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hidePivotFieldList="1" defaultThemeVersion="124226"/>
  <bookViews>
    <workbookView xWindow="240" yWindow="3720" windowWidth="4515" windowHeight="3825" tabRatio="896"/>
  </bookViews>
  <sheets>
    <sheet name="STATUS GENERAL" sheetId="16" r:id="rId1"/>
    <sheet name="lim cajas" sheetId="19" r:id="rId2"/>
    <sheet name="IND DESGAT DIWA II-III" sheetId="9" r:id="rId3"/>
    <sheet name="IND DESGAT DIWA V" sheetId="17" r:id="rId4"/>
    <sheet name="td cajas" sheetId="18" r:id="rId5"/>
    <sheet name="BD CAJAS" sheetId="5" r:id="rId6"/>
  </sheets>
  <definedNames>
    <definedName name="_xlnm._FilterDatabase" localSheetId="5" hidden="1">'BD CAJAS'!$A$1:$AR$1664</definedName>
    <definedName name="_xlnm._FilterDatabase" localSheetId="1" hidden="1">'lim cajas'!$B$9:$J$180</definedName>
    <definedName name="_xlnm._FilterDatabase" localSheetId="0" hidden="1">'STATUS GENERAL'!$B$5:$C$5</definedName>
  </definedNames>
  <calcPr calcId="145621"/>
  <pivotCaches>
    <pivotCache cacheId="17" r:id="rId7"/>
    <pivotCache cacheId="18" r:id="rId8"/>
    <pivotCache cacheId="19" r:id="rId9"/>
    <pivotCache cacheId="20" r:id="rId10"/>
  </pivotCaches>
</workbook>
</file>

<file path=xl/calcChain.xml><?xml version="1.0" encoding="utf-8"?>
<calcChain xmlns="http://schemas.openxmlformats.org/spreadsheetml/2006/main">
  <c r="J11" i="19" l="1"/>
  <c r="J12" i="19"/>
  <c r="J13" i="19"/>
  <c r="J14" i="19"/>
  <c r="J15" i="19"/>
  <c r="J16" i="19"/>
  <c r="J17" i="19"/>
  <c r="J18" i="19"/>
  <c r="J19" i="19"/>
  <c r="J20" i="19"/>
  <c r="J21" i="19"/>
  <c r="J22" i="19"/>
  <c r="J23" i="19"/>
  <c r="J24" i="19"/>
  <c r="J25" i="19"/>
  <c r="J26" i="19"/>
  <c r="J27" i="19"/>
  <c r="J28" i="19"/>
  <c r="J29" i="19"/>
  <c r="J30" i="19"/>
  <c r="J31" i="19"/>
  <c r="J32" i="19"/>
  <c r="J33" i="19"/>
  <c r="J34" i="19"/>
  <c r="J35" i="19"/>
  <c r="J36" i="19"/>
  <c r="J37" i="19"/>
  <c r="J38" i="19"/>
  <c r="J39" i="19"/>
  <c r="J40" i="19"/>
  <c r="J41" i="19"/>
  <c r="J42" i="19"/>
  <c r="J43" i="19"/>
  <c r="J44" i="19"/>
  <c r="J45" i="19"/>
  <c r="J46" i="19"/>
  <c r="J47" i="19"/>
  <c r="J48" i="19"/>
  <c r="J49" i="19"/>
  <c r="J50" i="19"/>
  <c r="J51" i="19"/>
  <c r="J52" i="19"/>
  <c r="J53" i="19"/>
  <c r="J54" i="19"/>
  <c r="J55" i="19"/>
  <c r="J56" i="19"/>
  <c r="J57" i="19"/>
  <c r="J58" i="19"/>
  <c r="J59" i="19"/>
  <c r="J60" i="19"/>
  <c r="J61" i="19"/>
  <c r="J62" i="19"/>
  <c r="J63" i="19"/>
  <c r="J64" i="19"/>
  <c r="J65" i="19"/>
  <c r="J66" i="19"/>
  <c r="J67" i="19"/>
  <c r="J68" i="19"/>
  <c r="J69" i="19"/>
  <c r="J70" i="19"/>
  <c r="J71" i="19"/>
  <c r="J72" i="19"/>
  <c r="J73" i="19"/>
  <c r="J74" i="19"/>
  <c r="J75" i="19"/>
  <c r="J76" i="19"/>
  <c r="J77" i="19"/>
  <c r="J78" i="19"/>
  <c r="J79" i="19"/>
  <c r="J80" i="19"/>
  <c r="J81" i="19"/>
  <c r="J82" i="19"/>
  <c r="J83" i="19"/>
  <c r="J84" i="19"/>
  <c r="J85" i="19"/>
  <c r="J86" i="19"/>
  <c r="J87" i="19"/>
  <c r="J88" i="19"/>
  <c r="J89" i="19"/>
  <c r="J90" i="19"/>
  <c r="J91" i="19"/>
  <c r="J92" i="19"/>
  <c r="J93" i="19"/>
  <c r="J94" i="19"/>
  <c r="J95" i="19"/>
  <c r="J96" i="19"/>
  <c r="J97" i="19"/>
  <c r="J98" i="19"/>
  <c r="J99" i="19"/>
  <c r="J100" i="19"/>
  <c r="J101" i="19"/>
  <c r="J102" i="19"/>
  <c r="J103" i="19"/>
  <c r="J104" i="19"/>
  <c r="J105" i="19"/>
  <c r="J106" i="19"/>
  <c r="J107" i="19"/>
  <c r="J108" i="19"/>
  <c r="J109" i="19"/>
  <c r="J110" i="19"/>
  <c r="J111" i="19"/>
  <c r="J112" i="19"/>
  <c r="J113" i="19"/>
  <c r="J114" i="19"/>
  <c r="J115" i="19"/>
  <c r="J116" i="19"/>
  <c r="J117" i="19"/>
  <c r="J118" i="19"/>
  <c r="J119" i="19"/>
  <c r="J120" i="19"/>
  <c r="J121" i="19"/>
  <c r="J122" i="19"/>
  <c r="J123" i="19"/>
  <c r="J124" i="19"/>
  <c r="J125" i="19"/>
  <c r="J126" i="19"/>
  <c r="J127" i="19"/>
  <c r="J128" i="19"/>
  <c r="J129" i="19"/>
  <c r="J130" i="19"/>
  <c r="J131" i="19"/>
  <c r="J132" i="19"/>
  <c r="J133" i="19"/>
  <c r="J134" i="19"/>
  <c r="J135" i="19"/>
  <c r="J136" i="19"/>
  <c r="J137" i="19"/>
  <c r="J138" i="19"/>
  <c r="J139" i="19"/>
  <c r="J140" i="19"/>
  <c r="J141" i="19"/>
  <c r="J142" i="19"/>
  <c r="J143" i="19"/>
  <c r="J144" i="19"/>
  <c r="J145" i="19"/>
  <c r="J146" i="19"/>
  <c r="J147" i="19"/>
  <c r="J148" i="19"/>
  <c r="J149" i="19"/>
  <c r="J150" i="19"/>
  <c r="J151" i="19"/>
  <c r="J152" i="19"/>
  <c r="J153" i="19"/>
  <c r="J154" i="19"/>
  <c r="J155" i="19"/>
  <c r="J156" i="19"/>
  <c r="J157" i="19"/>
  <c r="J158" i="19"/>
  <c r="J159" i="19"/>
  <c r="J160" i="19"/>
  <c r="J161" i="19"/>
  <c r="J162" i="19"/>
  <c r="J163" i="19"/>
  <c r="J164" i="19"/>
  <c r="J165" i="19"/>
  <c r="J166" i="19"/>
  <c r="J167" i="19"/>
  <c r="J168" i="19"/>
  <c r="J169" i="19"/>
  <c r="J170" i="19"/>
  <c r="J171" i="19"/>
  <c r="J172" i="19"/>
  <c r="J173" i="19"/>
  <c r="J174" i="19"/>
  <c r="J175" i="19"/>
  <c r="J176" i="19"/>
  <c r="J177" i="19"/>
  <c r="J178" i="19"/>
  <c r="J179" i="19"/>
  <c r="J180" i="19"/>
  <c r="I11" i="19"/>
  <c r="I12" i="19"/>
  <c r="I13" i="19"/>
  <c r="I14" i="19"/>
  <c r="I15" i="19"/>
  <c r="I16" i="19"/>
  <c r="I17" i="19"/>
  <c r="I18" i="19"/>
  <c r="I19" i="19"/>
  <c r="I20" i="19"/>
  <c r="I21" i="19"/>
  <c r="I22" i="19"/>
  <c r="I23" i="19"/>
  <c r="I24" i="19"/>
  <c r="I25" i="19"/>
  <c r="I26" i="19"/>
  <c r="I27" i="19"/>
  <c r="I28" i="19"/>
  <c r="I29" i="19"/>
  <c r="I30" i="19"/>
  <c r="I31" i="19"/>
  <c r="I32" i="19"/>
  <c r="I33" i="19"/>
  <c r="I34" i="19"/>
  <c r="I35" i="19"/>
  <c r="I36" i="19"/>
  <c r="I37" i="19"/>
  <c r="I38" i="19"/>
  <c r="I39" i="19"/>
  <c r="I40" i="19"/>
  <c r="I41" i="19"/>
  <c r="I42" i="19"/>
  <c r="I43" i="19"/>
  <c r="I44" i="19"/>
  <c r="I45" i="19"/>
  <c r="I46" i="19"/>
  <c r="I47" i="19"/>
  <c r="I48" i="19"/>
  <c r="I49" i="19"/>
  <c r="I50" i="19"/>
  <c r="I51" i="19"/>
  <c r="I52" i="19"/>
  <c r="I53" i="19"/>
  <c r="I54" i="19"/>
  <c r="I55" i="19"/>
  <c r="I56" i="19"/>
  <c r="I57" i="19"/>
  <c r="I58" i="19"/>
  <c r="I59" i="19"/>
  <c r="I60" i="19"/>
  <c r="I61" i="19"/>
  <c r="I62" i="19"/>
  <c r="I63" i="19"/>
  <c r="I64" i="19"/>
  <c r="I65" i="19"/>
  <c r="I66" i="19"/>
  <c r="I67" i="19"/>
  <c r="I68" i="19"/>
  <c r="I69" i="19"/>
  <c r="I70" i="19"/>
  <c r="I71" i="19"/>
  <c r="I72" i="19"/>
  <c r="I73" i="19"/>
  <c r="I74" i="19"/>
  <c r="I75" i="19"/>
  <c r="I76" i="19"/>
  <c r="I77" i="19"/>
  <c r="I78" i="19"/>
  <c r="I79" i="19"/>
  <c r="I80" i="19"/>
  <c r="I81" i="19"/>
  <c r="I82" i="19"/>
  <c r="I83" i="19"/>
  <c r="I84" i="19"/>
  <c r="I85" i="19"/>
  <c r="I86" i="19"/>
  <c r="I87" i="19"/>
  <c r="I88" i="19"/>
  <c r="I89" i="19"/>
  <c r="I90" i="19"/>
  <c r="I91" i="19"/>
  <c r="I92" i="19"/>
  <c r="I93" i="19"/>
  <c r="I94" i="19"/>
  <c r="I95" i="19"/>
  <c r="I96" i="19"/>
  <c r="I97" i="19"/>
  <c r="I98" i="19"/>
  <c r="I99" i="19"/>
  <c r="I100" i="19"/>
  <c r="I101" i="19"/>
  <c r="I102" i="19"/>
  <c r="I103" i="19"/>
  <c r="I104" i="19"/>
  <c r="I105" i="19"/>
  <c r="I106" i="19"/>
  <c r="I107" i="19"/>
  <c r="I108" i="19"/>
  <c r="I109" i="19"/>
  <c r="I110" i="19"/>
  <c r="I111" i="19"/>
  <c r="I112" i="19"/>
  <c r="I113" i="19"/>
  <c r="I114" i="19"/>
  <c r="I115" i="19"/>
  <c r="I116" i="19"/>
  <c r="I117" i="19"/>
  <c r="I118" i="19"/>
  <c r="I119" i="19"/>
  <c r="I120" i="19"/>
  <c r="I121" i="19"/>
  <c r="I122" i="19"/>
  <c r="I123" i="19"/>
  <c r="I124" i="19"/>
  <c r="I125" i="19"/>
  <c r="I126" i="19"/>
  <c r="I127" i="19"/>
  <c r="I128" i="19"/>
  <c r="I129" i="19"/>
  <c r="I130" i="19"/>
  <c r="I131" i="19"/>
  <c r="I132" i="19"/>
  <c r="I133" i="19"/>
  <c r="I134" i="19"/>
  <c r="I135" i="19"/>
  <c r="I136" i="19"/>
  <c r="I137" i="19"/>
  <c r="I138" i="19"/>
  <c r="I139" i="19"/>
  <c r="I140" i="19"/>
  <c r="I141" i="19"/>
  <c r="I142" i="19"/>
  <c r="I143" i="19"/>
  <c r="I144" i="19"/>
  <c r="I145" i="19"/>
  <c r="I146" i="19"/>
  <c r="I147" i="19"/>
  <c r="I148" i="19"/>
  <c r="I149" i="19"/>
  <c r="I150" i="19"/>
  <c r="I151" i="19"/>
  <c r="I152" i="19"/>
  <c r="I153" i="19"/>
  <c r="I154" i="19"/>
  <c r="I155" i="19"/>
  <c r="I156" i="19"/>
  <c r="I157" i="19"/>
  <c r="I158" i="19"/>
  <c r="I159" i="19"/>
  <c r="I160" i="19"/>
  <c r="I161" i="19"/>
  <c r="I162" i="19"/>
  <c r="I163" i="19"/>
  <c r="I164" i="19"/>
  <c r="I165" i="19"/>
  <c r="I166" i="19"/>
  <c r="I167" i="19"/>
  <c r="I168" i="19"/>
  <c r="I169" i="19"/>
  <c r="I170" i="19"/>
  <c r="I171" i="19"/>
  <c r="I172" i="19"/>
  <c r="I173" i="19"/>
  <c r="I174" i="19"/>
  <c r="I175" i="19"/>
  <c r="I176" i="19"/>
  <c r="I177" i="19"/>
  <c r="I178" i="19"/>
  <c r="I179" i="19"/>
  <c r="I180" i="19"/>
  <c r="H11" i="19"/>
  <c r="H12" i="19"/>
  <c r="H13" i="19"/>
  <c r="H14" i="19"/>
  <c r="H15" i="19"/>
  <c r="H16" i="19"/>
  <c r="H17" i="19"/>
  <c r="H18" i="19"/>
  <c r="H19" i="19"/>
  <c r="H20" i="19"/>
  <c r="H21" i="19"/>
  <c r="H22" i="19"/>
  <c r="H23" i="19"/>
  <c r="H24" i="19"/>
  <c r="H25" i="19"/>
  <c r="H26" i="19"/>
  <c r="H27" i="19"/>
  <c r="H28" i="19"/>
  <c r="H29" i="19"/>
  <c r="H30" i="19"/>
  <c r="H31" i="19"/>
  <c r="H32" i="19"/>
  <c r="H33" i="19"/>
  <c r="H34" i="19"/>
  <c r="H35" i="19"/>
  <c r="H36" i="19"/>
  <c r="H37" i="19"/>
  <c r="H38" i="19"/>
  <c r="H39" i="19"/>
  <c r="H40" i="19"/>
  <c r="H41" i="19"/>
  <c r="H42" i="19"/>
  <c r="H43" i="19"/>
  <c r="H44" i="19"/>
  <c r="H45" i="19"/>
  <c r="H46" i="19"/>
  <c r="H47" i="19"/>
  <c r="H48" i="19"/>
  <c r="H49" i="19"/>
  <c r="H50" i="19"/>
  <c r="H51" i="19"/>
  <c r="H52" i="19"/>
  <c r="H53" i="19"/>
  <c r="H54" i="19"/>
  <c r="H55" i="19"/>
  <c r="H56" i="19"/>
  <c r="H57" i="19"/>
  <c r="H58" i="19"/>
  <c r="H59" i="19"/>
  <c r="H60" i="19"/>
  <c r="H61" i="19"/>
  <c r="H62" i="19"/>
  <c r="H63" i="19"/>
  <c r="H64" i="19"/>
  <c r="H65" i="19"/>
  <c r="H66" i="19"/>
  <c r="H67" i="19"/>
  <c r="H68" i="19"/>
  <c r="H69" i="19"/>
  <c r="H70" i="19"/>
  <c r="H71" i="19"/>
  <c r="H72" i="19"/>
  <c r="H73" i="19"/>
  <c r="H74" i="19"/>
  <c r="H75" i="19"/>
  <c r="H76" i="19"/>
  <c r="H77" i="19"/>
  <c r="H78" i="19"/>
  <c r="H79" i="19"/>
  <c r="H80" i="19"/>
  <c r="H81" i="19"/>
  <c r="H82" i="19"/>
  <c r="H83" i="19"/>
  <c r="H84" i="19"/>
  <c r="H85" i="19"/>
  <c r="H86" i="19"/>
  <c r="H87" i="19"/>
  <c r="H88" i="19"/>
  <c r="H89" i="19"/>
  <c r="H90" i="19"/>
  <c r="H91" i="19"/>
  <c r="H92" i="19"/>
  <c r="H93" i="19"/>
  <c r="H94" i="19"/>
  <c r="H95" i="19"/>
  <c r="H96" i="19"/>
  <c r="H97" i="19"/>
  <c r="H98" i="19"/>
  <c r="H99" i="19"/>
  <c r="H100" i="19"/>
  <c r="H101" i="19"/>
  <c r="H102" i="19"/>
  <c r="H103" i="19"/>
  <c r="H104" i="19"/>
  <c r="H105" i="19"/>
  <c r="H106" i="19"/>
  <c r="H107" i="19"/>
  <c r="H108" i="19"/>
  <c r="H109" i="19"/>
  <c r="H110" i="19"/>
  <c r="H111" i="19"/>
  <c r="H112" i="19"/>
  <c r="H113" i="19"/>
  <c r="H114" i="19"/>
  <c r="H115" i="19"/>
  <c r="H116" i="19"/>
  <c r="H117" i="19"/>
  <c r="H118" i="19"/>
  <c r="H119" i="19"/>
  <c r="H120" i="19"/>
  <c r="H121" i="19"/>
  <c r="H122" i="19"/>
  <c r="H123" i="19"/>
  <c r="H124" i="19"/>
  <c r="H125" i="19"/>
  <c r="H126" i="19"/>
  <c r="H127" i="19"/>
  <c r="H128" i="19"/>
  <c r="H129" i="19"/>
  <c r="H130" i="19"/>
  <c r="H131" i="19"/>
  <c r="H132" i="19"/>
  <c r="H133" i="19"/>
  <c r="H134" i="19"/>
  <c r="H135" i="19"/>
  <c r="H136" i="19"/>
  <c r="H137" i="19"/>
  <c r="H138" i="19"/>
  <c r="H139" i="19"/>
  <c r="H140" i="19"/>
  <c r="H141" i="19"/>
  <c r="H142" i="19"/>
  <c r="H143" i="19"/>
  <c r="H144" i="19"/>
  <c r="H145" i="19"/>
  <c r="H146" i="19"/>
  <c r="H147" i="19"/>
  <c r="H148" i="19"/>
  <c r="H149" i="19"/>
  <c r="H150" i="19"/>
  <c r="H151" i="19"/>
  <c r="H152" i="19"/>
  <c r="H153" i="19"/>
  <c r="H154" i="19"/>
  <c r="H155" i="19"/>
  <c r="H156" i="19"/>
  <c r="H157" i="19"/>
  <c r="H158" i="19"/>
  <c r="H159" i="19"/>
  <c r="H160" i="19"/>
  <c r="H161" i="19"/>
  <c r="H162" i="19"/>
  <c r="H163" i="19"/>
  <c r="H164" i="19"/>
  <c r="H165" i="19"/>
  <c r="H166" i="19"/>
  <c r="H167" i="19"/>
  <c r="H168" i="19"/>
  <c r="H169" i="19"/>
  <c r="H170" i="19"/>
  <c r="H171" i="19"/>
  <c r="H172" i="19"/>
  <c r="H173" i="19"/>
  <c r="H174" i="19"/>
  <c r="H175" i="19"/>
  <c r="H176" i="19"/>
  <c r="H177" i="19"/>
  <c r="H178" i="19"/>
  <c r="H179" i="19"/>
  <c r="H180" i="19"/>
  <c r="G11" i="19"/>
  <c r="G12" i="19"/>
  <c r="G13" i="19"/>
  <c r="G14" i="19"/>
  <c r="G15" i="19"/>
  <c r="G16" i="19"/>
  <c r="G17" i="19"/>
  <c r="G18" i="19"/>
  <c r="G19" i="19"/>
  <c r="G20" i="19"/>
  <c r="G21" i="19"/>
  <c r="G22" i="19"/>
  <c r="G23" i="19"/>
  <c r="G24" i="19"/>
  <c r="G25" i="19"/>
  <c r="G26" i="19"/>
  <c r="G27" i="19"/>
  <c r="G28" i="19"/>
  <c r="G29" i="19"/>
  <c r="G30" i="19"/>
  <c r="G31" i="19"/>
  <c r="G32" i="19"/>
  <c r="G33" i="19"/>
  <c r="G34" i="19"/>
  <c r="G35" i="19"/>
  <c r="G36" i="19"/>
  <c r="G37" i="19"/>
  <c r="G38" i="19"/>
  <c r="G39" i="19"/>
  <c r="G40" i="19"/>
  <c r="G41" i="19"/>
  <c r="G42" i="19"/>
  <c r="G43" i="19"/>
  <c r="G44" i="19"/>
  <c r="G45" i="19"/>
  <c r="G46" i="19"/>
  <c r="G47" i="19"/>
  <c r="G48" i="19"/>
  <c r="G49" i="19"/>
  <c r="G50" i="19"/>
  <c r="G51" i="19"/>
  <c r="G52" i="19"/>
  <c r="G53" i="19"/>
  <c r="G54" i="19"/>
  <c r="G55" i="19"/>
  <c r="G56" i="19"/>
  <c r="G57" i="19"/>
  <c r="G58" i="19"/>
  <c r="G59" i="19"/>
  <c r="G60" i="19"/>
  <c r="G61" i="19"/>
  <c r="G62" i="19"/>
  <c r="G63" i="19"/>
  <c r="G64" i="19"/>
  <c r="G65" i="19"/>
  <c r="G66" i="19"/>
  <c r="G67" i="19"/>
  <c r="G68" i="19"/>
  <c r="G69" i="19"/>
  <c r="G70" i="19"/>
  <c r="G71" i="19"/>
  <c r="G72" i="19"/>
  <c r="G73" i="19"/>
  <c r="G74" i="19"/>
  <c r="G75" i="19"/>
  <c r="G76" i="19"/>
  <c r="G77" i="19"/>
  <c r="G78" i="19"/>
  <c r="G79" i="19"/>
  <c r="G80" i="19"/>
  <c r="G81" i="19"/>
  <c r="G82" i="19"/>
  <c r="G83" i="19"/>
  <c r="G84" i="19"/>
  <c r="G85" i="19"/>
  <c r="G86" i="19"/>
  <c r="G87" i="19"/>
  <c r="G88" i="19"/>
  <c r="G89" i="19"/>
  <c r="G90" i="19"/>
  <c r="G91" i="19"/>
  <c r="G92" i="19"/>
  <c r="G93" i="19"/>
  <c r="G94" i="19"/>
  <c r="G95" i="19"/>
  <c r="G96" i="19"/>
  <c r="G97" i="19"/>
  <c r="G98" i="19"/>
  <c r="G99" i="19"/>
  <c r="G100" i="19"/>
  <c r="G101" i="19"/>
  <c r="G102" i="19"/>
  <c r="G103" i="19"/>
  <c r="G104" i="19"/>
  <c r="G105" i="19"/>
  <c r="G106" i="19"/>
  <c r="G107" i="19"/>
  <c r="G108" i="19"/>
  <c r="G109" i="19"/>
  <c r="G110" i="19"/>
  <c r="G111" i="19"/>
  <c r="G112" i="19"/>
  <c r="G113" i="19"/>
  <c r="G114" i="19"/>
  <c r="G115" i="19"/>
  <c r="G116" i="19"/>
  <c r="G117" i="19"/>
  <c r="G118" i="19"/>
  <c r="G119" i="19"/>
  <c r="G120" i="19"/>
  <c r="G121" i="19"/>
  <c r="G122" i="19"/>
  <c r="G123" i="19"/>
  <c r="G124" i="19"/>
  <c r="G125" i="19"/>
  <c r="G126" i="19"/>
  <c r="G127" i="19"/>
  <c r="G128" i="19"/>
  <c r="G129" i="19"/>
  <c r="G130" i="19"/>
  <c r="G131" i="19"/>
  <c r="G132" i="19"/>
  <c r="G133" i="19"/>
  <c r="G134" i="19"/>
  <c r="G135" i="19"/>
  <c r="G136" i="19"/>
  <c r="G137" i="19"/>
  <c r="G138" i="19"/>
  <c r="G139" i="19"/>
  <c r="G140" i="19"/>
  <c r="G141" i="19"/>
  <c r="G142" i="19"/>
  <c r="G143" i="19"/>
  <c r="G144" i="19"/>
  <c r="G145" i="19"/>
  <c r="G146" i="19"/>
  <c r="G147" i="19"/>
  <c r="G148" i="19"/>
  <c r="G149" i="19"/>
  <c r="G150" i="19"/>
  <c r="G151" i="19"/>
  <c r="G152" i="19"/>
  <c r="G153" i="19"/>
  <c r="G154" i="19"/>
  <c r="G155" i="19"/>
  <c r="G156" i="19"/>
  <c r="G157" i="19"/>
  <c r="G158" i="19"/>
  <c r="G159" i="19"/>
  <c r="G160" i="19"/>
  <c r="G161" i="19"/>
  <c r="G162" i="19"/>
  <c r="G163" i="19"/>
  <c r="G164" i="19"/>
  <c r="G165" i="19"/>
  <c r="G166" i="19"/>
  <c r="G167" i="19"/>
  <c r="G168" i="19"/>
  <c r="G169" i="19"/>
  <c r="G170" i="19"/>
  <c r="G171" i="19"/>
  <c r="G172" i="19"/>
  <c r="G173" i="19"/>
  <c r="G174" i="19"/>
  <c r="G175" i="19"/>
  <c r="G176" i="19"/>
  <c r="G177" i="19"/>
  <c r="G178" i="19"/>
  <c r="G179" i="19"/>
  <c r="G180" i="19"/>
  <c r="F11" i="19"/>
  <c r="F12" i="19"/>
  <c r="F13" i="19"/>
  <c r="F14" i="19"/>
  <c r="F15" i="19"/>
  <c r="F16" i="19"/>
  <c r="F17" i="19"/>
  <c r="F18" i="19"/>
  <c r="F19" i="19"/>
  <c r="F20" i="19"/>
  <c r="F21" i="19"/>
  <c r="F22" i="19"/>
  <c r="F23" i="19"/>
  <c r="F24" i="19"/>
  <c r="F25" i="19"/>
  <c r="F26" i="19"/>
  <c r="F27" i="19"/>
  <c r="F28" i="19"/>
  <c r="F29" i="19"/>
  <c r="F30" i="19"/>
  <c r="F31" i="19"/>
  <c r="F32" i="19"/>
  <c r="F33" i="19"/>
  <c r="F34" i="19"/>
  <c r="F35" i="19"/>
  <c r="F36" i="19"/>
  <c r="F37" i="19"/>
  <c r="F38" i="19"/>
  <c r="F39" i="19"/>
  <c r="F40" i="19"/>
  <c r="F41" i="19"/>
  <c r="F42" i="19"/>
  <c r="F43" i="19"/>
  <c r="F44" i="19"/>
  <c r="F45" i="19"/>
  <c r="F46" i="19"/>
  <c r="F47" i="19"/>
  <c r="F48" i="19"/>
  <c r="F49" i="19"/>
  <c r="F50" i="19"/>
  <c r="F51" i="19"/>
  <c r="F52" i="19"/>
  <c r="F53" i="19"/>
  <c r="F54" i="19"/>
  <c r="F55" i="19"/>
  <c r="F56" i="19"/>
  <c r="F57" i="19"/>
  <c r="F58" i="19"/>
  <c r="F59" i="19"/>
  <c r="F60" i="19"/>
  <c r="F61" i="19"/>
  <c r="F62" i="19"/>
  <c r="F63" i="19"/>
  <c r="F64" i="19"/>
  <c r="F65" i="19"/>
  <c r="F66" i="19"/>
  <c r="F67" i="19"/>
  <c r="F68" i="19"/>
  <c r="F69" i="19"/>
  <c r="F70" i="19"/>
  <c r="F71" i="19"/>
  <c r="F72" i="19"/>
  <c r="F73" i="19"/>
  <c r="F74" i="19"/>
  <c r="F75" i="19"/>
  <c r="F76" i="19"/>
  <c r="F77" i="19"/>
  <c r="F78" i="19"/>
  <c r="F79" i="19"/>
  <c r="F80" i="19"/>
  <c r="F81" i="19"/>
  <c r="F82" i="19"/>
  <c r="F83" i="19"/>
  <c r="F84" i="19"/>
  <c r="F85" i="19"/>
  <c r="F86" i="19"/>
  <c r="F87" i="19"/>
  <c r="F88" i="19"/>
  <c r="F89" i="19"/>
  <c r="F90" i="19"/>
  <c r="F91" i="19"/>
  <c r="F92" i="19"/>
  <c r="F93" i="19"/>
  <c r="F94" i="19"/>
  <c r="F95" i="19"/>
  <c r="F96" i="19"/>
  <c r="F97" i="19"/>
  <c r="F98" i="19"/>
  <c r="F99" i="19"/>
  <c r="F100" i="19"/>
  <c r="F101" i="19"/>
  <c r="F102" i="19"/>
  <c r="F103" i="19"/>
  <c r="F104" i="19"/>
  <c r="F105" i="19"/>
  <c r="F106" i="19"/>
  <c r="F107" i="19"/>
  <c r="F108" i="19"/>
  <c r="F109" i="19"/>
  <c r="F110" i="19"/>
  <c r="F111" i="19"/>
  <c r="F112" i="19"/>
  <c r="F113" i="19"/>
  <c r="F114" i="19"/>
  <c r="F115" i="19"/>
  <c r="F116" i="19"/>
  <c r="F117" i="19"/>
  <c r="F118" i="19"/>
  <c r="F119" i="19"/>
  <c r="F120" i="19"/>
  <c r="F121" i="19"/>
  <c r="F122" i="19"/>
  <c r="F123" i="19"/>
  <c r="F124" i="19"/>
  <c r="F125" i="19"/>
  <c r="F126" i="19"/>
  <c r="F127" i="19"/>
  <c r="F128" i="19"/>
  <c r="F129" i="19"/>
  <c r="F130" i="19"/>
  <c r="F131" i="19"/>
  <c r="F132" i="19"/>
  <c r="F133" i="19"/>
  <c r="F134" i="19"/>
  <c r="F135" i="19"/>
  <c r="F136" i="19"/>
  <c r="F137" i="19"/>
  <c r="F138" i="19"/>
  <c r="F139" i="19"/>
  <c r="F140" i="19"/>
  <c r="F141" i="19"/>
  <c r="F142" i="19"/>
  <c r="F143" i="19"/>
  <c r="F144" i="19"/>
  <c r="F145" i="19"/>
  <c r="F146" i="19"/>
  <c r="F147" i="19"/>
  <c r="F148" i="19"/>
  <c r="F149" i="19"/>
  <c r="F150" i="19"/>
  <c r="F151" i="19"/>
  <c r="F152" i="19"/>
  <c r="F153" i="19"/>
  <c r="F154" i="19"/>
  <c r="F155" i="19"/>
  <c r="F156" i="19"/>
  <c r="F157" i="19"/>
  <c r="F158" i="19"/>
  <c r="F159" i="19"/>
  <c r="F160" i="19"/>
  <c r="F161" i="19"/>
  <c r="F162" i="19"/>
  <c r="F163" i="19"/>
  <c r="F164" i="19"/>
  <c r="F165" i="19"/>
  <c r="F166" i="19"/>
  <c r="F167" i="19"/>
  <c r="F168" i="19"/>
  <c r="F169" i="19"/>
  <c r="F170" i="19"/>
  <c r="F171" i="19"/>
  <c r="F172" i="19"/>
  <c r="F173" i="19"/>
  <c r="F174" i="19"/>
  <c r="F175" i="19"/>
  <c r="F176" i="19"/>
  <c r="F177" i="19"/>
  <c r="F178" i="19"/>
  <c r="F179" i="19"/>
  <c r="F180" i="19"/>
  <c r="E11" i="19"/>
  <c r="E12" i="19"/>
  <c r="E13" i="19"/>
  <c r="E14" i="19"/>
  <c r="E15" i="19"/>
  <c r="E16" i="19"/>
  <c r="E17" i="19"/>
  <c r="E18" i="19"/>
  <c r="E19" i="19"/>
  <c r="E20" i="19"/>
  <c r="E21" i="19"/>
  <c r="E22" i="19"/>
  <c r="E23" i="19"/>
  <c r="E24" i="19"/>
  <c r="E25" i="19"/>
  <c r="E26" i="19"/>
  <c r="E27" i="19"/>
  <c r="E28" i="19"/>
  <c r="E29" i="19"/>
  <c r="E30" i="19"/>
  <c r="E31" i="19"/>
  <c r="E32" i="19"/>
  <c r="E33" i="19"/>
  <c r="E34" i="19"/>
  <c r="E35" i="19"/>
  <c r="E36" i="19"/>
  <c r="E37" i="19"/>
  <c r="E38" i="19"/>
  <c r="E39" i="19"/>
  <c r="E40" i="19"/>
  <c r="E41" i="19"/>
  <c r="E42" i="19"/>
  <c r="E43" i="19"/>
  <c r="E44" i="19"/>
  <c r="E45" i="19"/>
  <c r="E46" i="19"/>
  <c r="E47" i="19"/>
  <c r="E48" i="19"/>
  <c r="E49" i="19"/>
  <c r="E50" i="19"/>
  <c r="E51" i="19"/>
  <c r="E52" i="19"/>
  <c r="E53" i="19"/>
  <c r="E54" i="19"/>
  <c r="E55" i="19"/>
  <c r="E56" i="19"/>
  <c r="E57" i="19"/>
  <c r="E58" i="19"/>
  <c r="E59" i="19"/>
  <c r="E60" i="19"/>
  <c r="E61" i="19"/>
  <c r="E62" i="19"/>
  <c r="E63" i="19"/>
  <c r="E64" i="19"/>
  <c r="E65" i="19"/>
  <c r="E66" i="19"/>
  <c r="E67" i="19"/>
  <c r="E68" i="19"/>
  <c r="E69" i="19"/>
  <c r="E70" i="19"/>
  <c r="E71" i="19"/>
  <c r="E72" i="19"/>
  <c r="E73" i="19"/>
  <c r="E74" i="19"/>
  <c r="E75" i="19"/>
  <c r="E76" i="19"/>
  <c r="E77" i="19"/>
  <c r="E78" i="19"/>
  <c r="E79" i="19"/>
  <c r="E80" i="19"/>
  <c r="E81" i="19"/>
  <c r="E82" i="19"/>
  <c r="E83" i="19"/>
  <c r="E84" i="19"/>
  <c r="E85" i="19"/>
  <c r="E86" i="19"/>
  <c r="E87" i="19"/>
  <c r="E88" i="19"/>
  <c r="E89" i="19"/>
  <c r="E90" i="19"/>
  <c r="E91" i="19"/>
  <c r="E92" i="19"/>
  <c r="E93" i="19"/>
  <c r="E94" i="19"/>
  <c r="E95" i="19"/>
  <c r="E96" i="19"/>
  <c r="E97" i="19"/>
  <c r="E98" i="19"/>
  <c r="E99" i="19"/>
  <c r="E100" i="19"/>
  <c r="E101" i="19"/>
  <c r="E102" i="19"/>
  <c r="E103" i="19"/>
  <c r="E104" i="19"/>
  <c r="E105" i="19"/>
  <c r="E106" i="19"/>
  <c r="E107" i="19"/>
  <c r="E108" i="19"/>
  <c r="E109" i="19"/>
  <c r="E110" i="19"/>
  <c r="E111" i="19"/>
  <c r="E112" i="19"/>
  <c r="E113" i="19"/>
  <c r="E114" i="19"/>
  <c r="E115" i="19"/>
  <c r="E116" i="19"/>
  <c r="E117" i="19"/>
  <c r="E118" i="19"/>
  <c r="E119" i="19"/>
  <c r="E120" i="19"/>
  <c r="E121" i="19"/>
  <c r="E122" i="19"/>
  <c r="E123" i="19"/>
  <c r="E124" i="19"/>
  <c r="E125" i="19"/>
  <c r="E126" i="19"/>
  <c r="E127" i="19"/>
  <c r="E128" i="19"/>
  <c r="E129" i="19"/>
  <c r="E130" i="19"/>
  <c r="E131" i="19"/>
  <c r="E132" i="19"/>
  <c r="E133" i="19"/>
  <c r="E134" i="19"/>
  <c r="E135" i="19"/>
  <c r="E136" i="19"/>
  <c r="E137" i="19"/>
  <c r="E138" i="19"/>
  <c r="E139" i="19"/>
  <c r="E140" i="19"/>
  <c r="E141" i="19"/>
  <c r="E142" i="19"/>
  <c r="E143" i="19"/>
  <c r="E144" i="19"/>
  <c r="E145" i="19"/>
  <c r="E146" i="19"/>
  <c r="E147" i="19"/>
  <c r="E148" i="19"/>
  <c r="E149" i="19"/>
  <c r="E150" i="19"/>
  <c r="E151" i="19"/>
  <c r="E152" i="19"/>
  <c r="E153" i="19"/>
  <c r="E154" i="19"/>
  <c r="E155" i="19"/>
  <c r="E156" i="19"/>
  <c r="E157" i="19"/>
  <c r="E158" i="19"/>
  <c r="E159" i="19"/>
  <c r="E160" i="19"/>
  <c r="E161" i="19"/>
  <c r="E162" i="19"/>
  <c r="E163" i="19"/>
  <c r="E164" i="19"/>
  <c r="E165" i="19"/>
  <c r="E166" i="19"/>
  <c r="E167" i="19"/>
  <c r="E168" i="19"/>
  <c r="E169" i="19"/>
  <c r="E170" i="19"/>
  <c r="E171" i="19"/>
  <c r="E172" i="19"/>
  <c r="E173" i="19"/>
  <c r="E174" i="19"/>
  <c r="E175" i="19"/>
  <c r="E176" i="19"/>
  <c r="E177" i="19"/>
  <c r="E178" i="19"/>
  <c r="E179" i="19"/>
  <c r="E180" i="19"/>
  <c r="J10" i="19"/>
  <c r="I10" i="19"/>
  <c r="H10" i="19"/>
  <c r="G10" i="19"/>
  <c r="F10" i="19"/>
  <c r="E10" i="19"/>
  <c r="D11" i="19"/>
  <c r="D12" i="19"/>
  <c r="D13" i="19"/>
  <c r="D14" i="19"/>
  <c r="D15" i="19"/>
  <c r="D16" i="19"/>
  <c r="D17" i="19"/>
  <c r="D18" i="19"/>
  <c r="D19" i="19"/>
  <c r="D20" i="19"/>
  <c r="D21" i="19"/>
  <c r="D22" i="19"/>
  <c r="D23" i="19"/>
  <c r="D24" i="19"/>
  <c r="D25" i="19"/>
  <c r="D26" i="19"/>
  <c r="D27" i="19"/>
  <c r="D28" i="19"/>
  <c r="D29" i="19"/>
  <c r="D30" i="19"/>
  <c r="D31" i="19"/>
  <c r="D32" i="19"/>
  <c r="D33" i="19"/>
  <c r="D34" i="19"/>
  <c r="D35" i="19"/>
  <c r="D36" i="19"/>
  <c r="D37" i="19"/>
  <c r="D38" i="19"/>
  <c r="D39" i="19"/>
  <c r="D40" i="19"/>
  <c r="D41" i="19"/>
  <c r="D42" i="19"/>
  <c r="D43" i="19"/>
  <c r="D44" i="19"/>
  <c r="D45" i="19"/>
  <c r="D46" i="19"/>
  <c r="D47" i="19"/>
  <c r="D48" i="19"/>
  <c r="D49" i="19"/>
  <c r="D50" i="19"/>
  <c r="D51" i="19"/>
  <c r="D52" i="19"/>
  <c r="D53" i="19"/>
  <c r="D54" i="19"/>
  <c r="D55" i="19"/>
  <c r="D56" i="19"/>
  <c r="D57" i="19"/>
  <c r="D58" i="19"/>
  <c r="D59" i="19"/>
  <c r="D60" i="19"/>
  <c r="D61" i="19"/>
  <c r="D62" i="19"/>
  <c r="D63" i="19"/>
  <c r="D64" i="19"/>
  <c r="D65" i="19"/>
  <c r="D66" i="19"/>
  <c r="D67" i="19"/>
  <c r="D68" i="19"/>
  <c r="D69" i="19"/>
  <c r="D70" i="19"/>
  <c r="D71" i="19"/>
  <c r="D72" i="19"/>
  <c r="D73" i="19"/>
  <c r="D74" i="19"/>
  <c r="D75" i="19"/>
  <c r="D76" i="19"/>
  <c r="D77" i="19"/>
  <c r="D78" i="19"/>
  <c r="D79" i="19"/>
  <c r="D80" i="19"/>
  <c r="D81" i="19"/>
  <c r="D82" i="19"/>
  <c r="D83" i="19"/>
  <c r="D84" i="19"/>
  <c r="D85" i="19"/>
  <c r="D86" i="19"/>
  <c r="D87" i="19"/>
  <c r="D88" i="19"/>
  <c r="D89" i="19"/>
  <c r="D90" i="19"/>
  <c r="D91" i="19"/>
  <c r="D92" i="19"/>
  <c r="D93" i="19"/>
  <c r="D94" i="19"/>
  <c r="D95" i="19"/>
  <c r="D96" i="19"/>
  <c r="D97" i="19"/>
  <c r="D98" i="19"/>
  <c r="D99" i="19"/>
  <c r="D100" i="19"/>
  <c r="D101" i="19"/>
  <c r="D102" i="19"/>
  <c r="D103" i="19"/>
  <c r="D104" i="19"/>
  <c r="D105" i="19"/>
  <c r="D106" i="19"/>
  <c r="D107" i="19"/>
  <c r="D108" i="19"/>
  <c r="D109" i="19"/>
  <c r="D110" i="19"/>
  <c r="D111" i="19"/>
  <c r="D112" i="19"/>
  <c r="D113" i="19"/>
  <c r="D114" i="19"/>
  <c r="D115" i="19"/>
  <c r="D116" i="19"/>
  <c r="D117" i="19"/>
  <c r="D118" i="19"/>
  <c r="D119" i="19"/>
  <c r="D120" i="19"/>
  <c r="D121" i="19"/>
  <c r="D122" i="19"/>
  <c r="D123" i="19"/>
  <c r="D124" i="19"/>
  <c r="D125" i="19"/>
  <c r="D126" i="19"/>
  <c r="D127" i="19"/>
  <c r="D128" i="19"/>
  <c r="D129" i="19"/>
  <c r="D130" i="19"/>
  <c r="D131" i="19"/>
  <c r="D132" i="19"/>
  <c r="D133" i="19"/>
  <c r="D134" i="19"/>
  <c r="D135" i="19"/>
  <c r="D136" i="19"/>
  <c r="D137" i="19"/>
  <c r="D138" i="19"/>
  <c r="D139" i="19"/>
  <c r="D140" i="19"/>
  <c r="D141" i="19"/>
  <c r="D142" i="19"/>
  <c r="D143" i="19"/>
  <c r="D144" i="19"/>
  <c r="D145" i="19"/>
  <c r="D146" i="19"/>
  <c r="D147" i="19"/>
  <c r="D148" i="19"/>
  <c r="D149" i="19"/>
  <c r="D150" i="19"/>
  <c r="D151" i="19"/>
  <c r="D152" i="19"/>
  <c r="D153" i="19"/>
  <c r="D154" i="19"/>
  <c r="D155" i="19"/>
  <c r="D156" i="19"/>
  <c r="D157" i="19"/>
  <c r="D158" i="19"/>
  <c r="D159" i="19"/>
  <c r="D160" i="19"/>
  <c r="D161" i="19"/>
  <c r="D162" i="19"/>
  <c r="D163" i="19"/>
  <c r="D164" i="19"/>
  <c r="D165" i="19"/>
  <c r="D166" i="19"/>
  <c r="D167" i="19"/>
  <c r="D168" i="19"/>
  <c r="D169" i="19"/>
  <c r="D170" i="19"/>
  <c r="D171" i="19"/>
  <c r="D172" i="19"/>
  <c r="D173" i="19"/>
  <c r="D174" i="19"/>
  <c r="D175" i="19"/>
  <c r="D176" i="19"/>
  <c r="D177" i="19"/>
  <c r="D178" i="19"/>
  <c r="D179" i="19"/>
  <c r="D180" i="19"/>
  <c r="D10" i="19"/>
  <c r="R53" i="9" l="1"/>
  <c r="T25" i="17"/>
  <c r="S25" i="17"/>
  <c r="R25" i="17"/>
  <c r="Q25" i="17"/>
  <c r="P25" i="17"/>
  <c r="O25" i="17"/>
  <c r="N25" i="17"/>
  <c r="Z25" i="17" s="1"/>
  <c r="M25" i="17"/>
  <c r="Y25" i="17" s="1"/>
  <c r="L25" i="17"/>
  <c r="K25" i="17"/>
  <c r="V25" i="17" s="1"/>
  <c r="J25" i="17"/>
  <c r="X25" i="17" s="1"/>
  <c r="I25" i="17"/>
  <c r="T24" i="17"/>
  <c r="S24" i="17"/>
  <c r="R24" i="17"/>
  <c r="Q24" i="17"/>
  <c r="P24" i="17"/>
  <c r="O24" i="17"/>
  <c r="N24" i="17"/>
  <c r="Z24" i="17" s="1"/>
  <c r="M24" i="17"/>
  <c r="Y24" i="17" s="1"/>
  <c r="L24" i="17"/>
  <c r="K24" i="17"/>
  <c r="V24" i="17" s="1"/>
  <c r="J24" i="17"/>
  <c r="X24" i="17" s="1"/>
  <c r="I24" i="17"/>
  <c r="T23" i="17"/>
  <c r="S23" i="17"/>
  <c r="R23" i="17"/>
  <c r="Q23" i="17"/>
  <c r="P23" i="17"/>
  <c r="O23" i="17"/>
  <c r="N23" i="17"/>
  <c r="Z23" i="17" s="1"/>
  <c r="M23" i="17"/>
  <c r="Y23" i="17" s="1"/>
  <c r="L23" i="17"/>
  <c r="K23" i="17"/>
  <c r="J23" i="17"/>
  <c r="X23" i="17" s="1"/>
  <c r="I23" i="17"/>
  <c r="T22" i="17"/>
  <c r="S22" i="17"/>
  <c r="R22" i="17"/>
  <c r="Q22" i="17"/>
  <c r="P22" i="17"/>
  <c r="O22" i="17"/>
  <c r="N22" i="17"/>
  <c r="Z22" i="17" s="1"/>
  <c r="M22" i="17"/>
  <c r="Y22" i="17" s="1"/>
  <c r="L22" i="17"/>
  <c r="K22" i="17"/>
  <c r="V22" i="17" s="1"/>
  <c r="J22" i="17"/>
  <c r="X22" i="17" s="1"/>
  <c r="I22" i="17"/>
  <c r="T21" i="17"/>
  <c r="S21" i="17"/>
  <c r="R21" i="17"/>
  <c r="Q21" i="17"/>
  <c r="P21" i="17"/>
  <c r="O21" i="17"/>
  <c r="N21" i="17"/>
  <c r="Z21" i="17" s="1"/>
  <c r="M21" i="17"/>
  <c r="Y21" i="17" s="1"/>
  <c r="L21" i="17"/>
  <c r="K21" i="17"/>
  <c r="V21" i="17" s="1"/>
  <c r="J21" i="17"/>
  <c r="X21" i="17" s="1"/>
  <c r="I21" i="17"/>
  <c r="T20" i="17"/>
  <c r="S20" i="17"/>
  <c r="R20" i="17"/>
  <c r="Q20" i="17"/>
  <c r="P20" i="17"/>
  <c r="O20" i="17"/>
  <c r="N20" i="17"/>
  <c r="Z20" i="17" s="1"/>
  <c r="M20" i="17"/>
  <c r="Y20" i="17" s="1"/>
  <c r="L20" i="17"/>
  <c r="K20" i="17"/>
  <c r="V20" i="17" s="1"/>
  <c r="J20" i="17"/>
  <c r="X20" i="17" s="1"/>
  <c r="I20" i="17"/>
  <c r="T19" i="17"/>
  <c r="S19" i="17"/>
  <c r="R19" i="17"/>
  <c r="Q19" i="17"/>
  <c r="P19" i="17"/>
  <c r="O19" i="17"/>
  <c r="N19" i="17"/>
  <c r="Z19" i="17" s="1"/>
  <c r="M19" i="17"/>
  <c r="Y19" i="17" s="1"/>
  <c r="L19" i="17"/>
  <c r="K19" i="17"/>
  <c r="V19" i="17" s="1"/>
  <c r="J19" i="17"/>
  <c r="X19" i="17" s="1"/>
  <c r="I19" i="17"/>
  <c r="T18" i="17"/>
  <c r="S18" i="17"/>
  <c r="R18" i="17"/>
  <c r="Q18" i="17"/>
  <c r="P18" i="17"/>
  <c r="O18" i="17"/>
  <c r="N18" i="17"/>
  <c r="Z18" i="17" s="1"/>
  <c r="M18" i="17"/>
  <c r="Y18" i="17" s="1"/>
  <c r="L18" i="17"/>
  <c r="K18" i="17"/>
  <c r="J18" i="17"/>
  <c r="X18" i="17" s="1"/>
  <c r="I18" i="17"/>
  <c r="T17" i="17"/>
  <c r="S17" i="17"/>
  <c r="R17" i="17"/>
  <c r="Q17" i="17"/>
  <c r="P17" i="17"/>
  <c r="O17" i="17"/>
  <c r="N17" i="17"/>
  <c r="Z17" i="17" s="1"/>
  <c r="M17" i="17"/>
  <c r="Y17" i="17" s="1"/>
  <c r="L17" i="17"/>
  <c r="K17" i="17"/>
  <c r="V17" i="17" s="1"/>
  <c r="J17" i="17"/>
  <c r="X17" i="17" s="1"/>
  <c r="I17" i="17"/>
  <c r="T16" i="17"/>
  <c r="S16" i="17"/>
  <c r="R16" i="17"/>
  <c r="Q16" i="17"/>
  <c r="P16" i="17"/>
  <c r="O16" i="17"/>
  <c r="N16" i="17"/>
  <c r="Z16" i="17" s="1"/>
  <c r="M16" i="17"/>
  <c r="Y16" i="17" s="1"/>
  <c r="L16" i="17"/>
  <c r="K16" i="17"/>
  <c r="V16" i="17" s="1"/>
  <c r="J16" i="17"/>
  <c r="X16" i="17" s="1"/>
  <c r="I16" i="17"/>
  <c r="T15" i="17"/>
  <c r="S15" i="17"/>
  <c r="R15" i="17"/>
  <c r="Q15" i="17"/>
  <c r="P15" i="17"/>
  <c r="O15" i="17"/>
  <c r="N15" i="17"/>
  <c r="Z15" i="17" s="1"/>
  <c r="M15" i="17"/>
  <c r="Y15" i="17" s="1"/>
  <c r="L15" i="17"/>
  <c r="K15" i="17"/>
  <c r="V15" i="17" s="1"/>
  <c r="J15" i="17"/>
  <c r="X15" i="17" s="1"/>
  <c r="I15" i="17"/>
  <c r="T14" i="17"/>
  <c r="S14" i="17"/>
  <c r="R14" i="17"/>
  <c r="Q14" i="17"/>
  <c r="P14" i="17"/>
  <c r="O14" i="17"/>
  <c r="N14" i="17"/>
  <c r="Z14" i="17" s="1"/>
  <c r="M14" i="17"/>
  <c r="Y14" i="17" s="1"/>
  <c r="L14" i="17"/>
  <c r="K14" i="17"/>
  <c r="V14" i="17" s="1"/>
  <c r="J14" i="17"/>
  <c r="X14" i="17" s="1"/>
  <c r="I14" i="17"/>
  <c r="T13" i="17"/>
  <c r="S13" i="17"/>
  <c r="R13" i="17"/>
  <c r="Q13" i="17"/>
  <c r="P13" i="17"/>
  <c r="O13" i="17"/>
  <c r="N13" i="17"/>
  <c r="Z13" i="17" s="1"/>
  <c r="M13" i="17"/>
  <c r="Y13" i="17" s="1"/>
  <c r="L13" i="17"/>
  <c r="K13" i="17"/>
  <c r="V13" i="17" s="1"/>
  <c r="J13" i="17"/>
  <c r="X13" i="17" s="1"/>
  <c r="I13" i="17"/>
  <c r="T12" i="17"/>
  <c r="S12" i="17"/>
  <c r="R12" i="17"/>
  <c r="Q12" i="17"/>
  <c r="P12" i="17"/>
  <c r="O12" i="17"/>
  <c r="N12" i="17"/>
  <c r="Z12" i="17" s="1"/>
  <c r="M12" i="17"/>
  <c r="Y12" i="17" s="1"/>
  <c r="L12" i="17"/>
  <c r="K12" i="17"/>
  <c r="V12" i="17" s="1"/>
  <c r="J12" i="17"/>
  <c r="X12" i="17" s="1"/>
  <c r="I12" i="17"/>
  <c r="T11" i="17"/>
  <c r="S11" i="17"/>
  <c r="R11" i="17"/>
  <c r="Q11" i="17"/>
  <c r="P11" i="17"/>
  <c r="O11" i="17"/>
  <c r="N11" i="17"/>
  <c r="Z11" i="17" s="1"/>
  <c r="M11" i="17"/>
  <c r="Y11" i="17" s="1"/>
  <c r="L11" i="17"/>
  <c r="K11" i="17"/>
  <c r="V11" i="17" s="1"/>
  <c r="J11" i="17"/>
  <c r="X11" i="17" s="1"/>
  <c r="I11" i="17"/>
  <c r="T10" i="17"/>
  <c r="S10" i="17"/>
  <c r="R10" i="17"/>
  <c r="Q10" i="17"/>
  <c r="P10" i="17"/>
  <c r="O10" i="17"/>
  <c r="N10" i="17"/>
  <c r="Z10" i="17" s="1"/>
  <c r="M10" i="17"/>
  <c r="Y10" i="17" s="1"/>
  <c r="L10" i="17"/>
  <c r="K10" i="17"/>
  <c r="V10" i="17" s="1"/>
  <c r="J10" i="17"/>
  <c r="X10" i="17" s="1"/>
  <c r="I10" i="17"/>
  <c r="T9" i="17"/>
  <c r="S9" i="17"/>
  <c r="R9" i="17"/>
  <c r="Q9" i="17"/>
  <c r="P9" i="17"/>
  <c r="O9" i="17"/>
  <c r="N9" i="17"/>
  <c r="Z9" i="17" s="1"/>
  <c r="M9" i="17"/>
  <c r="Y9" i="17" s="1"/>
  <c r="L9" i="17"/>
  <c r="K9" i="17"/>
  <c r="V9" i="17" s="1"/>
  <c r="J9" i="17"/>
  <c r="X9" i="17" s="1"/>
  <c r="I9" i="17"/>
  <c r="T8" i="17"/>
  <c r="S8" i="17"/>
  <c r="R8" i="17"/>
  <c r="Q8" i="17"/>
  <c r="P8" i="17"/>
  <c r="O8" i="17"/>
  <c r="N8" i="17"/>
  <c r="Z8" i="17" s="1"/>
  <c r="M8" i="17"/>
  <c r="Y8" i="17" s="1"/>
  <c r="L8" i="17"/>
  <c r="K8" i="17"/>
  <c r="V8" i="17" s="1"/>
  <c r="J8" i="17"/>
  <c r="X8" i="17" s="1"/>
  <c r="I8" i="17"/>
  <c r="T7" i="17"/>
  <c r="S7" i="17"/>
  <c r="R7" i="17"/>
  <c r="Q7" i="17"/>
  <c r="P7" i="17"/>
  <c r="O7" i="17"/>
  <c r="N7" i="17"/>
  <c r="Z7" i="17" s="1"/>
  <c r="M7" i="17"/>
  <c r="Y7" i="17" s="1"/>
  <c r="L7" i="17"/>
  <c r="K7" i="17"/>
  <c r="V7" i="17" s="1"/>
  <c r="J7" i="17"/>
  <c r="X7" i="17" s="1"/>
  <c r="I7" i="17"/>
  <c r="T6" i="17"/>
  <c r="S6" i="17"/>
  <c r="R6" i="17"/>
  <c r="Q6" i="17"/>
  <c r="P6" i="17"/>
  <c r="O6" i="17"/>
  <c r="N6" i="17"/>
  <c r="Z6" i="17" s="1"/>
  <c r="M6" i="17"/>
  <c r="Y6" i="17" s="1"/>
  <c r="L6" i="17"/>
  <c r="K6" i="17"/>
  <c r="V6" i="17" s="1"/>
  <c r="J6" i="17"/>
  <c r="X6" i="17" s="1"/>
  <c r="I6" i="17"/>
  <c r="I164" i="9"/>
  <c r="J164" i="9"/>
  <c r="X164" i="9" s="1"/>
  <c r="K164" i="9"/>
  <c r="L164" i="9"/>
  <c r="M164" i="9"/>
  <c r="Y164" i="9" s="1"/>
  <c r="N164" i="9"/>
  <c r="Z164" i="9" s="1"/>
  <c r="O164" i="9"/>
  <c r="P164" i="9"/>
  <c r="Q164" i="9"/>
  <c r="R164" i="9"/>
  <c r="S164" i="9"/>
  <c r="T164" i="9"/>
  <c r="I165" i="9"/>
  <c r="J165" i="9"/>
  <c r="X165" i="9" s="1"/>
  <c r="K165" i="9"/>
  <c r="L165" i="9"/>
  <c r="M165" i="9"/>
  <c r="Y165" i="9" s="1"/>
  <c r="N165" i="9"/>
  <c r="Z165" i="9" s="1"/>
  <c r="O165" i="9"/>
  <c r="P165" i="9"/>
  <c r="Q165" i="9"/>
  <c r="R165" i="9"/>
  <c r="S165" i="9"/>
  <c r="T165" i="9"/>
  <c r="AQ1564" i="5"/>
  <c r="AQ1565" i="5"/>
  <c r="AQ1566" i="5"/>
  <c r="AQ1552" i="5"/>
  <c r="AQ1553" i="5"/>
  <c r="AQ1554" i="5"/>
  <c r="AQ1555" i="5"/>
  <c r="AQ682" i="5"/>
  <c r="AQ683" i="5"/>
  <c r="AQ684" i="5"/>
  <c r="AQ685" i="5"/>
  <c r="AA165" i="9" l="1"/>
  <c r="W165" i="9"/>
  <c r="AA164" i="9"/>
  <c r="V18" i="17"/>
  <c r="V23" i="17"/>
  <c r="W6" i="17"/>
  <c r="AA6" i="17"/>
  <c r="W7" i="17"/>
  <c r="AA7" i="17"/>
  <c r="W8" i="17"/>
  <c r="AA8" i="17"/>
  <c r="W9" i="17"/>
  <c r="AA9" i="17"/>
  <c r="W10" i="17"/>
  <c r="AA10" i="17"/>
  <c r="W11" i="17"/>
  <c r="AA11" i="17"/>
  <c r="W12" i="17"/>
  <c r="AA12" i="17"/>
  <c r="W13" i="17"/>
  <c r="AA13" i="17"/>
  <c r="W14" i="17"/>
  <c r="AA14" i="17"/>
  <c r="W15" i="17"/>
  <c r="AA15" i="17"/>
  <c r="W16" i="17"/>
  <c r="AA16" i="17"/>
  <c r="W17" i="17"/>
  <c r="AA17" i="17"/>
  <c r="W18" i="17"/>
  <c r="AA18" i="17"/>
  <c r="W19" i="17"/>
  <c r="AA19" i="17"/>
  <c r="W20" i="17"/>
  <c r="AA20" i="17"/>
  <c r="W21" i="17"/>
  <c r="AA21" i="17"/>
  <c r="W22" i="17"/>
  <c r="AA22" i="17"/>
  <c r="W23" i="17"/>
  <c r="AA23" i="17"/>
  <c r="W24" i="17"/>
  <c r="AA24" i="17"/>
  <c r="W25" i="17"/>
  <c r="AA25" i="17"/>
  <c r="W164" i="9"/>
  <c r="V165" i="9"/>
  <c r="V164" i="9"/>
  <c r="AK1649" i="5"/>
  <c r="AL1649" i="5" s="1"/>
  <c r="AI1649" i="5"/>
  <c r="AJ1649" i="5" s="1"/>
  <c r="AO1649" i="5"/>
  <c r="AP1649" i="5" s="1"/>
  <c r="AM1649" i="5"/>
  <c r="AN1649" i="5" s="1"/>
  <c r="AG1649" i="5"/>
  <c r="AH1649" i="5" s="1"/>
  <c r="AE1649" i="5"/>
  <c r="AF1649" i="5" s="1"/>
  <c r="B1649" i="5"/>
  <c r="C1649" i="5"/>
  <c r="D1649" i="5" s="1"/>
  <c r="AK1572" i="5"/>
  <c r="AL1572" i="5" s="1"/>
  <c r="AI1572" i="5"/>
  <c r="AJ1572" i="5" s="1"/>
  <c r="AO1572" i="5"/>
  <c r="AP1572" i="5" s="1"/>
  <c r="AM1572" i="5"/>
  <c r="AN1572" i="5" s="1"/>
  <c r="AG1572" i="5"/>
  <c r="AH1572" i="5" s="1"/>
  <c r="AE1572" i="5"/>
  <c r="AF1572" i="5" s="1"/>
  <c r="B1572" i="5"/>
  <c r="C1572" i="5"/>
  <c r="D1572" i="5" s="1"/>
  <c r="AK1629" i="5"/>
  <c r="AL1629" i="5" s="1"/>
  <c r="AI1629" i="5"/>
  <c r="AJ1629" i="5" s="1"/>
  <c r="AO1629" i="5"/>
  <c r="AP1629" i="5" s="1"/>
  <c r="AM1629" i="5"/>
  <c r="AN1629" i="5" s="1"/>
  <c r="AG1629" i="5"/>
  <c r="AH1629" i="5" s="1"/>
  <c r="AE1629" i="5"/>
  <c r="AF1629" i="5" s="1"/>
  <c r="B1629" i="5"/>
  <c r="C1629" i="5"/>
  <c r="D1629" i="5" s="1"/>
  <c r="AK1425" i="5"/>
  <c r="AL1425" i="5" s="1"/>
  <c r="AI1425" i="5"/>
  <c r="AJ1425" i="5" s="1"/>
  <c r="AO1425" i="5"/>
  <c r="AP1425" i="5" s="1"/>
  <c r="AM1425" i="5"/>
  <c r="AN1425" i="5" s="1"/>
  <c r="AG1425" i="5"/>
  <c r="AH1425" i="5" s="1"/>
  <c r="AE1425" i="5"/>
  <c r="AF1425" i="5" s="1"/>
  <c r="B1425" i="5"/>
  <c r="C1425" i="5"/>
  <c r="D1425" i="5" s="1"/>
  <c r="AK1389" i="5"/>
  <c r="AL1389" i="5" s="1"/>
  <c r="AI1389" i="5"/>
  <c r="AJ1389" i="5" s="1"/>
  <c r="AO1389" i="5"/>
  <c r="AP1389" i="5" s="1"/>
  <c r="AM1389" i="5"/>
  <c r="AN1389" i="5" s="1"/>
  <c r="AG1389" i="5"/>
  <c r="AH1389" i="5" s="1"/>
  <c r="AE1389" i="5"/>
  <c r="AF1389" i="5" s="1"/>
  <c r="B1389" i="5"/>
  <c r="C1389" i="5"/>
  <c r="D1389" i="5" s="1"/>
  <c r="AK1122" i="5"/>
  <c r="AL1122" i="5" s="1"/>
  <c r="AI1122" i="5"/>
  <c r="AJ1122" i="5" s="1"/>
  <c r="AO1122" i="5"/>
  <c r="AP1122" i="5" s="1"/>
  <c r="AM1122" i="5"/>
  <c r="AN1122" i="5" s="1"/>
  <c r="AG1122" i="5"/>
  <c r="AH1122" i="5" s="1"/>
  <c r="AE1122" i="5"/>
  <c r="AF1122" i="5" s="1"/>
  <c r="B1122" i="5"/>
  <c r="C1122" i="5"/>
  <c r="D1122" i="5" s="1"/>
  <c r="AK929" i="5"/>
  <c r="AL929" i="5" s="1"/>
  <c r="AI929" i="5"/>
  <c r="AJ929" i="5" s="1"/>
  <c r="AO929" i="5"/>
  <c r="AP929" i="5" s="1"/>
  <c r="AM929" i="5"/>
  <c r="AN929" i="5" s="1"/>
  <c r="AG929" i="5"/>
  <c r="AH929" i="5" s="1"/>
  <c r="AE929" i="5"/>
  <c r="AF929" i="5" s="1"/>
  <c r="B929" i="5"/>
  <c r="C929" i="5"/>
  <c r="D929" i="5" s="1"/>
  <c r="AK899" i="5"/>
  <c r="AL899" i="5" s="1"/>
  <c r="AI899" i="5"/>
  <c r="AJ899" i="5" s="1"/>
  <c r="AO899" i="5"/>
  <c r="AP899" i="5" s="1"/>
  <c r="AM899" i="5"/>
  <c r="AN899" i="5" s="1"/>
  <c r="AG899" i="5"/>
  <c r="AH899" i="5" s="1"/>
  <c r="AE899" i="5"/>
  <c r="AF899" i="5" s="1"/>
  <c r="B899" i="5"/>
  <c r="C899" i="5"/>
  <c r="D899" i="5" s="1"/>
  <c r="AK1076" i="5"/>
  <c r="AL1076" i="5" s="1"/>
  <c r="AI1076" i="5"/>
  <c r="AJ1076" i="5" s="1"/>
  <c r="AO1076" i="5"/>
  <c r="AP1076" i="5" s="1"/>
  <c r="AM1076" i="5"/>
  <c r="AN1076" i="5" s="1"/>
  <c r="AG1076" i="5"/>
  <c r="AH1076" i="5" s="1"/>
  <c r="AE1076" i="5"/>
  <c r="AF1076" i="5" s="1"/>
  <c r="B1076" i="5"/>
  <c r="C1076" i="5"/>
  <c r="D1076" i="5" s="1"/>
  <c r="AK864" i="5"/>
  <c r="AL864" i="5" s="1"/>
  <c r="AI864" i="5"/>
  <c r="AJ864" i="5" s="1"/>
  <c r="AO864" i="5"/>
  <c r="AP864" i="5" s="1"/>
  <c r="AM864" i="5"/>
  <c r="AN864" i="5" s="1"/>
  <c r="AG864" i="5"/>
  <c r="AH864" i="5" s="1"/>
  <c r="AE864" i="5"/>
  <c r="AF864" i="5" s="1"/>
  <c r="B864" i="5"/>
  <c r="C864" i="5"/>
  <c r="D864" i="5" s="1"/>
  <c r="AK842" i="5"/>
  <c r="AL842" i="5" s="1"/>
  <c r="AI842" i="5"/>
  <c r="AJ842" i="5" s="1"/>
  <c r="AO842" i="5"/>
  <c r="AP842" i="5" s="1"/>
  <c r="AM842" i="5"/>
  <c r="AN842" i="5" s="1"/>
  <c r="AG842" i="5"/>
  <c r="AH842" i="5" s="1"/>
  <c r="AE842" i="5"/>
  <c r="AF842" i="5" s="1"/>
  <c r="B842" i="5"/>
  <c r="C842" i="5"/>
  <c r="D842" i="5" s="1"/>
  <c r="AK700" i="5"/>
  <c r="AL700" i="5" s="1"/>
  <c r="AI700" i="5"/>
  <c r="AJ700" i="5" s="1"/>
  <c r="AO700" i="5"/>
  <c r="AP700" i="5" s="1"/>
  <c r="AM700" i="5"/>
  <c r="AN700" i="5" s="1"/>
  <c r="AG700" i="5"/>
  <c r="AH700" i="5" s="1"/>
  <c r="AE700" i="5"/>
  <c r="AF700" i="5" s="1"/>
  <c r="B700" i="5"/>
  <c r="C700" i="5"/>
  <c r="D700" i="5" s="1"/>
  <c r="AK315" i="5"/>
  <c r="AL315" i="5" s="1"/>
  <c r="AI315" i="5"/>
  <c r="AJ315" i="5" s="1"/>
  <c r="AO315" i="5"/>
  <c r="AP315" i="5" s="1"/>
  <c r="AM315" i="5"/>
  <c r="AN315" i="5" s="1"/>
  <c r="AG315" i="5"/>
  <c r="AH315" i="5" s="1"/>
  <c r="AE315" i="5"/>
  <c r="AF315" i="5" s="1"/>
  <c r="B315" i="5"/>
  <c r="C315" i="5"/>
  <c r="AK813" i="5"/>
  <c r="AL813" i="5" s="1"/>
  <c r="AI813" i="5"/>
  <c r="AJ813" i="5" s="1"/>
  <c r="AO813" i="5"/>
  <c r="AP813" i="5" s="1"/>
  <c r="AM813" i="5"/>
  <c r="AN813" i="5" s="1"/>
  <c r="AG813" i="5"/>
  <c r="AH813" i="5" s="1"/>
  <c r="AE813" i="5"/>
  <c r="AF813" i="5" s="1"/>
  <c r="B813" i="5"/>
  <c r="C813" i="5"/>
  <c r="D813" i="5" s="1"/>
  <c r="AQ719" i="5"/>
  <c r="AR719" i="5" s="1"/>
  <c r="AQ478" i="5"/>
  <c r="AR478" i="5" s="1"/>
  <c r="AQ680" i="5"/>
  <c r="AR680" i="5" s="1"/>
  <c r="AQ813" i="5"/>
  <c r="AR813" i="5" s="1"/>
  <c r="AQ315" i="5"/>
  <c r="AR315" i="5" s="1"/>
  <c r="AQ700" i="5"/>
  <c r="AR700" i="5" s="1"/>
  <c r="AQ842" i="5"/>
  <c r="AR842" i="5" s="1"/>
  <c r="AQ864" i="5"/>
  <c r="AR864" i="5" s="1"/>
  <c r="AQ1076" i="5"/>
  <c r="AR1076" i="5" s="1"/>
  <c r="AQ899" i="5"/>
  <c r="AR899" i="5" s="1"/>
  <c r="AQ929" i="5"/>
  <c r="AR929" i="5" s="1"/>
  <c r="AQ1122" i="5"/>
  <c r="AR1122" i="5" s="1"/>
  <c r="AQ1389" i="5"/>
  <c r="AR1389" i="5" s="1"/>
  <c r="AQ1425" i="5"/>
  <c r="AR1425" i="5" s="1"/>
  <c r="AQ1629" i="5"/>
  <c r="AR1629" i="5" s="1"/>
  <c r="AQ1572" i="5"/>
  <c r="AR1572" i="5" s="1"/>
  <c r="AQ1649" i="5"/>
  <c r="AR1649" i="5" s="1"/>
  <c r="AK680" i="5"/>
  <c r="AL680" i="5" s="1"/>
  <c r="AI680" i="5"/>
  <c r="AJ680" i="5" s="1"/>
  <c r="AO680" i="5"/>
  <c r="AP680" i="5" s="1"/>
  <c r="AM680" i="5"/>
  <c r="AN680" i="5" s="1"/>
  <c r="AG680" i="5"/>
  <c r="AH680" i="5" s="1"/>
  <c r="AE680" i="5"/>
  <c r="AF680" i="5" s="1"/>
  <c r="B680" i="5"/>
  <c r="C680" i="5"/>
  <c r="D680" i="5" s="1"/>
  <c r="AK478" i="5"/>
  <c r="AL478" i="5" s="1"/>
  <c r="AI478" i="5"/>
  <c r="AJ478" i="5" s="1"/>
  <c r="AO478" i="5"/>
  <c r="AP478" i="5" s="1"/>
  <c r="AM478" i="5"/>
  <c r="AN478" i="5" s="1"/>
  <c r="AG478" i="5"/>
  <c r="AH478" i="5" s="1"/>
  <c r="AE478" i="5"/>
  <c r="AF478" i="5" s="1"/>
  <c r="D315" i="5"/>
  <c r="B478" i="5"/>
  <c r="C478" i="5"/>
  <c r="D478" i="5" s="1"/>
  <c r="AK719" i="5"/>
  <c r="AL719" i="5" s="1"/>
  <c r="AI719" i="5"/>
  <c r="AJ719" i="5" s="1"/>
  <c r="AO719" i="5"/>
  <c r="AP719" i="5" s="1"/>
  <c r="AM719" i="5"/>
  <c r="AN719" i="5" s="1"/>
  <c r="AG719" i="5"/>
  <c r="AH719" i="5" s="1"/>
  <c r="AE719" i="5"/>
  <c r="AF719" i="5" s="1"/>
  <c r="B719" i="5"/>
  <c r="C719" i="5"/>
  <c r="D719" i="5" s="1"/>
  <c r="AB164" i="9" l="1"/>
  <c r="AB165" i="9"/>
  <c r="AB10" i="17"/>
  <c r="O18" i="16" s="1"/>
  <c r="AB6" i="17"/>
  <c r="O24" i="16" s="1"/>
  <c r="AB11" i="17"/>
  <c r="O16" i="16" s="1"/>
  <c r="AB9" i="17"/>
  <c r="AB8" i="17"/>
  <c r="O19" i="16" s="1"/>
  <c r="AB7" i="17"/>
  <c r="O6" i="16" s="1"/>
  <c r="AB15" i="17"/>
  <c r="O22" i="16" s="1"/>
  <c r="AB23" i="17"/>
  <c r="O11" i="16" s="1"/>
  <c r="AB19" i="17"/>
  <c r="O17" i="16" s="1"/>
  <c r="AB25" i="17"/>
  <c r="O8" i="16" s="1"/>
  <c r="AB24" i="17"/>
  <c r="O7" i="16" s="1"/>
  <c r="AB22" i="17"/>
  <c r="O14" i="16" s="1"/>
  <c r="AB21" i="17"/>
  <c r="O13" i="16" s="1"/>
  <c r="AB20" i="17"/>
  <c r="O21" i="16" s="1"/>
  <c r="AB18" i="17"/>
  <c r="O12" i="16" s="1"/>
  <c r="AB17" i="17"/>
  <c r="O9" i="16" s="1"/>
  <c r="AB16" i="17"/>
  <c r="O15" i="16" s="1"/>
  <c r="AB14" i="17"/>
  <c r="O10" i="16" s="1"/>
  <c r="AB13" i="17"/>
  <c r="O23" i="16" s="1"/>
  <c r="AB12" i="17"/>
  <c r="O20" i="16" s="1"/>
  <c r="C1636" i="5"/>
  <c r="D1636" i="5" s="1"/>
  <c r="B1636" i="5"/>
  <c r="C1625" i="5"/>
  <c r="D1625" i="5" s="1"/>
  <c r="B1625" i="5"/>
  <c r="C1610" i="5"/>
  <c r="D1610" i="5" s="1"/>
  <c r="B1610" i="5"/>
  <c r="D1600" i="5"/>
  <c r="C1600" i="5"/>
  <c r="B1600" i="5"/>
  <c r="C1575" i="5"/>
  <c r="D1575" i="5" s="1"/>
  <c r="B1575" i="5"/>
  <c r="C1558" i="5"/>
  <c r="D1558" i="5" s="1"/>
  <c r="B1558" i="5"/>
  <c r="C1547" i="5"/>
  <c r="D1547" i="5" s="1"/>
  <c r="B1547" i="5"/>
  <c r="C1545" i="5"/>
  <c r="D1545" i="5" s="1"/>
  <c r="B1545" i="5"/>
  <c r="C1534" i="5"/>
  <c r="D1534" i="5" s="1"/>
  <c r="B1534" i="5"/>
  <c r="C1532" i="5"/>
  <c r="D1532" i="5" s="1"/>
  <c r="B1532" i="5"/>
  <c r="C1531" i="5"/>
  <c r="D1531" i="5" s="1"/>
  <c r="B1531" i="5"/>
  <c r="C1530" i="5"/>
  <c r="D1530" i="5" s="1"/>
  <c r="B1530" i="5"/>
  <c r="D1529" i="5"/>
  <c r="C1529" i="5"/>
  <c r="B1529" i="5"/>
  <c r="C1499" i="5"/>
  <c r="D1499" i="5" s="1"/>
  <c r="B1499" i="5"/>
  <c r="C1479" i="5"/>
  <c r="D1479" i="5" s="1"/>
  <c r="B1479" i="5"/>
  <c r="C1468" i="5"/>
  <c r="D1468" i="5" s="1"/>
  <c r="B1468" i="5"/>
  <c r="C1415" i="5"/>
  <c r="D1415" i="5" s="1"/>
  <c r="B1415" i="5"/>
  <c r="C1400" i="5"/>
  <c r="D1400" i="5" s="1"/>
  <c r="B1400" i="5"/>
  <c r="C1368" i="5"/>
  <c r="D1368" i="5" s="1"/>
  <c r="B1368" i="5"/>
  <c r="C1351" i="5"/>
  <c r="D1351" i="5" s="1"/>
  <c r="B1351" i="5"/>
  <c r="C1326" i="5"/>
  <c r="D1326" i="5" s="1"/>
  <c r="B1326" i="5"/>
  <c r="C1318" i="5"/>
  <c r="D1318" i="5" s="1"/>
  <c r="B1318" i="5"/>
  <c r="C1226" i="5"/>
  <c r="D1226" i="5" s="1"/>
  <c r="B1226" i="5"/>
  <c r="C1217" i="5"/>
  <c r="D1217" i="5" s="1"/>
  <c r="B1217" i="5"/>
  <c r="C1195" i="5"/>
  <c r="D1195" i="5" s="1"/>
  <c r="B1195" i="5"/>
  <c r="C1175" i="5"/>
  <c r="D1175" i="5" s="1"/>
  <c r="B1175" i="5"/>
  <c r="C1149" i="5"/>
  <c r="D1149" i="5" s="1"/>
  <c r="B1149" i="5"/>
  <c r="D1104" i="5"/>
  <c r="C1104" i="5"/>
  <c r="B1104" i="5"/>
  <c r="C1059" i="5"/>
  <c r="D1059" i="5" s="1"/>
  <c r="B1059" i="5"/>
  <c r="C1058" i="5"/>
  <c r="D1058" i="5" s="1"/>
  <c r="B1058" i="5"/>
  <c r="C1045" i="5"/>
  <c r="D1045" i="5" s="1"/>
  <c r="B1045" i="5"/>
  <c r="C968" i="5"/>
  <c r="D968" i="5" s="1"/>
  <c r="B968" i="5"/>
  <c r="C959" i="5"/>
  <c r="D959" i="5" s="1"/>
  <c r="B959" i="5"/>
  <c r="C946" i="5"/>
  <c r="D946" i="5" s="1"/>
  <c r="B946" i="5"/>
  <c r="C925" i="5"/>
  <c r="D925" i="5" s="1"/>
  <c r="B925" i="5"/>
  <c r="C890" i="5"/>
  <c r="D890" i="5" s="1"/>
  <c r="B890" i="5"/>
  <c r="C679" i="5"/>
  <c r="D679" i="5" s="1"/>
  <c r="C618" i="5"/>
  <c r="D618" i="5" s="1"/>
  <c r="B618" i="5"/>
  <c r="C530" i="5"/>
  <c r="D530" i="5" s="1"/>
  <c r="B530" i="5"/>
  <c r="AQ1244" i="5"/>
  <c r="AR1244" i="5" s="1"/>
  <c r="AQ1519" i="5"/>
  <c r="AR1519" i="5" s="1"/>
  <c r="AQ1595" i="5"/>
  <c r="AR1595" i="5" s="1"/>
  <c r="AQ432" i="5"/>
  <c r="AR432" i="5" s="1"/>
  <c r="AQ402" i="5"/>
  <c r="AR402" i="5" s="1"/>
  <c r="AQ461" i="5"/>
  <c r="AR461" i="5" s="1"/>
  <c r="AQ557" i="5"/>
  <c r="AR557" i="5" s="1"/>
  <c r="AQ577" i="5"/>
  <c r="AR577" i="5" s="1"/>
  <c r="AQ754" i="5"/>
  <c r="AR754" i="5" s="1"/>
  <c r="AQ1052" i="5"/>
  <c r="AR1052" i="5" s="1"/>
  <c r="AQ1254" i="5"/>
  <c r="AR1254" i="5" s="1"/>
  <c r="AQ1380" i="5"/>
  <c r="AR1380" i="5" s="1"/>
  <c r="AQ1402" i="5"/>
  <c r="AR1402" i="5" s="1"/>
  <c r="AQ1480" i="5"/>
  <c r="AR1480" i="5" s="1"/>
  <c r="AQ1550" i="5"/>
  <c r="AR1550" i="5" s="1"/>
  <c r="AQ1563" i="5"/>
  <c r="AR1563" i="5" s="1"/>
  <c r="AQ1615" i="5"/>
  <c r="AR1615" i="5" s="1"/>
  <c r="AQ1621" i="5"/>
  <c r="AR1621" i="5" s="1"/>
  <c r="AO1244" i="5"/>
  <c r="AP1244" i="5" s="1"/>
  <c r="AO1519" i="5"/>
  <c r="AP1519" i="5" s="1"/>
  <c r="AO1595" i="5"/>
  <c r="AP1595" i="5" s="1"/>
  <c r="AO432" i="5"/>
  <c r="AP432" i="5" s="1"/>
  <c r="AO402" i="5"/>
  <c r="AP402" i="5" s="1"/>
  <c r="AO461" i="5"/>
  <c r="AP461" i="5" s="1"/>
  <c r="AO557" i="5"/>
  <c r="AP557" i="5" s="1"/>
  <c r="AO577" i="5"/>
  <c r="AP577" i="5" s="1"/>
  <c r="AO754" i="5"/>
  <c r="AP754" i="5" s="1"/>
  <c r="AO1052" i="5"/>
  <c r="AP1052" i="5" s="1"/>
  <c r="AO1254" i="5"/>
  <c r="AP1254" i="5" s="1"/>
  <c r="AO1380" i="5"/>
  <c r="AP1380" i="5" s="1"/>
  <c r="AO1402" i="5"/>
  <c r="AP1402" i="5" s="1"/>
  <c r="AO1480" i="5"/>
  <c r="AP1480" i="5" s="1"/>
  <c r="AO1550" i="5"/>
  <c r="AP1550" i="5" s="1"/>
  <c r="AO1563" i="5"/>
  <c r="AP1563" i="5" s="1"/>
  <c r="AO1615" i="5"/>
  <c r="AP1615" i="5" s="1"/>
  <c r="AO1621" i="5"/>
  <c r="AP1621" i="5" s="1"/>
  <c r="AM1244" i="5"/>
  <c r="AN1244" i="5" s="1"/>
  <c r="AM1519" i="5"/>
  <c r="AN1519" i="5" s="1"/>
  <c r="AM1595" i="5"/>
  <c r="AN1595" i="5" s="1"/>
  <c r="AM432" i="5"/>
  <c r="AN432" i="5" s="1"/>
  <c r="AM402" i="5"/>
  <c r="AN402" i="5" s="1"/>
  <c r="AM461" i="5"/>
  <c r="AN461" i="5" s="1"/>
  <c r="AM557" i="5"/>
  <c r="AN557" i="5" s="1"/>
  <c r="AM577" i="5"/>
  <c r="AN577" i="5" s="1"/>
  <c r="AM754" i="5"/>
  <c r="AN754" i="5" s="1"/>
  <c r="AM1052" i="5"/>
  <c r="AN1052" i="5" s="1"/>
  <c r="AM1254" i="5"/>
  <c r="AN1254" i="5" s="1"/>
  <c r="AM1380" i="5"/>
  <c r="AN1380" i="5" s="1"/>
  <c r="AM1402" i="5"/>
  <c r="AN1402" i="5" s="1"/>
  <c r="AM1480" i="5"/>
  <c r="AN1480" i="5" s="1"/>
  <c r="AM1550" i="5"/>
  <c r="AN1550" i="5" s="1"/>
  <c r="AM1563" i="5"/>
  <c r="AN1563" i="5" s="1"/>
  <c r="AM1615" i="5"/>
  <c r="AN1615" i="5" s="1"/>
  <c r="AM1621" i="5"/>
  <c r="AN1621" i="5" s="1"/>
  <c r="AK1244" i="5"/>
  <c r="AL1244" i="5" s="1"/>
  <c r="AK1519" i="5"/>
  <c r="AL1519" i="5" s="1"/>
  <c r="AK1595" i="5"/>
  <c r="AL1595" i="5" s="1"/>
  <c r="AK432" i="5"/>
  <c r="AL432" i="5" s="1"/>
  <c r="AK402" i="5"/>
  <c r="AL402" i="5" s="1"/>
  <c r="AK461" i="5"/>
  <c r="AL461" i="5" s="1"/>
  <c r="AK557" i="5"/>
  <c r="AL557" i="5" s="1"/>
  <c r="AK577" i="5"/>
  <c r="AL577" i="5" s="1"/>
  <c r="AK754" i="5"/>
  <c r="AL754" i="5" s="1"/>
  <c r="AK1052" i="5"/>
  <c r="AL1052" i="5" s="1"/>
  <c r="AK1254" i="5"/>
  <c r="AL1254" i="5" s="1"/>
  <c r="AK1380" i="5"/>
  <c r="AL1380" i="5" s="1"/>
  <c r="AK1402" i="5"/>
  <c r="AL1402" i="5" s="1"/>
  <c r="AK1480" i="5"/>
  <c r="AL1480" i="5" s="1"/>
  <c r="AK1550" i="5"/>
  <c r="AL1550" i="5" s="1"/>
  <c r="AK1563" i="5"/>
  <c r="AL1563" i="5" s="1"/>
  <c r="AK1615" i="5"/>
  <c r="AL1615" i="5" s="1"/>
  <c r="AK1621" i="5"/>
  <c r="AL1621" i="5" s="1"/>
  <c r="AI1244" i="5"/>
  <c r="AJ1244" i="5" s="1"/>
  <c r="AI1519" i="5"/>
  <c r="AJ1519" i="5" s="1"/>
  <c r="AI1595" i="5"/>
  <c r="AJ1595" i="5" s="1"/>
  <c r="AI432" i="5"/>
  <c r="AJ432" i="5" s="1"/>
  <c r="AI402" i="5"/>
  <c r="AJ402" i="5" s="1"/>
  <c r="AI461" i="5"/>
  <c r="AJ461" i="5" s="1"/>
  <c r="AI557" i="5"/>
  <c r="AJ557" i="5" s="1"/>
  <c r="AI577" i="5"/>
  <c r="AJ577" i="5" s="1"/>
  <c r="AI754" i="5"/>
  <c r="AJ754" i="5" s="1"/>
  <c r="AI1052" i="5"/>
  <c r="AJ1052" i="5" s="1"/>
  <c r="AI1254" i="5"/>
  <c r="AJ1254" i="5" s="1"/>
  <c r="AI1380" i="5"/>
  <c r="AJ1380" i="5" s="1"/>
  <c r="AI1402" i="5"/>
  <c r="AJ1402" i="5" s="1"/>
  <c r="AI1480" i="5"/>
  <c r="AJ1480" i="5" s="1"/>
  <c r="AI1550" i="5"/>
  <c r="AJ1550" i="5" s="1"/>
  <c r="AI1563" i="5"/>
  <c r="AJ1563" i="5" s="1"/>
  <c r="AI1615" i="5"/>
  <c r="AJ1615" i="5" s="1"/>
  <c r="AI1621" i="5"/>
  <c r="AJ1621" i="5" s="1"/>
  <c r="AG1244" i="5"/>
  <c r="AH1244" i="5" s="1"/>
  <c r="AG1519" i="5"/>
  <c r="AH1519" i="5" s="1"/>
  <c r="AG1595" i="5"/>
  <c r="AH1595" i="5" s="1"/>
  <c r="AG432" i="5"/>
  <c r="AH432" i="5" s="1"/>
  <c r="AG402" i="5"/>
  <c r="AH402" i="5" s="1"/>
  <c r="AG461" i="5"/>
  <c r="AH461" i="5" s="1"/>
  <c r="AG557" i="5"/>
  <c r="AH557" i="5" s="1"/>
  <c r="AG577" i="5"/>
  <c r="AH577" i="5" s="1"/>
  <c r="AG754" i="5"/>
  <c r="AH754" i="5" s="1"/>
  <c r="AG1052" i="5"/>
  <c r="AH1052" i="5" s="1"/>
  <c r="AG1254" i="5"/>
  <c r="AH1254" i="5" s="1"/>
  <c r="AG1380" i="5"/>
  <c r="AH1380" i="5" s="1"/>
  <c r="AG1402" i="5"/>
  <c r="AH1402" i="5" s="1"/>
  <c r="AG1480" i="5"/>
  <c r="AH1480" i="5" s="1"/>
  <c r="AG1550" i="5"/>
  <c r="AH1550" i="5" s="1"/>
  <c r="AG1563" i="5"/>
  <c r="AH1563" i="5" s="1"/>
  <c r="AG1615" i="5"/>
  <c r="AH1615" i="5" s="1"/>
  <c r="AG1621" i="5"/>
  <c r="AH1621" i="5" s="1"/>
  <c r="AE1244" i="5"/>
  <c r="AF1244" i="5" s="1"/>
  <c r="AE1519" i="5"/>
  <c r="AF1519" i="5" s="1"/>
  <c r="AE1595" i="5"/>
  <c r="AF1595" i="5" s="1"/>
  <c r="AE432" i="5"/>
  <c r="AF432" i="5" s="1"/>
  <c r="AE402" i="5"/>
  <c r="AF402" i="5" s="1"/>
  <c r="AE461" i="5"/>
  <c r="AF461" i="5" s="1"/>
  <c r="AE557" i="5"/>
  <c r="AF557" i="5" s="1"/>
  <c r="AE577" i="5"/>
  <c r="AF577" i="5" s="1"/>
  <c r="AE754" i="5"/>
  <c r="AF754" i="5" s="1"/>
  <c r="AE1052" i="5"/>
  <c r="AF1052" i="5" s="1"/>
  <c r="AE1254" i="5"/>
  <c r="AF1254" i="5" s="1"/>
  <c r="AE1380" i="5"/>
  <c r="AF1380" i="5" s="1"/>
  <c r="AE1402" i="5"/>
  <c r="AF1402" i="5" s="1"/>
  <c r="AE1480" i="5"/>
  <c r="AF1480" i="5" s="1"/>
  <c r="AE1550" i="5"/>
  <c r="AF1550" i="5" s="1"/>
  <c r="AE1563" i="5"/>
  <c r="AF1563" i="5" s="1"/>
  <c r="AE1615" i="5"/>
  <c r="AF1615" i="5" s="1"/>
  <c r="AE1621" i="5"/>
  <c r="AF1621" i="5" s="1"/>
  <c r="B1244" i="5"/>
  <c r="B1519" i="5"/>
  <c r="B1595" i="5"/>
  <c r="B432" i="5"/>
  <c r="B402" i="5"/>
  <c r="B461" i="5"/>
  <c r="B557" i="5"/>
  <c r="B577" i="5"/>
  <c r="B754" i="5"/>
  <c r="B1052" i="5"/>
  <c r="B1254" i="5"/>
  <c r="B1380" i="5"/>
  <c r="B1402" i="5"/>
  <c r="B1480" i="5"/>
  <c r="B1550" i="5"/>
  <c r="B1563" i="5"/>
  <c r="B1615" i="5"/>
  <c r="B1621" i="5"/>
  <c r="C1244" i="5"/>
  <c r="D1244" i="5" s="1"/>
  <c r="C1519" i="5"/>
  <c r="C1595" i="5"/>
  <c r="D1595" i="5" s="1"/>
  <c r="C432" i="5"/>
  <c r="C402" i="5"/>
  <c r="D402" i="5" s="1"/>
  <c r="C461" i="5"/>
  <c r="C557" i="5"/>
  <c r="D557" i="5" s="1"/>
  <c r="C577" i="5"/>
  <c r="C754" i="5"/>
  <c r="D754" i="5" s="1"/>
  <c r="C1052" i="5"/>
  <c r="C1254" i="5"/>
  <c r="D1254" i="5" s="1"/>
  <c r="C1380" i="5"/>
  <c r="C1402" i="5"/>
  <c r="D1402" i="5" s="1"/>
  <c r="C1480" i="5"/>
  <c r="C1550" i="5"/>
  <c r="D1550" i="5" s="1"/>
  <c r="C1563" i="5"/>
  <c r="C1615" i="5"/>
  <c r="D1615" i="5" s="1"/>
  <c r="C1621" i="5"/>
  <c r="D1621" i="5" s="1"/>
  <c r="D1519" i="5"/>
  <c r="D432" i="5"/>
  <c r="D461" i="5"/>
  <c r="D577" i="5"/>
  <c r="D1052" i="5"/>
  <c r="D1380" i="5"/>
  <c r="D1480" i="5"/>
  <c r="D1563" i="5"/>
  <c r="AQ1596" i="5" l="1"/>
  <c r="AR1596" i="5" s="1"/>
  <c r="AQ1597" i="5"/>
  <c r="AQ679" i="5"/>
  <c r="AR679" i="5" s="1"/>
  <c r="AQ681" i="5"/>
  <c r="AR681" i="5" s="1"/>
  <c r="AQ71" i="5"/>
  <c r="AR71" i="5" s="1"/>
  <c r="AQ741" i="5"/>
  <c r="AR741" i="5" s="1"/>
  <c r="AQ843" i="5"/>
  <c r="AR843" i="5" s="1"/>
  <c r="AQ865" i="5"/>
  <c r="AR865" i="5" s="1"/>
  <c r="AQ900" i="5"/>
  <c r="AR900" i="5" s="1"/>
  <c r="AQ920" i="5"/>
  <c r="AQ1143" i="5"/>
  <c r="AR1143" i="5" s="1"/>
  <c r="AQ962" i="5"/>
  <c r="AR962" i="5" s="1"/>
  <c r="AQ1173" i="5"/>
  <c r="AR1173" i="5" s="1"/>
  <c r="AQ1180" i="5"/>
  <c r="AR1180" i="5" s="1"/>
  <c r="AQ1210" i="5"/>
  <c r="AR1210" i="5" s="1"/>
  <c r="AQ1218" i="5"/>
  <c r="AR1218" i="5" s="1"/>
  <c r="AQ1319" i="5"/>
  <c r="AR1319" i="5" s="1"/>
  <c r="AQ1459" i="5"/>
  <c r="AR1459" i="5" s="1"/>
  <c r="AQ512" i="5"/>
  <c r="AR512" i="5" s="1"/>
  <c r="AQ1491" i="5"/>
  <c r="AR1491" i="5" s="1"/>
  <c r="AQ1520" i="5"/>
  <c r="AR1520" i="5" s="1"/>
  <c r="AQ1535" i="5"/>
  <c r="AR1535" i="5" s="1"/>
  <c r="AQ1551" i="5"/>
  <c r="AR1551" i="5" s="1"/>
  <c r="AQ1598" i="5"/>
  <c r="AQ135" i="5"/>
  <c r="AR135" i="5" s="1"/>
  <c r="AQ1505" i="5"/>
  <c r="AR1505" i="5" s="1"/>
  <c r="AQ168" i="5"/>
  <c r="AR168" i="5" s="1"/>
  <c r="AQ176" i="5"/>
  <c r="AR176" i="5" s="1"/>
  <c r="AQ578" i="5"/>
  <c r="AR578" i="5" s="1"/>
  <c r="AQ1381" i="5"/>
  <c r="AR1381" i="5" s="1"/>
  <c r="AQ1534" i="5"/>
  <c r="AR1534" i="5" s="1"/>
  <c r="AQ1521" i="5"/>
  <c r="AO1596" i="5"/>
  <c r="AP1596" i="5" s="1"/>
  <c r="AO1597" i="5"/>
  <c r="AP1597" i="5" s="1"/>
  <c r="AO679" i="5"/>
  <c r="AP679" i="5" s="1"/>
  <c r="AO681" i="5"/>
  <c r="AP681" i="5" s="1"/>
  <c r="AO71" i="5"/>
  <c r="AP71" i="5" s="1"/>
  <c r="AO741" i="5"/>
  <c r="AP741" i="5" s="1"/>
  <c r="AO843" i="5"/>
  <c r="AP843" i="5" s="1"/>
  <c r="AO865" i="5"/>
  <c r="AP865" i="5" s="1"/>
  <c r="AO900" i="5"/>
  <c r="AP900" i="5" s="1"/>
  <c r="AO920" i="5"/>
  <c r="AP920" i="5" s="1"/>
  <c r="AO1143" i="5"/>
  <c r="AP1143" i="5" s="1"/>
  <c r="AO962" i="5"/>
  <c r="AP962" i="5" s="1"/>
  <c r="AO1173" i="5"/>
  <c r="AP1173" i="5" s="1"/>
  <c r="AO1180" i="5"/>
  <c r="AP1180" i="5" s="1"/>
  <c r="AO1210" i="5"/>
  <c r="AP1210" i="5" s="1"/>
  <c r="AO1218" i="5"/>
  <c r="AP1218" i="5" s="1"/>
  <c r="AO1319" i="5"/>
  <c r="AP1319" i="5" s="1"/>
  <c r="AO1459" i="5"/>
  <c r="AP1459" i="5" s="1"/>
  <c r="AO512" i="5"/>
  <c r="AP512" i="5" s="1"/>
  <c r="AO1491" i="5"/>
  <c r="AP1491" i="5" s="1"/>
  <c r="AO1520" i="5"/>
  <c r="AP1520" i="5" s="1"/>
  <c r="AO1535" i="5"/>
  <c r="AP1535" i="5" s="1"/>
  <c r="AO1551" i="5"/>
  <c r="AP1551" i="5" s="1"/>
  <c r="AO1598" i="5"/>
  <c r="AP1598" i="5" s="1"/>
  <c r="AO135" i="5"/>
  <c r="AP135" i="5" s="1"/>
  <c r="AO1505" i="5"/>
  <c r="AP1505" i="5" s="1"/>
  <c r="AO168" i="5"/>
  <c r="AP168" i="5" s="1"/>
  <c r="AO176" i="5"/>
  <c r="AP176" i="5" s="1"/>
  <c r="AO578" i="5"/>
  <c r="AP578" i="5" s="1"/>
  <c r="AO1381" i="5"/>
  <c r="AP1381" i="5" s="1"/>
  <c r="AO1534" i="5"/>
  <c r="AP1534" i="5" s="1"/>
  <c r="AO1521" i="5"/>
  <c r="AP1521" i="5" s="1"/>
  <c r="AM1596" i="5"/>
  <c r="AN1596" i="5" s="1"/>
  <c r="AM1597" i="5"/>
  <c r="AN1597" i="5" s="1"/>
  <c r="AM679" i="5"/>
  <c r="AN679" i="5" s="1"/>
  <c r="AM681" i="5"/>
  <c r="AN681" i="5" s="1"/>
  <c r="AM71" i="5"/>
  <c r="AN71" i="5" s="1"/>
  <c r="AM741" i="5"/>
  <c r="AN741" i="5" s="1"/>
  <c r="AM843" i="5"/>
  <c r="AN843" i="5" s="1"/>
  <c r="AM865" i="5"/>
  <c r="AN865" i="5" s="1"/>
  <c r="AM900" i="5"/>
  <c r="AN900" i="5" s="1"/>
  <c r="AM920" i="5"/>
  <c r="AN920" i="5" s="1"/>
  <c r="AM1143" i="5"/>
  <c r="AN1143" i="5" s="1"/>
  <c r="AM962" i="5"/>
  <c r="AN962" i="5" s="1"/>
  <c r="AM1173" i="5"/>
  <c r="AN1173" i="5" s="1"/>
  <c r="AM1180" i="5"/>
  <c r="AN1180" i="5" s="1"/>
  <c r="AM1210" i="5"/>
  <c r="AN1210" i="5" s="1"/>
  <c r="AM1218" i="5"/>
  <c r="AN1218" i="5" s="1"/>
  <c r="AM1319" i="5"/>
  <c r="AN1319" i="5" s="1"/>
  <c r="AM1459" i="5"/>
  <c r="AN1459" i="5" s="1"/>
  <c r="AM512" i="5"/>
  <c r="AN512" i="5" s="1"/>
  <c r="AM1491" i="5"/>
  <c r="AN1491" i="5" s="1"/>
  <c r="AM1520" i="5"/>
  <c r="AN1520" i="5" s="1"/>
  <c r="AM1535" i="5"/>
  <c r="AN1535" i="5" s="1"/>
  <c r="AM1551" i="5"/>
  <c r="AN1551" i="5" s="1"/>
  <c r="AM1598" i="5"/>
  <c r="AN1598" i="5" s="1"/>
  <c r="AM135" i="5"/>
  <c r="AN135" i="5" s="1"/>
  <c r="AM1505" i="5"/>
  <c r="AN1505" i="5" s="1"/>
  <c r="AM168" i="5"/>
  <c r="AN168" i="5" s="1"/>
  <c r="AM176" i="5"/>
  <c r="AN176" i="5" s="1"/>
  <c r="AM578" i="5"/>
  <c r="AN578" i="5" s="1"/>
  <c r="AM1381" i="5"/>
  <c r="AN1381" i="5" s="1"/>
  <c r="AM1534" i="5"/>
  <c r="AN1534" i="5" s="1"/>
  <c r="AM1521" i="5"/>
  <c r="AN1521" i="5" s="1"/>
  <c r="AK1596" i="5"/>
  <c r="AL1596" i="5" s="1"/>
  <c r="AK1597" i="5"/>
  <c r="AL1597" i="5" s="1"/>
  <c r="AK679" i="5"/>
  <c r="AL679" i="5" s="1"/>
  <c r="AK681" i="5"/>
  <c r="AL681" i="5" s="1"/>
  <c r="AK71" i="5"/>
  <c r="AL71" i="5" s="1"/>
  <c r="AK741" i="5"/>
  <c r="AL741" i="5" s="1"/>
  <c r="AK843" i="5"/>
  <c r="AL843" i="5" s="1"/>
  <c r="AK865" i="5"/>
  <c r="AL865" i="5" s="1"/>
  <c r="AK900" i="5"/>
  <c r="AL900" i="5" s="1"/>
  <c r="AK920" i="5"/>
  <c r="AL920" i="5" s="1"/>
  <c r="AK1143" i="5"/>
  <c r="AL1143" i="5" s="1"/>
  <c r="AK962" i="5"/>
  <c r="AL962" i="5" s="1"/>
  <c r="AK1173" i="5"/>
  <c r="AL1173" i="5" s="1"/>
  <c r="AK1180" i="5"/>
  <c r="AL1180" i="5" s="1"/>
  <c r="AK1210" i="5"/>
  <c r="AL1210" i="5" s="1"/>
  <c r="AK1218" i="5"/>
  <c r="AL1218" i="5" s="1"/>
  <c r="AK1319" i="5"/>
  <c r="AL1319" i="5" s="1"/>
  <c r="AK1459" i="5"/>
  <c r="AL1459" i="5" s="1"/>
  <c r="AK512" i="5"/>
  <c r="AL512" i="5" s="1"/>
  <c r="AK1491" i="5"/>
  <c r="AL1491" i="5" s="1"/>
  <c r="AK1520" i="5"/>
  <c r="AL1520" i="5" s="1"/>
  <c r="AK1535" i="5"/>
  <c r="AL1535" i="5" s="1"/>
  <c r="AK1551" i="5"/>
  <c r="AL1551" i="5" s="1"/>
  <c r="AK1598" i="5"/>
  <c r="AL1598" i="5" s="1"/>
  <c r="AK135" i="5"/>
  <c r="AL135" i="5" s="1"/>
  <c r="AK1505" i="5"/>
  <c r="AL1505" i="5" s="1"/>
  <c r="AK168" i="5"/>
  <c r="AL168" i="5" s="1"/>
  <c r="AK176" i="5"/>
  <c r="AL176" i="5" s="1"/>
  <c r="AK578" i="5"/>
  <c r="AL578" i="5" s="1"/>
  <c r="AK1381" i="5"/>
  <c r="AL1381" i="5" s="1"/>
  <c r="AK1534" i="5"/>
  <c r="AL1534" i="5" s="1"/>
  <c r="AK1521" i="5"/>
  <c r="AL1521" i="5" s="1"/>
  <c r="AI1596" i="5"/>
  <c r="AJ1596" i="5" s="1"/>
  <c r="AI1597" i="5"/>
  <c r="AJ1597" i="5" s="1"/>
  <c r="AI679" i="5"/>
  <c r="AJ679" i="5" s="1"/>
  <c r="AI681" i="5"/>
  <c r="AJ681" i="5" s="1"/>
  <c r="AI71" i="5"/>
  <c r="AJ71" i="5" s="1"/>
  <c r="AI741" i="5"/>
  <c r="AJ741" i="5" s="1"/>
  <c r="AI843" i="5"/>
  <c r="AJ843" i="5" s="1"/>
  <c r="AI865" i="5"/>
  <c r="AJ865" i="5" s="1"/>
  <c r="AI900" i="5"/>
  <c r="AJ900" i="5" s="1"/>
  <c r="AI920" i="5"/>
  <c r="AJ920" i="5" s="1"/>
  <c r="AI1143" i="5"/>
  <c r="AJ1143" i="5" s="1"/>
  <c r="AI962" i="5"/>
  <c r="AJ962" i="5" s="1"/>
  <c r="AI1173" i="5"/>
  <c r="AJ1173" i="5" s="1"/>
  <c r="AI1180" i="5"/>
  <c r="AJ1180" i="5" s="1"/>
  <c r="AI1210" i="5"/>
  <c r="AJ1210" i="5" s="1"/>
  <c r="AI1218" i="5"/>
  <c r="AJ1218" i="5" s="1"/>
  <c r="AI1319" i="5"/>
  <c r="AJ1319" i="5" s="1"/>
  <c r="AI1459" i="5"/>
  <c r="AJ1459" i="5" s="1"/>
  <c r="AI512" i="5"/>
  <c r="AJ512" i="5" s="1"/>
  <c r="AI1491" i="5"/>
  <c r="AJ1491" i="5" s="1"/>
  <c r="AI1520" i="5"/>
  <c r="AJ1520" i="5" s="1"/>
  <c r="AI1535" i="5"/>
  <c r="AJ1535" i="5" s="1"/>
  <c r="AI1551" i="5"/>
  <c r="AJ1551" i="5" s="1"/>
  <c r="AI1598" i="5"/>
  <c r="AJ1598" i="5" s="1"/>
  <c r="AI135" i="5"/>
  <c r="AJ135" i="5" s="1"/>
  <c r="AI1505" i="5"/>
  <c r="AJ1505" i="5" s="1"/>
  <c r="AI168" i="5"/>
  <c r="AJ168" i="5" s="1"/>
  <c r="AI176" i="5"/>
  <c r="AJ176" i="5" s="1"/>
  <c r="AI578" i="5"/>
  <c r="AJ578" i="5" s="1"/>
  <c r="AI1381" i="5"/>
  <c r="AJ1381" i="5" s="1"/>
  <c r="AI1534" i="5"/>
  <c r="AJ1534" i="5" s="1"/>
  <c r="AI1521" i="5"/>
  <c r="AJ1521" i="5" s="1"/>
  <c r="AG1596" i="5"/>
  <c r="AH1596" i="5" s="1"/>
  <c r="AG1597" i="5"/>
  <c r="AH1597" i="5" s="1"/>
  <c r="AG679" i="5"/>
  <c r="AH679" i="5" s="1"/>
  <c r="AG681" i="5"/>
  <c r="AH681" i="5" s="1"/>
  <c r="AG71" i="5"/>
  <c r="AH71" i="5" s="1"/>
  <c r="AG741" i="5"/>
  <c r="AH741" i="5" s="1"/>
  <c r="AG843" i="5"/>
  <c r="AH843" i="5" s="1"/>
  <c r="AG865" i="5"/>
  <c r="AH865" i="5" s="1"/>
  <c r="AG900" i="5"/>
  <c r="AH900" i="5" s="1"/>
  <c r="AG920" i="5"/>
  <c r="AH920" i="5" s="1"/>
  <c r="AG1143" i="5"/>
  <c r="AH1143" i="5" s="1"/>
  <c r="AG962" i="5"/>
  <c r="AH962" i="5" s="1"/>
  <c r="AG1173" i="5"/>
  <c r="AH1173" i="5" s="1"/>
  <c r="AG1180" i="5"/>
  <c r="AH1180" i="5" s="1"/>
  <c r="AG1210" i="5"/>
  <c r="AH1210" i="5" s="1"/>
  <c r="AG1218" i="5"/>
  <c r="AH1218" i="5" s="1"/>
  <c r="AG1319" i="5"/>
  <c r="AH1319" i="5" s="1"/>
  <c r="AG1459" i="5"/>
  <c r="AH1459" i="5" s="1"/>
  <c r="AG512" i="5"/>
  <c r="AH512" i="5" s="1"/>
  <c r="AG1491" i="5"/>
  <c r="AH1491" i="5" s="1"/>
  <c r="AG1520" i="5"/>
  <c r="AH1520" i="5" s="1"/>
  <c r="AG1535" i="5"/>
  <c r="AH1535" i="5" s="1"/>
  <c r="AG1551" i="5"/>
  <c r="AH1551" i="5" s="1"/>
  <c r="AG1598" i="5"/>
  <c r="AH1598" i="5" s="1"/>
  <c r="AG135" i="5"/>
  <c r="AH135" i="5" s="1"/>
  <c r="AG1505" i="5"/>
  <c r="AH1505" i="5" s="1"/>
  <c r="AG168" i="5"/>
  <c r="AH168" i="5" s="1"/>
  <c r="AG176" i="5"/>
  <c r="AH176" i="5" s="1"/>
  <c r="AG578" i="5"/>
  <c r="AH578" i="5" s="1"/>
  <c r="AG1381" i="5"/>
  <c r="AH1381" i="5" s="1"/>
  <c r="AG1534" i="5"/>
  <c r="AH1534" i="5" s="1"/>
  <c r="AG1521" i="5"/>
  <c r="AH1521" i="5" s="1"/>
  <c r="AE1596" i="5"/>
  <c r="AF1596" i="5" s="1"/>
  <c r="AE1597" i="5"/>
  <c r="AF1597" i="5" s="1"/>
  <c r="AE679" i="5"/>
  <c r="AF679" i="5" s="1"/>
  <c r="AE681" i="5"/>
  <c r="AF681" i="5" s="1"/>
  <c r="AE71" i="5"/>
  <c r="AF71" i="5" s="1"/>
  <c r="AE741" i="5"/>
  <c r="AF741" i="5" s="1"/>
  <c r="AE843" i="5"/>
  <c r="AF843" i="5" s="1"/>
  <c r="AE865" i="5"/>
  <c r="AF865" i="5" s="1"/>
  <c r="AE900" i="5"/>
  <c r="AF900" i="5" s="1"/>
  <c r="AE920" i="5"/>
  <c r="AF920" i="5" s="1"/>
  <c r="AE1143" i="5"/>
  <c r="AF1143" i="5" s="1"/>
  <c r="AE962" i="5"/>
  <c r="AF962" i="5" s="1"/>
  <c r="AE1173" i="5"/>
  <c r="AF1173" i="5" s="1"/>
  <c r="AE1180" i="5"/>
  <c r="AF1180" i="5" s="1"/>
  <c r="AE1210" i="5"/>
  <c r="AF1210" i="5" s="1"/>
  <c r="AE1218" i="5"/>
  <c r="AF1218" i="5" s="1"/>
  <c r="AE1319" i="5"/>
  <c r="AF1319" i="5" s="1"/>
  <c r="AE1459" i="5"/>
  <c r="AF1459" i="5" s="1"/>
  <c r="AE512" i="5"/>
  <c r="AF512" i="5" s="1"/>
  <c r="AE1491" i="5"/>
  <c r="AF1491" i="5" s="1"/>
  <c r="AE1520" i="5"/>
  <c r="AF1520" i="5" s="1"/>
  <c r="AE1535" i="5"/>
  <c r="AF1535" i="5" s="1"/>
  <c r="AE1551" i="5"/>
  <c r="AF1551" i="5" s="1"/>
  <c r="AE1598" i="5"/>
  <c r="AF1598" i="5" s="1"/>
  <c r="AE135" i="5"/>
  <c r="AF135" i="5" s="1"/>
  <c r="AE1505" i="5"/>
  <c r="AF1505" i="5" s="1"/>
  <c r="AE168" i="5"/>
  <c r="AF168" i="5" s="1"/>
  <c r="AE176" i="5"/>
  <c r="AF176" i="5" s="1"/>
  <c r="AE578" i="5"/>
  <c r="AF578" i="5" s="1"/>
  <c r="AE1381" i="5"/>
  <c r="AF1381" i="5" s="1"/>
  <c r="AE1534" i="5"/>
  <c r="AF1534" i="5" s="1"/>
  <c r="AE1521" i="5"/>
  <c r="AF1521" i="5" s="1"/>
  <c r="C1596" i="5"/>
  <c r="D1596" i="5" s="1"/>
  <c r="C1597" i="5"/>
  <c r="D1597" i="5" s="1"/>
  <c r="C681" i="5"/>
  <c r="D681" i="5" s="1"/>
  <c r="C71" i="5"/>
  <c r="D71" i="5" s="1"/>
  <c r="C741" i="5"/>
  <c r="D741" i="5" s="1"/>
  <c r="C843" i="5"/>
  <c r="D843" i="5" s="1"/>
  <c r="C865" i="5"/>
  <c r="D865" i="5" s="1"/>
  <c r="C900" i="5"/>
  <c r="D900" i="5" s="1"/>
  <c r="C920" i="5"/>
  <c r="D920" i="5" s="1"/>
  <c r="C1143" i="5"/>
  <c r="D1143" i="5" s="1"/>
  <c r="C962" i="5"/>
  <c r="D962" i="5" s="1"/>
  <c r="C1173" i="5"/>
  <c r="D1173" i="5" s="1"/>
  <c r="C1180" i="5"/>
  <c r="D1180" i="5" s="1"/>
  <c r="C1210" i="5"/>
  <c r="D1210" i="5" s="1"/>
  <c r="C1218" i="5"/>
  <c r="D1218" i="5" s="1"/>
  <c r="C1319" i="5"/>
  <c r="D1319" i="5" s="1"/>
  <c r="C1459" i="5"/>
  <c r="D1459" i="5" s="1"/>
  <c r="C512" i="5"/>
  <c r="D512" i="5" s="1"/>
  <c r="C1491" i="5"/>
  <c r="D1491" i="5" s="1"/>
  <c r="C1520" i="5"/>
  <c r="D1520" i="5" s="1"/>
  <c r="C1535" i="5"/>
  <c r="D1535" i="5" s="1"/>
  <c r="C1551" i="5"/>
  <c r="D1551" i="5" s="1"/>
  <c r="C1598" i="5"/>
  <c r="D1598" i="5" s="1"/>
  <c r="C135" i="5"/>
  <c r="D135" i="5" s="1"/>
  <c r="C1505" i="5"/>
  <c r="D1505" i="5" s="1"/>
  <c r="C168" i="5"/>
  <c r="D168" i="5" s="1"/>
  <c r="C176" i="5"/>
  <c r="D176" i="5" s="1"/>
  <c r="C578" i="5"/>
  <c r="D578" i="5" s="1"/>
  <c r="C1381" i="5"/>
  <c r="D1381" i="5" s="1"/>
  <c r="C1521" i="5"/>
  <c r="D1521" i="5" s="1"/>
  <c r="B1596" i="5"/>
  <c r="B1597" i="5"/>
  <c r="B679" i="5"/>
  <c r="B681" i="5"/>
  <c r="B71" i="5"/>
  <c r="B741" i="5"/>
  <c r="B843" i="5"/>
  <c r="B865" i="5"/>
  <c r="B900" i="5"/>
  <c r="B920" i="5"/>
  <c r="B1143" i="5"/>
  <c r="B962" i="5"/>
  <c r="B1173" i="5"/>
  <c r="B1180" i="5"/>
  <c r="B1210" i="5"/>
  <c r="B1218" i="5"/>
  <c r="B1319" i="5"/>
  <c r="B1459" i="5"/>
  <c r="B512" i="5"/>
  <c r="B1491" i="5"/>
  <c r="B1520" i="5"/>
  <c r="B1535" i="5"/>
  <c r="B1551" i="5"/>
  <c r="B1598" i="5"/>
  <c r="B135" i="5"/>
  <c r="B1505" i="5"/>
  <c r="B168" i="5"/>
  <c r="B176" i="5"/>
  <c r="B578" i="5"/>
  <c r="B1381" i="5"/>
  <c r="B1521" i="5"/>
  <c r="AR1521" i="5" l="1"/>
  <c r="AR1597" i="5"/>
  <c r="AR1598" i="5" s="1"/>
  <c r="AQ185" i="5"/>
  <c r="AR185" i="5" s="1"/>
  <c r="AQ157" i="5"/>
  <c r="AR157" i="5" s="1"/>
  <c r="AQ784" i="5"/>
  <c r="AR784" i="5" s="1"/>
  <c r="AO185" i="5"/>
  <c r="AP185" i="5" s="1"/>
  <c r="AO157" i="5"/>
  <c r="AP157" i="5" s="1"/>
  <c r="AO784" i="5"/>
  <c r="AP784" i="5" s="1"/>
  <c r="AM185" i="5"/>
  <c r="AN185" i="5" s="1"/>
  <c r="AM157" i="5"/>
  <c r="AN157" i="5" s="1"/>
  <c r="AM784" i="5"/>
  <c r="AN784" i="5" s="1"/>
  <c r="AK185" i="5"/>
  <c r="AL185" i="5" s="1"/>
  <c r="AK157" i="5"/>
  <c r="AL157" i="5" s="1"/>
  <c r="AK784" i="5"/>
  <c r="AL784" i="5" s="1"/>
  <c r="AI185" i="5"/>
  <c r="AJ185" i="5" s="1"/>
  <c r="AI157" i="5"/>
  <c r="AJ157" i="5" s="1"/>
  <c r="AI784" i="5"/>
  <c r="AJ784" i="5" s="1"/>
  <c r="AG185" i="5"/>
  <c r="AH185" i="5" s="1"/>
  <c r="AG157" i="5"/>
  <c r="AH157" i="5" s="1"/>
  <c r="AG784" i="5"/>
  <c r="AH784" i="5" s="1"/>
  <c r="AE185" i="5"/>
  <c r="AF185" i="5" s="1"/>
  <c r="AE157" i="5"/>
  <c r="AF157" i="5" s="1"/>
  <c r="AE784" i="5"/>
  <c r="AF784" i="5" s="1"/>
  <c r="B185" i="5"/>
  <c r="B157" i="5"/>
  <c r="B784" i="5"/>
  <c r="C185" i="5"/>
  <c r="D185" i="5" s="1"/>
  <c r="C157" i="5"/>
  <c r="C784" i="5"/>
  <c r="D784" i="5" s="1"/>
  <c r="D157" i="5"/>
  <c r="AQ305" i="5" l="1"/>
  <c r="AQ304" i="5"/>
  <c r="AR304" i="5" s="1"/>
  <c r="AK304" i="5"/>
  <c r="AL304" i="5" s="1"/>
  <c r="AI304" i="5"/>
  <c r="AJ304" i="5" s="1"/>
  <c r="AO304" i="5"/>
  <c r="AP304" i="5" s="1"/>
  <c r="AM304" i="5"/>
  <c r="AN304" i="5" s="1"/>
  <c r="AG304" i="5"/>
  <c r="AH304" i="5" s="1"/>
  <c r="AE304" i="5"/>
  <c r="AF304" i="5" s="1"/>
  <c r="C304" i="5"/>
  <c r="D304" i="5" s="1"/>
  <c r="B304" i="5"/>
  <c r="AR305" i="5" l="1"/>
  <c r="AE334" i="5"/>
  <c r="AF334" i="5" s="1"/>
  <c r="AE596" i="5"/>
  <c r="AE764" i="5"/>
  <c r="AF764" i="5" s="1"/>
  <c r="AE1235" i="5"/>
  <c r="AF1235" i="5" s="1"/>
  <c r="AE566" i="5"/>
  <c r="AF566" i="5" s="1"/>
  <c r="AE938" i="5"/>
  <c r="AF938" i="5" s="1"/>
  <c r="AE522" i="5"/>
  <c r="AF522" i="5" s="1"/>
  <c r="AE292" i="5"/>
  <c r="AF292" i="5" s="1"/>
  <c r="AE495" i="5"/>
  <c r="AF495" i="5" s="1"/>
  <c r="AE503" i="5"/>
  <c r="AF503" i="5" s="1"/>
  <c r="AE830" i="5"/>
  <c r="AF830" i="5" s="1"/>
  <c r="AE540" i="5"/>
  <c r="AF540" i="5" s="1"/>
  <c r="AE775" i="5"/>
  <c r="AF775" i="5" s="1"/>
  <c r="AE376" i="5"/>
  <c r="AF376" i="5" s="1"/>
  <c r="AE267" i="5"/>
  <c r="AF267" i="5" s="1"/>
  <c r="AF596" i="5"/>
  <c r="AG334" i="5"/>
  <c r="AH334" i="5" s="1"/>
  <c r="AG596" i="5"/>
  <c r="AG764" i="5"/>
  <c r="AH764" i="5" s="1"/>
  <c r="AG1235" i="5"/>
  <c r="AH1235" i="5" s="1"/>
  <c r="AG566" i="5"/>
  <c r="AH566" i="5" s="1"/>
  <c r="AG938" i="5"/>
  <c r="AH938" i="5" s="1"/>
  <c r="AG522" i="5"/>
  <c r="AH522" i="5" s="1"/>
  <c r="AG292" i="5"/>
  <c r="AH292" i="5" s="1"/>
  <c r="AG495" i="5"/>
  <c r="AH495" i="5" s="1"/>
  <c r="AG503" i="5"/>
  <c r="AH503" i="5" s="1"/>
  <c r="AG830" i="5"/>
  <c r="AH830" i="5" s="1"/>
  <c r="AG540" i="5"/>
  <c r="AH540" i="5" s="1"/>
  <c r="AG775" i="5"/>
  <c r="AH775" i="5" s="1"/>
  <c r="AG376" i="5"/>
  <c r="AH376" i="5" s="1"/>
  <c r="AG267" i="5"/>
  <c r="AH267" i="5" s="1"/>
  <c r="AH596" i="5"/>
  <c r="AI334" i="5"/>
  <c r="AJ334" i="5" s="1"/>
  <c r="AI596" i="5"/>
  <c r="AI764" i="5"/>
  <c r="AJ764" i="5" s="1"/>
  <c r="AI1235" i="5"/>
  <c r="AJ1235" i="5" s="1"/>
  <c r="AI566" i="5"/>
  <c r="AJ566" i="5" s="1"/>
  <c r="AI938" i="5"/>
  <c r="AJ938" i="5" s="1"/>
  <c r="AI522" i="5"/>
  <c r="AJ522" i="5" s="1"/>
  <c r="AI292" i="5"/>
  <c r="AJ292" i="5" s="1"/>
  <c r="AI495" i="5"/>
  <c r="AJ495" i="5" s="1"/>
  <c r="AI503" i="5"/>
  <c r="AJ503" i="5" s="1"/>
  <c r="AI830" i="5"/>
  <c r="AJ830" i="5" s="1"/>
  <c r="AI540" i="5"/>
  <c r="AJ540" i="5" s="1"/>
  <c r="AI775" i="5"/>
  <c r="AJ775" i="5" s="1"/>
  <c r="AI376" i="5"/>
  <c r="AJ376" i="5" s="1"/>
  <c r="AI267" i="5"/>
  <c r="AJ267" i="5" s="1"/>
  <c r="AJ596" i="5"/>
  <c r="AO334" i="5"/>
  <c r="AP334" i="5" s="1"/>
  <c r="AO596" i="5"/>
  <c r="AP596" i="5" s="1"/>
  <c r="AO764" i="5"/>
  <c r="AP764" i="5" s="1"/>
  <c r="AO1235" i="5"/>
  <c r="AP1235" i="5" s="1"/>
  <c r="AO566" i="5"/>
  <c r="AP566" i="5" s="1"/>
  <c r="AO938" i="5"/>
  <c r="AP938" i="5" s="1"/>
  <c r="AO522" i="5"/>
  <c r="AP522" i="5" s="1"/>
  <c r="AO292" i="5"/>
  <c r="AP292" i="5" s="1"/>
  <c r="AO495" i="5"/>
  <c r="AP495" i="5" s="1"/>
  <c r="AO503" i="5"/>
  <c r="AP503" i="5" s="1"/>
  <c r="AO830" i="5"/>
  <c r="AP830" i="5" s="1"/>
  <c r="AO540" i="5"/>
  <c r="AP540" i="5" s="1"/>
  <c r="AO775" i="5"/>
  <c r="AP775" i="5" s="1"/>
  <c r="AO376" i="5"/>
  <c r="AP376" i="5" s="1"/>
  <c r="AO267" i="5"/>
  <c r="AP267" i="5" s="1"/>
  <c r="AM334" i="5"/>
  <c r="AN334" i="5" s="1"/>
  <c r="AM596" i="5"/>
  <c r="AN596" i="5" s="1"/>
  <c r="AM764" i="5"/>
  <c r="AN764" i="5" s="1"/>
  <c r="AM1235" i="5"/>
  <c r="AN1235" i="5" s="1"/>
  <c r="AM566" i="5"/>
  <c r="AN566" i="5" s="1"/>
  <c r="AM938" i="5"/>
  <c r="AN938" i="5" s="1"/>
  <c r="AM522" i="5"/>
  <c r="AN522" i="5" s="1"/>
  <c r="AM292" i="5"/>
  <c r="AN292" i="5" s="1"/>
  <c r="AM495" i="5"/>
  <c r="AN495" i="5" s="1"/>
  <c r="AM503" i="5"/>
  <c r="AN503" i="5" s="1"/>
  <c r="AM830" i="5"/>
  <c r="AN830" i="5" s="1"/>
  <c r="AM540" i="5"/>
  <c r="AN540" i="5" s="1"/>
  <c r="AM775" i="5"/>
  <c r="AN775" i="5" s="1"/>
  <c r="AM376" i="5"/>
  <c r="AN376" i="5" s="1"/>
  <c r="AM267" i="5"/>
  <c r="AN267" i="5" s="1"/>
  <c r="AK334" i="5"/>
  <c r="AL334" i="5" s="1"/>
  <c r="AK596" i="5"/>
  <c r="AL596" i="5" s="1"/>
  <c r="AK764" i="5"/>
  <c r="AL764" i="5" s="1"/>
  <c r="AK1235" i="5"/>
  <c r="AL1235" i="5" s="1"/>
  <c r="AK566" i="5"/>
  <c r="AL566" i="5" s="1"/>
  <c r="AK938" i="5"/>
  <c r="AL938" i="5" s="1"/>
  <c r="AK522" i="5"/>
  <c r="AL522" i="5" s="1"/>
  <c r="AK292" i="5"/>
  <c r="AL292" i="5" s="1"/>
  <c r="AK495" i="5"/>
  <c r="AL495" i="5" s="1"/>
  <c r="AK503" i="5"/>
  <c r="AL503" i="5" s="1"/>
  <c r="AK830" i="5"/>
  <c r="AL830" i="5" s="1"/>
  <c r="AK540" i="5"/>
  <c r="AL540" i="5" s="1"/>
  <c r="AK775" i="5"/>
  <c r="AL775" i="5" s="1"/>
  <c r="AK376" i="5"/>
  <c r="AL376" i="5" s="1"/>
  <c r="AK267" i="5"/>
  <c r="AL267" i="5" s="1"/>
  <c r="AQ334" i="5"/>
  <c r="AR334" i="5" s="1"/>
  <c r="AQ596" i="5"/>
  <c r="AR596" i="5" s="1"/>
  <c r="AQ764" i="5"/>
  <c r="AR764" i="5" s="1"/>
  <c r="AQ1235" i="5"/>
  <c r="AR1235" i="5" s="1"/>
  <c r="AQ566" i="5"/>
  <c r="AR566" i="5" s="1"/>
  <c r="AQ938" i="5"/>
  <c r="AR938" i="5" s="1"/>
  <c r="AQ522" i="5"/>
  <c r="AR522" i="5" s="1"/>
  <c r="AQ292" i="5"/>
  <c r="AR292" i="5" s="1"/>
  <c r="AQ495" i="5"/>
  <c r="AR495" i="5" s="1"/>
  <c r="AQ503" i="5"/>
  <c r="AR503" i="5" s="1"/>
  <c r="AQ830" i="5"/>
  <c r="AR830" i="5" s="1"/>
  <c r="AQ540" i="5"/>
  <c r="AR540" i="5" s="1"/>
  <c r="AQ775" i="5"/>
  <c r="AR775" i="5" s="1"/>
  <c r="AQ376" i="5"/>
  <c r="AR376" i="5" s="1"/>
  <c r="AQ267" i="5"/>
  <c r="AR267" i="5" s="1"/>
  <c r="C334" i="5" l="1"/>
  <c r="D334" i="5" s="1"/>
  <c r="C596" i="5"/>
  <c r="D596" i="5" s="1"/>
  <c r="C764" i="5"/>
  <c r="D764" i="5" s="1"/>
  <c r="C1235" i="5"/>
  <c r="D1235" i="5" s="1"/>
  <c r="C566" i="5"/>
  <c r="D566" i="5" s="1"/>
  <c r="C938" i="5"/>
  <c r="D938" i="5" s="1"/>
  <c r="C522" i="5"/>
  <c r="D522" i="5" s="1"/>
  <c r="C292" i="5"/>
  <c r="D292" i="5" s="1"/>
  <c r="C495" i="5"/>
  <c r="D495" i="5" s="1"/>
  <c r="C503" i="5"/>
  <c r="D503" i="5" s="1"/>
  <c r="C830" i="5"/>
  <c r="D830" i="5" s="1"/>
  <c r="C540" i="5"/>
  <c r="D540" i="5" s="1"/>
  <c r="C775" i="5"/>
  <c r="D775" i="5" s="1"/>
  <c r="C376" i="5"/>
  <c r="D376" i="5" s="1"/>
  <c r="C267" i="5"/>
  <c r="D267" i="5" s="1"/>
  <c r="B334" i="5"/>
  <c r="B596" i="5"/>
  <c r="B764" i="5"/>
  <c r="B1235" i="5"/>
  <c r="B566" i="5"/>
  <c r="B938" i="5"/>
  <c r="B522" i="5"/>
  <c r="B292" i="5"/>
  <c r="B495" i="5"/>
  <c r="B503" i="5"/>
  <c r="B830" i="5"/>
  <c r="B540" i="5"/>
  <c r="B775" i="5"/>
  <c r="B376" i="5"/>
  <c r="B267" i="5"/>
  <c r="AQ1308" i="5" l="1"/>
  <c r="AR1308" i="5" s="1"/>
  <c r="AQ950" i="5"/>
  <c r="AR950" i="5" s="1"/>
  <c r="AQ1585" i="5"/>
  <c r="AR1585" i="5" s="1"/>
  <c r="AQ1469" i="5"/>
  <c r="AR1469" i="5" s="1"/>
  <c r="AQ1440" i="5"/>
  <c r="AR1440" i="5" s="1"/>
  <c r="AQ1331" i="5"/>
  <c r="AR1331" i="5" s="1"/>
  <c r="AQ1332" i="5"/>
  <c r="AQ1333" i="5"/>
  <c r="AQ1334" i="5"/>
  <c r="AQ1335" i="5"/>
  <c r="AQ1336" i="5"/>
  <c r="AQ1337" i="5"/>
  <c r="AQ1338" i="5"/>
  <c r="AQ1339" i="5"/>
  <c r="AR1339" i="5" s="1"/>
  <c r="AQ1340" i="5"/>
  <c r="AQ1341" i="5"/>
  <c r="AQ1342" i="5"/>
  <c r="AQ1343" i="5"/>
  <c r="AQ1344" i="5"/>
  <c r="AQ1345" i="5"/>
  <c r="AQ1346" i="5"/>
  <c r="AQ1347" i="5"/>
  <c r="AQ1348" i="5"/>
  <c r="AQ1349" i="5"/>
  <c r="AR1349" i="5" s="1"/>
  <c r="AQ1350" i="5"/>
  <c r="AQ1351" i="5"/>
  <c r="AQ1352" i="5"/>
  <c r="AQ1353" i="5"/>
  <c r="AQ1354" i="5"/>
  <c r="AQ1355" i="5"/>
  <c r="AQ1356" i="5"/>
  <c r="AQ1357" i="5"/>
  <c r="AQ1358" i="5"/>
  <c r="AQ1359" i="5"/>
  <c r="AR1359" i="5" s="1"/>
  <c r="AQ1360" i="5"/>
  <c r="AQ1361" i="5"/>
  <c r="AQ1362" i="5"/>
  <c r="AQ1363" i="5"/>
  <c r="AQ1364" i="5"/>
  <c r="AQ1365" i="5"/>
  <c r="AQ1366" i="5"/>
  <c r="AQ1367" i="5"/>
  <c r="AQ1368" i="5"/>
  <c r="AQ1369" i="5"/>
  <c r="AR1369" i="5" s="1"/>
  <c r="AQ1370" i="5"/>
  <c r="AQ1371" i="5"/>
  <c r="AQ1372" i="5"/>
  <c r="AQ1373" i="5"/>
  <c r="AQ1374" i="5"/>
  <c r="AQ1375" i="5"/>
  <c r="AQ1376" i="5"/>
  <c r="AQ1377" i="5"/>
  <c r="AQ1378" i="5"/>
  <c r="AQ1379" i="5"/>
  <c r="AQ1382" i="5"/>
  <c r="AR1382" i="5" s="1"/>
  <c r="AQ1383" i="5"/>
  <c r="AQ1384" i="5"/>
  <c r="AQ1385" i="5"/>
  <c r="AQ1386" i="5"/>
  <c r="AQ1387" i="5"/>
  <c r="AQ1388" i="5"/>
  <c r="AQ1390" i="5"/>
  <c r="AR1390" i="5" s="1"/>
  <c r="AQ1391" i="5"/>
  <c r="AQ1392" i="5"/>
  <c r="AQ1393" i="5"/>
  <c r="AQ1394" i="5"/>
  <c r="AQ1395" i="5"/>
  <c r="AQ1396" i="5"/>
  <c r="AQ1397" i="5"/>
  <c r="AQ1398" i="5"/>
  <c r="AQ1399" i="5"/>
  <c r="AQ1400" i="5"/>
  <c r="AQ1401" i="5"/>
  <c r="AQ1403" i="5"/>
  <c r="AR1403" i="5" s="1"/>
  <c r="AQ1404" i="5"/>
  <c r="AQ1405" i="5"/>
  <c r="AQ1406" i="5"/>
  <c r="AQ1407" i="5"/>
  <c r="AQ1408" i="5"/>
  <c r="AQ1409" i="5"/>
  <c r="AQ1410" i="5"/>
  <c r="AQ1411" i="5"/>
  <c r="AQ1412" i="5"/>
  <c r="AR1412" i="5" s="1"/>
  <c r="AQ1413" i="5"/>
  <c r="AQ1414" i="5"/>
  <c r="AQ1415" i="5"/>
  <c r="AQ1416" i="5"/>
  <c r="AQ1417" i="5"/>
  <c r="AQ1418" i="5"/>
  <c r="AQ1419" i="5"/>
  <c r="AQ1420" i="5"/>
  <c r="AQ1421" i="5"/>
  <c r="AQ1422" i="5"/>
  <c r="AQ1423" i="5"/>
  <c r="AQ1424" i="5"/>
  <c r="AQ1426" i="5"/>
  <c r="AR1426" i="5" s="1"/>
  <c r="AQ1427" i="5"/>
  <c r="AQ1428" i="5"/>
  <c r="AQ1429" i="5"/>
  <c r="AQ1430" i="5"/>
  <c r="AQ1431" i="5"/>
  <c r="AQ1432" i="5"/>
  <c r="AQ1433" i="5"/>
  <c r="AQ1434" i="5"/>
  <c r="AQ1435" i="5"/>
  <c r="AQ1436" i="5"/>
  <c r="AQ1437" i="5"/>
  <c r="AQ1438" i="5"/>
  <c r="AQ1439" i="5"/>
  <c r="AQ1301" i="5"/>
  <c r="AR1301" i="5" s="1"/>
  <c r="AQ1276" i="5"/>
  <c r="AR1276" i="5" s="1"/>
  <c r="AQ1227" i="5"/>
  <c r="AR1227" i="5" s="1"/>
  <c r="AQ1190" i="5"/>
  <c r="AR1190" i="5" s="1"/>
  <c r="AQ1181" i="5"/>
  <c r="AR1181" i="5" s="1"/>
  <c r="AQ1182" i="5"/>
  <c r="AQ1183" i="5"/>
  <c r="AQ1184" i="5"/>
  <c r="AQ1185" i="5"/>
  <c r="AQ1186" i="5"/>
  <c r="AQ1187" i="5"/>
  <c r="AQ1188" i="5"/>
  <c r="AQ1189" i="5"/>
  <c r="AQ1152" i="5"/>
  <c r="AR1152" i="5" s="1"/>
  <c r="AQ1153" i="5"/>
  <c r="AQ1154" i="5"/>
  <c r="AQ1155" i="5"/>
  <c r="AQ1156" i="5"/>
  <c r="AQ1157" i="5"/>
  <c r="AQ1158" i="5"/>
  <c r="AQ1159" i="5"/>
  <c r="AQ1160" i="5"/>
  <c r="AQ1161" i="5"/>
  <c r="AQ1162" i="5"/>
  <c r="AQ1163" i="5"/>
  <c r="AR1163" i="5" s="1"/>
  <c r="AQ1164" i="5"/>
  <c r="AQ1165" i="5"/>
  <c r="AQ1166" i="5"/>
  <c r="AQ1167" i="5"/>
  <c r="AQ1168" i="5"/>
  <c r="AQ1169" i="5"/>
  <c r="AQ1170" i="5"/>
  <c r="AQ1171" i="5"/>
  <c r="AQ1172" i="5"/>
  <c r="AQ1174" i="5"/>
  <c r="AR1174" i="5" s="1"/>
  <c r="AQ1176" i="5"/>
  <c r="AQ1177" i="5"/>
  <c r="AQ1178" i="5"/>
  <c r="AQ1179" i="5"/>
  <c r="AQ1175" i="5"/>
  <c r="AQ1113" i="5"/>
  <c r="AR1113" i="5" s="1"/>
  <c r="AQ1009" i="5"/>
  <c r="AR1009" i="5" s="1"/>
  <c r="AQ998" i="5"/>
  <c r="AR998" i="5" s="1"/>
  <c r="AQ972" i="5"/>
  <c r="AQ971" i="5"/>
  <c r="AR971" i="5" s="1"/>
  <c r="AQ973" i="5"/>
  <c r="AQ974" i="5"/>
  <c r="AQ975" i="5"/>
  <c r="AQ976" i="5"/>
  <c r="AQ977" i="5"/>
  <c r="AQ978" i="5"/>
  <c r="AQ979" i="5"/>
  <c r="AQ980" i="5"/>
  <c r="AR980" i="5" s="1"/>
  <c r="AQ981" i="5"/>
  <c r="AQ982" i="5"/>
  <c r="AQ983" i="5"/>
  <c r="AQ984" i="5"/>
  <c r="AQ985" i="5"/>
  <c r="AQ986" i="5"/>
  <c r="AQ987" i="5"/>
  <c r="AQ988" i="5"/>
  <c r="AQ989" i="5"/>
  <c r="AQ990" i="5"/>
  <c r="AQ991" i="5"/>
  <c r="AR991" i="5" s="1"/>
  <c r="AQ992" i="5"/>
  <c r="AQ993" i="5"/>
  <c r="AQ994" i="5"/>
  <c r="AQ995" i="5"/>
  <c r="AQ996" i="5"/>
  <c r="AQ997" i="5"/>
  <c r="B902" i="5"/>
  <c r="AQ910" i="5"/>
  <c r="AR910" i="5" s="1"/>
  <c r="AQ846" i="5"/>
  <c r="AQ847" i="5"/>
  <c r="AQ848" i="5"/>
  <c r="AQ849" i="5"/>
  <c r="AQ850" i="5"/>
  <c r="AQ852" i="5"/>
  <c r="AQ854" i="5"/>
  <c r="AR854" i="5" s="1"/>
  <c r="B853" i="5"/>
  <c r="C849" i="5"/>
  <c r="D849" i="5" s="1"/>
  <c r="B849" i="5"/>
  <c r="C838" i="5"/>
  <c r="D838" i="5" s="1"/>
  <c r="B838" i="5"/>
  <c r="AQ822" i="5"/>
  <c r="AR822" i="5" s="1"/>
  <c r="C790" i="5"/>
  <c r="D790" i="5" s="1"/>
  <c r="B790" i="5"/>
  <c r="AQ745" i="5"/>
  <c r="AQ746" i="5"/>
  <c r="AQ747" i="5"/>
  <c r="AQ748" i="5"/>
  <c r="AQ749" i="5"/>
  <c r="AQ750" i="5"/>
  <c r="AQ751" i="5"/>
  <c r="AQ752" i="5"/>
  <c r="AQ755" i="5"/>
  <c r="AR755" i="5" s="1"/>
  <c r="AQ756" i="5"/>
  <c r="AQ757" i="5"/>
  <c r="AQ758" i="5"/>
  <c r="AQ759" i="5"/>
  <c r="AQ760" i="5"/>
  <c r="AQ761" i="5"/>
  <c r="AQ762" i="5"/>
  <c r="AQ763" i="5"/>
  <c r="AQ765" i="5"/>
  <c r="AR765" i="5" s="1"/>
  <c r="AQ766" i="5"/>
  <c r="AQ767" i="5"/>
  <c r="AQ768" i="5"/>
  <c r="AQ769" i="5"/>
  <c r="AQ770" i="5"/>
  <c r="AQ771" i="5"/>
  <c r="AQ772" i="5"/>
  <c r="AQ773" i="5"/>
  <c r="AQ774" i="5"/>
  <c r="AQ776" i="5"/>
  <c r="AR776" i="5" s="1"/>
  <c r="AQ777" i="5"/>
  <c r="AQ778" i="5"/>
  <c r="AQ779" i="5"/>
  <c r="AQ780" i="5"/>
  <c r="AQ781" i="5"/>
  <c r="AQ782" i="5"/>
  <c r="AQ783" i="5"/>
  <c r="AQ785" i="5"/>
  <c r="AR785" i="5" s="1"/>
  <c r="AQ786" i="5"/>
  <c r="AQ787" i="5"/>
  <c r="AQ788" i="5"/>
  <c r="AQ789" i="5"/>
  <c r="AQ790" i="5"/>
  <c r="AQ791" i="5"/>
  <c r="AQ792" i="5"/>
  <c r="AQ793" i="5"/>
  <c r="AQ794" i="5"/>
  <c r="AR794" i="5" s="1"/>
  <c r="AQ795" i="5"/>
  <c r="AQ796" i="5"/>
  <c r="AQ797" i="5"/>
  <c r="AQ798" i="5"/>
  <c r="AQ799" i="5"/>
  <c r="AQ800" i="5"/>
  <c r="AQ801" i="5"/>
  <c r="AQ802" i="5"/>
  <c r="AQ803" i="5"/>
  <c r="AQ804" i="5"/>
  <c r="AR804" i="5" s="1"/>
  <c r="AQ805" i="5"/>
  <c r="AQ806" i="5"/>
  <c r="AQ807" i="5"/>
  <c r="AQ808" i="5"/>
  <c r="AQ809" i="5"/>
  <c r="AQ810" i="5"/>
  <c r="AQ811" i="5"/>
  <c r="AQ812" i="5"/>
  <c r="AQ814" i="5"/>
  <c r="AR814" i="5" s="1"/>
  <c r="AQ815" i="5"/>
  <c r="AQ816" i="5"/>
  <c r="AQ817" i="5"/>
  <c r="AQ818" i="5"/>
  <c r="AQ819" i="5"/>
  <c r="AQ820" i="5"/>
  <c r="AQ821" i="5"/>
  <c r="C738" i="5"/>
  <c r="D738" i="5" s="1"/>
  <c r="B738" i="5"/>
  <c r="AQ730" i="5"/>
  <c r="AR730" i="5" s="1"/>
  <c r="AQ710" i="5"/>
  <c r="AR710" i="5" s="1"/>
  <c r="C688" i="5"/>
  <c r="D688" i="5" s="1"/>
  <c r="B688" i="5"/>
  <c r="AQ661" i="5"/>
  <c r="AR661" i="5" s="1"/>
  <c r="C658" i="5"/>
  <c r="D658" i="5" s="1"/>
  <c r="B658" i="5"/>
  <c r="AQ648" i="5"/>
  <c r="AR648" i="5" s="1"/>
  <c r="C643" i="5"/>
  <c r="D643" i="5" s="1"/>
  <c r="B643" i="5"/>
  <c r="AQ636" i="5"/>
  <c r="AR636" i="5" s="1"/>
  <c r="C635" i="5"/>
  <c r="D635" i="5" s="1"/>
  <c r="B635" i="5"/>
  <c r="AQ625" i="5"/>
  <c r="AR625" i="5" s="1"/>
  <c r="B601" i="5"/>
  <c r="C601" i="5"/>
  <c r="D601" i="5" s="1"/>
  <c r="C576" i="5"/>
  <c r="D576" i="5" s="1"/>
  <c r="B576" i="5"/>
  <c r="C549" i="5"/>
  <c r="D549" i="5" s="1"/>
  <c r="B549" i="5"/>
  <c r="AQ486" i="5"/>
  <c r="AR486" i="5" s="1"/>
  <c r="AQ442" i="5"/>
  <c r="AR442" i="5" s="1"/>
  <c r="AQ412" i="5"/>
  <c r="AR412" i="5" s="1"/>
  <c r="AQ385" i="5"/>
  <c r="AR385" i="5" s="1"/>
  <c r="AQ284" i="5"/>
  <c r="AR284" i="5" s="1"/>
  <c r="AQ242" i="5"/>
  <c r="AR242" i="5" s="1"/>
  <c r="AQ64" i="5"/>
  <c r="AR64" i="5" s="1"/>
  <c r="AQ55" i="5"/>
  <c r="AR55" i="5" s="1"/>
  <c r="AQ46" i="5"/>
  <c r="AR46" i="5" s="1"/>
  <c r="AO998" i="5"/>
  <c r="AP998" i="5" s="1"/>
  <c r="AO1113" i="5"/>
  <c r="AP1113" i="5" s="1"/>
  <c r="AO636" i="5"/>
  <c r="AP636" i="5" s="1"/>
  <c r="AO730" i="5"/>
  <c r="AP730" i="5" s="1"/>
  <c r="AO648" i="5"/>
  <c r="AP648" i="5" s="1"/>
  <c r="AO284" i="5"/>
  <c r="AP284" i="5" s="1"/>
  <c r="AO46" i="5"/>
  <c r="AP46" i="5" s="1"/>
  <c r="AO661" i="5"/>
  <c r="AP661" i="5" s="1"/>
  <c r="AO1009" i="5"/>
  <c r="AP1009" i="5" s="1"/>
  <c r="AO1190" i="5"/>
  <c r="AP1190" i="5" s="1"/>
  <c r="AO950" i="5"/>
  <c r="AP950" i="5" s="1"/>
  <c r="AO1308" i="5"/>
  <c r="AP1308" i="5" s="1"/>
  <c r="AO1301" i="5"/>
  <c r="AP1301" i="5" s="1"/>
  <c r="AO710" i="5"/>
  <c r="AP710" i="5" s="1"/>
  <c r="AO242" i="5"/>
  <c r="AP242" i="5" s="1"/>
  <c r="AO910" i="5"/>
  <c r="AP910" i="5" s="1"/>
  <c r="AO1469" i="5"/>
  <c r="AP1469" i="5" s="1"/>
  <c r="AO64" i="5"/>
  <c r="AP64" i="5" s="1"/>
  <c r="AO55" i="5"/>
  <c r="AP55" i="5" s="1"/>
  <c r="AO385" i="5"/>
  <c r="AP385" i="5" s="1"/>
  <c r="AO412" i="5"/>
  <c r="AP412" i="5" s="1"/>
  <c r="AO1440" i="5"/>
  <c r="AP1440" i="5" s="1"/>
  <c r="AO486" i="5"/>
  <c r="AP486" i="5" s="1"/>
  <c r="AO625" i="5"/>
  <c r="AP625" i="5" s="1"/>
  <c r="AO442" i="5"/>
  <c r="AP442" i="5" s="1"/>
  <c r="AO822" i="5"/>
  <c r="AP822" i="5" s="1"/>
  <c r="AO854" i="5"/>
  <c r="AP854" i="5" s="1"/>
  <c r="AO1227" i="5"/>
  <c r="AP1227" i="5" s="1"/>
  <c r="AO1276" i="5"/>
  <c r="AP1276" i="5" s="1"/>
  <c r="AO1585" i="5"/>
  <c r="AP1585" i="5" s="1"/>
  <c r="AM998" i="5"/>
  <c r="AN998" i="5" s="1"/>
  <c r="AM1113" i="5"/>
  <c r="AN1113" i="5" s="1"/>
  <c r="AM636" i="5"/>
  <c r="AN636" i="5" s="1"/>
  <c r="AM730" i="5"/>
  <c r="AN730" i="5" s="1"/>
  <c r="AM648" i="5"/>
  <c r="AN648" i="5" s="1"/>
  <c r="AM284" i="5"/>
  <c r="AN284" i="5" s="1"/>
  <c r="AM46" i="5"/>
  <c r="AN46" i="5" s="1"/>
  <c r="AM661" i="5"/>
  <c r="AN661" i="5" s="1"/>
  <c r="AM1009" i="5"/>
  <c r="AN1009" i="5" s="1"/>
  <c r="AM1190" i="5"/>
  <c r="AN1190" i="5" s="1"/>
  <c r="AM950" i="5"/>
  <c r="AN950" i="5" s="1"/>
  <c r="AM1308" i="5"/>
  <c r="AN1308" i="5" s="1"/>
  <c r="AM1301" i="5"/>
  <c r="AN1301" i="5" s="1"/>
  <c r="AM710" i="5"/>
  <c r="AN710" i="5" s="1"/>
  <c r="AM242" i="5"/>
  <c r="AN242" i="5" s="1"/>
  <c r="AM910" i="5"/>
  <c r="AN910" i="5" s="1"/>
  <c r="AM1469" i="5"/>
  <c r="AN1469" i="5" s="1"/>
  <c r="AM64" i="5"/>
  <c r="AN64" i="5" s="1"/>
  <c r="AM55" i="5"/>
  <c r="AN55" i="5" s="1"/>
  <c r="AM385" i="5"/>
  <c r="AN385" i="5" s="1"/>
  <c r="AM412" i="5"/>
  <c r="AN412" i="5" s="1"/>
  <c r="AM1440" i="5"/>
  <c r="AN1440" i="5" s="1"/>
  <c r="AM486" i="5"/>
  <c r="AN486" i="5" s="1"/>
  <c r="AM625" i="5"/>
  <c r="AN625" i="5" s="1"/>
  <c r="AM442" i="5"/>
  <c r="AN442" i="5" s="1"/>
  <c r="AM822" i="5"/>
  <c r="AN822" i="5" s="1"/>
  <c r="AM854" i="5"/>
  <c r="AN854" i="5" s="1"/>
  <c r="AM1227" i="5"/>
  <c r="AN1227" i="5" s="1"/>
  <c r="AM1276" i="5"/>
  <c r="AN1276" i="5" s="1"/>
  <c r="AM1585" i="5"/>
  <c r="AN1585" i="5" s="1"/>
  <c r="AK998" i="5"/>
  <c r="AL998" i="5" s="1"/>
  <c r="AK1113" i="5"/>
  <c r="AL1113" i="5" s="1"/>
  <c r="AK636" i="5"/>
  <c r="AL636" i="5" s="1"/>
  <c r="AK730" i="5"/>
  <c r="AL730" i="5" s="1"/>
  <c r="AK648" i="5"/>
  <c r="AL648" i="5" s="1"/>
  <c r="AK284" i="5"/>
  <c r="AL284" i="5" s="1"/>
  <c r="AK46" i="5"/>
  <c r="AL46" i="5" s="1"/>
  <c r="AK661" i="5"/>
  <c r="AL661" i="5" s="1"/>
  <c r="AK1009" i="5"/>
  <c r="AL1009" i="5" s="1"/>
  <c r="AK1190" i="5"/>
  <c r="AL1190" i="5" s="1"/>
  <c r="AK950" i="5"/>
  <c r="AL950" i="5" s="1"/>
  <c r="AK1308" i="5"/>
  <c r="AL1308" i="5" s="1"/>
  <c r="AK1301" i="5"/>
  <c r="AL1301" i="5" s="1"/>
  <c r="AK710" i="5"/>
  <c r="AL710" i="5" s="1"/>
  <c r="AK242" i="5"/>
  <c r="AL242" i="5" s="1"/>
  <c r="AK910" i="5"/>
  <c r="AL910" i="5" s="1"/>
  <c r="AK1469" i="5"/>
  <c r="AL1469" i="5" s="1"/>
  <c r="AK64" i="5"/>
  <c r="AL64" i="5" s="1"/>
  <c r="AK55" i="5"/>
  <c r="AL55" i="5" s="1"/>
  <c r="AK385" i="5"/>
  <c r="AL385" i="5" s="1"/>
  <c r="AK412" i="5"/>
  <c r="AL412" i="5" s="1"/>
  <c r="AK1440" i="5"/>
  <c r="AL1440" i="5" s="1"/>
  <c r="AK486" i="5"/>
  <c r="AL486" i="5" s="1"/>
  <c r="AK625" i="5"/>
  <c r="AL625" i="5" s="1"/>
  <c r="AK442" i="5"/>
  <c r="AL442" i="5" s="1"/>
  <c r="AK822" i="5"/>
  <c r="AL822" i="5" s="1"/>
  <c r="AK854" i="5"/>
  <c r="AL854" i="5" s="1"/>
  <c r="AK1227" i="5"/>
  <c r="AL1227" i="5" s="1"/>
  <c r="AK1276" i="5"/>
  <c r="AL1276" i="5" s="1"/>
  <c r="AK1585" i="5"/>
  <c r="AL1585" i="5" s="1"/>
  <c r="AI998" i="5"/>
  <c r="AJ998" i="5" s="1"/>
  <c r="AI1113" i="5"/>
  <c r="AJ1113" i="5" s="1"/>
  <c r="AI636" i="5"/>
  <c r="AJ636" i="5" s="1"/>
  <c r="AI730" i="5"/>
  <c r="AJ730" i="5" s="1"/>
  <c r="AI648" i="5"/>
  <c r="AJ648" i="5" s="1"/>
  <c r="AI284" i="5"/>
  <c r="AJ284" i="5" s="1"/>
  <c r="AI46" i="5"/>
  <c r="AJ46" i="5" s="1"/>
  <c r="AI661" i="5"/>
  <c r="AJ661" i="5" s="1"/>
  <c r="AI1009" i="5"/>
  <c r="AJ1009" i="5" s="1"/>
  <c r="AI1190" i="5"/>
  <c r="AJ1190" i="5" s="1"/>
  <c r="AI950" i="5"/>
  <c r="AJ950" i="5" s="1"/>
  <c r="AI1308" i="5"/>
  <c r="AJ1308" i="5" s="1"/>
  <c r="AI1301" i="5"/>
  <c r="AJ1301" i="5" s="1"/>
  <c r="AI710" i="5"/>
  <c r="AJ710" i="5" s="1"/>
  <c r="AI242" i="5"/>
  <c r="AJ242" i="5" s="1"/>
  <c r="AI910" i="5"/>
  <c r="AJ910" i="5" s="1"/>
  <c r="AI1469" i="5"/>
  <c r="AJ1469" i="5" s="1"/>
  <c r="AI64" i="5"/>
  <c r="AJ64" i="5" s="1"/>
  <c r="AI55" i="5"/>
  <c r="AJ55" i="5" s="1"/>
  <c r="AI385" i="5"/>
  <c r="AJ385" i="5" s="1"/>
  <c r="AI412" i="5"/>
  <c r="AJ412" i="5" s="1"/>
  <c r="AI1440" i="5"/>
  <c r="AJ1440" i="5" s="1"/>
  <c r="AI486" i="5"/>
  <c r="AJ486" i="5" s="1"/>
  <c r="AI625" i="5"/>
  <c r="AJ625" i="5" s="1"/>
  <c r="AI442" i="5"/>
  <c r="AJ442" i="5" s="1"/>
  <c r="AI822" i="5"/>
  <c r="AJ822" i="5" s="1"/>
  <c r="AI854" i="5"/>
  <c r="AJ854" i="5" s="1"/>
  <c r="AI1227" i="5"/>
  <c r="AJ1227" i="5" s="1"/>
  <c r="AI1276" i="5"/>
  <c r="AJ1276" i="5" s="1"/>
  <c r="AI1585" i="5"/>
  <c r="AJ1585" i="5" s="1"/>
  <c r="AG998" i="5"/>
  <c r="AH998" i="5" s="1"/>
  <c r="AG1113" i="5"/>
  <c r="AH1113" i="5" s="1"/>
  <c r="AG636" i="5"/>
  <c r="AH636" i="5" s="1"/>
  <c r="AG730" i="5"/>
  <c r="AH730" i="5" s="1"/>
  <c r="AG648" i="5"/>
  <c r="AH648" i="5" s="1"/>
  <c r="AG284" i="5"/>
  <c r="AH284" i="5" s="1"/>
  <c r="AG46" i="5"/>
  <c r="AH46" i="5" s="1"/>
  <c r="AG661" i="5"/>
  <c r="AH661" i="5" s="1"/>
  <c r="AG1009" i="5"/>
  <c r="AH1009" i="5" s="1"/>
  <c r="AG1190" i="5"/>
  <c r="AH1190" i="5" s="1"/>
  <c r="AG950" i="5"/>
  <c r="AH950" i="5" s="1"/>
  <c r="AG1308" i="5"/>
  <c r="AH1308" i="5" s="1"/>
  <c r="AG1301" i="5"/>
  <c r="AH1301" i="5" s="1"/>
  <c r="AG710" i="5"/>
  <c r="AH710" i="5" s="1"/>
  <c r="AG242" i="5"/>
  <c r="AH242" i="5" s="1"/>
  <c r="AG910" i="5"/>
  <c r="AH910" i="5" s="1"/>
  <c r="AG1469" i="5"/>
  <c r="AH1469" i="5" s="1"/>
  <c r="AG64" i="5"/>
  <c r="AH64" i="5" s="1"/>
  <c r="AG55" i="5"/>
  <c r="AH55" i="5" s="1"/>
  <c r="AG385" i="5"/>
  <c r="AH385" i="5" s="1"/>
  <c r="AG412" i="5"/>
  <c r="AH412" i="5" s="1"/>
  <c r="AG1440" i="5"/>
  <c r="AH1440" i="5" s="1"/>
  <c r="AG486" i="5"/>
  <c r="AH486" i="5" s="1"/>
  <c r="AG625" i="5"/>
  <c r="AH625" i="5" s="1"/>
  <c r="AG442" i="5"/>
  <c r="AH442" i="5" s="1"/>
  <c r="AG822" i="5"/>
  <c r="AH822" i="5" s="1"/>
  <c r="AG854" i="5"/>
  <c r="AH854" i="5" s="1"/>
  <c r="AG1227" i="5"/>
  <c r="AH1227" i="5" s="1"/>
  <c r="AG1276" i="5"/>
  <c r="AH1276" i="5" s="1"/>
  <c r="AG1585" i="5"/>
  <c r="AH1585" i="5" s="1"/>
  <c r="AE998" i="5"/>
  <c r="AF998" i="5" s="1"/>
  <c r="AE1113" i="5"/>
  <c r="AF1113" i="5" s="1"/>
  <c r="AE636" i="5"/>
  <c r="AF636" i="5" s="1"/>
  <c r="AE730" i="5"/>
  <c r="AF730" i="5" s="1"/>
  <c r="AE648" i="5"/>
  <c r="AF648" i="5" s="1"/>
  <c r="AE284" i="5"/>
  <c r="AF284" i="5" s="1"/>
  <c r="AE46" i="5"/>
  <c r="AF46" i="5" s="1"/>
  <c r="AE661" i="5"/>
  <c r="AF661" i="5" s="1"/>
  <c r="AE1009" i="5"/>
  <c r="AF1009" i="5" s="1"/>
  <c r="AE1190" i="5"/>
  <c r="AF1190" i="5" s="1"/>
  <c r="AE950" i="5"/>
  <c r="AF950" i="5" s="1"/>
  <c r="AE1308" i="5"/>
  <c r="AF1308" i="5" s="1"/>
  <c r="AE1301" i="5"/>
  <c r="AF1301" i="5" s="1"/>
  <c r="AE710" i="5"/>
  <c r="AF710" i="5" s="1"/>
  <c r="AE242" i="5"/>
  <c r="AF242" i="5" s="1"/>
  <c r="AE910" i="5"/>
  <c r="AF910" i="5" s="1"/>
  <c r="AE1469" i="5"/>
  <c r="AF1469" i="5" s="1"/>
  <c r="AE64" i="5"/>
  <c r="AF64" i="5" s="1"/>
  <c r="AE55" i="5"/>
  <c r="AF55" i="5" s="1"/>
  <c r="AE385" i="5"/>
  <c r="AF385" i="5" s="1"/>
  <c r="AE412" i="5"/>
  <c r="AF412" i="5" s="1"/>
  <c r="AE1440" i="5"/>
  <c r="AF1440" i="5" s="1"/>
  <c r="AE486" i="5"/>
  <c r="AF486" i="5" s="1"/>
  <c r="AE625" i="5"/>
  <c r="AF625" i="5" s="1"/>
  <c r="AE442" i="5"/>
  <c r="AF442" i="5" s="1"/>
  <c r="AE822" i="5"/>
  <c r="AF822" i="5" s="1"/>
  <c r="AE854" i="5"/>
  <c r="AF854" i="5" s="1"/>
  <c r="AE1227" i="5"/>
  <c r="AF1227" i="5" s="1"/>
  <c r="AE1276" i="5"/>
  <c r="AF1276" i="5" s="1"/>
  <c r="AE1585" i="5"/>
  <c r="AF1585" i="5" s="1"/>
  <c r="B998" i="5"/>
  <c r="B1113" i="5"/>
  <c r="B636" i="5"/>
  <c r="B730" i="5"/>
  <c r="B648" i="5"/>
  <c r="B284" i="5"/>
  <c r="B46" i="5"/>
  <c r="B661" i="5"/>
  <c r="B1009" i="5"/>
  <c r="B1190" i="5"/>
  <c r="B950" i="5"/>
  <c r="B1308" i="5"/>
  <c r="B1301" i="5"/>
  <c r="B710" i="5"/>
  <c r="B242" i="5"/>
  <c r="B910" i="5"/>
  <c r="B1469" i="5"/>
  <c r="B64" i="5"/>
  <c r="B55" i="5"/>
  <c r="B385" i="5"/>
  <c r="B412" i="5"/>
  <c r="B1440" i="5"/>
  <c r="B486" i="5"/>
  <c r="B625" i="5"/>
  <c r="B442" i="5"/>
  <c r="B822" i="5"/>
  <c r="B854" i="5"/>
  <c r="B1227" i="5"/>
  <c r="B1276" i="5"/>
  <c r="B1585" i="5"/>
  <c r="C998" i="5"/>
  <c r="C1113" i="5"/>
  <c r="C636" i="5"/>
  <c r="C730" i="5"/>
  <c r="C648" i="5"/>
  <c r="C284" i="5"/>
  <c r="C46" i="5"/>
  <c r="C661" i="5"/>
  <c r="C1009" i="5"/>
  <c r="C1190" i="5"/>
  <c r="C950" i="5"/>
  <c r="C1308" i="5"/>
  <c r="C1301" i="5"/>
  <c r="C710" i="5"/>
  <c r="C242" i="5"/>
  <c r="C910" i="5"/>
  <c r="C1469" i="5"/>
  <c r="C64" i="5"/>
  <c r="C55" i="5"/>
  <c r="C385" i="5"/>
  <c r="C412" i="5"/>
  <c r="C1440" i="5"/>
  <c r="D1440" i="5" s="1"/>
  <c r="C486" i="5"/>
  <c r="C625" i="5"/>
  <c r="D625" i="5" s="1"/>
  <c r="C442" i="5"/>
  <c r="C822" i="5"/>
  <c r="D822" i="5" s="1"/>
  <c r="C854" i="5"/>
  <c r="C1227" i="5"/>
  <c r="D1227" i="5" s="1"/>
  <c r="C1276" i="5"/>
  <c r="D1276" i="5" s="1"/>
  <c r="C1585" i="5"/>
  <c r="D1585" i="5" s="1"/>
  <c r="D998" i="5"/>
  <c r="D1113" i="5"/>
  <c r="D636" i="5"/>
  <c r="D730" i="5"/>
  <c r="D648" i="5"/>
  <c r="D284" i="5"/>
  <c r="D46" i="5"/>
  <c r="D661" i="5"/>
  <c r="D1009" i="5"/>
  <c r="D1190" i="5"/>
  <c r="D950" i="5"/>
  <c r="D1308" i="5"/>
  <c r="D1301" i="5"/>
  <c r="D710" i="5"/>
  <c r="D242" i="5"/>
  <c r="D910" i="5"/>
  <c r="D1469" i="5"/>
  <c r="D64" i="5"/>
  <c r="D55" i="5"/>
  <c r="D385" i="5"/>
  <c r="D412" i="5"/>
  <c r="D486" i="5"/>
  <c r="D442" i="5"/>
  <c r="D854" i="5"/>
  <c r="AR1153" i="5" l="1"/>
  <c r="AR1154" i="5" s="1"/>
  <c r="AR1155" i="5" s="1"/>
  <c r="AR1156" i="5" s="1"/>
  <c r="AR1157" i="5" s="1"/>
  <c r="AR1158" i="5" s="1"/>
  <c r="AR1159" i="5" s="1"/>
  <c r="AR1160" i="5" s="1"/>
  <c r="AR1161" i="5" s="1"/>
  <c r="AR1162" i="5" s="1"/>
  <c r="AR1413" i="5"/>
  <c r="AR1383" i="5"/>
  <c r="AR1384" i="5" s="1"/>
  <c r="AR1385" i="5" s="1"/>
  <c r="AR1386" i="5" s="1"/>
  <c r="AR1387" i="5" s="1"/>
  <c r="AR1388" i="5" s="1"/>
  <c r="AR1164" i="5"/>
  <c r="AR1165" i="5" s="1"/>
  <c r="AR1370" i="5"/>
  <c r="AR1371" i="5" s="1"/>
  <c r="AR1372" i="5" s="1"/>
  <c r="AR1373" i="5" s="1"/>
  <c r="AR1374" i="5" s="1"/>
  <c r="AR1375" i="5" s="1"/>
  <c r="AR1376" i="5" s="1"/>
  <c r="AR1377" i="5" s="1"/>
  <c r="AR1378" i="5" s="1"/>
  <c r="AR1379" i="5" s="1"/>
  <c r="AR1360" i="5"/>
  <c r="AR1361" i="5" s="1"/>
  <c r="AR1362" i="5" s="1"/>
  <c r="AR1363" i="5" s="1"/>
  <c r="AR1364" i="5" s="1"/>
  <c r="AR1365" i="5" s="1"/>
  <c r="AR1366" i="5" s="1"/>
  <c r="AR1367" i="5" s="1"/>
  <c r="AR1368" i="5" s="1"/>
  <c r="AR1350" i="5"/>
  <c r="AR1351" i="5" s="1"/>
  <c r="AR1352" i="5" s="1"/>
  <c r="AR1353" i="5" s="1"/>
  <c r="AR1354" i="5" s="1"/>
  <c r="AR1355" i="5" s="1"/>
  <c r="AR1356" i="5" s="1"/>
  <c r="AR1357" i="5" s="1"/>
  <c r="AR1358" i="5" s="1"/>
  <c r="AR1340" i="5"/>
  <c r="AR1341" i="5" s="1"/>
  <c r="AR1342" i="5" s="1"/>
  <c r="AR1343" i="5" s="1"/>
  <c r="AR1344" i="5" s="1"/>
  <c r="AR1345" i="5" s="1"/>
  <c r="AR1346" i="5" s="1"/>
  <c r="AR1347" i="5" s="1"/>
  <c r="AR1348" i="5" s="1"/>
  <c r="AR1332" i="5"/>
  <c r="AR1333" i="5" s="1"/>
  <c r="AR756" i="5"/>
  <c r="AR757" i="5" s="1"/>
  <c r="AR758" i="5" s="1"/>
  <c r="AR759" i="5" s="1"/>
  <c r="AR760" i="5" s="1"/>
  <c r="AR761" i="5" s="1"/>
  <c r="AR762" i="5" s="1"/>
  <c r="AR763" i="5" s="1"/>
  <c r="AR972" i="5"/>
  <c r="AR973" i="5" s="1"/>
  <c r="AR974" i="5" s="1"/>
  <c r="AR975" i="5" s="1"/>
  <c r="AR976" i="5" s="1"/>
  <c r="AR977" i="5" s="1"/>
  <c r="AR978" i="5" s="1"/>
  <c r="AR979" i="5" s="1"/>
  <c r="AR815" i="5"/>
  <c r="AR816" i="5" s="1"/>
  <c r="AR817" i="5" s="1"/>
  <c r="AR818" i="5" s="1"/>
  <c r="AR819" i="5" s="1"/>
  <c r="AR820" i="5" s="1"/>
  <c r="AR821" i="5" s="1"/>
  <c r="AR805" i="5"/>
  <c r="AR806" i="5" s="1"/>
  <c r="AR807" i="5" s="1"/>
  <c r="AR808" i="5" s="1"/>
  <c r="AR809" i="5" s="1"/>
  <c r="AR810" i="5" s="1"/>
  <c r="AR811" i="5" s="1"/>
  <c r="AR812" i="5" s="1"/>
  <c r="AR795" i="5"/>
  <c r="AR796" i="5" s="1"/>
  <c r="AR797" i="5" s="1"/>
  <c r="AR798" i="5" s="1"/>
  <c r="AR799" i="5" s="1"/>
  <c r="AR800" i="5" s="1"/>
  <c r="AR801" i="5" s="1"/>
  <c r="AR802" i="5" s="1"/>
  <c r="AR803" i="5" s="1"/>
  <c r="AR786" i="5"/>
  <c r="AR787" i="5" s="1"/>
  <c r="AR788" i="5" s="1"/>
  <c r="AR789" i="5" s="1"/>
  <c r="AR790" i="5" s="1"/>
  <c r="AR791" i="5" s="1"/>
  <c r="AR792" i="5" s="1"/>
  <c r="AR793" i="5" s="1"/>
  <c r="AR777" i="5"/>
  <c r="AR778" i="5" s="1"/>
  <c r="AR779" i="5" s="1"/>
  <c r="AR780" i="5" s="1"/>
  <c r="AR781" i="5" s="1"/>
  <c r="AR782" i="5" s="1"/>
  <c r="AR783" i="5" s="1"/>
  <c r="AR766" i="5"/>
  <c r="AR767" i="5" s="1"/>
  <c r="AR768" i="5" s="1"/>
  <c r="AR769" i="5" s="1"/>
  <c r="AR770" i="5" s="1"/>
  <c r="AR771" i="5" s="1"/>
  <c r="AR772" i="5" s="1"/>
  <c r="AR773" i="5" s="1"/>
  <c r="AR774" i="5" s="1"/>
  <c r="AR992" i="5"/>
  <c r="AR993" i="5" s="1"/>
  <c r="AR994" i="5" s="1"/>
  <c r="AR995" i="5" s="1"/>
  <c r="AR996" i="5" s="1"/>
  <c r="AR997" i="5" s="1"/>
  <c r="AR981" i="5"/>
  <c r="AR982" i="5" s="1"/>
  <c r="AR983" i="5" s="1"/>
  <c r="AR984" i="5" s="1"/>
  <c r="AR985" i="5" s="1"/>
  <c r="AR986" i="5" s="1"/>
  <c r="AR987" i="5" s="1"/>
  <c r="AR988" i="5" s="1"/>
  <c r="AR989" i="5" s="1"/>
  <c r="AR990" i="5" s="1"/>
  <c r="AR1175" i="5"/>
  <c r="AR1176" i="5" s="1"/>
  <c r="AR1177" i="5" s="1"/>
  <c r="AR1178" i="5" s="1"/>
  <c r="AR1179" i="5" s="1"/>
  <c r="AR1182" i="5"/>
  <c r="AR1183" i="5" s="1"/>
  <c r="AR1184" i="5" s="1"/>
  <c r="AR1185" i="5" s="1"/>
  <c r="AR1186" i="5" s="1"/>
  <c r="AR1187" i="5" s="1"/>
  <c r="AR1188" i="5" s="1"/>
  <c r="AR1189" i="5" s="1"/>
  <c r="AR1427" i="5"/>
  <c r="AR1428" i="5" s="1"/>
  <c r="AR1429" i="5" s="1"/>
  <c r="AR1430" i="5" s="1"/>
  <c r="AR1431" i="5" s="1"/>
  <c r="AR1432" i="5" s="1"/>
  <c r="AR1433" i="5" s="1"/>
  <c r="AR1434" i="5" s="1"/>
  <c r="AR1435" i="5" s="1"/>
  <c r="AR1436" i="5" s="1"/>
  <c r="AR1437" i="5" s="1"/>
  <c r="AR1438" i="5" s="1"/>
  <c r="AR1439" i="5" s="1"/>
  <c r="AR1404" i="5"/>
  <c r="AR1405" i="5" s="1"/>
  <c r="AR1406" i="5" s="1"/>
  <c r="AR1407" i="5" s="1"/>
  <c r="AR1408" i="5" s="1"/>
  <c r="AR1409" i="5" s="1"/>
  <c r="AR1410" i="5" s="1"/>
  <c r="AR1411" i="5" s="1"/>
  <c r="AR1391" i="5"/>
  <c r="AR1392" i="5" s="1"/>
  <c r="AR1393" i="5" s="1"/>
  <c r="AR1394" i="5" s="1"/>
  <c r="AR1395" i="5" s="1"/>
  <c r="AR1396" i="5" s="1"/>
  <c r="AR1397" i="5" s="1"/>
  <c r="AR1398" i="5" s="1"/>
  <c r="AR1399" i="5" s="1"/>
  <c r="AR1400" i="5" s="1"/>
  <c r="AR1401" i="5" s="1"/>
  <c r="AR1166" i="5"/>
  <c r="AR1167" i="5" s="1"/>
  <c r="AR1168" i="5" s="1"/>
  <c r="AR1169" i="5" s="1"/>
  <c r="AR1170" i="5" s="1"/>
  <c r="AR1171" i="5" s="1"/>
  <c r="AR1172" i="5" s="1"/>
  <c r="AR1414" i="5"/>
  <c r="AR1415" i="5" s="1"/>
  <c r="AR1416" i="5" s="1"/>
  <c r="AR1417" i="5" s="1"/>
  <c r="AR1418" i="5" s="1"/>
  <c r="AR1419" i="5" s="1"/>
  <c r="AR1420" i="5" s="1"/>
  <c r="AR1421" i="5" s="1"/>
  <c r="AR1422" i="5" s="1"/>
  <c r="AR1423" i="5" s="1"/>
  <c r="AR1424" i="5" s="1"/>
  <c r="AR1334" i="5"/>
  <c r="AR1335" i="5" s="1"/>
  <c r="AR1336" i="5" s="1"/>
  <c r="AR1337" i="5" s="1"/>
  <c r="AR1338" i="5" s="1"/>
  <c r="B712" i="5"/>
  <c r="C712" i="5"/>
  <c r="D712" i="5" s="1"/>
  <c r="AE712" i="5"/>
  <c r="AF712" i="5" s="1"/>
  <c r="AG712" i="5"/>
  <c r="AH712" i="5" s="1"/>
  <c r="AI712" i="5"/>
  <c r="AJ712" i="5" s="1"/>
  <c r="AK712" i="5"/>
  <c r="AL712" i="5" s="1"/>
  <c r="AM712" i="5"/>
  <c r="AN712" i="5" s="1"/>
  <c r="AO712" i="5"/>
  <c r="AP712" i="5" s="1"/>
  <c r="AQ712" i="5"/>
  <c r="B383" i="5"/>
  <c r="C383" i="5"/>
  <c r="D383" i="5" s="1"/>
  <c r="C382" i="5"/>
  <c r="AQ1664" i="5" l="1"/>
  <c r="AO1664" i="5"/>
  <c r="AP1664" i="5" s="1"/>
  <c r="AM1664" i="5"/>
  <c r="AN1664" i="5" s="1"/>
  <c r="AK1664" i="5"/>
  <c r="AL1664" i="5" s="1"/>
  <c r="AI1664" i="5"/>
  <c r="AJ1664" i="5" s="1"/>
  <c r="AG1664" i="5"/>
  <c r="AH1664" i="5" s="1"/>
  <c r="AE1664" i="5"/>
  <c r="AF1664" i="5" s="1"/>
  <c r="C1664" i="5"/>
  <c r="D1664" i="5" s="1"/>
  <c r="B1664" i="5"/>
  <c r="AQ1663" i="5"/>
  <c r="AO1663" i="5"/>
  <c r="AP1663" i="5" s="1"/>
  <c r="AM1663" i="5"/>
  <c r="AN1663" i="5" s="1"/>
  <c r="AK1663" i="5"/>
  <c r="AL1663" i="5" s="1"/>
  <c r="AI1663" i="5"/>
  <c r="AJ1663" i="5" s="1"/>
  <c r="AG1663" i="5"/>
  <c r="AH1663" i="5" s="1"/>
  <c r="AE1663" i="5"/>
  <c r="AF1663" i="5" s="1"/>
  <c r="C1663" i="5"/>
  <c r="D1663" i="5" s="1"/>
  <c r="B1663" i="5"/>
  <c r="AQ1662" i="5"/>
  <c r="AO1662" i="5"/>
  <c r="AP1662" i="5" s="1"/>
  <c r="AM1662" i="5"/>
  <c r="AN1662" i="5" s="1"/>
  <c r="AK1662" i="5"/>
  <c r="AL1662" i="5" s="1"/>
  <c r="AI1662" i="5"/>
  <c r="AJ1662" i="5" s="1"/>
  <c r="AG1662" i="5"/>
  <c r="AH1662" i="5" s="1"/>
  <c r="AE1662" i="5"/>
  <c r="AF1662" i="5" s="1"/>
  <c r="C1662" i="5"/>
  <c r="D1662" i="5" s="1"/>
  <c r="B1662" i="5"/>
  <c r="AQ1661" i="5"/>
  <c r="AO1661" i="5"/>
  <c r="AP1661" i="5" s="1"/>
  <c r="AM1661" i="5"/>
  <c r="AN1661" i="5" s="1"/>
  <c r="AK1661" i="5"/>
  <c r="AL1661" i="5" s="1"/>
  <c r="AI1661" i="5"/>
  <c r="AJ1661" i="5" s="1"/>
  <c r="AG1661" i="5"/>
  <c r="AH1661" i="5" s="1"/>
  <c r="AE1661" i="5"/>
  <c r="AF1661" i="5" s="1"/>
  <c r="C1661" i="5"/>
  <c r="D1661" i="5" s="1"/>
  <c r="B1661" i="5"/>
  <c r="AQ1660" i="5"/>
  <c r="AO1660" i="5"/>
  <c r="AP1660" i="5" s="1"/>
  <c r="AM1660" i="5"/>
  <c r="AN1660" i="5" s="1"/>
  <c r="AK1660" i="5"/>
  <c r="AL1660" i="5" s="1"/>
  <c r="AI1660" i="5"/>
  <c r="AJ1660" i="5" s="1"/>
  <c r="AG1660" i="5"/>
  <c r="AH1660" i="5" s="1"/>
  <c r="AE1660" i="5"/>
  <c r="AF1660" i="5" s="1"/>
  <c r="C1660" i="5"/>
  <c r="D1660" i="5" s="1"/>
  <c r="B1660" i="5"/>
  <c r="AQ1659" i="5"/>
  <c r="AR1659" i="5" s="1"/>
  <c r="AO1659" i="5"/>
  <c r="AP1659" i="5" s="1"/>
  <c r="AM1659" i="5"/>
  <c r="AN1659" i="5" s="1"/>
  <c r="AK1659" i="5"/>
  <c r="AL1659" i="5" s="1"/>
  <c r="AI1659" i="5"/>
  <c r="AJ1659" i="5" s="1"/>
  <c r="AG1659" i="5"/>
  <c r="AH1659" i="5" s="1"/>
  <c r="AE1659" i="5"/>
  <c r="AF1659" i="5" s="1"/>
  <c r="C1659" i="5"/>
  <c r="D1659" i="5" s="1"/>
  <c r="B1659" i="5"/>
  <c r="AQ1658" i="5"/>
  <c r="AO1658" i="5"/>
  <c r="AP1658" i="5" s="1"/>
  <c r="AM1658" i="5"/>
  <c r="AN1658" i="5" s="1"/>
  <c r="AK1658" i="5"/>
  <c r="AL1658" i="5" s="1"/>
  <c r="AI1658" i="5"/>
  <c r="AJ1658" i="5" s="1"/>
  <c r="AG1658" i="5"/>
  <c r="AH1658" i="5" s="1"/>
  <c r="AE1658" i="5"/>
  <c r="AF1658" i="5" s="1"/>
  <c r="C1658" i="5"/>
  <c r="D1658" i="5" s="1"/>
  <c r="B1658" i="5"/>
  <c r="AQ1657" i="5"/>
  <c r="AO1657" i="5"/>
  <c r="AP1657" i="5" s="1"/>
  <c r="AM1657" i="5"/>
  <c r="AN1657" i="5" s="1"/>
  <c r="AK1657" i="5"/>
  <c r="AL1657" i="5" s="1"/>
  <c r="AI1657" i="5"/>
  <c r="AJ1657" i="5" s="1"/>
  <c r="AG1657" i="5"/>
  <c r="AH1657" i="5" s="1"/>
  <c r="AE1657" i="5"/>
  <c r="AF1657" i="5" s="1"/>
  <c r="C1657" i="5"/>
  <c r="D1657" i="5" s="1"/>
  <c r="B1657" i="5"/>
  <c r="AQ1656" i="5"/>
  <c r="AO1656" i="5"/>
  <c r="AP1656" i="5" s="1"/>
  <c r="AM1656" i="5"/>
  <c r="AN1656" i="5" s="1"/>
  <c r="AK1656" i="5"/>
  <c r="AL1656" i="5" s="1"/>
  <c r="AI1656" i="5"/>
  <c r="AJ1656" i="5" s="1"/>
  <c r="AG1656" i="5"/>
  <c r="AH1656" i="5" s="1"/>
  <c r="AE1656" i="5"/>
  <c r="AF1656" i="5" s="1"/>
  <c r="C1656" i="5"/>
  <c r="D1656" i="5" s="1"/>
  <c r="B1656" i="5"/>
  <c r="AQ1655" i="5"/>
  <c r="AO1655" i="5"/>
  <c r="AP1655" i="5" s="1"/>
  <c r="AM1655" i="5"/>
  <c r="AN1655" i="5" s="1"/>
  <c r="AK1655" i="5"/>
  <c r="AL1655" i="5" s="1"/>
  <c r="AI1655" i="5"/>
  <c r="AJ1655" i="5" s="1"/>
  <c r="AG1655" i="5"/>
  <c r="AH1655" i="5" s="1"/>
  <c r="AE1655" i="5"/>
  <c r="AF1655" i="5" s="1"/>
  <c r="C1655" i="5"/>
  <c r="D1655" i="5" s="1"/>
  <c r="B1655" i="5"/>
  <c r="AQ1654" i="5"/>
  <c r="AR1654" i="5" s="1"/>
  <c r="AO1654" i="5"/>
  <c r="AP1654" i="5" s="1"/>
  <c r="AM1654" i="5"/>
  <c r="AN1654" i="5" s="1"/>
  <c r="AK1654" i="5"/>
  <c r="AL1654" i="5" s="1"/>
  <c r="AI1654" i="5"/>
  <c r="AJ1654" i="5" s="1"/>
  <c r="AG1654" i="5"/>
  <c r="AH1654" i="5" s="1"/>
  <c r="AE1654" i="5"/>
  <c r="AF1654" i="5" s="1"/>
  <c r="C1654" i="5"/>
  <c r="D1654" i="5" s="1"/>
  <c r="B1654" i="5"/>
  <c r="AQ1653" i="5"/>
  <c r="AO1653" i="5"/>
  <c r="AP1653" i="5" s="1"/>
  <c r="AM1653" i="5"/>
  <c r="AN1653" i="5" s="1"/>
  <c r="AK1653" i="5"/>
  <c r="AL1653" i="5" s="1"/>
  <c r="AI1653" i="5"/>
  <c r="AJ1653" i="5" s="1"/>
  <c r="AG1653" i="5"/>
  <c r="AH1653" i="5" s="1"/>
  <c r="AE1653" i="5"/>
  <c r="AF1653" i="5" s="1"/>
  <c r="C1653" i="5"/>
  <c r="D1653" i="5" s="1"/>
  <c r="B1653" i="5"/>
  <c r="AQ1652" i="5"/>
  <c r="AO1652" i="5"/>
  <c r="AP1652" i="5" s="1"/>
  <c r="AM1652" i="5"/>
  <c r="AN1652" i="5" s="1"/>
  <c r="AK1652" i="5"/>
  <c r="AL1652" i="5" s="1"/>
  <c r="AI1652" i="5"/>
  <c r="AJ1652" i="5" s="1"/>
  <c r="AG1652" i="5"/>
  <c r="AH1652" i="5" s="1"/>
  <c r="AE1652" i="5"/>
  <c r="AF1652" i="5" s="1"/>
  <c r="C1652" i="5"/>
  <c r="D1652" i="5" s="1"/>
  <c r="B1652" i="5"/>
  <c r="AQ1651" i="5"/>
  <c r="AO1651" i="5"/>
  <c r="AP1651" i="5" s="1"/>
  <c r="AM1651" i="5"/>
  <c r="AN1651" i="5" s="1"/>
  <c r="AK1651" i="5"/>
  <c r="AL1651" i="5" s="1"/>
  <c r="AI1651" i="5"/>
  <c r="AJ1651" i="5" s="1"/>
  <c r="AG1651" i="5"/>
  <c r="AH1651" i="5" s="1"/>
  <c r="AE1651" i="5"/>
  <c r="AF1651" i="5" s="1"/>
  <c r="C1651" i="5"/>
  <c r="D1651" i="5" s="1"/>
  <c r="B1651" i="5"/>
  <c r="AQ1650" i="5"/>
  <c r="AR1650" i="5" s="1"/>
  <c r="AO1650" i="5"/>
  <c r="AP1650" i="5" s="1"/>
  <c r="AM1650" i="5"/>
  <c r="AN1650" i="5" s="1"/>
  <c r="AK1650" i="5"/>
  <c r="AL1650" i="5" s="1"/>
  <c r="AI1650" i="5"/>
  <c r="AJ1650" i="5" s="1"/>
  <c r="AG1650" i="5"/>
  <c r="AH1650" i="5" s="1"/>
  <c r="AE1650" i="5"/>
  <c r="AF1650" i="5" s="1"/>
  <c r="C1650" i="5"/>
  <c r="D1650" i="5" s="1"/>
  <c r="B1650" i="5"/>
  <c r="AQ1648" i="5"/>
  <c r="AO1648" i="5"/>
  <c r="AP1648" i="5" s="1"/>
  <c r="AM1648" i="5"/>
  <c r="AN1648" i="5" s="1"/>
  <c r="AK1648" i="5"/>
  <c r="AL1648" i="5" s="1"/>
  <c r="AI1648" i="5"/>
  <c r="AJ1648" i="5" s="1"/>
  <c r="AG1648" i="5"/>
  <c r="AH1648" i="5" s="1"/>
  <c r="AE1648" i="5"/>
  <c r="AF1648" i="5" s="1"/>
  <c r="C1648" i="5"/>
  <c r="D1648" i="5" s="1"/>
  <c r="B1648" i="5"/>
  <c r="AQ1647" i="5"/>
  <c r="AO1647" i="5"/>
  <c r="AP1647" i="5" s="1"/>
  <c r="AM1647" i="5"/>
  <c r="AN1647" i="5" s="1"/>
  <c r="AK1647" i="5"/>
  <c r="AL1647" i="5" s="1"/>
  <c r="AI1647" i="5"/>
  <c r="AJ1647" i="5" s="1"/>
  <c r="AG1647" i="5"/>
  <c r="AH1647" i="5" s="1"/>
  <c r="AE1647" i="5"/>
  <c r="AF1647" i="5" s="1"/>
  <c r="C1647" i="5"/>
  <c r="D1647" i="5" s="1"/>
  <c r="B1647" i="5"/>
  <c r="AQ1646" i="5"/>
  <c r="AO1646" i="5"/>
  <c r="AP1646" i="5" s="1"/>
  <c r="AM1646" i="5"/>
  <c r="AN1646" i="5" s="1"/>
  <c r="AK1646" i="5"/>
  <c r="AL1646" i="5" s="1"/>
  <c r="AI1646" i="5"/>
  <c r="AJ1646" i="5" s="1"/>
  <c r="AG1646" i="5"/>
  <c r="AH1646" i="5" s="1"/>
  <c r="AE1646" i="5"/>
  <c r="AF1646" i="5" s="1"/>
  <c r="C1646" i="5"/>
  <c r="D1646" i="5" s="1"/>
  <c r="B1646" i="5"/>
  <c r="AQ1645" i="5"/>
  <c r="AO1645" i="5"/>
  <c r="AP1645" i="5" s="1"/>
  <c r="AM1645" i="5"/>
  <c r="AN1645" i="5" s="1"/>
  <c r="AK1645" i="5"/>
  <c r="AL1645" i="5" s="1"/>
  <c r="AI1645" i="5"/>
  <c r="AJ1645" i="5" s="1"/>
  <c r="AG1645" i="5"/>
  <c r="AH1645" i="5" s="1"/>
  <c r="AE1645" i="5"/>
  <c r="AF1645" i="5" s="1"/>
  <c r="C1645" i="5"/>
  <c r="D1645" i="5" s="1"/>
  <c r="B1645" i="5"/>
  <c r="AQ1644" i="5"/>
  <c r="AO1644" i="5"/>
  <c r="AP1644" i="5" s="1"/>
  <c r="AM1644" i="5"/>
  <c r="AN1644" i="5" s="1"/>
  <c r="AK1644" i="5"/>
  <c r="AL1644" i="5" s="1"/>
  <c r="AI1644" i="5"/>
  <c r="AJ1644" i="5" s="1"/>
  <c r="AG1644" i="5"/>
  <c r="AH1644" i="5" s="1"/>
  <c r="AE1644" i="5"/>
  <c r="AF1644" i="5" s="1"/>
  <c r="C1644" i="5"/>
  <c r="D1644" i="5" s="1"/>
  <c r="B1644" i="5"/>
  <c r="AQ1643" i="5"/>
  <c r="AR1643" i="5" s="1"/>
  <c r="AO1643" i="5"/>
  <c r="AP1643" i="5" s="1"/>
  <c r="AM1643" i="5"/>
  <c r="AN1643" i="5" s="1"/>
  <c r="AK1643" i="5"/>
  <c r="AL1643" i="5" s="1"/>
  <c r="AI1643" i="5"/>
  <c r="AJ1643" i="5" s="1"/>
  <c r="AG1643" i="5"/>
  <c r="AH1643" i="5" s="1"/>
  <c r="AE1643" i="5"/>
  <c r="AF1643" i="5" s="1"/>
  <c r="C1643" i="5"/>
  <c r="D1643" i="5" s="1"/>
  <c r="B1643" i="5"/>
  <c r="AQ1642" i="5"/>
  <c r="AO1642" i="5"/>
  <c r="AP1642" i="5" s="1"/>
  <c r="AM1642" i="5"/>
  <c r="AN1642" i="5" s="1"/>
  <c r="AK1642" i="5"/>
  <c r="AL1642" i="5" s="1"/>
  <c r="AI1642" i="5"/>
  <c r="AJ1642" i="5" s="1"/>
  <c r="AG1642" i="5"/>
  <c r="AH1642" i="5" s="1"/>
  <c r="AE1642" i="5"/>
  <c r="AF1642" i="5" s="1"/>
  <c r="C1642" i="5"/>
  <c r="D1642" i="5" s="1"/>
  <c r="B1642" i="5"/>
  <c r="AQ1641" i="5"/>
  <c r="AO1641" i="5"/>
  <c r="AP1641" i="5" s="1"/>
  <c r="AM1641" i="5"/>
  <c r="AN1641" i="5" s="1"/>
  <c r="AK1641" i="5"/>
  <c r="AL1641" i="5" s="1"/>
  <c r="AI1641" i="5"/>
  <c r="AJ1641" i="5" s="1"/>
  <c r="AG1641" i="5"/>
  <c r="AH1641" i="5" s="1"/>
  <c r="AE1641" i="5"/>
  <c r="AF1641" i="5" s="1"/>
  <c r="C1641" i="5"/>
  <c r="D1641" i="5" s="1"/>
  <c r="B1641" i="5"/>
  <c r="AQ1640" i="5"/>
  <c r="AO1640" i="5"/>
  <c r="AP1640" i="5" s="1"/>
  <c r="AM1640" i="5"/>
  <c r="AN1640" i="5" s="1"/>
  <c r="AK1640" i="5"/>
  <c r="AL1640" i="5" s="1"/>
  <c r="AI1640" i="5"/>
  <c r="AJ1640" i="5" s="1"/>
  <c r="AG1640" i="5"/>
  <c r="AH1640" i="5" s="1"/>
  <c r="AE1640" i="5"/>
  <c r="AF1640" i="5" s="1"/>
  <c r="C1640" i="5"/>
  <c r="D1640" i="5" s="1"/>
  <c r="B1640" i="5"/>
  <c r="AQ1639" i="5"/>
  <c r="AO1639" i="5"/>
  <c r="AP1639" i="5" s="1"/>
  <c r="AM1639" i="5"/>
  <c r="AN1639" i="5" s="1"/>
  <c r="AK1639" i="5"/>
  <c r="AL1639" i="5" s="1"/>
  <c r="AI1639" i="5"/>
  <c r="AJ1639" i="5" s="1"/>
  <c r="AG1639" i="5"/>
  <c r="AH1639" i="5" s="1"/>
  <c r="AE1639" i="5"/>
  <c r="AF1639" i="5" s="1"/>
  <c r="C1639" i="5"/>
  <c r="D1639" i="5" s="1"/>
  <c r="B1639" i="5"/>
  <c r="AQ1638" i="5"/>
  <c r="AR1638" i="5" s="1"/>
  <c r="AO1638" i="5"/>
  <c r="AP1638" i="5" s="1"/>
  <c r="AM1638" i="5"/>
  <c r="AN1638" i="5" s="1"/>
  <c r="AK1638" i="5"/>
  <c r="AL1638" i="5" s="1"/>
  <c r="AI1638" i="5"/>
  <c r="AJ1638" i="5" s="1"/>
  <c r="AG1638" i="5"/>
  <c r="AH1638" i="5" s="1"/>
  <c r="AE1638" i="5"/>
  <c r="AF1638" i="5" s="1"/>
  <c r="C1638" i="5"/>
  <c r="D1638" i="5" s="1"/>
  <c r="B1638" i="5"/>
  <c r="AQ1637" i="5"/>
  <c r="AO1637" i="5"/>
  <c r="AP1637" i="5" s="1"/>
  <c r="AM1637" i="5"/>
  <c r="AN1637" i="5" s="1"/>
  <c r="AK1637" i="5"/>
  <c r="AL1637" i="5" s="1"/>
  <c r="AI1637" i="5"/>
  <c r="AJ1637" i="5" s="1"/>
  <c r="AG1637" i="5"/>
  <c r="AH1637" i="5" s="1"/>
  <c r="AE1637" i="5"/>
  <c r="AF1637" i="5" s="1"/>
  <c r="C1637" i="5"/>
  <c r="D1637" i="5" s="1"/>
  <c r="B1637" i="5"/>
  <c r="AQ1636" i="5"/>
  <c r="AO1636" i="5"/>
  <c r="AP1636" i="5" s="1"/>
  <c r="AM1636" i="5"/>
  <c r="AN1636" i="5" s="1"/>
  <c r="AK1636" i="5"/>
  <c r="AL1636" i="5" s="1"/>
  <c r="AI1636" i="5"/>
  <c r="AJ1636" i="5" s="1"/>
  <c r="AG1636" i="5"/>
  <c r="AH1636" i="5" s="1"/>
  <c r="AE1636" i="5"/>
  <c r="AF1636" i="5" s="1"/>
  <c r="AQ1635" i="5"/>
  <c r="AO1635" i="5"/>
  <c r="AP1635" i="5" s="1"/>
  <c r="AM1635" i="5"/>
  <c r="AN1635" i="5" s="1"/>
  <c r="AK1635" i="5"/>
  <c r="AL1635" i="5" s="1"/>
  <c r="AI1635" i="5"/>
  <c r="AJ1635" i="5" s="1"/>
  <c r="AG1635" i="5"/>
  <c r="AH1635" i="5" s="1"/>
  <c r="AE1635" i="5"/>
  <c r="AF1635" i="5" s="1"/>
  <c r="C1635" i="5"/>
  <c r="D1635" i="5" s="1"/>
  <c r="B1635" i="5"/>
  <c r="AQ1634" i="5"/>
  <c r="AO1634" i="5"/>
  <c r="AP1634" i="5" s="1"/>
  <c r="AM1634" i="5"/>
  <c r="AN1634" i="5" s="1"/>
  <c r="AK1634" i="5"/>
  <c r="AL1634" i="5" s="1"/>
  <c r="AI1634" i="5"/>
  <c r="AJ1634" i="5" s="1"/>
  <c r="AG1634" i="5"/>
  <c r="AH1634" i="5" s="1"/>
  <c r="AE1634" i="5"/>
  <c r="AF1634" i="5" s="1"/>
  <c r="C1634" i="5"/>
  <c r="D1634" i="5" s="1"/>
  <c r="B1634" i="5"/>
  <c r="AQ1633" i="5"/>
  <c r="AO1633" i="5"/>
  <c r="AP1633" i="5" s="1"/>
  <c r="AM1633" i="5"/>
  <c r="AN1633" i="5" s="1"/>
  <c r="AK1633" i="5"/>
  <c r="AL1633" i="5" s="1"/>
  <c r="AI1633" i="5"/>
  <c r="AJ1633" i="5" s="1"/>
  <c r="AG1633" i="5"/>
  <c r="AH1633" i="5" s="1"/>
  <c r="AE1633" i="5"/>
  <c r="AF1633" i="5" s="1"/>
  <c r="C1633" i="5"/>
  <c r="D1633" i="5" s="1"/>
  <c r="B1633" i="5"/>
  <c r="AQ1632" i="5"/>
  <c r="AO1632" i="5"/>
  <c r="AP1632" i="5" s="1"/>
  <c r="AM1632" i="5"/>
  <c r="AN1632" i="5" s="1"/>
  <c r="AK1632" i="5"/>
  <c r="AL1632" i="5" s="1"/>
  <c r="AI1632" i="5"/>
  <c r="AJ1632" i="5" s="1"/>
  <c r="AG1632" i="5"/>
  <c r="AH1632" i="5" s="1"/>
  <c r="AE1632" i="5"/>
  <c r="AF1632" i="5" s="1"/>
  <c r="C1632" i="5"/>
  <c r="D1632" i="5" s="1"/>
  <c r="B1632" i="5"/>
  <c r="AQ1631" i="5"/>
  <c r="AO1631" i="5"/>
  <c r="AP1631" i="5" s="1"/>
  <c r="AM1631" i="5"/>
  <c r="AN1631" i="5" s="1"/>
  <c r="AK1631" i="5"/>
  <c r="AL1631" i="5" s="1"/>
  <c r="AI1631" i="5"/>
  <c r="AJ1631" i="5" s="1"/>
  <c r="AG1631" i="5"/>
  <c r="AH1631" i="5" s="1"/>
  <c r="AE1631" i="5"/>
  <c r="AF1631" i="5" s="1"/>
  <c r="C1631" i="5"/>
  <c r="D1631" i="5" s="1"/>
  <c r="B1631" i="5"/>
  <c r="AQ1630" i="5"/>
  <c r="AR1630" i="5" s="1"/>
  <c r="AO1630" i="5"/>
  <c r="AP1630" i="5" s="1"/>
  <c r="AM1630" i="5"/>
  <c r="AN1630" i="5" s="1"/>
  <c r="AK1630" i="5"/>
  <c r="AL1630" i="5" s="1"/>
  <c r="AI1630" i="5"/>
  <c r="AJ1630" i="5" s="1"/>
  <c r="AG1630" i="5"/>
  <c r="AH1630" i="5" s="1"/>
  <c r="AE1630" i="5"/>
  <c r="AF1630" i="5" s="1"/>
  <c r="C1630" i="5"/>
  <c r="D1630" i="5" s="1"/>
  <c r="B1630" i="5"/>
  <c r="AQ1628" i="5"/>
  <c r="AO1628" i="5"/>
  <c r="AP1628" i="5" s="1"/>
  <c r="AM1628" i="5"/>
  <c r="AN1628" i="5" s="1"/>
  <c r="AK1628" i="5"/>
  <c r="AL1628" i="5" s="1"/>
  <c r="AI1628" i="5"/>
  <c r="AJ1628" i="5" s="1"/>
  <c r="AG1628" i="5"/>
  <c r="AH1628" i="5" s="1"/>
  <c r="AE1628" i="5"/>
  <c r="AF1628" i="5" s="1"/>
  <c r="C1628" i="5"/>
  <c r="D1628" i="5" s="1"/>
  <c r="B1628" i="5"/>
  <c r="AQ1627" i="5"/>
  <c r="AO1627" i="5"/>
  <c r="AP1627" i="5" s="1"/>
  <c r="AM1627" i="5"/>
  <c r="AN1627" i="5" s="1"/>
  <c r="AK1627" i="5"/>
  <c r="AL1627" i="5" s="1"/>
  <c r="AI1627" i="5"/>
  <c r="AJ1627" i="5" s="1"/>
  <c r="AG1627" i="5"/>
  <c r="AH1627" i="5" s="1"/>
  <c r="AE1627" i="5"/>
  <c r="AF1627" i="5" s="1"/>
  <c r="C1627" i="5"/>
  <c r="D1627" i="5" s="1"/>
  <c r="B1627" i="5"/>
  <c r="AQ1626" i="5"/>
  <c r="AO1626" i="5"/>
  <c r="AP1626" i="5" s="1"/>
  <c r="AM1626" i="5"/>
  <c r="AN1626" i="5" s="1"/>
  <c r="AK1626" i="5"/>
  <c r="AL1626" i="5" s="1"/>
  <c r="AI1626" i="5"/>
  <c r="AJ1626" i="5" s="1"/>
  <c r="AG1626" i="5"/>
  <c r="AH1626" i="5" s="1"/>
  <c r="AE1626" i="5"/>
  <c r="AF1626" i="5" s="1"/>
  <c r="C1626" i="5"/>
  <c r="D1626" i="5" s="1"/>
  <c r="B1626" i="5"/>
  <c r="AQ1625" i="5"/>
  <c r="AO1625" i="5"/>
  <c r="AP1625" i="5" s="1"/>
  <c r="AM1625" i="5"/>
  <c r="AN1625" i="5" s="1"/>
  <c r="AK1625" i="5"/>
  <c r="AL1625" i="5" s="1"/>
  <c r="AI1625" i="5"/>
  <c r="AJ1625" i="5" s="1"/>
  <c r="AG1625" i="5"/>
  <c r="AH1625" i="5" s="1"/>
  <c r="AE1625" i="5"/>
  <c r="AF1625" i="5" s="1"/>
  <c r="AQ1624" i="5"/>
  <c r="AO1624" i="5"/>
  <c r="AP1624" i="5" s="1"/>
  <c r="AM1624" i="5"/>
  <c r="AN1624" i="5" s="1"/>
  <c r="AK1624" i="5"/>
  <c r="AL1624" i="5" s="1"/>
  <c r="AI1624" i="5"/>
  <c r="AJ1624" i="5" s="1"/>
  <c r="AG1624" i="5"/>
  <c r="AH1624" i="5" s="1"/>
  <c r="AE1624" i="5"/>
  <c r="AF1624" i="5" s="1"/>
  <c r="C1624" i="5"/>
  <c r="D1624" i="5" s="1"/>
  <c r="B1624" i="5"/>
  <c r="AQ1623" i="5"/>
  <c r="AO1623" i="5"/>
  <c r="AP1623" i="5" s="1"/>
  <c r="AM1623" i="5"/>
  <c r="AN1623" i="5" s="1"/>
  <c r="AK1623" i="5"/>
  <c r="AL1623" i="5" s="1"/>
  <c r="AI1623" i="5"/>
  <c r="AJ1623" i="5" s="1"/>
  <c r="AG1623" i="5"/>
  <c r="AH1623" i="5" s="1"/>
  <c r="AE1623" i="5"/>
  <c r="AF1623" i="5" s="1"/>
  <c r="C1623" i="5"/>
  <c r="D1623" i="5" s="1"/>
  <c r="B1623" i="5"/>
  <c r="AQ1622" i="5"/>
  <c r="AR1622" i="5" s="1"/>
  <c r="AO1622" i="5"/>
  <c r="AP1622" i="5" s="1"/>
  <c r="AM1622" i="5"/>
  <c r="AN1622" i="5" s="1"/>
  <c r="AK1622" i="5"/>
  <c r="AL1622" i="5" s="1"/>
  <c r="AI1622" i="5"/>
  <c r="AJ1622" i="5" s="1"/>
  <c r="AG1622" i="5"/>
  <c r="AH1622" i="5" s="1"/>
  <c r="AE1622" i="5"/>
  <c r="AF1622" i="5" s="1"/>
  <c r="C1622" i="5"/>
  <c r="D1622" i="5" s="1"/>
  <c r="B1622" i="5"/>
  <c r="AQ1620" i="5"/>
  <c r="AO1620" i="5"/>
  <c r="AP1620" i="5" s="1"/>
  <c r="AM1620" i="5"/>
  <c r="AN1620" i="5" s="1"/>
  <c r="AK1620" i="5"/>
  <c r="AL1620" i="5" s="1"/>
  <c r="AI1620" i="5"/>
  <c r="AJ1620" i="5" s="1"/>
  <c r="AG1620" i="5"/>
  <c r="AH1620" i="5" s="1"/>
  <c r="AE1620" i="5"/>
  <c r="AF1620" i="5" s="1"/>
  <c r="C1620" i="5"/>
  <c r="D1620" i="5" s="1"/>
  <c r="B1620" i="5"/>
  <c r="AQ1619" i="5"/>
  <c r="AO1619" i="5"/>
  <c r="AP1619" i="5" s="1"/>
  <c r="AM1619" i="5"/>
  <c r="AN1619" i="5" s="1"/>
  <c r="AK1619" i="5"/>
  <c r="AL1619" i="5" s="1"/>
  <c r="AI1619" i="5"/>
  <c r="AJ1619" i="5" s="1"/>
  <c r="AG1619" i="5"/>
  <c r="AH1619" i="5" s="1"/>
  <c r="AE1619" i="5"/>
  <c r="AF1619" i="5" s="1"/>
  <c r="C1619" i="5"/>
  <c r="D1619" i="5" s="1"/>
  <c r="B1619" i="5"/>
  <c r="AQ1618" i="5"/>
  <c r="AO1618" i="5"/>
  <c r="AP1618" i="5" s="1"/>
  <c r="AM1618" i="5"/>
  <c r="AN1618" i="5" s="1"/>
  <c r="AK1618" i="5"/>
  <c r="AL1618" i="5" s="1"/>
  <c r="AI1618" i="5"/>
  <c r="AJ1618" i="5" s="1"/>
  <c r="AG1618" i="5"/>
  <c r="AH1618" i="5" s="1"/>
  <c r="AE1618" i="5"/>
  <c r="AF1618" i="5" s="1"/>
  <c r="C1618" i="5"/>
  <c r="D1618" i="5" s="1"/>
  <c r="B1618" i="5"/>
  <c r="AQ1617" i="5"/>
  <c r="AO1617" i="5"/>
  <c r="AP1617" i="5" s="1"/>
  <c r="AM1617" i="5"/>
  <c r="AN1617" i="5" s="1"/>
  <c r="AK1617" i="5"/>
  <c r="AL1617" i="5" s="1"/>
  <c r="AI1617" i="5"/>
  <c r="AJ1617" i="5" s="1"/>
  <c r="AG1617" i="5"/>
  <c r="AH1617" i="5" s="1"/>
  <c r="AE1617" i="5"/>
  <c r="AF1617" i="5" s="1"/>
  <c r="C1617" i="5"/>
  <c r="D1617" i="5" s="1"/>
  <c r="B1617" i="5"/>
  <c r="AQ1616" i="5"/>
  <c r="AR1616" i="5" s="1"/>
  <c r="AO1616" i="5"/>
  <c r="AP1616" i="5" s="1"/>
  <c r="AM1616" i="5"/>
  <c r="AN1616" i="5" s="1"/>
  <c r="AK1616" i="5"/>
  <c r="AL1616" i="5" s="1"/>
  <c r="AI1616" i="5"/>
  <c r="AJ1616" i="5" s="1"/>
  <c r="AG1616" i="5"/>
  <c r="AH1616" i="5" s="1"/>
  <c r="AE1616" i="5"/>
  <c r="AF1616" i="5" s="1"/>
  <c r="C1616" i="5"/>
  <c r="D1616" i="5" s="1"/>
  <c r="B1616" i="5"/>
  <c r="AQ1614" i="5"/>
  <c r="AO1614" i="5"/>
  <c r="AP1614" i="5" s="1"/>
  <c r="AM1614" i="5"/>
  <c r="AN1614" i="5" s="1"/>
  <c r="AK1614" i="5"/>
  <c r="AL1614" i="5" s="1"/>
  <c r="AI1614" i="5"/>
  <c r="AJ1614" i="5" s="1"/>
  <c r="AG1614" i="5"/>
  <c r="AH1614" i="5" s="1"/>
  <c r="AE1614" i="5"/>
  <c r="AF1614" i="5" s="1"/>
  <c r="C1614" i="5"/>
  <c r="D1614" i="5" s="1"/>
  <c r="B1614" i="5"/>
  <c r="AQ1613" i="5"/>
  <c r="AO1613" i="5"/>
  <c r="AP1613" i="5" s="1"/>
  <c r="AM1613" i="5"/>
  <c r="AN1613" i="5" s="1"/>
  <c r="AK1613" i="5"/>
  <c r="AL1613" i="5" s="1"/>
  <c r="AI1613" i="5"/>
  <c r="AJ1613" i="5" s="1"/>
  <c r="AG1613" i="5"/>
  <c r="AH1613" i="5" s="1"/>
  <c r="AE1613" i="5"/>
  <c r="AF1613" i="5" s="1"/>
  <c r="C1613" i="5"/>
  <c r="D1613" i="5" s="1"/>
  <c r="B1613" i="5"/>
  <c r="AQ1612" i="5"/>
  <c r="AO1612" i="5"/>
  <c r="AP1612" i="5" s="1"/>
  <c r="AM1612" i="5"/>
  <c r="AN1612" i="5" s="1"/>
  <c r="AK1612" i="5"/>
  <c r="AL1612" i="5" s="1"/>
  <c r="AI1612" i="5"/>
  <c r="AJ1612" i="5" s="1"/>
  <c r="AG1612" i="5"/>
  <c r="AH1612" i="5" s="1"/>
  <c r="AE1612" i="5"/>
  <c r="AF1612" i="5" s="1"/>
  <c r="C1612" i="5"/>
  <c r="D1612" i="5" s="1"/>
  <c r="B1612" i="5"/>
  <c r="AQ1611" i="5"/>
  <c r="AO1611" i="5"/>
  <c r="AP1611" i="5" s="1"/>
  <c r="AM1611" i="5"/>
  <c r="AN1611" i="5" s="1"/>
  <c r="AK1611" i="5"/>
  <c r="AL1611" i="5" s="1"/>
  <c r="AI1611" i="5"/>
  <c r="AJ1611" i="5" s="1"/>
  <c r="AG1611" i="5"/>
  <c r="AH1611" i="5" s="1"/>
  <c r="AE1611" i="5"/>
  <c r="AF1611" i="5" s="1"/>
  <c r="C1611" i="5"/>
  <c r="D1611" i="5" s="1"/>
  <c r="B1611" i="5"/>
  <c r="AQ1610" i="5"/>
  <c r="AO1610" i="5"/>
  <c r="AP1610" i="5" s="1"/>
  <c r="AM1610" i="5"/>
  <c r="AN1610" i="5" s="1"/>
  <c r="AK1610" i="5"/>
  <c r="AL1610" i="5" s="1"/>
  <c r="AI1610" i="5"/>
  <c r="AJ1610" i="5" s="1"/>
  <c r="AG1610" i="5"/>
  <c r="AH1610" i="5" s="1"/>
  <c r="AE1610" i="5"/>
  <c r="AF1610" i="5" s="1"/>
  <c r="AQ1609" i="5"/>
  <c r="AO1609" i="5"/>
  <c r="AP1609" i="5" s="1"/>
  <c r="AM1609" i="5"/>
  <c r="AN1609" i="5" s="1"/>
  <c r="AK1609" i="5"/>
  <c r="AL1609" i="5" s="1"/>
  <c r="AI1609" i="5"/>
  <c r="AJ1609" i="5" s="1"/>
  <c r="AG1609" i="5"/>
  <c r="AH1609" i="5" s="1"/>
  <c r="AE1609" i="5"/>
  <c r="AF1609" i="5" s="1"/>
  <c r="C1609" i="5"/>
  <c r="D1609" i="5" s="1"/>
  <c r="B1609" i="5"/>
  <c r="AQ1608" i="5"/>
  <c r="AO1608" i="5"/>
  <c r="AP1608" i="5" s="1"/>
  <c r="AM1608" i="5"/>
  <c r="AN1608" i="5" s="1"/>
  <c r="AK1608" i="5"/>
  <c r="AL1608" i="5" s="1"/>
  <c r="AI1608" i="5"/>
  <c r="AJ1608" i="5" s="1"/>
  <c r="AG1608" i="5"/>
  <c r="AH1608" i="5" s="1"/>
  <c r="AE1608" i="5"/>
  <c r="AF1608" i="5" s="1"/>
  <c r="C1608" i="5"/>
  <c r="D1608" i="5" s="1"/>
  <c r="B1608" i="5"/>
  <c r="AQ1607" i="5"/>
  <c r="AR1607" i="5" s="1"/>
  <c r="AO1607" i="5"/>
  <c r="AP1607" i="5" s="1"/>
  <c r="AM1607" i="5"/>
  <c r="AN1607" i="5" s="1"/>
  <c r="AK1607" i="5"/>
  <c r="AL1607" i="5" s="1"/>
  <c r="AI1607" i="5"/>
  <c r="AJ1607" i="5" s="1"/>
  <c r="AG1607" i="5"/>
  <c r="AH1607" i="5" s="1"/>
  <c r="AE1607" i="5"/>
  <c r="AF1607" i="5" s="1"/>
  <c r="C1607" i="5"/>
  <c r="D1607" i="5" s="1"/>
  <c r="B1607" i="5"/>
  <c r="AQ1606" i="5"/>
  <c r="AO1606" i="5"/>
  <c r="AP1606" i="5" s="1"/>
  <c r="AM1606" i="5"/>
  <c r="AN1606" i="5" s="1"/>
  <c r="AK1606" i="5"/>
  <c r="AL1606" i="5" s="1"/>
  <c r="AI1606" i="5"/>
  <c r="AJ1606" i="5" s="1"/>
  <c r="AG1606" i="5"/>
  <c r="AH1606" i="5" s="1"/>
  <c r="AE1606" i="5"/>
  <c r="AF1606" i="5" s="1"/>
  <c r="C1606" i="5"/>
  <c r="D1606" i="5" s="1"/>
  <c r="B1606" i="5"/>
  <c r="AQ1605" i="5"/>
  <c r="AO1605" i="5"/>
  <c r="AP1605" i="5" s="1"/>
  <c r="AM1605" i="5"/>
  <c r="AN1605" i="5" s="1"/>
  <c r="AK1605" i="5"/>
  <c r="AL1605" i="5" s="1"/>
  <c r="AI1605" i="5"/>
  <c r="AJ1605" i="5" s="1"/>
  <c r="AG1605" i="5"/>
  <c r="AH1605" i="5" s="1"/>
  <c r="AE1605" i="5"/>
  <c r="AF1605" i="5" s="1"/>
  <c r="C1605" i="5"/>
  <c r="D1605" i="5" s="1"/>
  <c r="B1605" i="5"/>
  <c r="AQ1604" i="5"/>
  <c r="AO1604" i="5"/>
  <c r="AP1604" i="5" s="1"/>
  <c r="AM1604" i="5"/>
  <c r="AN1604" i="5" s="1"/>
  <c r="AK1604" i="5"/>
  <c r="AL1604" i="5" s="1"/>
  <c r="AI1604" i="5"/>
  <c r="AJ1604" i="5" s="1"/>
  <c r="AG1604" i="5"/>
  <c r="AH1604" i="5" s="1"/>
  <c r="AE1604" i="5"/>
  <c r="AF1604" i="5" s="1"/>
  <c r="C1604" i="5"/>
  <c r="D1604" i="5" s="1"/>
  <c r="B1604" i="5"/>
  <c r="AQ1603" i="5"/>
  <c r="AO1603" i="5"/>
  <c r="AP1603" i="5" s="1"/>
  <c r="AM1603" i="5"/>
  <c r="AN1603" i="5" s="1"/>
  <c r="AK1603" i="5"/>
  <c r="AL1603" i="5" s="1"/>
  <c r="AI1603" i="5"/>
  <c r="AJ1603" i="5" s="1"/>
  <c r="AG1603" i="5"/>
  <c r="AH1603" i="5" s="1"/>
  <c r="AE1603" i="5"/>
  <c r="AF1603" i="5" s="1"/>
  <c r="C1603" i="5"/>
  <c r="D1603" i="5" s="1"/>
  <c r="B1603" i="5"/>
  <c r="AQ1602" i="5"/>
  <c r="AO1602" i="5"/>
  <c r="AP1602" i="5" s="1"/>
  <c r="AM1602" i="5"/>
  <c r="AN1602" i="5" s="1"/>
  <c r="AK1602" i="5"/>
  <c r="AL1602" i="5" s="1"/>
  <c r="AI1602" i="5"/>
  <c r="AJ1602" i="5" s="1"/>
  <c r="AG1602" i="5"/>
  <c r="AH1602" i="5" s="1"/>
  <c r="AE1602" i="5"/>
  <c r="AF1602" i="5" s="1"/>
  <c r="C1602" i="5"/>
  <c r="D1602" i="5" s="1"/>
  <c r="B1602" i="5"/>
  <c r="AQ1601" i="5"/>
  <c r="AR1601" i="5" s="1"/>
  <c r="AO1601" i="5"/>
  <c r="AP1601" i="5" s="1"/>
  <c r="AM1601" i="5"/>
  <c r="AN1601" i="5" s="1"/>
  <c r="AK1601" i="5"/>
  <c r="AL1601" i="5" s="1"/>
  <c r="AI1601" i="5"/>
  <c r="AJ1601" i="5" s="1"/>
  <c r="AG1601" i="5"/>
  <c r="AH1601" i="5" s="1"/>
  <c r="AE1601" i="5"/>
  <c r="AF1601" i="5" s="1"/>
  <c r="C1601" i="5"/>
  <c r="D1601" i="5" s="1"/>
  <c r="B1601" i="5"/>
  <c r="AQ1600" i="5"/>
  <c r="AO1600" i="5"/>
  <c r="AP1600" i="5" s="1"/>
  <c r="AM1600" i="5"/>
  <c r="AN1600" i="5" s="1"/>
  <c r="AK1600" i="5"/>
  <c r="AL1600" i="5" s="1"/>
  <c r="AI1600" i="5"/>
  <c r="AJ1600" i="5" s="1"/>
  <c r="AG1600" i="5"/>
  <c r="AH1600" i="5" s="1"/>
  <c r="AE1600" i="5"/>
  <c r="AF1600" i="5" s="1"/>
  <c r="AQ1599" i="5"/>
  <c r="AR1599" i="5" s="1"/>
  <c r="AO1599" i="5"/>
  <c r="AP1599" i="5" s="1"/>
  <c r="AM1599" i="5"/>
  <c r="AN1599" i="5" s="1"/>
  <c r="AK1599" i="5"/>
  <c r="AL1599" i="5" s="1"/>
  <c r="AI1599" i="5"/>
  <c r="AJ1599" i="5" s="1"/>
  <c r="AG1599" i="5"/>
  <c r="AH1599" i="5" s="1"/>
  <c r="AE1599" i="5"/>
  <c r="AF1599" i="5" s="1"/>
  <c r="C1599" i="5"/>
  <c r="D1599" i="5" s="1"/>
  <c r="B1599" i="5"/>
  <c r="AQ1594" i="5"/>
  <c r="AO1594" i="5"/>
  <c r="AP1594" i="5" s="1"/>
  <c r="AM1594" i="5"/>
  <c r="AN1594" i="5" s="1"/>
  <c r="AK1594" i="5"/>
  <c r="AL1594" i="5" s="1"/>
  <c r="AI1594" i="5"/>
  <c r="AJ1594" i="5" s="1"/>
  <c r="AG1594" i="5"/>
  <c r="AH1594" i="5" s="1"/>
  <c r="AE1594" i="5"/>
  <c r="AF1594" i="5" s="1"/>
  <c r="C1594" i="5"/>
  <c r="D1594" i="5" s="1"/>
  <c r="B1594" i="5"/>
  <c r="AQ1593" i="5"/>
  <c r="AO1593" i="5"/>
  <c r="AP1593" i="5" s="1"/>
  <c r="AM1593" i="5"/>
  <c r="AN1593" i="5" s="1"/>
  <c r="AK1593" i="5"/>
  <c r="AL1593" i="5" s="1"/>
  <c r="AI1593" i="5"/>
  <c r="AJ1593" i="5" s="1"/>
  <c r="AG1593" i="5"/>
  <c r="AH1593" i="5" s="1"/>
  <c r="AE1593" i="5"/>
  <c r="AF1593" i="5" s="1"/>
  <c r="C1593" i="5"/>
  <c r="D1593" i="5" s="1"/>
  <c r="B1593" i="5"/>
  <c r="AQ1589" i="5"/>
  <c r="AO1589" i="5"/>
  <c r="AP1589" i="5" s="1"/>
  <c r="AM1589" i="5"/>
  <c r="AN1589" i="5" s="1"/>
  <c r="AK1589" i="5"/>
  <c r="AL1589" i="5" s="1"/>
  <c r="AI1589" i="5"/>
  <c r="AJ1589" i="5" s="1"/>
  <c r="AG1589" i="5"/>
  <c r="AH1589" i="5" s="1"/>
  <c r="AE1589" i="5"/>
  <c r="AF1589" i="5" s="1"/>
  <c r="C1589" i="5"/>
  <c r="D1589" i="5" s="1"/>
  <c r="B1589" i="5"/>
  <c r="AQ1588" i="5"/>
  <c r="AO1588" i="5"/>
  <c r="AP1588" i="5" s="1"/>
  <c r="AM1588" i="5"/>
  <c r="AN1588" i="5" s="1"/>
  <c r="AK1588" i="5"/>
  <c r="AL1588" i="5" s="1"/>
  <c r="AI1588" i="5"/>
  <c r="AJ1588" i="5" s="1"/>
  <c r="AG1588" i="5"/>
  <c r="AH1588" i="5" s="1"/>
  <c r="AE1588" i="5"/>
  <c r="AF1588" i="5" s="1"/>
  <c r="C1588" i="5"/>
  <c r="D1588" i="5" s="1"/>
  <c r="B1588" i="5"/>
  <c r="AQ1587" i="5"/>
  <c r="AO1587" i="5"/>
  <c r="AP1587" i="5" s="1"/>
  <c r="AM1587" i="5"/>
  <c r="AN1587" i="5" s="1"/>
  <c r="AK1587" i="5"/>
  <c r="AL1587" i="5" s="1"/>
  <c r="AI1587" i="5"/>
  <c r="AJ1587" i="5" s="1"/>
  <c r="AG1587" i="5"/>
  <c r="AH1587" i="5" s="1"/>
  <c r="AE1587" i="5"/>
  <c r="AF1587" i="5" s="1"/>
  <c r="C1587" i="5"/>
  <c r="D1587" i="5" s="1"/>
  <c r="B1587" i="5"/>
  <c r="AQ1592" i="5"/>
  <c r="AO1592" i="5"/>
  <c r="AP1592" i="5" s="1"/>
  <c r="AM1592" i="5"/>
  <c r="AN1592" i="5" s="1"/>
  <c r="AK1592" i="5"/>
  <c r="AL1592" i="5" s="1"/>
  <c r="AI1592" i="5"/>
  <c r="AJ1592" i="5" s="1"/>
  <c r="AG1592" i="5"/>
  <c r="AH1592" i="5" s="1"/>
  <c r="AE1592" i="5"/>
  <c r="AF1592" i="5" s="1"/>
  <c r="C1592" i="5"/>
  <c r="D1592" i="5" s="1"/>
  <c r="B1592" i="5"/>
  <c r="AQ1591" i="5"/>
  <c r="AO1591" i="5"/>
  <c r="AP1591" i="5" s="1"/>
  <c r="AM1591" i="5"/>
  <c r="AN1591" i="5" s="1"/>
  <c r="AK1591" i="5"/>
  <c r="AL1591" i="5" s="1"/>
  <c r="AI1591" i="5"/>
  <c r="AJ1591" i="5" s="1"/>
  <c r="AG1591" i="5"/>
  <c r="AH1591" i="5" s="1"/>
  <c r="AE1591" i="5"/>
  <c r="AF1591" i="5" s="1"/>
  <c r="C1591" i="5"/>
  <c r="D1591" i="5" s="1"/>
  <c r="B1591" i="5"/>
  <c r="AQ1590" i="5"/>
  <c r="AO1590" i="5"/>
  <c r="AP1590" i="5" s="1"/>
  <c r="AM1590" i="5"/>
  <c r="AN1590" i="5" s="1"/>
  <c r="AK1590" i="5"/>
  <c r="AL1590" i="5" s="1"/>
  <c r="AI1590" i="5"/>
  <c r="AJ1590" i="5" s="1"/>
  <c r="AG1590" i="5"/>
  <c r="AH1590" i="5" s="1"/>
  <c r="AE1590" i="5"/>
  <c r="AF1590" i="5" s="1"/>
  <c r="C1590" i="5"/>
  <c r="D1590" i="5" s="1"/>
  <c r="B1590" i="5"/>
  <c r="AQ1586" i="5"/>
  <c r="AR1586" i="5" s="1"/>
  <c r="AR1587" i="5" s="1"/>
  <c r="AO1586" i="5"/>
  <c r="AP1586" i="5" s="1"/>
  <c r="AM1586" i="5"/>
  <c r="AN1586" i="5" s="1"/>
  <c r="AK1586" i="5"/>
  <c r="AL1586" i="5" s="1"/>
  <c r="AI1586" i="5"/>
  <c r="AJ1586" i="5" s="1"/>
  <c r="AG1586" i="5"/>
  <c r="AH1586" i="5" s="1"/>
  <c r="AE1586" i="5"/>
  <c r="AF1586" i="5" s="1"/>
  <c r="C1586" i="5"/>
  <c r="D1586" i="5" s="1"/>
  <c r="B1586" i="5"/>
  <c r="AQ1584" i="5"/>
  <c r="AO1584" i="5"/>
  <c r="AP1584" i="5" s="1"/>
  <c r="AM1584" i="5"/>
  <c r="AN1584" i="5" s="1"/>
  <c r="AK1584" i="5"/>
  <c r="AL1584" i="5" s="1"/>
  <c r="AI1584" i="5"/>
  <c r="AJ1584" i="5" s="1"/>
  <c r="AG1584" i="5"/>
  <c r="AH1584" i="5" s="1"/>
  <c r="AE1584" i="5"/>
  <c r="AF1584" i="5" s="1"/>
  <c r="C1584" i="5"/>
  <c r="D1584" i="5" s="1"/>
  <c r="B1584" i="5"/>
  <c r="AQ1583" i="5"/>
  <c r="AO1583" i="5"/>
  <c r="AP1583" i="5" s="1"/>
  <c r="AM1583" i="5"/>
  <c r="AN1583" i="5" s="1"/>
  <c r="AK1583" i="5"/>
  <c r="AL1583" i="5" s="1"/>
  <c r="AI1583" i="5"/>
  <c r="AJ1583" i="5" s="1"/>
  <c r="AG1583" i="5"/>
  <c r="AH1583" i="5" s="1"/>
  <c r="AE1583" i="5"/>
  <c r="AF1583" i="5" s="1"/>
  <c r="C1583" i="5"/>
  <c r="D1583" i="5" s="1"/>
  <c r="B1583" i="5"/>
  <c r="AQ1582" i="5"/>
  <c r="AO1582" i="5"/>
  <c r="AP1582" i="5" s="1"/>
  <c r="AM1582" i="5"/>
  <c r="AN1582" i="5" s="1"/>
  <c r="AK1582" i="5"/>
  <c r="AL1582" i="5" s="1"/>
  <c r="AI1582" i="5"/>
  <c r="AJ1582" i="5" s="1"/>
  <c r="AG1582" i="5"/>
  <c r="AH1582" i="5" s="1"/>
  <c r="AE1582" i="5"/>
  <c r="AF1582" i="5" s="1"/>
  <c r="C1582" i="5"/>
  <c r="D1582" i="5" s="1"/>
  <c r="B1582" i="5"/>
  <c r="AQ1581" i="5"/>
  <c r="AO1581" i="5"/>
  <c r="AP1581" i="5" s="1"/>
  <c r="AM1581" i="5"/>
  <c r="AN1581" i="5" s="1"/>
  <c r="AK1581" i="5"/>
  <c r="AL1581" i="5" s="1"/>
  <c r="AI1581" i="5"/>
  <c r="AJ1581" i="5" s="1"/>
  <c r="AG1581" i="5"/>
  <c r="AH1581" i="5" s="1"/>
  <c r="AE1581" i="5"/>
  <c r="AF1581" i="5" s="1"/>
  <c r="C1581" i="5"/>
  <c r="D1581" i="5" s="1"/>
  <c r="B1581" i="5"/>
  <c r="AQ1580" i="5"/>
  <c r="AO1580" i="5"/>
  <c r="AP1580" i="5" s="1"/>
  <c r="AM1580" i="5"/>
  <c r="AN1580" i="5" s="1"/>
  <c r="AK1580" i="5"/>
  <c r="AL1580" i="5" s="1"/>
  <c r="AI1580" i="5"/>
  <c r="AJ1580" i="5" s="1"/>
  <c r="AG1580" i="5"/>
  <c r="AH1580" i="5" s="1"/>
  <c r="AE1580" i="5"/>
  <c r="AF1580" i="5" s="1"/>
  <c r="C1580" i="5"/>
  <c r="D1580" i="5" s="1"/>
  <c r="B1580" i="5"/>
  <c r="AQ1579" i="5"/>
  <c r="AO1579" i="5"/>
  <c r="AP1579" i="5" s="1"/>
  <c r="AM1579" i="5"/>
  <c r="AN1579" i="5" s="1"/>
  <c r="AK1579" i="5"/>
  <c r="AL1579" i="5" s="1"/>
  <c r="AI1579" i="5"/>
  <c r="AJ1579" i="5" s="1"/>
  <c r="AG1579" i="5"/>
  <c r="AH1579" i="5" s="1"/>
  <c r="AE1579" i="5"/>
  <c r="AF1579" i="5" s="1"/>
  <c r="C1579" i="5"/>
  <c r="D1579" i="5" s="1"/>
  <c r="B1579" i="5"/>
  <c r="AQ1578" i="5"/>
  <c r="AO1578" i="5"/>
  <c r="AP1578" i="5" s="1"/>
  <c r="AM1578" i="5"/>
  <c r="AN1578" i="5" s="1"/>
  <c r="AK1578" i="5"/>
  <c r="AL1578" i="5" s="1"/>
  <c r="AI1578" i="5"/>
  <c r="AJ1578" i="5" s="1"/>
  <c r="AG1578" i="5"/>
  <c r="AH1578" i="5" s="1"/>
  <c r="AE1578" i="5"/>
  <c r="AF1578" i="5" s="1"/>
  <c r="C1578" i="5"/>
  <c r="D1578" i="5" s="1"/>
  <c r="B1578" i="5"/>
  <c r="AQ1577" i="5"/>
  <c r="AO1577" i="5"/>
  <c r="AP1577" i="5" s="1"/>
  <c r="AM1577" i="5"/>
  <c r="AN1577" i="5" s="1"/>
  <c r="AK1577" i="5"/>
  <c r="AL1577" i="5" s="1"/>
  <c r="AI1577" i="5"/>
  <c r="AJ1577" i="5" s="1"/>
  <c r="AG1577" i="5"/>
  <c r="AH1577" i="5" s="1"/>
  <c r="AE1577" i="5"/>
  <c r="AF1577" i="5" s="1"/>
  <c r="C1577" i="5"/>
  <c r="D1577" i="5" s="1"/>
  <c r="B1577" i="5"/>
  <c r="AQ1576" i="5"/>
  <c r="AO1576" i="5"/>
  <c r="AP1576" i="5" s="1"/>
  <c r="AM1576" i="5"/>
  <c r="AN1576" i="5" s="1"/>
  <c r="AK1576" i="5"/>
  <c r="AL1576" i="5" s="1"/>
  <c r="AI1576" i="5"/>
  <c r="AJ1576" i="5" s="1"/>
  <c r="AG1576" i="5"/>
  <c r="AH1576" i="5" s="1"/>
  <c r="AE1576" i="5"/>
  <c r="AF1576" i="5" s="1"/>
  <c r="C1576" i="5"/>
  <c r="D1576" i="5" s="1"/>
  <c r="B1576" i="5"/>
  <c r="AQ1575" i="5"/>
  <c r="AO1575" i="5"/>
  <c r="AP1575" i="5" s="1"/>
  <c r="AM1575" i="5"/>
  <c r="AN1575" i="5" s="1"/>
  <c r="AK1575" i="5"/>
  <c r="AL1575" i="5" s="1"/>
  <c r="AI1575" i="5"/>
  <c r="AJ1575" i="5" s="1"/>
  <c r="AG1575" i="5"/>
  <c r="AH1575" i="5" s="1"/>
  <c r="AE1575" i="5"/>
  <c r="AF1575" i="5" s="1"/>
  <c r="AQ1574" i="5"/>
  <c r="AO1574" i="5"/>
  <c r="AP1574" i="5" s="1"/>
  <c r="AM1574" i="5"/>
  <c r="AN1574" i="5" s="1"/>
  <c r="AK1574" i="5"/>
  <c r="AL1574" i="5" s="1"/>
  <c r="AI1574" i="5"/>
  <c r="AJ1574" i="5" s="1"/>
  <c r="AG1574" i="5"/>
  <c r="AH1574" i="5" s="1"/>
  <c r="AE1574" i="5"/>
  <c r="AF1574" i="5" s="1"/>
  <c r="C1574" i="5"/>
  <c r="D1574" i="5" s="1"/>
  <c r="B1574" i="5"/>
  <c r="AQ1573" i="5"/>
  <c r="AR1573" i="5" s="1"/>
  <c r="AO1573" i="5"/>
  <c r="AP1573" i="5" s="1"/>
  <c r="AM1573" i="5"/>
  <c r="AN1573" i="5" s="1"/>
  <c r="AK1573" i="5"/>
  <c r="AL1573" i="5" s="1"/>
  <c r="AI1573" i="5"/>
  <c r="AJ1573" i="5" s="1"/>
  <c r="AG1573" i="5"/>
  <c r="AH1573" i="5" s="1"/>
  <c r="AE1573" i="5"/>
  <c r="AF1573" i="5" s="1"/>
  <c r="C1573" i="5"/>
  <c r="D1573" i="5" s="1"/>
  <c r="B1573" i="5"/>
  <c r="AQ1571" i="5"/>
  <c r="AO1571" i="5"/>
  <c r="AP1571" i="5" s="1"/>
  <c r="AM1571" i="5"/>
  <c r="AN1571" i="5" s="1"/>
  <c r="AK1571" i="5"/>
  <c r="AL1571" i="5" s="1"/>
  <c r="AI1571" i="5"/>
  <c r="AJ1571" i="5" s="1"/>
  <c r="AG1571" i="5"/>
  <c r="AH1571" i="5" s="1"/>
  <c r="AE1571" i="5"/>
  <c r="AF1571" i="5" s="1"/>
  <c r="C1571" i="5"/>
  <c r="D1571" i="5" s="1"/>
  <c r="B1571" i="5"/>
  <c r="AQ1570" i="5"/>
  <c r="AO1570" i="5"/>
  <c r="AP1570" i="5" s="1"/>
  <c r="AM1570" i="5"/>
  <c r="AN1570" i="5" s="1"/>
  <c r="AK1570" i="5"/>
  <c r="AL1570" i="5" s="1"/>
  <c r="AI1570" i="5"/>
  <c r="AJ1570" i="5" s="1"/>
  <c r="AG1570" i="5"/>
  <c r="AH1570" i="5" s="1"/>
  <c r="AE1570" i="5"/>
  <c r="AF1570" i="5" s="1"/>
  <c r="C1570" i="5"/>
  <c r="D1570" i="5" s="1"/>
  <c r="B1570" i="5"/>
  <c r="AQ1569" i="5"/>
  <c r="AO1569" i="5"/>
  <c r="AP1569" i="5" s="1"/>
  <c r="AM1569" i="5"/>
  <c r="AN1569" i="5" s="1"/>
  <c r="AK1569" i="5"/>
  <c r="AL1569" i="5" s="1"/>
  <c r="AI1569" i="5"/>
  <c r="AJ1569" i="5" s="1"/>
  <c r="AG1569" i="5"/>
  <c r="AH1569" i="5" s="1"/>
  <c r="AE1569" i="5"/>
  <c r="AF1569" i="5" s="1"/>
  <c r="C1569" i="5"/>
  <c r="D1569" i="5" s="1"/>
  <c r="B1569" i="5"/>
  <c r="AQ1568" i="5"/>
  <c r="AO1568" i="5"/>
  <c r="AP1568" i="5" s="1"/>
  <c r="AM1568" i="5"/>
  <c r="AN1568" i="5" s="1"/>
  <c r="AK1568" i="5"/>
  <c r="AL1568" i="5" s="1"/>
  <c r="AI1568" i="5"/>
  <c r="AJ1568" i="5" s="1"/>
  <c r="AG1568" i="5"/>
  <c r="AH1568" i="5" s="1"/>
  <c r="AE1568" i="5"/>
  <c r="AF1568" i="5" s="1"/>
  <c r="C1568" i="5"/>
  <c r="D1568" i="5" s="1"/>
  <c r="B1568" i="5"/>
  <c r="AQ1567" i="5"/>
  <c r="AO1567" i="5"/>
  <c r="AP1567" i="5" s="1"/>
  <c r="AM1567" i="5"/>
  <c r="AN1567" i="5" s="1"/>
  <c r="AK1567" i="5"/>
  <c r="AL1567" i="5" s="1"/>
  <c r="AI1567" i="5"/>
  <c r="AJ1567" i="5" s="1"/>
  <c r="AG1567" i="5"/>
  <c r="AH1567" i="5" s="1"/>
  <c r="AE1567" i="5"/>
  <c r="AF1567" i="5" s="1"/>
  <c r="C1567" i="5"/>
  <c r="D1567" i="5" s="1"/>
  <c r="B1567" i="5"/>
  <c r="AO1566" i="5"/>
  <c r="AP1566" i="5" s="1"/>
  <c r="AM1566" i="5"/>
  <c r="AN1566" i="5" s="1"/>
  <c r="AK1566" i="5"/>
  <c r="AL1566" i="5" s="1"/>
  <c r="AI1566" i="5"/>
  <c r="AJ1566" i="5" s="1"/>
  <c r="AG1566" i="5"/>
  <c r="AH1566" i="5" s="1"/>
  <c r="AE1566" i="5"/>
  <c r="AF1566" i="5" s="1"/>
  <c r="C1566" i="5"/>
  <c r="D1566" i="5" s="1"/>
  <c r="B1566" i="5"/>
  <c r="AO1565" i="5"/>
  <c r="AP1565" i="5" s="1"/>
  <c r="AM1565" i="5"/>
  <c r="AN1565" i="5" s="1"/>
  <c r="AK1565" i="5"/>
  <c r="AL1565" i="5" s="1"/>
  <c r="AI1565" i="5"/>
  <c r="AJ1565" i="5" s="1"/>
  <c r="AG1565" i="5"/>
  <c r="AH1565" i="5" s="1"/>
  <c r="AE1565" i="5"/>
  <c r="AF1565" i="5" s="1"/>
  <c r="C1565" i="5"/>
  <c r="D1565" i="5" s="1"/>
  <c r="B1565" i="5"/>
  <c r="AR1564" i="5"/>
  <c r="AR1565" i="5" s="1"/>
  <c r="AR1566" i="5" s="1"/>
  <c r="AO1564" i="5"/>
  <c r="AP1564" i="5" s="1"/>
  <c r="AM1564" i="5"/>
  <c r="AN1564" i="5" s="1"/>
  <c r="AK1564" i="5"/>
  <c r="AL1564" i="5" s="1"/>
  <c r="AI1564" i="5"/>
  <c r="AJ1564" i="5" s="1"/>
  <c r="AG1564" i="5"/>
  <c r="AH1564" i="5" s="1"/>
  <c r="AE1564" i="5"/>
  <c r="AF1564" i="5" s="1"/>
  <c r="C1564" i="5"/>
  <c r="D1564" i="5" s="1"/>
  <c r="B1564" i="5"/>
  <c r="AQ1558" i="5"/>
  <c r="AO1558" i="5"/>
  <c r="AP1558" i="5" s="1"/>
  <c r="AM1558" i="5"/>
  <c r="AN1558" i="5" s="1"/>
  <c r="AK1558" i="5"/>
  <c r="AL1558" i="5" s="1"/>
  <c r="AI1558" i="5"/>
  <c r="AJ1558" i="5" s="1"/>
  <c r="AG1558" i="5"/>
  <c r="AH1558" i="5" s="1"/>
  <c r="AE1558" i="5"/>
  <c r="AF1558" i="5" s="1"/>
  <c r="AQ1562" i="5"/>
  <c r="AO1562" i="5"/>
  <c r="AP1562" i="5" s="1"/>
  <c r="AM1562" i="5"/>
  <c r="AN1562" i="5" s="1"/>
  <c r="AK1562" i="5"/>
  <c r="AL1562" i="5" s="1"/>
  <c r="AI1562" i="5"/>
  <c r="AJ1562" i="5" s="1"/>
  <c r="AG1562" i="5"/>
  <c r="AH1562" i="5" s="1"/>
  <c r="AE1562" i="5"/>
  <c r="AF1562" i="5" s="1"/>
  <c r="C1562" i="5"/>
  <c r="D1562" i="5" s="1"/>
  <c r="B1562" i="5"/>
  <c r="AQ1561" i="5"/>
  <c r="AO1561" i="5"/>
  <c r="AP1561" i="5" s="1"/>
  <c r="AM1561" i="5"/>
  <c r="AN1561" i="5" s="1"/>
  <c r="AK1561" i="5"/>
  <c r="AL1561" i="5" s="1"/>
  <c r="AI1561" i="5"/>
  <c r="AJ1561" i="5" s="1"/>
  <c r="AG1561" i="5"/>
  <c r="AH1561" i="5" s="1"/>
  <c r="AE1561" i="5"/>
  <c r="AF1561" i="5" s="1"/>
  <c r="C1561" i="5"/>
  <c r="D1561" i="5" s="1"/>
  <c r="B1561" i="5"/>
  <c r="AQ1560" i="5"/>
  <c r="AO1560" i="5"/>
  <c r="AP1560" i="5" s="1"/>
  <c r="AM1560" i="5"/>
  <c r="AN1560" i="5" s="1"/>
  <c r="AK1560" i="5"/>
  <c r="AL1560" i="5" s="1"/>
  <c r="AI1560" i="5"/>
  <c r="AJ1560" i="5" s="1"/>
  <c r="AG1560" i="5"/>
  <c r="AH1560" i="5" s="1"/>
  <c r="AE1560" i="5"/>
  <c r="AF1560" i="5" s="1"/>
  <c r="C1560" i="5"/>
  <c r="D1560" i="5" s="1"/>
  <c r="B1560" i="5"/>
  <c r="AQ1559" i="5"/>
  <c r="AO1559" i="5"/>
  <c r="AP1559" i="5" s="1"/>
  <c r="AM1559" i="5"/>
  <c r="AN1559" i="5" s="1"/>
  <c r="AK1559" i="5"/>
  <c r="AL1559" i="5" s="1"/>
  <c r="AI1559" i="5"/>
  <c r="AJ1559" i="5" s="1"/>
  <c r="AG1559" i="5"/>
  <c r="AH1559" i="5" s="1"/>
  <c r="AE1559" i="5"/>
  <c r="AF1559" i="5" s="1"/>
  <c r="C1559" i="5"/>
  <c r="D1559" i="5" s="1"/>
  <c r="B1559" i="5"/>
  <c r="AQ1557" i="5"/>
  <c r="AO1557" i="5"/>
  <c r="AP1557" i="5" s="1"/>
  <c r="AM1557" i="5"/>
  <c r="AN1557" i="5" s="1"/>
  <c r="AK1557" i="5"/>
  <c r="AL1557" i="5" s="1"/>
  <c r="AI1557" i="5"/>
  <c r="AJ1557" i="5" s="1"/>
  <c r="AG1557" i="5"/>
  <c r="AH1557" i="5" s="1"/>
  <c r="AE1557" i="5"/>
  <c r="AF1557" i="5" s="1"/>
  <c r="C1557" i="5"/>
  <c r="D1557" i="5" s="1"/>
  <c r="B1557" i="5"/>
  <c r="AQ1556" i="5"/>
  <c r="AO1556" i="5"/>
  <c r="AP1556" i="5" s="1"/>
  <c r="AM1556" i="5"/>
  <c r="AN1556" i="5" s="1"/>
  <c r="AK1556" i="5"/>
  <c r="AL1556" i="5" s="1"/>
  <c r="AI1556" i="5"/>
  <c r="AJ1556" i="5" s="1"/>
  <c r="AG1556" i="5"/>
  <c r="AH1556" i="5" s="1"/>
  <c r="AE1556" i="5"/>
  <c r="AF1556" i="5" s="1"/>
  <c r="C1556" i="5"/>
  <c r="D1556" i="5" s="1"/>
  <c r="B1556" i="5"/>
  <c r="AO1555" i="5"/>
  <c r="AP1555" i="5" s="1"/>
  <c r="AM1555" i="5"/>
  <c r="AN1555" i="5" s="1"/>
  <c r="AK1555" i="5"/>
  <c r="AL1555" i="5" s="1"/>
  <c r="AI1555" i="5"/>
  <c r="AJ1555" i="5" s="1"/>
  <c r="AG1555" i="5"/>
  <c r="AH1555" i="5" s="1"/>
  <c r="AE1555" i="5"/>
  <c r="AF1555" i="5" s="1"/>
  <c r="C1555" i="5"/>
  <c r="D1555" i="5" s="1"/>
  <c r="B1555" i="5"/>
  <c r="AO1554" i="5"/>
  <c r="AP1554" i="5" s="1"/>
  <c r="AM1554" i="5"/>
  <c r="AN1554" i="5" s="1"/>
  <c r="AK1554" i="5"/>
  <c r="AL1554" i="5" s="1"/>
  <c r="AI1554" i="5"/>
  <c r="AJ1554" i="5" s="1"/>
  <c r="AG1554" i="5"/>
  <c r="AH1554" i="5" s="1"/>
  <c r="AE1554" i="5"/>
  <c r="AF1554" i="5" s="1"/>
  <c r="C1554" i="5"/>
  <c r="D1554" i="5" s="1"/>
  <c r="B1554" i="5"/>
  <c r="AO1553" i="5"/>
  <c r="AP1553" i="5" s="1"/>
  <c r="AM1553" i="5"/>
  <c r="AN1553" i="5" s="1"/>
  <c r="AK1553" i="5"/>
  <c r="AL1553" i="5" s="1"/>
  <c r="AI1553" i="5"/>
  <c r="AJ1553" i="5" s="1"/>
  <c r="AG1553" i="5"/>
  <c r="AH1553" i="5" s="1"/>
  <c r="AE1553" i="5"/>
  <c r="AF1553" i="5" s="1"/>
  <c r="C1553" i="5"/>
  <c r="D1553" i="5" s="1"/>
  <c r="B1553" i="5"/>
  <c r="AR1552" i="5"/>
  <c r="AO1552" i="5"/>
  <c r="AP1552" i="5" s="1"/>
  <c r="AM1552" i="5"/>
  <c r="AN1552" i="5" s="1"/>
  <c r="AK1552" i="5"/>
  <c r="AL1552" i="5" s="1"/>
  <c r="AI1552" i="5"/>
  <c r="AJ1552" i="5" s="1"/>
  <c r="AG1552" i="5"/>
  <c r="AH1552" i="5" s="1"/>
  <c r="AE1552" i="5"/>
  <c r="AF1552" i="5" s="1"/>
  <c r="C1552" i="5"/>
  <c r="D1552" i="5" s="1"/>
  <c r="B1552" i="5"/>
  <c r="AQ1547" i="5"/>
  <c r="AO1547" i="5"/>
  <c r="AP1547" i="5" s="1"/>
  <c r="AM1547" i="5"/>
  <c r="AN1547" i="5" s="1"/>
  <c r="AK1547" i="5"/>
  <c r="AL1547" i="5" s="1"/>
  <c r="AI1547" i="5"/>
  <c r="AJ1547" i="5" s="1"/>
  <c r="AG1547" i="5"/>
  <c r="AH1547" i="5" s="1"/>
  <c r="AE1547" i="5"/>
  <c r="AF1547" i="5" s="1"/>
  <c r="AQ1549" i="5"/>
  <c r="AO1549" i="5"/>
  <c r="AP1549" i="5" s="1"/>
  <c r="AM1549" i="5"/>
  <c r="AN1549" i="5" s="1"/>
  <c r="AK1549" i="5"/>
  <c r="AL1549" i="5" s="1"/>
  <c r="AI1549" i="5"/>
  <c r="AJ1549" i="5" s="1"/>
  <c r="AG1549" i="5"/>
  <c r="AH1549" i="5" s="1"/>
  <c r="AE1549" i="5"/>
  <c r="AF1549" i="5" s="1"/>
  <c r="C1549" i="5"/>
  <c r="D1549" i="5" s="1"/>
  <c r="B1549" i="5"/>
  <c r="AQ1548" i="5"/>
  <c r="AO1548" i="5"/>
  <c r="AP1548" i="5" s="1"/>
  <c r="AM1548" i="5"/>
  <c r="AN1548" i="5" s="1"/>
  <c r="AK1548" i="5"/>
  <c r="AL1548" i="5" s="1"/>
  <c r="AI1548" i="5"/>
  <c r="AJ1548" i="5" s="1"/>
  <c r="AG1548" i="5"/>
  <c r="AH1548" i="5" s="1"/>
  <c r="AE1548" i="5"/>
  <c r="AF1548" i="5" s="1"/>
  <c r="C1548" i="5"/>
  <c r="D1548" i="5" s="1"/>
  <c r="B1548" i="5"/>
  <c r="AQ1546" i="5"/>
  <c r="AO1546" i="5"/>
  <c r="AP1546" i="5" s="1"/>
  <c r="AM1546" i="5"/>
  <c r="AN1546" i="5" s="1"/>
  <c r="AK1546" i="5"/>
  <c r="AL1546" i="5" s="1"/>
  <c r="AI1546" i="5"/>
  <c r="AJ1546" i="5" s="1"/>
  <c r="AG1546" i="5"/>
  <c r="AH1546" i="5" s="1"/>
  <c r="AE1546" i="5"/>
  <c r="AF1546" i="5" s="1"/>
  <c r="C1546" i="5"/>
  <c r="D1546" i="5" s="1"/>
  <c r="B1546" i="5"/>
  <c r="AQ1545" i="5"/>
  <c r="AO1545" i="5"/>
  <c r="AP1545" i="5" s="1"/>
  <c r="AM1545" i="5"/>
  <c r="AN1545" i="5" s="1"/>
  <c r="AK1545" i="5"/>
  <c r="AL1545" i="5" s="1"/>
  <c r="AI1545" i="5"/>
  <c r="AJ1545" i="5" s="1"/>
  <c r="AG1545" i="5"/>
  <c r="AH1545" i="5" s="1"/>
  <c r="AE1545" i="5"/>
  <c r="AF1545" i="5" s="1"/>
  <c r="AQ1544" i="5"/>
  <c r="AO1544" i="5"/>
  <c r="AP1544" i="5" s="1"/>
  <c r="AM1544" i="5"/>
  <c r="AN1544" i="5" s="1"/>
  <c r="AK1544" i="5"/>
  <c r="AL1544" i="5" s="1"/>
  <c r="AI1544" i="5"/>
  <c r="AJ1544" i="5" s="1"/>
  <c r="AG1544" i="5"/>
  <c r="AH1544" i="5" s="1"/>
  <c r="AE1544" i="5"/>
  <c r="AF1544" i="5" s="1"/>
  <c r="C1544" i="5"/>
  <c r="D1544" i="5" s="1"/>
  <c r="B1544" i="5"/>
  <c r="AQ1543" i="5"/>
  <c r="AO1543" i="5"/>
  <c r="AP1543" i="5" s="1"/>
  <c r="AM1543" i="5"/>
  <c r="AN1543" i="5" s="1"/>
  <c r="AK1543" i="5"/>
  <c r="AL1543" i="5" s="1"/>
  <c r="AI1543" i="5"/>
  <c r="AJ1543" i="5" s="1"/>
  <c r="AG1543" i="5"/>
  <c r="AH1543" i="5" s="1"/>
  <c r="AE1543" i="5"/>
  <c r="AF1543" i="5" s="1"/>
  <c r="C1543" i="5"/>
  <c r="D1543" i="5" s="1"/>
  <c r="B1543" i="5"/>
  <c r="AQ1542" i="5"/>
  <c r="AO1542" i="5"/>
  <c r="AP1542" i="5" s="1"/>
  <c r="AM1542" i="5"/>
  <c r="AN1542" i="5" s="1"/>
  <c r="AK1542" i="5"/>
  <c r="AL1542" i="5" s="1"/>
  <c r="AI1542" i="5"/>
  <c r="AJ1542" i="5" s="1"/>
  <c r="AG1542" i="5"/>
  <c r="AH1542" i="5" s="1"/>
  <c r="AE1542" i="5"/>
  <c r="AF1542" i="5" s="1"/>
  <c r="C1542" i="5"/>
  <c r="D1542" i="5" s="1"/>
  <c r="B1542" i="5"/>
  <c r="AQ1541" i="5"/>
  <c r="AO1541" i="5"/>
  <c r="AP1541" i="5" s="1"/>
  <c r="AM1541" i="5"/>
  <c r="AN1541" i="5" s="1"/>
  <c r="AK1541" i="5"/>
  <c r="AL1541" i="5" s="1"/>
  <c r="AI1541" i="5"/>
  <c r="AJ1541" i="5" s="1"/>
  <c r="AG1541" i="5"/>
  <c r="AH1541" i="5" s="1"/>
  <c r="AE1541" i="5"/>
  <c r="AF1541" i="5" s="1"/>
  <c r="C1541" i="5"/>
  <c r="D1541" i="5" s="1"/>
  <c r="B1541" i="5"/>
  <c r="AQ1540" i="5"/>
  <c r="AO1540" i="5"/>
  <c r="AP1540" i="5" s="1"/>
  <c r="AM1540" i="5"/>
  <c r="AN1540" i="5" s="1"/>
  <c r="AK1540" i="5"/>
  <c r="AL1540" i="5" s="1"/>
  <c r="AI1540" i="5"/>
  <c r="AJ1540" i="5" s="1"/>
  <c r="AG1540" i="5"/>
  <c r="AH1540" i="5" s="1"/>
  <c r="AE1540" i="5"/>
  <c r="AF1540" i="5" s="1"/>
  <c r="C1540" i="5"/>
  <c r="D1540" i="5" s="1"/>
  <c r="B1540" i="5"/>
  <c r="AQ1539" i="5"/>
  <c r="AO1539" i="5"/>
  <c r="AP1539" i="5" s="1"/>
  <c r="AM1539" i="5"/>
  <c r="AN1539" i="5" s="1"/>
  <c r="AK1539" i="5"/>
  <c r="AL1539" i="5" s="1"/>
  <c r="AI1539" i="5"/>
  <c r="AJ1539" i="5" s="1"/>
  <c r="AG1539" i="5"/>
  <c r="AH1539" i="5" s="1"/>
  <c r="AE1539" i="5"/>
  <c r="AF1539" i="5" s="1"/>
  <c r="C1539" i="5"/>
  <c r="D1539" i="5" s="1"/>
  <c r="B1539" i="5"/>
  <c r="AQ1538" i="5"/>
  <c r="AO1538" i="5"/>
  <c r="AP1538" i="5" s="1"/>
  <c r="AM1538" i="5"/>
  <c r="AN1538" i="5" s="1"/>
  <c r="AK1538" i="5"/>
  <c r="AL1538" i="5" s="1"/>
  <c r="AI1538" i="5"/>
  <c r="AJ1538" i="5" s="1"/>
  <c r="AG1538" i="5"/>
  <c r="AH1538" i="5" s="1"/>
  <c r="AE1538" i="5"/>
  <c r="AF1538" i="5" s="1"/>
  <c r="C1538" i="5"/>
  <c r="D1538" i="5" s="1"/>
  <c r="B1538" i="5"/>
  <c r="AQ1537" i="5"/>
  <c r="AO1537" i="5"/>
  <c r="AP1537" i="5" s="1"/>
  <c r="AM1537" i="5"/>
  <c r="AN1537" i="5" s="1"/>
  <c r="AK1537" i="5"/>
  <c r="AL1537" i="5" s="1"/>
  <c r="AI1537" i="5"/>
  <c r="AJ1537" i="5" s="1"/>
  <c r="AG1537" i="5"/>
  <c r="AH1537" i="5" s="1"/>
  <c r="AE1537" i="5"/>
  <c r="AF1537" i="5" s="1"/>
  <c r="C1537" i="5"/>
  <c r="D1537" i="5" s="1"/>
  <c r="B1537" i="5"/>
  <c r="AQ1536" i="5"/>
  <c r="AR1536" i="5" s="1"/>
  <c r="AO1536" i="5"/>
  <c r="AP1536" i="5" s="1"/>
  <c r="AM1536" i="5"/>
  <c r="AN1536" i="5" s="1"/>
  <c r="AK1536" i="5"/>
  <c r="AL1536" i="5" s="1"/>
  <c r="AI1536" i="5"/>
  <c r="AJ1536" i="5" s="1"/>
  <c r="AG1536" i="5"/>
  <c r="AH1536" i="5" s="1"/>
  <c r="AE1536" i="5"/>
  <c r="AF1536" i="5" s="1"/>
  <c r="C1536" i="5"/>
  <c r="D1536" i="5" s="1"/>
  <c r="B1536" i="5"/>
  <c r="AQ1532" i="5"/>
  <c r="AO1532" i="5"/>
  <c r="AP1532" i="5" s="1"/>
  <c r="AM1532" i="5"/>
  <c r="AN1532" i="5" s="1"/>
  <c r="AK1532" i="5"/>
  <c r="AL1532" i="5" s="1"/>
  <c r="AI1532" i="5"/>
  <c r="AJ1532" i="5" s="1"/>
  <c r="AG1532" i="5"/>
  <c r="AH1532" i="5" s="1"/>
  <c r="AE1532" i="5"/>
  <c r="AF1532" i="5" s="1"/>
  <c r="AQ1533" i="5"/>
  <c r="AO1533" i="5"/>
  <c r="AP1533" i="5" s="1"/>
  <c r="AM1533" i="5"/>
  <c r="AN1533" i="5" s="1"/>
  <c r="AK1533" i="5"/>
  <c r="AL1533" i="5" s="1"/>
  <c r="AI1533" i="5"/>
  <c r="AJ1533" i="5" s="1"/>
  <c r="AG1533" i="5"/>
  <c r="AH1533" i="5" s="1"/>
  <c r="AE1533" i="5"/>
  <c r="AF1533" i="5" s="1"/>
  <c r="C1533" i="5"/>
  <c r="D1533" i="5" s="1"/>
  <c r="B1533" i="5"/>
  <c r="AQ1531" i="5"/>
  <c r="AO1531" i="5"/>
  <c r="AP1531" i="5" s="1"/>
  <c r="AM1531" i="5"/>
  <c r="AN1531" i="5" s="1"/>
  <c r="AK1531" i="5"/>
  <c r="AL1531" i="5" s="1"/>
  <c r="AI1531" i="5"/>
  <c r="AJ1531" i="5" s="1"/>
  <c r="AG1531" i="5"/>
  <c r="AH1531" i="5" s="1"/>
  <c r="AE1531" i="5"/>
  <c r="AF1531" i="5" s="1"/>
  <c r="AQ1530" i="5"/>
  <c r="AO1530" i="5"/>
  <c r="AP1530" i="5" s="1"/>
  <c r="AM1530" i="5"/>
  <c r="AN1530" i="5" s="1"/>
  <c r="AK1530" i="5"/>
  <c r="AL1530" i="5" s="1"/>
  <c r="AI1530" i="5"/>
  <c r="AJ1530" i="5" s="1"/>
  <c r="AG1530" i="5"/>
  <c r="AH1530" i="5" s="1"/>
  <c r="AE1530" i="5"/>
  <c r="AF1530" i="5" s="1"/>
  <c r="AQ1529" i="5"/>
  <c r="AO1529" i="5"/>
  <c r="AP1529" i="5" s="1"/>
  <c r="AM1529" i="5"/>
  <c r="AN1529" i="5" s="1"/>
  <c r="AK1529" i="5"/>
  <c r="AL1529" i="5" s="1"/>
  <c r="AI1529" i="5"/>
  <c r="AJ1529" i="5" s="1"/>
  <c r="AG1529" i="5"/>
  <c r="AH1529" i="5" s="1"/>
  <c r="AE1529" i="5"/>
  <c r="AF1529" i="5" s="1"/>
  <c r="AQ1528" i="5"/>
  <c r="AO1528" i="5"/>
  <c r="AP1528" i="5" s="1"/>
  <c r="AM1528" i="5"/>
  <c r="AN1528" i="5" s="1"/>
  <c r="AK1528" i="5"/>
  <c r="AL1528" i="5" s="1"/>
  <c r="AI1528" i="5"/>
  <c r="AJ1528" i="5" s="1"/>
  <c r="AG1528" i="5"/>
  <c r="AH1528" i="5" s="1"/>
  <c r="AE1528" i="5"/>
  <c r="AF1528" i="5" s="1"/>
  <c r="C1528" i="5"/>
  <c r="D1528" i="5" s="1"/>
  <c r="B1528" i="5"/>
  <c r="AQ1527" i="5"/>
  <c r="AO1527" i="5"/>
  <c r="AP1527" i="5" s="1"/>
  <c r="AM1527" i="5"/>
  <c r="AN1527" i="5" s="1"/>
  <c r="AK1527" i="5"/>
  <c r="AL1527" i="5" s="1"/>
  <c r="AI1527" i="5"/>
  <c r="AJ1527" i="5" s="1"/>
  <c r="AG1527" i="5"/>
  <c r="AH1527" i="5" s="1"/>
  <c r="AE1527" i="5"/>
  <c r="AF1527" i="5" s="1"/>
  <c r="C1527" i="5"/>
  <c r="D1527" i="5" s="1"/>
  <c r="B1527" i="5"/>
  <c r="AQ1526" i="5"/>
  <c r="AO1526" i="5"/>
  <c r="AP1526" i="5" s="1"/>
  <c r="AM1526" i="5"/>
  <c r="AN1526" i="5" s="1"/>
  <c r="AK1526" i="5"/>
  <c r="AL1526" i="5" s="1"/>
  <c r="AI1526" i="5"/>
  <c r="AJ1526" i="5" s="1"/>
  <c r="AG1526" i="5"/>
  <c r="AH1526" i="5" s="1"/>
  <c r="AE1526" i="5"/>
  <c r="AF1526" i="5" s="1"/>
  <c r="C1526" i="5"/>
  <c r="D1526" i="5" s="1"/>
  <c r="B1526" i="5"/>
  <c r="AQ1525" i="5"/>
  <c r="AO1525" i="5"/>
  <c r="AP1525" i="5" s="1"/>
  <c r="AM1525" i="5"/>
  <c r="AN1525" i="5" s="1"/>
  <c r="AK1525" i="5"/>
  <c r="AL1525" i="5" s="1"/>
  <c r="AI1525" i="5"/>
  <c r="AJ1525" i="5" s="1"/>
  <c r="AG1525" i="5"/>
  <c r="AH1525" i="5" s="1"/>
  <c r="AE1525" i="5"/>
  <c r="AF1525" i="5" s="1"/>
  <c r="C1525" i="5"/>
  <c r="D1525" i="5" s="1"/>
  <c r="B1525" i="5"/>
  <c r="AQ1524" i="5"/>
  <c r="AO1524" i="5"/>
  <c r="AP1524" i="5" s="1"/>
  <c r="AM1524" i="5"/>
  <c r="AN1524" i="5" s="1"/>
  <c r="AK1524" i="5"/>
  <c r="AL1524" i="5" s="1"/>
  <c r="AI1524" i="5"/>
  <c r="AJ1524" i="5" s="1"/>
  <c r="AG1524" i="5"/>
  <c r="AH1524" i="5" s="1"/>
  <c r="AE1524" i="5"/>
  <c r="AF1524" i="5" s="1"/>
  <c r="C1524" i="5"/>
  <c r="D1524" i="5" s="1"/>
  <c r="B1524" i="5"/>
  <c r="AQ1523" i="5"/>
  <c r="AO1523" i="5"/>
  <c r="AP1523" i="5" s="1"/>
  <c r="AM1523" i="5"/>
  <c r="AN1523" i="5" s="1"/>
  <c r="AK1523" i="5"/>
  <c r="AL1523" i="5" s="1"/>
  <c r="AI1523" i="5"/>
  <c r="AJ1523" i="5" s="1"/>
  <c r="AG1523" i="5"/>
  <c r="AH1523" i="5" s="1"/>
  <c r="AE1523" i="5"/>
  <c r="AF1523" i="5" s="1"/>
  <c r="C1523" i="5"/>
  <c r="D1523" i="5" s="1"/>
  <c r="B1523" i="5"/>
  <c r="AQ1522" i="5"/>
  <c r="AR1522" i="5" s="1"/>
  <c r="AO1522" i="5"/>
  <c r="AP1522" i="5" s="1"/>
  <c r="AM1522" i="5"/>
  <c r="AN1522" i="5" s="1"/>
  <c r="AK1522" i="5"/>
  <c r="AL1522" i="5" s="1"/>
  <c r="AI1522" i="5"/>
  <c r="AJ1522" i="5" s="1"/>
  <c r="AG1522" i="5"/>
  <c r="AH1522" i="5" s="1"/>
  <c r="AE1522" i="5"/>
  <c r="AF1522" i="5" s="1"/>
  <c r="C1522" i="5"/>
  <c r="D1522" i="5" s="1"/>
  <c r="B1522" i="5"/>
  <c r="AQ1518" i="5"/>
  <c r="AO1518" i="5"/>
  <c r="AP1518" i="5" s="1"/>
  <c r="AM1518" i="5"/>
  <c r="AN1518" i="5" s="1"/>
  <c r="AK1518" i="5"/>
  <c r="AL1518" i="5" s="1"/>
  <c r="AI1518" i="5"/>
  <c r="AJ1518" i="5" s="1"/>
  <c r="AG1518" i="5"/>
  <c r="AH1518" i="5" s="1"/>
  <c r="AE1518" i="5"/>
  <c r="AF1518" i="5" s="1"/>
  <c r="C1518" i="5"/>
  <c r="D1518" i="5" s="1"/>
  <c r="B1518" i="5"/>
  <c r="AQ1517" i="5"/>
  <c r="AO1517" i="5"/>
  <c r="AP1517" i="5" s="1"/>
  <c r="AM1517" i="5"/>
  <c r="AN1517" i="5" s="1"/>
  <c r="AK1517" i="5"/>
  <c r="AL1517" i="5" s="1"/>
  <c r="AI1517" i="5"/>
  <c r="AJ1517" i="5" s="1"/>
  <c r="AG1517" i="5"/>
  <c r="AH1517" i="5" s="1"/>
  <c r="AE1517" i="5"/>
  <c r="AF1517" i="5" s="1"/>
  <c r="C1517" i="5"/>
  <c r="D1517" i="5" s="1"/>
  <c r="B1517" i="5"/>
  <c r="AQ1516" i="5"/>
  <c r="AO1516" i="5"/>
  <c r="AP1516" i="5" s="1"/>
  <c r="AM1516" i="5"/>
  <c r="AN1516" i="5" s="1"/>
  <c r="AK1516" i="5"/>
  <c r="AL1516" i="5" s="1"/>
  <c r="AI1516" i="5"/>
  <c r="AJ1516" i="5" s="1"/>
  <c r="AG1516" i="5"/>
  <c r="AH1516" i="5" s="1"/>
  <c r="AE1516" i="5"/>
  <c r="AF1516" i="5" s="1"/>
  <c r="C1516" i="5"/>
  <c r="D1516" i="5" s="1"/>
  <c r="B1516" i="5"/>
  <c r="AQ1515" i="5"/>
  <c r="AO1515" i="5"/>
  <c r="AP1515" i="5" s="1"/>
  <c r="AM1515" i="5"/>
  <c r="AN1515" i="5" s="1"/>
  <c r="AK1515" i="5"/>
  <c r="AL1515" i="5" s="1"/>
  <c r="AI1515" i="5"/>
  <c r="AJ1515" i="5" s="1"/>
  <c r="AG1515" i="5"/>
  <c r="AH1515" i="5" s="1"/>
  <c r="AE1515" i="5"/>
  <c r="AF1515" i="5" s="1"/>
  <c r="C1515" i="5"/>
  <c r="D1515" i="5" s="1"/>
  <c r="B1515" i="5"/>
  <c r="AQ1514" i="5"/>
  <c r="AO1514" i="5"/>
  <c r="AP1514" i="5" s="1"/>
  <c r="AM1514" i="5"/>
  <c r="AN1514" i="5" s="1"/>
  <c r="AK1514" i="5"/>
  <c r="AL1514" i="5" s="1"/>
  <c r="AI1514" i="5"/>
  <c r="AJ1514" i="5" s="1"/>
  <c r="AG1514" i="5"/>
  <c r="AH1514" i="5" s="1"/>
  <c r="AE1514" i="5"/>
  <c r="AF1514" i="5" s="1"/>
  <c r="C1514" i="5"/>
  <c r="D1514" i="5" s="1"/>
  <c r="B1514" i="5"/>
  <c r="AQ1513" i="5"/>
  <c r="AO1513" i="5"/>
  <c r="AP1513" i="5" s="1"/>
  <c r="AM1513" i="5"/>
  <c r="AN1513" i="5" s="1"/>
  <c r="AK1513" i="5"/>
  <c r="AL1513" i="5" s="1"/>
  <c r="AI1513" i="5"/>
  <c r="AJ1513" i="5" s="1"/>
  <c r="AG1513" i="5"/>
  <c r="AH1513" i="5" s="1"/>
  <c r="AE1513" i="5"/>
  <c r="AF1513" i="5" s="1"/>
  <c r="C1513" i="5"/>
  <c r="D1513" i="5" s="1"/>
  <c r="B1513" i="5"/>
  <c r="AQ1512" i="5"/>
  <c r="AO1512" i="5"/>
  <c r="AP1512" i="5" s="1"/>
  <c r="AM1512" i="5"/>
  <c r="AN1512" i="5" s="1"/>
  <c r="AK1512" i="5"/>
  <c r="AL1512" i="5" s="1"/>
  <c r="AI1512" i="5"/>
  <c r="AJ1512" i="5" s="1"/>
  <c r="AG1512" i="5"/>
  <c r="AH1512" i="5" s="1"/>
  <c r="AE1512" i="5"/>
  <c r="AF1512" i="5" s="1"/>
  <c r="C1512" i="5"/>
  <c r="D1512" i="5" s="1"/>
  <c r="B1512" i="5"/>
  <c r="AQ1511" i="5"/>
  <c r="AO1511" i="5"/>
  <c r="AP1511" i="5" s="1"/>
  <c r="AM1511" i="5"/>
  <c r="AN1511" i="5" s="1"/>
  <c r="AK1511" i="5"/>
  <c r="AL1511" i="5" s="1"/>
  <c r="AI1511" i="5"/>
  <c r="AJ1511" i="5" s="1"/>
  <c r="AG1511" i="5"/>
  <c r="AH1511" i="5" s="1"/>
  <c r="AE1511" i="5"/>
  <c r="AF1511" i="5" s="1"/>
  <c r="C1511" i="5"/>
  <c r="D1511" i="5" s="1"/>
  <c r="B1511" i="5"/>
  <c r="AQ1510" i="5"/>
  <c r="AO1510" i="5"/>
  <c r="AP1510" i="5" s="1"/>
  <c r="AM1510" i="5"/>
  <c r="AN1510" i="5" s="1"/>
  <c r="AK1510" i="5"/>
  <c r="AL1510" i="5" s="1"/>
  <c r="AI1510" i="5"/>
  <c r="AJ1510" i="5" s="1"/>
  <c r="AG1510" i="5"/>
  <c r="AH1510" i="5" s="1"/>
  <c r="AE1510" i="5"/>
  <c r="AF1510" i="5" s="1"/>
  <c r="C1510" i="5"/>
  <c r="D1510" i="5" s="1"/>
  <c r="B1510" i="5"/>
  <c r="AQ1509" i="5"/>
  <c r="AO1509" i="5"/>
  <c r="AP1509" i="5" s="1"/>
  <c r="AM1509" i="5"/>
  <c r="AN1509" i="5" s="1"/>
  <c r="AK1509" i="5"/>
  <c r="AL1509" i="5" s="1"/>
  <c r="AI1509" i="5"/>
  <c r="AJ1509" i="5" s="1"/>
  <c r="AG1509" i="5"/>
  <c r="AH1509" i="5" s="1"/>
  <c r="AE1509" i="5"/>
  <c r="AF1509" i="5" s="1"/>
  <c r="C1509" i="5"/>
  <c r="D1509" i="5" s="1"/>
  <c r="B1509" i="5"/>
  <c r="AQ1508" i="5"/>
  <c r="AO1508" i="5"/>
  <c r="AP1508" i="5" s="1"/>
  <c r="AM1508" i="5"/>
  <c r="AN1508" i="5" s="1"/>
  <c r="AK1508" i="5"/>
  <c r="AL1508" i="5" s="1"/>
  <c r="AI1508" i="5"/>
  <c r="AJ1508" i="5" s="1"/>
  <c r="AG1508" i="5"/>
  <c r="AH1508" i="5" s="1"/>
  <c r="AE1508" i="5"/>
  <c r="AF1508" i="5" s="1"/>
  <c r="C1508" i="5"/>
  <c r="D1508" i="5" s="1"/>
  <c r="B1508" i="5"/>
  <c r="AQ1507" i="5"/>
  <c r="AO1507" i="5"/>
  <c r="AP1507" i="5" s="1"/>
  <c r="AM1507" i="5"/>
  <c r="AN1507" i="5" s="1"/>
  <c r="AK1507" i="5"/>
  <c r="AL1507" i="5" s="1"/>
  <c r="AI1507" i="5"/>
  <c r="AJ1507" i="5" s="1"/>
  <c r="AG1507" i="5"/>
  <c r="AH1507" i="5" s="1"/>
  <c r="AE1507" i="5"/>
  <c r="AF1507" i="5" s="1"/>
  <c r="C1507" i="5"/>
  <c r="D1507" i="5" s="1"/>
  <c r="B1507" i="5"/>
  <c r="AQ1506" i="5"/>
  <c r="AR1506" i="5" s="1"/>
  <c r="AO1506" i="5"/>
  <c r="AP1506" i="5" s="1"/>
  <c r="AM1506" i="5"/>
  <c r="AN1506" i="5" s="1"/>
  <c r="AK1506" i="5"/>
  <c r="AL1506" i="5" s="1"/>
  <c r="AI1506" i="5"/>
  <c r="AJ1506" i="5" s="1"/>
  <c r="AG1506" i="5"/>
  <c r="AH1506" i="5" s="1"/>
  <c r="AE1506" i="5"/>
  <c r="AF1506" i="5" s="1"/>
  <c r="C1506" i="5"/>
  <c r="D1506" i="5" s="1"/>
  <c r="B1506" i="5"/>
  <c r="AQ1504" i="5"/>
  <c r="AO1504" i="5"/>
  <c r="AP1504" i="5" s="1"/>
  <c r="AM1504" i="5"/>
  <c r="AN1504" i="5" s="1"/>
  <c r="AK1504" i="5"/>
  <c r="AL1504" i="5" s="1"/>
  <c r="AI1504" i="5"/>
  <c r="AJ1504" i="5" s="1"/>
  <c r="AG1504" i="5"/>
  <c r="AH1504" i="5" s="1"/>
  <c r="AE1504" i="5"/>
  <c r="AF1504" i="5" s="1"/>
  <c r="C1504" i="5"/>
  <c r="D1504" i="5" s="1"/>
  <c r="B1504" i="5"/>
  <c r="AQ1503" i="5"/>
  <c r="AO1503" i="5"/>
  <c r="AP1503" i="5" s="1"/>
  <c r="AM1503" i="5"/>
  <c r="AN1503" i="5" s="1"/>
  <c r="AK1503" i="5"/>
  <c r="AL1503" i="5" s="1"/>
  <c r="AI1503" i="5"/>
  <c r="AJ1503" i="5" s="1"/>
  <c r="AG1503" i="5"/>
  <c r="AH1503" i="5" s="1"/>
  <c r="AE1503" i="5"/>
  <c r="AF1503" i="5" s="1"/>
  <c r="C1503" i="5"/>
  <c r="D1503" i="5" s="1"/>
  <c r="B1503" i="5"/>
  <c r="AQ1502" i="5"/>
  <c r="AO1502" i="5"/>
  <c r="AP1502" i="5" s="1"/>
  <c r="AM1502" i="5"/>
  <c r="AN1502" i="5" s="1"/>
  <c r="AK1502" i="5"/>
  <c r="AL1502" i="5" s="1"/>
  <c r="AI1502" i="5"/>
  <c r="AJ1502" i="5" s="1"/>
  <c r="AG1502" i="5"/>
  <c r="AH1502" i="5" s="1"/>
  <c r="AE1502" i="5"/>
  <c r="AF1502" i="5" s="1"/>
  <c r="C1502" i="5"/>
  <c r="D1502" i="5" s="1"/>
  <c r="B1502" i="5"/>
  <c r="AQ1501" i="5"/>
  <c r="AO1501" i="5"/>
  <c r="AP1501" i="5" s="1"/>
  <c r="AM1501" i="5"/>
  <c r="AN1501" i="5" s="1"/>
  <c r="AK1501" i="5"/>
  <c r="AL1501" i="5" s="1"/>
  <c r="AI1501" i="5"/>
  <c r="AJ1501" i="5" s="1"/>
  <c r="AG1501" i="5"/>
  <c r="AH1501" i="5" s="1"/>
  <c r="AE1501" i="5"/>
  <c r="AF1501" i="5" s="1"/>
  <c r="C1501" i="5"/>
  <c r="D1501" i="5" s="1"/>
  <c r="B1501" i="5"/>
  <c r="AQ1500" i="5"/>
  <c r="AO1500" i="5"/>
  <c r="AP1500" i="5" s="1"/>
  <c r="AM1500" i="5"/>
  <c r="AN1500" i="5" s="1"/>
  <c r="AK1500" i="5"/>
  <c r="AL1500" i="5" s="1"/>
  <c r="AI1500" i="5"/>
  <c r="AJ1500" i="5" s="1"/>
  <c r="AG1500" i="5"/>
  <c r="AH1500" i="5" s="1"/>
  <c r="AE1500" i="5"/>
  <c r="AF1500" i="5" s="1"/>
  <c r="C1500" i="5"/>
  <c r="D1500" i="5" s="1"/>
  <c r="B1500" i="5"/>
  <c r="AQ1499" i="5"/>
  <c r="AO1499" i="5"/>
  <c r="AP1499" i="5" s="1"/>
  <c r="AM1499" i="5"/>
  <c r="AN1499" i="5" s="1"/>
  <c r="AK1499" i="5"/>
  <c r="AL1499" i="5" s="1"/>
  <c r="AI1499" i="5"/>
  <c r="AJ1499" i="5" s="1"/>
  <c r="AG1499" i="5"/>
  <c r="AH1499" i="5" s="1"/>
  <c r="AE1499" i="5"/>
  <c r="AF1499" i="5" s="1"/>
  <c r="AQ1498" i="5"/>
  <c r="AO1498" i="5"/>
  <c r="AP1498" i="5" s="1"/>
  <c r="AM1498" i="5"/>
  <c r="AN1498" i="5" s="1"/>
  <c r="AK1498" i="5"/>
  <c r="AL1498" i="5" s="1"/>
  <c r="AI1498" i="5"/>
  <c r="AJ1498" i="5" s="1"/>
  <c r="AG1498" i="5"/>
  <c r="AH1498" i="5" s="1"/>
  <c r="AE1498" i="5"/>
  <c r="AF1498" i="5" s="1"/>
  <c r="C1498" i="5"/>
  <c r="D1498" i="5" s="1"/>
  <c r="B1498" i="5"/>
  <c r="AQ1497" i="5"/>
  <c r="AO1497" i="5"/>
  <c r="AP1497" i="5" s="1"/>
  <c r="AM1497" i="5"/>
  <c r="AN1497" i="5" s="1"/>
  <c r="AK1497" i="5"/>
  <c r="AL1497" i="5" s="1"/>
  <c r="AI1497" i="5"/>
  <c r="AJ1497" i="5" s="1"/>
  <c r="AG1497" i="5"/>
  <c r="AH1497" i="5" s="1"/>
  <c r="AE1497" i="5"/>
  <c r="AF1497" i="5" s="1"/>
  <c r="C1497" i="5"/>
  <c r="D1497" i="5" s="1"/>
  <c r="B1497" i="5"/>
  <c r="AQ1496" i="5"/>
  <c r="AO1496" i="5"/>
  <c r="AP1496" i="5" s="1"/>
  <c r="AM1496" i="5"/>
  <c r="AN1496" i="5" s="1"/>
  <c r="AK1496" i="5"/>
  <c r="AL1496" i="5" s="1"/>
  <c r="AI1496" i="5"/>
  <c r="AJ1496" i="5" s="1"/>
  <c r="AG1496" i="5"/>
  <c r="AH1496" i="5" s="1"/>
  <c r="AE1496" i="5"/>
  <c r="AF1496" i="5" s="1"/>
  <c r="C1496" i="5"/>
  <c r="D1496" i="5" s="1"/>
  <c r="B1496" i="5"/>
  <c r="AQ1495" i="5"/>
  <c r="AO1495" i="5"/>
  <c r="AP1495" i="5" s="1"/>
  <c r="AM1495" i="5"/>
  <c r="AN1495" i="5" s="1"/>
  <c r="AK1495" i="5"/>
  <c r="AL1495" i="5" s="1"/>
  <c r="AI1495" i="5"/>
  <c r="AJ1495" i="5" s="1"/>
  <c r="AG1495" i="5"/>
  <c r="AH1495" i="5" s="1"/>
  <c r="AE1495" i="5"/>
  <c r="AF1495" i="5" s="1"/>
  <c r="C1495" i="5"/>
  <c r="D1495" i="5" s="1"/>
  <c r="B1495" i="5"/>
  <c r="AQ1494" i="5"/>
  <c r="AO1494" i="5"/>
  <c r="AP1494" i="5" s="1"/>
  <c r="AM1494" i="5"/>
  <c r="AN1494" i="5" s="1"/>
  <c r="AK1494" i="5"/>
  <c r="AL1494" i="5" s="1"/>
  <c r="AI1494" i="5"/>
  <c r="AJ1494" i="5" s="1"/>
  <c r="AG1494" i="5"/>
  <c r="AH1494" i="5" s="1"/>
  <c r="AE1494" i="5"/>
  <c r="AF1494" i="5" s="1"/>
  <c r="C1494" i="5"/>
  <c r="D1494" i="5" s="1"/>
  <c r="B1494" i="5"/>
  <c r="AQ1493" i="5"/>
  <c r="AO1493" i="5"/>
  <c r="AP1493" i="5" s="1"/>
  <c r="AM1493" i="5"/>
  <c r="AN1493" i="5" s="1"/>
  <c r="AK1493" i="5"/>
  <c r="AL1493" i="5" s="1"/>
  <c r="AI1493" i="5"/>
  <c r="AJ1493" i="5" s="1"/>
  <c r="AG1493" i="5"/>
  <c r="AH1493" i="5" s="1"/>
  <c r="AE1493" i="5"/>
  <c r="AF1493" i="5" s="1"/>
  <c r="C1493" i="5"/>
  <c r="D1493" i="5" s="1"/>
  <c r="B1493" i="5"/>
  <c r="AQ1492" i="5"/>
  <c r="AR1492" i="5" s="1"/>
  <c r="AO1492" i="5"/>
  <c r="AP1492" i="5" s="1"/>
  <c r="AM1492" i="5"/>
  <c r="AN1492" i="5" s="1"/>
  <c r="AK1492" i="5"/>
  <c r="AL1492" i="5" s="1"/>
  <c r="AI1492" i="5"/>
  <c r="AJ1492" i="5" s="1"/>
  <c r="AG1492" i="5"/>
  <c r="AH1492" i="5" s="1"/>
  <c r="AE1492" i="5"/>
  <c r="AF1492" i="5" s="1"/>
  <c r="C1492" i="5"/>
  <c r="D1492" i="5" s="1"/>
  <c r="B1492" i="5"/>
  <c r="AQ1490" i="5"/>
  <c r="AO1490" i="5"/>
  <c r="AP1490" i="5" s="1"/>
  <c r="AM1490" i="5"/>
  <c r="AN1490" i="5" s="1"/>
  <c r="AK1490" i="5"/>
  <c r="AL1490" i="5" s="1"/>
  <c r="AI1490" i="5"/>
  <c r="AJ1490" i="5" s="1"/>
  <c r="AG1490" i="5"/>
  <c r="AH1490" i="5" s="1"/>
  <c r="AE1490" i="5"/>
  <c r="AF1490" i="5" s="1"/>
  <c r="C1490" i="5"/>
  <c r="D1490" i="5" s="1"/>
  <c r="B1490" i="5"/>
  <c r="AQ1489" i="5"/>
  <c r="AO1489" i="5"/>
  <c r="AP1489" i="5" s="1"/>
  <c r="AM1489" i="5"/>
  <c r="AN1489" i="5" s="1"/>
  <c r="AK1489" i="5"/>
  <c r="AL1489" i="5" s="1"/>
  <c r="AI1489" i="5"/>
  <c r="AJ1489" i="5" s="1"/>
  <c r="AG1489" i="5"/>
  <c r="AH1489" i="5" s="1"/>
  <c r="AE1489" i="5"/>
  <c r="AF1489" i="5" s="1"/>
  <c r="C1489" i="5"/>
  <c r="D1489" i="5" s="1"/>
  <c r="B1489" i="5"/>
  <c r="AQ1488" i="5"/>
  <c r="AO1488" i="5"/>
  <c r="AP1488" i="5" s="1"/>
  <c r="AM1488" i="5"/>
  <c r="AN1488" i="5" s="1"/>
  <c r="AK1488" i="5"/>
  <c r="AL1488" i="5" s="1"/>
  <c r="AI1488" i="5"/>
  <c r="AJ1488" i="5" s="1"/>
  <c r="AG1488" i="5"/>
  <c r="AH1488" i="5" s="1"/>
  <c r="AE1488" i="5"/>
  <c r="AF1488" i="5" s="1"/>
  <c r="C1488" i="5"/>
  <c r="D1488" i="5" s="1"/>
  <c r="B1488" i="5"/>
  <c r="AQ1487" i="5"/>
  <c r="AO1487" i="5"/>
  <c r="AP1487" i="5" s="1"/>
  <c r="AM1487" i="5"/>
  <c r="AN1487" i="5" s="1"/>
  <c r="AK1487" i="5"/>
  <c r="AL1487" i="5" s="1"/>
  <c r="AI1487" i="5"/>
  <c r="AJ1487" i="5" s="1"/>
  <c r="AG1487" i="5"/>
  <c r="AH1487" i="5" s="1"/>
  <c r="AE1487" i="5"/>
  <c r="AF1487" i="5" s="1"/>
  <c r="C1487" i="5"/>
  <c r="D1487" i="5" s="1"/>
  <c r="B1487" i="5"/>
  <c r="AQ1486" i="5"/>
  <c r="AO1486" i="5"/>
  <c r="AP1486" i="5" s="1"/>
  <c r="AM1486" i="5"/>
  <c r="AN1486" i="5" s="1"/>
  <c r="AK1486" i="5"/>
  <c r="AL1486" i="5" s="1"/>
  <c r="AI1486" i="5"/>
  <c r="AJ1486" i="5" s="1"/>
  <c r="AG1486" i="5"/>
  <c r="AH1486" i="5" s="1"/>
  <c r="AE1486" i="5"/>
  <c r="AF1486" i="5" s="1"/>
  <c r="C1486" i="5"/>
  <c r="D1486" i="5" s="1"/>
  <c r="B1486" i="5"/>
  <c r="AQ1485" i="5"/>
  <c r="AO1485" i="5"/>
  <c r="AP1485" i="5" s="1"/>
  <c r="AM1485" i="5"/>
  <c r="AN1485" i="5" s="1"/>
  <c r="AK1485" i="5"/>
  <c r="AL1485" i="5" s="1"/>
  <c r="AI1485" i="5"/>
  <c r="AJ1485" i="5" s="1"/>
  <c r="AG1485" i="5"/>
  <c r="AH1485" i="5" s="1"/>
  <c r="AE1485" i="5"/>
  <c r="AF1485" i="5" s="1"/>
  <c r="C1485" i="5"/>
  <c r="D1485" i="5" s="1"/>
  <c r="B1485" i="5"/>
  <c r="AQ1484" i="5"/>
  <c r="AO1484" i="5"/>
  <c r="AP1484" i="5" s="1"/>
  <c r="AM1484" i="5"/>
  <c r="AN1484" i="5" s="1"/>
  <c r="AK1484" i="5"/>
  <c r="AL1484" i="5" s="1"/>
  <c r="AI1484" i="5"/>
  <c r="AJ1484" i="5" s="1"/>
  <c r="AG1484" i="5"/>
  <c r="AH1484" i="5" s="1"/>
  <c r="AE1484" i="5"/>
  <c r="AF1484" i="5" s="1"/>
  <c r="C1484" i="5"/>
  <c r="D1484" i="5" s="1"/>
  <c r="B1484" i="5"/>
  <c r="AQ1483" i="5"/>
  <c r="AO1483" i="5"/>
  <c r="AP1483" i="5" s="1"/>
  <c r="AM1483" i="5"/>
  <c r="AN1483" i="5" s="1"/>
  <c r="AK1483" i="5"/>
  <c r="AL1483" i="5" s="1"/>
  <c r="AI1483" i="5"/>
  <c r="AJ1483" i="5" s="1"/>
  <c r="AG1483" i="5"/>
  <c r="AH1483" i="5" s="1"/>
  <c r="AE1483" i="5"/>
  <c r="AF1483" i="5" s="1"/>
  <c r="C1483" i="5"/>
  <c r="D1483" i="5" s="1"/>
  <c r="B1483" i="5"/>
  <c r="AQ1482" i="5"/>
  <c r="AO1482" i="5"/>
  <c r="AP1482" i="5" s="1"/>
  <c r="AM1482" i="5"/>
  <c r="AN1482" i="5" s="1"/>
  <c r="AK1482" i="5"/>
  <c r="AL1482" i="5" s="1"/>
  <c r="AI1482" i="5"/>
  <c r="AJ1482" i="5" s="1"/>
  <c r="AG1482" i="5"/>
  <c r="AH1482" i="5" s="1"/>
  <c r="AE1482" i="5"/>
  <c r="AF1482" i="5" s="1"/>
  <c r="C1482" i="5"/>
  <c r="D1482" i="5" s="1"/>
  <c r="B1482" i="5"/>
  <c r="AQ1481" i="5"/>
  <c r="AR1481" i="5" s="1"/>
  <c r="AO1481" i="5"/>
  <c r="AP1481" i="5" s="1"/>
  <c r="AM1481" i="5"/>
  <c r="AN1481" i="5" s="1"/>
  <c r="AK1481" i="5"/>
  <c r="AL1481" i="5" s="1"/>
  <c r="AI1481" i="5"/>
  <c r="AJ1481" i="5" s="1"/>
  <c r="AG1481" i="5"/>
  <c r="AH1481" i="5" s="1"/>
  <c r="AE1481" i="5"/>
  <c r="AF1481" i="5" s="1"/>
  <c r="C1481" i="5"/>
  <c r="D1481" i="5" s="1"/>
  <c r="B1481" i="5"/>
  <c r="AQ1479" i="5"/>
  <c r="AO1479" i="5"/>
  <c r="AP1479" i="5" s="1"/>
  <c r="AM1479" i="5"/>
  <c r="AN1479" i="5" s="1"/>
  <c r="AK1479" i="5"/>
  <c r="AL1479" i="5" s="1"/>
  <c r="AI1479" i="5"/>
  <c r="AJ1479" i="5" s="1"/>
  <c r="AG1479" i="5"/>
  <c r="AH1479" i="5" s="1"/>
  <c r="AE1479" i="5"/>
  <c r="AF1479" i="5" s="1"/>
  <c r="AQ1478" i="5"/>
  <c r="AO1478" i="5"/>
  <c r="AP1478" i="5" s="1"/>
  <c r="AM1478" i="5"/>
  <c r="AN1478" i="5" s="1"/>
  <c r="AK1478" i="5"/>
  <c r="AL1478" i="5" s="1"/>
  <c r="AI1478" i="5"/>
  <c r="AJ1478" i="5" s="1"/>
  <c r="AG1478" i="5"/>
  <c r="AH1478" i="5" s="1"/>
  <c r="AE1478" i="5"/>
  <c r="AF1478" i="5" s="1"/>
  <c r="C1478" i="5"/>
  <c r="D1478" i="5" s="1"/>
  <c r="B1478" i="5"/>
  <c r="AQ1477" i="5"/>
  <c r="AO1477" i="5"/>
  <c r="AP1477" i="5" s="1"/>
  <c r="AM1477" i="5"/>
  <c r="AN1477" i="5" s="1"/>
  <c r="AK1477" i="5"/>
  <c r="AL1477" i="5" s="1"/>
  <c r="AI1477" i="5"/>
  <c r="AJ1477" i="5" s="1"/>
  <c r="AG1477" i="5"/>
  <c r="AH1477" i="5" s="1"/>
  <c r="AE1477" i="5"/>
  <c r="AF1477" i="5" s="1"/>
  <c r="C1477" i="5"/>
  <c r="D1477" i="5" s="1"/>
  <c r="B1477" i="5"/>
  <c r="AQ1476" i="5"/>
  <c r="AO1476" i="5"/>
  <c r="AP1476" i="5" s="1"/>
  <c r="AM1476" i="5"/>
  <c r="AN1476" i="5" s="1"/>
  <c r="AK1476" i="5"/>
  <c r="AL1476" i="5" s="1"/>
  <c r="AI1476" i="5"/>
  <c r="AJ1476" i="5" s="1"/>
  <c r="AG1476" i="5"/>
  <c r="AH1476" i="5" s="1"/>
  <c r="AE1476" i="5"/>
  <c r="AF1476" i="5" s="1"/>
  <c r="C1476" i="5"/>
  <c r="D1476" i="5" s="1"/>
  <c r="B1476" i="5"/>
  <c r="AQ1475" i="5"/>
  <c r="AO1475" i="5"/>
  <c r="AP1475" i="5" s="1"/>
  <c r="AM1475" i="5"/>
  <c r="AN1475" i="5" s="1"/>
  <c r="AK1475" i="5"/>
  <c r="AL1475" i="5" s="1"/>
  <c r="AI1475" i="5"/>
  <c r="AJ1475" i="5" s="1"/>
  <c r="AG1475" i="5"/>
  <c r="AH1475" i="5" s="1"/>
  <c r="AE1475" i="5"/>
  <c r="AF1475" i="5" s="1"/>
  <c r="C1475" i="5"/>
  <c r="D1475" i="5" s="1"/>
  <c r="B1475" i="5"/>
  <c r="AQ1474" i="5"/>
  <c r="AO1474" i="5"/>
  <c r="AP1474" i="5" s="1"/>
  <c r="AM1474" i="5"/>
  <c r="AN1474" i="5" s="1"/>
  <c r="AK1474" i="5"/>
  <c r="AL1474" i="5" s="1"/>
  <c r="AI1474" i="5"/>
  <c r="AJ1474" i="5" s="1"/>
  <c r="AG1474" i="5"/>
  <c r="AH1474" i="5" s="1"/>
  <c r="AE1474" i="5"/>
  <c r="AF1474" i="5" s="1"/>
  <c r="C1474" i="5"/>
  <c r="D1474" i="5" s="1"/>
  <c r="B1474" i="5"/>
  <c r="AQ1473" i="5"/>
  <c r="AO1473" i="5"/>
  <c r="AP1473" i="5" s="1"/>
  <c r="AM1473" i="5"/>
  <c r="AN1473" i="5" s="1"/>
  <c r="AK1473" i="5"/>
  <c r="AL1473" i="5" s="1"/>
  <c r="AI1473" i="5"/>
  <c r="AJ1473" i="5" s="1"/>
  <c r="AG1473" i="5"/>
  <c r="AH1473" i="5" s="1"/>
  <c r="AE1473" i="5"/>
  <c r="AF1473" i="5" s="1"/>
  <c r="C1473" i="5"/>
  <c r="D1473" i="5" s="1"/>
  <c r="B1473" i="5"/>
  <c r="AQ1472" i="5"/>
  <c r="AO1472" i="5"/>
  <c r="AP1472" i="5" s="1"/>
  <c r="AM1472" i="5"/>
  <c r="AN1472" i="5" s="1"/>
  <c r="AK1472" i="5"/>
  <c r="AL1472" i="5" s="1"/>
  <c r="AI1472" i="5"/>
  <c r="AJ1472" i="5" s="1"/>
  <c r="AG1472" i="5"/>
  <c r="AH1472" i="5" s="1"/>
  <c r="AE1472" i="5"/>
  <c r="AF1472" i="5" s="1"/>
  <c r="C1472" i="5"/>
  <c r="D1472" i="5" s="1"/>
  <c r="B1472" i="5"/>
  <c r="AQ1471" i="5"/>
  <c r="AO1471" i="5"/>
  <c r="AP1471" i="5" s="1"/>
  <c r="AM1471" i="5"/>
  <c r="AN1471" i="5" s="1"/>
  <c r="AK1471" i="5"/>
  <c r="AL1471" i="5" s="1"/>
  <c r="AI1471" i="5"/>
  <c r="AJ1471" i="5" s="1"/>
  <c r="AG1471" i="5"/>
  <c r="AH1471" i="5" s="1"/>
  <c r="AE1471" i="5"/>
  <c r="AF1471" i="5" s="1"/>
  <c r="C1471" i="5"/>
  <c r="D1471" i="5" s="1"/>
  <c r="B1471" i="5"/>
  <c r="AQ1470" i="5"/>
  <c r="AR1470" i="5" s="1"/>
  <c r="AO1470" i="5"/>
  <c r="AP1470" i="5" s="1"/>
  <c r="AM1470" i="5"/>
  <c r="AN1470" i="5" s="1"/>
  <c r="AK1470" i="5"/>
  <c r="AL1470" i="5" s="1"/>
  <c r="AI1470" i="5"/>
  <c r="AJ1470" i="5" s="1"/>
  <c r="AG1470" i="5"/>
  <c r="AH1470" i="5" s="1"/>
  <c r="AE1470" i="5"/>
  <c r="AF1470" i="5" s="1"/>
  <c r="C1470" i="5"/>
  <c r="D1470" i="5" s="1"/>
  <c r="B1470" i="5"/>
  <c r="AQ1468" i="5"/>
  <c r="AO1468" i="5"/>
  <c r="AP1468" i="5" s="1"/>
  <c r="AM1468" i="5"/>
  <c r="AN1468" i="5" s="1"/>
  <c r="AK1468" i="5"/>
  <c r="AL1468" i="5" s="1"/>
  <c r="AI1468" i="5"/>
  <c r="AJ1468" i="5" s="1"/>
  <c r="AG1468" i="5"/>
  <c r="AH1468" i="5" s="1"/>
  <c r="AE1468" i="5"/>
  <c r="AF1468" i="5" s="1"/>
  <c r="AQ1467" i="5"/>
  <c r="AO1467" i="5"/>
  <c r="AP1467" i="5" s="1"/>
  <c r="AM1467" i="5"/>
  <c r="AN1467" i="5" s="1"/>
  <c r="AK1467" i="5"/>
  <c r="AL1467" i="5" s="1"/>
  <c r="AI1467" i="5"/>
  <c r="AJ1467" i="5" s="1"/>
  <c r="AG1467" i="5"/>
  <c r="AH1467" i="5" s="1"/>
  <c r="AE1467" i="5"/>
  <c r="AF1467" i="5" s="1"/>
  <c r="C1467" i="5"/>
  <c r="D1467" i="5" s="1"/>
  <c r="B1467" i="5"/>
  <c r="AQ1466" i="5"/>
  <c r="AO1466" i="5"/>
  <c r="AP1466" i="5" s="1"/>
  <c r="AM1466" i="5"/>
  <c r="AN1466" i="5" s="1"/>
  <c r="AK1466" i="5"/>
  <c r="AL1466" i="5" s="1"/>
  <c r="AI1466" i="5"/>
  <c r="AJ1466" i="5" s="1"/>
  <c r="AG1466" i="5"/>
  <c r="AH1466" i="5" s="1"/>
  <c r="AE1466" i="5"/>
  <c r="AF1466" i="5" s="1"/>
  <c r="C1466" i="5"/>
  <c r="D1466" i="5" s="1"/>
  <c r="B1466" i="5"/>
  <c r="AQ1465" i="5"/>
  <c r="AO1465" i="5"/>
  <c r="AP1465" i="5" s="1"/>
  <c r="AM1465" i="5"/>
  <c r="AN1465" i="5" s="1"/>
  <c r="AK1465" i="5"/>
  <c r="AL1465" i="5" s="1"/>
  <c r="AI1465" i="5"/>
  <c r="AJ1465" i="5" s="1"/>
  <c r="AG1465" i="5"/>
  <c r="AH1465" i="5" s="1"/>
  <c r="AE1465" i="5"/>
  <c r="AF1465" i="5" s="1"/>
  <c r="C1465" i="5"/>
  <c r="D1465" i="5" s="1"/>
  <c r="B1465" i="5"/>
  <c r="AQ1464" i="5"/>
  <c r="AO1464" i="5"/>
  <c r="AP1464" i="5" s="1"/>
  <c r="AM1464" i="5"/>
  <c r="AN1464" i="5" s="1"/>
  <c r="AK1464" i="5"/>
  <c r="AL1464" i="5" s="1"/>
  <c r="AI1464" i="5"/>
  <c r="AJ1464" i="5" s="1"/>
  <c r="AG1464" i="5"/>
  <c r="AH1464" i="5" s="1"/>
  <c r="AE1464" i="5"/>
  <c r="AF1464" i="5" s="1"/>
  <c r="C1464" i="5"/>
  <c r="D1464" i="5" s="1"/>
  <c r="B1464" i="5"/>
  <c r="AQ1463" i="5"/>
  <c r="AO1463" i="5"/>
  <c r="AP1463" i="5" s="1"/>
  <c r="AM1463" i="5"/>
  <c r="AN1463" i="5" s="1"/>
  <c r="AK1463" i="5"/>
  <c r="AL1463" i="5" s="1"/>
  <c r="AI1463" i="5"/>
  <c r="AJ1463" i="5" s="1"/>
  <c r="AG1463" i="5"/>
  <c r="AH1463" i="5" s="1"/>
  <c r="AE1463" i="5"/>
  <c r="AF1463" i="5" s="1"/>
  <c r="C1463" i="5"/>
  <c r="D1463" i="5" s="1"/>
  <c r="B1463" i="5"/>
  <c r="AQ1462" i="5"/>
  <c r="AO1462" i="5"/>
  <c r="AP1462" i="5" s="1"/>
  <c r="AM1462" i="5"/>
  <c r="AN1462" i="5" s="1"/>
  <c r="AK1462" i="5"/>
  <c r="AL1462" i="5" s="1"/>
  <c r="AI1462" i="5"/>
  <c r="AJ1462" i="5" s="1"/>
  <c r="AG1462" i="5"/>
  <c r="AH1462" i="5" s="1"/>
  <c r="AE1462" i="5"/>
  <c r="AF1462" i="5" s="1"/>
  <c r="C1462" i="5"/>
  <c r="D1462" i="5" s="1"/>
  <c r="B1462" i="5"/>
  <c r="AQ1461" i="5"/>
  <c r="AO1461" i="5"/>
  <c r="AP1461" i="5" s="1"/>
  <c r="AM1461" i="5"/>
  <c r="AN1461" i="5" s="1"/>
  <c r="AK1461" i="5"/>
  <c r="AL1461" i="5" s="1"/>
  <c r="AI1461" i="5"/>
  <c r="AJ1461" i="5" s="1"/>
  <c r="AG1461" i="5"/>
  <c r="AH1461" i="5" s="1"/>
  <c r="AE1461" i="5"/>
  <c r="AF1461" i="5" s="1"/>
  <c r="C1461" i="5"/>
  <c r="D1461" i="5" s="1"/>
  <c r="B1461" i="5"/>
  <c r="AQ1460" i="5"/>
  <c r="AR1460" i="5" s="1"/>
  <c r="AO1460" i="5"/>
  <c r="AP1460" i="5" s="1"/>
  <c r="AM1460" i="5"/>
  <c r="AN1460" i="5" s="1"/>
  <c r="AK1460" i="5"/>
  <c r="AL1460" i="5" s="1"/>
  <c r="AI1460" i="5"/>
  <c r="AJ1460" i="5" s="1"/>
  <c r="AG1460" i="5"/>
  <c r="AH1460" i="5" s="1"/>
  <c r="AE1460" i="5"/>
  <c r="AF1460" i="5" s="1"/>
  <c r="C1460" i="5"/>
  <c r="D1460" i="5" s="1"/>
  <c r="B1460" i="5"/>
  <c r="AQ1458" i="5"/>
  <c r="AO1458" i="5"/>
  <c r="AP1458" i="5" s="1"/>
  <c r="AM1458" i="5"/>
  <c r="AN1458" i="5" s="1"/>
  <c r="AK1458" i="5"/>
  <c r="AL1458" i="5" s="1"/>
  <c r="AI1458" i="5"/>
  <c r="AJ1458" i="5" s="1"/>
  <c r="AG1458" i="5"/>
  <c r="AH1458" i="5" s="1"/>
  <c r="AE1458" i="5"/>
  <c r="AF1458" i="5" s="1"/>
  <c r="C1458" i="5"/>
  <c r="D1458" i="5" s="1"/>
  <c r="B1458" i="5"/>
  <c r="AQ1457" i="5"/>
  <c r="AO1457" i="5"/>
  <c r="AP1457" i="5" s="1"/>
  <c r="AM1457" i="5"/>
  <c r="AN1457" i="5" s="1"/>
  <c r="AK1457" i="5"/>
  <c r="AL1457" i="5" s="1"/>
  <c r="AI1457" i="5"/>
  <c r="AJ1457" i="5" s="1"/>
  <c r="AG1457" i="5"/>
  <c r="AH1457" i="5" s="1"/>
  <c r="AE1457" i="5"/>
  <c r="AF1457" i="5" s="1"/>
  <c r="C1457" i="5"/>
  <c r="D1457" i="5" s="1"/>
  <c r="B1457" i="5"/>
  <c r="AQ1456" i="5"/>
  <c r="AO1456" i="5"/>
  <c r="AP1456" i="5" s="1"/>
  <c r="AM1456" i="5"/>
  <c r="AN1456" i="5" s="1"/>
  <c r="AK1456" i="5"/>
  <c r="AL1456" i="5" s="1"/>
  <c r="AI1456" i="5"/>
  <c r="AJ1456" i="5" s="1"/>
  <c r="AG1456" i="5"/>
  <c r="AH1456" i="5" s="1"/>
  <c r="AE1456" i="5"/>
  <c r="AF1456" i="5" s="1"/>
  <c r="C1456" i="5"/>
  <c r="D1456" i="5" s="1"/>
  <c r="B1456" i="5"/>
  <c r="AQ1455" i="5"/>
  <c r="AO1455" i="5"/>
  <c r="AP1455" i="5" s="1"/>
  <c r="AM1455" i="5"/>
  <c r="AN1455" i="5" s="1"/>
  <c r="AK1455" i="5"/>
  <c r="AL1455" i="5" s="1"/>
  <c r="AI1455" i="5"/>
  <c r="AJ1455" i="5" s="1"/>
  <c r="AG1455" i="5"/>
  <c r="AH1455" i="5" s="1"/>
  <c r="AE1455" i="5"/>
  <c r="AF1455" i="5" s="1"/>
  <c r="C1455" i="5"/>
  <c r="D1455" i="5" s="1"/>
  <c r="B1455" i="5"/>
  <c r="AQ1454" i="5"/>
  <c r="AO1454" i="5"/>
  <c r="AP1454" i="5" s="1"/>
  <c r="AM1454" i="5"/>
  <c r="AN1454" i="5" s="1"/>
  <c r="AK1454" i="5"/>
  <c r="AL1454" i="5" s="1"/>
  <c r="AI1454" i="5"/>
  <c r="AJ1454" i="5" s="1"/>
  <c r="AG1454" i="5"/>
  <c r="AH1454" i="5" s="1"/>
  <c r="AE1454" i="5"/>
  <c r="AF1454" i="5" s="1"/>
  <c r="C1454" i="5"/>
  <c r="D1454" i="5" s="1"/>
  <c r="B1454" i="5"/>
  <c r="AQ1453" i="5"/>
  <c r="AO1453" i="5"/>
  <c r="AP1453" i="5" s="1"/>
  <c r="AM1453" i="5"/>
  <c r="AN1453" i="5" s="1"/>
  <c r="AK1453" i="5"/>
  <c r="AL1453" i="5" s="1"/>
  <c r="AI1453" i="5"/>
  <c r="AJ1453" i="5" s="1"/>
  <c r="AG1453" i="5"/>
  <c r="AH1453" i="5" s="1"/>
  <c r="AE1453" i="5"/>
  <c r="AF1453" i="5" s="1"/>
  <c r="C1453" i="5"/>
  <c r="D1453" i="5" s="1"/>
  <c r="B1453" i="5"/>
  <c r="AQ1452" i="5"/>
  <c r="AO1452" i="5"/>
  <c r="AP1452" i="5" s="1"/>
  <c r="AM1452" i="5"/>
  <c r="AN1452" i="5" s="1"/>
  <c r="AK1452" i="5"/>
  <c r="AL1452" i="5" s="1"/>
  <c r="AI1452" i="5"/>
  <c r="AJ1452" i="5" s="1"/>
  <c r="AG1452" i="5"/>
  <c r="AH1452" i="5" s="1"/>
  <c r="AE1452" i="5"/>
  <c r="AF1452" i="5" s="1"/>
  <c r="C1452" i="5"/>
  <c r="D1452" i="5" s="1"/>
  <c r="B1452" i="5"/>
  <c r="AQ1451" i="5"/>
  <c r="AO1451" i="5"/>
  <c r="AP1451" i="5" s="1"/>
  <c r="AM1451" i="5"/>
  <c r="AN1451" i="5" s="1"/>
  <c r="AK1451" i="5"/>
  <c r="AL1451" i="5" s="1"/>
  <c r="AI1451" i="5"/>
  <c r="AJ1451" i="5" s="1"/>
  <c r="AG1451" i="5"/>
  <c r="AH1451" i="5" s="1"/>
  <c r="AE1451" i="5"/>
  <c r="AF1451" i="5" s="1"/>
  <c r="C1451" i="5"/>
  <c r="D1451" i="5" s="1"/>
  <c r="B1451" i="5"/>
  <c r="AQ1450" i="5"/>
  <c r="AO1450" i="5"/>
  <c r="AP1450" i="5" s="1"/>
  <c r="AM1450" i="5"/>
  <c r="AN1450" i="5" s="1"/>
  <c r="AK1450" i="5"/>
  <c r="AL1450" i="5" s="1"/>
  <c r="AI1450" i="5"/>
  <c r="AJ1450" i="5" s="1"/>
  <c r="AG1450" i="5"/>
  <c r="AH1450" i="5" s="1"/>
  <c r="AE1450" i="5"/>
  <c r="AF1450" i="5" s="1"/>
  <c r="C1450" i="5"/>
  <c r="D1450" i="5" s="1"/>
  <c r="B1450" i="5"/>
  <c r="AQ1449" i="5"/>
  <c r="AR1449" i="5" s="1"/>
  <c r="AO1449" i="5"/>
  <c r="AP1449" i="5" s="1"/>
  <c r="AM1449" i="5"/>
  <c r="AN1449" i="5" s="1"/>
  <c r="AK1449" i="5"/>
  <c r="AL1449" i="5" s="1"/>
  <c r="AI1449" i="5"/>
  <c r="AJ1449" i="5" s="1"/>
  <c r="AG1449" i="5"/>
  <c r="AH1449" i="5" s="1"/>
  <c r="AE1449" i="5"/>
  <c r="AF1449" i="5" s="1"/>
  <c r="C1449" i="5"/>
  <c r="D1449" i="5" s="1"/>
  <c r="B1449" i="5"/>
  <c r="AQ1448" i="5"/>
  <c r="AO1448" i="5"/>
  <c r="AP1448" i="5" s="1"/>
  <c r="AM1448" i="5"/>
  <c r="AN1448" i="5" s="1"/>
  <c r="AK1448" i="5"/>
  <c r="AL1448" i="5" s="1"/>
  <c r="AI1448" i="5"/>
  <c r="AJ1448" i="5" s="1"/>
  <c r="AG1448" i="5"/>
  <c r="AH1448" i="5" s="1"/>
  <c r="AE1448" i="5"/>
  <c r="AF1448" i="5" s="1"/>
  <c r="C1448" i="5"/>
  <c r="D1448" i="5" s="1"/>
  <c r="B1448" i="5"/>
  <c r="AQ1447" i="5"/>
  <c r="AO1447" i="5"/>
  <c r="AP1447" i="5" s="1"/>
  <c r="AM1447" i="5"/>
  <c r="AN1447" i="5" s="1"/>
  <c r="AK1447" i="5"/>
  <c r="AL1447" i="5" s="1"/>
  <c r="AI1447" i="5"/>
  <c r="AJ1447" i="5" s="1"/>
  <c r="AG1447" i="5"/>
  <c r="AH1447" i="5" s="1"/>
  <c r="AE1447" i="5"/>
  <c r="AF1447" i="5" s="1"/>
  <c r="C1447" i="5"/>
  <c r="D1447" i="5" s="1"/>
  <c r="B1447" i="5"/>
  <c r="AQ1446" i="5"/>
  <c r="AO1446" i="5"/>
  <c r="AP1446" i="5" s="1"/>
  <c r="AM1446" i="5"/>
  <c r="AN1446" i="5" s="1"/>
  <c r="AK1446" i="5"/>
  <c r="AL1446" i="5" s="1"/>
  <c r="AI1446" i="5"/>
  <c r="AJ1446" i="5" s="1"/>
  <c r="AG1446" i="5"/>
  <c r="AH1446" i="5" s="1"/>
  <c r="AE1446" i="5"/>
  <c r="AF1446" i="5" s="1"/>
  <c r="C1446" i="5"/>
  <c r="D1446" i="5" s="1"/>
  <c r="B1446" i="5"/>
  <c r="AQ1445" i="5"/>
  <c r="AO1445" i="5"/>
  <c r="AP1445" i="5" s="1"/>
  <c r="AM1445" i="5"/>
  <c r="AN1445" i="5" s="1"/>
  <c r="AK1445" i="5"/>
  <c r="AL1445" i="5" s="1"/>
  <c r="AI1445" i="5"/>
  <c r="AJ1445" i="5" s="1"/>
  <c r="AG1445" i="5"/>
  <c r="AH1445" i="5" s="1"/>
  <c r="AE1445" i="5"/>
  <c r="AF1445" i="5" s="1"/>
  <c r="C1445" i="5"/>
  <c r="D1445" i="5" s="1"/>
  <c r="B1445" i="5"/>
  <c r="AQ1444" i="5"/>
  <c r="AO1444" i="5"/>
  <c r="AP1444" i="5" s="1"/>
  <c r="AM1444" i="5"/>
  <c r="AN1444" i="5" s="1"/>
  <c r="AK1444" i="5"/>
  <c r="AL1444" i="5" s="1"/>
  <c r="AI1444" i="5"/>
  <c r="AJ1444" i="5" s="1"/>
  <c r="AG1444" i="5"/>
  <c r="AH1444" i="5" s="1"/>
  <c r="AE1444" i="5"/>
  <c r="AF1444" i="5" s="1"/>
  <c r="C1444" i="5"/>
  <c r="D1444" i="5" s="1"/>
  <c r="B1444" i="5"/>
  <c r="AQ1443" i="5"/>
  <c r="AO1443" i="5"/>
  <c r="AP1443" i="5" s="1"/>
  <c r="AM1443" i="5"/>
  <c r="AN1443" i="5" s="1"/>
  <c r="AK1443" i="5"/>
  <c r="AL1443" i="5" s="1"/>
  <c r="AI1443" i="5"/>
  <c r="AJ1443" i="5" s="1"/>
  <c r="AG1443" i="5"/>
  <c r="AH1443" i="5" s="1"/>
  <c r="AE1443" i="5"/>
  <c r="AF1443" i="5" s="1"/>
  <c r="C1443" i="5"/>
  <c r="D1443" i="5" s="1"/>
  <c r="B1443" i="5"/>
  <c r="AQ1442" i="5"/>
  <c r="AO1442" i="5"/>
  <c r="AP1442" i="5" s="1"/>
  <c r="AM1442" i="5"/>
  <c r="AN1442" i="5" s="1"/>
  <c r="AK1442" i="5"/>
  <c r="AL1442" i="5" s="1"/>
  <c r="AI1442" i="5"/>
  <c r="AJ1442" i="5" s="1"/>
  <c r="AG1442" i="5"/>
  <c r="AH1442" i="5" s="1"/>
  <c r="AE1442" i="5"/>
  <c r="AF1442" i="5" s="1"/>
  <c r="C1442" i="5"/>
  <c r="D1442" i="5" s="1"/>
  <c r="B1442" i="5"/>
  <c r="AQ1441" i="5"/>
  <c r="AR1441" i="5" s="1"/>
  <c r="AO1441" i="5"/>
  <c r="AP1441" i="5" s="1"/>
  <c r="AM1441" i="5"/>
  <c r="AN1441" i="5" s="1"/>
  <c r="AK1441" i="5"/>
  <c r="AL1441" i="5" s="1"/>
  <c r="AI1441" i="5"/>
  <c r="AJ1441" i="5" s="1"/>
  <c r="AG1441" i="5"/>
  <c r="AH1441" i="5" s="1"/>
  <c r="AE1441" i="5"/>
  <c r="AF1441" i="5" s="1"/>
  <c r="C1441" i="5"/>
  <c r="D1441" i="5" s="1"/>
  <c r="B1441" i="5"/>
  <c r="AO1439" i="5"/>
  <c r="AP1439" i="5" s="1"/>
  <c r="AM1439" i="5"/>
  <c r="AN1439" i="5" s="1"/>
  <c r="AK1439" i="5"/>
  <c r="AL1439" i="5" s="1"/>
  <c r="AI1439" i="5"/>
  <c r="AJ1439" i="5" s="1"/>
  <c r="AG1439" i="5"/>
  <c r="AH1439" i="5" s="1"/>
  <c r="AE1439" i="5"/>
  <c r="AF1439" i="5" s="1"/>
  <c r="C1439" i="5"/>
  <c r="D1439" i="5" s="1"/>
  <c r="B1439" i="5"/>
  <c r="AO1438" i="5"/>
  <c r="AP1438" i="5" s="1"/>
  <c r="AM1438" i="5"/>
  <c r="AN1438" i="5" s="1"/>
  <c r="AK1438" i="5"/>
  <c r="AL1438" i="5" s="1"/>
  <c r="AI1438" i="5"/>
  <c r="AJ1438" i="5" s="1"/>
  <c r="AG1438" i="5"/>
  <c r="AH1438" i="5" s="1"/>
  <c r="AE1438" i="5"/>
  <c r="AF1438" i="5" s="1"/>
  <c r="C1438" i="5"/>
  <c r="D1438" i="5" s="1"/>
  <c r="B1438" i="5"/>
  <c r="AO1437" i="5"/>
  <c r="AP1437" i="5" s="1"/>
  <c r="AM1437" i="5"/>
  <c r="AN1437" i="5" s="1"/>
  <c r="AK1437" i="5"/>
  <c r="AL1437" i="5" s="1"/>
  <c r="AI1437" i="5"/>
  <c r="AJ1437" i="5" s="1"/>
  <c r="AG1437" i="5"/>
  <c r="AH1437" i="5" s="1"/>
  <c r="AE1437" i="5"/>
  <c r="AF1437" i="5" s="1"/>
  <c r="C1437" i="5"/>
  <c r="D1437" i="5" s="1"/>
  <c r="B1437" i="5"/>
  <c r="AO1436" i="5"/>
  <c r="AP1436" i="5" s="1"/>
  <c r="AM1436" i="5"/>
  <c r="AN1436" i="5" s="1"/>
  <c r="AK1436" i="5"/>
  <c r="AL1436" i="5" s="1"/>
  <c r="AI1436" i="5"/>
  <c r="AJ1436" i="5" s="1"/>
  <c r="AG1436" i="5"/>
  <c r="AH1436" i="5" s="1"/>
  <c r="AE1436" i="5"/>
  <c r="AF1436" i="5" s="1"/>
  <c r="C1436" i="5"/>
  <c r="D1436" i="5" s="1"/>
  <c r="B1436" i="5"/>
  <c r="AO1435" i="5"/>
  <c r="AP1435" i="5" s="1"/>
  <c r="AM1435" i="5"/>
  <c r="AN1435" i="5" s="1"/>
  <c r="AK1435" i="5"/>
  <c r="AL1435" i="5" s="1"/>
  <c r="AI1435" i="5"/>
  <c r="AJ1435" i="5" s="1"/>
  <c r="AG1435" i="5"/>
  <c r="AH1435" i="5" s="1"/>
  <c r="AE1435" i="5"/>
  <c r="AF1435" i="5" s="1"/>
  <c r="C1435" i="5"/>
  <c r="D1435" i="5" s="1"/>
  <c r="B1435" i="5"/>
  <c r="AO1434" i="5"/>
  <c r="AP1434" i="5" s="1"/>
  <c r="AM1434" i="5"/>
  <c r="AN1434" i="5" s="1"/>
  <c r="AK1434" i="5"/>
  <c r="AL1434" i="5" s="1"/>
  <c r="AI1434" i="5"/>
  <c r="AJ1434" i="5" s="1"/>
  <c r="AG1434" i="5"/>
  <c r="AH1434" i="5" s="1"/>
  <c r="AE1434" i="5"/>
  <c r="AF1434" i="5" s="1"/>
  <c r="C1434" i="5"/>
  <c r="D1434" i="5" s="1"/>
  <c r="B1434" i="5"/>
  <c r="AO1433" i="5"/>
  <c r="AP1433" i="5" s="1"/>
  <c r="AM1433" i="5"/>
  <c r="AN1433" i="5" s="1"/>
  <c r="AK1433" i="5"/>
  <c r="AL1433" i="5" s="1"/>
  <c r="AI1433" i="5"/>
  <c r="AJ1433" i="5" s="1"/>
  <c r="AG1433" i="5"/>
  <c r="AH1433" i="5" s="1"/>
  <c r="AE1433" i="5"/>
  <c r="AF1433" i="5" s="1"/>
  <c r="C1433" i="5"/>
  <c r="D1433" i="5" s="1"/>
  <c r="B1433" i="5"/>
  <c r="AO1432" i="5"/>
  <c r="AP1432" i="5" s="1"/>
  <c r="AM1432" i="5"/>
  <c r="AN1432" i="5" s="1"/>
  <c r="AK1432" i="5"/>
  <c r="AL1432" i="5" s="1"/>
  <c r="AI1432" i="5"/>
  <c r="AJ1432" i="5" s="1"/>
  <c r="AG1432" i="5"/>
  <c r="AH1432" i="5" s="1"/>
  <c r="AE1432" i="5"/>
  <c r="AF1432" i="5" s="1"/>
  <c r="C1432" i="5"/>
  <c r="D1432" i="5" s="1"/>
  <c r="B1432" i="5"/>
  <c r="AO1431" i="5"/>
  <c r="AP1431" i="5" s="1"/>
  <c r="AM1431" i="5"/>
  <c r="AN1431" i="5" s="1"/>
  <c r="AK1431" i="5"/>
  <c r="AL1431" i="5" s="1"/>
  <c r="AI1431" i="5"/>
  <c r="AJ1431" i="5" s="1"/>
  <c r="AG1431" i="5"/>
  <c r="AH1431" i="5" s="1"/>
  <c r="AE1431" i="5"/>
  <c r="AF1431" i="5" s="1"/>
  <c r="C1431" i="5"/>
  <c r="D1431" i="5" s="1"/>
  <c r="B1431" i="5"/>
  <c r="AO1430" i="5"/>
  <c r="AP1430" i="5" s="1"/>
  <c r="AM1430" i="5"/>
  <c r="AN1430" i="5" s="1"/>
  <c r="AK1430" i="5"/>
  <c r="AL1430" i="5" s="1"/>
  <c r="AI1430" i="5"/>
  <c r="AJ1430" i="5" s="1"/>
  <c r="AG1430" i="5"/>
  <c r="AH1430" i="5" s="1"/>
  <c r="AE1430" i="5"/>
  <c r="AF1430" i="5" s="1"/>
  <c r="C1430" i="5"/>
  <c r="D1430" i="5" s="1"/>
  <c r="B1430" i="5"/>
  <c r="AO1429" i="5"/>
  <c r="AP1429" i="5" s="1"/>
  <c r="AM1429" i="5"/>
  <c r="AN1429" i="5" s="1"/>
  <c r="AK1429" i="5"/>
  <c r="AL1429" i="5" s="1"/>
  <c r="AI1429" i="5"/>
  <c r="AJ1429" i="5" s="1"/>
  <c r="AG1429" i="5"/>
  <c r="AH1429" i="5" s="1"/>
  <c r="AE1429" i="5"/>
  <c r="AF1429" i="5" s="1"/>
  <c r="C1429" i="5"/>
  <c r="D1429" i="5" s="1"/>
  <c r="B1429" i="5"/>
  <c r="AO1428" i="5"/>
  <c r="AP1428" i="5" s="1"/>
  <c r="AM1428" i="5"/>
  <c r="AN1428" i="5" s="1"/>
  <c r="AK1428" i="5"/>
  <c r="AL1428" i="5" s="1"/>
  <c r="AI1428" i="5"/>
  <c r="AJ1428" i="5" s="1"/>
  <c r="AG1428" i="5"/>
  <c r="AH1428" i="5" s="1"/>
  <c r="AE1428" i="5"/>
  <c r="AF1428" i="5" s="1"/>
  <c r="C1428" i="5"/>
  <c r="D1428" i="5" s="1"/>
  <c r="B1428" i="5"/>
  <c r="AO1427" i="5"/>
  <c r="AP1427" i="5" s="1"/>
  <c r="AM1427" i="5"/>
  <c r="AN1427" i="5" s="1"/>
  <c r="AK1427" i="5"/>
  <c r="AL1427" i="5" s="1"/>
  <c r="AI1427" i="5"/>
  <c r="AJ1427" i="5" s="1"/>
  <c r="AG1427" i="5"/>
  <c r="AH1427" i="5" s="1"/>
  <c r="AE1427" i="5"/>
  <c r="AF1427" i="5" s="1"/>
  <c r="C1427" i="5"/>
  <c r="D1427" i="5" s="1"/>
  <c r="B1427" i="5"/>
  <c r="AO1426" i="5"/>
  <c r="AP1426" i="5" s="1"/>
  <c r="AM1426" i="5"/>
  <c r="AN1426" i="5" s="1"/>
  <c r="AK1426" i="5"/>
  <c r="AL1426" i="5" s="1"/>
  <c r="AI1426" i="5"/>
  <c r="AJ1426" i="5" s="1"/>
  <c r="AG1426" i="5"/>
  <c r="AH1426" i="5" s="1"/>
  <c r="AE1426" i="5"/>
  <c r="AF1426" i="5" s="1"/>
  <c r="C1426" i="5"/>
  <c r="D1426" i="5" s="1"/>
  <c r="B1426" i="5"/>
  <c r="AO1424" i="5"/>
  <c r="AP1424" i="5" s="1"/>
  <c r="AM1424" i="5"/>
  <c r="AN1424" i="5" s="1"/>
  <c r="AK1424" i="5"/>
  <c r="AL1424" i="5" s="1"/>
  <c r="AI1424" i="5"/>
  <c r="AJ1424" i="5" s="1"/>
  <c r="AG1424" i="5"/>
  <c r="AH1424" i="5" s="1"/>
  <c r="AE1424" i="5"/>
  <c r="AF1424" i="5" s="1"/>
  <c r="C1424" i="5"/>
  <c r="D1424" i="5" s="1"/>
  <c r="B1424" i="5"/>
  <c r="AO1423" i="5"/>
  <c r="AP1423" i="5" s="1"/>
  <c r="AM1423" i="5"/>
  <c r="AN1423" i="5" s="1"/>
  <c r="AK1423" i="5"/>
  <c r="AL1423" i="5" s="1"/>
  <c r="AI1423" i="5"/>
  <c r="AJ1423" i="5" s="1"/>
  <c r="AG1423" i="5"/>
  <c r="AH1423" i="5" s="1"/>
  <c r="AE1423" i="5"/>
  <c r="AF1423" i="5" s="1"/>
  <c r="C1423" i="5"/>
  <c r="D1423" i="5" s="1"/>
  <c r="B1423" i="5"/>
  <c r="AO1422" i="5"/>
  <c r="AP1422" i="5" s="1"/>
  <c r="AM1422" i="5"/>
  <c r="AN1422" i="5" s="1"/>
  <c r="AK1422" i="5"/>
  <c r="AL1422" i="5" s="1"/>
  <c r="AI1422" i="5"/>
  <c r="AJ1422" i="5" s="1"/>
  <c r="AG1422" i="5"/>
  <c r="AH1422" i="5" s="1"/>
  <c r="AE1422" i="5"/>
  <c r="AF1422" i="5" s="1"/>
  <c r="C1422" i="5"/>
  <c r="D1422" i="5" s="1"/>
  <c r="B1422" i="5"/>
  <c r="AO1421" i="5"/>
  <c r="AP1421" i="5" s="1"/>
  <c r="AM1421" i="5"/>
  <c r="AN1421" i="5" s="1"/>
  <c r="AK1421" i="5"/>
  <c r="AL1421" i="5" s="1"/>
  <c r="AI1421" i="5"/>
  <c r="AJ1421" i="5" s="1"/>
  <c r="AG1421" i="5"/>
  <c r="AH1421" i="5" s="1"/>
  <c r="AE1421" i="5"/>
  <c r="AF1421" i="5" s="1"/>
  <c r="C1421" i="5"/>
  <c r="D1421" i="5" s="1"/>
  <c r="B1421" i="5"/>
  <c r="AO1420" i="5"/>
  <c r="AP1420" i="5" s="1"/>
  <c r="AM1420" i="5"/>
  <c r="AN1420" i="5" s="1"/>
  <c r="AK1420" i="5"/>
  <c r="AL1420" i="5" s="1"/>
  <c r="AI1420" i="5"/>
  <c r="AJ1420" i="5" s="1"/>
  <c r="AG1420" i="5"/>
  <c r="AH1420" i="5" s="1"/>
  <c r="AE1420" i="5"/>
  <c r="AF1420" i="5" s="1"/>
  <c r="C1420" i="5"/>
  <c r="D1420" i="5" s="1"/>
  <c r="B1420" i="5"/>
  <c r="AO1419" i="5"/>
  <c r="AP1419" i="5" s="1"/>
  <c r="AM1419" i="5"/>
  <c r="AN1419" i="5" s="1"/>
  <c r="AK1419" i="5"/>
  <c r="AL1419" i="5" s="1"/>
  <c r="AI1419" i="5"/>
  <c r="AJ1419" i="5" s="1"/>
  <c r="AG1419" i="5"/>
  <c r="AH1419" i="5" s="1"/>
  <c r="AE1419" i="5"/>
  <c r="AF1419" i="5" s="1"/>
  <c r="C1419" i="5"/>
  <c r="D1419" i="5" s="1"/>
  <c r="B1419" i="5"/>
  <c r="AO1418" i="5"/>
  <c r="AP1418" i="5" s="1"/>
  <c r="AM1418" i="5"/>
  <c r="AN1418" i="5" s="1"/>
  <c r="AK1418" i="5"/>
  <c r="AL1418" i="5" s="1"/>
  <c r="AI1418" i="5"/>
  <c r="AJ1418" i="5" s="1"/>
  <c r="AG1418" i="5"/>
  <c r="AH1418" i="5" s="1"/>
  <c r="AE1418" i="5"/>
  <c r="AF1418" i="5" s="1"/>
  <c r="C1418" i="5"/>
  <c r="D1418" i="5" s="1"/>
  <c r="B1418" i="5"/>
  <c r="AO1417" i="5"/>
  <c r="AP1417" i="5" s="1"/>
  <c r="AM1417" i="5"/>
  <c r="AN1417" i="5" s="1"/>
  <c r="AK1417" i="5"/>
  <c r="AL1417" i="5" s="1"/>
  <c r="AI1417" i="5"/>
  <c r="AJ1417" i="5" s="1"/>
  <c r="AG1417" i="5"/>
  <c r="AH1417" i="5" s="1"/>
  <c r="AE1417" i="5"/>
  <c r="AF1417" i="5" s="1"/>
  <c r="C1417" i="5"/>
  <c r="D1417" i="5" s="1"/>
  <c r="B1417" i="5"/>
  <c r="AO1416" i="5"/>
  <c r="AP1416" i="5" s="1"/>
  <c r="AM1416" i="5"/>
  <c r="AN1416" i="5" s="1"/>
  <c r="AK1416" i="5"/>
  <c r="AL1416" i="5" s="1"/>
  <c r="AI1416" i="5"/>
  <c r="AJ1416" i="5" s="1"/>
  <c r="AG1416" i="5"/>
  <c r="AH1416" i="5" s="1"/>
  <c r="AE1416" i="5"/>
  <c r="AF1416" i="5" s="1"/>
  <c r="C1416" i="5"/>
  <c r="D1416" i="5" s="1"/>
  <c r="B1416" i="5"/>
  <c r="AO1415" i="5"/>
  <c r="AP1415" i="5" s="1"/>
  <c r="AM1415" i="5"/>
  <c r="AN1415" i="5" s="1"/>
  <c r="AK1415" i="5"/>
  <c r="AL1415" i="5" s="1"/>
  <c r="AI1415" i="5"/>
  <c r="AJ1415" i="5" s="1"/>
  <c r="AG1415" i="5"/>
  <c r="AH1415" i="5" s="1"/>
  <c r="AE1415" i="5"/>
  <c r="AF1415" i="5" s="1"/>
  <c r="AO1414" i="5"/>
  <c r="AP1414" i="5" s="1"/>
  <c r="AM1414" i="5"/>
  <c r="AN1414" i="5" s="1"/>
  <c r="AK1414" i="5"/>
  <c r="AL1414" i="5" s="1"/>
  <c r="AI1414" i="5"/>
  <c r="AJ1414" i="5" s="1"/>
  <c r="AG1414" i="5"/>
  <c r="AH1414" i="5" s="1"/>
  <c r="AE1414" i="5"/>
  <c r="AF1414" i="5" s="1"/>
  <c r="C1414" i="5"/>
  <c r="D1414" i="5" s="1"/>
  <c r="B1414" i="5"/>
  <c r="AO1413" i="5"/>
  <c r="AP1413" i="5" s="1"/>
  <c r="AM1413" i="5"/>
  <c r="AN1413" i="5" s="1"/>
  <c r="AK1413" i="5"/>
  <c r="AL1413" i="5" s="1"/>
  <c r="AI1413" i="5"/>
  <c r="AJ1413" i="5" s="1"/>
  <c r="AG1413" i="5"/>
  <c r="AH1413" i="5" s="1"/>
  <c r="AE1413" i="5"/>
  <c r="AF1413" i="5" s="1"/>
  <c r="C1413" i="5"/>
  <c r="D1413" i="5" s="1"/>
  <c r="B1413" i="5"/>
  <c r="AO1412" i="5"/>
  <c r="AP1412" i="5" s="1"/>
  <c r="AM1412" i="5"/>
  <c r="AN1412" i="5" s="1"/>
  <c r="AK1412" i="5"/>
  <c r="AL1412" i="5" s="1"/>
  <c r="AI1412" i="5"/>
  <c r="AJ1412" i="5" s="1"/>
  <c r="AG1412" i="5"/>
  <c r="AH1412" i="5" s="1"/>
  <c r="AE1412" i="5"/>
  <c r="AF1412" i="5" s="1"/>
  <c r="C1412" i="5"/>
  <c r="D1412" i="5" s="1"/>
  <c r="B1412" i="5"/>
  <c r="AO1411" i="5"/>
  <c r="AP1411" i="5" s="1"/>
  <c r="AM1411" i="5"/>
  <c r="AN1411" i="5" s="1"/>
  <c r="AK1411" i="5"/>
  <c r="AL1411" i="5" s="1"/>
  <c r="AI1411" i="5"/>
  <c r="AJ1411" i="5" s="1"/>
  <c r="AG1411" i="5"/>
  <c r="AH1411" i="5" s="1"/>
  <c r="AE1411" i="5"/>
  <c r="AF1411" i="5" s="1"/>
  <c r="C1411" i="5"/>
  <c r="D1411" i="5" s="1"/>
  <c r="B1411" i="5"/>
  <c r="AO1410" i="5"/>
  <c r="AP1410" i="5" s="1"/>
  <c r="AM1410" i="5"/>
  <c r="AN1410" i="5" s="1"/>
  <c r="AK1410" i="5"/>
  <c r="AL1410" i="5" s="1"/>
  <c r="AI1410" i="5"/>
  <c r="AJ1410" i="5" s="1"/>
  <c r="AG1410" i="5"/>
  <c r="AH1410" i="5" s="1"/>
  <c r="AE1410" i="5"/>
  <c r="AF1410" i="5" s="1"/>
  <c r="C1410" i="5"/>
  <c r="D1410" i="5" s="1"/>
  <c r="B1410" i="5"/>
  <c r="AO1409" i="5"/>
  <c r="AP1409" i="5" s="1"/>
  <c r="AM1409" i="5"/>
  <c r="AN1409" i="5" s="1"/>
  <c r="AK1409" i="5"/>
  <c r="AL1409" i="5" s="1"/>
  <c r="AI1409" i="5"/>
  <c r="AJ1409" i="5" s="1"/>
  <c r="AG1409" i="5"/>
  <c r="AH1409" i="5" s="1"/>
  <c r="AE1409" i="5"/>
  <c r="AF1409" i="5" s="1"/>
  <c r="C1409" i="5"/>
  <c r="D1409" i="5" s="1"/>
  <c r="B1409" i="5"/>
  <c r="AO1408" i="5"/>
  <c r="AP1408" i="5" s="1"/>
  <c r="AM1408" i="5"/>
  <c r="AN1408" i="5" s="1"/>
  <c r="AK1408" i="5"/>
  <c r="AL1408" i="5" s="1"/>
  <c r="AI1408" i="5"/>
  <c r="AJ1408" i="5" s="1"/>
  <c r="AG1408" i="5"/>
  <c r="AH1408" i="5" s="1"/>
  <c r="AE1408" i="5"/>
  <c r="AF1408" i="5" s="1"/>
  <c r="C1408" i="5"/>
  <c r="D1408" i="5" s="1"/>
  <c r="B1408" i="5"/>
  <c r="AO1407" i="5"/>
  <c r="AP1407" i="5" s="1"/>
  <c r="AM1407" i="5"/>
  <c r="AN1407" i="5" s="1"/>
  <c r="AK1407" i="5"/>
  <c r="AL1407" i="5" s="1"/>
  <c r="AI1407" i="5"/>
  <c r="AJ1407" i="5" s="1"/>
  <c r="AG1407" i="5"/>
  <c r="AH1407" i="5" s="1"/>
  <c r="AE1407" i="5"/>
  <c r="AF1407" i="5" s="1"/>
  <c r="C1407" i="5"/>
  <c r="D1407" i="5" s="1"/>
  <c r="B1407" i="5"/>
  <c r="AO1406" i="5"/>
  <c r="AP1406" i="5" s="1"/>
  <c r="AM1406" i="5"/>
  <c r="AN1406" i="5" s="1"/>
  <c r="AK1406" i="5"/>
  <c r="AL1406" i="5" s="1"/>
  <c r="AI1406" i="5"/>
  <c r="AJ1406" i="5" s="1"/>
  <c r="AG1406" i="5"/>
  <c r="AH1406" i="5" s="1"/>
  <c r="AE1406" i="5"/>
  <c r="AF1406" i="5" s="1"/>
  <c r="C1406" i="5"/>
  <c r="D1406" i="5" s="1"/>
  <c r="B1406" i="5"/>
  <c r="AO1405" i="5"/>
  <c r="AP1405" i="5" s="1"/>
  <c r="AM1405" i="5"/>
  <c r="AN1405" i="5" s="1"/>
  <c r="AK1405" i="5"/>
  <c r="AL1405" i="5" s="1"/>
  <c r="AI1405" i="5"/>
  <c r="AJ1405" i="5" s="1"/>
  <c r="AG1405" i="5"/>
  <c r="AH1405" i="5" s="1"/>
  <c r="AE1405" i="5"/>
  <c r="AF1405" i="5" s="1"/>
  <c r="C1405" i="5"/>
  <c r="D1405" i="5" s="1"/>
  <c r="B1405" i="5"/>
  <c r="AO1404" i="5"/>
  <c r="AP1404" i="5" s="1"/>
  <c r="AM1404" i="5"/>
  <c r="AN1404" i="5" s="1"/>
  <c r="AK1404" i="5"/>
  <c r="AL1404" i="5" s="1"/>
  <c r="AI1404" i="5"/>
  <c r="AJ1404" i="5" s="1"/>
  <c r="AG1404" i="5"/>
  <c r="AH1404" i="5" s="1"/>
  <c r="AE1404" i="5"/>
  <c r="AF1404" i="5" s="1"/>
  <c r="C1404" i="5"/>
  <c r="D1404" i="5" s="1"/>
  <c r="B1404" i="5"/>
  <c r="AO1403" i="5"/>
  <c r="AP1403" i="5" s="1"/>
  <c r="AM1403" i="5"/>
  <c r="AN1403" i="5" s="1"/>
  <c r="AK1403" i="5"/>
  <c r="AL1403" i="5" s="1"/>
  <c r="AI1403" i="5"/>
  <c r="AJ1403" i="5" s="1"/>
  <c r="AG1403" i="5"/>
  <c r="AH1403" i="5" s="1"/>
  <c r="AE1403" i="5"/>
  <c r="AF1403" i="5" s="1"/>
  <c r="C1403" i="5"/>
  <c r="D1403" i="5" s="1"/>
  <c r="B1403" i="5"/>
  <c r="AO1401" i="5"/>
  <c r="AP1401" i="5" s="1"/>
  <c r="AM1401" i="5"/>
  <c r="AN1401" i="5" s="1"/>
  <c r="AK1401" i="5"/>
  <c r="AL1401" i="5" s="1"/>
  <c r="AI1401" i="5"/>
  <c r="AJ1401" i="5" s="1"/>
  <c r="AG1401" i="5"/>
  <c r="AH1401" i="5" s="1"/>
  <c r="AE1401" i="5"/>
  <c r="AF1401" i="5" s="1"/>
  <c r="C1401" i="5"/>
  <c r="D1401" i="5" s="1"/>
  <c r="B1401" i="5"/>
  <c r="AO1400" i="5"/>
  <c r="AP1400" i="5" s="1"/>
  <c r="AM1400" i="5"/>
  <c r="AN1400" i="5" s="1"/>
  <c r="AK1400" i="5"/>
  <c r="AL1400" i="5" s="1"/>
  <c r="AI1400" i="5"/>
  <c r="AJ1400" i="5" s="1"/>
  <c r="AG1400" i="5"/>
  <c r="AH1400" i="5" s="1"/>
  <c r="AE1400" i="5"/>
  <c r="AF1400" i="5" s="1"/>
  <c r="AO1399" i="5"/>
  <c r="AP1399" i="5" s="1"/>
  <c r="AM1399" i="5"/>
  <c r="AN1399" i="5" s="1"/>
  <c r="AK1399" i="5"/>
  <c r="AL1399" i="5" s="1"/>
  <c r="AI1399" i="5"/>
  <c r="AJ1399" i="5" s="1"/>
  <c r="AG1399" i="5"/>
  <c r="AH1399" i="5" s="1"/>
  <c r="AE1399" i="5"/>
  <c r="AF1399" i="5" s="1"/>
  <c r="C1399" i="5"/>
  <c r="D1399" i="5" s="1"/>
  <c r="B1399" i="5"/>
  <c r="AO1398" i="5"/>
  <c r="AP1398" i="5" s="1"/>
  <c r="AM1398" i="5"/>
  <c r="AN1398" i="5" s="1"/>
  <c r="AK1398" i="5"/>
  <c r="AL1398" i="5" s="1"/>
  <c r="AI1398" i="5"/>
  <c r="AJ1398" i="5" s="1"/>
  <c r="AG1398" i="5"/>
  <c r="AH1398" i="5" s="1"/>
  <c r="AE1398" i="5"/>
  <c r="AF1398" i="5" s="1"/>
  <c r="C1398" i="5"/>
  <c r="D1398" i="5" s="1"/>
  <c r="B1398" i="5"/>
  <c r="AO1397" i="5"/>
  <c r="AP1397" i="5" s="1"/>
  <c r="AM1397" i="5"/>
  <c r="AN1397" i="5" s="1"/>
  <c r="AK1397" i="5"/>
  <c r="AL1397" i="5" s="1"/>
  <c r="AI1397" i="5"/>
  <c r="AJ1397" i="5" s="1"/>
  <c r="AG1397" i="5"/>
  <c r="AH1397" i="5" s="1"/>
  <c r="AE1397" i="5"/>
  <c r="AF1397" i="5" s="1"/>
  <c r="C1397" i="5"/>
  <c r="D1397" i="5" s="1"/>
  <c r="B1397" i="5"/>
  <c r="AO1396" i="5"/>
  <c r="AP1396" i="5" s="1"/>
  <c r="AM1396" i="5"/>
  <c r="AN1396" i="5" s="1"/>
  <c r="AK1396" i="5"/>
  <c r="AL1396" i="5" s="1"/>
  <c r="AI1396" i="5"/>
  <c r="AJ1396" i="5" s="1"/>
  <c r="AG1396" i="5"/>
  <c r="AH1396" i="5" s="1"/>
  <c r="AE1396" i="5"/>
  <c r="AF1396" i="5" s="1"/>
  <c r="C1396" i="5"/>
  <c r="D1396" i="5" s="1"/>
  <c r="B1396" i="5"/>
  <c r="AO1395" i="5"/>
  <c r="AP1395" i="5" s="1"/>
  <c r="AM1395" i="5"/>
  <c r="AN1395" i="5" s="1"/>
  <c r="AK1395" i="5"/>
  <c r="AL1395" i="5" s="1"/>
  <c r="AI1395" i="5"/>
  <c r="AJ1395" i="5" s="1"/>
  <c r="AG1395" i="5"/>
  <c r="AH1395" i="5" s="1"/>
  <c r="AE1395" i="5"/>
  <c r="AF1395" i="5" s="1"/>
  <c r="C1395" i="5"/>
  <c r="D1395" i="5" s="1"/>
  <c r="B1395" i="5"/>
  <c r="AO1394" i="5"/>
  <c r="AP1394" i="5" s="1"/>
  <c r="AM1394" i="5"/>
  <c r="AN1394" i="5" s="1"/>
  <c r="AK1394" i="5"/>
  <c r="AL1394" i="5" s="1"/>
  <c r="AI1394" i="5"/>
  <c r="AJ1394" i="5" s="1"/>
  <c r="AG1394" i="5"/>
  <c r="AH1394" i="5" s="1"/>
  <c r="AE1394" i="5"/>
  <c r="AF1394" i="5" s="1"/>
  <c r="C1394" i="5"/>
  <c r="D1394" i="5" s="1"/>
  <c r="B1394" i="5"/>
  <c r="AO1393" i="5"/>
  <c r="AP1393" i="5" s="1"/>
  <c r="AM1393" i="5"/>
  <c r="AN1393" i="5" s="1"/>
  <c r="AK1393" i="5"/>
  <c r="AL1393" i="5" s="1"/>
  <c r="AI1393" i="5"/>
  <c r="AJ1393" i="5" s="1"/>
  <c r="AG1393" i="5"/>
  <c r="AH1393" i="5" s="1"/>
  <c r="AE1393" i="5"/>
  <c r="AF1393" i="5" s="1"/>
  <c r="C1393" i="5"/>
  <c r="D1393" i="5" s="1"/>
  <c r="B1393" i="5"/>
  <c r="AO1392" i="5"/>
  <c r="AP1392" i="5" s="1"/>
  <c r="AM1392" i="5"/>
  <c r="AN1392" i="5" s="1"/>
  <c r="AK1392" i="5"/>
  <c r="AL1392" i="5" s="1"/>
  <c r="AI1392" i="5"/>
  <c r="AJ1392" i="5" s="1"/>
  <c r="AG1392" i="5"/>
  <c r="AH1392" i="5" s="1"/>
  <c r="AE1392" i="5"/>
  <c r="AF1392" i="5" s="1"/>
  <c r="C1392" i="5"/>
  <c r="D1392" i="5" s="1"/>
  <c r="B1392" i="5"/>
  <c r="AO1391" i="5"/>
  <c r="AP1391" i="5" s="1"/>
  <c r="AM1391" i="5"/>
  <c r="AN1391" i="5" s="1"/>
  <c r="AK1391" i="5"/>
  <c r="AL1391" i="5" s="1"/>
  <c r="AI1391" i="5"/>
  <c r="AJ1391" i="5" s="1"/>
  <c r="AG1391" i="5"/>
  <c r="AH1391" i="5" s="1"/>
  <c r="AE1391" i="5"/>
  <c r="AF1391" i="5" s="1"/>
  <c r="C1391" i="5"/>
  <c r="D1391" i="5" s="1"/>
  <c r="B1391" i="5"/>
  <c r="AO1390" i="5"/>
  <c r="AP1390" i="5" s="1"/>
  <c r="AM1390" i="5"/>
  <c r="AN1390" i="5" s="1"/>
  <c r="AK1390" i="5"/>
  <c r="AL1390" i="5" s="1"/>
  <c r="AI1390" i="5"/>
  <c r="AJ1390" i="5" s="1"/>
  <c r="AG1390" i="5"/>
  <c r="AH1390" i="5" s="1"/>
  <c r="AE1390" i="5"/>
  <c r="AF1390" i="5" s="1"/>
  <c r="C1390" i="5"/>
  <c r="D1390" i="5" s="1"/>
  <c r="B1390" i="5"/>
  <c r="AO1388" i="5"/>
  <c r="AP1388" i="5" s="1"/>
  <c r="AM1388" i="5"/>
  <c r="AN1388" i="5" s="1"/>
  <c r="AK1388" i="5"/>
  <c r="AL1388" i="5" s="1"/>
  <c r="AI1388" i="5"/>
  <c r="AJ1388" i="5" s="1"/>
  <c r="AG1388" i="5"/>
  <c r="AH1388" i="5" s="1"/>
  <c r="AE1388" i="5"/>
  <c r="AF1388" i="5" s="1"/>
  <c r="C1388" i="5"/>
  <c r="D1388" i="5" s="1"/>
  <c r="B1388" i="5"/>
  <c r="AO1387" i="5"/>
  <c r="AP1387" i="5" s="1"/>
  <c r="AM1387" i="5"/>
  <c r="AN1387" i="5" s="1"/>
  <c r="AK1387" i="5"/>
  <c r="AL1387" i="5" s="1"/>
  <c r="AI1387" i="5"/>
  <c r="AJ1387" i="5" s="1"/>
  <c r="AG1387" i="5"/>
  <c r="AH1387" i="5" s="1"/>
  <c r="AE1387" i="5"/>
  <c r="AF1387" i="5" s="1"/>
  <c r="C1387" i="5"/>
  <c r="D1387" i="5" s="1"/>
  <c r="B1387" i="5"/>
  <c r="AO1386" i="5"/>
  <c r="AP1386" i="5" s="1"/>
  <c r="AM1386" i="5"/>
  <c r="AN1386" i="5" s="1"/>
  <c r="AK1386" i="5"/>
  <c r="AL1386" i="5" s="1"/>
  <c r="AI1386" i="5"/>
  <c r="AJ1386" i="5" s="1"/>
  <c r="AG1386" i="5"/>
  <c r="AH1386" i="5" s="1"/>
  <c r="AE1386" i="5"/>
  <c r="AF1386" i="5" s="1"/>
  <c r="C1386" i="5"/>
  <c r="D1386" i="5" s="1"/>
  <c r="B1386" i="5"/>
  <c r="AO1385" i="5"/>
  <c r="AP1385" i="5" s="1"/>
  <c r="AM1385" i="5"/>
  <c r="AN1385" i="5" s="1"/>
  <c r="AK1385" i="5"/>
  <c r="AL1385" i="5" s="1"/>
  <c r="AI1385" i="5"/>
  <c r="AJ1385" i="5" s="1"/>
  <c r="AG1385" i="5"/>
  <c r="AH1385" i="5" s="1"/>
  <c r="AE1385" i="5"/>
  <c r="AF1385" i="5" s="1"/>
  <c r="C1385" i="5"/>
  <c r="D1385" i="5" s="1"/>
  <c r="B1385" i="5"/>
  <c r="AO1384" i="5"/>
  <c r="AP1384" i="5" s="1"/>
  <c r="AM1384" i="5"/>
  <c r="AN1384" i="5" s="1"/>
  <c r="AK1384" i="5"/>
  <c r="AL1384" i="5" s="1"/>
  <c r="AI1384" i="5"/>
  <c r="AJ1384" i="5" s="1"/>
  <c r="AG1384" i="5"/>
  <c r="AH1384" i="5" s="1"/>
  <c r="AE1384" i="5"/>
  <c r="AF1384" i="5" s="1"/>
  <c r="C1384" i="5"/>
  <c r="D1384" i="5" s="1"/>
  <c r="B1384" i="5"/>
  <c r="AO1383" i="5"/>
  <c r="AP1383" i="5" s="1"/>
  <c r="AM1383" i="5"/>
  <c r="AN1383" i="5" s="1"/>
  <c r="AK1383" i="5"/>
  <c r="AL1383" i="5" s="1"/>
  <c r="AI1383" i="5"/>
  <c r="AJ1383" i="5" s="1"/>
  <c r="AG1383" i="5"/>
  <c r="AH1383" i="5" s="1"/>
  <c r="AE1383" i="5"/>
  <c r="AF1383" i="5" s="1"/>
  <c r="C1383" i="5"/>
  <c r="D1383" i="5" s="1"/>
  <c r="B1383" i="5"/>
  <c r="AO1382" i="5"/>
  <c r="AP1382" i="5" s="1"/>
  <c r="AM1382" i="5"/>
  <c r="AN1382" i="5" s="1"/>
  <c r="AK1382" i="5"/>
  <c r="AL1382" i="5" s="1"/>
  <c r="AI1382" i="5"/>
  <c r="AJ1382" i="5" s="1"/>
  <c r="AG1382" i="5"/>
  <c r="AH1382" i="5" s="1"/>
  <c r="AE1382" i="5"/>
  <c r="AF1382" i="5" s="1"/>
  <c r="C1382" i="5"/>
  <c r="D1382" i="5" s="1"/>
  <c r="B1382" i="5"/>
  <c r="AO1379" i="5"/>
  <c r="AP1379" i="5" s="1"/>
  <c r="AM1379" i="5"/>
  <c r="AN1379" i="5" s="1"/>
  <c r="AK1379" i="5"/>
  <c r="AL1379" i="5" s="1"/>
  <c r="AI1379" i="5"/>
  <c r="AJ1379" i="5" s="1"/>
  <c r="AG1379" i="5"/>
  <c r="AH1379" i="5" s="1"/>
  <c r="AE1379" i="5"/>
  <c r="AF1379" i="5" s="1"/>
  <c r="C1379" i="5"/>
  <c r="D1379" i="5" s="1"/>
  <c r="B1379" i="5"/>
  <c r="AO1378" i="5"/>
  <c r="AP1378" i="5" s="1"/>
  <c r="AM1378" i="5"/>
  <c r="AN1378" i="5" s="1"/>
  <c r="AK1378" i="5"/>
  <c r="AL1378" i="5" s="1"/>
  <c r="AI1378" i="5"/>
  <c r="AJ1378" i="5" s="1"/>
  <c r="AG1378" i="5"/>
  <c r="AH1378" i="5" s="1"/>
  <c r="AE1378" i="5"/>
  <c r="AF1378" i="5" s="1"/>
  <c r="C1378" i="5"/>
  <c r="D1378" i="5" s="1"/>
  <c r="B1378" i="5"/>
  <c r="AO1377" i="5"/>
  <c r="AP1377" i="5" s="1"/>
  <c r="AM1377" i="5"/>
  <c r="AN1377" i="5" s="1"/>
  <c r="AK1377" i="5"/>
  <c r="AL1377" i="5" s="1"/>
  <c r="AI1377" i="5"/>
  <c r="AJ1377" i="5" s="1"/>
  <c r="AG1377" i="5"/>
  <c r="AH1377" i="5" s="1"/>
  <c r="AE1377" i="5"/>
  <c r="AF1377" i="5" s="1"/>
  <c r="C1377" i="5"/>
  <c r="D1377" i="5" s="1"/>
  <c r="B1377" i="5"/>
  <c r="AO1376" i="5"/>
  <c r="AP1376" i="5" s="1"/>
  <c r="AM1376" i="5"/>
  <c r="AN1376" i="5" s="1"/>
  <c r="AK1376" i="5"/>
  <c r="AL1376" i="5" s="1"/>
  <c r="AI1376" i="5"/>
  <c r="AJ1376" i="5" s="1"/>
  <c r="AG1376" i="5"/>
  <c r="AH1376" i="5" s="1"/>
  <c r="AE1376" i="5"/>
  <c r="AF1376" i="5" s="1"/>
  <c r="C1376" i="5"/>
  <c r="D1376" i="5" s="1"/>
  <c r="B1376" i="5"/>
  <c r="AO1375" i="5"/>
  <c r="AP1375" i="5" s="1"/>
  <c r="AM1375" i="5"/>
  <c r="AN1375" i="5" s="1"/>
  <c r="AK1375" i="5"/>
  <c r="AL1375" i="5" s="1"/>
  <c r="AI1375" i="5"/>
  <c r="AJ1375" i="5" s="1"/>
  <c r="AG1375" i="5"/>
  <c r="AH1375" i="5" s="1"/>
  <c r="AE1375" i="5"/>
  <c r="AF1375" i="5" s="1"/>
  <c r="C1375" i="5"/>
  <c r="D1375" i="5" s="1"/>
  <c r="B1375" i="5"/>
  <c r="AO1374" i="5"/>
  <c r="AP1374" i="5" s="1"/>
  <c r="AM1374" i="5"/>
  <c r="AN1374" i="5" s="1"/>
  <c r="AK1374" i="5"/>
  <c r="AL1374" i="5" s="1"/>
  <c r="AI1374" i="5"/>
  <c r="AJ1374" i="5" s="1"/>
  <c r="AG1374" i="5"/>
  <c r="AH1374" i="5" s="1"/>
  <c r="AE1374" i="5"/>
  <c r="AF1374" i="5" s="1"/>
  <c r="C1374" i="5"/>
  <c r="D1374" i="5" s="1"/>
  <c r="B1374" i="5"/>
  <c r="AO1373" i="5"/>
  <c r="AP1373" i="5" s="1"/>
  <c r="AM1373" i="5"/>
  <c r="AN1373" i="5" s="1"/>
  <c r="AK1373" i="5"/>
  <c r="AL1373" i="5" s="1"/>
  <c r="AI1373" i="5"/>
  <c r="AJ1373" i="5" s="1"/>
  <c r="AG1373" i="5"/>
  <c r="AH1373" i="5" s="1"/>
  <c r="AE1373" i="5"/>
  <c r="AF1373" i="5" s="1"/>
  <c r="C1373" i="5"/>
  <c r="D1373" i="5" s="1"/>
  <c r="B1373" i="5"/>
  <c r="AO1372" i="5"/>
  <c r="AP1372" i="5" s="1"/>
  <c r="AM1372" i="5"/>
  <c r="AN1372" i="5" s="1"/>
  <c r="AK1372" i="5"/>
  <c r="AL1372" i="5" s="1"/>
  <c r="AI1372" i="5"/>
  <c r="AJ1372" i="5" s="1"/>
  <c r="AG1372" i="5"/>
  <c r="AH1372" i="5" s="1"/>
  <c r="AE1372" i="5"/>
  <c r="AF1372" i="5" s="1"/>
  <c r="C1372" i="5"/>
  <c r="D1372" i="5" s="1"/>
  <c r="B1372" i="5"/>
  <c r="AO1371" i="5"/>
  <c r="AP1371" i="5" s="1"/>
  <c r="AM1371" i="5"/>
  <c r="AN1371" i="5" s="1"/>
  <c r="AK1371" i="5"/>
  <c r="AL1371" i="5" s="1"/>
  <c r="AI1371" i="5"/>
  <c r="AJ1371" i="5" s="1"/>
  <c r="AG1371" i="5"/>
  <c r="AH1371" i="5" s="1"/>
  <c r="AE1371" i="5"/>
  <c r="AF1371" i="5" s="1"/>
  <c r="C1371" i="5"/>
  <c r="D1371" i="5" s="1"/>
  <c r="B1371" i="5"/>
  <c r="AO1370" i="5"/>
  <c r="AP1370" i="5" s="1"/>
  <c r="AM1370" i="5"/>
  <c r="AN1370" i="5" s="1"/>
  <c r="AK1370" i="5"/>
  <c r="AL1370" i="5" s="1"/>
  <c r="AI1370" i="5"/>
  <c r="AJ1370" i="5" s="1"/>
  <c r="AG1370" i="5"/>
  <c r="AH1370" i="5" s="1"/>
  <c r="AE1370" i="5"/>
  <c r="AF1370" i="5" s="1"/>
  <c r="C1370" i="5"/>
  <c r="D1370" i="5" s="1"/>
  <c r="B1370" i="5"/>
  <c r="AO1369" i="5"/>
  <c r="AP1369" i="5" s="1"/>
  <c r="AM1369" i="5"/>
  <c r="AN1369" i="5" s="1"/>
  <c r="AK1369" i="5"/>
  <c r="AL1369" i="5" s="1"/>
  <c r="AI1369" i="5"/>
  <c r="AJ1369" i="5" s="1"/>
  <c r="AG1369" i="5"/>
  <c r="AH1369" i="5" s="1"/>
  <c r="AE1369" i="5"/>
  <c r="AF1369" i="5" s="1"/>
  <c r="C1369" i="5"/>
  <c r="D1369" i="5" s="1"/>
  <c r="B1369" i="5"/>
  <c r="AO1368" i="5"/>
  <c r="AP1368" i="5" s="1"/>
  <c r="AM1368" i="5"/>
  <c r="AN1368" i="5" s="1"/>
  <c r="AK1368" i="5"/>
  <c r="AL1368" i="5" s="1"/>
  <c r="AI1368" i="5"/>
  <c r="AJ1368" i="5" s="1"/>
  <c r="AG1368" i="5"/>
  <c r="AH1368" i="5" s="1"/>
  <c r="AE1368" i="5"/>
  <c r="AF1368" i="5" s="1"/>
  <c r="AO1367" i="5"/>
  <c r="AP1367" i="5" s="1"/>
  <c r="AM1367" i="5"/>
  <c r="AN1367" i="5" s="1"/>
  <c r="AK1367" i="5"/>
  <c r="AL1367" i="5" s="1"/>
  <c r="AI1367" i="5"/>
  <c r="AJ1367" i="5" s="1"/>
  <c r="AG1367" i="5"/>
  <c r="AH1367" i="5" s="1"/>
  <c r="AE1367" i="5"/>
  <c r="AF1367" i="5" s="1"/>
  <c r="C1367" i="5"/>
  <c r="D1367" i="5" s="1"/>
  <c r="B1367" i="5"/>
  <c r="AO1366" i="5"/>
  <c r="AP1366" i="5" s="1"/>
  <c r="AM1366" i="5"/>
  <c r="AN1366" i="5" s="1"/>
  <c r="AK1366" i="5"/>
  <c r="AL1366" i="5" s="1"/>
  <c r="AI1366" i="5"/>
  <c r="AJ1366" i="5" s="1"/>
  <c r="AG1366" i="5"/>
  <c r="AH1366" i="5" s="1"/>
  <c r="AE1366" i="5"/>
  <c r="AF1366" i="5" s="1"/>
  <c r="C1366" i="5"/>
  <c r="D1366" i="5" s="1"/>
  <c r="B1366" i="5"/>
  <c r="AO1365" i="5"/>
  <c r="AP1365" i="5" s="1"/>
  <c r="AM1365" i="5"/>
  <c r="AN1365" i="5" s="1"/>
  <c r="AK1365" i="5"/>
  <c r="AL1365" i="5" s="1"/>
  <c r="AI1365" i="5"/>
  <c r="AJ1365" i="5" s="1"/>
  <c r="AG1365" i="5"/>
  <c r="AH1365" i="5" s="1"/>
  <c r="AE1365" i="5"/>
  <c r="AF1365" i="5" s="1"/>
  <c r="C1365" i="5"/>
  <c r="D1365" i="5" s="1"/>
  <c r="B1365" i="5"/>
  <c r="AO1364" i="5"/>
  <c r="AP1364" i="5" s="1"/>
  <c r="AM1364" i="5"/>
  <c r="AN1364" i="5" s="1"/>
  <c r="AK1364" i="5"/>
  <c r="AL1364" i="5" s="1"/>
  <c r="AI1364" i="5"/>
  <c r="AJ1364" i="5" s="1"/>
  <c r="AG1364" i="5"/>
  <c r="AH1364" i="5" s="1"/>
  <c r="AE1364" i="5"/>
  <c r="AF1364" i="5" s="1"/>
  <c r="C1364" i="5"/>
  <c r="D1364" i="5" s="1"/>
  <c r="B1364" i="5"/>
  <c r="AO1363" i="5"/>
  <c r="AP1363" i="5" s="1"/>
  <c r="AM1363" i="5"/>
  <c r="AN1363" i="5" s="1"/>
  <c r="AK1363" i="5"/>
  <c r="AL1363" i="5" s="1"/>
  <c r="AI1363" i="5"/>
  <c r="AJ1363" i="5" s="1"/>
  <c r="AG1363" i="5"/>
  <c r="AH1363" i="5" s="1"/>
  <c r="AE1363" i="5"/>
  <c r="AF1363" i="5" s="1"/>
  <c r="C1363" i="5"/>
  <c r="D1363" i="5" s="1"/>
  <c r="B1363" i="5"/>
  <c r="AO1362" i="5"/>
  <c r="AP1362" i="5" s="1"/>
  <c r="AM1362" i="5"/>
  <c r="AN1362" i="5" s="1"/>
  <c r="AK1362" i="5"/>
  <c r="AL1362" i="5" s="1"/>
  <c r="AI1362" i="5"/>
  <c r="AJ1362" i="5" s="1"/>
  <c r="AG1362" i="5"/>
  <c r="AH1362" i="5" s="1"/>
  <c r="AE1362" i="5"/>
  <c r="AF1362" i="5" s="1"/>
  <c r="C1362" i="5"/>
  <c r="D1362" i="5" s="1"/>
  <c r="B1362" i="5"/>
  <c r="AO1361" i="5"/>
  <c r="AP1361" i="5" s="1"/>
  <c r="AM1361" i="5"/>
  <c r="AN1361" i="5" s="1"/>
  <c r="AK1361" i="5"/>
  <c r="AL1361" i="5" s="1"/>
  <c r="AI1361" i="5"/>
  <c r="AJ1361" i="5" s="1"/>
  <c r="AG1361" i="5"/>
  <c r="AH1361" i="5" s="1"/>
  <c r="AE1361" i="5"/>
  <c r="AF1361" i="5" s="1"/>
  <c r="C1361" i="5"/>
  <c r="D1361" i="5" s="1"/>
  <c r="B1361" i="5"/>
  <c r="AO1360" i="5"/>
  <c r="AP1360" i="5" s="1"/>
  <c r="AM1360" i="5"/>
  <c r="AN1360" i="5" s="1"/>
  <c r="AK1360" i="5"/>
  <c r="AL1360" i="5" s="1"/>
  <c r="AI1360" i="5"/>
  <c r="AJ1360" i="5" s="1"/>
  <c r="AG1360" i="5"/>
  <c r="AH1360" i="5" s="1"/>
  <c r="AE1360" i="5"/>
  <c r="AF1360" i="5" s="1"/>
  <c r="C1360" i="5"/>
  <c r="D1360" i="5" s="1"/>
  <c r="B1360" i="5"/>
  <c r="AO1359" i="5"/>
  <c r="AP1359" i="5" s="1"/>
  <c r="AM1359" i="5"/>
  <c r="AN1359" i="5" s="1"/>
  <c r="AK1359" i="5"/>
  <c r="AL1359" i="5" s="1"/>
  <c r="AI1359" i="5"/>
  <c r="AJ1359" i="5" s="1"/>
  <c r="AG1359" i="5"/>
  <c r="AH1359" i="5" s="1"/>
  <c r="AE1359" i="5"/>
  <c r="AF1359" i="5" s="1"/>
  <c r="C1359" i="5"/>
  <c r="D1359" i="5" s="1"/>
  <c r="B1359" i="5"/>
  <c r="AO1358" i="5"/>
  <c r="AP1358" i="5" s="1"/>
  <c r="AM1358" i="5"/>
  <c r="AN1358" i="5" s="1"/>
  <c r="AK1358" i="5"/>
  <c r="AL1358" i="5" s="1"/>
  <c r="AI1358" i="5"/>
  <c r="AJ1358" i="5" s="1"/>
  <c r="AG1358" i="5"/>
  <c r="AH1358" i="5" s="1"/>
  <c r="AE1358" i="5"/>
  <c r="AF1358" i="5" s="1"/>
  <c r="C1358" i="5"/>
  <c r="D1358" i="5" s="1"/>
  <c r="B1358" i="5"/>
  <c r="AO1357" i="5"/>
  <c r="AP1357" i="5" s="1"/>
  <c r="AM1357" i="5"/>
  <c r="AN1357" i="5" s="1"/>
  <c r="AK1357" i="5"/>
  <c r="AL1357" i="5" s="1"/>
  <c r="AI1357" i="5"/>
  <c r="AJ1357" i="5" s="1"/>
  <c r="AG1357" i="5"/>
  <c r="AH1357" i="5" s="1"/>
  <c r="AE1357" i="5"/>
  <c r="AF1357" i="5" s="1"/>
  <c r="C1357" i="5"/>
  <c r="D1357" i="5" s="1"/>
  <c r="B1357" i="5"/>
  <c r="AO1356" i="5"/>
  <c r="AP1356" i="5" s="1"/>
  <c r="AM1356" i="5"/>
  <c r="AN1356" i="5" s="1"/>
  <c r="AK1356" i="5"/>
  <c r="AL1356" i="5" s="1"/>
  <c r="AI1356" i="5"/>
  <c r="AJ1356" i="5" s="1"/>
  <c r="AG1356" i="5"/>
  <c r="AH1356" i="5" s="1"/>
  <c r="AE1356" i="5"/>
  <c r="AF1356" i="5" s="1"/>
  <c r="C1356" i="5"/>
  <c r="D1356" i="5" s="1"/>
  <c r="B1356" i="5"/>
  <c r="AO1355" i="5"/>
  <c r="AP1355" i="5" s="1"/>
  <c r="AM1355" i="5"/>
  <c r="AN1355" i="5" s="1"/>
  <c r="AK1355" i="5"/>
  <c r="AL1355" i="5" s="1"/>
  <c r="AI1355" i="5"/>
  <c r="AJ1355" i="5" s="1"/>
  <c r="AG1355" i="5"/>
  <c r="AH1355" i="5" s="1"/>
  <c r="AE1355" i="5"/>
  <c r="AF1355" i="5" s="1"/>
  <c r="C1355" i="5"/>
  <c r="D1355" i="5" s="1"/>
  <c r="B1355" i="5"/>
  <c r="AO1354" i="5"/>
  <c r="AP1354" i="5" s="1"/>
  <c r="AM1354" i="5"/>
  <c r="AN1354" i="5" s="1"/>
  <c r="AK1354" i="5"/>
  <c r="AL1354" i="5" s="1"/>
  <c r="AI1354" i="5"/>
  <c r="AJ1354" i="5" s="1"/>
  <c r="AG1354" i="5"/>
  <c r="AH1354" i="5" s="1"/>
  <c r="AE1354" i="5"/>
  <c r="AF1354" i="5" s="1"/>
  <c r="C1354" i="5"/>
  <c r="D1354" i="5" s="1"/>
  <c r="B1354" i="5"/>
  <c r="AO1353" i="5"/>
  <c r="AP1353" i="5" s="1"/>
  <c r="AM1353" i="5"/>
  <c r="AN1353" i="5" s="1"/>
  <c r="AK1353" i="5"/>
  <c r="AL1353" i="5" s="1"/>
  <c r="AI1353" i="5"/>
  <c r="AJ1353" i="5" s="1"/>
  <c r="AG1353" i="5"/>
  <c r="AH1353" i="5" s="1"/>
  <c r="AE1353" i="5"/>
  <c r="AF1353" i="5" s="1"/>
  <c r="C1353" i="5"/>
  <c r="D1353" i="5" s="1"/>
  <c r="B1353" i="5"/>
  <c r="AO1352" i="5"/>
  <c r="AP1352" i="5" s="1"/>
  <c r="AM1352" i="5"/>
  <c r="AN1352" i="5" s="1"/>
  <c r="AK1352" i="5"/>
  <c r="AL1352" i="5" s="1"/>
  <c r="AI1352" i="5"/>
  <c r="AJ1352" i="5" s="1"/>
  <c r="AG1352" i="5"/>
  <c r="AH1352" i="5" s="1"/>
  <c r="AE1352" i="5"/>
  <c r="AF1352" i="5" s="1"/>
  <c r="C1352" i="5"/>
  <c r="D1352" i="5" s="1"/>
  <c r="B1352" i="5"/>
  <c r="AO1351" i="5"/>
  <c r="AP1351" i="5" s="1"/>
  <c r="AM1351" i="5"/>
  <c r="AN1351" i="5" s="1"/>
  <c r="AK1351" i="5"/>
  <c r="AL1351" i="5" s="1"/>
  <c r="AI1351" i="5"/>
  <c r="AJ1351" i="5" s="1"/>
  <c r="AG1351" i="5"/>
  <c r="AH1351" i="5" s="1"/>
  <c r="AE1351" i="5"/>
  <c r="AF1351" i="5" s="1"/>
  <c r="AO1350" i="5"/>
  <c r="AP1350" i="5" s="1"/>
  <c r="AM1350" i="5"/>
  <c r="AN1350" i="5" s="1"/>
  <c r="AK1350" i="5"/>
  <c r="AL1350" i="5" s="1"/>
  <c r="AI1350" i="5"/>
  <c r="AJ1350" i="5" s="1"/>
  <c r="AG1350" i="5"/>
  <c r="AH1350" i="5" s="1"/>
  <c r="AE1350" i="5"/>
  <c r="AF1350" i="5" s="1"/>
  <c r="C1350" i="5"/>
  <c r="D1350" i="5" s="1"/>
  <c r="B1350" i="5"/>
  <c r="AO1349" i="5"/>
  <c r="AP1349" i="5" s="1"/>
  <c r="AM1349" i="5"/>
  <c r="AN1349" i="5" s="1"/>
  <c r="AK1349" i="5"/>
  <c r="AL1349" i="5" s="1"/>
  <c r="AI1349" i="5"/>
  <c r="AJ1349" i="5" s="1"/>
  <c r="AG1349" i="5"/>
  <c r="AH1349" i="5" s="1"/>
  <c r="AE1349" i="5"/>
  <c r="AF1349" i="5" s="1"/>
  <c r="C1349" i="5"/>
  <c r="D1349" i="5" s="1"/>
  <c r="B1349" i="5"/>
  <c r="AO1348" i="5"/>
  <c r="AP1348" i="5" s="1"/>
  <c r="AM1348" i="5"/>
  <c r="AN1348" i="5" s="1"/>
  <c r="AK1348" i="5"/>
  <c r="AL1348" i="5" s="1"/>
  <c r="AI1348" i="5"/>
  <c r="AJ1348" i="5" s="1"/>
  <c r="AG1348" i="5"/>
  <c r="AH1348" i="5" s="1"/>
  <c r="AE1348" i="5"/>
  <c r="AF1348" i="5" s="1"/>
  <c r="C1348" i="5"/>
  <c r="D1348" i="5" s="1"/>
  <c r="B1348" i="5"/>
  <c r="AO1347" i="5"/>
  <c r="AP1347" i="5" s="1"/>
  <c r="AM1347" i="5"/>
  <c r="AN1347" i="5" s="1"/>
  <c r="AK1347" i="5"/>
  <c r="AL1347" i="5" s="1"/>
  <c r="AI1347" i="5"/>
  <c r="AJ1347" i="5" s="1"/>
  <c r="AG1347" i="5"/>
  <c r="AH1347" i="5" s="1"/>
  <c r="AE1347" i="5"/>
  <c r="AF1347" i="5" s="1"/>
  <c r="C1347" i="5"/>
  <c r="D1347" i="5" s="1"/>
  <c r="B1347" i="5"/>
  <c r="AO1346" i="5"/>
  <c r="AP1346" i="5" s="1"/>
  <c r="AM1346" i="5"/>
  <c r="AN1346" i="5" s="1"/>
  <c r="AK1346" i="5"/>
  <c r="AL1346" i="5" s="1"/>
  <c r="AI1346" i="5"/>
  <c r="AJ1346" i="5" s="1"/>
  <c r="AG1346" i="5"/>
  <c r="AH1346" i="5" s="1"/>
  <c r="AE1346" i="5"/>
  <c r="AF1346" i="5" s="1"/>
  <c r="C1346" i="5"/>
  <c r="D1346" i="5" s="1"/>
  <c r="B1346" i="5"/>
  <c r="AO1345" i="5"/>
  <c r="AP1345" i="5" s="1"/>
  <c r="AM1345" i="5"/>
  <c r="AN1345" i="5" s="1"/>
  <c r="AK1345" i="5"/>
  <c r="AL1345" i="5" s="1"/>
  <c r="AI1345" i="5"/>
  <c r="AJ1345" i="5" s="1"/>
  <c r="AG1345" i="5"/>
  <c r="AH1345" i="5" s="1"/>
  <c r="AE1345" i="5"/>
  <c r="AF1345" i="5" s="1"/>
  <c r="C1345" i="5"/>
  <c r="D1345" i="5" s="1"/>
  <c r="B1345" i="5"/>
  <c r="AO1344" i="5"/>
  <c r="AP1344" i="5" s="1"/>
  <c r="AM1344" i="5"/>
  <c r="AN1344" i="5" s="1"/>
  <c r="AK1344" i="5"/>
  <c r="AL1344" i="5" s="1"/>
  <c r="AI1344" i="5"/>
  <c r="AJ1344" i="5" s="1"/>
  <c r="AG1344" i="5"/>
  <c r="AH1344" i="5" s="1"/>
  <c r="AE1344" i="5"/>
  <c r="AF1344" i="5" s="1"/>
  <c r="C1344" i="5"/>
  <c r="D1344" i="5" s="1"/>
  <c r="B1344" i="5"/>
  <c r="AO1343" i="5"/>
  <c r="AP1343" i="5" s="1"/>
  <c r="AM1343" i="5"/>
  <c r="AN1343" i="5" s="1"/>
  <c r="AK1343" i="5"/>
  <c r="AL1343" i="5" s="1"/>
  <c r="AI1343" i="5"/>
  <c r="AJ1343" i="5" s="1"/>
  <c r="AG1343" i="5"/>
  <c r="AH1343" i="5" s="1"/>
  <c r="AE1343" i="5"/>
  <c r="AF1343" i="5" s="1"/>
  <c r="C1343" i="5"/>
  <c r="D1343" i="5" s="1"/>
  <c r="B1343" i="5"/>
  <c r="AO1342" i="5"/>
  <c r="AP1342" i="5" s="1"/>
  <c r="AM1342" i="5"/>
  <c r="AN1342" i="5" s="1"/>
  <c r="AK1342" i="5"/>
  <c r="AL1342" i="5" s="1"/>
  <c r="AI1342" i="5"/>
  <c r="AJ1342" i="5" s="1"/>
  <c r="AG1342" i="5"/>
  <c r="AH1342" i="5" s="1"/>
  <c r="AE1342" i="5"/>
  <c r="AF1342" i="5" s="1"/>
  <c r="C1342" i="5"/>
  <c r="D1342" i="5" s="1"/>
  <c r="B1342" i="5"/>
  <c r="AO1341" i="5"/>
  <c r="AP1341" i="5" s="1"/>
  <c r="AM1341" i="5"/>
  <c r="AN1341" i="5" s="1"/>
  <c r="AK1341" i="5"/>
  <c r="AL1341" i="5" s="1"/>
  <c r="AI1341" i="5"/>
  <c r="AJ1341" i="5" s="1"/>
  <c r="AG1341" i="5"/>
  <c r="AH1341" i="5" s="1"/>
  <c r="AE1341" i="5"/>
  <c r="AF1341" i="5" s="1"/>
  <c r="C1341" i="5"/>
  <c r="D1341" i="5" s="1"/>
  <c r="B1341" i="5"/>
  <c r="AO1340" i="5"/>
  <c r="AP1340" i="5" s="1"/>
  <c r="AM1340" i="5"/>
  <c r="AN1340" i="5" s="1"/>
  <c r="AK1340" i="5"/>
  <c r="AL1340" i="5" s="1"/>
  <c r="AI1340" i="5"/>
  <c r="AJ1340" i="5" s="1"/>
  <c r="AG1340" i="5"/>
  <c r="AH1340" i="5" s="1"/>
  <c r="AE1340" i="5"/>
  <c r="AF1340" i="5" s="1"/>
  <c r="C1340" i="5"/>
  <c r="D1340" i="5" s="1"/>
  <c r="B1340" i="5"/>
  <c r="AO1339" i="5"/>
  <c r="AP1339" i="5" s="1"/>
  <c r="AM1339" i="5"/>
  <c r="AN1339" i="5" s="1"/>
  <c r="AK1339" i="5"/>
  <c r="AL1339" i="5" s="1"/>
  <c r="AI1339" i="5"/>
  <c r="AJ1339" i="5" s="1"/>
  <c r="AG1339" i="5"/>
  <c r="AH1339" i="5" s="1"/>
  <c r="AE1339" i="5"/>
  <c r="AF1339" i="5" s="1"/>
  <c r="C1339" i="5"/>
  <c r="D1339" i="5" s="1"/>
  <c r="B1339" i="5"/>
  <c r="AO1338" i="5"/>
  <c r="AP1338" i="5" s="1"/>
  <c r="AM1338" i="5"/>
  <c r="AN1338" i="5" s="1"/>
  <c r="AK1338" i="5"/>
  <c r="AL1338" i="5" s="1"/>
  <c r="AI1338" i="5"/>
  <c r="AJ1338" i="5" s="1"/>
  <c r="AG1338" i="5"/>
  <c r="AH1338" i="5" s="1"/>
  <c r="AE1338" i="5"/>
  <c r="AF1338" i="5" s="1"/>
  <c r="C1338" i="5"/>
  <c r="D1338" i="5" s="1"/>
  <c r="B1338" i="5"/>
  <c r="AO1337" i="5"/>
  <c r="AP1337" i="5" s="1"/>
  <c r="AM1337" i="5"/>
  <c r="AN1337" i="5" s="1"/>
  <c r="AK1337" i="5"/>
  <c r="AL1337" i="5" s="1"/>
  <c r="AI1337" i="5"/>
  <c r="AJ1337" i="5" s="1"/>
  <c r="AG1337" i="5"/>
  <c r="AH1337" i="5" s="1"/>
  <c r="AE1337" i="5"/>
  <c r="AF1337" i="5" s="1"/>
  <c r="C1337" i="5"/>
  <c r="D1337" i="5" s="1"/>
  <c r="B1337" i="5"/>
  <c r="AO1336" i="5"/>
  <c r="AP1336" i="5" s="1"/>
  <c r="AM1336" i="5"/>
  <c r="AN1336" i="5" s="1"/>
  <c r="AK1336" i="5"/>
  <c r="AL1336" i="5" s="1"/>
  <c r="AI1336" i="5"/>
  <c r="AJ1336" i="5" s="1"/>
  <c r="AG1336" i="5"/>
  <c r="AH1336" i="5" s="1"/>
  <c r="AE1336" i="5"/>
  <c r="AF1336" i="5" s="1"/>
  <c r="C1336" i="5"/>
  <c r="D1336" i="5" s="1"/>
  <c r="B1336" i="5"/>
  <c r="AO1335" i="5"/>
  <c r="AP1335" i="5" s="1"/>
  <c r="AM1335" i="5"/>
  <c r="AN1335" i="5" s="1"/>
  <c r="AK1335" i="5"/>
  <c r="AL1335" i="5" s="1"/>
  <c r="AI1335" i="5"/>
  <c r="AJ1335" i="5" s="1"/>
  <c r="AG1335" i="5"/>
  <c r="AH1335" i="5" s="1"/>
  <c r="AE1335" i="5"/>
  <c r="AF1335" i="5" s="1"/>
  <c r="C1335" i="5"/>
  <c r="D1335" i="5" s="1"/>
  <c r="B1335" i="5"/>
  <c r="AO1334" i="5"/>
  <c r="AP1334" i="5" s="1"/>
  <c r="AM1334" i="5"/>
  <c r="AN1334" i="5" s="1"/>
  <c r="AK1334" i="5"/>
  <c r="AL1334" i="5" s="1"/>
  <c r="AI1334" i="5"/>
  <c r="AJ1334" i="5" s="1"/>
  <c r="AG1334" i="5"/>
  <c r="AH1334" i="5" s="1"/>
  <c r="AE1334" i="5"/>
  <c r="AF1334" i="5" s="1"/>
  <c r="C1334" i="5"/>
  <c r="D1334" i="5" s="1"/>
  <c r="B1334" i="5"/>
  <c r="AO1333" i="5"/>
  <c r="AP1333" i="5" s="1"/>
  <c r="AM1333" i="5"/>
  <c r="AN1333" i="5" s="1"/>
  <c r="AK1333" i="5"/>
  <c r="AL1333" i="5" s="1"/>
  <c r="AI1333" i="5"/>
  <c r="AJ1333" i="5" s="1"/>
  <c r="AG1333" i="5"/>
  <c r="AH1333" i="5" s="1"/>
  <c r="AE1333" i="5"/>
  <c r="AF1333" i="5" s="1"/>
  <c r="C1333" i="5"/>
  <c r="D1333" i="5" s="1"/>
  <c r="B1333" i="5"/>
  <c r="AO1332" i="5"/>
  <c r="AP1332" i="5" s="1"/>
  <c r="AM1332" i="5"/>
  <c r="AN1332" i="5" s="1"/>
  <c r="AK1332" i="5"/>
  <c r="AL1332" i="5" s="1"/>
  <c r="AI1332" i="5"/>
  <c r="AJ1332" i="5" s="1"/>
  <c r="AG1332" i="5"/>
  <c r="AH1332" i="5" s="1"/>
  <c r="AE1332" i="5"/>
  <c r="AF1332" i="5" s="1"/>
  <c r="C1332" i="5"/>
  <c r="D1332" i="5" s="1"/>
  <c r="B1332" i="5"/>
  <c r="AO1331" i="5"/>
  <c r="AP1331" i="5" s="1"/>
  <c r="AM1331" i="5"/>
  <c r="AN1331" i="5" s="1"/>
  <c r="AK1331" i="5"/>
  <c r="AL1331" i="5" s="1"/>
  <c r="AI1331" i="5"/>
  <c r="AJ1331" i="5" s="1"/>
  <c r="AG1331" i="5"/>
  <c r="AH1331" i="5" s="1"/>
  <c r="AE1331" i="5"/>
  <c r="AF1331" i="5" s="1"/>
  <c r="C1331" i="5"/>
  <c r="D1331" i="5" s="1"/>
  <c r="B1331" i="5"/>
  <c r="AQ1326" i="5"/>
  <c r="AO1326" i="5"/>
  <c r="AP1326" i="5" s="1"/>
  <c r="AM1326" i="5"/>
  <c r="AN1326" i="5" s="1"/>
  <c r="AK1326" i="5"/>
  <c r="AL1326" i="5" s="1"/>
  <c r="AI1326" i="5"/>
  <c r="AJ1326" i="5" s="1"/>
  <c r="AG1326" i="5"/>
  <c r="AH1326" i="5" s="1"/>
  <c r="AE1326" i="5"/>
  <c r="AF1326" i="5" s="1"/>
  <c r="AQ1330" i="5"/>
  <c r="AO1330" i="5"/>
  <c r="AP1330" i="5" s="1"/>
  <c r="AM1330" i="5"/>
  <c r="AN1330" i="5" s="1"/>
  <c r="AK1330" i="5"/>
  <c r="AL1330" i="5" s="1"/>
  <c r="AI1330" i="5"/>
  <c r="AJ1330" i="5" s="1"/>
  <c r="AG1330" i="5"/>
  <c r="AH1330" i="5" s="1"/>
  <c r="AE1330" i="5"/>
  <c r="AF1330" i="5" s="1"/>
  <c r="C1330" i="5"/>
  <c r="D1330" i="5" s="1"/>
  <c r="B1330" i="5"/>
  <c r="AQ1329" i="5"/>
  <c r="AO1329" i="5"/>
  <c r="AP1329" i="5" s="1"/>
  <c r="AM1329" i="5"/>
  <c r="AN1329" i="5" s="1"/>
  <c r="AK1329" i="5"/>
  <c r="AL1329" i="5" s="1"/>
  <c r="AI1329" i="5"/>
  <c r="AJ1329" i="5" s="1"/>
  <c r="AG1329" i="5"/>
  <c r="AH1329" i="5" s="1"/>
  <c r="AE1329" i="5"/>
  <c r="AF1329" i="5" s="1"/>
  <c r="C1329" i="5"/>
  <c r="D1329" i="5" s="1"/>
  <c r="B1329" i="5"/>
  <c r="AQ1328" i="5"/>
  <c r="AO1328" i="5"/>
  <c r="AP1328" i="5" s="1"/>
  <c r="AM1328" i="5"/>
  <c r="AN1328" i="5" s="1"/>
  <c r="AK1328" i="5"/>
  <c r="AL1328" i="5" s="1"/>
  <c r="AI1328" i="5"/>
  <c r="AJ1328" i="5" s="1"/>
  <c r="AG1328" i="5"/>
  <c r="AH1328" i="5" s="1"/>
  <c r="AE1328" i="5"/>
  <c r="AF1328" i="5" s="1"/>
  <c r="C1328" i="5"/>
  <c r="D1328" i="5" s="1"/>
  <c r="B1328" i="5"/>
  <c r="AQ1327" i="5"/>
  <c r="AO1327" i="5"/>
  <c r="AP1327" i="5" s="1"/>
  <c r="AM1327" i="5"/>
  <c r="AN1327" i="5" s="1"/>
  <c r="AK1327" i="5"/>
  <c r="AL1327" i="5" s="1"/>
  <c r="AI1327" i="5"/>
  <c r="AJ1327" i="5" s="1"/>
  <c r="AG1327" i="5"/>
  <c r="AH1327" i="5" s="1"/>
  <c r="AE1327" i="5"/>
  <c r="AF1327" i="5" s="1"/>
  <c r="C1327" i="5"/>
  <c r="D1327" i="5" s="1"/>
  <c r="B1327" i="5"/>
  <c r="AQ1325" i="5"/>
  <c r="AO1325" i="5"/>
  <c r="AP1325" i="5" s="1"/>
  <c r="AM1325" i="5"/>
  <c r="AN1325" i="5" s="1"/>
  <c r="AK1325" i="5"/>
  <c r="AL1325" i="5" s="1"/>
  <c r="AI1325" i="5"/>
  <c r="AJ1325" i="5" s="1"/>
  <c r="AG1325" i="5"/>
  <c r="AH1325" i="5" s="1"/>
  <c r="AE1325" i="5"/>
  <c r="AF1325" i="5" s="1"/>
  <c r="C1325" i="5"/>
  <c r="D1325" i="5" s="1"/>
  <c r="B1325" i="5"/>
  <c r="AQ1324" i="5"/>
  <c r="AO1324" i="5"/>
  <c r="AP1324" i="5" s="1"/>
  <c r="AM1324" i="5"/>
  <c r="AN1324" i="5" s="1"/>
  <c r="AK1324" i="5"/>
  <c r="AL1324" i="5" s="1"/>
  <c r="AI1324" i="5"/>
  <c r="AJ1324" i="5" s="1"/>
  <c r="AG1324" i="5"/>
  <c r="AH1324" i="5" s="1"/>
  <c r="AE1324" i="5"/>
  <c r="AF1324" i="5" s="1"/>
  <c r="C1324" i="5"/>
  <c r="D1324" i="5" s="1"/>
  <c r="B1324" i="5"/>
  <c r="AQ1323" i="5"/>
  <c r="AO1323" i="5"/>
  <c r="AP1323" i="5" s="1"/>
  <c r="AM1323" i="5"/>
  <c r="AN1323" i="5" s="1"/>
  <c r="AK1323" i="5"/>
  <c r="AL1323" i="5" s="1"/>
  <c r="AI1323" i="5"/>
  <c r="AJ1323" i="5" s="1"/>
  <c r="AG1323" i="5"/>
  <c r="AH1323" i="5" s="1"/>
  <c r="AE1323" i="5"/>
  <c r="AF1323" i="5" s="1"/>
  <c r="C1323" i="5"/>
  <c r="D1323" i="5" s="1"/>
  <c r="B1323" i="5"/>
  <c r="AQ1322" i="5"/>
  <c r="AO1322" i="5"/>
  <c r="AP1322" i="5" s="1"/>
  <c r="AM1322" i="5"/>
  <c r="AN1322" i="5" s="1"/>
  <c r="AK1322" i="5"/>
  <c r="AL1322" i="5" s="1"/>
  <c r="AI1322" i="5"/>
  <c r="AJ1322" i="5" s="1"/>
  <c r="AG1322" i="5"/>
  <c r="AH1322" i="5" s="1"/>
  <c r="AE1322" i="5"/>
  <c r="AF1322" i="5" s="1"/>
  <c r="C1322" i="5"/>
  <c r="D1322" i="5" s="1"/>
  <c r="B1322" i="5"/>
  <c r="AQ1321" i="5"/>
  <c r="AO1321" i="5"/>
  <c r="AP1321" i="5" s="1"/>
  <c r="AM1321" i="5"/>
  <c r="AN1321" i="5" s="1"/>
  <c r="AK1321" i="5"/>
  <c r="AL1321" i="5" s="1"/>
  <c r="AI1321" i="5"/>
  <c r="AJ1321" i="5" s="1"/>
  <c r="AG1321" i="5"/>
  <c r="AH1321" i="5" s="1"/>
  <c r="AE1321" i="5"/>
  <c r="AF1321" i="5" s="1"/>
  <c r="C1321" i="5"/>
  <c r="D1321" i="5" s="1"/>
  <c r="B1321" i="5"/>
  <c r="AQ1320" i="5"/>
  <c r="AR1320" i="5" s="1"/>
  <c r="AR1321" i="5" s="1"/>
  <c r="AO1320" i="5"/>
  <c r="AP1320" i="5" s="1"/>
  <c r="AM1320" i="5"/>
  <c r="AN1320" i="5" s="1"/>
  <c r="AK1320" i="5"/>
  <c r="AL1320" i="5" s="1"/>
  <c r="AI1320" i="5"/>
  <c r="AJ1320" i="5" s="1"/>
  <c r="AG1320" i="5"/>
  <c r="AH1320" i="5" s="1"/>
  <c r="AE1320" i="5"/>
  <c r="AF1320" i="5" s="1"/>
  <c r="C1320" i="5"/>
  <c r="D1320" i="5" s="1"/>
  <c r="B1320" i="5"/>
  <c r="AQ1318" i="5"/>
  <c r="AO1318" i="5"/>
  <c r="AP1318" i="5" s="1"/>
  <c r="AM1318" i="5"/>
  <c r="AN1318" i="5" s="1"/>
  <c r="AK1318" i="5"/>
  <c r="AL1318" i="5" s="1"/>
  <c r="AI1318" i="5"/>
  <c r="AJ1318" i="5" s="1"/>
  <c r="AG1318" i="5"/>
  <c r="AH1318" i="5" s="1"/>
  <c r="AE1318" i="5"/>
  <c r="AF1318" i="5" s="1"/>
  <c r="AQ1317" i="5"/>
  <c r="AO1317" i="5"/>
  <c r="AP1317" i="5" s="1"/>
  <c r="AM1317" i="5"/>
  <c r="AN1317" i="5" s="1"/>
  <c r="AK1317" i="5"/>
  <c r="AL1317" i="5" s="1"/>
  <c r="AI1317" i="5"/>
  <c r="AJ1317" i="5" s="1"/>
  <c r="AG1317" i="5"/>
  <c r="AH1317" i="5" s="1"/>
  <c r="AE1317" i="5"/>
  <c r="AF1317" i="5" s="1"/>
  <c r="C1317" i="5"/>
  <c r="D1317" i="5" s="1"/>
  <c r="B1317" i="5"/>
  <c r="AQ1316" i="5"/>
  <c r="AO1316" i="5"/>
  <c r="AP1316" i="5" s="1"/>
  <c r="AM1316" i="5"/>
  <c r="AN1316" i="5" s="1"/>
  <c r="AK1316" i="5"/>
  <c r="AL1316" i="5" s="1"/>
  <c r="AI1316" i="5"/>
  <c r="AJ1316" i="5" s="1"/>
  <c r="AG1316" i="5"/>
  <c r="AH1316" i="5" s="1"/>
  <c r="AE1316" i="5"/>
  <c r="AF1316" i="5" s="1"/>
  <c r="C1316" i="5"/>
  <c r="D1316" i="5" s="1"/>
  <c r="B1316" i="5"/>
  <c r="AQ1315" i="5"/>
  <c r="AO1315" i="5"/>
  <c r="AP1315" i="5" s="1"/>
  <c r="AM1315" i="5"/>
  <c r="AN1315" i="5" s="1"/>
  <c r="AK1315" i="5"/>
  <c r="AL1315" i="5" s="1"/>
  <c r="AI1315" i="5"/>
  <c r="AJ1315" i="5" s="1"/>
  <c r="AG1315" i="5"/>
  <c r="AH1315" i="5" s="1"/>
  <c r="AE1315" i="5"/>
  <c r="AF1315" i="5" s="1"/>
  <c r="C1315" i="5"/>
  <c r="D1315" i="5" s="1"/>
  <c r="B1315" i="5"/>
  <c r="AQ1314" i="5"/>
  <c r="AO1314" i="5"/>
  <c r="AP1314" i="5" s="1"/>
  <c r="AM1314" i="5"/>
  <c r="AN1314" i="5" s="1"/>
  <c r="AK1314" i="5"/>
  <c r="AL1314" i="5" s="1"/>
  <c r="AI1314" i="5"/>
  <c r="AJ1314" i="5" s="1"/>
  <c r="AG1314" i="5"/>
  <c r="AH1314" i="5" s="1"/>
  <c r="AE1314" i="5"/>
  <c r="AF1314" i="5" s="1"/>
  <c r="C1314" i="5"/>
  <c r="D1314" i="5" s="1"/>
  <c r="B1314" i="5"/>
  <c r="AQ1313" i="5"/>
  <c r="AO1313" i="5"/>
  <c r="AP1313" i="5" s="1"/>
  <c r="AM1313" i="5"/>
  <c r="AN1313" i="5" s="1"/>
  <c r="AK1313" i="5"/>
  <c r="AL1313" i="5" s="1"/>
  <c r="AI1313" i="5"/>
  <c r="AJ1313" i="5" s="1"/>
  <c r="AG1313" i="5"/>
  <c r="AH1313" i="5" s="1"/>
  <c r="AE1313" i="5"/>
  <c r="AF1313" i="5" s="1"/>
  <c r="C1313" i="5"/>
  <c r="D1313" i="5" s="1"/>
  <c r="B1313" i="5"/>
  <c r="AQ1312" i="5"/>
  <c r="AO1312" i="5"/>
  <c r="AP1312" i="5" s="1"/>
  <c r="AM1312" i="5"/>
  <c r="AN1312" i="5" s="1"/>
  <c r="AK1312" i="5"/>
  <c r="AL1312" i="5" s="1"/>
  <c r="AI1312" i="5"/>
  <c r="AJ1312" i="5" s="1"/>
  <c r="AG1312" i="5"/>
  <c r="AH1312" i="5" s="1"/>
  <c r="AE1312" i="5"/>
  <c r="AF1312" i="5" s="1"/>
  <c r="C1312" i="5"/>
  <c r="D1312" i="5" s="1"/>
  <c r="B1312" i="5"/>
  <c r="AQ1311" i="5"/>
  <c r="AO1311" i="5"/>
  <c r="AP1311" i="5" s="1"/>
  <c r="AM1311" i="5"/>
  <c r="AN1311" i="5" s="1"/>
  <c r="AK1311" i="5"/>
  <c r="AL1311" i="5" s="1"/>
  <c r="AI1311" i="5"/>
  <c r="AJ1311" i="5" s="1"/>
  <c r="AG1311" i="5"/>
  <c r="AH1311" i="5" s="1"/>
  <c r="AE1311" i="5"/>
  <c r="AF1311" i="5" s="1"/>
  <c r="C1311" i="5"/>
  <c r="D1311" i="5" s="1"/>
  <c r="B1311" i="5"/>
  <c r="AQ1310" i="5"/>
  <c r="AO1310" i="5"/>
  <c r="AP1310" i="5" s="1"/>
  <c r="AM1310" i="5"/>
  <c r="AN1310" i="5" s="1"/>
  <c r="AK1310" i="5"/>
  <c r="AL1310" i="5" s="1"/>
  <c r="AI1310" i="5"/>
  <c r="AJ1310" i="5" s="1"/>
  <c r="AG1310" i="5"/>
  <c r="AH1310" i="5" s="1"/>
  <c r="AE1310" i="5"/>
  <c r="AF1310" i="5" s="1"/>
  <c r="C1310" i="5"/>
  <c r="D1310" i="5" s="1"/>
  <c r="B1310" i="5"/>
  <c r="AQ1309" i="5"/>
  <c r="AR1309" i="5" s="1"/>
  <c r="AR1310" i="5" s="1"/>
  <c r="AR1311" i="5" s="1"/>
  <c r="AR1312" i="5" s="1"/>
  <c r="AR1313" i="5" s="1"/>
  <c r="AR1314" i="5" s="1"/>
  <c r="AR1315" i="5" s="1"/>
  <c r="AR1316" i="5" s="1"/>
  <c r="AR1317" i="5" s="1"/>
  <c r="AR1318" i="5" s="1"/>
  <c r="AO1309" i="5"/>
  <c r="AP1309" i="5" s="1"/>
  <c r="AM1309" i="5"/>
  <c r="AN1309" i="5" s="1"/>
  <c r="AK1309" i="5"/>
  <c r="AL1309" i="5" s="1"/>
  <c r="AI1309" i="5"/>
  <c r="AJ1309" i="5" s="1"/>
  <c r="AG1309" i="5"/>
  <c r="AH1309" i="5" s="1"/>
  <c r="AE1309" i="5"/>
  <c r="AF1309" i="5" s="1"/>
  <c r="C1309" i="5"/>
  <c r="D1309" i="5" s="1"/>
  <c r="B1309" i="5"/>
  <c r="AQ1307" i="5"/>
  <c r="AO1307" i="5"/>
  <c r="AP1307" i="5" s="1"/>
  <c r="AM1307" i="5"/>
  <c r="AN1307" i="5" s="1"/>
  <c r="AK1307" i="5"/>
  <c r="AL1307" i="5" s="1"/>
  <c r="AI1307" i="5"/>
  <c r="AJ1307" i="5" s="1"/>
  <c r="AG1307" i="5"/>
  <c r="AH1307" i="5" s="1"/>
  <c r="AE1307" i="5"/>
  <c r="AF1307" i="5" s="1"/>
  <c r="C1307" i="5"/>
  <c r="D1307" i="5" s="1"/>
  <c r="B1307" i="5"/>
  <c r="AQ1306" i="5"/>
  <c r="AO1306" i="5"/>
  <c r="AP1306" i="5" s="1"/>
  <c r="AM1306" i="5"/>
  <c r="AN1306" i="5" s="1"/>
  <c r="AK1306" i="5"/>
  <c r="AL1306" i="5" s="1"/>
  <c r="AI1306" i="5"/>
  <c r="AJ1306" i="5" s="1"/>
  <c r="AG1306" i="5"/>
  <c r="AH1306" i="5" s="1"/>
  <c r="AE1306" i="5"/>
  <c r="AF1306" i="5" s="1"/>
  <c r="C1306" i="5"/>
  <c r="D1306" i="5" s="1"/>
  <c r="B1306" i="5"/>
  <c r="AQ1305" i="5"/>
  <c r="AO1305" i="5"/>
  <c r="AP1305" i="5" s="1"/>
  <c r="AM1305" i="5"/>
  <c r="AN1305" i="5" s="1"/>
  <c r="AK1305" i="5"/>
  <c r="AL1305" i="5" s="1"/>
  <c r="AI1305" i="5"/>
  <c r="AJ1305" i="5" s="1"/>
  <c r="AG1305" i="5"/>
  <c r="AH1305" i="5" s="1"/>
  <c r="AE1305" i="5"/>
  <c r="AF1305" i="5" s="1"/>
  <c r="C1305" i="5"/>
  <c r="D1305" i="5" s="1"/>
  <c r="B1305" i="5"/>
  <c r="AQ1304" i="5"/>
  <c r="AO1304" i="5"/>
  <c r="AP1304" i="5" s="1"/>
  <c r="AM1304" i="5"/>
  <c r="AN1304" i="5" s="1"/>
  <c r="AK1304" i="5"/>
  <c r="AL1304" i="5" s="1"/>
  <c r="AI1304" i="5"/>
  <c r="AJ1304" i="5" s="1"/>
  <c r="AG1304" i="5"/>
  <c r="AH1304" i="5" s="1"/>
  <c r="AE1304" i="5"/>
  <c r="AF1304" i="5" s="1"/>
  <c r="C1304" i="5"/>
  <c r="D1304" i="5" s="1"/>
  <c r="B1304" i="5"/>
  <c r="AQ1303" i="5"/>
  <c r="AO1303" i="5"/>
  <c r="AP1303" i="5" s="1"/>
  <c r="AM1303" i="5"/>
  <c r="AN1303" i="5" s="1"/>
  <c r="AK1303" i="5"/>
  <c r="AL1303" i="5" s="1"/>
  <c r="AI1303" i="5"/>
  <c r="AJ1303" i="5" s="1"/>
  <c r="AG1303" i="5"/>
  <c r="AH1303" i="5" s="1"/>
  <c r="AE1303" i="5"/>
  <c r="AF1303" i="5" s="1"/>
  <c r="C1303" i="5"/>
  <c r="D1303" i="5" s="1"/>
  <c r="B1303" i="5"/>
  <c r="AQ1302" i="5"/>
  <c r="AR1302" i="5" s="1"/>
  <c r="AR1303" i="5" s="1"/>
  <c r="AO1302" i="5"/>
  <c r="AP1302" i="5" s="1"/>
  <c r="AM1302" i="5"/>
  <c r="AN1302" i="5" s="1"/>
  <c r="AK1302" i="5"/>
  <c r="AL1302" i="5" s="1"/>
  <c r="AI1302" i="5"/>
  <c r="AJ1302" i="5" s="1"/>
  <c r="AG1302" i="5"/>
  <c r="AH1302" i="5" s="1"/>
  <c r="AE1302" i="5"/>
  <c r="AF1302" i="5" s="1"/>
  <c r="C1302" i="5"/>
  <c r="D1302" i="5" s="1"/>
  <c r="B1302" i="5"/>
  <c r="AQ1300" i="5"/>
  <c r="AO1300" i="5"/>
  <c r="AP1300" i="5" s="1"/>
  <c r="AM1300" i="5"/>
  <c r="AN1300" i="5" s="1"/>
  <c r="AK1300" i="5"/>
  <c r="AL1300" i="5" s="1"/>
  <c r="AI1300" i="5"/>
  <c r="AJ1300" i="5" s="1"/>
  <c r="AG1300" i="5"/>
  <c r="AH1300" i="5" s="1"/>
  <c r="AE1300" i="5"/>
  <c r="AF1300" i="5" s="1"/>
  <c r="C1300" i="5"/>
  <c r="D1300" i="5" s="1"/>
  <c r="B1300" i="5"/>
  <c r="AQ1299" i="5"/>
  <c r="AO1299" i="5"/>
  <c r="AP1299" i="5" s="1"/>
  <c r="AM1299" i="5"/>
  <c r="AN1299" i="5" s="1"/>
  <c r="AK1299" i="5"/>
  <c r="AL1299" i="5" s="1"/>
  <c r="AI1299" i="5"/>
  <c r="AJ1299" i="5" s="1"/>
  <c r="AG1299" i="5"/>
  <c r="AH1299" i="5" s="1"/>
  <c r="AE1299" i="5"/>
  <c r="AF1299" i="5" s="1"/>
  <c r="C1299" i="5"/>
  <c r="D1299" i="5" s="1"/>
  <c r="B1299" i="5"/>
  <c r="AQ1298" i="5"/>
  <c r="AO1298" i="5"/>
  <c r="AP1298" i="5" s="1"/>
  <c r="AM1298" i="5"/>
  <c r="AN1298" i="5" s="1"/>
  <c r="AK1298" i="5"/>
  <c r="AL1298" i="5" s="1"/>
  <c r="AI1298" i="5"/>
  <c r="AJ1298" i="5" s="1"/>
  <c r="AG1298" i="5"/>
  <c r="AH1298" i="5" s="1"/>
  <c r="AE1298" i="5"/>
  <c r="AF1298" i="5" s="1"/>
  <c r="C1298" i="5"/>
  <c r="D1298" i="5" s="1"/>
  <c r="B1298" i="5"/>
  <c r="AQ1297" i="5"/>
  <c r="AO1297" i="5"/>
  <c r="AP1297" i="5" s="1"/>
  <c r="AM1297" i="5"/>
  <c r="AN1297" i="5" s="1"/>
  <c r="AK1297" i="5"/>
  <c r="AL1297" i="5" s="1"/>
  <c r="AI1297" i="5"/>
  <c r="AJ1297" i="5" s="1"/>
  <c r="AG1297" i="5"/>
  <c r="AH1297" i="5" s="1"/>
  <c r="AE1297" i="5"/>
  <c r="AF1297" i="5" s="1"/>
  <c r="C1297" i="5"/>
  <c r="D1297" i="5" s="1"/>
  <c r="B1297" i="5"/>
  <c r="AQ1296" i="5"/>
  <c r="AO1296" i="5"/>
  <c r="AP1296" i="5" s="1"/>
  <c r="AM1296" i="5"/>
  <c r="AN1296" i="5" s="1"/>
  <c r="AK1296" i="5"/>
  <c r="AL1296" i="5" s="1"/>
  <c r="AI1296" i="5"/>
  <c r="AJ1296" i="5" s="1"/>
  <c r="AG1296" i="5"/>
  <c r="AH1296" i="5" s="1"/>
  <c r="AE1296" i="5"/>
  <c r="AF1296" i="5" s="1"/>
  <c r="C1296" i="5"/>
  <c r="D1296" i="5" s="1"/>
  <c r="B1296" i="5"/>
  <c r="AQ1295" i="5"/>
  <c r="AO1295" i="5"/>
  <c r="AP1295" i="5" s="1"/>
  <c r="AM1295" i="5"/>
  <c r="AN1295" i="5" s="1"/>
  <c r="AK1295" i="5"/>
  <c r="AL1295" i="5" s="1"/>
  <c r="AI1295" i="5"/>
  <c r="AJ1295" i="5" s="1"/>
  <c r="AG1295" i="5"/>
  <c r="AH1295" i="5" s="1"/>
  <c r="AE1295" i="5"/>
  <c r="AF1295" i="5" s="1"/>
  <c r="C1295" i="5"/>
  <c r="D1295" i="5" s="1"/>
  <c r="B1295" i="5"/>
  <c r="AQ1294" i="5"/>
  <c r="AO1294" i="5"/>
  <c r="AP1294" i="5" s="1"/>
  <c r="AM1294" i="5"/>
  <c r="AN1294" i="5" s="1"/>
  <c r="AK1294" i="5"/>
  <c r="AL1294" i="5" s="1"/>
  <c r="AI1294" i="5"/>
  <c r="AJ1294" i="5" s="1"/>
  <c r="AG1294" i="5"/>
  <c r="AH1294" i="5" s="1"/>
  <c r="AE1294" i="5"/>
  <c r="AF1294" i="5" s="1"/>
  <c r="C1294" i="5"/>
  <c r="D1294" i="5" s="1"/>
  <c r="B1294" i="5"/>
  <c r="AQ1293" i="5"/>
  <c r="AO1293" i="5"/>
  <c r="AP1293" i="5" s="1"/>
  <c r="AM1293" i="5"/>
  <c r="AN1293" i="5" s="1"/>
  <c r="AK1293" i="5"/>
  <c r="AL1293" i="5" s="1"/>
  <c r="AI1293" i="5"/>
  <c r="AJ1293" i="5" s="1"/>
  <c r="AG1293" i="5"/>
  <c r="AH1293" i="5" s="1"/>
  <c r="AE1293" i="5"/>
  <c r="AF1293" i="5" s="1"/>
  <c r="C1293" i="5"/>
  <c r="D1293" i="5" s="1"/>
  <c r="B1293" i="5"/>
  <c r="AQ1292" i="5"/>
  <c r="AO1292" i="5"/>
  <c r="AP1292" i="5" s="1"/>
  <c r="AM1292" i="5"/>
  <c r="AN1292" i="5" s="1"/>
  <c r="AK1292" i="5"/>
  <c r="AL1292" i="5" s="1"/>
  <c r="AI1292" i="5"/>
  <c r="AJ1292" i="5" s="1"/>
  <c r="AG1292" i="5"/>
  <c r="AH1292" i="5" s="1"/>
  <c r="AE1292" i="5"/>
  <c r="AF1292" i="5" s="1"/>
  <c r="C1292" i="5"/>
  <c r="D1292" i="5" s="1"/>
  <c r="B1292" i="5"/>
  <c r="AQ1291" i="5"/>
  <c r="AO1291" i="5"/>
  <c r="AP1291" i="5" s="1"/>
  <c r="AM1291" i="5"/>
  <c r="AN1291" i="5" s="1"/>
  <c r="AK1291" i="5"/>
  <c r="AL1291" i="5" s="1"/>
  <c r="AI1291" i="5"/>
  <c r="AJ1291" i="5" s="1"/>
  <c r="AG1291" i="5"/>
  <c r="AH1291" i="5" s="1"/>
  <c r="AE1291" i="5"/>
  <c r="AF1291" i="5" s="1"/>
  <c r="C1291" i="5"/>
  <c r="D1291" i="5" s="1"/>
  <c r="B1291" i="5"/>
  <c r="AQ1290" i="5"/>
  <c r="AR1290" i="5" s="1"/>
  <c r="AO1290" i="5"/>
  <c r="AP1290" i="5" s="1"/>
  <c r="AM1290" i="5"/>
  <c r="AN1290" i="5" s="1"/>
  <c r="AK1290" i="5"/>
  <c r="AL1290" i="5" s="1"/>
  <c r="AI1290" i="5"/>
  <c r="AJ1290" i="5" s="1"/>
  <c r="AG1290" i="5"/>
  <c r="AH1290" i="5" s="1"/>
  <c r="AE1290" i="5"/>
  <c r="AF1290" i="5" s="1"/>
  <c r="C1290" i="5"/>
  <c r="D1290" i="5" s="1"/>
  <c r="B1290" i="5"/>
  <c r="AQ1289" i="5"/>
  <c r="AO1289" i="5"/>
  <c r="AP1289" i="5" s="1"/>
  <c r="AM1289" i="5"/>
  <c r="AN1289" i="5" s="1"/>
  <c r="AK1289" i="5"/>
  <c r="AL1289" i="5" s="1"/>
  <c r="AI1289" i="5"/>
  <c r="AJ1289" i="5" s="1"/>
  <c r="AG1289" i="5"/>
  <c r="AH1289" i="5" s="1"/>
  <c r="AE1289" i="5"/>
  <c r="AF1289" i="5" s="1"/>
  <c r="C1289" i="5"/>
  <c r="D1289" i="5" s="1"/>
  <c r="B1289" i="5"/>
  <c r="AQ1288" i="5"/>
  <c r="AO1288" i="5"/>
  <c r="AP1288" i="5" s="1"/>
  <c r="AM1288" i="5"/>
  <c r="AN1288" i="5" s="1"/>
  <c r="AK1288" i="5"/>
  <c r="AL1288" i="5" s="1"/>
  <c r="AI1288" i="5"/>
  <c r="AJ1288" i="5" s="1"/>
  <c r="AG1288" i="5"/>
  <c r="AH1288" i="5" s="1"/>
  <c r="AE1288" i="5"/>
  <c r="AF1288" i="5" s="1"/>
  <c r="C1288" i="5"/>
  <c r="D1288" i="5" s="1"/>
  <c r="B1288" i="5"/>
  <c r="AQ1287" i="5"/>
  <c r="AO1287" i="5"/>
  <c r="AP1287" i="5" s="1"/>
  <c r="AM1287" i="5"/>
  <c r="AN1287" i="5" s="1"/>
  <c r="AK1287" i="5"/>
  <c r="AL1287" i="5" s="1"/>
  <c r="AI1287" i="5"/>
  <c r="AJ1287" i="5" s="1"/>
  <c r="AG1287" i="5"/>
  <c r="AH1287" i="5" s="1"/>
  <c r="AE1287" i="5"/>
  <c r="AF1287" i="5" s="1"/>
  <c r="C1287" i="5"/>
  <c r="D1287" i="5" s="1"/>
  <c r="B1287" i="5"/>
  <c r="AQ1286" i="5"/>
  <c r="AO1286" i="5"/>
  <c r="AP1286" i="5" s="1"/>
  <c r="AM1286" i="5"/>
  <c r="AN1286" i="5" s="1"/>
  <c r="AK1286" i="5"/>
  <c r="AL1286" i="5" s="1"/>
  <c r="AI1286" i="5"/>
  <c r="AJ1286" i="5" s="1"/>
  <c r="AG1286" i="5"/>
  <c r="AH1286" i="5" s="1"/>
  <c r="AE1286" i="5"/>
  <c r="AF1286" i="5" s="1"/>
  <c r="C1286" i="5"/>
  <c r="D1286" i="5" s="1"/>
  <c r="B1286" i="5"/>
  <c r="AQ1285" i="5"/>
  <c r="AO1285" i="5"/>
  <c r="AP1285" i="5" s="1"/>
  <c r="AM1285" i="5"/>
  <c r="AN1285" i="5" s="1"/>
  <c r="AK1285" i="5"/>
  <c r="AL1285" i="5" s="1"/>
  <c r="AI1285" i="5"/>
  <c r="AJ1285" i="5" s="1"/>
  <c r="AG1285" i="5"/>
  <c r="AH1285" i="5" s="1"/>
  <c r="AE1285" i="5"/>
  <c r="AF1285" i="5" s="1"/>
  <c r="C1285" i="5"/>
  <c r="D1285" i="5" s="1"/>
  <c r="B1285" i="5"/>
  <c r="AQ1284" i="5"/>
  <c r="AO1284" i="5"/>
  <c r="AP1284" i="5" s="1"/>
  <c r="AM1284" i="5"/>
  <c r="AN1284" i="5" s="1"/>
  <c r="AK1284" i="5"/>
  <c r="AL1284" i="5" s="1"/>
  <c r="AI1284" i="5"/>
  <c r="AJ1284" i="5" s="1"/>
  <c r="AG1284" i="5"/>
  <c r="AH1284" i="5" s="1"/>
  <c r="AE1284" i="5"/>
  <c r="AF1284" i="5" s="1"/>
  <c r="C1284" i="5"/>
  <c r="D1284" i="5" s="1"/>
  <c r="B1284" i="5"/>
  <c r="AQ1283" i="5"/>
  <c r="AO1283" i="5"/>
  <c r="AP1283" i="5" s="1"/>
  <c r="AM1283" i="5"/>
  <c r="AN1283" i="5" s="1"/>
  <c r="AK1283" i="5"/>
  <c r="AL1283" i="5" s="1"/>
  <c r="AI1283" i="5"/>
  <c r="AJ1283" i="5" s="1"/>
  <c r="AG1283" i="5"/>
  <c r="AH1283" i="5" s="1"/>
  <c r="AE1283" i="5"/>
  <c r="AF1283" i="5" s="1"/>
  <c r="C1283" i="5"/>
  <c r="D1283" i="5" s="1"/>
  <c r="B1283" i="5"/>
  <c r="AQ1282" i="5"/>
  <c r="AO1282" i="5"/>
  <c r="AP1282" i="5" s="1"/>
  <c r="AM1282" i="5"/>
  <c r="AN1282" i="5" s="1"/>
  <c r="AK1282" i="5"/>
  <c r="AL1282" i="5" s="1"/>
  <c r="AI1282" i="5"/>
  <c r="AJ1282" i="5" s="1"/>
  <c r="AG1282" i="5"/>
  <c r="AH1282" i="5" s="1"/>
  <c r="AE1282" i="5"/>
  <c r="AF1282" i="5" s="1"/>
  <c r="C1282" i="5"/>
  <c r="D1282" i="5" s="1"/>
  <c r="B1282" i="5"/>
  <c r="AQ1281" i="5"/>
  <c r="AO1281" i="5"/>
  <c r="AP1281" i="5" s="1"/>
  <c r="AM1281" i="5"/>
  <c r="AN1281" i="5" s="1"/>
  <c r="AK1281" i="5"/>
  <c r="AL1281" i="5" s="1"/>
  <c r="AI1281" i="5"/>
  <c r="AJ1281" i="5" s="1"/>
  <c r="AG1281" i="5"/>
  <c r="AH1281" i="5" s="1"/>
  <c r="AE1281" i="5"/>
  <c r="AF1281" i="5" s="1"/>
  <c r="C1281" i="5"/>
  <c r="D1281" i="5" s="1"/>
  <c r="B1281" i="5"/>
  <c r="AQ1280" i="5"/>
  <c r="AO1280" i="5"/>
  <c r="AP1280" i="5" s="1"/>
  <c r="AM1280" i="5"/>
  <c r="AN1280" i="5" s="1"/>
  <c r="AK1280" i="5"/>
  <c r="AL1280" i="5" s="1"/>
  <c r="AI1280" i="5"/>
  <c r="AJ1280" i="5" s="1"/>
  <c r="AG1280" i="5"/>
  <c r="AH1280" i="5" s="1"/>
  <c r="AE1280" i="5"/>
  <c r="AF1280" i="5" s="1"/>
  <c r="C1280" i="5"/>
  <c r="D1280" i="5" s="1"/>
  <c r="B1280" i="5"/>
  <c r="AQ1279" i="5"/>
  <c r="AO1279" i="5"/>
  <c r="AP1279" i="5" s="1"/>
  <c r="AM1279" i="5"/>
  <c r="AN1279" i="5" s="1"/>
  <c r="AK1279" i="5"/>
  <c r="AL1279" i="5" s="1"/>
  <c r="AI1279" i="5"/>
  <c r="AJ1279" i="5" s="1"/>
  <c r="AG1279" i="5"/>
  <c r="AH1279" i="5" s="1"/>
  <c r="AE1279" i="5"/>
  <c r="AF1279" i="5" s="1"/>
  <c r="C1279" i="5"/>
  <c r="D1279" i="5" s="1"/>
  <c r="B1279" i="5"/>
  <c r="AQ1278" i="5"/>
  <c r="AO1278" i="5"/>
  <c r="AP1278" i="5" s="1"/>
  <c r="AM1278" i="5"/>
  <c r="AN1278" i="5" s="1"/>
  <c r="AK1278" i="5"/>
  <c r="AL1278" i="5" s="1"/>
  <c r="AI1278" i="5"/>
  <c r="AJ1278" i="5" s="1"/>
  <c r="AG1278" i="5"/>
  <c r="AH1278" i="5" s="1"/>
  <c r="AE1278" i="5"/>
  <c r="AF1278" i="5" s="1"/>
  <c r="C1278" i="5"/>
  <c r="D1278" i="5" s="1"/>
  <c r="B1278" i="5"/>
  <c r="AQ1277" i="5"/>
  <c r="AR1277" i="5" s="1"/>
  <c r="AO1277" i="5"/>
  <c r="AP1277" i="5" s="1"/>
  <c r="AM1277" i="5"/>
  <c r="AN1277" i="5" s="1"/>
  <c r="AK1277" i="5"/>
  <c r="AL1277" i="5" s="1"/>
  <c r="AI1277" i="5"/>
  <c r="AJ1277" i="5" s="1"/>
  <c r="AG1277" i="5"/>
  <c r="AH1277" i="5" s="1"/>
  <c r="AE1277" i="5"/>
  <c r="AF1277" i="5" s="1"/>
  <c r="C1277" i="5"/>
  <c r="D1277" i="5" s="1"/>
  <c r="B1277" i="5"/>
  <c r="AQ1275" i="5"/>
  <c r="AO1275" i="5"/>
  <c r="AP1275" i="5" s="1"/>
  <c r="AM1275" i="5"/>
  <c r="AN1275" i="5" s="1"/>
  <c r="AK1275" i="5"/>
  <c r="AL1275" i="5" s="1"/>
  <c r="AI1275" i="5"/>
  <c r="AJ1275" i="5" s="1"/>
  <c r="AG1275" i="5"/>
  <c r="AH1275" i="5" s="1"/>
  <c r="AE1275" i="5"/>
  <c r="AF1275" i="5" s="1"/>
  <c r="C1275" i="5"/>
  <c r="D1275" i="5" s="1"/>
  <c r="B1275" i="5"/>
  <c r="AQ1274" i="5"/>
  <c r="AO1274" i="5"/>
  <c r="AP1274" i="5" s="1"/>
  <c r="AM1274" i="5"/>
  <c r="AN1274" i="5" s="1"/>
  <c r="AK1274" i="5"/>
  <c r="AL1274" i="5" s="1"/>
  <c r="AI1274" i="5"/>
  <c r="AJ1274" i="5" s="1"/>
  <c r="AG1274" i="5"/>
  <c r="AH1274" i="5" s="1"/>
  <c r="AE1274" i="5"/>
  <c r="AF1274" i="5" s="1"/>
  <c r="C1274" i="5"/>
  <c r="D1274" i="5" s="1"/>
  <c r="B1274" i="5"/>
  <c r="AQ1273" i="5"/>
  <c r="AO1273" i="5"/>
  <c r="AP1273" i="5" s="1"/>
  <c r="AM1273" i="5"/>
  <c r="AN1273" i="5" s="1"/>
  <c r="AK1273" i="5"/>
  <c r="AL1273" i="5" s="1"/>
  <c r="AI1273" i="5"/>
  <c r="AJ1273" i="5" s="1"/>
  <c r="AG1273" i="5"/>
  <c r="AH1273" i="5" s="1"/>
  <c r="AE1273" i="5"/>
  <c r="AF1273" i="5" s="1"/>
  <c r="C1273" i="5"/>
  <c r="D1273" i="5" s="1"/>
  <c r="B1273" i="5"/>
  <c r="AQ1272" i="5"/>
  <c r="AO1272" i="5"/>
  <c r="AP1272" i="5" s="1"/>
  <c r="AM1272" i="5"/>
  <c r="AN1272" i="5" s="1"/>
  <c r="AK1272" i="5"/>
  <c r="AL1272" i="5" s="1"/>
  <c r="AI1272" i="5"/>
  <c r="AJ1272" i="5" s="1"/>
  <c r="AG1272" i="5"/>
  <c r="AH1272" i="5" s="1"/>
  <c r="AE1272" i="5"/>
  <c r="AF1272" i="5" s="1"/>
  <c r="C1272" i="5"/>
  <c r="D1272" i="5" s="1"/>
  <c r="B1272" i="5"/>
  <c r="AQ1271" i="5"/>
  <c r="AO1271" i="5"/>
  <c r="AP1271" i="5" s="1"/>
  <c r="AM1271" i="5"/>
  <c r="AN1271" i="5" s="1"/>
  <c r="AK1271" i="5"/>
  <c r="AL1271" i="5" s="1"/>
  <c r="AI1271" i="5"/>
  <c r="AJ1271" i="5" s="1"/>
  <c r="AG1271" i="5"/>
  <c r="AH1271" i="5" s="1"/>
  <c r="AE1271" i="5"/>
  <c r="AF1271" i="5" s="1"/>
  <c r="C1271" i="5"/>
  <c r="D1271" i="5" s="1"/>
  <c r="B1271" i="5"/>
  <c r="AQ1270" i="5"/>
  <c r="AO1270" i="5"/>
  <c r="AP1270" i="5" s="1"/>
  <c r="AM1270" i="5"/>
  <c r="AN1270" i="5" s="1"/>
  <c r="AK1270" i="5"/>
  <c r="AL1270" i="5" s="1"/>
  <c r="AI1270" i="5"/>
  <c r="AJ1270" i="5" s="1"/>
  <c r="AG1270" i="5"/>
  <c r="AH1270" i="5" s="1"/>
  <c r="AE1270" i="5"/>
  <c r="AF1270" i="5" s="1"/>
  <c r="C1270" i="5"/>
  <c r="D1270" i="5" s="1"/>
  <c r="B1270" i="5"/>
  <c r="AQ1269" i="5"/>
  <c r="AO1269" i="5"/>
  <c r="AP1269" i="5" s="1"/>
  <c r="AM1269" i="5"/>
  <c r="AN1269" i="5" s="1"/>
  <c r="AK1269" i="5"/>
  <c r="AL1269" i="5" s="1"/>
  <c r="AI1269" i="5"/>
  <c r="AJ1269" i="5" s="1"/>
  <c r="AG1269" i="5"/>
  <c r="AH1269" i="5" s="1"/>
  <c r="AE1269" i="5"/>
  <c r="AF1269" i="5" s="1"/>
  <c r="C1269" i="5"/>
  <c r="D1269" i="5" s="1"/>
  <c r="B1269" i="5"/>
  <c r="AQ1268" i="5"/>
  <c r="AO1268" i="5"/>
  <c r="AP1268" i="5" s="1"/>
  <c r="AM1268" i="5"/>
  <c r="AN1268" i="5" s="1"/>
  <c r="AK1268" i="5"/>
  <c r="AL1268" i="5" s="1"/>
  <c r="AI1268" i="5"/>
  <c r="AJ1268" i="5" s="1"/>
  <c r="AG1268" i="5"/>
  <c r="AH1268" i="5" s="1"/>
  <c r="AE1268" i="5"/>
  <c r="AF1268" i="5" s="1"/>
  <c r="C1268" i="5"/>
  <c r="D1268" i="5" s="1"/>
  <c r="B1268" i="5"/>
  <c r="AQ1267" i="5"/>
  <c r="AO1267" i="5"/>
  <c r="AP1267" i="5" s="1"/>
  <c r="AM1267" i="5"/>
  <c r="AN1267" i="5" s="1"/>
  <c r="AK1267" i="5"/>
  <c r="AL1267" i="5" s="1"/>
  <c r="AI1267" i="5"/>
  <c r="AJ1267" i="5" s="1"/>
  <c r="AG1267" i="5"/>
  <c r="AH1267" i="5" s="1"/>
  <c r="AE1267" i="5"/>
  <c r="AF1267" i="5" s="1"/>
  <c r="C1267" i="5"/>
  <c r="D1267" i="5" s="1"/>
  <c r="B1267" i="5"/>
  <c r="AQ1266" i="5"/>
  <c r="AR1266" i="5" s="1"/>
  <c r="AR1267" i="5" s="1"/>
  <c r="AR1268" i="5" s="1"/>
  <c r="AR1269" i="5" s="1"/>
  <c r="AR1270" i="5" s="1"/>
  <c r="AR1271" i="5" s="1"/>
  <c r="AR1272" i="5" s="1"/>
  <c r="AR1273" i="5" s="1"/>
  <c r="AR1274" i="5" s="1"/>
  <c r="AR1275" i="5" s="1"/>
  <c r="AO1266" i="5"/>
  <c r="AP1266" i="5" s="1"/>
  <c r="AM1266" i="5"/>
  <c r="AN1266" i="5" s="1"/>
  <c r="AK1266" i="5"/>
  <c r="AL1266" i="5" s="1"/>
  <c r="AI1266" i="5"/>
  <c r="AJ1266" i="5" s="1"/>
  <c r="AG1266" i="5"/>
  <c r="AH1266" i="5" s="1"/>
  <c r="AE1266" i="5"/>
  <c r="AF1266" i="5" s="1"/>
  <c r="C1266" i="5"/>
  <c r="D1266" i="5" s="1"/>
  <c r="B1266" i="5"/>
  <c r="AQ1265" i="5"/>
  <c r="AO1265" i="5"/>
  <c r="AP1265" i="5" s="1"/>
  <c r="AM1265" i="5"/>
  <c r="AN1265" i="5" s="1"/>
  <c r="AK1265" i="5"/>
  <c r="AL1265" i="5" s="1"/>
  <c r="AI1265" i="5"/>
  <c r="AJ1265" i="5" s="1"/>
  <c r="AG1265" i="5"/>
  <c r="AH1265" i="5" s="1"/>
  <c r="AE1265" i="5"/>
  <c r="AF1265" i="5" s="1"/>
  <c r="C1265" i="5"/>
  <c r="D1265" i="5" s="1"/>
  <c r="B1265" i="5"/>
  <c r="AQ1264" i="5"/>
  <c r="AO1264" i="5"/>
  <c r="AP1264" i="5" s="1"/>
  <c r="AM1264" i="5"/>
  <c r="AN1264" i="5" s="1"/>
  <c r="AK1264" i="5"/>
  <c r="AL1264" i="5" s="1"/>
  <c r="AI1264" i="5"/>
  <c r="AJ1264" i="5" s="1"/>
  <c r="AG1264" i="5"/>
  <c r="AH1264" i="5" s="1"/>
  <c r="AE1264" i="5"/>
  <c r="AF1264" i="5" s="1"/>
  <c r="C1264" i="5"/>
  <c r="D1264" i="5" s="1"/>
  <c r="B1264" i="5"/>
  <c r="AQ1263" i="5"/>
  <c r="AO1263" i="5"/>
  <c r="AP1263" i="5" s="1"/>
  <c r="AM1263" i="5"/>
  <c r="AN1263" i="5" s="1"/>
  <c r="AK1263" i="5"/>
  <c r="AL1263" i="5" s="1"/>
  <c r="AI1263" i="5"/>
  <c r="AJ1263" i="5" s="1"/>
  <c r="AG1263" i="5"/>
  <c r="AH1263" i="5" s="1"/>
  <c r="AE1263" i="5"/>
  <c r="AF1263" i="5" s="1"/>
  <c r="C1263" i="5"/>
  <c r="D1263" i="5" s="1"/>
  <c r="B1263" i="5"/>
  <c r="AQ1262" i="5"/>
  <c r="AO1262" i="5"/>
  <c r="AP1262" i="5" s="1"/>
  <c r="AM1262" i="5"/>
  <c r="AN1262" i="5" s="1"/>
  <c r="AK1262" i="5"/>
  <c r="AL1262" i="5" s="1"/>
  <c r="AI1262" i="5"/>
  <c r="AJ1262" i="5" s="1"/>
  <c r="AG1262" i="5"/>
  <c r="AH1262" i="5" s="1"/>
  <c r="AE1262" i="5"/>
  <c r="AF1262" i="5" s="1"/>
  <c r="C1262" i="5"/>
  <c r="D1262" i="5" s="1"/>
  <c r="B1262" i="5"/>
  <c r="AQ1261" i="5"/>
  <c r="AO1261" i="5"/>
  <c r="AP1261" i="5" s="1"/>
  <c r="AM1261" i="5"/>
  <c r="AN1261" i="5" s="1"/>
  <c r="AK1261" i="5"/>
  <c r="AL1261" i="5" s="1"/>
  <c r="AI1261" i="5"/>
  <c r="AJ1261" i="5" s="1"/>
  <c r="AG1261" i="5"/>
  <c r="AH1261" i="5" s="1"/>
  <c r="AE1261" i="5"/>
  <c r="AF1261" i="5" s="1"/>
  <c r="C1261" i="5"/>
  <c r="D1261" i="5" s="1"/>
  <c r="B1261" i="5"/>
  <c r="AQ1260" i="5"/>
  <c r="AO1260" i="5"/>
  <c r="AP1260" i="5" s="1"/>
  <c r="AM1260" i="5"/>
  <c r="AN1260" i="5" s="1"/>
  <c r="AK1260" i="5"/>
  <c r="AL1260" i="5" s="1"/>
  <c r="AI1260" i="5"/>
  <c r="AJ1260" i="5" s="1"/>
  <c r="AG1260" i="5"/>
  <c r="AH1260" i="5" s="1"/>
  <c r="AE1260" i="5"/>
  <c r="AF1260" i="5" s="1"/>
  <c r="C1260" i="5"/>
  <c r="D1260" i="5" s="1"/>
  <c r="B1260" i="5"/>
  <c r="AQ1259" i="5"/>
  <c r="AO1259" i="5"/>
  <c r="AP1259" i="5" s="1"/>
  <c r="AM1259" i="5"/>
  <c r="AN1259" i="5" s="1"/>
  <c r="AK1259" i="5"/>
  <c r="AL1259" i="5" s="1"/>
  <c r="AI1259" i="5"/>
  <c r="AJ1259" i="5" s="1"/>
  <c r="AG1259" i="5"/>
  <c r="AH1259" i="5" s="1"/>
  <c r="AE1259" i="5"/>
  <c r="AF1259" i="5" s="1"/>
  <c r="C1259" i="5"/>
  <c r="D1259" i="5" s="1"/>
  <c r="B1259" i="5"/>
  <c r="AQ1258" i="5"/>
  <c r="AO1258" i="5"/>
  <c r="AP1258" i="5" s="1"/>
  <c r="AM1258" i="5"/>
  <c r="AN1258" i="5" s="1"/>
  <c r="AK1258" i="5"/>
  <c r="AL1258" i="5" s="1"/>
  <c r="AI1258" i="5"/>
  <c r="AJ1258" i="5" s="1"/>
  <c r="AG1258" i="5"/>
  <c r="AH1258" i="5" s="1"/>
  <c r="AE1258" i="5"/>
  <c r="AF1258" i="5" s="1"/>
  <c r="C1258" i="5"/>
  <c r="D1258" i="5" s="1"/>
  <c r="B1258" i="5"/>
  <c r="AQ1257" i="5"/>
  <c r="AO1257" i="5"/>
  <c r="AP1257" i="5" s="1"/>
  <c r="AM1257" i="5"/>
  <c r="AN1257" i="5" s="1"/>
  <c r="AK1257" i="5"/>
  <c r="AL1257" i="5" s="1"/>
  <c r="AI1257" i="5"/>
  <c r="AJ1257" i="5" s="1"/>
  <c r="AG1257" i="5"/>
  <c r="AH1257" i="5" s="1"/>
  <c r="AE1257" i="5"/>
  <c r="AF1257" i="5" s="1"/>
  <c r="C1257" i="5"/>
  <c r="D1257" i="5" s="1"/>
  <c r="B1257" i="5"/>
  <c r="AQ1256" i="5"/>
  <c r="AO1256" i="5"/>
  <c r="AP1256" i="5" s="1"/>
  <c r="AM1256" i="5"/>
  <c r="AN1256" i="5" s="1"/>
  <c r="AK1256" i="5"/>
  <c r="AL1256" i="5" s="1"/>
  <c r="AI1256" i="5"/>
  <c r="AJ1256" i="5" s="1"/>
  <c r="AG1256" i="5"/>
  <c r="AH1256" i="5" s="1"/>
  <c r="AE1256" i="5"/>
  <c r="AF1256" i="5" s="1"/>
  <c r="C1256" i="5"/>
  <c r="D1256" i="5" s="1"/>
  <c r="B1256" i="5"/>
  <c r="AQ1255" i="5"/>
  <c r="AR1255" i="5" s="1"/>
  <c r="AO1255" i="5"/>
  <c r="AP1255" i="5" s="1"/>
  <c r="AM1255" i="5"/>
  <c r="AN1255" i="5" s="1"/>
  <c r="AK1255" i="5"/>
  <c r="AL1255" i="5" s="1"/>
  <c r="AI1255" i="5"/>
  <c r="AJ1255" i="5" s="1"/>
  <c r="AG1255" i="5"/>
  <c r="AH1255" i="5" s="1"/>
  <c r="AE1255" i="5"/>
  <c r="AF1255" i="5" s="1"/>
  <c r="C1255" i="5"/>
  <c r="D1255" i="5" s="1"/>
  <c r="B1255" i="5"/>
  <c r="AQ1253" i="5"/>
  <c r="AO1253" i="5"/>
  <c r="AP1253" i="5" s="1"/>
  <c r="AM1253" i="5"/>
  <c r="AN1253" i="5" s="1"/>
  <c r="AK1253" i="5"/>
  <c r="AL1253" i="5" s="1"/>
  <c r="AI1253" i="5"/>
  <c r="AJ1253" i="5" s="1"/>
  <c r="AG1253" i="5"/>
  <c r="AH1253" i="5" s="1"/>
  <c r="AE1253" i="5"/>
  <c r="AF1253" i="5" s="1"/>
  <c r="C1253" i="5"/>
  <c r="D1253" i="5" s="1"/>
  <c r="B1253" i="5"/>
  <c r="AQ1252" i="5"/>
  <c r="AO1252" i="5"/>
  <c r="AP1252" i="5" s="1"/>
  <c r="AM1252" i="5"/>
  <c r="AN1252" i="5" s="1"/>
  <c r="AK1252" i="5"/>
  <c r="AL1252" i="5" s="1"/>
  <c r="AI1252" i="5"/>
  <c r="AJ1252" i="5" s="1"/>
  <c r="AG1252" i="5"/>
  <c r="AH1252" i="5" s="1"/>
  <c r="AE1252" i="5"/>
  <c r="AF1252" i="5" s="1"/>
  <c r="C1252" i="5"/>
  <c r="D1252" i="5" s="1"/>
  <c r="B1252" i="5"/>
  <c r="AQ1251" i="5"/>
  <c r="AO1251" i="5"/>
  <c r="AP1251" i="5" s="1"/>
  <c r="AM1251" i="5"/>
  <c r="AN1251" i="5" s="1"/>
  <c r="AK1251" i="5"/>
  <c r="AL1251" i="5" s="1"/>
  <c r="AI1251" i="5"/>
  <c r="AJ1251" i="5" s="1"/>
  <c r="AG1251" i="5"/>
  <c r="AH1251" i="5" s="1"/>
  <c r="AE1251" i="5"/>
  <c r="AF1251" i="5" s="1"/>
  <c r="C1251" i="5"/>
  <c r="D1251" i="5" s="1"/>
  <c r="B1251" i="5"/>
  <c r="AQ1250" i="5"/>
  <c r="AO1250" i="5"/>
  <c r="AP1250" i="5" s="1"/>
  <c r="AM1250" i="5"/>
  <c r="AN1250" i="5" s="1"/>
  <c r="AK1250" i="5"/>
  <c r="AL1250" i="5" s="1"/>
  <c r="AI1250" i="5"/>
  <c r="AJ1250" i="5" s="1"/>
  <c r="AG1250" i="5"/>
  <c r="AH1250" i="5" s="1"/>
  <c r="AE1250" i="5"/>
  <c r="AF1250" i="5" s="1"/>
  <c r="C1250" i="5"/>
  <c r="D1250" i="5" s="1"/>
  <c r="B1250" i="5"/>
  <c r="AQ1249" i="5"/>
  <c r="AO1249" i="5"/>
  <c r="AP1249" i="5" s="1"/>
  <c r="AM1249" i="5"/>
  <c r="AN1249" i="5" s="1"/>
  <c r="AK1249" i="5"/>
  <c r="AL1249" i="5" s="1"/>
  <c r="AI1249" i="5"/>
  <c r="AJ1249" i="5" s="1"/>
  <c r="AG1249" i="5"/>
  <c r="AH1249" i="5" s="1"/>
  <c r="AE1249" i="5"/>
  <c r="AF1249" i="5" s="1"/>
  <c r="C1249" i="5"/>
  <c r="D1249" i="5" s="1"/>
  <c r="B1249" i="5"/>
  <c r="AQ1248" i="5"/>
  <c r="AO1248" i="5"/>
  <c r="AP1248" i="5" s="1"/>
  <c r="AM1248" i="5"/>
  <c r="AN1248" i="5" s="1"/>
  <c r="AK1248" i="5"/>
  <c r="AL1248" i="5" s="1"/>
  <c r="AI1248" i="5"/>
  <c r="AJ1248" i="5" s="1"/>
  <c r="AG1248" i="5"/>
  <c r="AH1248" i="5" s="1"/>
  <c r="AE1248" i="5"/>
  <c r="AF1248" i="5" s="1"/>
  <c r="C1248" i="5"/>
  <c r="D1248" i="5" s="1"/>
  <c r="B1248" i="5"/>
  <c r="AQ1247" i="5"/>
  <c r="AO1247" i="5"/>
  <c r="AP1247" i="5" s="1"/>
  <c r="AM1247" i="5"/>
  <c r="AN1247" i="5" s="1"/>
  <c r="AK1247" i="5"/>
  <c r="AL1247" i="5" s="1"/>
  <c r="AI1247" i="5"/>
  <c r="AJ1247" i="5" s="1"/>
  <c r="AG1247" i="5"/>
  <c r="AH1247" i="5" s="1"/>
  <c r="AE1247" i="5"/>
  <c r="AF1247" i="5" s="1"/>
  <c r="C1247" i="5"/>
  <c r="D1247" i="5" s="1"/>
  <c r="B1247" i="5"/>
  <c r="AQ1246" i="5"/>
  <c r="AO1246" i="5"/>
  <c r="AP1246" i="5" s="1"/>
  <c r="AM1246" i="5"/>
  <c r="AN1246" i="5" s="1"/>
  <c r="AK1246" i="5"/>
  <c r="AL1246" i="5" s="1"/>
  <c r="AI1246" i="5"/>
  <c r="AJ1246" i="5" s="1"/>
  <c r="AG1246" i="5"/>
  <c r="AH1246" i="5" s="1"/>
  <c r="AE1246" i="5"/>
  <c r="AF1246" i="5" s="1"/>
  <c r="C1246" i="5"/>
  <c r="D1246" i="5" s="1"/>
  <c r="B1246" i="5"/>
  <c r="AQ1245" i="5"/>
  <c r="AR1245" i="5" s="1"/>
  <c r="AO1245" i="5"/>
  <c r="AP1245" i="5" s="1"/>
  <c r="AM1245" i="5"/>
  <c r="AN1245" i="5" s="1"/>
  <c r="AK1245" i="5"/>
  <c r="AL1245" i="5" s="1"/>
  <c r="AI1245" i="5"/>
  <c r="AJ1245" i="5" s="1"/>
  <c r="AG1245" i="5"/>
  <c r="AH1245" i="5" s="1"/>
  <c r="AE1245" i="5"/>
  <c r="AF1245" i="5" s="1"/>
  <c r="C1245" i="5"/>
  <c r="D1245" i="5" s="1"/>
  <c r="B1245" i="5"/>
  <c r="AQ1243" i="5"/>
  <c r="AO1243" i="5"/>
  <c r="AP1243" i="5" s="1"/>
  <c r="AM1243" i="5"/>
  <c r="AN1243" i="5" s="1"/>
  <c r="AK1243" i="5"/>
  <c r="AL1243" i="5" s="1"/>
  <c r="AI1243" i="5"/>
  <c r="AJ1243" i="5" s="1"/>
  <c r="AG1243" i="5"/>
  <c r="AH1243" i="5" s="1"/>
  <c r="AE1243" i="5"/>
  <c r="AF1243" i="5" s="1"/>
  <c r="C1243" i="5"/>
  <c r="D1243" i="5" s="1"/>
  <c r="B1243" i="5"/>
  <c r="AQ1242" i="5"/>
  <c r="AO1242" i="5"/>
  <c r="AP1242" i="5" s="1"/>
  <c r="AM1242" i="5"/>
  <c r="AN1242" i="5" s="1"/>
  <c r="AK1242" i="5"/>
  <c r="AL1242" i="5" s="1"/>
  <c r="AI1242" i="5"/>
  <c r="AJ1242" i="5" s="1"/>
  <c r="AG1242" i="5"/>
  <c r="AH1242" i="5" s="1"/>
  <c r="AE1242" i="5"/>
  <c r="AF1242" i="5" s="1"/>
  <c r="C1242" i="5"/>
  <c r="D1242" i="5" s="1"/>
  <c r="B1242" i="5"/>
  <c r="AQ1241" i="5"/>
  <c r="AO1241" i="5"/>
  <c r="AP1241" i="5" s="1"/>
  <c r="AM1241" i="5"/>
  <c r="AN1241" i="5" s="1"/>
  <c r="AK1241" i="5"/>
  <c r="AL1241" i="5" s="1"/>
  <c r="AI1241" i="5"/>
  <c r="AJ1241" i="5" s="1"/>
  <c r="AG1241" i="5"/>
  <c r="AH1241" i="5" s="1"/>
  <c r="AE1241" i="5"/>
  <c r="AF1241" i="5" s="1"/>
  <c r="C1241" i="5"/>
  <c r="D1241" i="5" s="1"/>
  <c r="B1241" i="5"/>
  <c r="AQ1240" i="5"/>
  <c r="AO1240" i="5"/>
  <c r="AP1240" i="5" s="1"/>
  <c r="AM1240" i="5"/>
  <c r="AN1240" i="5" s="1"/>
  <c r="AK1240" i="5"/>
  <c r="AL1240" i="5" s="1"/>
  <c r="AI1240" i="5"/>
  <c r="AJ1240" i="5" s="1"/>
  <c r="AG1240" i="5"/>
  <c r="AH1240" i="5" s="1"/>
  <c r="AE1240" i="5"/>
  <c r="AF1240" i="5" s="1"/>
  <c r="C1240" i="5"/>
  <c r="D1240" i="5" s="1"/>
  <c r="B1240" i="5"/>
  <c r="AQ1239" i="5"/>
  <c r="AO1239" i="5"/>
  <c r="AP1239" i="5" s="1"/>
  <c r="AM1239" i="5"/>
  <c r="AN1239" i="5" s="1"/>
  <c r="AK1239" i="5"/>
  <c r="AL1239" i="5" s="1"/>
  <c r="AI1239" i="5"/>
  <c r="AJ1239" i="5" s="1"/>
  <c r="AG1239" i="5"/>
  <c r="AH1239" i="5" s="1"/>
  <c r="AE1239" i="5"/>
  <c r="AF1239" i="5" s="1"/>
  <c r="C1239" i="5"/>
  <c r="D1239" i="5" s="1"/>
  <c r="B1239" i="5"/>
  <c r="AQ1238" i="5"/>
  <c r="AO1238" i="5"/>
  <c r="AP1238" i="5" s="1"/>
  <c r="AM1238" i="5"/>
  <c r="AN1238" i="5" s="1"/>
  <c r="AK1238" i="5"/>
  <c r="AL1238" i="5" s="1"/>
  <c r="AI1238" i="5"/>
  <c r="AJ1238" i="5" s="1"/>
  <c r="AG1238" i="5"/>
  <c r="AH1238" i="5" s="1"/>
  <c r="AE1238" i="5"/>
  <c r="AF1238" i="5" s="1"/>
  <c r="C1238" i="5"/>
  <c r="D1238" i="5" s="1"/>
  <c r="B1238" i="5"/>
  <c r="AQ1237" i="5"/>
  <c r="AO1237" i="5"/>
  <c r="AP1237" i="5" s="1"/>
  <c r="AM1237" i="5"/>
  <c r="AN1237" i="5" s="1"/>
  <c r="AK1237" i="5"/>
  <c r="AL1237" i="5" s="1"/>
  <c r="AI1237" i="5"/>
  <c r="AJ1237" i="5" s="1"/>
  <c r="AG1237" i="5"/>
  <c r="AH1237" i="5" s="1"/>
  <c r="AE1237" i="5"/>
  <c r="AF1237" i="5" s="1"/>
  <c r="C1237" i="5"/>
  <c r="D1237" i="5" s="1"/>
  <c r="B1237" i="5"/>
  <c r="AQ1236" i="5"/>
  <c r="AR1236" i="5" s="1"/>
  <c r="AR1237" i="5" s="1"/>
  <c r="AO1236" i="5"/>
  <c r="AP1236" i="5" s="1"/>
  <c r="AM1236" i="5"/>
  <c r="AN1236" i="5" s="1"/>
  <c r="AK1236" i="5"/>
  <c r="AL1236" i="5" s="1"/>
  <c r="AI1236" i="5"/>
  <c r="AJ1236" i="5" s="1"/>
  <c r="AG1236" i="5"/>
  <c r="AH1236" i="5" s="1"/>
  <c r="AE1236" i="5"/>
  <c r="AF1236" i="5" s="1"/>
  <c r="C1236" i="5"/>
  <c r="D1236" i="5" s="1"/>
  <c r="B1236" i="5"/>
  <c r="AQ1234" i="5"/>
  <c r="AO1234" i="5"/>
  <c r="AP1234" i="5" s="1"/>
  <c r="AM1234" i="5"/>
  <c r="AN1234" i="5" s="1"/>
  <c r="AK1234" i="5"/>
  <c r="AL1234" i="5" s="1"/>
  <c r="AI1234" i="5"/>
  <c r="AJ1234" i="5" s="1"/>
  <c r="AG1234" i="5"/>
  <c r="AH1234" i="5" s="1"/>
  <c r="AE1234" i="5"/>
  <c r="AF1234" i="5" s="1"/>
  <c r="C1234" i="5"/>
  <c r="D1234" i="5" s="1"/>
  <c r="B1234" i="5"/>
  <c r="AQ1233" i="5"/>
  <c r="AO1233" i="5"/>
  <c r="AP1233" i="5" s="1"/>
  <c r="AM1233" i="5"/>
  <c r="AN1233" i="5" s="1"/>
  <c r="AK1233" i="5"/>
  <c r="AL1233" i="5" s="1"/>
  <c r="AI1233" i="5"/>
  <c r="AJ1233" i="5" s="1"/>
  <c r="AG1233" i="5"/>
  <c r="AH1233" i="5" s="1"/>
  <c r="AE1233" i="5"/>
  <c r="AF1233" i="5" s="1"/>
  <c r="C1233" i="5"/>
  <c r="D1233" i="5" s="1"/>
  <c r="B1233" i="5"/>
  <c r="AQ1232" i="5"/>
  <c r="AO1232" i="5"/>
  <c r="AP1232" i="5" s="1"/>
  <c r="AM1232" i="5"/>
  <c r="AN1232" i="5" s="1"/>
  <c r="AK1232" i="5"/>
  <c r="AL1232" i="5" s="1"/>
  <c r="AI1232" i="5"/>
  <c r="AJ1232" i="5" s="1"/>
  <c r="AG1232" i="5"/>
  <c r="AH1232" i="5" s="1"/>
  <c r="AE1232" i="5"/>
  <c r="AF1232" i="5" s="1"/>
  <c r="C1232" i="5"/>
  <c r="D1232" i="5" s="1"/>
  <c r="B1232" i="5"/>
  <c r="AQ1231" i="5"/>
  <c r="AO1231" i="5"/>
  <c r="AP1231" i="5" s="1"/>
  <c r="AM1231" i="5"/>
  <c r="AN1231" i="5" s="1"/>
  <c r="AK1231" i="5"/>
  <c r="AL1231" i="5" s="1"/>
  <c r="AI1231" i="5"/>
  <c r="AJ1231" i="5" s="1"/>
  <c r="AG1231" i="5"/>
  <c r="AH1231" i="5" s="1"/>
  <c r="AE1231" i="5"/>
  <c r="AF1231" i="5" s="1"/>
  <c r="C1231" i="5"/>
  <c r="D1231" i="5" s="1"/>
  <c r="B1231" i="5"/>
  <c r="AQ1230" i="5"/>
  <c r="AO1230" i="5"/>
  <c r="AP1230" i="5" s="1"/>
  <c r="AM1230" i="5"/>
  <c r="AN1230" i="5" s="1"/>
  <c r="AK1230" i="5"/>
  <c r="AL1230" i="5" s="1"/>
  <c r="AI1230" i="5"/>
  <c r="AJ1230" i="5" s="1"/>
  <c r="AG1230" i="5"/>
  <c r="AH1230" i="5" s="1"/>
  <c r="AE1230" i="5"/>
  <c r="AF1230" i="5" s="1"/>
  <c r="C1230" i="5"/>
  <c r="D1230" i="5" s="1"/>
  <c r="B1230" i="5"/>
  <c r="AQ1229" i="5"/>
  <c r="AO1229" i="5"/>
  <c r="AP1229" i="5" s="1"/>
  <c r="AM1229" i="5"/>
  <c r="AN1229" i="5" s="1"/>
  <c r="AK1229" i="5"/>
  <c r="AL1229" i="5" s="1"/>
  <c r="AI1229" i="5"/>
  <c r="AJ1229" i="5" s="1"/>
  <c r="AG1229" i="5"/>
  <c r="AH1229" i="5" s="1"/>
  <c r="AE1229" i="5"/>
  <c r="AF1229" i="5" s="1"/>
  <c r="C1229" i="5"/>
  <c r="D1229" i="5" s="1"/>
  <c r="B1229" i="5"/>
  <c r="AQ1228" i="5"/>
  <c r="AR1228" i="5" s="1"/>
  <c r="AO1228" i="5"/>
  <c r="AP1228" i="5" s="1"/>
  <c r="AM1228" i="5"/>
  <c r="AN1228" i="5" s="1"/>
  <c r="AK1228" i="5"/>
  <c r="AL1228" i="5" s="1"/>
  <c r="AI1228" i="5"/>
  <c r="AJ1228" i="5" s="1"/>
  <c r="AG1228" i="5"/>
  <c r="AH1228" i="5" s="1"/>
  <c r="AE1228" i="5"/>
  <c r="AF1228" i="5" s="1"/>
  <c r="C1228" i="5"/>
  <c r="D1228" i="5" s="1"/>
  <c r="B1228" i="5"/>
  <c r="AQ1226" i="5"/>
  <c r="AO1226" i="5"/>
  <c r="AP1226" i="5" s="1"/>
  <c r="AM1226" i="5"/>
  <c r="AN1226" i="5" s="1"/>
  <c r="AK1226" i="5"/>
  <c r="AL1226" i="5" s="1"/>
  <c r="AI1226" i="5"/>
  <c r="AJ1226" i="5" s="1"/>
  <c r="AG1226" i="5"/>
  <c r="AH1226" i="5" s="1"/>
  <c r="AE1226" i="5"/>
  <c r="AF1226" i="5" s="1"/>
  <c r="AQ1225" i="5"/>
  <c r="AO1225" i="5"/>
  <c r="AP1225" i="5" s="1"/>
  <c r="AM1225" i="5"/>
  <c r="AN1225" i="5" s="1"/>
  <c r="AK1225" i="5"/>
  <c r="AL1225" i="5" s="1"/>
  <c r="AI1225" i="5"/>
  <c r="AJ1225" i="5" s="1"/>
  <c r="AG1225" i="5"/>
  <c r="AH1225" i="5" s="1"/>
  <c r="AE1225" i="5"/>
  <c r="AF1225" i="5" s="1"/>
  <c r="C1225" i="5"/>
  <c r="D1225" i="5" s="1"/>
  <c r="B1225" i="5"/>
  <c r="AQ1224" i="5"/>
  <c r="AO1224" i="5"/>
  <c r="AP1224" i="5" s="1"/>
  <c r="AM1224" i="5"/>
  <c r="AN1224" i="5" s="1"/>
  <c r="AK1224" i="5"/>
  <c r="AL1224" i="5" s="1"/>
  <c r="AI1224" i="5"/>
  <c r="AJ1224" i="5" s="1"/>
  <c r="AG1224" i="5"/>
  <c r="AH1224" i="5" s="1"/>
  <c r="AE1224" i="5"/>
  <c r="AF1224" i="5" s="1"/>
  <c r="C1224" i="5"/>
  <c r="D1224" i="5" s="1"/>
  <c r="B1224" i="5"/>
  <c r="AQ1223" i="5"/>
  <c r="AO1223" i="5"/>
  <c r="AP1223" i="5" s="1"/>
  <c r="AM1223" i="5"/>
  <c r="AN1223" i="5" s="1"/>
  <c r="AK1223" i="5"/>
  <c r="AL1223" i="5" s="1"/>
  <c r="AI1223" i="5"/>
  <c r="AJ1223" i="5" s="1"/>
  <c r="AG1223" i="5"/>
  <c r="AH1223" i="5" s="1"/>
  <c r="AE1223" i="5"/>
  <c r="AF1223" i="5" s="1"/>
  <c r="C1223" i="5"/>
  <c r="D1223" i="5" s="1"/>
  <c r="B1223" i="5"/>
  <c r="AQ1222" i="5"/>
  <c r="AO1222" i="5"/>
  <c r="AP1222" i="5" s="1"/>
  <c r="AM1222" i="5"/>
  <c r="AN1222" i="5" s="1"/>
  <c r="AK1222" i="5"/>
  <c r="AL1222" i="5" s="1"/>
  <c r="AI1222" i="5"/>
  <c r="AJ1222" i="5" s="1"/>
  <c r="AG1222" i="5"/>
  <c r="AH1222" i="5" s="1"/>
  <c r="AE1222" i="5"/>
  <c r="AF1222" i="5" s="1"/>
  <c r="C1222" i="5"/>
  <c r="D1222" i="5" s="1"/>
  <c r="B1222" i="5"/>
  <c r="AQ1221" i="5"/>
  <c r="AO1221" i="5"/>
  <c r="AP1221" i="5" s="1"/>
  <c r="AM1221" i="5"/>
  <c r="AN1221" i="5" s="1"/>
  <c r="AK1221" i="5"/>
  <c r="AL1221" i="5" s="1"/>
  <c r="AI1221" i="5"/>
  <c r="AJ1221" i="5" s="1"/>
  <c r="AG1221" i="5"/>
  <c r="AH1221" i="5" s="1"/>
  <c r="AE1221" i="5"/>
  <c r="AF1221" i="5" s="1"/>
  <c r="C1221" i="5"/>
  <c r="D1221" i="5" s="1"/>
  <c r="B1221" i="5"/>
  <c r="AQ1220" i="5"/>
  <c r="AO1220" i="5"/>
  <c r="AP1220" i="5" s="1"/>
  <c r="AM1220" i="5"/>
  <c r="AN1220" i="5" s="1"/>
  <c r="AK1220" i="5"/>
  <c r="AL1220" i="5" s="1"/>
  <c r="AI1220" i="5"/>
  <c r="AJ1220" i="5" s="1"/>
  <c r="AG1220" i="5"/>
  <c r="AH1220" i="5" s="1"/>
  <c r="AE1220" i="5"/>
  <c r="AF1220" i="5" s="1"/>
  <c r="C1220" i="5"/>
  <c r="D1220" i="5" s="1"/>
  <c r="B1220" i="5"/>
  <c r="AQ1219" i="5"/>
  <c r="AR1219" i="5" s="1"/>
  <c r="AO1219" i="5"/>
  <c r="AP1219" i="5" s="1"/>
  <c r="AM1219" i="5"/>
  <c r="AN1219" i="5" s="1"/>
  <c r="AK1219" i="5"/>
  <c r="AL1219" i="5" s="1"/>
  <c r="AI1219" i="5"/>
  <c r="AJ1219" i="5" s="1"/>
  <c r="AG1219" i="5"/>
  <c r="AH1219" i="5" s="1"/>
  <c r="AE1219" i="5"/>
  <c r="AF1219" i="5" s="1"/>
  <c r="C1219" i="5"/>
  <c r="D1219" i="5" s="1"/>
  <c r="B1219" i="5"/>
  <c r="AQ1217" i="5"/>
  <c r="AO1217" i="5"/>
  <c r="AP1217" i="5" s="1"/>
  <c r="AM1217" i="5"/>
  <c r="AN1217" i="5" s="1"/>
  <c r="AK1217" i="5"/>
  <c r="AL1217" i="5" s="1"/>
  <c r="AI1217" i="5"/>
  <c r="AJ1217" i="5" s="1"/>
  <c r="AG1217" i="5"/>
  <c r="AH1217" i="5" s="1"/>
  <c r="AE1217" i="5"/>
  <c r="AF1217" i="5" s="1"/>
  <c r="AQ1216" i="5"/>
  <c r="AO1216" i="5"/>
  <c r="AP1216" i="5" s="1"/>
  <c r="AM1216" i="5"/>
  <c r="AN1216" i="5" s="1"/>
  <c r="AK1216" i="5"/>
  <c r="AL1216" i="5" s="1"/>
  <c r="AI1216" i="5"/>
  <c r="AJ1216" i="5" s="1"/>
  <c r="AG1216" i="5"/>
  <c r="AH1216" i="5" s="1"/>
  <c r="AE1216" i="5"/>
  <c r="AF1216" i="5" s="1"/>
  <c r="C1216" i="5"/>
  <c r="D1216" i="5" s="1"/>
  <c r="B1216" i="5"/>
  <c r="AQ1215" i="5"/>
  <c r="AO1215" i="5"/>
  <c r="AP1215" i="5" s="1"/>
  <c r="AM1215" i="5"/>
  <c r="AN1215" i="5" s="1"/>
  <c r="AK1215" i="5"/>
  <c r="AL1215" i="5" s="1"/>
  <c r="AI1215" i="5"/>
  <c r="AJ1215" i="5" s="1"/>
  <c r="AG1215" i="5"/>
  <c r="AH1215" i="5" s="1"/>
  <c r="AE1215" i="5"/>
  <c r="AF1215" i="5" s="1"/>
  <c r="C1215" i="5"/>
  <c r="D1215" i="5" s="1"/>
  <c r="B1215" i="5"/>
  <c r="AQ1214" i="5"/>
  <c r="AO1214" i="5"/>
  <c r="AP1214" i="5" s="1"/>
  <c r="AM1214" i="5"/>
  <c r="AN1214" i="5" s="1"/>
  <c r="AK1214" i="5"/>
  <c r="AL1214" i="5" s="1"/>
  <c r="AI1214" i="5"/>
  <c r="AJ1214" i="5" s="1"/>
  <c r="AG1214" i="5"/>
  <c r="AH1214" i="5" s="1"/>
  <c r="AE1214" i="5"/>
  <c r="AF1214" i="5" s="1"/>
  <c r="C1214" i="5"/>
  <c r="D1214" i="5" s="1"/>
  <c r="B1214" i="5"/>
  <c r="AQ1213" i="5"/>
  <c r="AO1213" i="5"/>
  <c r="AP1213" i="5" s="1"/>
  <c r="AM1213" i="5"/>
  <c r="AN1213" i="5" s="1"/>
  <c r="AK1213" i="5"/>
  <c r="AL1213" i="5" s="1"/>
  <c r="AI1213" i="5"/>
  <c r="AJ1213" i="5" s="1"/>
  <c r="AG1213" i="5"/>
  <c r="AH1213" i="5" s="1"/>
  <c r="AE1213" i="5"/>
  <c r="AF1213" i="5" s="1"/>
  <c r="C1213" i="5"/>
  <c r="D1213" i="5" s="1"/>
  <c r="B1213" i="5"/>
  <c r="AQ1212" i="5"/>
  <c r="AO1212" i="5"/>
  <c r="AP1212" i="5" s="1"/>
  <c r="AM1212" i="5"/>
  <c r="AN1212" i="5" s="1"/>
  <c r="AK1212" i="5"/>
  <c r="AL1212" i="5" s="1"/>
  <c r="AI1212" i="5"/>
  <c r="AJ1212" i="5" s="1"/>
  <c r="AG1212" i="5"/>
  <c r="AH1212" i="5" s="1"/>
  <c r="AE1212" i="5"/>
  <c r="AF1212" i="5" s="1"/>
  <c r="C1212" i="5"/>
  <c r="D1212" i="5" s="1"/>
  <c r="B1212" i="5"/>
  <c r="AQ1211" i="5"/>
  <c r="AR1211" i="5" s="1"/>
  <c r="AO1211" i="5"/>
  <c r="AP1211" i="5" s="1"/>
  <c r="AM1211" i="5"/>
  <c r="AN1211" i="5" s="1"/>
  <c r="AK1211" i="5"/>
  <c r="AL1211" i="5" s="1"/>
  <c r="AI1211" i="5"/>
  <c r="AJ1211" i="5" s="1"/>
  <c r="AG1211" i="5"/>
  <c r="AH1211" i="5" s="1"/>
  <c r="AE1211" i="5"/>
  <c r="AF1211" i="5" s="1"/>
  <c r="C1211" i="5"/>
  <c r="D1211" i="5" s="1"/>
  <c r="B1211" i="5"/>
  <c r="AQ1209" i="5"/>
  <c r="AO1209" i="5"/>
  <c r="AP1209" i="5" s="1"/>
  <c r="AM1209" i="5"/>
  <c r="AN1209" i="5" s="1"/>
  <c r="AK1209" i="5"/>
  <c r="AL1209" i="5" s="1"/>
  <c r="AI1209" i="5"/>
  <c r="AJ1209" i="5" s="1"/>
  <c r="AG1209" i="5"/>
  <c r="AH1209" i="5" s="1"/>
  <c r="AE1209" i="5"/>
  <c r="AF1209" i="5" s="1"/>
  <c r="C1209" i="5"/>
  <c r="D1209" i="5" s="1"/>
  <c r="B1209" i="5"/>
  <c r="AQ1208" i="5"/>
  <c r="AO1208" i="5"/>
  <c r="AP1208" i="5" s="1"/>
  <c r="AM1208" i="5"/>
  <c r="AN1208" i="5" s="1"/>
  <c r="AK1208" i="5"/>
  <c r="AL1208" i="5" s="1"/>
  <c r="AI1208" i="5"/>
  <c r="AJ1208" i="5" s="1"/>
  <c r="AG1208" i="5"/>
  <c r="AH1208" i="5" s="1"/>
  <c r="AE1208" i="5"/>
  <c r="AF1208" i="5" s="1"/>
  <c r="C1208" i="5"/>
  <c r="D1208" i="5" s="1"/>
  <c r="B1208" i="5"/>
  <c r="AQ1207" i="5"/>
  <c r="AO1207" i="5"/>
  <c r="AP1207" i="5" s="1"/>
  <c r="AM1207" i="5"/>
  <c r="AN1207" i="5" s="1"/>
  <c r="AK1207" i="5"/>
  <c r="AL1207" i="5" s="1"/>
  <c r="AI1207" i="5"/>
  <c r="AJ1207" i="5" s="1"/>
  <c r="AG1207" i="5"/>
  <c r="AH1207" i="5" s="1"/>
  <c r="AE1207" i="5"/>
  <c r="AF1207" i="5" s="1"/>
  <c r="C1207" i="5"/>
  <c r="D1207" i="5" s="1"/>
  <c r="B1207" i="5"/>
  <c r="AQ1206" i="5"/>
  <c r="AO1206" i="5"/>
  <c r="AP1206" i="5" s="1"/>
  <c r="AM1206" i="5"/>
  <c r="AN1206" i="5" s="1"/>
  <c r="AK1206" i="5"/>
  <c r="AL1206" i="5" s="1"/>
  <c r="AI1206" i="5"/>
  <c r="AJ1206" i="5" s="1"/>
  <c r="AG1206" i="5"/>
  <c r="AH1206" i="5" s="1"/>
  <c r="AE1206" i="5"/>
  <c r="AF1206" i="5" s="1"/>
  <c r="C1206" i="5"/>
  <c r="D1206" i="5" s="1"/>
  <c r="B1206" i="5"/>
  <c r="AQ1205" i="5"/>
  <c r="AO1205" i="5"/>
  <c r="AP1205" i="5" s="1"/>
  <c r="AM1205" i="5"/>
  <c r="AN1205" i="5" s="1"/>
  <c r="AK1205" i="5"/>
  <c r="AL1205" i="5" s="1"/>
  <c r="AI1205" i="5"/>
  <c r="AJ1205" i="5" s="1"/>
  <c r="AG1205" i="5"/>
  <c r="AH1205" i="5" s="1"/>
  <c r="AE1205" i="5"/>
  <c r="AF1205" i="5" s="1"/>
  <c r="C1205" i="5"/>
  <c r="D1205" i="5" s="1"/>
  <c r="B1205" i="5"/>
  <c r="AQ1204" i="5"/>
  <c r="AO1204" i="5"/>
  <c r="AP1204" i="5" s="1"/>
  <c r="AM1204" i="5"/>
  <c r="AN1204" i="5" s="1"/>
  <c r="AK1204" i="5"/>
  <c r="AL1204" i="5" s="1"/>
  <c r="AI1204" i="5"/>
  <c r="AJ1204" i="5" s="1"/>
  <c r="AG1204" i="5"/>
  <c r="AH1204" i="5" s="1"/>
  <c r="AE1204" i="5"/>
  <c r="AF1204" i="5" s="1"/>
  <c r="C1204" i="5"/>
  <c r="D1204" i="5" s="1"/>
  <c r="B1204" i="5"/>
  <c r="AQ1203" i="5"/>
  <c r="AO1203" i="5"/>
  <c r="AP1203" i="5" s="1"/>
  <c r="AM1203" i="5"/>
  <c r="AN1203" i="5" s="1"/>
  <c r="AK1203" i="5"/>
  <c r="AL1203" i="5" s="1"/>
  <c r="AI1203" i="5"/>
  <c r="AJ1203" i="5" s="1"/>
  <c r="AG1203" i="5"/>
  <c r="AH1203" i="5" s="1"/>
  <c r="AE1203" i="5"/>
  <c r="AF1203" i="5" s="1"/>
  <c r="C1203" i="5"/>
  <c r="D1203" i="5" s="1"/>
  <c r="B1203" i="5"/>
  <c r="AQ1202" i="5"/>
  <c r="AO1202" i="5"/>
  <c r="AP1202" i="5" s="1"/>
  <c r="AM1202" i="5"/>
  <c r="AN1202" i="5" s="1"/>
  <c r="AK1202" i="5"/>
  <c r="AL1202" i="5" s="1"/>
  <c r="AI1202" i="5"/>
  <c r="AJ1202" i="5" s="1"/>
  <c r="AG1202" i="5"/>
  <c r="AH1202" i="5" s="1"/>
  <c r="AE1202" i="5"/>
  <c r="AF1202" i="5" s="1"/>
  <c r="C1202" i="5"/>
  <c r="D1202" i="5" s="1"/>
  <c r="B1202" i="5"/>
  <c r="AQ1201" i="5"/>
  <c r="AR1201" i="5" s="1"/>
  <c r="AO1201" i="5"/>
  <c r="AP1201" i="5" s="1"/>
  <c r="AM1201" i="5"/>
  <c r="AN1201" i="5" s="1"/>
  <c r="AK1201" i="5"/>
  <c r="AL1201" i="5" s="1"/>
  <c r="AI1201" i="5"/>
  <c r="AJ1201" i="5" s="1"/>
  <c r="AG1201" i="5"/>
  <c r="AH1201" i="5" s="1"/>
  <c r="AE1201" i="5"/>
  <c r="AF1201" i="5" s="1"/>
  <c r="C1201" i="5"/>
  <c r="D1201" i="5" s="1"/>
  <c r="B1201" i="5"/>
  <c r="AQ1200" i="5"/>
  <c r="AO1200" i="5"/>
  <c r="AP1200" i="5" s="1"/>
  <c r="AM1200" i="5"/>
  <c r="AN1200" i="5" s="1"/>
  <c r="AK1200" i="5"/>
  <c r="AL1200" i="5" s="1"/>
  <c r="AI1200" i="5"/>
  <c r="AJ1200" i="5" s="1"/>
  <c r="AG1200" i="5"/>
  <c r="AH1200" i="5" s="1"/>
  <c r="AE1200" i="5"/>
  <c r="AF1200" i="5" s="1"/>
  <c r="C1200" i="5"/>
  <c r="D1200" i="5" s="1"/>
  <c r="B1200" i="5"/>
  <c r="AQ1199" i="5"/>
  <c r="AO1199" i="5"/>
  <c r="AP1199" i="5" s="1"/>
  <c r="AM1199" i="5"/>
  <c r="AN1199" i="5" s="1"/>
  <c r="AK1199" i="5"/>
  <c r="AL1199" i="5" s="1"/>
  <c r="AI1199" i="5"/>
  <c r="AJ1199" i="5" s="1"/>
  <c r="AG1199" i="5"/>
  <c r="AH1199" i="5" s="1"/>
  <c r="AE1199" i="5"/>
  <c r="AF1199" i="5" s="1"/>
  <c r="C1199" i="5"/>
  <c r="D1199" i="5" s="1"/>
  <c r="B1199" i="5"/>
  <c r="AQ1198" i="5"/>
  <c r="AO1198" i="5"/>
  <c r="AP1198" i="5" s="1"/>
  <c r="AM1198" i="5"/>
  <c r="AN1198" i="5" s="1"/>
  <c r="AK1198" i="5"/>
  <c r="AL1198" i="5" s="1"/>
  <c r="AI1198" i="5"/>
  <c r="AJ1198" i="5" s="1"/>
  <c r="AG1198" i="5"/>
  <c r="AH1198" i="5" s="1"/>
  <c r="AE1198" i="5"/>
  <c r="AF1198" i="5" s="1"/>
  <c r="C1198" i="5"/>
  <c r="D1198" i="5" s="1"/>
  <c r="B1198" i="5"/>
  <c r="AQ1197" i="5"/>
  <c r="AO1197" i="5"/>
  <c r="AP1197" i="5" s="1"/>
  <c r="AM1197" i="5"/>
  <c r="AN1197" i="5" s="1"/>
  <c r="AK1197" i="5"/>
  <c r="AL1197" i="5" s="1"/>
  <c r="AI1197" i="5"/>
  <c r="AJ1197" i="5" s="1"/>
  <c r="AG1197" i="5"/>
  <c r="AH1197" i="5" s="1"/>
  <c r="AE1197" i="5"/>
  <c r="AF1197" i="5" s="1"/>
  <c r="C1197" i="5"/>
  <c r="D1197" i="5" s="1"/>
  <c r="B1197" i="5"/>
  <c r="AQ1196" i="5"/>
  <c r="AO1196" i="5"/>
  <c r="AP1196" i="5" s="1"/>
  <c r="AM1196" i="5"/>
  <c r="AN1196" i="5" s="1"/>
  <c r="AK1196" i="5"/>
  <c r="AL1196" i="5" s="1"/>
  <c r="AI1196" i="5"/>
  <c r="AJ1196" i="5" s="1"/>
  <c r="AG1196" i="5"/>
  <c r="AH1196" i="5" s="1"/>
  <c r="AE1196" i="5"/>
  <c r="AF1196" i="5" s="1"/>
  <c r="C1196" i="5"/>
  <c r="D1196" i="5" s="1"/>
  <c r="B1196" i="5"/>
  <c r="AQ1195" i="5"/>
  <c r="AO1195" i="5"/>
  <c r="AP1195" i="5" s="1"/>
  <c r="AM1195" i="5"/>
  <c r="AN1195" i="5" s="1"/>
  <c r="AK1195" i="5"/>
  <c r="AL1195" i="5" s="1"/>
  <c r="AI1195" i="5"/>
  <c r="AJ1195" i="5" s="1"/>
  <c r="AG1195" i="5"/>
  <c r="AH1195" i="5" s="1"/>
  <c r="AE1195" i="5"/>
  <c r="AF1195" i="5" s="1"/>
  <c r="AQ1194" i="5"/>
  <c r="AO1194" i="5"/>
  <c r="AP1194" i="5" s="1"/>
  <c r="AM1194" i="5"/>
  <c r="AN1194" i="5" s="1"/>
  <c r="AK1194" i="5"/>
  <c r="AL1194" i="5" s="1"/>
  <c r="AI1194" i="5"/>
  <c r="AJ1194" i="5" s="1"/>
  <c r="AG1194" i="5"/>
  <c r="AH1194" i="5" s="1"/>
  <c r="AE1194" i="5"/>
  <c r="AF1194" i="5" s="1"/>
  <c r="C1194" i="5"/>
  <c r="D1194" i="5" s="1"/>
  <c r="B1194" i="5"/>
  <c r="AQ1193" i="5"/>
  <c r="AO1193" i="5"/>
  <c r="AP1193" i="5" s="1"/>
  <c r="AM1193" i="5"/>
  <c r="AN1193" i="5" s="1"/>
  <c r="AK1193" i="5"/>
  <c r="AL1193" i="5" s="1"/>
  <c r="AI1193" i="5"/>
  <c r="AJ1193" i="5" s="1"/>
  <c r="AG1193" i="5"/>
  <c r="AH1193" i="5" s="1"/>
  <c r="AE1193" i="5"/>
  <c r="AF1193" i="5" s="1"/>
  <c r="C1193" i="5"/>
  <c r="D1193" i="5" s="1"/>
  <c r="B1193" i="5"/>
  <c r="AQ1192" i="5"/>
  <c r="AO1192" i="5"/>
  <c r="AP1192" i="5" s="1"/>
  <c r="AM1192" i="5"/>
  <c r="AN1192" i="5" s="1"/>
  <c r="AK1192" i="5"/>
  <c r="AL1192" i="5" s="1"/>
  <c r="AI1192" i="5"/>
  <c r="AJ1192" i="5" s="1"/>
  <c r="AG1192" i="5"/>
  <c r="AH1192" i="5" s="1"/>
  <c r="AE1192" i="5"/>
  <c r="AF1192" i="5" s="1"/>
  <c r="C1192" i="5"/>
  <c r="D1192" i="5" s="1"/>
  <c r="B1192" i="5"/>
  <c r="AQ1191" i="5"/>
  <c r="AR1191" i="5" s="1"/>
  <c r="AO1191" i="5"/>
  <c r="AP1191" i="5" s="1"/>
  <c r="AM1191" i="5"/>
  <c r="AN1191" i="5" s="1"/>
  <c r="AK1191" i="5"/>
  <c r="AL1191" i="5" s="1"/>
  <c r="AI1191" i="5"/>
  <c r="AJ1191" i="5" s="1"/>
  <c r="AG1191" i="5"/>
  <c r="AH1191" i="5" s="1"/>
  <c r="AE1191" i="5"/>
  <c r="AF1191" i="5" s="1"/>
  <c r="C1191" i="5"/>
  <c r="D1191" i="5" s="1"/>
  <c r="B1191" i="5"/>
  <c r="AO1183" i="5"/>
  <c r="AP1183" i="5" s="1"/>
  <c r="AM1183" i="5"/>
  <c r="AN1183" i="5" s="1"/>
  <c r="AK1183" i="5"/>
  <c r="AL1183" i="5" s="1"/>
  <c r="AI1183" i="5"/>
  <c r="AJ1183" i="5" s="1"/>
  <c r="AG1183" i="5"/>
  <c r="AH1183" i="5" s="1"/>
  <c r="AE1183" i="5"/>
  <c r="AF1183" i="5" s="1"/>
  <c r="AO1189" i="5"/>
  <c r="AP1189" i="5" s="1"/>
  <c r="AM1189" i="5"/>
  <c r="AN1189" i="5" s="1"/>
  <c r="AK1189" i="5"/>
  <c r="AL1189" i="5" s="1"/>
  <c r="AI1189" i="5"/>
  <c r="AJ1189" i="5" s="1"/>
  <c r="AG1189" i="5"/>
  <c r="AH1189" i="5" s="1"/>
  <c r="AE1189" i="5"/>
  <c r="AF1189" i="5" s="1"/>
  <c r="C1189" i="5"/>
  <c r="D1189" i="5" s="1"/>
  <c r="B1189" i="5"/>
  <c r="AO1188" i="5"/>
  <c r="AP1188" i="5" s="1"/>
  <c r="AM1188" i="5"/>
  <c r="AN1188" i="5" s="1"/>
  <c r="AK1188" i="5"/>
  <c r="AL1188" i="5" s="1"/>
  <c r="AI1188" i="5"/>
  <c r="AJ1188" i="5" s="1"/>
  <c r="AG1188" i="5"/>
  <c r="AH1188" i="5" s="1"/>
  <c r="AE1188" i="5"/>
  <c r="AF1188" i="5" s="1"/>
  <c r="C1188" i="5"/>
  <c r="D1188" i="5" s="1"/>
  <c r="B1188" i="5"/>
  <c r="AO1187" i="5"/>
  <c r="AP1187" i="5" s="1"/>
  <c r="AM1187" i="5"/>
  <c r="AN1187" i="5" s="1"/>
  <c r="AK1187" i="5"/>
  <c r="AL1187" i="5" s="1"/>
  <c r="AI1187" i="5"/>
  <c r="AJ1187" i="5" s="1"/>
  <c r="AG1187" i="5"/>
  <c r="AH1187" i="5" s="1"/>
  <c r="AE1187" i="5"/>
  <c r="AF1187" i="5" s="1"/>
  <c r="C1187" i="5"/>
  <c r="D1187" i="5" s="1"/>
  <c r="B1187" i="5"/>
  <c r="AO1186" i="5"/>
  <c r="AP1186" i="5" s="1"/>
  <c r="AM1186" i="5"/>
  <c r="AN1186" i="5" s="1"/>
  <c r="AK1186" i="5"/>
  <c r="AL1186" i="5" s="1"/>
  <c r="AI1186" i="5"/>
  <c r="AJ1186" i="5" s="1"/>
  <c r="AG1186" i="5"/>
  <c r="AH1186" i="5" s="1"/>
  <c r="AE1186" i="5"/>
  <c r="AF1186" i="5" s="1"/>
  <c r="C1186" i="5"/>
  <c r="D1186" i="5" s="1"/>
  <c r="B1186" i="5"/>
  <c r="AO1185" i="5"/>
  <c r="AP1185" i="5" s="1"/>
  <c r="AM1185" i="5"/>
  <c r="AN1185" i="5" s="1"/>
  <c r="AK1185" i="5"/>
  <c r="AL1185" i="5" s="1"/>
  <c r="AI1185" i="5"/>
  <c r="AJ1185" i="5" s="1"/>
  <c r="AG1185" i="5"/>
  <c r="AH1185" i="5" s="1"/>
  <c r="AE1185" i="5"/>
  <c r="AF1185" i="5" s="1"/>
  <c r="C1185" i="5"/>
  <c r="D1185" i="5" s="1"/>
  <c r="B1185" i="5"/>
  <c r="AO1184" i="5"/>
  <c r="AP1184" i="5" s="1"/>
  <c r="AM1184" i="5"/>
  <c r="AN1184" i="5" s="1"/>
  <c r="AK1184" i="5"/>
  <c r="AL1184" i="5" s="1"/>
  <c r="AI1184" i="5"/>
  <c r="AJ1184" i="5" s="1"/>
  <c r="AG1184" i="5"/>
  <c r="AH1184" i="5" s="1"/>
  <c r="AE1184" i="5"/>
  <c r="AF1184" i="5" s="1"/>
  <c r="C1184" i="5"/>
  <c r="D1184" i="5" s="1"/>
  <c r="B1184" i="5"/>
  <c r="AO1182" i="5"/>
  <c r="AP1182" i="5" s="1"/>
  <c r="AM1182" i="5"/>
  <c r="AN1182" i="5" s="1"/>
  <c r="AK1182" i="5"/>
  <c r="AL1182" i="5" s="1"/>
  <c r="AI1182" i="5"/>
  <c r="AJ1182" i="5" s="1"/>
  <c r="AG1182" i="5"/>
  <c r="AH1182" i="5" s="1"/>
  <c r="AE1182" i="5"/>
  <c r="AF1182" i="5" s="1"/>
  <c r="C1182" i="5"/>
  <c r="D1182" i="5" s="1"/>
  <c r="B1182" i="5"/>
  <c r="AO1181" i="5"/>
  <c r="AP1181" i="5" s="1"/>
  <c r="AM1181" i="5"/>
  <c r="AN1181" i="5" s="1"/>
  <c r="AK1181" i="5"/>
  <c r="AL1181" i="5" s="1"/>
  <c r="AI1181" i="5"/>
  <c r="AJ1181" i="5" s="1"/>
  <c r="AG1181" i="5"/>
  <c r="AH1181" i="5" s="1"/>
  <c r="AE1181" i="5"/>
  <c r="AF1181" i="5" s="1"/>
  <c r="C1181" i="5"/>
  <c r="D1181" i="5" s="1"/>
  <c r="B1181" i="5"/>
  <c r="AO1175" i="5"/>
  <c r="AP1175" i="5" s="1"/>
  <c r="AM1175" i="5"/>
  <c r="AN1175" i="5" s="1"/>
  <c r="AK1175" i="5"/>
  <c r="AL1175" i="5" s="1"/>
  <c r="AI1175" i="5"/>
  <c r="AJ1175" i="5" s="1"/>
  <c r="AG1175" i="5"/>
  <c r="AH1175" i="5" s="1"/>
  <c r="AE1175" i="5"/>
  <c r="AF1175" i="5" s="1"/>
  <c r="AO1179" i="5"/>
  <c r="AP1179" i="5" s="1"/>
  <c r="AM1179" i="5"/>
  <c r="AN1179" i="5" s="1"/>
  <c r="AK1179" i="5"/>
  <c r="AL1179" i="5" s="1"/>
  <c r="AI1179" i="5"/>
  <c r="AJ1179" i="5" s="1"/>
  <c r="AG1179" i="5"/>
  <c r="AH1179" i="5" s="1"/>
  <c r="AE1179" i="5"/>
  <c r="AF1179" i="5" s="1"/>
  <c r="C1179" i="5"/>
  <c r="D1179" i="5" s="1"/>
  <c r="B1179" i="5"/>
  <c r="AO1178" i="5"/>
  <c r="AP1178" i="5" s="1"/>
  <c r="AM1178" i="5"/>
  <c r="AN1178" i="5" s="1"/>
  <c r="AK1178" i="5"/>
  <c r="AL1178" i="5" s="1"/>
  <c r="AI1178" i="5"/>
  <c r="AJ1178" i="5" s="1"/>
  <c r="AG1178" i="5"/>
  <c r="AH1178" i="5" s="1"/>
  <c r="AE1178" i="5"/>
  <c r="AF1178" i="5" s="1"/>
  <c r="C1178" i="5"/>
  <c r="D1178" i="5" s="1"/>
  <c r="B1178" i="5"/>
  <c r="AO1177" i="5"/>
  <c r="AP1177" i="5" s="1"/>
  <c r="AM1177" i="5"/>
  <c r="AN1177" i="5" s="1"/>
  <c r="AK1177" i="5"/>
  <c r="AL1177" i="5" s="1"/>
  <c r="AI1177" i="5"/>
  <c r="AJ1177" i="5" s="1"/>
  <c r="AG1177" i="5"/>
  <c r="AH1177" i="5" s="1"/>
  <c r="AE1177" i="5"/>
  <c r="AF1177" i="5" s="1"/>
  <c r="C1177" i="5"/>
  <c r="D1177" i="5" s="1"/>
  <c r="B1177" i="5"/>
  <c r="AO1176" i="5"/>
  <c r="AP1176" i="5" s="1"/>
  <c r="AM1176" i="5"/>
  <c r="AN1176" i="5" s="1"/>
  <c r="AK1176" i="5"/>
  <c r="AL1176" i="5" s="1"/>
  <c r="AI1176" i="5"/>
  <c r="AJ1176" i="5" s="1"/>
  <c r="AG1176" i="5"/>
  <c r="AH1176" i="5" s="1"/>
  <c r="AE1176" i="5"/>
  <c r="AF1176" i="5" s="1"/>
  <c r="C1176" i="5"/>
  <c r="D1176" i="5" s="1"/>
  <c r="B1176" i="5"/>
  <c r="AO1174" i="5"/>
  <c r="AP1174" i="5" s="1"/>
  <c r="AM1174" i="5"/>
  <c r="AN1174" i="5" s="1"/>
  <c r="AK1174" i="5"/>
  <c r="AL1174" i="5" s="1"/>
  <c r="AI1174" i="5"/>
  <c r="AJ1174" i="5" s="1"/>
  <c r="AG1174" i="5"/>
  <c r="AH1174" i="5" s="1"/>
  <c r="AE1174" i="5"/>
  <c r="AF1174" i="5" s="1"/>
  <c r="C1174" i="5"/>
  <c r="D1174" i="5" s="1"/>
  <c r="B1174" i="5"/>
  <c r="AO1172" i="5"/>
  <c r="AP1172" i="5" s="1"/>
  <c r="AM1172" i="5"/>
  <c r="AN1172" i="5" s="1"/>
  <c r="AK1172" i="5"/>
  <c r="AL1172" i="5" s="1"/>
  <c r="AI1172" i="5"/>
  <c r="AJ1172" i="5" s="1"/>
  <c r="AG1172" i="5"/>
  <c r="AH1172" i="5" s="1"/>
  <c r="AE1172" i="5"/>
  <c r="AF1172" i="5" s="1"/>
  <c r="C1172" i="5"/>
  <c r="D1172" i="5" s="1"/>
  <c r="B1172" i="5"/>
  <c r="AO1171" i="5"/>
  <c r="AP1171" i="5" s="1"/>
  <c r="AM1171" i="5"/>
  <c r="AN1171" i="5" s="1"/>
  <c r="AK1171" i="5"/>
  <c r="AL1171" i="5" s="1"/>
  <c r="AI1171" i="5"/>
  <c r="AJ1171" i="5" s="1"/>
  <c r="AG1171" i="5"/>
  <c r="AH1171" i="5" s="1"/>
  <c r="AE1171" i="5"/>
  <c r="AF1171" i="5" s="1"/>
  <c r="C1171" i="5"/>
  <c r="D1171" i="5" s="1"/>
  <c r="B1171" i="5"/>
  <c r="AO1170" i="5"/>
  <c r="AP1170" i="5" s="1"/>
  <c r="AM1170" i="5"/>
  <c r="AN1170" i="5" s="1"/>
  <c r="AK1170" i="5"/>
  <c r="AL1170" i="5" s="1"/>
  <c r="AI1170" i="5"/>
  <c r="AJ1170" i="5" s="1"/>
  <c r="AG1170" i="5"/>
  <c r="AH1170" i="5" s="1"/>
  <c r="AE1170" i="5"/>
  <c r="AF1170" i="5" s="1"/>
  <c r="C1170" i="5"/>
  <c r="D1170" i="5" s="1"/>
  <c r="B1170" i="5"/>
  <c r="AO1169" i="5"/>
  <c r="AP1169" i="5" s="1"/>
  <c r="AM1169" i="5"/>
  <c r="AN1169" i="5" s="1"/>
  <c r="AK1169" i="5"/>
  <c r="AL1169" i="5" s="1"/>
  <c r="AI1169" i="5"/>
  <c r="AJ1169" i="5" s="1"/>
  <c r="AG1169" i="5"/>
  <c r="AH1169" i="5" s="1"/>
  <c r="AE1169" i="5"/>
  <c r="AF1169" i="5" s="1"/>
  <c r="C1169" i="5"/>
  <c r="D1169" i="5" s="1"/>
  <c r="B1169" i="5"/>
  <c r="AO1168" i="5"/>
  <c r="AP1168" i="5" s="1"/>
  <c r="AM1168" i="5"/>
  <c r="AN1168" i="5" s="1"/>
  <c r="AK1168" i="5"/>
  <c r="AL1168" i="5" s="1"/>
  <c r="AI1168" i="5"/>
  <c r="AJ1168" i="5" s="1"/>
  <c r="AG1168" i="5"/>
  <c r="AH1168" i="5" s="1"/>
  <c r="AE1168" i="5"/>
  <c r="AF1168" i="5" s="1"/>
  <c r="C1168" i="5"/>
  <c r="D1168" i="5" s="1"/>
  <c r="B1168" i="5"/>
  <c r="AO1167" i="5"/>
  <c r="AP1167" i="5" s="1"/>
  <c r="AM1167" i="5"/>
  <c r="AN1167" i="5" s="1"/>
  <c r="AK1167" i="5"/>
  <c r="AL1167" i="5" s="1"/>
  <c r="AI1167" i="5"/>
  <c r="AJ1167" i="5" s="1"/>
  <c r="AG1167" i="5"/>
  <c r="AH1167" i="5" s="1"/>
  <c r="AE1167" i="5"/>
  <c r="AF1167" i="5" s="1"/>
  <c r="C1167" i="5"/>
  <c r="D1167" i="5" s="1"/>
  <c r="B1167" i="5"/>
  <c r="AO1166" i="5"/>
  <c r="AP1166" i="5" s="1"/>
  <c r="AM1166" i="5"/>
  <c r="AN1166" i="5" s="1"/>
  <c r="AK1166" i="5"/>
  <c r="AL1166" i="5" s="1"/>
  <c r="AI1166" i="5"/>
  <c r="AJ1166" i="5" s="1"/>
  <c r="AG1166" i="5"/>
  <c r="AH1166" i="5" s="1"/>
  <c r="AE1166" i="5"/>
  <c r="AF1166" i="5" s="1"/>
  <c r="C1166" i="5"/>
  <c r="D1166" i="5" s="1"/>
  <c r="B1166" i="5"/>
  <c r="AO1165" i="5"/>
  <c r="AP1165" i="5" s="1"/>
  <c r="AM1165" i="5"/>
  <c r="AN1165" i="5" s="1"/>
  <c r="AK1165" i="5"/>
  <c r="AL1165" i="5" s="1"/>
  <c r="AI1165" i="5"/>
  <c r="AJ1165" i="5" s="1"/>
  <c r="AG1165" i="5"/>
  <c r="AH1165" i="5" s="1"/>
  <c r="AE1165" i="5"/>
  <c r="AF1165" i="5" s="1"/>
  <c r="C1165" i="5"/>
  <c r="D1165" i="5" s="1"/>
  <c r="B1165" i="5"/>
  <c r="AO1164" i="5"/>
  <c r="AP1164" i="5" s="1"/>
  <c r="AM1164" i="5"/>
  <c r="AN1164" i="5" s="1"/>
  <c r="AK1164" i="5"/>
  <c r="AL1164" i="5" s="1"/>
  <c r="AI1164" i="5"/>
  <c r="AJ1164" i="5" s="1"/>
  <c r="AG1164" i="5"/>
  <c r="AH1164" i="5" s="1"/>
  <c r="AE1164" i="5"/>
  <c r="AF1164" i="5" s="1"/>
  <c r="C1164" i="5"/>
  <c r="D1164" i="5" s="1"/>
  <c r="B1164" i="5"/>
  <c r="AO1163" i="5"/>
  <c r="AP1163" i="5" s="1"/>
  <c r="AM1163" i="5"/>
  <c r="AN1163" i="5" s="1"/>
  <c r="AK1163" i="5"/>
  <c r="AL1163" i="5" s="1"/>
  <c r="AI1163" i="5"/>
  <c r="AJ1163" i="5" s="1"/>
  <c r="AG1163" i="5"/>
  <c r="AH1163" i="5" s="1"/>
  <c r="AE1163" i="5"/>
  <c r="AF1163" i="5" s="1"/>
  <c r="C1163" i="5"/>
  <c r="D1163" i="5" s="1"/>
  <c r="B1163" i="5"/>
  <c r="AO1162" i="5"/>
  <c r="AP1162" i="5" s="1"/>
  <c r="AM1162" i="5"/>
  <c r="AN1162" i="5" s="1"/>
  <c r="AK1162" i="5"/>
  <c r="AL1162" i="5" s="1"/>
  <c r="AI1162" i="5"/>
  <c r="AJ1162" i="5" s="1"/>
  <c r="AG1162" i="5"/>
  <c r="AH1162" i="5" s="1"/>
  <c r="AE1162" i="5"/>
  <c r="AF1162" i="5" s="1"/>
  <c r="C1162" i="5"/>
  <c r="D1162" i="5" s="1"/>
  <c r="B1162" i="5"/>
  <c r="AO1161" i="5"/>
  <c r="AP1161" i="5" s="1"/>
  <c r="AM1161" i="5"/>
  <c r="AN1161" i="5" s="1"/>
  <c r="AK1161" i="5"/>
  <c r="AL1161" i="5" s="1"/>
  <c r="AI1161" i="5"/>
  <c r="AJ1161" i="5" s="1"/>
  <c r="AG1161" i="5"/>
  <c r="AH1161" i="5" s="1"/>
  <c r="AE1161" i="5"/>
  <c r="AF1161" i="5" s="1"/>
  <c r="C1161" i="5"/>
  <c r="D1161" i="5" s="1"/>
  <c r="B1161" i="5"/>
  <c r="AO1160" i="5"/>
  <c r="AP1160" i="5" s="1"/>
  <c r="AM1160" i="5"/>
  <c r="AN1160" i="5" s="1"/>
  <c r="AK1160" i="5"/>
  <c r="AL1160" i="5" s="1"/>
  <c r="AI1160" i="5"/>
  <c r="AJ1160" i="5" s="1"/>
  <c r="AG1160" i="5"/>
  <c r="AH1160" i="5" s="1"/>
  <c r="AE1160" i="5"/>
  <c r="AF1160" i="5" s="1"/>
  <c r="C1160" i="5"/>
  <c r="D1160" i="5" s="1"/>
  <c r="B1160" i="5"/>
  <c r="AO1159" i="5"/>
  <c r="AP1159" i="5" s="1"/>
  <c r="AM1159" i="5"/>
  <c r="AN1159" i="5" s="1"/>
  <c r="AK1159" i="5"/>
  <c r="AL1159" i="5" s="1"/>
  <c r="AI1159" i="5"/>
  <c r="AJ1159" i="5" s="1"/>
  <c r="AG1159" i="5"/>
  <c r="AH1159" i="5" s="1"/>
  <c r="AE1159" i="5"/>
  <c r="AF1159" i="5" s="1"/>
  <c r="C1159" i="5"/>
  <c r="D1159" i="5" s="1"/>
  <c r="B1159" i="5"/>
  <c r="AO1158" i="5"/>
  <c r="AP1158" i="5" s="1"/>
  <c r="AM1158" i="5"/>
  <c r="AN1158" i="5" s="1"/>
  <c r="AK1158" i="5"/>
  <c r="AL1158" i="5" s="1"/>
  <c r="AI1158" i="5"/>
  <c r="AJ1158" i="5" s="1"/>
  <c r="AG1158" i="5"/>
  <c r="AH1158" i="5" s="1"/>
  <c r="AE1158" i="5"/>
  <c r="AF1158" i="5" s="1"/>
  <c r="C1158" i="5"/>
  <c r="D1158" i="5" s="1"/>
  <c r="B1158" i="5"/>
  <c r="AO1157" i="5"/>
  <c r="AP1157" i="5" s="1"/>
  <c r="AM1157" i="5"/>
  <c r="AN1157" i="5" s="1"/>
  <c r="AK1157" i="5"/>
  <c r="AL1157" i="5" s="1"/>
  <c r="AI1157" i="5"/>
  <c r="AJ1157" i="5" s="1"/>
  <c r="AG1157" i="5"/>
  <c r="AH1157" i="5" s="1"/>
  <c r="AE1157" i="5"/>
  <c r="AF1157" i="5" s="1"/>
  <c r="C1157" i="5"/>
  <c r="D1157" i="5" s="1"/>
  <c r="B1157" i="5"/>
  <c r="AO1156" i="5"/>
  <c r="AP1156" i="5" s="1"/>
  <c r="AM1156" i="5"/>
  <c r="AN1156" i="5" s="1"/>
  <c r="AK1156" i="5"/>
  <c r="AL1156" i="5" s="1"/>
  <c r="AI1156" i="5"/>
  <c r="AJ1156" i="5" s="1"/>
  <c r="AG1156" i="5"/>
  <c r="AH1156" i="5" s="1"/>
  <c r="AE1156" i="5"/>
  <c r="AF1156" i="5" s="1"/>
  <c r="C1156" i="5"/>
  <c r="D1156" i="5" s="1"/>
  <c r="B1156" i="5"/>
  <c r="AO1155" i="5"/>
  <c r="AP1155" i="5" s="1"/>
  <c r="AM1155" i="5"/>
  <c r="AN1155" i="5" s="1"/>
  <c r="AK1155" i="5"/>
  <c r="AL1155" i="5" s="1"/>
  <c r="AI1155" i="5"/>
  <c r="AJ1155" i="5" s="1"/>
  <c r="AG1155" i="5"/>
  <c r="AH1155" i="5" s="1"/>
  <c r="AE1155" i="5"/>
  <c r="AF1155" i="5" s="1"/>
  <c r="C1155" i="5"/>
  <c r="D1155" i="5" s="1"/>
  <c r="B1155" i="5"/>
  <c r="AO1154" i="5"/>
  <c r="AP1154" i="5" s="1"/>
  <c r="AM1154" i="5"/>
  <c r="AN1154" i="5" s="1"/>
  <c r="AK1154" i="5"/>
  <c r="AL1154" i="5" s="1"/>
  <c r="AI1154" i="5"/>
  <c r="AJ1154" i="5" s="1"/>
  <c r="AG1154" i="5"/>
  <c r="AH1154" i="5" s="1"/>
  <c r="AE1154" i="5"/>
  <c r="AF1154" i="5" s="1"/>
  <c r="C1154" i="5"/>
  <c r="D1154" i="5" s="1"/>
  <c r="B1154" i="5"/>
  <c r="AO1153" i="5"/>
  <c r="AP1153" i="5" s="1"/>
  <c r="AM1153" i="5"/>
  <c r="AN1153" i="5" s="1"/>
  <c r="AK1153" i="5"/>
  <c r="AL1153" i="5" s="1"/>
  <c r="AI1153" i="5"/>
  <c r="AJ1153" i="5" s="1"/>
  <c r="AG1153" i="5"/>
  <c r="AH1153" i="5" s="1"/>
  <c r="AE1153" i="5"/>
  <c r="AF1153" i="5" s="1"/>
  <c r="C1153" i="5"/>
  <c r="D1153" i="5" s="1"/>
  <c r="B1153" i="5"/>
  <c r="AO1152" i="5"/>
  <c r="AP1152" i="5" s="1"/>
  <c r="AM1152" i="5"/>
  <c r="AN1152" i="5" s="1"/>
  <c r="AK1152" i="5"/>
  <c r="AL1152" i="5" s="1"/>
  <c r="AI1152" i="5"/>
  <c r="AJ1152" i="5" s="1"/>
  <c r="AG1152" i="5"/>
  <c r="AH1152" i="5" s="1"/>
  <c r="AE1152" i="5"/>
  <c r="AF1152" i="5" s="1"/>
  <c r="C1152" i="5"/>
  <c r="D1152" i="5" s="1"/>
  <c r="B1152" i="5"/>
  <c r="AQ1149" i="5"/>
  <c r="AO1149" i="5"/>
  <c r="AP1149" i="5" s="1"/>
  <c r="AM1149" i="5"/>
  <c r="AN1149" i="5" s="1"/>
  <c r="AK1149" i="5"/>
  <c r="AL1149" i="5" s="1"/>
  <c r="AI1149" i="5"/>
  <c r="AJ1149" i="5" s="1"/>
  <c r="AG1149" i="5"/>
  <c r="AH1149" i="5" s="1"/>
  <c r="AE1149" i="5"/>
  <c r="AF1149" i="5" s="1"/>
  <c r="AQ1151" i="5"/>
  <c r="AO1151" i="5"/>
  <c r="AP1151" i="5" s="1"/>
  <c r="AM1151" i="5"/>
  <c r="AN1151" i="5" s="1"/>
  <c r="AK1151" i="5"/>
  <c r="AL1151" i="5" s="1"/>
  <c r="AI1151" i="5"/>
  <c r="AJ1151" i="5" s="1"/>
  <c r="AG1151" i="5"/>
  <c r="AH1151" i="5" s="1"/>
  <c r="AE1151" i="5"/>
  <c r="AF1151" i="5" s="1"/>
  <c r="C1151" i="5"/>
  <c r="D1151" i="5" s="1"/>
  <c r="B1151" i="5"/>
  <c r="AQ1150" i="5"/>
  <c r="AO1150" i="5"/>
  <c r="AP1150" i="5" s="1"/>
  <c r="AM1150" i="5"/>
  <c r="AN1150" i="5" s="1"/>
  <c r="AK1150" i="5"/>
  <c r="AL1150" i="5" s="1"/>
  <c r="AI1150" i="5"/>
  <c r="AJ1150" i="5" s="1"/>
  <c r="AG1150" i="5"/>
  <c r="AH1150" i="5" s="1"/>
  <c r="AE1150" i="5"/>
  <c r="AF1150" i="5" s="1"/>
  <c r="C1150" i="5"/>
  <c r="D1150" i="5" s="1"/>
  <c r="B1150" i="5"/>
  <c r="AQ1148" i="5"/>
  <c r="AO1148" i="5"/>
  <c r="AP1148" i="5" s="1"/>
  <c r="AM1148" i="5"/>
  <c r="AN1148" i="5" s="1"/>
  <c r="AK1148" i="5"/>
  <c r="AL1148" i="5" s="1"/>
  <c r="AI1148" i="5"/>
  <c r="AJ1148" i="5" s="1"/>
  <c r="AG1148" i="5"/>
  <c r="AH1148" i="5" s="1"/>
  <c r="AE1148" i="5"/>
  <c r="AF1148" i="5" s="1"/>
  <c r="C1148" i="5"/>
  <c r="D1148" i="5" s="1"/>
  <c r="B1148" i="5"/>
  <c r="AQ1147" i="5"/>
  <c r="AO1147" i="5"/>
  <c r="AP1147" i="5" s="1"/>
  <c r="AM1147" i="5"/>
  <c r="AN1147" i="5" s="1"/>
  <c r="AK1147" i="5"/>
  <c r="AL1147" i="5" s="1"/>
  <c r="AI1147" i="5"/>
  <c r="AJ1147" i="5" s="1"/>
  <c r="AG1147" i="5"/>
  <c r="AH1147" i="5" s="1"/>
  <c r="AE1147" i="5"/>
  <c r="AF1147" i="5" s="1"/>
  <c r="C1147" i="5"/>
  <c r="D1147" i="5" s="1"/>
  <c r="B1147" i="5"/>
  <c r="AQ1146" i="5"/>
  <c r="AO1146" i="5"/>
  <c r="AP1146" i="5" s="1"/>
  <c r="AM1146" i="5"/>
  <c r="AN1146" i="5" s="1"/>
  <c r="AK1146" i="5"/>
  <c r="AL1146" i="5" s="1"/>
  <c r="AI1146" i="5"/>
  <c r="AJ1146" i="5" s="1"/>
  <c r="AG1146" i="5"/>
  <c r="AH1146" i="5" s="1"/>
  <c r="AE1146" i="5"/>
  <c r="AF1146" i="5" s="1"/>
  <c r="C1146" i="5"/>
  <c r="D1146" i="5" s="1"/>
  <c r="B1146" i="5"/>
  <c r="AQ1145" i="5"/>
  <c r="AO1145" i="5"/>
  <c r="AP1145" i="5" s="1"/>
  <c r="AM1145" i="5"/>
  <c r="AN1145" i="5" s="1"/>
  <c r="AK1145" i="5"/>
  <c r="AL1145" i="5" s="1"/>
  <c r="AI1145" i="5"/>
  <c r="AJ1145" i="5" s="1"/>
  <c r="AG1145" i="5"/>
  <c r="AH1145" i="5" s="1"/>
  <c r="AE1145" i="5"/>
  <c r="AF1145" i="5" s="1"/>
  <c r="C1145" i="5"/>
  <c r="D1145" i="5" s="1"/>
  <c r="B1145" i="5"/>
  <c r="AQ1144" i="5"/>
  <c r="AR1144" i="5" s="1"/>
  <c r="AO1144" i="5"/>
  <c r="AP1144" i="5" s="1"/>
  <c r="AM1144" i="5"/>
  <c r="AN1144" i="5" s="1"/>
  <c r="AK1144" i="5"/>
  <c r="AL1144" i="5" s="1"/>
  <c r="AI1144" i="5"/>
  <c r="AJ1144" i="5" s="1"/>
  <c r="AG1144" i="5"/>
  <c r="AH1144" i="5" s="1"/>
  <c r="AE1144" i="5"/>
  <c r="AF1144" i="5" s="1"/>
  <c r="C1144" i="5"/>
  <c r="D1144" i="5" s="1"/>
  <c r="B1144" i="5"/>
  <c r="AQ1142" i="5"/>
  <c r="AO1142" i="5"/>
  <c r="AP1142" i="5" s="1"/>
  <c r="AM1142" i="5"/>
  <c r="AN1142" i="5" s="1"/>
  <c r="AK1142" i="5"/>
  <c r="AL1142" i="5" s="1"/>
  <c r="AI1142" i="5"/>
  <c r="AJ1142" i="5" s="1"/>
  <c r="AG1142" i="5"/>
  <c r="AH1142" i="5" s="1"/>
  <c r="AE1142" i="5"/>
  <c r="AF1142" i="5" s="1"/>
  <c r="C1142" i="5"/>
  <c r="D1142" i="5" s="1"/>
  <c r="B1142" i="5"/>
  <c r="AQ1141" i="5"/>
  <c r="AO1141" i="5"/>
  <c r="AP1141" i="5" s="1"/>
  <c r="AM1141" i="5"/>
  <c r="AN1141" i="5" s="1"/>
  <c r="AK1141" i="5"/>
  <c r="AL1141" i="5" s="1"/>
  <c r="AI1141" i="5"/>
  <c r="AJ1141" i="5" s="1"/>
  <c r="AG1141" i="5"/>
  <c r="AH1141" i="5" s="1"/>
  <c r="AE1141" i="5"/>
  <c r="AF1141" i="5" s="1"/>
  <c r="C1141" i="5"/>
  <c r="D1141" i="5" s="1"/>
  <c r="B1141" i="5"/>
  <c r="AQ1140" i="5"/>
  <c r="AO1140" i="5"/>
  <c r="AP1140" i="5" s="1"/>
  <c r="AM1140" i="5"/>
  <c r="AN1140" i="5" s="1"/>
  <c r="AK1140" i="5"/>
  <c r="AL1140" i="5" s="1"/>
  <c r="AI1140" i="5"/>
  <c r="AJ1140" i="5" s="1"/>
  <c r="AG1140" i="5"/>
  <c r="AH1140" i="5" s="1"/>
  <c r="AE1140" i="5"/>
  <c r="AF1140" i="5" s="1"/>
  <c r="C1140" i="5"/>
  <c r="D1140" i="5" s="1"/>
  <c r="B1140" i="5"/>
  <c r="AQ1139" i="5"/>
  <c r="AO1139" i="5"/>
  <c r="AP1139" i="5" s="1"/>
  <c r="AM1139" i="5"/>
  <c r="AN1139" i="5" s="1"/>
  <c r="AK1139" i="5"/>
  <c r="AL1139" i="5" s="1"/>
  <c r="AI1139" i="5"/>
  <c r="AJ1139" i="5" s="1"/>
  <c r="AG1139" i="5"/>
  <c r="AH1139" i="5" s="1"/>
  <c r="AE1139" i="5"/>
  <c r="AF1139" i="5" s="1"/>
  <c r="C1139" i="5"/>
  <c r="D1139" i="5" s="1"/>
  <c r="B1139" i="5"/>
  <c r="AQ1138" i="5"/>
  <c r="AO1138" i="5"/>
  <c r="AP1138" i="5" s="1"/>
  <c r="AM1138" i="5"/>
  <c r="AN1138" i="5" s="1"/>
  <c r="AK1138" i="5"/>
  <c r="AL1138" i="5" s="1"/>
  <c r="AI1138" i="5"/>
  <c r="AJ1138" i="5" s="1"/>
  <c r="AG1138" i="5"/>
  <c r="AH1138" i="5" s="1"/>
  <c r="AE1138" i="5"/>
  <c r="AF1138" i="5" s="1"/>
  <c r="C1138" i="5"/>
  <c r="D1138" i="5" s="1"/>
  <c r="B1138" i="5"/>
  <c r="AQ1137" i="5"/>
  <c r="AO1137" i="5"/>
  <c r="AP1137" i="5" s="1"/>
  <c r="AM1137" i="5"/>
  <c r="AN1137" i="5" s="1"/>
  <c r="AK1137" i="5"/>
  <c r="AL1137" i="5" s="1"/>
  <c r="AI1137" i="5"/>
  <c r="AJ1137" i="5" s="1"/>
  <c r="AG1137" i="5"/>
  <c r="AH1137" i="5" s="1"/>
  <c r="AE1137" i="5"/>
  <c r="AF1137" i="5" s="1"/>
  <c r="C1137" i="5"/>
  <c r="D1137" i="5" s="1"/>
  <c r="B1137" i="5"/>
  <c r="AQ1136" i="5"/>
  <c r="AO1136" i="5"/>
  <c r="AP1136" i="5" s="1"/>
  <c r="AM1136" i="5"/>
  <c r="AN1136" i="5" s="1"/>
  <c r="AK1136" i="5"/>
  <c r="AL1136" i="5" s="1"/>
  <c r="AI1136" i="5"/>
  <c r="AJ1136" i="5" s="1"/>
  <c r="AG1136" i="5"/>
  <c r="AH1136" i="5" s="1"/>
  <c r="AE1136" i="5"/>
  <c r="AF1136" i="5" s="1"/>
  <c r="C1136" i="5"/>
  <c r="D1136" i="5" s="1"/>
  <c r="B1136" i="5"/>
  <c r="AQ1135" i="5"/>
  <c r="AO1135" i="5"/>
  <c r="AP1135" i="5" s="1"/>
  <c r="AM1135" i="5"/>
  <c r="AN1135" i="5" s="1"/>
  <c r="AK1135" i="5"/>
  <c r="AL1135" i="5" s="1"/>
  <c r="AI1135" i="5"/>
  <c r="AJ1135" i="5" s="1"/>
  <c r="AG1135" i="5"/>
  <c r="AH1135" i="5" s="1"/>
  <c r="AE1135" i="5"/>
  <c r="AF1135" i="5" s="1"/>
  <c r="C1135" i="5"/>
  <c r="D1135" i="5" s="1"/>
  <c r="B1135" i="5"/>
  <c r="AQ1134" i="5"/>
  <c r="AR1134" i="5" s="1"/>
  <c r="AR1135" i="5" s="1"/>
  <c r="AR1136" i="5" s="1"/>
  <c r="AR1137" i="5" s="1"/>
  <c r="AR1138" i="5" s="1"/>
  <c r="AR1139" i="5" s="1"/>
  <c r="AR1140" i="5" s="1"/>
  <c r="AR1141" i="5" s="1"/>
  <c r="AR1142" i="5" s="1"/>
  <c r="AO1134" i="5"/>
  <c r="AP1134" i="5" s="1"/>
  <c r="AM1134" i="5"/>
  <c r="AN1134" i="5" s="1"/>
  <c r="AK1134" i="5"/>
  <c r="AL1134" i="5" s="1"/>
  <c r="AI1134" i="5"/>
  <c r="AJ1134" i="5" s="1"/>
  <c r="AG1134" i="5"/>
  <c r="AH1134" i="5" s="1"/>
  <c r="AE1134" i="5"/>
  <c r="AF1134" i="5" s="1"/>
  <c r="C1134" i="5"/>
  <c r="D1134" i="5" s="1"/>
  <c r="B1134" i="5"/>
  <c r="AQ1133" i="5"/>
  <c r="AO1133" i="5"/>
  <c r="AP1133" i="5" s="1"/>
  <c r="AM1133" i="5"/>
  <c r="AN1133" i="5" s="1"/>
  <c r="AK1133" i="5"/>
  <c r="AL1133" i="5" s="1"/>
  <c r="AI1133" i="5"/>
  <c r="AJ1133" i="5" s="1"/>
  <c r="AG1133" i="5"/>
  <c r="AH1133" i="5" s="1"/>
  <c r="AE1133" i="5"/>
  <c r="AF1133" i="5" s="1"/>
  <c r="C1133" i="5"/>
  <c r="D1133" i="5" s="1"/>
  <c r="B1133" i="5"/>
  <c r="AQ1132" i="5"/>
  <c r="AO1132" i="5"/>
  <c r="AP1132" i="5" s="1"/>
  <c r="AM1132" i="5"/>
  <c r="AN1132" i="5" s="1"/>
  <c r="AK1132" i="5"/>
  <c r="AL1132" i="5" s="1"/>
  <c r="AI1132" i="5"/>
  <c r="AJ1132" i="5" s="1"/>
  <c r="AG1132" i="5"/>
  <c r="AH1132" i="5" s="1"/>
  <c r="AE1132" i="5"/>
  <c r="AF1132" i="5" s="1"/>
  <c r="C1132" i="5"/>
  <c r="D1132" i="5" s="1"/>
  <c r="B1132" i="5"/>
  <c r="AQ1131" i="5"/>
  <c r="AO1131" i="5"/>
  <c r="AP1131" i="5" s="1"/>
  <c r="AM1131" i="5"/>
  <c r="AN1131" i="5" s="1"/>
  <c r="AK1131" i="5"/>
  <c r="AL1131" i="5" s="1"/>
  <c r="AI1131" i="5"/>
  <c r="AJ1131" i="5" s="1"/>
  <c r="AG1131" i="5"/>
  <c r="AH1131" i="5" s="1"/>
  <c r="AE1131" i="5"/>
  <c r="AF1131" i="5" s="1"/>
  <c r="C1131" i="5"/>
  <c r="D1131" i="5" s="1"/>
  <c r="B1131" i="5"/>
  <c r="AQ1130" i="5"/>
  <c r="AO1130" i="5"/>
  <c r="AP1130" i="5" s="1"/>
  <c r="AM1130" i="5"/>
  <c r="AN1130" i="5" s="1"/>
  <c r="AK1130" i="5"/>
  <c r="AL1130" i="5" s="1"/>
  <c r="AI1130" i="5"/>
  <c r="AJ1130" i="5" s="1"/>
  <c r="AG1130" i="5"/>
  <c r="AH1130" i="5" s="1"/>
  <c r="AE1130" i="5"/>
  <c r="AF1130" i="5" s="1"/>
  <c r="C1130" i="5"/>
  <c r="D1130" i="5" s="1"/>
  <c r="B1130" i="5"/>
  <c r="AQ1129" i="5"/>
  <c r="AO1129" i="5"/>
  <c r="AP1129" i="5" s="1"/>
  <c r="AM1129" i="5"/>
  <c r="AN1129" i="5" s="1"/>
  <c r="AK1129" i="5"/>
  <c r="AL1129" i="5" s="1"/>
  <c r="AI1129" i="5"/>
  <c r="AJ1129" i="5" s="1"/>
  <c r="AG1129" i="5"/>
  <c r="AH1129" i="5" s="1"/>
  <c r="AE1129" i="5"/>
  <c r="AF1129" i="5" s="1"/>
  <c r="C1129" i="5"/>
  <c r="D1129" i="5" s="1"/>
  <c r="B1129" i="5"/>
  <c r="AQ1128" i="5"/>
  <c r="AO1128" i="5"/>
  <c r="AP1128" i="5" s="1"/>
  <c r="AM1128" i="5"/>
  <c r="AN1128" i="5" s="1"/>
  <c r="AK1128" i="5"/>
  <c r="AL1128" i="5" s="1"/>
  <c r="AI1128" i="5"/>
  <c r="AJ1128" i="5" s="1"/>
  <c r="AG1128" i="5"/>
  <c r="AH1128" i="5" s="1"/>
  <c r="AE1128" i="5"/>
  <c r="AF1128" i="5" s="1"/>
  <c r="C1128" i="5"/>
  <c r="D1128" i="5" s="1"/>
  <c r="B1128" i="5"/>
  <c r="AQ1127" i="5"/>
  <c r="AO1127" i="5"/>
  <c r="AP1127" i="5" s="1"/>
  <c r="AM1127" i="5"/>
  <c r="AN1127" i="5" s="1"/>
  <c r="AK1127" i="5"/>
  <c r="AL1127" i="5" s="1"/>
  <c r="AI1127" i="5"/>
  <c r="AJ1127" i="5" s="1"/>
  <c r="AG1127" i="5"/>
  <c r="AH1127" i="5" s="1"/>
  <c r="AE1127" i="5"/>
  <c r="AF1127" i="5" s="1"/>
  <c r="C1127" i="5"/>
  <c r="D1127" i="5" s="1"/>
  <c r="B1127" i="5"/>
  <c r="AQ1126" i="5"/>
  <c r="AO1126" i="5"/>
  <c r="AP1126" i="5" s="1"/>
  <c r="AM1126" i="5"/>
  <c r="AN1126" i="5" s="1"/>
  <c r="AK1126" i="5"/>
  <c r="AL1126" i="5" s="1"/>
  <c r="AI1126" i="5"/>
  <c r="AJ1126" i="5" s="1"/>
  <c r="AG1126" i="5"/>
  <c r="AH1126" i="5" s="1"/>
  <c r="AE1126" i="5"/>
  <c r="AF1126" i="5" s="1"/>
  <c r="C1126" i="5"/>
  <c r="D1126" i="5" s="1"/>
  <c r="B1126" i="5"/>
  <c r="AQ1125" i="5"/>
  <c r="AO1125" i="5"/>
  <c r="AP1125" i="5" s="1"/>
  <c r="AM1125" i="5"/>
  <c r="AN1125" i="5" s="1"/>
  <c r="AK1125" i="5"/>
  <c r="AL1125" i="5" s="1"/>
  <c r="AI1125" i="5"/>
  <c r="AJ1125" i="5" s="1"/>
  <c r="AG1125" i="5"/>
  <c r="AH1125" i="5" s="1"/>
  <c r="AE1125" i="5"/>
  <c r="AF1125" i="5" s="1"/>
  <c r="C1125" i="5"/>
  <c r="D1125" i="5" s="1"/>
  <c r="B1125" i="5"/>
  <c r="AQ1124" i="5"/>
  <c r="AO1124" i="5"/>
  <c r="AP1124" i="5" s="1"/>
  <c r="AM1124" i="5"/>
  <c r="AN1124" i="5" s="1"/>
  <c r="AK1124" i="5"/>
  <c r="AL1124" i="5" s="1"/>
  <c r="AI1124" i="5"/>
  <c r="AJ1124" i="5" s="1"/>
  <c r="AG1124" i="5"/>
  <c r="AH1124" i="5" s="1"/>
  <c r="AE1124" i="5"/>
  <c r="AF1124" i="5" s="1"/>
  <c r="C1124" i="5"/>
  <c r="D1124" i="5" s="1"/>
  <c r="B1124" i="5"/>
  <c r="AQ1123" i="5"/>
  <c r="AR1123" i="5" s="1"/>
  <c r="AO1123" i="5"/>
  <c r="AP1123" i="5" s="1"/>
  <c r="AM1123" i="5"/>
  <c r="AN1123" i="5" s="1"/>
  <c r="AK1123" i="5"/>
  <c r="AL1123" i="5" s="1"/>
  <c r="AI1123" i="5"/>
  <c r="AJ1123" i="5" s="1"/>
  <c r="AG1123" i="5"/>
  <c r="AH1123" i="5" s="1"/>
  <c r="AE1123" i="5"/>
  <c r="AF1123" i="5" s="1"/>
  <c r="C1123" i="5"/>
  <c r="D1123" i="5" s="1"/>
  <c r="B1123" i="5"/>
  <c r="AQ1121" i="5"/>
  <c r="AO1121" i="5"/>
  <c r="AP1121" i="5" s="1"/>
  <c r="AM1121" i="5"/>
  <c r="AN1121" i="5" s="1"/>
  <c r="AK1121" i="5"/>
  <c r="AL1121" i="5" s="1"/>
  <c r="AI1121" i="5"/>
  <c r="AJ1121" i="5" s="1"/>
  <c r="AG1121" i="5"/>
  <c r="AH1121" i="5" s="1"/>
  <c r="AE1121" i="5"/>
  <c r="AF1121" i="5" s="1"/>
  <c r="C1121" i="5"/>
  <c r="D1121" i="5" s="1"/>
  <c r="B1121" i="5"/>
  <c r="AQ1120" i="5"/>
  <c r="AO1120" i="5"/>
  <c r="AP1120" i="5" s="1"/>
  <c r="AM1120" i="5"/>
  <c r="AN1120" i="5" s="1"/>
  <c r="AK1120" i="5"/>
  <c r="AL1120" i="5" s="1"/>
  <c r="AI1120" i="5"/>
  <c r="AJ1120" i="5" s="1"/>
  <c r="AG1120" i="5"/>
  <c r="AH1120" i="5" s="1"/>
  <c r="AE1120" i="5"/>
  <c r="AF1120" i="5" s="1"/>
  <c r="C1120" i="5"/>
  <c r="D1120" i="5" s="1"/>
  <c r="B1120" i="5"/>
  <c r="AQ1119" i="5"/>
  <c r="AO1119" i="5"/>
  <c r="AP1119" i="5" s="1"/>
  <c r="AM1119" i="5"/>
  <c r="AN1119" i="5" s="1"/>
  <c r="AK1119" i="5"/>
  <c r="AL1119" i="5" s="1"/>
  <c r="AI1119" i="5"/>
  <c r="AJ1119" i="5" s="1"/>
  <c r="AG1119" i="5"/>
  <c r="AH1119" i="5" s="1"/>
  <c r="AE1119" i="5"/>
  <c r="AF1119" i="5" s="1"/>
  <c r="C1119" i="5"/>
  <c r="D1119" i="5" s="1"/>
  <c r="B1119" i="5"/>
  <c r="AQ1118" i="5"/>
  <c r="AO1118" i="5"/>
  <c r="AP1118" i="5" s="1"/>
  <c r="AM1118" i="5"/>
  <c r="AN1118" i="5" s="1"/>
  <c r="AK1118" i="5"/>
  <c r="AL1118" i="5" s="1"/>
  <c r="AI1118" i="5"/>
  <c r="AJ1118" i="5" s="1"/>
  <c r="AG1118" i="5"/>
  <c r="AH1118" i="5" s="1"/>
  <c r="AE1118" i="5"/>
  <c r="AF1118" i="5" s="1"/>
  <c r="C1118" i="5"/>
  <c r="D1118" i="5" s="1"/>
  <c r="B1118" i="5"/>
  <c r="AQ1117" i="5"/>
  <c r="AO1117" i="5"/>
  <c r="AP1117" i="5" s="1"/>
  <c r="AM1117" i="5"/>
  <c r="AN1117" i="5" s="1"/>
  <c r="AK1117" i="5"/>
  <c r="AL1117" i="5" s="1"/>
  <c r="AI1117" i="5"/>
  <c r="AJ1117" i="5" s="1"/>
  <c r="AG1117" i="5"/>
  <c r="AH1117" i="5" s="1"/>
  <c r="AE1117" i="5"/>
  <c r="AF1117" i="5" s="1"/>
  <c r="C1117" i="5"/>
  <c r="D1117" i="5" s="1"/>
  <c r="B1117" i="5"/>
  <c r="AQ1116" i="5"/>
  <c r="AO1116" i="5"/>
  <c r="AP1116" i="5" s="1"/>
  <c r="AM1116" i="5"/>
  <c r="AN1116" i="5" s="1"/>
  <c r="AK1116" i="5"/>
  <c r="AL1116" i="5" s="1"/>
  <c r="AI1116" i="5"/>
  <c r="AJ1116" i="5" s="1"/>
  <c r="AG1116" i="5"/>
  <c r="AH1116" i="5" s="1"/>
  <c r="AE1116" i="5"/>
  <c r="AF1116" i="5" s="1"/>
  <c r="C1116" i="5"/>
  <c r="D1116" i="5" s="1"/>
  <c r="B1116" i="5"/>
  <c r="AQ1115" i="5"/>
  <c r="AO1115" i="5"/>
  <c r="AP1115" i="5" s="1"/>
  <c r="AM1115" i="5"/>
  <c r="AN1115" i="5" s="1"/>
  <c r="AK1115" i="5"/>
  <c r="AL1115" i="5" s="1"/>
  <c r="AI1115" i="5"/>
  <c r="AJ1115" i="5" s="1"/>
  <c r="AG1115" i="5"/>
  <c r="AH1115" i="5" s="1"/>
  <c r="AE1115" i="5"/>
  <c r="AF1115" i="5" s="1"/>
  <c r="C1115" i="5"/>
  <c r="D1115" i="5" s="1"/>
  <c r="B1115" i="5"/>
  <c r="AQ1114" i="5"/>
  <c r="AR1114" i="5" s="1"/>
  <c r="AO1114" i="5"/>
  <c r="AP1114" i="5" s="1"/>
  <c r="AM1114" i="5"/>
  <c r="AN1114" i="5" s="1"/>
  <c r="AK1114" i="5"/>
  <c r="AL1114" i="5" s="1"/>
  <c r="AI1114" i="5"/>
  <c r="AJ1114" i="5" s="1"/>
  <c r="AG1114" i="5"/>
  <c r="AH1114" i="5" s="1"/>
  <c r="AE1114" i="5"/>
  <c r="AF1114" i="5" s="1"/>
  <c r="C1114" i="5"/>
  <c r="D1114" i="5" s="1"/>
  <c r="B1114" i="5"/>
  <c r="AQ1112" i="5"/>
  <c r="AO1112" i="5"/>
  <c r="AP1112" i="5" s="1"/>
  <c r="AM1112" i="5"/>
  <c r="AN1112" i="5" s="1"/>
  <c r="AK1112" i="5"/>
  <c r="AL1112" i="5" s="1"/>
  <c r="AI1112" i="5"/>
  <c r="AJ1112" i="5" s="1"/>
  <c r="AG1112" i="5"/>
  <c r="AH1112" i="5" s="1"/>
  <c r="AE1112" i="5"/>
  <c r="AF1112" i="5" s="1"/>
  <c r="C1112" i="5"/>
  <c r="D1112" i="5" s="1"/>
  <c r="B1112" i="5"/>
  <c r="AQ1111" i="5"/>
  <c r="AO1111" i="5"/>
  <c r="AP1111" i="5" s="1"/>
  <c r="AM1111" i="5"/>
  <c r="AN1111" i="5" s="1"/>
  <c r="AK1111" i="5"/>
  <c r="AL1111" i="5" s="1"/>
  <c r="AI1111" i="5"/>
  <c r="AJ1111" i="5" s="1"/>
  <c r="AG1111" i="5"/>
  <c r="AH1111" i="5" s="1"/>
  <c r="AE1111" i="5"/>
  <c r="AF1111" i="5" s="1"/>
  <c r="C1111" i="5"/>
  <c r="D1111" i="5" s="1"/>
  <c r="B1111" i="5"/>
  <c r="AQ1110" i="5"/>
  <c r="AO1110" i="5"/>
  <c r="AP1110" i="5" s="1"/>
  <c r="AM1110" i="5"/>
  <c r="AN1110" i="5" s="1"/>
  <c r="AK1110" i="5"/>
  <c r="AL1110" i="5" s="1"/>
  <c r="AI1110" i="5"/>
  <c r="AJ1110" i="5" s="1"/>
  <c r="AG1110" i="5"/>
  <c r="AH1110" i="5" s="1"/>
  <c r="AE1110" i="5"/>
  <c r="AF1110" i="5" s="1"/>
  <c r="C1110" i="5"/>
  <c r="D1110" i="5" s="1"/>
  <c r="B1110" i="5"/>
  <c r="AQ1109" i="5"/>
  <c r="AO1109" i="5"/>
  <c r="AP1109" i="5" s="1"/>
  <c r="AM1109" i="5"/>
  <c r="AN1109" i="5" s="1"/>
  <c r="AK1109" i="5"/>
  <c r="AL1109" i="5" s="1"/>
  <c r="AI1109" i="5"/>
  <c r="AJ1109" i="5" s="1"/>
  <c r="AG1109" i="5"/>
  <c r="AH1109" i="5" s="1"/>
  <c r="AE1109" i="5"/>
  <c r="AF1109" i="5" s="1"/>
  <c r="C1109" i="5"/>
  <c r="D1109" i="5" s="1"/>
  <c r="B1109" i="5"/>
  <c r="AQ1108" i="5"/>
  <c r="AO1108" i="5"/>
  <c r="AP1108" i="5" s="1"/>
  <c r="AM1108" i="5"/>
  <c r="AN1108" i="5" s="1"/>
  <c r="AK1108" i="5"/>
  <c r="AL1108" i="5" s="1"/>
  <c r="AI1108" i="5"/>
  <c r="AJ1108" i="5" s="1"/>
  <c r="AG1108" i="5"/>
  <c r="AH1108" i="5" s="1"/>
  <c r="AE1108" i="5"/>
  <c r="AF1108" i="5" s="1"/>
  <c r="C1108" i="5"/>
  <c r="D1108" i="5" s="1"/>
  <c r="B1108" i="5"/>
  <c r="AQ1107" i="5"/>
  <c r="AO1107" i="5"/>
  <c r="AP1107" i="5" s="1"/>
  <c r="AM1107" i="5"/>
  <c r="AN1107" i="5" s="1"/>
  <c r="AK1107" i="5"/>
  <c r="AL1107" i="5" s="1"/>
  <c r="AI1107" i="5"/>
  <c r="AJ1107" i="5" s="1"/>
  <c r="AG1107" i="5"/>
  <c r="AH1107" i="5" s="1"/>
  <c r="AE1107" i="5"/>
  <c r="AF1107" i="5" s="1"/>
  <c r="C1107" i="5"/>
  <c r="D1107" i="5" s="1"/>
  <c r="B1107" i="5"/>
  <c r="AQ1106" i="5"/>
  <c r="AO1106" i="5"/>
  <c r="AP1106" i="5" s="1"/>
  <c r="AM1106" i="5"/>
  <c r="AN1106" i="5" s="1"/>
  <c r="AK1106" i="5"/>
  <c r="AL1106" i="5" s="1"/>
  <c r="AI1106" i="5"/>
  <c r="AJ1106" i="5" s="1"/>
  <c r="AG1106" i="5"/>
  <c r="AH1106" i="5" s="1"/>
  <c r="AE1106" i="5"/>
  <c r="AF1106" i="5" s="1"/>
  <c r="C1106" i="5"/>
  <c r="D1106" i="5" s="1"/>
  <c r="B1106" i="5"/>
  <c r="AQ1105" i="5"/>
  <c r="AO1105" i="5"/>
  <c r="AP1105" i="5" s="1"/>
  <c r="AM1105" i="5"/>
  <c r="AN1105" i="5" s="1"/>
  <c r="AK1105" i="5"/>
  <c r="AL1105" i="5" s="1"/>
  <c r="AI1105" i="5"/>
  <c r="AJ1105" i="5" s="1"/>
  <c r="AG1105" i="5"/>
  <c r="AH1105" i="5" s="1"/>
  <c r="AE1105" i="5"/>
  <c r="AF1105" i="5" s="1"/>
  <c r="C1105" i="5"/>
  <c r="D1105" i="5" s="1"/>
  <c r="B1105" i="5"/>
  <c r="AQ1104" i="5"/>
  <c r="AO1104" i="5"/>
  <c r="AP1104" i="5" s="1"/>
  <c r="AM1104" i="5"/>
  <c r="AN1104" i="5" s="1"/>
  <c r="AK1104" i="5"/>
  <c r="AL1104" i="5" s="1"/>
  <c r="AI1104" i="5"/>
  <c r="AJ1104" i="5" s="1"/>
  <c r="AG1104" i="5"/>
  <c r="AH1104" i="5" s="1"/>
  <c r="AE1104" i="5"/>
  <c r="AF1104" i="5" s="1"/>
  <c r="AQ1103" i="5"/>
  <c r="AO1103" i="5"/>
  <c r="AP1103" i="5" s="1"/>
  <c r="AM1103" i="5"/>
  <c r="AN1103" i="5" s="1"/>
  <c r="AK1103" i="5"/>
  <c r="AL1103" i="5" s="1"/>
  <c r="AI1103" i="5"/>
  <c r="AJ1103" i="5" s="1"/>
  <c r="AG1103" i="5"/>
  <c r="AH1103" i="5" s="1"/>
  <c r="AE1103" i="5"/>
  <c r="AF1103" i="5" s="1"/>
  <c r="C1103" i="5"/>
  <c r="D1103" i="5" s="1"/>
  <c r="B1103" i="5"/>
  <c r="AQ1102" i="5"/>
  <c r="AO1102" i="5"/>
  <c r="AP1102" i="5" s="1"/>
  <c r="AM1102" i="5"/>
  <c r="AN1102" i="5" s="1"/>
  <c r="AK1102" i="5"/>
  <c r="AL1102" i="5" s="1"/>
  <c r="AI1102" i="5"/>
  <c r="AJ1102" i="5" s="1"/>
  <c r="AG1102" i="5"/>
  <c r="AH1102" i="5" s="1"/>
  <c r="AE1102" i="5"/>
  <c r="AF1102" i="5" s="1"/>
  <c r="C1102" i="5"/>
  <c r="D1102" i="5" s="1"/>
  <c r="B1102" i="5"/>
  <c r="AQ1101" i="5"/>
  <c r="AO1101" i="5"/>
  <c r="AP1101" i="5" s="1"/>
  <c r="AM1101" i="5"/>
  <c r="AN1101" i="5" s="1"/>
  <c r="AK1101" i="5"/>
  <c r="AL1101" i="5" s="1"/>
  <c r="AI1101" i="5"/>
  <c r="AJ1101" i="5" s="1"/>
  <c r="AG1101" i="5"/>
  <c r="AH1101" i="5" s="1"/>
  <c r="AE1101" i="5"/>
  <c r="AF1101" i="5" s="1"/>
  <c r="C1101" i="5"/>
  <c r="D1101" i="5" s="1"/>
  <c r="B1101" i="5"/>
  <c r="AQ1100" i="5"/>
  <c r="AR1100" i="5" s="1"/>
  <c r="AO1100" i="5"/>
  <c r="AP1100" i="5" s="1"/>
  <c r="AM1100" i="5"/>
  <c r="AN1100" i="5" s="1"/>
  <c r="AK1100" i="5"/>
  <c r="AL1100" i="5" s="1"/>
  <c r="AI1100" i="5"/>
  <c r="AJ1100" i="5" s="1"/>
  <c r="AG1100" i="5"/>
  <c r="AH1100" i="5" s="1"/>
  <c r="AE1100" i="5"/>
  <c r="AF1100" i="5" s="1"/>
  <c r="C1100" i="5"/>
  <c r="D1100" i="5" s="1"/>
  <c r="B1100" i="5"/>
  <c r="AQ1099" i="5"/>
  <c r="AO1099" i="5"/>
  <c r="AP1099" i="5" s="1"/>
  <c r="AM1099" i="5"/>
  <c r="AN1099" i="5" s="1"/>
  <c r="AK1099" i="5"/>
  <c r="AL1099" i="5" s="1"/>
  <c r="AI1099" i="5"/>
  <c r="AJ1099" i="5" s="1"/>
  <c r="AG1099" i="5"/>
  <c r="AH1099" i="5" s="1"/>
  <c r="AE1099" i="5"/>
  <c r="AF1099" i="5" s="1"/>
  <c r="C1099" i="5"/>
  <c r="D1099" i="5" s="1"/>
  <c r="B1099" i="5"/>
  <c r="AQ1098" i="5"/>
  <c r="AO1098" i="5"/>
  <c r="AP1098" i="5" s="1"/>
  <c r="AM1098" i="5"/>
  <c r="AN1098" i="5" s="1"/>
  <c r="AK1098" i="5"/>
  <c r="AL1098" i="5" s="1"/>
  <c r="AI1098" i="5"/>
  <c r="AJ1098" i="5" s="1"/>
  <c r="AG1098" i="5"/>
  <c r="AH1098" i="5" s="1"/>
  <c r="AE1098" i="5"/>
  <c r="AF1098" i="5" s="1"/>
  <c r="C1098" i="5"/>
  <c r="D1098" i="5" s="1"/>
  <c r="B1098" i="5"/>
  <c r="AQ1097" i="5"/>
  <c r="AO1097" i="5"/>
  <c r="AP1097" i="5" s="1"/>
  <c r="AM1097" i="5"/>
  <c r="AN1097" i="5" s="1"/>
  <c r="AK1097" i="5"/>
  <c r="AL1097" i="5" s="1"/>
  <c r="AI1097" i="5"/>
  <c r="AJ1097" i="5" s="1"/>
  <c r="AG1097" i="5"/>
  <c r="AH1097" i="5" s="1"/>
  <c r="AE1097" i="5"/>
  <c r="AF1097" i="5" s="1"/>
  <c r="C1097" i="5"/>
  <c r="D1097" i="5" s="1"/>
  <c r="B1097" i="5"/>
  <c r="AQ1096" i="5"/>
  <c r="AO1096" i="5"/>
  <c r="AP1096" i="5" s="1"/>
  <c r="AM1096" i="5"/>
  <c r="AN1096" i="5" s="1"/>
  <c r="AK1096" i="5"/>
  <c r="AL1096" i="5" s="1"/>
  <c r="AI1096" i="5"/>
  <c r="AJ1096" i="5" s="1"/>
  <c r="AG1096" i="5"/>
  <c r="AH1096" i="5" s="1"/>
  <c r="AE1096" i="5"/>
  <c r="AF1096" i="5" s="1"/>
  <c r="C1096" i="5"/>
  <c r="D1096" i="5" s="1"/>
  <c r="B1096" i="5"/>
  <c r="AQ1095" i="5"/>
  <c r="AO1095" i="5"/>
  <c r="AP1095" i="5" s="1"/>
  <c r="AM1095" i="5"/>
  <c r="AN1095" i="5" s="1"/>
  <c r="AK1095" i="5"/>
  <c r="AL1095" i="5" s="1"/>
  <c r="AI1095" i="5"/>
  <c r="AJ1095" i="5" s="1"/>
  <c r="AG1095" i="5"/>
  <c r="AH1095" i="5" s="1"/>
  <c r="AE1095" i="5"/>
  <c r="AF1095" i="5" s="1"/>
  <c r="C1095" i="5"/>
  <c r="D1095" i="5" s="1"/>
  <c r="B1095" i="5"/>
  <c r="AQ1094" i="5"/>
  <c r="AO1094" i="5"/>
  <c r="AP1094" i="5" s="1"/>
  <c r="AM1094" i="5"/>
  <c r="AN1094" i="5" s="1"/>
  <c r="AK1094" i="5"/>
  <c r="AL1094" i="5" s="1"/>
  <c r="AI1094" i="5"/>
  <c r="AJ1094" i="5" s="1"/>
  <c r="AG1094" i="5"/>
  <c r="AH1094" i="5" s="1"/>
  <c r="AE1094" i="5"/>
  <c r="AF1094" i="5" s="1"/>
  <c r="C1094" i="5"/>
  <c r="D1094" i="5" s="1"/>
  <c r="B1094" i="5"/>
  <c r="AQ1093" i="5"/>
  <c r="AO1093" i="5"/>
  <c r="AP1093" i="5" s="1"/>
  <c r="AM1093" i="5"/>
  <c r="AN1093" i="5" s="1"/>
  <c r="AK1093" i="5"/>
  <c r="AL1093" i="5" s="1"/>
  <c r="AI1093" i="5"/>
  <c r="AJ1093" i="5" s="1"/>
  <c r="AG1093" i="5"/>
  <c r="AH1093" i="5" s="1"/>
  <c r="AE1093" i="5"/>
  <c r="AF1093" i="5" s="1"/>
  <c r="C1093" i="5"/>
  <c r="D1093" i="5" s="1"/>
  <c r="B1093" i="5"/>
  <c r="AQ1092" i="5"/>
  <c r="AO1092" i="5"/>
  <c r="AP1092" i="5" s="1"/>
  <c r="AM1092" i="5"/>
  <c r="AN1092" i="5" s="1"/>
  <c r="AK1092" i="5"/>
  <c r="AL1092" i="5" s="1"/>
  <c r="AI1092" i="5"/>
  <c r="AJ1092" i="5" s="1"/>
  <c r="AG1092" i="5"/>
  <c r="AH1092" i="5" s="1"/>
  <c r="AE1092" i="5"/>
  <c r="AF1092" i="5" s="1"/>
  <c r="C1092" i="5"/>
  <c r="D1092" i="5" s="1"/>
  <c r="B1092" i="5"/>
  <c r="AQ1091" i="5"/>
  <c r="AO1091" i="5"/>
  <c r="AP1091" i="5" s="1"/>
  <c r="AM1091" i="5"/>
  <c r="AN1091" i="5" s="1"/>
  <c r="AK1091" i="5"/>
  <c r="AL1091" i="5" s="1"/>
  <c r="AI1091" i="5"/>
  <c r="AJ1091" i="5" s="1"/>
  <c r="AG1091" i="5"/>
  <c r="AH1091" i="5" s="1"/>
  <c r="AE1091" i="5"/>
  <c r="AF1091" i="5" s="1"/>
  <c r="C1091" i="5"/>
  <c r="D1091" i="5" s="1"/>
  <c r="B1091" i="5"/>
  <c r="AQ1090" i="5"/>
  <c r="AO1090" i="5"/>
  <c r="AP1090" i="5" s="1"/>
  <c r="AM1090" i="5"/>
  <c r="AN1090" i="5" s="1"/>
  <c r="AK1090" i="5"/>
  <c r="AL1090" i="5" s="1"/>
  <c r="AI1090" i="5"/>
  <c r="AJ1090" i="5" s="1"/>
  <c r="AG1090" i="5"/>
  <c r="AH1090" i="5" s="1"/>
  <c r="AE1090" i="5"/>
  <c r="AF1090" i="5" s="1"/>
  <c r="C1090" i="5"/>
  <c r="D1090" i="5" s="1"/>
  <c r="B1090" i="5"/>
  <c r="AQ1089" i="5"/>
  <c r="AO1089" i="5"/>
  <c r="AP1089" i="5" s="1"/>
  <c r="AM1089" i="5"/>
  <c r="AN1089" i="5" s="1"/>
  <c r="AK1089" i="5"/>
  <c r="AL1089" i="5" s="1"/>
  <c r="AI1089" i="5"/>
  <c r="AJ1089" i="5" s="1"/>
  <c r="AG1089" i="5"/>
  <c r="AH1089" i="5" s="1"/>
  <c r="AE1089" i="5"/>
  <c r="AF1089" i="5" s="1"/>
  <c r="C1089" i="5"/>
  <c r="D1089" i="5" s="1"/>
  <c r="B1089" i="5"/>
  <c r="AQ1088" i="5"/>
  <c r="AO1088" i="5"/>
  <c r="AP1088" i="5" s="1"/>
  <c r="AM1088" i="5"/>
  <c r="AN1088" i="5" s="1"/>
  <c r="AK1088" i="5"/>
  <c r="AL1088" i="5" s="1"/>
  <c r="AI1088" i="5"/>
  <c r="AJ1088" i="5" s="1"/>
  <c r="AG1088" i="5"/>
  <c r="AH1088" i="5" s="1"/>
  <c r="AE1088" i="5"/>
  <c r="AF1088" i="5" s="1"/>
  <c r="C1088" i="5"/>
  <c r="D1088" i="5" s="1"/>
  <c r="B1088" i="5"/>
  <c r="AQ1087" i="5"/>
  <c r="AR1087" i="5" s="1"/>
  <c r="AO1087" i="5"/>
  <c r="AP1087" i="5" s="1"/>
  <c r="AM1087" i="5"/>
  <c r="AN1087" i="5" s="1"/>
  <c r="AK1087" i="5"/>
  <c r="AL1087" i="5" s="1"/>
  <c r="AI1087" i="5"/>
  <c r="AJ1087" i="5" s="1"/>
  <c r="AG1087" i="5"/>
  <c r="AH1087" i="5" s="1"/>
  <c r="AE1087" i="5"/>
  <c r="AF1087" i="5" s="1"/>
  <c r="C1087" i="5"/>
  <c r="D1087" i="5" s="1"/>
  <c r="B1087" i="5"/>
  <c r="AQ1086" i="5"/>
  <c r="AO1086" i="5"/>
  <c r="AP1086" i="5" s="1"/>
  <c r="AM1086" i="5"/>
  <c r="AN1086" i="5" s="1"/>
  <c r="AK1086" i="5"/>
  <c r="AL1086" i="5" s="1"/>
  <c r="AI1086" i="5"/>
  <c r="AJ1086" i="5" s="1"/>
  <c r="AG1086" i="5"/>
  <c r="AH1086" i="5" s="1"/>
  <c r="AE1086" i="5"/>
  <c r="AF1086" i="5" s="1"/>
  <c r="C1086" i="5"/>
  <c r="D1086" i="5" s="1"/>
  <c r="B1086" i="5"/>
  <c r="AQ1085" i="5"/>
  <c r="AO1085" i="5"/>
  <c r="AP1085" i="5" s="1"/>
  <c r="AM1085" i="5"/>
  <c r="AN1085" i="5" s="1"/>
  <c r="AK1085" i="5"/>
  <c r="AL1085" i="5" s="1"/>
  <c r="AI1085" i="5"/>
  <c r="AJ1085" i="5" s="1"/>
  <c r="AG1085" i="5"/>
  <c r="AH1085" i="5" s="1"/>
  <c r="AE1085" i="5"/>
  <c r="AF1085" i="5" s="1"/>
  <c r="C1085" i="5"/>
  <c r="D1085" i="5" s="1"/>
  <c r="B1085" i="5"/>
  <c r="AQ1084" i="5"/>
  <c r="AO1084" i="5"/>
  <c r="AP1084" i="5" s="1"/>
  <c r="AM1084" i="5"/>
  <c r="AN1084" i="5" s="1"/>
  <c r="AK1084" i="5"/>
  <c r="AL1084" i="5" s="1"/>
  <c r="AI1084" i="5"/>
  <c r="AJ1084" i="5" s="1"/>
  <c r="AG1084" i="5"/>
  <c r="AH1084" i="5" s="1"/>
  <c r="AE1084" i="5"/>
  <c r="AF1084" i="5" s="1"/>
  <c r="C1084" i="5"/>
  <c r="D1084" i="5" s="1"/>
  <c r="B1084" i="5"/>
  <c r="AQ1083" i="5"/>
  <c r="AO1083" i="5"/>
  <c r="AP1083" i="5" s="1"/>
  <c r="AM1083" i="5"/>
  <c r="AN1083" i="5" s="1"/>
  <c r="AK1083" i="5"/>
  <c r="AL1083" i="5" s="1"/>
  <c r="AI1083" i="5"/>
  <c r="AJ1083" i="5" s="1"/>
  <c r="AG1083" i="5"/>
  <c r="AH1083" i="5" s="1"/>
  <c r="AE1083" i="5"/>
  <c r="AF1083" i="5" s="1"/>
  <c r="C1083" i="5"/>
  <c r="D1083" i="5" s="1"/>
  <c r="B1083" i="5"/>
  <c r="AQ1082" i="5"/>
  <c r="AO1082" i="5"/>
  <c r="AP1082" i="5" s="1"/>
  <c r="AM1082" i="5"/>
  <c r="AN1082" i="5" s="1"/>
  <c r="AK1082" i="5"/>
  <c r="AL1082" i="5" s="1"/>
  <c r="AI1082" i="5"/>
  <c r="AJ1082" i="5" s="1"/>
  <c r="AG1082" i="5"/>
  <c r="AH1082" i="5" s="1"/>
  <c r="AE1082" i="5"/>
  <c r="AF1082" i="5" s="1"/>
  <c r="C1082" i="5"/>
  <c r="D1082" i="5" s="1"/>
  <c r="B1082" i="5"/>
  <c r="AQ1081" i="5"/>
  <c r="AO1081" i="5"/>
  <c r="AP1081" i="5" s="1"/>
  <c r="AM1081" i="5"/>
  <c r="AN1081" i="5" s="1"/>
  <c r="AK1081" i="5"/>
  <c r="AL1081" i="5" s="1"/>
  <c r="AI1081" i="5"/>
  <c r="AJ1081" i="5" s="1"/>
  <c r="AG1081" i="5"/>
  <c r="AH1081" i="5" s="1"/>
  <c r="AE1081" i="5"/>
  <c r="AF1081" i="5" s="1"/>
  <c r="C1081" i="5"/>
  <c r="D1081" i="5" s="1"/>
  <c r="B1081" i="5"/>
  <c r="AQ1080" i="5"/>
  <c r="AO1080" i="5"/>
  <c r="AP1080" i="5" s="1"/>
  <c r="AM1080" i="5"/>
  <c r="AN1080" i="5" s="1"/>
  <c r="AK1080" i="5"/>
  <c r="AL1080" i="5" s="1"/>
  <c r="AI1080" i="5"/>
  <c r="AJ1080" i="5" s="1"/>
  <c r="AG1080" i="5"/>
  <c r="AH1080" i="5" s="1"/>
  <c r="AE1080" i="5"/>
  <c r="AF1080" i="5" s="1"/>
  <c r="C1080" i="5"/>
  <c r="D1080" i="5" s="1"/>
  <c r="B1080" i="5"/>
  <c r="AQ1079" i="5"/>
  <c r="AO1079" i="5"/>
  <c r="AP1079" i="5" s="1"/>
  <c r="AM1079" i="5"/>
  <c r="AN1079" i="5" s="1"/>
  <c r="AK1079" i="5"/>
  <c r="AL1079" i="5" s="1"/>
  <c r="AI1079" i="5"/>
  <c r="AJ1079" i="5" s="1"/>
  <c r="AG1079" i="5"/>
  <c r="AH1079" i="5" s="1"/>
  <c r="AE1079" i="5"/>
  <c r="AF1079" i="5" s="1"/>
  <c r="C1079" i="5"/>
  <c r="D1079" i="5" s="1"/>
  <c r="B1079" i="5"/>
  <c r="AQ1078" i="5"/>
  <c r="AO1078" i="5"/>
  <c r="AP1078" i="5" s="1"/>
  <c r="AM1078" i="5"/>
  <c r="AN1078" i="5" s="1"/>
  <c r="AK1078" i="5"/>
  <c r="AL1078" i="5" s="1"/>
  <c r="AI1078" i="5"/>
  <c r="AJ1078" i="5" s="1"/>
  <c r="AG1078" i="5"/>
  <c r="AH1078" i="5" s="1"/>
  <c r="AE1078" i="5"/>
  <c r="AF1078" i="5" s="1"/>
  <c r="C1078" i="5"/>
  <c r="D1078" i="5" s="1"/>
  <c r="B1078" i="5"/>
  <c r="AQ1077" i="5"/>
  <c r="AR1077" i="5" s="1"/>
  <c r="AO1077" i="5"/>
  <c r="AP1077" i="5" s="1"/>
  <c r="AM1077" i="5"/>
  <c r="AN1077" i="5" s="1"/>
  <c r="AK1077" i="5"/>
  <c r="AL1077" i="5" s="1"/>
  <c r="AI1077" i="5"/>
  <c r="AJ1077" i="5" s="1"/>
  <c r="AG1077" i="5"/>
  <c r="AH1077" i="5" s="1"/>
  <c r="AE1077" i="5"/>
  <c r="AF1077" i="5" s="1"/>
  <c r="C1077" i="5"/>
  <c r="D1077" i="5" s="1"/>
  <c r="B1077" i="5"/>
  <c r="AQ1075" i="5"/>
  <c r="AO1075" i="5"/>
  <c r="AP1075" i="5" s="1"/>
  <c r="AM1075" i="5"/>
  <c r="AN1075" i="5" s="1"/>
  <c r="AK1075" i="5"/>
  <c r="AL1075" i="5" s="1"/>
  <c r="AI1075" i="5"/>
  <c r="AJ1075" i="5" s="1"/>
  <c r="AG1075" i="5"/>
  <c r="AH1075" i="5" s="1"/>
  <c r="AE1075" i="5"/>
  <c r="AF1075" i="5" s="1"/>
  <c r="C1075" i="5"/>
  <c r="D1075" i="5" s="1"/>
  <c r="B1075" i="5"/>
  <c r="AQ1074" i="5"/>
  <c r="AO1074" i="5"/>
  <c r="AP1074" i="5" s="1"/>
  <c r="AM1074" i="5"/>
  <c r="AN1074" i="5" s="1"/>
  <c r="AK1074" i="5"/>
  <c r="AL1074" i="5" s="1"/>
  <c r="AI1074" i="5"/>
  <c r="AJ1074" i="5" s="1"/>
  <c r="AG1074" i="5"/>
  <c r="AH1074" i="5" s="1"/>
  <c r="AE1074" i="5"/>
  <c r="AF1074" i="5" s="1"/>
  <c r="C1074" i="5"/>
  <c r="D1074" i="5" s="1"/>
  <c r="B1074" i="5"/>
  <c r="AQ1073" i="5"/>
  <c r="AO1073" i="5"/>
  <c r="AP1073" i="5" s="1"/>
  <c r="AM1073" i="5"/>
  <c r="AN1073" i="5" s="1"/>
  <c r="AK1073" i="5"/>
  <c r="AL1073" i="5" s="1"/>
  <c r="AI1073" i="5"/>
  <c r="AJ1073" i="5" s="1"/>
  <c r="AG1073" i="5"/>
  <c r="AH1073" i="5" s="1"/>
  <c r="AE1073" i="5"/>
  <c r="AF1073" i="5" s="1"/>
  <c r="C1073" i="5"/>
  <c r="D1073" i="5" s="1"/>
  <c r="B1073" i="5"/>
  <c r="AQ1072" i="5"/>
  <c r="AO1072" i="5"/>
  <c r="AP1072" i="5" s="1"/>
  <c r="AM1072" i="5"/>
  <c r="AN1072" i="5" s="1"/>
  <c r="AK1072" i="5"/>
  <c r="AL1072" i="5" s="1"/>
  <c r="AI1072" i="5"/>
  <c r="AJ1072" i="5" s="1"/>
  <c r="AG1072" i="5"/>
  <c r="AH1072" i="5" s="1"/>
  <c r="AE1072" i="5"/>
  <c r="AF1072" i="5" s="1"/>
  <c r="C1072" i="5"/>
  <c r="D1072" i="5" s="1"/>
  <c r="B1072" i="5"/>
  <c r="AQ1071" i="5"/>
  <c r="AO1071" i="5"/>
  <c r="AP1071" i="5" s="1"/>
  <c r="AM1071" i="5"/>
  <c r="AN1071" i="5" s="1"/>
  <c r="AK1071" i="5"/>
  <c r="AL1071" i="5" s="1"/>
  <c r="AI1071" i="5"/>
  <c r="AJ1071" i="5" s="1"/>
  <c r="AG1071" i="5"/>
  <c r="AH1071" i="5" s="1"/>
  <c r="AE1071" i="5"/>
  <c r="AF1071" i="5" s="1"/>
  <c r="C1071" i="5"/>
  <c r="D1071" i="5" s="1"/>
  <c r="B1071" i="5"/>
  <c r="AQ1070" i="5"/>
  <c r="AO1070" i="5"/>
  <c r="AP1070" i="5" s="1"/>
  <c r="AM1070" i="5"/>
  <c r="AN1070" i="5" s="1"/>
  <c r="AK1070" i="5"/>
  <c r="AL1070" i="5" s="1"/>
  <c r="AI1070" i="5"/>
  <c r="AJ1070" i="5" s="1"/>
  <c r="AG1070" i="5"/>
  <c r="AH1070" i="5" s="1"/>
  <c r="AE1070" i="5"/>
  <c r="AF1070" i="5" s="1"/>
  <c r="C1070" i="5"/>
  <c r="D1070" i="5" s="1"/>
  <c r="B1070" i="5"/>
  <c r="AQ1069" i="5"/>
  <c r="AO1069" i="5"/>
  <c r="AP1069" i="5" s="1"/>
  <c r="AM1069" i="5"/>
  <c r="AN1069" i="5" s="1"/>
  <c r="AK1069" i="5"/>
  <c r="AL1069" i="5" s="1"/>
  <c r="AI1069" i="5"/>
  <c r="AJ1069" i="5" s="1"/>
  <c r="AG1069" i="5"/>
  <c r="AH1069" i="5" s="1"/>
  <c r="AE1069" i="5"/>
  <c r="AF1069" i="5" s="1"/>
  <c r="C1069" i="5"/>
  <c r="D1069" i="5" s="1"/>
  <c r="B1069" i="5"/>
  <c r="AQ1068" i="5"/>
  <c r="AO1068" i="5"/>
  <c r="AP1068" i="5" s="1"/>
  <c r="AM1068" i="5"/>
  <c r="AN1068" i="5" s="1"/>
  <c r="AK1068" i="5"/>
  <c r="AL1068" i="5" s="1"/>
  <c r="AI1068" i="5"/>
  <c r="AJ1068" i="5" s="1"/>
  <c r="AG1068" i="5"/>
  <c r="AH1068" i="5" s="1"/>
  <c r="AE1068" i="5"/>
  <c r="AF1068" i="5" s="1"/>
  <c r="C1068" i="5"/>
  <c r="D1068" i="5" s="1"/>
  <c r="B1068" i="5"/>
  <c r="AQ1067" i="5"/>
  <c r="AO1067" i="5"/>
  <c r="AP1067" i="5" s="1"/>
  <c r="AM1067" i="5"/>
  <c r="AN1067" i="5" s="1"/>
  <c r="AK1067" i="5"/>
  <c r="AL1067" i="5" s="1"/>
  <c r="AI1067" i="5"/>
  <c r="AJ1067" i="5" s="1"/>
  <c r="AG1067" i="5"/>
  <c r="AH1067" i="5" s="1"/>
  <c r="AE1067" i="5"/>
  <c r="AF1067" i="5" s="1"/>
  <c r="C1067" i="5"/>
  <c r="D1067" i="5" s="1"/>
  <c r="B1067" i="5"/>
  <c r="AQ1066" i="5"/>
  <c r="AR1066" i="5" s="1"/>
  <c r="AO1066" i="5"/>
  <c r="AP1066" i="5" s="1"/>
  <c r="AM1066" i="5"/>
  <c r="AN1066" i="5" s="1"/>
  <c r="AK1066" i="5"/>
  <c r="AL1066" i="5" s="1"/>
  <c r="AI1066" i="5"/>
  <c r="AJ1066" i="5" s="1"/>
  <c r="AG1066" i="5"/>
  <c r="AH1066" i="5" s="1"/>
  <c r="AE1066" i="5"/>
  <c r="AF1066" i="5" s="1"/>
  <c r="C1066" i="5"/>
  <c r="D1066" i="5" s="1"/>
  <c r="B1066" i="5"/>
  <c r="AQ1065" i="5"/>
  <c r="AO1065" i="5"/>
  <c r="AP1065" i="5" s="1"/>
  <c r="AM1065" i="5"/>
  <c r="AN1065" i="5" s="1"/>
  <c r="AK1065" i="5"/>
  <c r="AL1065" i="5" s="1"/>
  <c r="AI1065" i="5"/>
  <c r="AJ1065" i="5" s="1"/>
  <c r="AG1065" i="5"/>
  <c r="AH1065" i="5" s="1"/>
  <c r="AE1065" i="5"/>
  <c r="AF1065" i="5" s="1"/>
  <c r="C1065" i="5"/>
  <c r="D1065" i="5" s="1"/>
  <c r="B1065" i="5"/>
  <c r="AQ1064" i="5"/>
  <c r="AO1064" i="5"/>
  <c r="AP1064" i="5" s="1"/>
  <c r="AM1064" i="5"/>
  <c r="AN1064" i="5" s="1"/>
  <c r="AK1064" i="5"/>
  <c r="AL1064" i="5" s="1"/>
  <c r="AI1064" i="5"/>
  <c r="AJ1064" i="5" s="1"/>
  <c r="AG1064" i="5"/>
  <c r="AH1064" i="5" s="1"/>
  <c r="AE1064" i="5"/>
  <c r="AF1064" i="5" s="1"/>
  <c r="C1064" i="5"/>
  <c r="D1064" i="5" s="1"/>
  <c r="B1064" i="5"/>
  <c r="AQ1063" i="5"/>
  <c r="AO1063" i="5"/>
  <c r="AP1063" i="5" s="1"/>
  <c r="AM1063" i="5"/>
  <c r="AN1063" i="5" s="1"/>
  <c r="AK1063" i="5"/>
  <c r="AL1063" i="5" s="1"/>
  <c r="AI1063" i="5"/>
  <c r="AJ1063" i="5" s="1"/>
  <c r="AG1063" i="5"/>
  <c r="AH1063" i="5" s="1"/>
  <c r="AE1063" i="5"/>
  <c r="AF1063" i="5" s="1"/>
  <c r="C1063" i="5"/>
  <c r="D1063" i="5" s="1"/>
  <c r="B1063" i="5"/>
  <c r="AQ1062" i="5"/>
  <c r="AO1062" i="5"/>
  <c r="AP1062" i="5" s="1"/>
  <c r="AM1062" i="5"/>
  <c r="AN1062" i="5" s="1"/>
  <c r="AK1062" i="5"/>
  <c r="AL1062" i="5" s="1"/>
  <c r="AI1062" i="5"/>
  <c r="AJ1062" i="5" s="1"/>
  <c r="AG1062" i="5"/>
  <c r="AH1062" i="5" s="1"/>
  <c r="AE1062" i="5"/>
  <c r="AF1062" i="5" s="1"/>
  <c r="C1062" i="5"/>
  <c r="D1062" i="5" s="1"/>
  <c r="B1062" i="5"/>
  <c r="AQ1061" i="5"/>
  <c r="AO1061" i="5"/>
  <c r="AP1061" i="5" s="1"/>
  <c r="AM1061" i="5"/>
  <c r="AN1061" i="5" s="1"/>
  <c r="AK1061" i="5"/>
  <c r="AL1061" i="5" s="1"/>
  <c r="AI1061" i="5"/>
  <c r="AJ1061" i="5" s="1"/>
  <c r="AG1061" i="5"/>
  <c r="AH1061" i="5" s="1"/>
  <c r="AE1061" i="5"/>
  <c r="AF1061" i="5" s="1"/>
  <c r="C1061" i="5"/>
  <c r="D1061" i="5" s="1"/>
  <c r="B1061" i="5"/>
  <c r="AQ1060" i="5"/>
  <c r="AO1060" i="5"/>
  <c r="AP1060" i="5" s="1"/>
  <c r="AM1060" i="5"/>
  <c r="AN1060" i="5" s="1"/>
  <c r="AK1060" i="5"/>
  <c r="AL1060" i="5" s="1"/>
  <c r="AI1060" i="5"/>
  <c r="AJ1060" i="5" s="1"/>
  <c r="AG1060" i="5"/>
  <c r="AH1060" i="5" s="1"/>
  <c r="AE1060" i="5"/>
  <c r="AF1060" i="5" s="1"/>
  <c r="C1060" i="5"/>
  <c r="D1060" i="5" s="1"/>
  <c r="B1060" i="5"/>
  <c r="AQ1059" i="5"/>
  <c r="AO1059" i="5"/>
  <c r="AP1059" i="5" s="1"/>
  <c r="AM1059" i="5"/>
  <c r="AN1059" i="5" s="1"/>
  <c r="AK1059" i="5"/>
  <c r="AL1059" i="5" s="1"/>
  <c r="AI1059" i="5"/>
  <c r="AJ1059" i="5" s="1"/>
  <c r="AG1059" i="5"/>
  <c r="AH1059" i="5" s="1"/>
  <c r="AE1059" i="5"/>
  <c r="AF1059" i="5" s="1"/>
  <c r="AQ1058" i="5"/>
  <c r="AO1058" i="5"/>
  <c r="AP1058" i="5" s="1"/>
  <c r="AM1058" i="5"/>
  <c r="AN1058" i="5" s="1"/>
  <c r="AK1058" i="5"/>
  <c r="AL1058" i="5" s="1"/>
  <c r="AI1058" i="5"/>
  <c r="AJ1058" i="5" s="1"/>
  <c r="AG1058" i="5"/>
  <c r="AH1058" i="5" s="1"/>
  <c r="AE1058" i="5"/>
  <c r="AF1058" i="5" s="1"/>
  <c r="AQ1057" i="5"/>
  <c r="AO1057" i="5"/>
  <c r="AP1057" i="5" s="1"/>
  <c r="AM1057" i="5"/>
  <c r="AN1057" i="5" s="1"/>
  <c r="AK1057" i="5"/>
  <c r="AL1057" i="5" s="1"/>
  <c r="AI1057" i="5"/>
  <c r="AJ1057" i="5" s="1"/>
  <c r="AG1057" i="5"/>
  <c r="AH1057" i="5" s="1"/>
  <c r="AE1057" i="5"/>
  <c r="AF1057" i="5" s="1"/>
  <c r="C1057" i="5"/>
  <c r="D1057" i="5" s="1"/>
  <c r="B1057" i="5"/>
  <c r="AQ1056" i="5"/>
  <c r="AO1056" i="5"/>
  <c r="AP1056" i="5" s="1"/>
  <c r="AM1056" i="5"/>
  <c r="AN1056" i="5" s="1"/>
  <c r="AK1056" i="5"/>
  <c r="AL1056" i="5" s="1"/>
  <c r="AI1056" i="5"/>
  <c r="AJ1056" i="5" s="1"/>
  <c r="AG1056" i="5"/>
  <c r="AH1056" i="5" s="1"/>
  <c r="AE1056" i="5"/>
  <c r="AF1056" i="5" s="1"/>
  <c r="C1056" i="5"/>
  <c r="D1056" i="5" s="1"/>
  <c r="B1056" i="5"/>
  <c r="AQ1055" i="5"/>
  <c r="AO1055" i="5"/>
  <c r="AP1055" i="5" s="1"/>
  <c r="AM1055" i="5"/>
  <c r="AN1055" i="5" s="1"/>
  <c r="AK1055" i="5"/>
  <c r="AL1055" i="5" s="1"/>
  <c r="AI1055" i="5"/>
  <c r="AJ1055" i="5" s="1"/>
  <c r="AG1055" i="5"/>
  <c r="AH1055" i="5" s="1"/>
  <c r="AE1055" i="5"/>
  <c r="AF1055" i="5" s="1"/>
  <c r="C1055" i="5"/>
  <c r="D1055" i="5" s="1"/>
  <c r="B1055" i="5"/>
  <c r="AQ1054" i="5"/>
  <c r="AO1054" i="5"/>
  <c r="AP1054" i="5" s="1"/>
  <c r="AM1054" i="5"/>
  <c r="AN1054" i="5" s="1"/>
  <c r="AK1054" i="5"/>
  <c r="AL1054" i="5" s="1"/>
  <c r="AI1054" i="5"/>
  <c r="AJ1054" i="5" s="1"/>
  <c r="AG1054" i="5"/>
  <c r="AH1054" i="5" s="1"/>
  <c r="AE1054" i="5"/>
  <c r="AF1054" i="5" s="1"/>
  <c r="C1054" i="5"/>
  <c r="D1054" i="5" s="1"/>
  <c r="B1054" i="5"/>
  <c r="AQ1053" i="5"/>
  <c r="AR1053" i="5" s="1"/>
  <c r="AO1053" i="5"/>
  <c r="AP1053" i="5" s="1"/>
  <c r="AM1053" i="5"/>
  <c r="AN1053" i="5" s="1"/>
  <c r="AK1053" i="5"/>
  <c r="AL1053" i="5" s="1"/>
  <c r="AI1053" i="5"/>
  <c r="AJ1053" i="5" s="1"/>
  <c r="AG1053" i="5"/>
  <c r="AH1053" i="5" s="1"/>
  <c r="AE1053" i="5"/>
  <c r="AF1053" i="5" s="1"/>
  <c r="C1053" i="5"/>
  <c r="D1053" i="5" s="1"/>
  <c r="B1053" i="5"/>
  <c r="AQ1051" i="5"/>
  <c r="AO1051" i="5"/>
  <c r="AP1051" i="5" s="1"/>
  <c r="AM1051" i="5"/>
  <c r="AN1051" i="5" s="1"/>
  <c r="AK1051" i="5"/>
  <c r="AL1051" i="5" s="1"/>
  <c r="AI1051" i="5"/>
  <c r="AJ1051" i="5" s="1"/>
  <c r="AG1051" i="5"/>
  <c r="AH1051" i="5" s="1"/>
  <c r="AE1051" i="5"/>
  <c r="AF1051" i="5" s="1"/>
  <c r="C1051" i="5"/>
  <c r="D1051" i="5" s="1"/>
  <c r="B1051" i="5"/>
  <c r="AQ1050" i="5"/>
  <c r="AO1050" i="5"/>
  <c r="AP1050" i="5" s="1"/>
  <c r="AM1050" i="5"/>
  <c r="AN1050" i="5" s="1"/>
  <c r="AK1050" i="5"/>
  <c r="AL1050" i="5" s="1"/>
  <c r="AI1050" i="5"/>
  <c r="AJ1050" i="5" s="1"/>
  <c r="AG1050" i="5"/>
  <c r="AH1050" i="5" s="1"/>
  <c r="AE1050" i="5"/>
  <c r="AF1050" i="5" s="1"/>
  <c r="C1050" i="5"/>
  <c r="D1050" i="5" s="1"/>
  <c r="B1050" i="5"/>
  <c r="AQ1049" i="5"/>
  <c r="AO1049" i="5"/>
  <c r="AP1049" i="5" s="1"/>
  <c r="AM1049" i="5"/>
  <c r="AN1049" i="5" s="1"/>
  <c r="AK1049" i="5"/>
  <c r="AL1049" i="5" s="1"/>
  <c r="AI1049" i="5"/>
  <c r="AJ1049" i="5" s="1"/>
  <c r="AG1049" i="5"/>
  <c r="AH1049" i="5" s="1"/>
  <c r="AE1049" i="5"/>
  <c r="AF1049" i="5" s="1"/>
  <c r="C1049" i="5"/>
  <c r="D1049" i="5" s="1"/>
  <c r="B1049" i="5"/>
  <c r="AQ1048" i="5"/>
  <c r="AO1048" i="5"/>
  <c r="AP1048" i="5" s="1"/>
  <c r="AM1048" i="5"/>
  <c r="AN1048" i="5" s="1"/>
  <c r="AK1048" i="5"/>
  <c r="AL1048" i="5" s="1"/>
  <c r="AI1048" i="5"/>
  <c r="AJ1048" i="5" s="1"/>
  <c r="AG1048" i="5"/>
  <c r="AH1048" i="5" s="1"/>
  <c r="AE1048" i="5"/>
  <c r="AF1048" i="5" s="1"/>
  <c r="C1048" i="5"/>
  <c r="D1048" i="5" s="1"/>
  <c r="B1048" i="5"/>
  <c r="AQ1047" i="5"/>
  <c r="AO1047" i="5"/>
  <c r="AP1047" i="5" s="1"/>
  <c r="AM1047" i="5"/>
  <c r="AN1047" i="5" s="1"/>
  <c r="AK1047" i="5"/>
  <c r="AL1047" i="5" s="1"/>
  <c r="AI1047" i="5"/>
  <c r="AJ1047" i="5" s="1"/>
  <c r="AG1047" i="5"/>
  <c r="AH1047" i="5" s="1"/>
  <c r="AE1047" i="5"/>
  <c r="AF1047" i="5" s="1"/>
  <c r="C1047" i="5"/>
  <c r="D1047" i="5" s="1"/>
  <c r="B1047" i="5"/>
  <c r="AQ1046" i="5"/>
  <c r="AO1046" i="5"/>
  <c r="AP1046" i="5" s="1"/>
  <c r="AM1046" i="5"/>
  <c r="AN1046" i="5" s="1"/>
  <c r="AK1046" i="5"/>
  <c r="AL1046" i="5" s="1"/>
  <c r="AI1046" i="5"/>
  <c r="AJ1046" i="5" s="1"/>
  <c r="AG1046" i="5"/>
  <c r="AH1046" i="5" s="1"/>
  <c r="AE1046" i="5"/>
  <c r="AF1046" i="5" s="1"/>
  <c r="C1046" i="5"/>
  <c r="D1046" i="5" s="1"/>
  <c r="B1046" i="5"/>
  <c r="AQ1045" i="5"/>
  <c r="AO1045" i="5"/>
  <c r="AP1045" i="5" s="1"/>
  <c r="AM1045" i="5"/>
  <c r="AN1045" i="5" s="1"/>
  <c r="AK1045" i="5"/>
  <c r="AL1045" i="5" s="1"/>
  <c r="AI1045" i="5"/>
  <c r="AJ1045" i="5" s="1"/>
  <c r="AG1045" i="5"/>
  <c r="AH1045" i="5" s="1"/>
  <c r="AE1045" i="5"/>
  <c r="AF1045" i="5" s="1"/>
  <c r="AQ1044" i="5"/>
  <c r="AO1044" i="5"/>
  <c r="AP1044" i="5" s="1"/>
  <c r="AM1044" i="5"/>
  <c r="AN1044" i="5" s="1"/>
  <c r="AK1044" i="5"/>
  <c r="AL1044" i="5" s="1"/>
  <c r="AI1044" i="5"/>
  <c r="AJ1044" i="5" s="1"/>
  <c r="AG1044" i="5"/>
  <c r="AH1044" i="5" s="1"/>
  <c r="AE1044" i="5"/>
  <c r="AF1044" i="5" s="1"/>
  <c r="C1044" i="5"/>
  <c r="D1044" i="5" s="1"/>
  <c r="B1044" i="5"/>
  <c r="AQ1043" i="5"/>
  <c r="AO1043" i="5"/>
  <c r="AP1043" i="5" s="1"/>
  <c r="AM1043" i="5"/>
  <c r="AN1043" i="5" s="1"/>
  <c r="AK1043" i="5"/>
  <c r="AL1043" i="5" s="1"/>
  <c r="AI1043" i="5"/>
  <c r="AJ1043" i="5" s="1"/>
  <c r="AG1043" i="5"/>
  <c r="AH1043" i="5" s="1"/>
  <c r="AE1043" i="5"/>
  <c r="AF1043" i="5" s="1"/>
  <c r="C1043" i="5"/>
  <c r="D1043" i="5" s="1"/>
  <c r="B1043" i="5"/>
  <c r="AQ1042" i="5"/>
  <c r="AO1042" i="5"/>
  <c r="AP1042" i="5" s="1"/>
  <c r="AM1042" i="5"/>
  <c r="AN1042" i="5" s="1"/>
  <c r="AK1042" i="5"/>
  <c r="AL1042" i="5" s="1"/>
  <c r="AI1042" i="5"/>
  <c r="AJ1042" i="5" s="1"/>
  <c r="AG1042" i="5"/>
  <c r="AH1042" i="5" s="1"/>
  <c r="AE1042" i="5"/>
  <c r="AF1042" i="5" s="1"/>
  <c r="C1042" i="5"/>
  <c r="D1042" i="5" s="1"/>
  <c r="B1042" i="5"/>
  <c r="AQ1041" i="5"/>
  <c r="AR1041" i="5" s="1"/>
  <c r="AO1041" i="5"/>
  <c r="AP1041" i="5" s="1"/>
  <c r="AM1041" i="5"/>
  <c r="AN1041" i="5" s="1"/>
  <c r="AK1041" i="5"/>
  <c r="AL1041" i="5" s="1"/>
  <c r="AI1041" i="5"/>
  <c r="AJ1041" i="5" s="1"/>
  <c r="AG1041" i="5"/>
  <c r="AH1041" i="5" s="1"/>
  <c r="AE1041" i="5"/>
  <c r="AF1041" i="5" s="1"/>
  <c r="C1041" i="5"/>
  <c r="D1041" i="5" s="1"/>
  <c r="B1041" i="5"/>
  <c r="AQ1040" i="5"/>
  <c r="AO1040" i="5"/>
  <c r="AP1040" i="5" s="1"/>
  <c r="AM1040" i="5"/>
  <c r="AN1040" i="5" s="1"/>
  <c r="AK1040" i="5"/>
  <c r="AL1040" i="5" s="1"/>
  <c r="AI1040" i="5"/>
  <c r="AJ1040" i="5" s="1"/>
  <c r="AG1040" i="5"/>
  <c r="AH1040" i="5" s="1"/>
  <c r="AE1040" i="5"/>
  <c r="AF1040" i="5" s="1"/>
  <c r="C1040" i="5"/>
  <c r="D1040" i="5" s="1"/>
  <c r="B1040" i="5"/>
  <c r="AQ1039" i="5"/>
  <c r="AO1039" i="5"/>
  <c r="AP1039" i="5" s="1"/>
  <c r="AM1039" i="5"/>
  <c r="AN1039" i="5" s="1"/>
  <c r="AK1039" i="5"/>
  <c r="AL1039" i="5" s="1"/>
  <c r="AI1039" i="5"/>
  <c r="AJ1039" i="5" s="1"/>
  <c r="AG1039" i="5"/>
  <c r="AH1039" i="5" s="1"/>
  <c r="AE1039" i="5"/>
  <c r="AF1039" i="5" s="1"/>
  <c r="C1039" i="5"/>
  <c r="D1039" i="5" s="1"/>
  <c r="B1039" i="5"/>
  <c r="AQ1038" i="5"/>
  <c r="AO1038" i="5"/>
  <c r="AP1038" i="5" s="1"/>
  <c r="AM1038" i="5"/>
  <c r="AN1038" i="5" s="1"/>
  <c r="AK1038" i="5"/>
  <c r="AL1038" i="5" s="1"/>
  <c r="AI1038" i="5"/>
  <c r="AJ1038" i="5" s="1"/>
  <c r="AG1038" i="5"/>
  <c r="AH1038" i="5" s="1"/>
  <c r="AE1038" i="5"/>
  <c r="AF1038" i="5" s="1"/>
  <c r="C1038" i="5"/>
  <c r="D1038" i="5" s="1"/>
  <c r="B1038" i="5"/>
  <c r="AQ1037" i="5"/>
  <c r="AO1037" i="5"/>
  <c r="AP1037" i="5" s="1"/>
  <c r="AM1037" i="5"/>
  <c r="AN1037" i="5" s="1"/>
  <c r="AK1037" i="5"/>
  <c r="AL1037" i="5" s="1"/>
  <c r="AI1037" i="5"/>
  <c r="AJ1037" i="5" s="1"/>
  <c r="AG1037" i="5"/>
  <c r="AH1037" i="5" s="1"/>
  <c r="AE1037" i="5"/>
  <c r="AF1037" i="5" s="1"/>
  <c r="C1037" i="5"/>
  <c r="D1037" i="5" s="1"/>
  <c r="B1037" i="5"/>
  <c r="AQ1036" i="5"/>
  <c r="AO1036" i="5"/>
  <c r="AP1036" i="5" s="1"/>
  <c r="AM1036" i="5"/>
  <c r="AN1036" i="5" s="1"/>
  <c r="AK1036" i="5"/>
  <c r="AL1036" i="5" s="1"/>
  <c r="AI1036" i="5"/>
  <c r="AJ1036" i="5" s="1"/>
  <c r="AG1036" i="5"/>
  <c r="AH1036" i="5" s="1"/>
  <c r="AE1036" i="5"/>
  <c r="AF1036" i="5" s="1"/>
  <c r="C1036" i="5"/>
  <c r="D1036" i="5" s="1"/>
  <c r="B1036" i="5"/>
  <c r="AQ1035" i="5"/>
  <c r="AO1035" i="5"/>
  <c r="AP1035" i="5" s="1"/>
  <c r="AM1035" i="5"/>
  <c r="AN1035" i="5" s="1"/>
  <c r="AK1035" i="5"/>
  <c r="AL1035" i="5" s="1"/>
  <c r="AI1035" i="5"/>
  <c r="AJ1035" i="5" s="1"/>
  <c r="AG1035" i="5"/>
  <c r="AH1035" i="5" s="1"/>
  <c r="AE1035" i="5"/>
  <c r="AF1035" i="5" s="1"/>
  <c r="C1035" i="5"/>
  <c r="D1035" i="5" s="1"/>
  <c r="B1035" i="5"/>
  <c r="AQ1034" i="5"/>
  <c r="AO1034" i="5"/>
  <c r="AP1034" i="5" s="1"/>
  <c r="AM1034" i="5"/>
  <c r="AN1034" i="5" s="1"/>
  <c r="AK1034" i="5"/>
  <c r="AL1034" i="5" s="1"/>
  <c r="AI1034" i="5"/>
  <c r="AJ1034" i="5" s="1"/>
  <c r="AG1034" i="5"/>
  <c r="AH1034" i="5" s="1"/>
  <c r="AE1034" i="5"/>
  <c r="AF1034" i="5" s="1"/>
  <c r="C1034" i="5"/>
  <c r="D1034" i="5" s="1"/>
  <c r="B1034" i="5"/>
  <c r="AQ1033" i="5"/>
  <c r="AO1033" i="5"/>
  <c r="AP1033" i="5" s="1"/>
  <c r="AM1033" i="5"/>
  <c r="AN1033" i="5" s="1"/>
  <c r="AK1033" i="5"/>
  <c r="AL1033" i="5" s="1"/>
  <c r="AI1033" i="5"/>
  <c r="AJ1033" i="5" s="1"/>
  <c r="AG1033" i="5"/>
  <c r="AH1033" i="5" s="1"/>
  <c r="AE1033" i="5"/>
  <c r="AF1033" i="5" s="1"/>
  <c r="C1033" i="5"/>
  <c r="D1033" i="5" s="1"/>
  <c r="B1033" i="5"/>
  <c r="AQ1032" i="5"/>
  <c r="AO1032" i="5"/>
  <c r="AP1032" i="5" s="1"/>
  <c r="AM1032" i="5"/>
  <c r="AN1032" i="5" s="1"/>
  <c r="AK1032" i="5"/>
  <c r="AL1032" i="5" s="1"/>
  <c r="AI1032" i="5"/>
  <c r="AJ1032" i="5" s="1"/>
  <c r="AG1032" i="5"/>
  <c r="AH1032" i="5" s="1"/>
  <c r="AE1032" i="5"/>
  <c r="AF1032" i="5" s="1"/>
  <c r="C1032" i="5"/>
  <c r="D1032" i="5" s="1"/>
  <c r="B1032" i="5"/>
  <c r="AQ1031" i="5"/>
  <c r="AO1031" i="5"/>
  <c r="AP1031" i="5" s="1"/>
  <c r="AM1031" i="5"/>
  <c r="AN1031" i="5" s="1"/>
  <c r="AK1031" i="5"/>
  <c r="AL1031" i="5" s="1"/>
  <c r="AI1031" i="5"/>
  <c r="AJ1031" i="5" s="1"/>
  <c r="AG1031" i="5"/>
  <c r="AH1031" i="5" s="1"/>
  <c r="AE1031" i="5"/>
  <c r="AF1031" i="5" s="1"/>
  <c r="C1031" i="5"/>
  <c r="D1031" i="5" s="1"/>
  <c r="B1031" i="5"/>
  <c r="AQ1030" i="5"/>
  <c r="AR1030" i="5" s="1"/>
  <c r="AO1030" i="5"/>
  <c r="AP1030" i="5" s="1"/>
  <c r="AM1030" i="5"/>
  <c r="AN1030" i="5" s="1"/>
  <c r="AK1030" i="5"/>
  <c r="AL1030" i="5" s="1"/>
  <c r="AI1030" i="5"/>
  <c r="AJ1030" i="5" s="1"/>
  <c r="AG1030" i="5"/>
  <c r="AH1030" i="5" s="1"/>
  <c r="AE1030" i="5"/>
  <c r="AF1030" i="5" s="1"/>
  <c r="C1030" i="5"/>
  <c r="D1030" i="5" s="1"/>
  <c r="B1030" i="5"/>
  <c r="AQ1029" i="5"/>
  <c r="AO1029" i="5"/>
  <c r="AP1029" i="5" s="1"/>
  <c r="AM1029" i="5"/>
  <c r="AN1029" i="5" s="1"/>
  <c r="AK1029" i="5"/>
  <c r="AL1029" i="5" s="1"/>
  <c r="AI1029" i="5"/>
  <c r="AJ1029" i="5" s="1"/>
  <c r="AG1029" i="5"/>
  <c r="AH1029" i="5" s="1"/>
  <c r="AE1029" i="5"/>
  <c r="AF1029" i="5" s="1"/>
  <c r="C1029" i="5"/>
  <c r="D1029" i="5" s="1"/>
  <c r="B1029" i="5"/>
  <c r="AQ1028" i="5"/>
  <c r="AO1028" i="5"/>
  <c r="AP1028" i="5" s="1"/>
  <c r="AM1028" i="5"/>
  <c r="AN1028" i="5" s="1"/>
  <c r="AK1028" i="5"/>
  <c r="AL1028" i="5" s="1"/>
  <c r="AI1028" i="5"/>
  <c r="AJ1028" i="5" s="1"/>
  <c r="AG1028" i="5"/>
  <c r="AH1028" i="5" s="1"/>
  <c r="AE1028" i="5"/>
  <c r="AF1028" i="5" s="1"/>
  <c r="C1028" i="5"/>
  <c r="D1028" i="5" s="1"/>
  <c r="B1028" i="5"/>
  <c r="AQ1027" i="5"/>
  <c r="AO1027" i="5"/>
  <c r="AP1027" i="5" s="1"/>
  <c r="AM1027" i="5"/>
  <c r="AN1027" i="5" s="1"/>
  <c r="AK1027" i="5"/>
  <c r="AL1027" i="5" s="1"/>
  <c r="AI1027" i="5"/>
  <c r="AJ1027" i="5" s="1"/>
  <c r="AG1027" i="5"/>
  <c r="AH1027" i="5" s="1"/>
  <c r="AE1027" i="5"/>
  <c r="AF1027" i="5" s="1"/>
  <c r="C1027" i="5"/>
  <c r="D1027" i="5" s="1"/>
  <c r="B1027" i="5"/>
  <c r="AQ1026" i="5"/>
  <c r="AO1026" i="5"/>
  <c r="AP1026" i="5" s="1"/>
  <c r="AM1026" i="5"/>
  <c r="AN1026" i="5" s="1"/>
  <c r="AK1026" i="5"/>
  <c r="AL1026" i="5" s="1"/>
  <c r="AI1026" i="5"/>
  <c r="AJ1026" i="5" s="1"/>
  <c r="AG1026" i="5"/>
  <c r="AH1026" i="5" s="1"/>
  <c r="AE1026" i="5"/>
  <c r="AF1026" i="5" s="1"/>
  <c r="C1026" i="5"/>
  <c r="D1026" i="5" s="1"/>
  <c r="B1026" i="5"/>
  <c r="AQ1025" i="5"/>
  <c r="AO1025" i="5"/>
  <c r="AP1025" i="5" s="1"/>
  <c r="AM1025" i="5"/>
  <c r="AN1025" i="5" s="1"/>
  <c r="AK1025" i="5"/>
  <c r="AL1025" i="5" s="1"/>
  <c r="AI1025" i="5"/>
  <c r="AJ1025" i="5" s="1"/>
  <c r="AG1025" i="5"/>
  <c r="AH1025" i="5" s="1"/>
  <c r="AE1025" i="5"/>
  <c r="AF1025" i="5" s="1"/>
  <c r="C1025" i="5"/>
  <c r="D1025" i="5" s="1"/>
  <c r="B1025" i="5"/>
  <c r="AQ1024" i="5"/>
  <c r="AO1024" i="5"/>
  <c r="AP1024" i="5" s="1"/>
  <c r="AM1024" i="5"/>
  <c r="AN1024" i="5" s="1"/>
  <c r="AK1024" i="5"/>
  <c r="AL1024" i="5" s="1"/>
  <c r="AI1024" i="5"/>
  <c r="AJ1024" i="5" s="1"/>
  <c r="AG1024" i="5"/>
  <c r="AH1024" i="5" s="1"/>
  <c r="AE1024" i="5"/>
  <c r="AF1024" i="5" s="1"/>
  <c r="C1024" i="5"/>
  <c r="D1024" i="5" s="1"/>
  <c r="B1024" i="5"/>
  <c r="AQ1023" i="5"/>
  <c r="AO1023" i="5"/>
  <c r="AP1023" i="5" s="1"/>
  <c r="AM1023" i="5"/>
  <c r="AN1023" i="5" s="1"/>
  <c r="AK1023" i="5"/>
  <c r="AL1023" i="5" s="1"/>
  <c r="AI1023" i="5"/>
  <c r="AJ1023" i="5" s="1"/>
  <c r="AG1023" i="5"/>
  <c r="AH1023" i="5" s="1"/>
  <c r="AE1023" i="5"/>
  <c r="AF1023" i="5" s="1"/>
  <c r="C1023" i="5"/>
  <c r="D1023" i="5" s="1"/>
  <c r="B1023" i="5"/>
  <c r="AQ1022" i="5"/>
  <c r="AO1022" i="5"/>
  <c r="AP1022" i="5" s="1"/>
  <c r="AM1022" i="5"/>
  <c r="AN1022" i="5" s="1"/>
  <c r="AK1022" i="5"/>
  <c r="AL1022" i="5" s="1"/>
  <c r="AI1022" i="5"/>
  <c r="AJ1022" i="5" s="1"/>
  <c r="AG1022" i="5"/>
  <c r="AH1022" i="5" s="1"/>
  <c r="AE1022" i="5"/>
  <c r="AF1022" i="5" s="1"/>
  <c r="C1022" i="5"/>
  <c r="D1022" i="5" s="1"/>
  <c r="B1022" i="5"/>
  <c r="AQ1021" i="5"/>
  <c r="AO1021" i="5"/>
  <c r="AP1021" i="5" s="1"/>
  <c r="AM1021" i="5"/>
  <c r="AN1021" i="5" s="1"/>
  <c r="AK1021" i="5"/>
  <c r="AL1021" i="5" s="1"/>
  <c r="AI1021" i="5"/>
  <c r="AJ1021" i="5" s="1"/>
  <c r="AG1021" i="5"/>
  <c r="AH1021" i="5" s="1"/>
  <c r="AE1021" i="5"/>
  <c r="AF1021" i="5" s="1"/>
  <c r="C1021" i="5"/>
  <c r="D1021" i="5" s="1"/>
  <c r="B1021" i="5"/>
  <c r="AQ1020" i="5"/>
  <c r="AO1020" i="5"/>
  <c r="AP1020" i="5" s="1"/>
  <c r="AM1020" i="5"/>
  <c r="AN1020" i="5" s="1"/>
  <c r="AK1020" i="5"/>
  <c r="AL1020" i="5" s="1"/>
  <c r="AI1020" i="5"/>
  <c r="AJ1020" i="5" s="1"/>
  <c r="AG1020" i="5"/>
  <c r="AH1020" i="5" s="1"/>
  <c r="AE1020" i="5"/>
  <c r="AF1020" i="5" s="1"/>
  <c r="C1020" i="5"/>
  <c r="D1020" i="5" s="1"/>
  <c r="B1020" i="5"/>
  <c r="AQ1019" i="5"/>
  <c r="AR1019" i="5" s="1"/>
  <c r="AO1019" i="5"/>
  <c r="AP1019" i="5" s="1"/>
  <c r="AM1019" i="5"/>
  <c r="AN1019" i="5" s="1"/>
  <c r="AK1019" i="5"/>
  <c r="AL1019" i="5" s="1"/>
  <c r="AI1019" i="5"/>
  <c r="AJ1019" i="5" s="1"/>
  <c r="AG1019" i="5"/>
  <c r="AH1019" i="5" s="1"/>
  <c r="AE1019" i="5"/>
  <c r="AF1019" i="5" s="1"/>
  <c r="C1019" i="5"/>
  <c r="D1019" i="5" s="1"/>
  <c r="B1019" i="5"/>
  <c r="AQ1018" i="5"/>
  <c r="AO1018" i="5"/>
  <c r="AP1018" i="5" s="1"/>
  <c r="AM1018" i="5"/>
  <c r="AN1018" i="5" s="1"/>
  <c r="AK1018" i="5"/>
  <c r="AL1018" i="5" s="1"/>
  <c r="AI1018" i="5"/>
  <c r="AJ1018" i="5" s="1"/>
  <c r="AG1018" i="5"/>
  <c r="AH1018" i="5" s="1"/>
  <c r="AE1018" i="5"/>
  <c r="AF1018" i="5" s="1"/>
  <c r="C1018" i="5"/>
  <c r="D1018" i="5" s="1"/>
  <c r="B1018" i="5"/>
  <c r="AQ1017" i="5"/>
  <c r="AO1017" i="5"/>
  <c r="AP1017" i="5" s="1"/>
  <c r="AM1017" i="5"/>
  <c r="AN1017" i="5" s="1"/>
  <c r="AK1017" i="5"/>
  <c r="AL1017" i="5" s="1"/>
  <c r="AI1017" i="5"/>
  <c r="AJ1017" i="5" s="1"/>
  <c r="AG1017" i="5"/>
  <c r="AH1017" i="5" s="1"/>
  <c r="AE1017" i="5"/>
  <c r="AF1017" i="5" s="1"/>
  <c r="C1017" i="5"/>
  <c r="D1017" i="5" s="1"/>
  <c r="B1017" i="5"/>
  <c r="AQ1016" i="5"/>
  <c r="AO1016" i="5"/>
  <c r="AP1016" i="5" s="1"/>
  <c r="AM1016" i="5"/>
  <c r="AN1016" i="5" s="1"/>
  <c r="AK1016" i="5"/>
  <c r="AL1016" i="5" s="1"/>
  <c r="AI1016" i="5"/>
  <c r="AJ1016" i="5" s="1"/>
  <c r="AG1016" i="5"/>
  <c r="AH1016" i="5" s="1"/>
  <c r="AE1016" i="5"/>
  <c r="AF1016" i="5" s="1"/>
  <c r="C1016" i="5"/>
  <c r="D1016" i="5" s="1"/>
  <c r="B1016" i="5"/>
  <c r="AQ1015" i="5"/>
  <c r="AO1015" i="5"/>
  <c r="AP1015" i="5" s="1"/>
  <c r="AM1015" i="5"/>
  <c r="AN1015" i="5" s="1"/>
  <c r="AK1015" i="5"/>
  <c r="AL1015" i="5" s="1"/>
  <c r="AI1015" i="5"/>
  <c r="AJ1015" i="5" s="1"/>
  <c r="AG1015" i="5"/>
  <c r="AH1015" i="5" s="1"/>
  <c r="AE1015" i="5"/>
  <c r="AF1015" i="5" s="1"/>
  <c r="C1015" i="5"/>
  <c r="D1015" i="5" s="1"/>
  <c r="B1015" i="5"/>
  <c r="AQ1014" i="5"/>
  <c r="AO1014" i="5"/>
  <c r="AP1014" i="5" s="1"/>
  <c r="AM1014" i="5"/>
  <c r="AN1014" i="5" s="1"/>
  <c r="AK1014" i="5"/>
  <c r="AL1014" i="5" s="1"/>
  <c r="AI1014" i="5"/>
  <c r="AJ1014" i="5" s="1"/>
  <c r="AG1014" i="5"/>
  <c r="AH1014" i="5" s="1"/>
  <c r="AE1014" i="5"/>
  <c r="AF1014" i="5" s="1"/>
  <c r="C1014" i="5"/>
  <c r="D1014" i="5" s="1"/>
  <c r="B1014" i="5"/>
  <c r="AQ1013" i="5"/>
  <c r="AO1013" i="5"/>
  <c r="AP1013" i="5" s="1"/>
  <c r="AM1013" i="5"/>
  <c r="AN1013" i="5" s="1"/>
  <c r="AK1013" i="5"/>
  <c r="AL1013" i="5" s="1"/>
  <c r="AI1013" i="5"/>
  <c r="AJ1013" i="5" s="1"/>
  <c r="AG1013" i="5"/>
  <c r="AH1013" i="5" s="1"/>
  <c r="AE1013" i="5"/>
  <c r="AF1013" i="5" s="1"/>
  <c r="C1013" i="5"/>
  <c r="D1013" i="5" s="1"/>
  <c r="B1013" i="5"/>
  <c r="AQ1012" i="5"/>
  <c r="AO1012" i="5"/>
  <c r="AP1012" i="5" s="1"/>
  <c r="AM1012" i="5"/>
  <c r="AN1012" i="5" s="1"/>
  <c r="AK1012" i="5"/>
  <c r="AL1012" i="5" s="1"/>
  <c r="AI1012" i="5"/>
  <c r="AJ1012" i="5" s="1"/>
  <c r="AG1012" i="5"/>
  <c r="AH1012" i="5" s="1"/>
  <c r="AE1012" i="5"/>
  <c r="AF1012" i="5" s="1"/>
  <c r="C1012" i="5"/>
  <c r="D1012" i="5" s="1"/>
  <c r="B1012" i="5"/>
  <c r="AQ1011" i="5"/>
  <c r="AO1011" i="5"/>
  <c r="AP1011" i="5" s="1"/>
  <c r="AM1011" i="5"/>
  <c r="AN1011" i="5" s="1"/>
  <c r="AK1011" i="5"/>
  <c r="AL1011" i="5" s="1"/>
  <c r="AI1011" i="5"/>
  <c r="AJ1011" i="5" s="1"/>
  <c r="AG1011" i="5"/>
  <c r="AH1011" i="5" s="1"/>
  <c r="AE1011" i="5"/>
  <c r="AF1011" i="5" s="1"/>
  <c r="C1011" i="5"/>
  <c r="D1011" i="5" s="1"/>
  <c r="B1011" i="5"/>
  <c r="AQ1010" i="5"/>
  <c r="AR1010" i="5" s="1"/>
  <c r="AO1010" i="5"/>
  <c r="AP1010" i="5" s="1"/>
  <c r="AM1010" i="5"/>
  <c r="AN1010" i="5" s="1"/>
  <c r="AK1010" i="5"/>
  <c r="AL1010" i="5" s="1"/>
  <c r="AI1010" i="5"/>
  <c r="AJ1010" i="5" s="1"/>
  <c r="AG1010" i="5"/>
  <c r="AH1010" i="5" s="1"/>
  <c r="AE1010" i="5"/>
  <c r="AF1010" i="5" s="1"/>
  <c r="C1010" i="5"/>
  <c r="D1010" i="5" s="1"/>
  <c r="B1010" i="5"/>
  <c r="AQ1008" i="5"/>
  <c r="AO1008" i="5"/>
  <c r="AP1008" i="5" s="1"/>
  <c r="AM1008" i="5"/>
  <c r="AN1008" i="5" s="1"/>
  <c r="AK1008" i="5"/>
  <c r="AL1008" i="5" s="1"/>
  <c r="AI1008" i="5"/>
  <c r="AJ1008" i="5" s="1"/>
  <c r="AG1008" i="5"/>
  <c r="AH1008" i="5" s="1"/>
  <c r="AE1008" i="5"/>
  <c r="AF1008" i="5" s="1"/>
  <c r="C1008" i="5"/>
  <c r="D1008" i="5" s="1"/>
  <c r="B1008" i="5"/>
  <c r="AQ1007" i="5"/>
  <c r="AO1007" i="5"/>
  <c r="AP1007" i="5" s="1"/>
  <c r="AM1007" i="5"/>
  <c r="AN1007" i="5" s="1"/>
  <c r="AK1007" i="5"/>
  <c r="AL1007" i="5" s="1"/>
  <c r="AI1007" i="5"/>
  <c r="AJ1007" i="5" s="1"/>
  <c r="AG1007" i="5"/>
  <c r="AH1007" i="5" s="1"/>
  <c r="AE1007" i="5"/>
  <c r="AF1007" i="5" s="1"/>
  <c r="C1007" i="5"/>
  <c r="D1007" i="5" s="1"/>
  <c r="B1007" i="5"/>
  <c r="AQ1006" i="5"/>
  <c r="AO1006" i="5"/>
  <c r="AP1006" i="5" s="1"/>
  <c r="AM1006" i="5"/>
  <c r="AN1006" i="5" s="1"/>
  <c r="AK1006" i="5"/>
  <c r="AL1006" i="5" s="1"/>
  <c r="AI1006" i="5"/>
  <c r="AJ1006" i="5" s="1"/>
  <c r="AG1006" i="5"/>
  <c r="AH1006" i="5" s="1"/>
  <c r="AE1006" i="5"/>
  <c r="AF1006" i="5" s="1"/>
  <c r="C1006" i="5"/>
  <c r="D1006" i="5" s="1"/>
  <c r="B1006" i="5"/>
  <c r="AQ1005" i="5"/>
  <c r="AO1005" i="5"/>
  <c r="AP1005" i="5" s="1"/>
  <c r="AM1005" i="5"/>
  <c r="AN1005" i="5" s="1"/>
  <c r="AK1005" i="5"/>
  <c r="AL1005" i="5" s="1"/>
  <c r="AI1005" i="5"/>
  <c r="AJ1005" i="5" s="1"/>
  <c r="AG1005" i="5"/>
  <c r="AH1005" i="5" s="1"/>
  <c r="AE1005" i="5"/>
  <c r="AF1005" i="5" s="1"/>
  <c r="C1005" i="5"/>
  <c r="D1005" i="5" s="1"/>
  <c r="B1005" i="5"/>
  <c r="AQ1004" i="5"/>
  <c r="AO1004" i="5"/>
  <c r="AP1004" i="5" s="1"/>
  <c r="AM1004" i="5"/>
  <c r="AN1004" i="5" s="1"/>
  <c r="AK1004" i="5"/>
  <c r="AL1004" i="5" s="1"/>
  <c r="AI1004" i="5"/>
  <c r="AJ1004" i="5" s="1"/>
  <c r="AG1004" i="5"/>
  <c r="AH1004" i="5" s="1"/>
  <c r="AE1004" i="5"/>
  <c r="AF1004" i="5" s="1"/>
  <c r="C1004" i="5"/>
  <c r="D1004" i="5" s="1"/>
  <c r="B1004" i="5"/>
  <c r="AQ1003" i="5"/>
  <c r="AO1003" i="5"/>
  <c r="AP1003" i="5" s="1"/>
  <c r="AM1003" i="5"/>
  <c r="AN1003" i="5" s="1"/>
  <c r="AK1003" i="5"/>
  <c r="AL1003" i="5" s="1"/>
  <c r="AI1003" i="5"/>
  <c r="AJ1003" i="5" s="1"/>
  <c r="AG1003" i="5"/>
  <c r="AH1003" i="5" s="1"/>
  <c r="AE1003" i="5"/>
  <c r="AF1003" i="5" s="1"/>
  <c r="C1003" i="5"/>
  <c r="D1003" i="5" s="1"/>
  <c r="B1003" i="5"/>
  <c r="AQ1002" i="5"/>
  <c r="AO1002" i="5"/>
  <c r="AP1002" i="5" s="1"/>
  <c r="AM1002" i="5"/>
  <c r="AN1002" i="5" s="1"/>
  <c r="AK1002" i="5"/>
  <c r="AL1002" i="5" s="1"/>
  <c r="AI1002" i="5"/>
  <c r="AJ1002" i="5" s="1"/>
  <c r="AG1002" i="5"/>
  <c r="AH1002" i="5" s="1"/>
  <c r="AE1002" i="5"/>
  <c r="AF1002" i="5" s="1"/>
  <c r="C1002" i="5"/>
  <c r="D1002" i="5" s="1"/>
  <c r="B1002" i="5"/>
  <c r="AQ1001" i="5"/>
  <c r="AO1001" i="5"/>
  <c r="AP1001" i="5" s="1"/>
  <c r="AM1001" i="5"/>
  <c r="AN1001" i="5" s="1"/>
  <c r="AK1001" i="5"/>
  <c r="AL1001" i="5" s="1"/>
  <c r="AI1001" i="5"/>
  <c r="AJ1001" i="5" s="1"/>
  <c r="AG1001" i="5"/>
  <c r="AH1001" i="5" s="1"/>
  <c r="AE1001" i="5"/>
  <c r="AF1001" i="5" s="1"/>
  <c r="C1001" i="5"/>
  <c r="D1001" i="5" s="1"/>
  <c r="B1001" i="5"/>
  <c r="AQ1000" i="5"/>
  <c r="AO1000" i="5"/>
  <c r="AP1000" i="5" s="1"/>
  <c r="AM1000" i="5"/>
  <c r="AN1000" i="5" s="1"/>
  <c r="AK1000" i="5"/>
  <c r="AL1000" i="5" s="1"/>
  <c r="AI1000" i="5"/>
  <c r="AJ1000" i="5" s="1"/>
  <c r="AG1000" i="5"/>
  <c r="AH1000" i="5" s="1"/>
  <c r="AE1000" i="5"/>
  <c r="AF1000" i="5" s="1"/>
  <c r="C1000" i="5"/>
  <c r="D1000" i="5" s="1"/>
  <c r="B1000" i="5"/>
  <c r="AQ999" i="5"/>
  <c r="AR999" i="5" s="1"/>
  <c r="AO999" i="5"/>
  <c r="AP999" i="5" s="1"/>
  <c r="AM999" i="5"/>
  <c r="AN999" i="5" s="1"/>
  <c r="AK999" i="5"/>
  <c r="AL999" i="5" s="1"/>
  <c r="AI999" i="5"/>
  <c r="AJ999" i="5" s="1"/>
  <c r="AG999" i="5"/>
  <c r="AH999" i="5" s="1"/>
  <c r="AE999" i="5"/>
  <c r="AF999" i="5" s="1"/>
  <c r="C999" i="5"/>
  <c r="D999" i="5" s="1"/>
  <c r="B999" i="5"/>
  <c r="AO997" i="5"/>
  <c r="AP997" i="5" s="1"/>
  <c r="AM997" i="5"/>
  <c r="AN997" i="5" s="1"/>
  <c r="AK997" i="5"/>
  <c r="AL997" i="5" s="1"/>
  <c r="AI997" i="5"/>
  <c r="AJ997" i="5" s="1"/>
  <c r="AG997" i="5"/>
  <c r="AH997" i="5" s="1"/>
  <c r="AE997" i="5"/>
  <c r="AF997" i="5" s="1"/>
  <c r="C997" i="5"/>
  <c r="D997" i="5" s="1"/>
  <c r="B997" i="5"/>
  <c r="AO996" i="5"/>
  <c r="AP996" i="5" s="1"/>
  <c r="AM996" i="5"/>
  <c r="AN996" i="5" s="1"/>
  <c r="AK996" i="5"/>
  <c r="AL996" i="5" s="1"/>
  <c r="AI996" i="5"/>
  <c r="AJ996" i="5" s="1"/>
  <c r="AG996" i="5"/>
  <c r="AH996" i="5" s="1"/>
  <c r="AE996" i="5"/>
  <c r="AF996" i="5" s="1"/>
  <c r="C996" i="5"/>
  <c r="D996" i="5" s="1"/>
  <c r="B996" i="5"/>
  <c r="AO995" i="5"/>
  <c r="AP995" i="5" s="1"/>
  <c r="AM995" i="5"/>
  <c r="AN995" i="5" s="1"/>
  <c r="AK995" i="5"/>
  <c r="AL995" i="5" s="1"/>
  <c r="AI995" i="5"/>
  <c r="AJ995" i="5" s="1"/>
  <c r="AG995" i="5"/>
  <c r="AH995" i="5" s="1"/>
  <c r="AE995" i="5"/>
  <c r="AF995" i="5" s="1"/>
  <c r="C995" i="5"/>
  <c r="D995" i="5" s="1"/>
  <c r="B995" i="5"/>
  <c r="AO994" i="5"/>
  <c r="AP994" i="5" s="1"/>
  <c r="AM994" i="5"/>
  <c r="AN994" i="5" s="1"/>
  <c r="AK994" i="5"/>
  <c r="AL994" i="5" s="1"/>
  <c r="AI994" i="5"/>
  <c r="AJ994" i="5" s="1"/>
  <c r="AG994" i="5"/>
  <c r="AH994" i="5" s="1"/>
  <c r="AE994" i="5"/>
  <c r="AF994" i="5" s="1"/>
  <c r="C994" i="5"/>
  <c r="D994" i="5" s="1"/>
  <c r="B994" i="5"/>
  <c r="AO993" i="5"/>
  <c r="AP993" i="5" s="1"/>
  <c r="AM993" i="5"/>
  <c r="AN993" i="5" s="1"/>
  <c r="AK993" i="5"/>
  <c r="AL993" i="5" s="1"/>
  <c r="AI993" i="5"/>
  <c r="AJ993" i="5" s="1"/>
  <c r="AG993" i="5"/>
  <c r="AH993" i="5" s="1"/>
  <c r="AE993" i="5"/>
  <c r="AF993" i="5" s="1"/>
  <c r="C993" i="5"/>
  <c r="D993" i="5" s="1"/>
  <c r="B993" i="5"/>
  <c r="AO992" i="5"/>
  <c r="AP992" i="5" s="1"/>
  <c r="AM992" i="5"/>
  <c r="AN992" i="5" s="1"/>
  <c r="AK992" i="5"/>
  <c r="AL992" i="5" s="1"/>
  <c r="AI992" i="5"/>
  <c r="AJ992" i="5" s="1"/>
  <c r="AG992" i="5"/>
  <c r="AH992" i="5" s="1"/>
  <c r="AE992" i="5"/>
  <c r="AF992" i="5" s="1"/>
  <c r="C992" i="5"/>
  <c r="D992" i="5" s="1"/>
  <c r="B992" i="5"/>
  <c r="AO991" i="5"/>
  <c r="AP991" i="5" s="1"/>
  <c r="AM991" i="5"/>
  <c r="AN991" i="5" s="1"/>
  <c r="AK991" i="5"/>
  <c r="AL991" i="5" s="1"/>
  <c r="AI991" i="5"/>
  <c r="AJ991" i="5" s="1"/>
  <c r="AG991" i="5"/>
  <c r="AH991" i="5" s="1"/>
  <c r="AE991" i="5"/>
  <c r="AF991" i="5" s="1"/>
  <c r="C991" i="5"/>
  <c r="D991" i="5" s="1"/>
  <c r="B991" i="5"/>
  <c r="AO990" i="5"/>
  <c r="AP990" i="5" s="1"/>
  <c r="AM990" i="5"/>
  <c r="AN990" i="5" s="1"/>
  <c r="AK990" i="5"/>
  <c r="AL990" i="5" s="1"/>
  <c r="AI990" i="5"/>
  <c r="AJ990" i="5" s="1"/>
  <c r="AG990" i="5"/>
  <c r="AH990" i="5" s="1"/>
  <c r="AE990" i="5"/>
  <c r="AF990" i="5" s="1"/>
  <c r="C990" i="5"/>
  <c r="D990" i="5" s="1"/>
  <c r="B990" i="5"/>
  <c r="AO989" i="5"/>
  <c r="AP989" i="5" s="1"/>
  <c r="AM989" i="5"/>
  <c r="AN989" i="5" s="1"/>
  <c r="AK989" i="5"/>
  <c r="AL989" i="5" s="1"/>
  <c r="AI989" i="5"/>
  <c r="AJ989" i="5" s="1"/>
  <c r="AG989" i="5"/>
  <c r="AH989" i="5" s="1"/>
  <c r="AE989" i="5"/>
  <c r="AF989" i="5" s="1"/>
  <c r="C989" i="5"/>
  <c r="D989" i="5" s="1"/>
  <c r="B989" i="5"/>
  <c r="AO988" i="5"/>
  <c r="AP988" i="5" s="1"/>
  <c r="AM988" i="5"/>
  <c r="AN988" i="5" s="1"/>
  <c r="AK988" i="5"/>
  <c r="AL988" i="5" s="1"/>
  <c r="AI988" i="5"/>
  <c r="AJ988" i="5" s="1"/>
  <c r="AG988" i="5"/>
  <c r="AH988" i="5" s="1"/>
  <c r="AE988" i="5"/>
  <c r="AF988" i="5" s="1"/>
  <c r="C988" i="5"/>
  <c r="D988" i="5" s="1"/>
  <c r="B988" i="5"/>
  <c r="AO987" i="5"/>
  <c r="AP987" i="5" s="1"/>
  <c r="AM987" i="5"/>
  <c r="AN987" i="5" s="1"/>
  <c r="AK987" i="5"/>
  <c r="AL987" i="5" s="1"/>
  <c r="AI987" i="5"/>
  <c r="AJ987" i="5" s="1"/>
  <c r="AG987" i="5"/>
  <c r="AH987" i="5" s="1"/>
  <c r="AE987" i="5"/>
  <c r="AF987" i="5" s="1"/>
  <c r="C987" i="5"/>
  <c r="D987" i="5" s="1"/>
  <c r="B987" i="5"/>
  <c r="AO986" i="5"/>
  <c r="AP986" i="5" s="1"/>
  <c r="AM986" i="5"/>
  <c r="AN986" i="5" s="1"/>
  <c r="AK986" i="5"/>
  <c r="AL986" i="5" s="1"/>
  <c r="AI986" i="5"/>
  <c r="AJ986" i="5" s="1"/>
  <c r="AG986" i="5"/>
  <c r="AH986" i="5" s="1"/>
  <c r="AE986" i="5"/>
  <c r="AF986" i="5" s="1"/>
  <c r="C986" i="5"/>
  <c r="D986" i="5" s="1"/>
  <c r="B986" i="5"/>
  <c r="AO985" i="5"/>
  <c r="AP985" i="5" s="1"/>
  <c r="AM985" i="5"/>
  <c r="AN985" i="5" s="1"/>
  <c r="AK985" i="5"/>
  <c r="AL985" i="5" s="1"/>
  <c r="AI985" i="5"/>
  <c r="AJ985" i="5" s="1"/>
  <c r="AG985" i="5"/>
  <c r="AH985" i="5" s="1"/>
  <c r="AE985" i="5"/>
  <c r="AF985" i="5" s="1"/>
  <c r="C985" i="5"/>
  <c r="D985" i="5" s="1"/>
  <c r="B985" i="5"/>
  <c r="AO984" i="5"/>
  <c r="AP984" i="5" s="1"/>
  <c r="AM984" i="5"/>
  <c r="AN984" i="5" s="1"/>
  <c r="AK984" i="5"/>
  <c r="AL984" i="5" s="1"/>
  <c r="AI984" i="5"/>
  <c r="AJ984" i="5" s="1"/>
  <c r="AG984" i="5"/>
  <c r="AH984" i="5" s="1"/>
  <c r="AE984" i="5"/>
  <c r="AF984" i="5" s="1"/>
  <c r="C984" i="5"/>
  <c r="D984" i="5" s="1"/>
  <c r="B984" i="5"/>
  <c r="AO983" i="5"/>
  <c r="AP983" i="5" s="1"/>
  <c r="AM983" i="5"/>
  <c r="AN983" i="5" s="1"/>
  <c r="AK983" i="5"/>
  <c r="AL983" i="5" s="1"/>
  <c r="AI983" i="5"/>
  <c r="AJ983" i="5" s="1"/>
  <c r="AG983" i="5"/>
  <c r="AH983" i="5" s="1"/>
  <c r="AE983" i="5"/>
  <c r="AF983" i="5" s="1"/>
  <c r="C983" i="5"/>
  <c r="D983" i="5" s="1"/>
  <c r="B983" i="5"/>
  <c r="AO982" i="5"/>
  <c r="AP982" i="5" s="1"/>
  <c r="AM982" i="5"/>
  <c r="AN982" i="5" s="1"/>
  <c r="AK982" i="5"/>
  <c r="AL982" i="5" s="1"/>
  <c r="AI982" i="5"/>
  <c r="AJ982" i="5" s="1"/>
  <c r="AG982" i="5"/>
  <c r="AH982" i="5" s="1"/>
  <c r="AE982" i="5"/>
  <c r="AF982" i="5" s="1"/>
  <c r="C982" i="5"/>
  <c r="D982" i="5" s="1"/>
  <c r="B982" i="5"/>
  <c r="AO981" i="5"/>
  <c r="AP981" i="5" s="1"/>
  <c r="AM981" i="5"/>
  <c r="AN981" i="5" s="1"/>
  <c r="AK981" i="5"/>
  <c r="AL981" i="5" s="1"/>
  <c r="AI981" i="5"/>
  <c r="AJ981" i="5" s="1"/>
  <c r="AG981" i="5"/>
  <c r="AH981" i="5" s="1"/>
  <c r="AE981" i="5"/>
  <c r="AF981" i="5" s="1"/>
  <c r="C981" i="5"/>
  <c r="D981" i="5" s="1"/>
  <c r="B981" i="5"/>
  <c r="AO980" i="5"/>
  <c r="AP980" i="5" s="1"/>
  <c r="AM980" i="5"/>
  <c r="AN980" i="5" s="1"/>
  <c r="AK980" i="5"/>
  <c r="AL980" i="5" s="1"/>
  <c r="AI980" i="5"/>
  <c r="AJ980" i="5" s="1"/>
  <c r="AG980" i="5"/>
  <c r="AH980" i="5" s="1"/>
  <c r="AE980" i="5"/>
  <c r="AF980" i="5" s="1"/>
  <c r="C980" i="5"/>
  <c r="D980" i="5" s="1"/>
  <c r="B980" i="5"/>
  <c r="AO979" i="5"/>
  <c r="AP979" i="5" s="1"/>
  <c r="AM979" i="5"/>
  <c r="AN979" i="5" s="1"/>
  <c r="AK979" i="5"/>
  <c r="AL979" i="5" s="1"/>
  <c r="AI979" i="5"/>
  <c r="AJ979" i="5" s="1"/>
  <c r="AG979" i="5"/>
  <c r="AH979" i="5" s="1"/>
  <c r="AE979" i="5"/>
  <c r="AF979" i="5" s="1"/>
  <c r="C979" i="5"/>
  <c r="D979" i="5" s="1"/>
  <c r="B979" i="5"/>
  <c r="AO978" i="5"/>
  <c r="AP978" i="5" s="1"/>
  <c r="AM978" i="5"/>
  <c r="AN978" i="5" s="1"/>
  <c r="AK978" i="5"/>
  <c r="AL978" i="5" s="1"/>
  <c r="AI978" i="5"/>
  <c r="AJ978" i="5" s="1"/>
  <c r="AG978" i="5"/>
  <c r="AH978" i="5" s="1"/>
  <c r="AE978" i="5"/>
  <c r="AF978" i="5" s="1"/>
  <c r="C978" i="5"/>
  <c r="D978" i="5" s="1"/>
  <c r="B978" i="5"/>
  <c r="AO977" i="5"/>
  <c r="AP977" i="5" s="1"/>
  <c r="AM977" i="5"/>
  <c r="AN977" i="5" s="1"/>
  <c r="AK977" i="5"/>
  <c r="AL977" i="5" s="1"/>
  <c r="AI977" i="5"/>
  <c r="AJ977" i="5" s="1"/>
  <c r="AG977" i="5"/>
  <c r="AH977" i="5" s="1"/>
  <c r="AE977" i="5"/>
  <c r="AF977" i="5" s="1"/>
  <c r="C977" i="5"/>
  <c r="D977" i="5" s="1"/>
  <c r="B977" i="5"/>
  <c r="AO976" i="5"/>
  <c r="AP976" i="5" s="1"/>
  <c r="AM976" i="5"/>
  <c r="AN976" i="5" s="1"/>
  <c r="AK976" i="5"/>
  <c r="AL976" i="5" s="1"/>
  <c r="AI976" i="5"/>
  <c r="AJ976" i="5" s="1"/>
  <c r="AG976" i="5"/>
  <c r="AH976" i="5" s="1"/>
  <c r="AE976" i="5"/>
  <c r="AF976" i="5" s="1"/>
  <c r="C976" i="5"/>
  <c r="D976" i="5" s="1"/>
  <c r="B976" i="5"/>
  <c r="AO975" i="5"/>
  <c r="AP975" i="5" s="1"/>
  <c r="AM975" i="5"/>
  <c r="AN975" i="5" s="1"/>
  <c r="AK975" i="5"/>
  <c r="AL975" i="5" s="1"/>
  <c r="AI975" i="5"/>
  <c r="AJ975" i="5" s="1"/>
  <c r="AG975" i="5"/>
  <c r="AH975" i="5" s="1"/>
  <c r="AE975" i="5"/>
  <c r="AF975" i="5" s="1"/>
  <c r="C975" i="5"/>
  <c r="D975" i="5" s="1"/>
  <c r="B975" i="5"/>
  <c r="AO974" i="5"/>
  <c r="AP974" i="5" s="1"/>
  <c r="AM974" i="5"/>
  <c r="AN974" i="5" s="1"/>
  <c r="AK974" i="5"/>
  <c r="AL974" i="5" s="1"/>
  <c r="AI974" i="5"/>
  <c r="AJ974" i="5" s="1"/>
  <c r="AG974" i="5"/>
  <c r="AH974" i="5" s="1"/>
  <c r="AE974" i="5"/>
  <c r="AF974" i="5" s="1"/>
  <c r="C974" i="5"/>
  <c r="D974" i="5" s="1"/>
  <c r="B974" i="5"/>
  <c r="AO973" i="5"/>
  <c r="AP973" i="5" s="1"/>
  <c r="AM973" i="5"/>
  <c r="AN973" i="5" s="1"/>
  <c r="AK973" i="5"/>
  <c r="AL973" i="5" s="1"/>
  <c r="AI973" i="5"/>
  <c r="AJ973" i="5" s="1"/>
  <c r="AG973" i="5"/>
  <c r="AH973" i="5" s="1"/>
  <c r="AE973" i="5"/>
  <c r="AF973" i="5" s="1"/>
  <c r="C973" i="5"/>
  <c r="D973" i="5" s="1"/>
  <c r="B973" i="5"/>
  <c r="AO972" i="5"/>
  <c r="AP972" i="5" s="1"/>
  <c r="AM972" i="5"/>
  <c r="AN972" i="5" s="1"/>
  <c r="AK972" i="5"/>
  <c r="AL972" i="5" s="1"/>
  <c r="AI972" i="5"/>
  <c r="AJ972" i="5" s="1"/>
  <c r="AG972" i="5"/>
  <c r="AH972" i="5" s="1"/>
  <c r="AE972" i="5"/>
  <c r="AF972" i="5" s="1"/>
  <c r="C972" i="5"/>
  <c r="D972" i="5" s="1"/>
  <c r="B972" i="5"/>
  <c r="AO971" i="5"/>
  <c r="AP971" i="5" s="1"/>
  <c r="AM971" i="5"/>
  <c r="AN971" i="5" s="1"/>
  <c r="AK971" i="5"/>
  <c r="AL971" i="5" s="1"/>
  <c r="AI971" i="5"/>
  <c r="AJ971" i="5" s="1"/>
  <c r="AG971" i="5"/>
  <c r="AH971" i="5" s="1"/>
  <c r="AE971" i="5"/>
  <c r="AF971" i="5" s="1"/>
  <c r="C971" i="5"/>
  <c r="D971" i="5" s="1"/>
  <c r="B971" i="5"/>
  <c r="AQ968" i="5"/>
  <c r="AO968" i="5"/>
  <c r="AP968" i="5" s="1"/>
  <c r="AM968" i="5"/>
  <c r="AN968" i="5" s="1"/>
  <c r="AK968" i="5"/>
  <c r="AL968" i="5" s="1"/>
  <c r="AI968" i="5"/>
  <c r="AJ968" i="5" s="1"/>
  <c r="AG968" i="5"/>
  <c r="AH968" i="5" s="1"/>
  <c r="AE968" i="5"/>
  <c r="AF968" i="5" s="1"/>
  <c r="AQ970" i="5"/>
  <c r="AO970" i="5"/>
  <c r="AP970" i="5" s="1"/>
  <c r="AM970" i="5"/>
  <c r="AN970" i="5" s="1"/>
  <c r="AK970" i="5"/>
  <c r="AL970" i="5" s="1"/>
  <c r="AI970" i="5"/>
  <c r="AJ970" i="5" s="1"/>
  <c r="AG970" i="5"/>
  <c r="AH970" i="5" s="1"/>
  <c r="AE970" i="5"/>
  <c r="AF970" i="5" s="1"/>
  <c r="C970" i="5"/>
  <c r="D970" i="5" s="1"/>
  <c r="B970" i="5"/>
  <c r="AQ969" i="5"/>
  <c r="AO969" i="5"/>
  <c r="AP969" i="5" s="1"/>
  <c r="AM969" i="5"/>
  <c r="AN969" i="5" s="1"/>
  <c r="AK969" i="5"/>
  <c r="AL969" i="5" s="1"/>
  <c r="AI969" i="5"/>
  <c r="AJ969" i="5" s="1"/>
  <c r="AG969" i="5"/>
  <c r="AH969" i="5" s="1"/>
  <c r="AE969" i="5"/>
  <c r="AF969" i="5" s="1"/>
  <c r="C969" i="5"/>
  <c r="D969" i="5" s="1"/>
  <c r="B969" i="5"/>
  <c r="AQ967" i="5"/>
  <c r="AO967" i="5"/>
  <c r="AP967" i="5" s="1"/>
  <c r="AM967" i="5"/>
  <c r="AN967" i="5" s="1"/>
  <c r="AK967" i="5"/>
  <c r="AL967" i="5" s="1"/>
  <c r="AI967" i="5"/>
  <c r="AJ967" i="5" s="1"/>
  <c r="AG967" i="5"/>
  <c r="AH967" i="5" s="1"/>
  <c r="AE967" i="5"/>
  <c r="AF967" i="5" s="1"/>
  <c r="C967" i="5"/>
  <c r="D967" i="5" s="1"/>
  <c r="B967" i="5"/>
  <c r="AQ966" i="5"/>
  <c r="AO966" i="5"/>
  <c r="AP966" i="5" s="1"/>
  <c r="AM966" i="5"/>
  <c r="AN966" i="5" s="1"/>
  <c r="AK966" i="5"/>
  <c r="AL966" i="5" s="1"/>
  <c r="AI966" i="5"/>
  <c r="AJ966" i="5" s="1"/>
  <c r="AG966" i="5"/>
  <c r="AH966" i="5" s="1"/>
  <c r="AE966" i="5"/>
  <c r="AF966" i="5" s="1"/>
  <c r="C966" i="5"/>
  <c r="D966" i="5" s="1"/>
  <c r="B966" i="5"/>
  <c r="AQ965" i="5"/>
  <c r="AO965" i="5"/>
  <c r="AP965" i="5" s="1"/>
  <c r="AM965" i="5"/>
  <c r="AN965" i="5" s="1"/>
  <c r="AK965" i="5"/>
  <c r="AL965" i="5" s="1"/>
  <c r="AI965" i="5"/>
  <c r="AJ965" i="5" s="1"/>
  <c r="AG965" i="5"/>
  <c r="AH965" i="5" s="1"/>
  <c r="AE965" i="5"/>
  <c r="AF965" i="5" s="1"/>
  <c r="C965" i="5"/>
  <c r="D965" i="5" s="1"/>
  <c r="B965" i="5"/>
  <c r="AQ964" i="5"/>
  <c r="AO964" i="5"/>
  <c r="AP964" i="5" s="1"/>
  <c r="AM964" i="5"/>
  <c r="AN964" i="5" s="1"/>
  <c r="AK964" i="5"/>
  <c r="AL964" i="5" s="1"/>
  <c r="AI964" i="5"/>
  <c r="AJ964" i="5" s="1"/>
  <c r="AG964" i="5"/>
  <c r="AH964" i="5" s="1"/>
  <c r="AE964" i="5"/>
  <c r="AF964" i="5" s="1"/>
  <c r="C964" i="5"/>
  <c r="D964" i="5" s="1"/>
  <c r="B964" i="5"/>
  <c r="AQ963" i="5"/>
  <c r="AR963" i="5" s="1"/>
  <c r="AO963" i="5"/>
  <c r="AP963" i="5" s="1"/>
  <c r="AM963" i="5"/>
  <c r="AN963" i="5" s="1"/>
  <c r="AK963" i="5"/>
  <c r="AL963" i="5" s="1"/>
  <c r="AI963" i="5"/>
  <c r="AJ963" i="5" s="1"/>
  <c r="AG963" i="5"/>
  <c r="AH963" i="5" s="1"/>
  <c r="AE963" i="5"/>
  <c r="AF963" i="5" s="1"/>
  <c r="C963" i="5"/>
  <c r="D963" i="5" s="1"/>
  <c r="B963" i="5"/>
  <c r="AQ961" i="5"/>
  <c r="AO961" i="5"/>
  <c r="AP961" i="5" s="1"/>
  <c r="AM961" i="5"/>
  <c r="AN961" i="5" s="1"/>
  <c r="AK961" i="5"/>
  <c r="AL961" i="5" s="1"/>
  <c r="AI961" i="5"/>
  <c r="AJ961" i="5" s="1"/>
  <c r="AG961" i="5"/>
  <c r="AH961" i="5" s="1"/>
  <c r="AE961" i="5"/>
  <c r="AF961" i="5" s="1"/>
  <c r="C961" i="5"/>
  <c r="D961" i="5" s="1"/>
  <c r="B961" i="5"/>
  <c r="AQ960" i="5"/>
  <c r="AO960" i="5"/>
  <c r="AP960" i="5" s="1"/>
  <c r="AM960" i="5"/>
  <c r="AN960" i="5" s="1"/>
  <c r="AK960" i="5"/>
  <c r="AL960" i="5" s="1"/>
  <c r="AI960" i="5"/>
  <c r="AJ960" i="5" s="1"/>
  <c r="AG960" i="5"/>
  <c r="AH960" i="5" s="1"/>
  <c r="AE960" i="5"/>
  <c r="AF960" i="5" s="1"/>
  <c r="C960" i="5"/>
  <c r="D960" i="5" s="1"/>
  <c r="B960" i="5"/>
  <c r="AQ959" i="5"/>
  <c r="AO959" i="5"/>
  <c r="AP959" i="5" s="1"/>
  <c r="AM959" i="5"/>
  <c r="AN959" i="5" s="1"/>
  <c r="AK959" i="5"/>
  <c r="AL959" i="5" s="1"/>
  <c r="AI959" i="5"/>
  <c r="AJ959" i="5" s="1"/>
  <c r="AG959" i="5"/>
  <c r="AH959" i="5" s="1"/>
  <c r="AE959" i="5"/>
  <c r="AF959" i="5" s="1"/>
  <c r="AQ958" i="5"/>
  <c r="AO958" i="5"/>
  <c r="AP958" i="5" s="1"/>
  <c r="AM958" i="5"/>
  <c r="AN958" i="5" s="1"/>
  <c r="AK958" i="5"/>
  <c r="AL958" i="5" s="1"/>
  <c r="AI958" i="5"/>
  <c r="AJ958" i="5" s="1"/>
  <c r="AG958" i="5"/>
  <c r="AH958" i="5" s="1"/>
  <c r="AE958" i="5"/>
  <c r="AF958" i="5" s="1"/>
  <c r="C958" i="5"/>
  <c r="D958" i="5" s="1"/>
  <c r="B958" i="5"/>
  <c r="AQ957" i="5"/>
  <c r="AO957" i="5"/>
  <c r="AP957" i="5" s="1"/>
  <c r="AM957" i="5"/>
  <c r="AN957" i="5" s="1"/>
  <c r="AK957" i="5"/>
  <c r="AL957" i="5" s="1"/>
  <c r="AI957" i="5"/>
  <c r="AJ957" i="5" s="1"/>
  <c r="AG957" i="5"/>
  <c r="AH957" i="5" s="1"/>
  <c r="AE957" i="5"/>
  <c r="AF957" i="5" s="1"/>
  <c r="C957" i="5"/>
  <c r="D957" i="5" s="1"/>
  <c r="B957" i="5"/>
  <c r="AQ956" i="5"/>
  <c r="AO956" i="5"/>
  <c r="AP956" i="5" s="1"/>
  <c r="AM956" i="5"/>
  <c r="AN956" i="5" s="1"/>
  <c r="AK956" i="5"/>
  <c r="AL956" i="5" s="1"/>
  <c r="AI956" i="5"/>
  <c r="AJ956" i="5" s="1"/>
  <c r="AG956" i="5"/>
  <c r="AH956" i="5" s="1"/>
  <c r="AE956" i="5"/>
  <c r="AF956" i="5" s="1"/>
  <c r="C956" i="5"/>
  <c r="D956" i="5" s="1"/>
  <c r="B956" i="5"/>
  <c r="AQ955" i="5"/>
  <c r="AO955" i="5"/>
  <c r="AP955" i="5" s="1"/>
  <c r="AM955" i="5"/>
  <c r="AN955" i="5" s="1"/>
  <c r="AK955" i="5"/>
  <c r="AL955" i="5" s="1"/>
  <c r="AI955" i="5"/>
  <c r="AJ955" i="5" s="1"/>
  <c r="AG955" i="5"/>
  <c r="AH955" i="5" s="1"/>
  <c r="AE955" i="5"/>
  <c r="AF955" i="5" s="1"/>
  <c r="C955" i="5"/>
  <c r="D955" i="5" s="1"/>
  <c r="B955" i="5"/>
  <c r="AQ954" i="5"/>
  <c r="AO954" i="5"/>
  <c r="AP954" i="5" s="1"/>
  <c r="AM954" i="5"/>
  <c r="AN954" i="5" s="1"/>
  <c r="AK954" i="5"/>
  <c r="AL954" i="5" s="1"/>
  <c r="AI954" i="5"/>
  <c r="AJ954" i="5" s="1"/>
  <c r="AG954" i="5"/>
  <c r="AH954" i="5" s="1"/>
  <c r="AE954" i="5"/>
  <c r="AF954" i="5" s="1"/>
  <c r="C954" i="5"/>
  <c r="D954" i="5" s="1"/>
  <c r="B954" i="5"/>
  <c r="AQ953" i="5"/>
  <c r="AO953" i="5"/>
  <c r="AP953" i="5" s="1"/>
  <c r="AM953" i="5"/>
  <c r="AN953" i="5" s="1"/>
  <c r="AK953" i="5"/>
  <c r="AL953" i="5" s="1"/>
  <c r="AI953" i="5"/>
  <c r="AJ953" i="5" s="1"/>
  <c r="AG953" i="5"/>
  <c r="AH953" i="5" s="1"/>
  <c r="AE953" i="5"/>
  <c r="AF953" i="5" s="1"/>
  <c r="C953" i="5"/>
  <c r="D953" i="5" s="1"/>
  <c r="B953" i="5"/>
  <c r="AQ952" i="5"/>
  <c r="AO952" i="5"/>
  <c r="AP952" i="5" s="1"/>
  <c r="AM952" i="5"/>
  <c r="AN952" i="5" s="1"/>
  <c r="AK952" i="5"/>
  <c r="AL952" i="5" s="1"/>
  <c r="AI952" i="5"/>
  <c r="AJ952" i="5" s="1"/>
  <c r="AG952" i="5"/>
  <c r="AH952" i="5" s="1"/>
  <c r="AE952" i="5"/>
  <c r="AF952" i="5" s="1"/>
  <c r="C952" i="5"/>
  <c r="D952" i="5" s="1"/>
  <c r="B952" i="5"/>
  <c r="AQ951" i="5"/>
  <c r="AR951" i="5" s="1"/>
  <c r="AO951" i="5"/>
  <c r="AP951" i="5" s="1"/>
  <c r="AM951" i="5"/>
  <c r="AN951" i="5" s="1"/>
  <c r="AK951" i="5"/>
  <c r="AL951" i="5" s="1"/>
  <c r="AI951" i="5"/>
  <c r="AJ951" i="5" s="1"/>
  <c r="AG951" i="5"/>
  <c r="AH951" i="5" s="1"/>
  <c r="AE951" i="5"/>
  <c r="AF951" i="5" s="1"/>
  <c r="C951" i="5"/>
  <c r="D951" i="5" s="1"/>
  <c r="B951" i="5"/>
  <c r="AQ949" i="5"/>
  <c r="AO949" i="5"/>
  <c r="AP949" i="5" s="1"/>
  <c r="AM949" i="5"/>
  <c r="AN949" i="5" s="1"/>
  <c r="AK949" i="5"/>
  <c r="AL949" i="5" s="1"/>
  <c r="AI949" i="5"/>
  <c r="AJ949" i="5" s="1"/>
  <c r="AG949" i="5"/>
  <c r="AH949" i="5" s="1"/>
  <c r="AE949" i="5"/>
  <c r="AF949" i="5" s="1"/>
  <c r="C949" i="5"/>
  <c r="D949" i="5" s="1"/>
  <c r="B949" i="5"/>
  <c r="AQ948" i="5"/>
  <c r="AO948" i="5"/>
  <c r="AP948" i="5" s="1"/>
  <c r="AM948" i="5"/>
  <c r="AN948" i="5" s="1"/>
  <c r="AK948" i="5"/>
  <c r="AL948" i="5" s="1"/>
  <c r="AI948" i="5"/>
  <c r="AJ948" i="5" s="1"/>
  <c r="AG948" i="5"/>
  <c r="AH948" i="5" s="1"/>
  <c r="AE948" i="5"/>
  <c r="AF948" i="5" s="1"/>
  <c r="C948" i="5"/>
  <c r="D948" i="5" s="1"/>
  <c r="B948" i="5"/>
  <c r="AQ947" i="5"/>
  <c r="AO947" i="5"/>
  <c r="AP947" i="5" s="1"/>
  <c r="AM947" i="5"/>
  <c r="AN947" i="5" s="1"/>
  <c r="AK947" i="5"/>
  <c r="AL947" i="5" s="1"/>
  <c r="AI947" i="5"/>
  <c r="AJ947" i="5" s="1"/>
  <c r="AG947" i="5"/>
  <c r="AH947" i="5" s="1"/>
  <c r="AE947" i="5"/>
  <c r="AF947" i="5" s="1"/>
  <c r="C947" i="5"/>
  <c r="D947" i="5" s="1"/>
  <c r="B947" i="5"/>
  <c r="AQ946" i="5"/>
  <c r="AO946" i="5"/>
  <c r="AP946" i="5" s="1"/>
  <c r="AM946" i="5"/>
  <c r="AN946" i="5" s="1"/>
  <c r="AK946" i="5"/>
  <c r="AL946" i="5" s="1"/>
  <c r="AI946" i="5"/>
  <c r="AJ946" i="5" s="1"/>
  <c r="AG946" i="5"/>
  <c r="AH946" i="5" s="1"/>
  <c r="AE946" i="5"/>
  <c r="AF946" i="5" s="1"/>
  <c r="AQ945" i="5"/>
  <c r="AO945" i="5"/>
  <c r="AP945" i="5" s="1"/>
  <c r="AM945" i="5"/>
  <c r="AN945" i="5" s="1"/>
  <c r="AK945" i="5"/>
  <c r="AL945" i="5" s="1"/>
  <c r="AI945" i="5"/>
  <c r="AJ945" i="5" s="1"/>
  <c r="AG945" i="5"/>
  <c r="AH945" i="5" s="1"/>
  <c r="AE945" i="5"/>
  <c r="AF945" i="5" s="1"/>
  <c r="C945" i="5"/>
  <c r="D945" i="5" s="1"/>
  <c r="B945" i="5"/>
  <c r="AQ944" i="5"/>
  <c r="AO944" i="5"/>
  <c r="AP944" i="5" s="1"/>
  <c r="AM944" i="5"/>
  <c r="AN944" i="5" s="1"/>
  <c r="AK944" i="5"/>
  <c r="AL944" i="5" s="1"/>
  <c r="AI944" i="5"/>
  <c r="AJ944" i="5" s="1"/>
  <c r="AG944" i="5"/>
  <c r="AH944" i="5" s="1"/>
  <c r="AE944" i="5"/>
  <c r="AF944" i="5" s="1"/>
  <c r="C944" i="5"/>
  <c r="D944" i="5" s="1"/>
  <c r="B944" i="5"/>
  <c r="AQ943" i="5"/>
  <c r="AO943" i="5"/>
  <c r="AP943" i="5" s="1"/>
  <c r="AM943" i="5"/>
  <c r="AN943" i="5" s="1"/>
  <c r="AK943" i="5"/>
  <c r="AL943" i="5" s="1"/>
  <c r="AI943" i="5"/>
  <c r="AJ943" i="5" s="1"/>
  <c r="AG943" i="5"/>
  <c r="AH943" i="5" s="1"/>
  <c r="AE943" i="5"/>
  <c r="AF943" i="5" s="1"/>
  <c r="C943" i="5"/>
  <c r="D943" i="5" s="1"/>
  <c r="B943" i="5"/>
  <c r="AQ942" i="5"/>
  <c r="AO942" i="5"/>
  <c r="AP942" i="5" s="1"/>
  <c r="AM942" i="5"/>
  <c r="AN942" i="5" s="1"/>
  <c r="AK942" i="5"/>
  <c r="AL942" i="5" s="1"/>
  <c r="AI942" i="5"/>
  <c r="AJ942" i="5" s="1"/>
  <c r="AG942" i="5"/>
  <c r="AH942" i="5" s="1"/>
  <c r="AE942" i="5"/>
  <c r="AF942" i="5" s="1"/>
  <c r="C942" i="5"/>
  <c r="D942" i="5" s="1"/>
  <c r="B942" i="5"/>
  <c r="AQ941" i="5"/>
  <c r="AO941" i="5"/>
  <c r="AP941" i="5" s="1"/>
  <c r="AM941" i="5"/>
  <c r="AN941" i="5" s="1"/>
  <c r="AK941" i="5"/>
  <c r="AL941" i="5" s="1"/>
  <c r="AI941" i="5"/>
  <c r="AJ941" i="5" s="1"/>
  <c r="AG941" i="5"/>
  <c r="AH941" i="5" s="1"/>
  <c r="AE941" i="5"/>
  <c r="AF941" i="5" s="1"/>
  <c r="C941" i="5"/>
  <c r="D941" i="5" s="1"/>
  <c r="B941" i="5"/>
  <c r="AQ940" i="5"/>
  <c r="AO940" i="5"/>
  <c r="AP940" i="5" s="1"/>
  <c r="AM940" i="5"/>
  <c r="AN940" i="5" s="1"/>
  <c r="AK940" i="5"/>
  <c r="AL940" i="5" s="1"/>
  <c r="AI940" i="5"/>
  <c r="AJ940" i="5" s="1"/>
  <c r="AG940" i="5"/>
  <c r="AH940" i="5" s="1"/>
  <c r="AE940" i="5"/>
  <c r="AF940" i="5" s="1"/>
  <c r="C940" i="5"/>
  <c r="D940" i="5" s="1"/>
  <c r="B940" i="5"/>
  <c r="AQ939" i="5"/>
  <c r="AR939" i="5" s="1"/>
  <c r="AO939" i="5"/>
  <c r="AP939" i="5" s="1"/>
  <c r="AM939" i="5"/>
  <c r="AN939" i="5" s="1"/>
  <c r="AK939" i="5"/>
  <c r="AL939" i="5" s="1"/>
  <c r="AI939" i="5"/>
  <c r="AJ939" i="5" s="1"/>
  <c r="AG939" i="5"/>
  <c r="AH939" i="5" s="1"/>
  <c r="AE939" i="5"/>
  <c r="AF939" i="5" s="1"/>
  <c r="C939" i="5"/>
  <c r="D939" i="5" s="1"/>
  <c r="B939" i="5"/>
  <c r="AQ937" i="5"/>
  <c r="AO937" i="5"/>
  <c r="AP937" i="5" s="1"/>
  <c r="AM937" i="5"/>
  <c r="AN937" i="5" s="1"/>
  <c r="AK937" i="5"/>
  <c r="AL937" i="5" s="1"/>
  <c r="AI937" i="5"/>
  <c r="AJ937" i="5" s="1"/>
  <c r="AG937" i="5"/>
  <c r="AH937" i="5" s="1"/>
  <c r="AE937" i="5"/>
  <c r="AF937" i="5" s="1"/>
  <c r="C937" i="5"/>
  <c r="D937" i="5" s="1"/>
  <c r="B937" i="5"/>
  <c r="AQ936" i="5"/>
  <c r="AO936" i="5"/>
  <c r="AP936" i="5" s="1"/>
  <c r="AM936" i="5"/>
  <c r="AN936" i="5" s="1"/>
  <c r="AK936" i="5"/>
  <c r="AL936" i="5" s="1"/>
  <c r="AI936" i="5"/>
  <c r="AJ936" i="5" s="1"/>
  <c r="AG936" i="5"/>
  <c r="AH936" i="5" s="1"/>
  <c r="AE936" i="5"/>
  <c r="AF936" i="5" s="1"/>
  <c r="C936" i="5"/>
  <c r="D936" i="5" s="1"/>
  <c r="B936" i="5"/>
  <c r="AQ935" i="5"/>
  <c r="AO935" i="5"/>
  <c r="AP935" i="5" s="1"/>
  <c r="AM935" i="5"/>
  <c r="AN935" i="5" s="1"/>
  <c r="AK935" i="5"/>
  <c r="AL935" i="5" s="1"/>
  <c r="AI935" i="5"/>
  <c r="AJ935" i="5" s="1"/>
  <c r="AG935" i="5"/>
  <c r="AH935" i="5" s="1"/>
  <c r="AE935" i="5"/>
  <c r="AF935" i="5" s="1"/>
  <c r="C935" i="5"/>
  <c r="D935" i="5" s="1"/>
  <c r="B935" i="5"/>
  <c r="AQ934" i="5"/>
  <c r="AO934" i="5"/>
  <c r="AP934" i="5" s="1"/>
  <c r="AM934" i="5"/>
  <c r="AN934" i="5" s="1"/>
  <c r="AK934" i="5"/>
  <c r="AL934" i="5" s="1"/>
  <c r="AI934" i="5"/>
  <c r="AJ934" i="5" s="1"/>
  <c r="AG934" i="5"/>
  <c r="AH934" i="5" s="1"/>
  <c r="AE934" i="5"/>
  <c r="AF934" i="5" s="1"/>
  <c r="C934" i="5"/>
  <c r="D934" i="5" s="1"/>
  <c r="B934" i="5"/>
  <c r="AQ933" i="5"/>
  <c r="AO933" i="5"/>
  <c r="AP933" i="5" s="1"/>
  <c r="AM933" i="5"/>
  <c r="AN933" i="5" s="1"/>
  <c r="AK933" i="5"/>
  <c r="AL933" i="5" s="1"/>
  <c r="AI933" i="5"/>
  <c r="AJ933" i="5" s="1"/>
  <c r="AG933" i="5"/>
  <c r="AH933" i="5" s="1"/>
  <c r="AE933" i="5"/>
  <c r="AF933" i="5" s="1"/>
  <c r="C933" i="5"/>
  <c r="D933" i="5" s="1"/>
  <c r="B933" i="5"/>
  <c r="AQ932" i="5"/>
  <c r="AO932" i="5"/>
  <c r="AP932" i="5" s="1"/>
  <c r="AM932" i="5"/>
  <c r="AN932" i="5" s="1"/>
  <c r="AK932" i="5"/>
  <c r="AL932" i="5" s="1"/>
  <c r="AI932" i="5"/>
  <c r="AJ932" i="5" s="1"/>
  <c r="AG932" i="5"/>
  <c r="AH932" i="5" s="1"/>
  <c r="AE932" i="5"/>
  <c r="AF932" i="5" s="1"/>
  <c r="C932" i="5"/>
  <c r="D932" i="5" s="1"/>
  <c r="B932" i="5"/>
  <c r="AQ931" i="5"/>
  <c r="AO931" i="5"/>
  <c r="AP931" i="5" s="1"/>
  <c r="AM931" i="5"/>
  <c r="AN931" i="5" s="1"/>
  <c r="AK931" i="5"/>
  <c r="AL931" i="5" s="1"/>
  <c r="AI931" i="5"/>
  <c r="AJ931" i="5" s="1"/>
  <c r="AG931" i="5"/>
  <c r="AH931" i="5" s="1"/>
  <c r="AE931" i="5"/>
  <c r="AF931" i="5" s="1"/>
  <c r="C931" i="5"/>
  <c r="D931" i="5" s="1"/>
  <c r="B931" i="5"/>
  <c r="AQ930" i="5"/>
  <c r="AR930" i="5" s="1"/>
  <c r="AO930" i="5"/>
  <c r="AP930" i="5" s="1"/>
  <c r="AM930" i="5"/>
  <c r="AN930" i="5" s="1"/>
  <c r="AK930" i="5"/>
  <c r="AL930" i="5" s="1"/>
  <c r="AI930" i="5"/>
  <c r="AJ930" i="5" s="1"/>
  <c r="AG930" i="5"/>
  <c r="AH930" i="5" s="1"/>
  <c r="AE930" i="5"/>
  <c r="AF930" i="5" s="1"/>
  <c r="C930" i="5"/>
  <c r="D930" i="5" s="1"/>
  <c r="B930" i="5"/>
  <c r="AQ925" i="5"/>
  <c r="AO925" i="5"/>
  <c r="AP925" i="5" s="1"/>
  <c r="AM925" i="5"/>
  <c r="AN925" i="5" s="1"/>
  <c r="AK925" i="5"/>
  <c r="AL925" i="5" s="1"/>
  <c r="AI925" i="5"/>
  <c r="AJ925" i="5" s="1"/>
  <c r="AG925" i="5"/>
  <c r="AH925" i="5" s="1"/>
  <c r="AE925" i="5"/>
  <c r="AF925" i="5" s="1"/>
  <c r="AQ928" i="5"/>
  <c r="AO928" i="5"/>
  <c r="AP928" i="5" s="1"/>
  <c r="AM928" i="5"/>
  <c r="AN928" i="5" s="1"/>
  <c r="AK928" i="5"/>
  <c r="AL928" i="5" s="1"/>
  <c r="AI928" i="5"/>
  <c r="AJ928" i="5" s="1"/>
  <c r="AG928" i="5"/>
  <c r="AH928" i="5" s="1"/>
  <c r="AE928" i="5"/>
  <c r="AF928" i="5" s="1"/>
  <c r="C928" i="5"/>
  <c r="D928" i="5" s="1"/>
  <c r="B928" i="5"/>
  <c r="AQ927" i="5"/>
  <c r="AO927" i="5"/>
  <c r="AP927" i="5" s="1"/>
  <c r="AM927" i="5"/>
  <c r="AN927" i="5" s="1"/>
  <c r="AK927" i="5"/>
  <c r="AL927" i="5" s="1"/>
  <c r="AI927" i="5"/>
  <c r="AJ927" i="5" s="1"/>
  <c r="AG927" i="5"/>
  <c r="AH927" i="5" s="1"/>
  <c r="AE927" i="5"/>
  <c r="AF927" i="5" s="1"/>
  <c r="C927" i="5"/>
  <c r="D927" i="5" s="1"/>
  <c r="B927" i="5"/>
  <c r="AQ926" i="5"/>
  <c r="AO926" i="5"/>
  <c r="AP926" i="5" s="1"/>
  <c r="AM926" i="5"/>
  <c r="AN926" i="5" s="1"/>
  <c r="AK926" i="5"/>
  <c r="AL926" i="5" s="1"/>
  <c r="AI926" i="5"/>
  <c r="AJ926" i="5" s="1"/>
  <c r="AG926" i="5"/>
  <c r="AH926" i="5" s="1"/>
  <c r="AE926" i="5"/>
  <c r="AF926" i="5" s="1"/>
  <c r="C926" i="5"/>
  <c r="D926" i="5" s="1"/>
  <c r="B926" i="5"/>
  <c r="AQ924" i="5"/>
  <c r="AO924" i="5"/>
  <c r="AP924" i="5" s="1"/>
  <c r="AM924" i="5"/>
  <c r="AN924" i="5" s="1"/>
  <c r="AK924" i="5"/>
  <c r="AL924" i="5" s="1"/>
  <c r="AI924" i="5"/>
  <c r="AJ924" i="5" s="1"/>
  <c r="AG924" i="5"/>
  <c r="AH924" i="5" s="1"/>
  <c r="AE924" i="5"/>
  <c r="AF924" i="5" s="1"/>
  <c r="C924" i="5"/>
  <c r="D924" i="5" s="1"/>
  <c r="B924" i="5"/>
  <c r="AQ923" i="5"/>
  <c r="AO923" i="5"/>
  <c r="AP923" i="5" s="1"/>
  <c r="AM923" i="5"/>
  <c r="AN923" i="5" s="1"/>
  <c r="AK923" i="5"/>
  <c r="AL923" i="5" s="1"/>
  <c r="AI923" i="5"/>
  <c r="AJ923" i="5" s="1"/>
  <c r="AG923" i="5"/>
  <c r="AH923" i="5" s="1"/>
  <c r="AE923" i="5"/>
  <c r="AF923" i="5" s="1"/>
  <c r="C923" i="5"/>
  <c r="D923" i="5" s="1"/>
  <c r="B923" i="5"/>
  <c r="AQ922" i="5"/>
  <c r="AO922" i="5"/>
  <c r="AP922" i="5" s="1"/>
  <c r="AM922" i="5"/>
  <c r="AN922" i="5" s="1"/>
  <c r="AK922" i="5"/>
  <c r="AL922" i="5" s="1"/>
  <c r="AI922" i="5"/>
  <c r="AJ922" i="5" s="1"/>
  <c r="AG922" i="5"/>
  <c r="AH922" i="5" s="1"/>
  <c r="AE922" i="5"/>
  <c r="AF922" i="5" s="1"/>
  <c r="C922" i="5"/>
  <c r="D922" i="5" s="1"/>
  <c r="B922" i="5"/>
  <c r="AQ921" i="5"/>
  <c r="AO921" i="5"/>
  <c r="AP921" i="5" s="1"/>
  <c r="AM921" i="5"/>
  <c r="AN921" i="5" s="1"/>
  <c r="AK921" i="5"/>
  <c r="AL921" i="5" s="1"/>
  <c r="AI921" i="5"/>
  <c r="AJ921" i="5" s="1"/>
  <c r="AG921" i="5"/>
  <c r="AH921" i="5" s="1"/>
  <c r="AE921" i="5"/>
  <c r="AF921" i="5" s="1"/>
  <c r="C921" i="5"/>
  <c r="D921" i="5" s="1"/>
  <c r="B921" i="5"/>
  <c r="AQ919" i="5"/>
  <c r="AR919" i="5" s="1"/>
  <c r="AR920" i="5" s="1"/>
  <c r="AO919" i="5"/>
  <c r="AP919" i="5" s="1"/>
  <c r="AM919" i="5"/>
  <c r="AN919" i="5" s="1"/>
  <c r="AK919" i="5"/>
  <c r="AL919" i="5" s="1"/>
  <c r="AI919" i="5"/>
  <c r="AJ919" i="5" s="1"/>
  <c r="AG919" i="5"/>
  <c r="AH919" i="5" s="1"/>
  <c r="AE919" i="5"/>
  <c r="AF919" i="5" s="1"/>
  <c r="C919" i="5"/>
  <c r="D919" i="5" s="1"/>
  <c r="B919" i="5"/>
  <c r="AQ918" i="5"/>
  <c r="AO918" i="5"/>
  <c r="AP918" i="5" s="1"/>
  <c r="AM918" i="5"/>
  <c r="AN918" i="5" s="1"/>
  <c r="AK918" i="5"/>
  <c r="AL918" i="5" s="1"/>
  <c r="AI918" i="5"/>
  <c r="AJ918" i="5" s="1"/>
  <c r="AG918" i="5"/>
  <c r="AH918" i="5" s="1"/>
  <c r="AE918" i="5"/>
  <c r="AF918" i="5" s="1"/>
  <c r="C918" i="5"/>
  <c r="D918" i="5" s="1"/>
  <c r="B918" i="5"/>
  <c r="AQ917" i="5"/>
  <c r="AO917" i="5"/>
  <c r="AP917" i="5" s="1"/>
  <c r="AM917" i="5"/>
  <c r="AN917" i="5" s="1"/>
  <c r="AK917" i="5"/>
  <c r="AL917" i="5" s="1"/>
  <c r="AI917" i="5"/>
  <c r="AJ917" i="5" s="1"/>
  <c r="AG917" i="5"/>
  <c r="AH917" i="5" s="1"/>
  <c r="AE917" i="5"/>
  <c r="AF917" i="5" s="1"/>
  <c r="C917" i="5"/>
  <c r="D917" i="5" s="1"/>
  <c r="B917" i="5"/>
  <c r="AQ916" i="5"/>
  <c r="AO916" i="5"/>
  <c r="AP916" i="5" s="1"/>
  <c r="AM916" i="5"/>
  <c r="AN916" i="5" s="1"/>
  <c r="AK916" i="5"/>
  <c r="AL916" i="5" s="1"/>
  <c r="AI916" i="5"/>
  <c r="AJ916" i="5" s="1"/>
  <c r="AG916" i="5"/>
  <c r="AH916" i="5" s="1"/>
  <c r="AE916" i="5"/>
  <c r="AF916" i="5" s="1"/>
  <c r="C916" i="5"/>
  <c r="D916" i="5" s="1"/>
  <c r="B916" i="5"/>
  <c r="AQ915" i="5"/>
  <c r="AO915" i="5"/>
  <c r="AP915" i="5" s="1"/>
  <c r="AM915" i="5"/>
  <c r="AN915" i="5" s="1"/>
  <c r="AK915" i="5"/>
  <c r="AL915" i="5" s="1"/>
  <c r="AI915" i="5"/>
  <c r="AJ915" i="5" s="1"/>
  <c r="AG915" i="5"/>
  <c r="AH915" i="5" s="1"/>
  <c r="AE915" i="5"/>
  <c r="AF915" i="5" s="1"/>
  <c r="C915" i="5"/>
  <c r="D915" i="5" s="1"/>
  <c r="B915" i="5"/>
  <c r="AQ914" i="5"/>
  <c r="AO914" i="5"/>
  <c r="AP914" i="5" s="1"/>
  <c r="AM914" i="5"/>
  <c r="AN914" i="5" s="1"/>
  <c r="AK914" i="5"/>
  <c r="AL914" i="5" s="1"/>
  <c r="AI914" i="5"/>
  <c r="AJ914" i="5" s="1"/>
  <c r="AG914" i="5"/>
  <c r="AH914" i="5" s="1"/>
  <c r="AE914" i="5"/>
  <c r="AF914" i="5" s="1"/>
  <c r="C914" i="5"/>
  <c r="D914" i="5" s="1"/>
  <c r="B914" i="5"/>
  <c r="AQ913" i="5"/>
  <c r="AO913" i="5"/>
  <c r="AP913" i="5" s="1"/>
  <c r="AM913" i="5"/>
  <c r="AN913" i="5" s="1"/>
  <c r="AK913" i="5"/>
  <c r="AL913" i="5" s="1"/>
  <c r="AI913" i="5"/>
  <c r="AJ913" i="5" s="1"/>
  <c r="AG913" i="5"/>
  <c r="AH913" i="5" s="1"/>
  <c r="AE913" i="5"/>
  <c r="AF913" i="5" s="1"/>
  <c r="C913" i="5"/>
  <c r="D913" i="5" s="1"/>
  <c r="B913" i="5"/>
  <c r="AQ912" i="5"/>
  <c r="AO912" i="5"/>
  <c r="AP912" i="5" s="1"/>
  <c r="AM912" i="5"/>
  <c r="AN912" i="5" s="1"/>
  <c r="AK912" i="5"/>
  <c r="AL912" i="5" s="1"/>
  <c r="AI912" i="5"/>
  <c r="AJ912" i="5" s="1"/>
  <c r="AG912" i="5"/>
  <c r="AH912" i="5" s="1"/>
  <c r="AE912" i="5"/>
  <c r="AF912" i="5" s="1"/>
  <c r="C912" i="5"/>
  <c r="D912" i="5" s="1"/>
  <c r="B912" i="5"/>
  <c r="AQ911" i="5"/>
  <c r="AR911" i="5" s="1"/>
  <c r="AO911" i="5"/>
  <c r="AP911" i="5" s="1"/>
  <c r="AM911" i="5"/>
  <c r="AN911" i="5" s="1"/>
  <c r="AK911" i="5"/>
  <c r="AL911" i="5" s="1"/>
  <c r="AI911" i="5"/>
  <c r="AJ911" i="5" s="1"/>
  <c r="AG911" i="5"/>
  <c r="AH911" i="5" s="1"/>
  <c r="AE911" i="5"/>
  <c r="AF911" i="5" s="1"/>
  <c r="C911" i="5"/>
  <c r="D911" i="5" s="1"/>
  <c r="B911" i="5"/>
  <c r="AO902" i="5"/>
  <c r="AP902" i="5" s="1"/>
  <c r="AM902" i="5"/>
  <c r="AN902" i="5" s="1"/>
  <c r="AK902" i="5"/>
  <c r="AL902" i="5" s="1"/>
  <c r="AI902" i="5"/>
  <c r="AJ902" i="5" s="1"/>
  <c r="AG902" i="5"/>
  <c r="AH902" i="5" s="1"/>
  <c r="AE902" i="5"/>
  <c r="AF902" i="5" s="1"/>
  <c r="AQ909" i="5"/>
  <c r="AO909" i="5"/>
  <c r="AP909" i="5" s="1"/>
  <c r="AM909" i="5"/>
  <c r="AN909" i="5" s="1"/>
  <c r="AK909" i="5"/>
  <c r="AL909" i="5" s="1"/>
  <c r="AI909" i="5"/>
  <c r="AJ909" i="5" s="1"/>
  <c r="AG909" i="5"/>
  <c r="AH909" i="5" s="1"/>
  <c r="AE909" i="5"/>
  <c r="AF909" i="5" s="1"/>
  <c r="C909" i="5"/>
  <c r="D909" i="5" s="1"/>
  <c r="B909" i="5"/>
  <c r="AQ908" i="5"/>
  <c r="AO908" i="5"/>
  <c r="AP908" i="5" s="1"/>
  <c r="AM908" i="5"/>
  <c r="AN908" i="5" s="1"/>
  <c r="AK908" i="5"/>
  <c r="AL908" i="5" s="1"/>
  <c r="AI908" i="5"/>
  <c r="AJ908" i="5" s="1"/>
  <c r="AG908" i="5"/>
  <c r="AH908" i="5" s="1"/>
  <c r="AE908" i="5"/>
  <c r="AF908" i="5" s="1"/>
  <c r="C908" i="5"/>
  <c r="D908" i="5" s="1"/>
  <c r="B908" i="5"/>
  <c r="AQ907" i="5"/>
  <c r="AO907" i="5"/>
  <c r="AP907" i="5" s="1"/>
  <c r="AM907" i="5"/>
  <c r="AN907" i="5" s="1"/>
  <c r="AK907" i="5"/>
  <c r="AL907" i="5" s="1"/>
  <c r="AI907" i="5"/>
  <c r="AJ907" i="5" s="1"/>
  <c r="AG907" i="5"/>
  <c r="AH907" i="5" s="1"/>
  <c r="AE907" i="5"/>
  <c r="AF907" i="5" s="1"/>
  <c r="C907" i="5"/>
  <c r="D907" i="5" s="1"/>
  <c r="B907" i="5"/>
  <c r="AQ906" i="5"/>
  <c r="AO906" i="5"/>
  <c r="AP906" i="5" s="1"/>
  <c r="AM906" i="5"/>
  <c r="AN906" i="5" s="1"/>
  <c r="AK906" i="5"/>
  <c r="AL906" i="5" s="1"/>
  <c r="AI906" i="5"/>
  <c r="AJ906" i="5" s="1"/>
  <c r="AG906" i="5"/>
  <c r="AH906" i="5" s="1"/>
  <c r="AE906" i="5"/>
  <c r="AF906" i="5" s="1"/>
  <c r="C906" i="5"/>
  <c r="D906" i="5" s="1"/>
  <c r="B906" i="5"/>
  <c r="AQ905" i="5"/>
  <c r="AO905" i="5"/>
  <c r="AP905" i="5" s="1"/>
  <c r="AM905" i="5"/>
  <c r="AN905" i="5" s="1"/>
  <c r="AK905" i="5"/>
  <c r="AL905" i="5" s="1"/>
  <c r="AI905" i="5"/>
  <c r="AJ905" i="5" s="1"/>
  <c r="AG905" i="5"/>
  <c r="AH905" i="5" s="1"/>
  <c r="AE905" i="5"/>
  <c r="AF905" i="5" s="1"/>
  <c r="C905" i="5"/>
  <c r="D905" i="5" s="1"/>
  <c r="B905" i="5"/>
  <c r="AQ904" i="5"/>
  <c r="AO904" i="5"/>
  <c r="AP904" i="5" s="1"/>
  <c r="AM904" i="5"/>
  <c r="AN904" i="5" s="1"/>
  <c r="AK904" i="5"/>
  <c r="AL904" i="5" s="1"/>
  <c r="AI904" i="5"/>
  <c r="AJ904" i="5" s="1"/>
  <c r="AG904" i="5"/>
  <c r="AH904" i="5" s="1"/>
  <c r="AE904" i="5"/>
  <c r="AF904" i="5" s="1"/>
  <c r="C904" i="5"/>
  <c r="D904" i="5" s="1"/>
  <c r="B904" i="5"/>
  <c r="AQ903" i="5"/>
  <c r="AO903" i="5"/>
  <c r="AP903" i="5" s="1"/>
  <c r="AM903" i="5"/>
  <c r="AN903" i="5" s="1"/>
  <c r="AK903" i="5"/>
  <c r="AL903" i="5" s="1"/>
  <c r="AI903" i="5"/>
  <c r="AJ903" i="5" s="1"/>
  <c r="AG903" i="5"/>
  <c r="AH903" i="5" s="1"/>
  <c r="AE903" i="5"/>
  <c r="AF903" i="5" s="1"/>
  <c r="C903" i="5"/>
  <c r="D903" i="5" s="1"/>
  <c r="B903" i="5"/>
  <c r="AQ901" i="5"/>
  <c r="AR901" i="5" s="1"/>
  <c r="AR902" i="5" s="1"/>
  <c r="AO901" i="5"/>
  <c r="AP901" i="5" s="1"/>
  <c r="AM901" i="5"/>
  <c r="AN901" i="5" s="1"/>
  <c r="AK901" i="5"/>
  <c r="AL901" i="5" s="1"/>
  <c r="AI901" i="5"/>
  <c r="AJ901" i="5" s="1"/>
  <c r="AG901" i="5"/>
  <c r="AH901" i="5" s="1"/>
  <c r="AE901" i="5"/>
  <c r="AF901" i="5" s="1"/>
  <c r="C901" i="5"/>
  <c r="D901" i="5" s="1"/>
  <c r="B901" i="5"/>
  <c r="AQ898" i="5"/>
  <c r="AO898" i="5"/>
  <c r="AP898" i="5" s="1"/>
  <c r="AM898" i="5"/>
  <c r="AN898" i="5" s="1"/>
  <c r="AK898" i="5"/>
  <c r="AL898" i="5" s="1"/>
  <c r="AI898" i="5"/>
  <c r="AJ898" i="5" s="1"/>
  <c r="AG898" i="5"/>
  <c r="AH898" i="5" s="1"/>
  <c r="AE898" i="5"/>
  <c r="AF898" i="5" s="1"/>
  <c r="C898" i="5"/>
  <c r="D898" i="5" s="1"/>
  <c r="B898" i="5"/>
  <c r="AQ897" i="5"/>
  <c r="AO897" i="5"/>
  <c r="AP897" i="5" s="1"/>
  <c r="AM897" i="5"/>
  <c r="AN897" i="5" s="1"/>
  <c r="AK897" i="5"/>
  <c r="AL897" i="5" s="1"/>
  <c r="AI897" i="5"/>
  <c r="AJ897" i="5" s="1"/>
  <c r="AG897" i="5"/>
  <c r="AH897" i="5" s="1"/>
  <c r="AE897" i="5"/>
  <c r="AF897" i="5" s="1"/>
  <c r="C897" i="5"/>
  <c r="D897" i="5" s="1"/>
  <c r="B897" i="5"/>
  <c r="AQ896" i="5"/>
  <c r="AO896" i="5"/>
  <c r="AP896" i="5" s="1"/>
  <c r="AM896" i="5"/>
  <c r="AN896" i="5" s="1"/>
  <c r="AK896" i="5"/>
  <c r="AL896" i="5" s="1"/>
  <c r="AI896" i="5"/>
  <c r="AJ896" i="5" s="1"/>
  <c r="AG896" i="5"/>
  <c r="AH896" i="5" s="1"/>
  <c r="AE896" i="5"/>
  <c r="AF896" i="5" s="1"/>
  <c r="C896" i="5"/>
  <c r="D896" i="5" s="1"/>
  <c r="B896" i="5"/>
  <c r="AQ895" i="5"/>
  <c r="AO895" i="5"/>
  <c r="AP895" i="5" s="1"/>
  <c r="AM895" i="5"/>
  <c r="AN895" i="5" s="1"/>
  <c r="AK895" i="5"/>
  <c r="AL895" i="5" s="1"/>
  <c r="AI895" i="5"/>
  <c r="AJ895" i="5" s="1"/>
  <c r="AG895" i="5"/>
  <c r="AH895" i="5" s="1"/>
  <c r="AE895" i="5"/>
  <c r="AF895" i="5" s="1"/>
  <c r="C895" i="5"/>
  <c r="D895" i="5" s="1"/>
  <c r="B895" i="5"/>
  <c r="AQ894" i="5"/>
  <c r="AO894" i="5"/>
  <c r="AP894" i="5" s="1"/>
  <c r="AM894" i="5"/>
  <c r="AN894" i="5" s="1"/>
  <c r="AK894" i="5"/>
  <c r="AL894" i="5" s="1"/>
  <c r="AI894" i="5"/>
  <c r="AJ894" i="5" s="1"/>
  <c r="AG894" i="5"/>
  <c r="AH894" i="5" s="1"/>
  <c r="AE894" i="5"/>
  <c r="AF894" i="5" s="1"/>
  <c r="C894" i="5"/>
  <c r="D894" i="5" s="1"/>
  <c r="B894" i="5"/>
  <c r="AQ893" i="5"/>
  <c r="AO893" i="5"/>
  <c r="AP893" i="5" s="1"/>
  <c r="AM893" i="5"/>
  <c r="AN893" i="5" s="1"/>
  <c r="AK893" i="5"/>
  <c r="AL893" i="5" s="1"/>
  <c r="AI893" i="5"/>
  <c r="AJ893" i="5" s="1"/>
  <c r="AG893" i="5"/>
  <c r="AH893" i="5" s="1"/>
  <c r="AE893" i="5"/>
  <c r="AF893" i="5" s="1"/>
  <c r="C893" i="5"/>
  <c r="D893" i="5" s="1"/>
  <c r="B893" i="5"/>
  <c r="AQ892" i="5"/>
  <c r="AO892" i="5"/>
  <c r="AP892" i="5" s="1"/>
  <c r="AM892" i="5"/>
  <c r="AN892" i="5" s="1"/>
  <c r="AK892" i="5"/>
  <c r="AL892" i="5" s="1"/>
  <c r="AI892" i="5"/>
  <c r="AJ892" i="5" s="1"/>
  <c r="AG892" i="5"/>
  <c r="AH892" i="5" s="1"/>
  <c r="AE892" i="5"/>
  <c r="AF892" i="5" s="1"/>
  <c r="C892" i="5"/>
  <c r="D892" i="5" s="1"/>
  <c r="B892" i="5"/>
  <c r="AQ891" i="5"/>
  <c r="AO891" i="5"/>
  <c r="AP891" i="5" s="1"/>
  <c r="AM891" i="5"/>
  <c r="AN891" i="5" s="1"/>
  <c r="AK891" i="5"/>
  <c r="AL891" i="5" s="1"/>
  <c r="AI891" i="5"/>
  <c r="AJ891" i="5" s="1"/>
  <c r="AG891" i="5"/>
  <c r="AH891" i="5" s="1"/>
  <c r="AE891" i="5"/>
  <c r="AF891" i="5" s="1"/>
  <c r="C891" i="5"/>
  <c r="D891" i="5" s="1"/>
  <c r="B891" i="5"/>
  <c r="AQ890" i="5"/>
  <c r="AO890" i="5"/>
  <c r="AP890" i="5" s="1"/>
  <c r="AM890" i="5"/>
  <c r="AN890" i="5" s="1"/>
  <c r="AK890" i="5"/>
  <c r="AL890" i="5" s="1"/>
  <c r="AI890" i="5"/>
  <c r="AJ890" i="5" s="1"/>
  <c r="AG890" i="5"/>
  <c r="AH890" i="5" s="1"/>
  <c r="AE890" i="5"/>
  <c r="AF890" i="5" s="1"/>
  <c r="AQ889" i="5"/>
  <c r="AO889" i="5"/>
  <c r="AP889" i="5" s="1"/>
  <c r="AM889" i="5"/>
  <c r="AN889" i="5" s="1"/>
  <c r="AK889" i="5"/>
  <c r="AL889" i="5" s="1"/>
  <c r="AI889" i="5"/>
  <c r="AJ889" i="5" s="1"/>
  <c r="AG889" i="5"/>
  <c r="AH889" i="5" s="1"/>
  <c r="AE889" i="5"/>
  <c r="AF889" i="5" s="1"/>
  <c r="C889" i="5"/>
  <c r="D889" i="5" s="1"/>
  <c r="B889" i="5"/>
  <c r="AQ888" i="5"/>
  <c r="AO888" i="5"/>
  <c r="AP888" i="5" s="1"/>
  <c r="AM888" i="5"/>
  <c r="AN888" i="5" s="1"/>
  <c r="AK888" i="5"/>
  <c r="AL888" i="5" s="1"/>
  <c r="AI888" i="5"/>
  <c r="AJ888" i="5" s="1"/>
  <c r="AG888" i="5"/>
  <c r="AH888" i="5" s="1"/>
  <c r="AE888" i="5"/>
  <c r="AF888" i="5" s="1"/>
  <c r="C888" i="5"/>
  <c r="D888" i="5" s="1"/>
  <c r="B888" i="5"/>
  <c r="AQ887" i="5"/>
  <c r="AO887" i="5"/>
  <c r="AP887" i="5" s="1"/>
  <c r="AM887" i="5"/>
  <c r="AN887" i="5" s="1"/>
  <c r="AK887" i="5"/>
  <c r="AL887" i="5" s="1"/>
  <c r="AI887" i="5"/>
  <c r="AJ887" i="5" s="1"/>
  <c r="AG887" i="5"/>
  <c r="AH887" i="5" s="1"/>
  <c r="AE887" i="5"/>
  <c r="AF887" i="5" s="1"/>
  <c r="C887" i="5"/>
  <c r="D887" i="5" s="1"/>
  <c r="B887" i="5"/>
  <c r="AQ886" i="5"/>
  <c r="AO886" i="5"/>
  <c r="AP886" i="5" s="1"/>
  <c r="AM886" i="5"/>
  <c r="AN886" i="5" s="1"/>
  <c r="AK886" i="5"/>
  <c r="AL886" i="5" s="1"/>
  <c r="AI886" i="5"/>
  <c r="AJ886" i="5" s="1"/>
  <c r="AG886" i="5"/>
  <c r="AH886" i="5" s="1"/>
  <c r="AE886" i="5"/>
  <c r="AF886" i="5" s="1"/>
  <c r="C886" i="5"/>
  <c r="D886" i="5" s="1"/>
  <c r="B886" i="5"/>
  <c r="AQ885" i="5"/>
  <c r="AR885" i="5" s="1"/>
  <c r="AO885" i="5"/>
  <c r="AP885" i="5" s="1"/>
  <c r="AM885" i="5"/>
  <c r="AN885" i="5" s="1"/>
  <c r="AK885" i="5"/>
  <c r="AL885" i="5" s="1"/>
  <c r="AI885" i="5"/>
  <c r="AJ885" i="5" s="1"/>
  <c r="AG885" i="5"/>
  <c r="AH885" i="5" s="1"/>
  <c r="AE885" i="5"/>
  <c r="AF885" i="5" s="1"/>
  <c r="C885" i="5"/>
  <c r="D885" i="5" s="1"/>
  <c r="B885" i="5"/>
  <c r="AQ884" i="5"/>
  <c r="AO884" i="5"/>
  <c r="AP884" i="5" s="1"/>
  <c r="AM884" i="5"/>
  <c r="AN884" i="5" s="1"/>
  <c r="AK884" i="5"/>
  <c r="AL884" i="5" s="1"/>
  <c r="AI884" i="5"/>
  <c r="AJ884" i="5" s="1"/>
  <c r="AG884" i="5"/>
  <c r="AH884" i="5" s="1"/>
  <c r="AE884" i="5"/>
  <c r="AF884" i="5" s="1"/>
  <c r="C884" i="5"/>
  <c r="D884" i="5" s="1"/>
  <c r="B884" i="5"/>
  <c r="AQ883" i="5"/>
  <c r="AO883" i="5"/>
  <c r="AP883" i="5" s="1"/>
  <c r="AM883" i="5"/>
  <c r="AN883" i="5" s="1"/>
  <c r="AK883" i="5"/>
  <c r="AL883" i="5" s="1"/>
  <c r="AI883" i="5"/>
  <c r="AJ883" i="5" s="1"/>
  <c r="AG883" i="5"/>
  <c r="AH883" i="5" s="1"/>
  <c r="AE883" i="5"/>
  <c r="AF883" i="5" s="1"/>
  <c r="C883" i="5"/>
  <c r="D883" i="5" s="1"/>
  <c r="B883" i="5"/>
  <c r="AQ882" i="5"/>
  <c r="AO882" i="5"/>
  <c r="AP882" i="5" s="1"/>
  <c r="AM882" i="5"/>
  <c r="AN882" i="5" s="1"/>
  <c r="AK882" i="5"/>
  <c r="AL882" i="5" s="1"/>
  <c r="AI882" i="5"/>
  <c r="AJ882" i="5" s="1"/>
  <c r="AG882" i="5"/>
  <c r="AH882" i="5" s="1"/>
  <c r="AE882" i="5"/>
  <c r="AF882" i="5" s="1"/>
  <c r="C882" i="5"/>
  <c r="D882" i="5" s="1"/>
  <c r="B882" i="5"/>
  <c r="AQ881" i="5"/>
  <c r="AO881" i="5"/>
  <c r="AP881" i="5" s="1"/>
  <c r="AM881" i="5"/>
  <c r="AN881" i="5" s="1"/>
  <c r="AK881" i="5"/>
  <c r="AL881" i="5" s="1"/>
  <c r="AI881" i="5"/>
  <c r="AJ881" i="5" s="1"/>
  <c r="AG881" i="5"/>
  <c r="AH881" i="5" s="1"/>
  <c r="AE881" i="5"/>
  <c r="AF881" i="5" s="1"/>
  <c r="C881" i="5"/>
  <c r="D881" i="5" s="1"/>
  <c r="B881" i="5"/>
  <c r="AQ880" i="5"/>
  <c r="AO880" i="5"/>
  <c r="AP880" i="5" s="1"/>
  <c r="AM880" i="5"/>
  <c r="AN880" i="5" s="1"/>
  <c r="AK880" i="5"/>
  <c r="AL880" i="5" s="1"/>
  <c r="AI880" i="5"/>
  <c r="AJ880" i="5" s="1"/>
  <c r="AG880" i="5"/>
  <c r="AH880" i="5" s="1"/>
  <c r="AE880" i="5"/>
  <c r="AF880" i="5" s="1"/>
  <c r="C880" i="5"/>
  <c r="D880" i="5" s="1"/>
  <c r="B880" i="5"/>
  <c r="AQ879" i="5"/>
  <c r="AO879" i="5"/>
  <c r="AP879" i="5" s="1"/>
  <c r="AM879" i="5"/>
  <c r="AN879" i="5" s="1"/>
  <c r="AK879" i="5"/>
  <c r="AL879" i="5" s="1"/>
  <c r="AI879" i="5"/>
  <c r="AJ879" i="5" s="1"/>
  <c r="AG879" i="5"/>
  <c r="AH879" i="5" s="1"/>
  <c r="AE879" i="5"/>
  <c r="AF879" i="5" s="1"/>
  <c r="C879" i="5"/>
  <c r="D879" i="5" s="1"/>
  <c r="B879" i="5"/>
  <c r="AQ878" i="5"/>
  <c r="AO878" i="5"/>
  <c r="AP878" i="5" s="1"/>
  <c r="AM878" i="5"/>
  <c r="AN878" i="5" s="1"/>
  <c r="AK878" i="5"/>
  <c r="AL878" i="5" s="1"/>
  <c r="AI878" i="5"/>
  <c r="AJ878" i="5" s="1"/>
  <c r="AG878" i="5"/>
  <c r="AH878" i="5" s="1"/>
  <c r="AE878" i="5"/>
  <c r="AF878" i="5" s="1"/>
  <c r="C878" i="5"/>
  <c r="D878" i="5" s="1"/>
  <c r="B878" i="5"/>
  <c r="AQ877" i="5"/>
  <c r="AO877" i="5"/>
  <c r="AP877" i="5" s="1"/>
  <c r="AM877" i="5"/>
  <c r="AN877" i="5" s="1"/>
  <c r="AK877" i="5"/>
  <c r="AL877" i="5" s="1"/>
  <c r="AI877" i="5"/>
  <c r="AJ877" i="5" s="1"/>
  <c r="AG877" i="5"/>
  <c r="AH877" i="5" s="1"/>
  <c r="AE877" i="5"/>
  <c r="AF877" i="5" s="1"/>
  <c r="C877" i="5"/>
  <c r="D877" i="5" s="1"/>
  <c r="B877" i="5"/>
  <c r="AQ876" i="5"/>
  <c r="AR876" i="5" s="1"/>
  <c r="AO876" i="5"/>
  <c r="AP876" i="5" s="1"/>
  <c r="AM876" i="5"/>
  <c r="AN876" i="5" s="1"/>
  <c r="AK876" i="5"/>
  <c r="AL876" i="5" s="1"/>
  <c r="AI876" i="5"/>
  <c r="AJ876" i="5" s="1"/>
  <c r="AG876" i="5"/>
  <c r="AH876" i="5" s="1"/>
  <c r="AE876" i="5"/>
  <c r="AF876" i="5" s="1"/>
  <c r="C876" i="5"/>
  <c r="D876" i="5" s="1"/>
  <c r="B876" i="5"/>
  <c r="AQ871" i="5"/>
  <c r="AO871" i="5"/>
  <c r="AP871" i="5" s="1"/>
  <c r="AM871" i="5"/>
  <c r="AN871" i="5" s="1"/>
  <c r="AK871" i="5"/>
  <c r="AL871" i="5" s="1"/>
  <c r="AI871" i="5"/>
  <c r="AJ871" i="5" s="1"/>
  <c r="AG871" i="5"/>
  <c r="AH871" i="5" s="1"/>
  <c r="AE871" i="5"/>
  <c r="AF871" i="5" s="1"/>
  <c r="AQ875" i="5"/>
  <c r="AO875" i="5"/>
  <c r="AP875" i="5" s="1"/>
  <c r="AM875" i="5"/>
  <c r="AN875" i="5" s="1"/>
  <c r="AK875" i="5"/>
  <c r="AL875" i="5" s="1"/>
  <c r="AI875" i="5"/>
  <c r="AJ875" i="5" s="1"/>
  <c r="AG875" i="5"/>
  <c r="AH875" i="5" s="1"/>
  <c r="AE875" i="5"/>
  <c r="AF875" i="5" s="1"/>
  <c r="C875" i="5"/>
  <c r="D875" i="5" s="1"/>
  <c r="B875" i="5"/>
  <c r="AQ874" i="5"/>
  <c r="AO874" i="5"/>
  <c r="AP874" i="5" s="1"/>
  <c r="AM874" i="5"/>
  <c r="AN874" i="5" s="1"/>
  <c r="AK874" i="5"/>
  <c r="AL874" i="5" s="1"/>
  <c r="AI874" i="5"/>
  <c r="AJ874" i="5" s="1"/>
  <c r="AG874" i="5"/>
  <c r="AH874" i="5" s="1"/>
  <c r="AE874" i="5"/>
  <c r="AF874" i="5" s="1"/>
  <c r="C874" i="5"/>
  <c r="D874" i="5" s="1"/>
  <c r="B874" i="5"/>
  <c r="AQ873" i="5"/>
  <c r="AO873" i="5"/>
  <c r="AP873" i="5" s="1"/>
  <c r="AM873" i="5"/>
  <c r="AN873" i="5" s="1"/>
  <c r="AK873" i="5"/>
  <c r="AL873" i="5" s="1"/>
  <c r="AI873" i="5"/>
  <c r="AJ873" i="5" s="1"/>
  <c r="AG873" i="5"/>
  <c r="AH873" i="5" s="1"/>
  <c r="AE873" i="5"/>
  <c r="AF873" i="5" s="1"/>
  <c r="C873" i="5"/>
  <c r="D873" i="5" s="1"/>
  <c r="B873" i="5"/>
  <c r="AQ872" i="5"/>
  <c r="AO872" i="5"/>
  <c r="AP872" i="5" s="1"/>
  <c r="AM872" i="5"/>
  <c r="AN872" i="5" s="1"/>
  <c r="AK872" i="5"/>
  <c r="AL872" i="5" s="1"/>
  <c r="AI872" i="5"/>
  <c r="AJ872" i="5" s="1"/>
  <c r="AG872" i="5"/>
  <c r="AH872" i="5" s="1"/>
  <c r="AE872" i="5"/>
  <c r="AF872" i="5" s="1"/>
  <c r="C872" i="5"/>
  <c r="D872" i="5" s="1"/>
  <c r="B872" i="5"/>
  <c r="AQ870" i="5"/>
  <c r="AO870" i="5"/>
  <c r="AP870" i="5" s="1"/>
  <c r="AM870" i="5"/>
  <c r="AN870" i="5" s="1"/>
  <c r="AK870" i="5"/>
  <c r="AL870" i="5" s="1"/>
  <c r="AI870" i="5"/>
  <c r="AJ870" i="5" s="1"/>
  <c r="AG870" i="5"/>
  <c r="AH870" i="5" s="1"/>
  <c r="AE870" i="5"/>
  <c r="AF870" i="5" s="1"/>
  <c r="AQ869" i="5"/>
  <c r="AO869" i="5"/>
  <c r="AP869" i="5" s="1"/>
  <c r="AM869" i="5"/>
  <c r="AN869" i="5" s="1"/>
  <c r="AK869" i="5"/>
  <c r="AL869" i="5" s="1"/>
  <c r="AI869" i="5"/>
  <c r="AJ869" i="5" s="1"/>
  <c r="AG869" i="5"/>
  <c r="AH869" i="5" s="1"/>
  <c r="AE869" i="5"/>
  <c r="AF869" i="5" s="1"/>
  <c r="C869" i="5"/>
  <c r="D869" i="5" s="1"/>
  <c r="B869" i="5"/>
  <c r="AQ868" i="5"/>
  <c r="AO868" i="5"/>
  <c r="AP868" i="5" s="1"/>
  <c r="AM868" i="5"/>
  <c r="AN868" i="5" s="1"/>
  <c r="AK868" i="5"/>
  <c r="AL868" i="5" s="1"/>
  <c r="AI868" i="5"/>
  <c r="AJ868" i="5" s="1"/>
  <c r="AG868" i="5"/>
  <c r="AH868" i="5" s="1"/>
  <c r="AE868" i="5"/>
  <c r="AF868" i="5" s="1"/>
  <c r="C868" i="5"/>
  <c r="D868" i="5" s="1"/>
  <c r="B868" i="5"/>
  <c r="AQ867" i="5"/>
  <c r="AO867" i="5"/>
  <c r="AP867" i="5" s="1"/>
  <c r="AM867" i="5"/>
  <c r="AN867" i="5" s="1"/>
  <c r="AK867" i="5"/>
  <c r="AL867" i="5" s="1"/>
  <c r="AI867" i="5"/>
  <c r="AJ867" i="5" s="1"/>
  <c r="AG867" i="5"/>
  <c r="AH867" i="5" s="1"/>
  <c r="AE867" i="5"/>
  <c r="AF867" i="5" s="1"/>
  <c r="C867" i="5"/>
  <c r="D867" i="5" s="1"/>
  <c r="B867" i="5"/>
  <c r="AQ866" i="5"/>
  <c r="AR866" i="5" s="1"/>
  <c r="AO866" i="5"/>
  <c r="AP866" i="5" s="1"/>
  <c r="AM866" i="5"/>
  <c r="AN866" i="5" s="1"/>
  <c r="AK866" i="5"/>
  <c r="AL866" i="5" s="1"/>
  <c r="AI866" i="5"/>
  <c r="AJ866" i="5" s="1"/>
  <c r="AG866" i="5"/>
  <c r="AH866" i="5" s="1"/>
  <c r="AE866" i="5"/>
  <c r="AF866" i="5" s="1"/>
  <c r="C866" i="5"/>
  <c r="D866" i="5" s="1"/>
  <c r="B866" i="5"/>
  <c r="AQ863" i="5"/>
  <c r="AO863" i="5"/>
  <c r="AP863" i="5" s="1"/>
  <c r="AM863" i="5"/>
  <c r="AN863" i="5" s="1"/>
  <c r="AK863" i="5"/>
  <c r="AL863" i="5" s="1"/>
  <c r="AI863" i="5"/>
  <c r="AJ863" i="5" s="1"/>
  <c r="AG863" i="5"/>
  <c r="AH863" i="5" s="1"/>
  <c r="AE863" i="5"/>
  <c r="AF863" i="5" s="1"/>
  <c r="C863" i="5"/>
  <c r="D863" i="5" s="1"/>
  <c r="B863" i="5"/>
  <c r="AQ862" i="5"/>
  <c r="AO862" i="5"/>
  <c r="AP862" i="5" s="1"/>
  <c r="AM862" i="5"/>
  <c r="AN862" i="5" s="1"/>
  <c r="AK862" i="5"/>
  <c r="AL862" i="5" s="1"/>
  <c r="AI862" i="5"/>
  <c r="AJ862" i="5" s="1"/>
  <c r="AG862" i="5"/>
  <c r="AH862" i="5" s="1"/>
  <c r="AE862" i="5"/>
  <c r="AF862" i="5" s="1"/>
  <c r="C862" i="5"/>
  <c r="D862" i="5" s="1"/>
  <c r="B862" i="5"/>
  <c r="AQ861" i="5"/>
  <c r="AO861" i="5"/>
  <c r="AP861" i="5" s="1"/>
  <c r="AM861" i="5"/>
  <c r="AN861" i="5" s="1"/>
  <c r="AK861" i="5"/>
  <c r="AL861" i="5" s="1"/>
  <c r="AI861" i="5"/>
  <c r="AJ861" i="5" s="1"/>
  <c r="AG861" i="5"/>
  <c r="AH861" i="5" s="1"/>
  <c r="AE861" i="5"/>
  <c r="AF861" i="5" s="1"/>
  <c r="C861" i="5"/>
  <c r="D861" i="5" s="1"/>
  <c r="B861" i="5"/>
  <c r="AQ860" i="5"/>
  <c r="AO860" i="5"/>
  <c r="AP860" i="5" s="1"/>
  <c r="AM860" i="5"/>
  <c r="AN860" i="5" s="1"/>
  <c r="AK860" i="5"/>
  <c r="AL860" i="5" s="1"/>
  <c r="AI860" i="5"/>
  <c r="AJ860" i="5" s="1"/>
  <c r="AG860" i="5"/>
  <c r="AH860" i="5" s="1"/>
  <c r="AE860" i="5"/>
  <c r="AF860" i="5" s="1"/>
  <c r="C860" i="5"/>
  <c r="D860" i="5" s="1"/>
  <c r="B860" i="5"/>
  <c r="AQ859" i="5"/>
  <c r="AO859" i="5"/>
  <c r="AP859" i="5" s="1"/>
  <c r="AM859" i="5"/>
  <c r="AN859" i="5" s="1"/>
  <c r="AK859" i="5"/>
  <c r="AL859" i="5" s="1"/>
  <c r="AI859" i="5"/>
  <c r="AJ859" i="5" s="1"/>
  <c r="AG859" i="5"/>
  <c r="AH859" i="5" s="1"/>
  <c r="AE859" i="5"/>
  <c r="AF859" i="5" s="1"/>
  <c r="C859" i="5"/>
  <c r="D859" i="5" s="1"/>
  <c r="B859" i="5"/>
  <c r="AQ858" i="5"/>
  <c r="AO858" i="5"/>
  <c r="AP858" i="5" s="1"/>
  <c r="AM858" i="5"/>
  <c r="AN858" i="5" s="1"/>
  <c r="AK858" i="5"/>
  <c r="AL858" i="5" s="1"/>
  <c r="AI858" i="5"/>
  <c r="AJ858" i="5" s="1"/>
  <c r="AG858" i="5"/>
  <c r="AH858" i="5" s="1"/>
  <c r="AE858" i="5"/>
  <c r="AF858" i="5" s="1"/>
  <c r="C858" i="5"/>
  <c r="D858" i="5" s="1"/>
  <c r="B858" i="5"/>
  <c r="AQ857" i="5"/>
  <c r="AO857" i="5"/>
  <c r="AP857" i="5" s="1"/>
  <c r="AM857" i="5"/>
  <c r="AN857" i="5" s="1"/>
  <c r="AK857" i="5"/>
  <c r="AL857" i="5" s="1"/>
  <c r="AI857" i="5"/>
  <c r="AJ857" i="5" s="1"/>
  <c r="AG857" i="5"/>
  <c r="AH857" i="5" s="1"/>
  <c r="AE857" i="5"/>
  <c r="AF857" i="5" s="1"/>
  <c r="C857" i="5"/>
  <c r="D857" i="5" s="1"/>
  <c r="B857" i="5"/>
  <c r="AQ856" i="5"/>
  <c r="AO856" i="5"/>
  <c r="AP856" i="5" s="1"/>
  <c r="AM856" i="5"/>
  <c r="AN856" i="5" s="1"/>
  <c r="AK856" i="5"/>
  <c r="AL856" i="5" s="1"/>
  <c r="AI856" i="5"/>
  <c r="AJ856" i="5" s="1"/>
  <c r="AG856" i="5"/>
  <c r="AH856" i="5" s="1"/>
  <c r="AE856" i="5"/>
  <c r="AF856" i="5" s="1"/>
  <c r="C856" i="5"/>
  <c r="D856" i="5" s="1"/>
  <c r="B856" i="5"/>
  <c r="AQ855" i="5"/>
  <c r="AR855" i="5" s="1"/>
  <c r="AO855" i="5"/>
  <c r="AP855" i="5" s="1"/>
  <c r="AM855" i="5"/>
  <c r="AN855" i="5" s="1"/>
  <c r="AK855" i="5"/>
  <c r="AL855" i="5" s="1"/>
  <c r="AI855" i="5"/>
  <c r="AJ855" i="5" s="1"/>
  <c r="AG855" i="5"/>
  <c r="AH855" i="5" s="1"/>
  <c r="AE855" i="5"/>
  <c r="AF855" i="5" s="1"/>
  <c r="C855" i="5"/>
  <c r="D855" i="5" s="1"/>
  <c r="B855" i="5"/>
  <c r="AO853" i="5"/>
  <c r="AP853" i="5" s="1"/>
  <c r="AM853" i="5"/>
  <c r="AN853" i="5" s="1"/>
  <c r="AK853" i="5"/>
  <c r="AL853" i="5" s="1"/>
  <c r="AI853" i="5"/>
  <c r="AJ853" i="5" s="1"/>
  <c r="AG853" i="5"/>
  <c r="AH853" i="5" s="1"/>
  <c r="AE853" i="5"/>
  <c r="AF853" i="5" s="1"/>
  <c r="AO852" i="5"/>
  <c r="AP852" i="5" s="1"/>
  <c r="AM852" i="5"/>
  <c r="AN852" i="5" s="1"/>
  <c r="AK852" i="5"/>
  <c r="AL852" i="5" s="1"/>
  <c r="AI852" i="5"/>
  <c r="AJ852" i="5" s="1"/>
  <c r="AG852" i="5"/>
  <c r="AH852" i="5" s="1"/>
  <c r="AE852" i="5"/>
  <c r="AF852" i="5" s="1"/>
  <c r="C852" i="5"/>
  <c r="D852" i="5" s="1"/>
  <c r="B852" i="5"/>
  <c r="AO851" i="5"/>
  <c r="AP851" i="5" s="1"/>
  <c r="AM851" i="5"/>
  <c r="AN851" i="5" s="1"/>
  <c r="AK851" i="5"/>
  <c r="AL851" i="5" s="1"/>
  <c r="AI851" i="5"/>
  <c r="AJ851" i="5" s="1"/>
  <c r="AG851" i="5"/>
  <c r="AH851" i="5" s="1"/>
  <c r="AE851" i="5"/>
  <c r="AF851" i="5" s="1"/>
  <c r="C851" i="5"/>
  <c r="D851" i="5" s="1"/>
  <c r="B851" i="5"/>
  <c r="AO850" i="5"/>
  <c r="AP850" i="5" s="1"/>
  <c r="AM850" i="5"/>
  <c r="AN850" i="5" s="1"/>
  <c r="AK850" i="5"/>
  <c r="AL850" i="5" s="1"/>
  <c r="AI850" i="5"/>
  <c r="AJ850" i="5" s="1"/>
  <c r="AG850" i="5"/>
  <c r="AH850" i="5" s="1"/>
  <c r="AE850" i="5"/>
  <c r="AF850" i="5" s="1"/>
  <c r="C850" i="5"/>
  <c r="D850" i="5" s="1"/>
  <c r="B850" i="5"/>
  <c r="AO849" i="5"/>
  <c r="AP849" i="5" s="1"/>
  <c r="AM849" i="5"/>
  <c r="AN849" i="5" s="1"/>
  <c r="AK849" i="5"/>
  <c r="AL849" i="5" s="1"/>
  <c r="AI849" i="5"/>
  <c r="AJ849" i="5" s="1"/>
  <c r="AG849" i="5"/>
  <c r="AH849" i="5" s="1"/>
  <c r="AE849" i="5"/>
  <c r="AF849" i="5" s="1"/>
  <c r="AO848" i="5"/>
  <c r="AP848" i="5" s="1"/>
  <c r="AM848" i="5"/>
  <c r="AN848" i="5" s="1"/>
  <c r="AK848" i="5"/>
  <c r="AL848" i="5" s="1"/>
  <c r="AI848" i="5"/>
  <c r="AJ848" i="5" s="1"/>
  <c r="AG848" i="5"/>
  <c r="AH848" i="5" s="1"/>
  <c r="AE848" i="5"/>
  <c r="AF848" i="5" s="1"/>
  <c r="C848" i="5"/>
  <c r="D848" i="5" s="1"/>
  <c r="B848" i="5"/>
  <c r="AO847" i="5"/>
  <c r="AP847" i="5" s="1"/>
  <c r="AM847" i="5"/>
  <c r="AN847" i="5" s="1"/>
  <c r="AK847" i="5"/>
  <c r="AL847" i="5" s="1"/>
  <c r="AI847" i="5"/>
  <c r="AJ847" i="5" s="1"/>
  <c r="AG847" i="5"/>
  <c r="AH847" i="5" s="1"/>
  <c r="AE847" i="5"/>
  <c r="AF847" i="5" s="1"/>
  <c r="C847" i="5"/>
  <c r="D847" i="5" s="1"/>
  <c r="B847" i="5"/>
  <c r="AO846" i="5"/>
  <c r="AP846" i="5" s="1"/>
  <c r="AM846" i="5"/>
  <c r="AN846" i="5" s="1"/>
  <c r="AK846" i="5"/>
  <c r="AL846" i="5" s="1"/>
  <c r="AI846" i="5"/>
  <c r="AJ846" i="5" s="1"/>
  <c r="AG846" i="5"/>
  <c r="AH846" i="5" s="1"/>
  <c r="AE846" i="5"/>
  <c r="AF846" i="5" s="1"/>
  <c r="C846" i="5"/>
  <c r="D846" i="5" s="1"/>
  <c r="B846" i="5"/>
  <c r="AQ845" i="5"/>
  <c r="AO845" i="5"/>
  <c r="AP845" i="5" s="1"/>
  <c r="AM845" i="5"/>
  <c r="AN845" i="5" s="1"/>
  <c r="AK845" i="5"/>
  <c r="AL845" i="5" s="1"/>
  <c r="AI845" i="5"/>
  <c r="AJ845" i="5" s="1"/>
  <c r="AG845" i="5"/>
  <c r="AH845" i="5" s="1"/>
  <c r="AE845" i="5"/>
  <c r="AF845" i="5" s="1"/>
  <c r="C845" i="5"/>
  <c r="D845" i="5" s="1"/>
  <c r="B845" i="5"/>
  <c r="AQ844" i="5"/>
  <c r="AR844" i="5" s="1"/>
  <c r="AO844" i="5"/>
  <c r="AP844" i="5" s="1"/>
  <c r="AM844" i="5"/>
  <c r="AN844" i="5" s="1"/>
  <c r="AK844" i="5"/>
  <c r="AL844" i="5" s="1"/>
  <c r="AI844" i="5"/>
  <c r="AJ844" i="5" s="1"/>
  <c r="AG844" i="5"/>
  <c r="AH844" i="5" s="1"/>
  <c r="AE844" i="5"/>
  <c r="AF844" i="5" s="1"/>
  <c r="C844" i="5"/>
  <c r="D844" i="5" s="1"/>
  <c r="B844" i="5"/>
  <c r="AQ841" i="5"/>
  <c r="AO841" i="5"/>
  <c r="AP841" i="5" s="1"/>
  <c r="AM841" i="5"/>
  <c r="AN841" i="5" s="1"/>
  <c r="AK841" i="5"/>
  <c r="AL841" i="5" s="1"/>
  <c r="AI841" i="5"/>
  <c r="AJ841" i="5" s="1"/>
  <c r="AG841" i="5"/>
  <c r="AH841" i="5" s="1"/>
  <c r="AE841" i="5"/>
  <c r="AF841" i="5" s="1"/>
  <c r="C841" i="5"/>
  <c r="D841" i="5" s="1"/>
  <c r="B841" i="5"/>
  <c r="AQ840" i="5"/>
  <c r="AO840" i="5"/>
  <c r="AP840" i="5" s="1"/>
  <c r="AM840" i="5"/>
  <c r="AN840" i="5" s="1"/>
  <c r="AK840" i="5"/>
  <c r="AL840" i="5" s="1"/>
  <c r="AI840" i="5"/>
  <c r="AJ840" i="5" s="1"/>
  <c r="AG840" i="5"/>
  <c r="AH840" i="5" s="1"/>
  <c r="AE840" i="5"/>
  <c r="AF840" i="5" s="1"/>
  <c r="C840" i="5"/>
  <c r="D840" i="5" s="1"/>
  <c r="B840" i="5"/>
  <c r="AQ839" i="5"/>
  <c r="AO839" i="5"/>
  <c r="AP839" i="5" s="1"/>
  <c r="AM839" i="5"/>
  <c r="AN839" i="5" s="1"/>
  <c r="AK839" i="5"/>
  <c r="AL839" i="5" s="1"/>
  <c r="AI839" i="5"/>
  <c r="AJ839" i="5" s="1"/>
  <c r="AG839" i="5"/>
  <c r="AH839" i="5" s="1"/>
  <c r="AE839" i="5"/>
  <c r="AF839" i="5" s="1"/>
  <c r="C839" i="5"/>
  <c r="D839" i="5" s="1"/>
  <c r="B839" i="5"/>
  <c r="AQ838" i="5"/>
  <c r="AO838" i="5"/>
  <c r="AP838" i="5" s="1"/>
  <c r="AM838" i="5"/>
  <c r="AN838" i="5" s="1"/>
  <c r="AK838" i="5"/>
  <c r="AL838" i="5" s="1"/>
  <c r="AI838" i="5"/>
  <c r="AJ838" i="5" s="1"/>
  <c r="AG838" i="5"/>
  <c r="AH838" i="5" s="1"/>
  <c r="AE838" i="5"/>
  <c r="AF838" i="5" s="1"/>
  <c r="AQ837" i="5"/>
  <c r="AO837" i="5"/>
  <c r="AP837" i="5" s="1"/>
  <c r="AM837" i="5"/>
  <c r="AN837" i="5" s="1"/>
  <c r="AK837" i="5"/>
  <c r="AL837" i="5" s="1"/>
  <c r="AI837" i="5"/>
  <c r="AJ837" i="5" s="1"/>
  <c r="AG837" i="5"/>
  <c r="AH837" i="5" s="1"/>
  <c r="AE837" i="5"/>
  <c r="AF837" i="5" s="1"/>
  <c r="C837" i="5"/>
  <c r="D837" i="5" s="1"/>
  <c r="B837" i="5"/>
  <c r="AQ836" i="5"/>
  <c r="AO836" i="5"/>
  <c r="AP836" i="5" s="1"/>
  <c r="AM836" i="5"/>
  <c r="AN836" i="5" s="1"/>
  <c r="AK836" i="5"/>
  <c r="AL836" i="5" s="1"/>
  <c r="AI836" i="5"/>
  <c r="AJ836" i="5" s="1"/>
  <c r="AG836" i="5"/>
  <c r="AH836" i="5" s="1"/>
  <c r="AE836" i="5"/>
  <c r="AF836" i="5" s="1"/>
  <c r="C836" i="5"/>
  <c r="D836" i="5" s="1"/>
  <c r="B836" i="5"/>
  <c r="AQ835" i="5"/>
  <c r="AO835" i="5"/>
  <c r="AP835" i="5" s="1"/>
  <c r="AM835" i="5"/>
  <c r="AN835" i="5" s="1"/>
  <c r="AK835" i="5"/>
  <c r="AL835" i="5" s="1"/>
  <c r="AI835" i="5"/>
  <c r="AJ835" i="5" s="1"/>
  <c r="AG835" i="5"/>
  <c r="AH835" i="5" s="1"/>
  <c r="AE835" i="5"/>
  <c r="AF835" i="5" s="1"/>
  <c r="C835" i="5"/>
  <c r="D835" i="5" s="1"/>
  <c r="B835" i="5"/>
  <c r="AQ834" i="5"/>
  <c r="AO834" i="5"/>
  <c r="AP834" i="5" s="1"/>
  <c r="AM834" i="5"/>
  <c r="AN834" i="5" s="1"/>
  <c r="AK834" i="5"/>
  <c r="AL834" i="5" s="1"/>
  <c r="AI834" i="5"/>
  <c r="AJ834" i="5" s="1"/>
  <c r="AG834" i="5"/>
  <c r="AH834" i="5" s="1"/>
  <c r="AE834" i="5"/>
  <c r="AF834" i="5" s="1"/>
  <c r="C834" i="5"/>
  <c r="D834" i="5" s="1"/>
  <c r="B834" i="5"/>
  <c r="AQ833" i="5"/>
  <c r="AO833" i="5"/>
  <c r="AP833" i="5" s="1"/>
  <c r="AM833" i="5"/>
  <c r="AN833" i="5" s="1"/>
  <c r="AK833" i="5"/>
  <c r="AL833" i="5" s="1"/>
  <c r="AI833" i="5"/>
  <c r="AJ833" i="5" s="1"/>
  <c r="AG833" i="5"/>
  <c r="AH833" i="5" s="1"/>
  <c r="AE833" i="5"/>
  <c r="AF833" i="5" s="1"/>
  <c r="C833" i="5"/>
  <c r="D833" i="5" s="1"/>
  <c r="B833" i="5"/>
  <c r="AQ832" i="5"/>
  <c r="AO832" i="5"/>
  <c r="AP832" i="5" s="1"/>
  <c r="AM832" i="5"/>
  <c r="AN832" i="5" s="1"/>
  <c r="AK832" i="5"/>
  <c r="AL832" i="5" s="1"/>
  <c r="AI832" i="5"/>
  <c r="AJ832" i="5" s="1"/>
  <c r="AG832" i="5"/>
  <c r="AH832" i="5" s="1"/>
  <c r="AE832" i="5"/>
  <c r="AF832" i="5" s="1"/>
  <c r="C832" i="5"/>
  <c r="D832" i="5" s="1"/>
  <c r="B832" i="5"/>
  <c r="AQ831" i="5"/>
  <c r="AR831" i="5" s="1"/>
  <c r="AO831" i="5"/>
  <c r="AP831" i="5" s="1"/>
  <c r="AM831" i="5"/>
  <c r="AN831" i="5" s="1"/>
  <c r="AK831" i="5"/>
  <c r="AL831" i="5" s="1"/>
  <c r="AI831" i="5"/>
  <c r="AJ831" i="5" s="1"/>
  <c r="AG831" i="5"/>
  <c r="AH831" i="5" s="1"/>
  <c r="AE831" i="5"/>
  <c r="AF831" i="5" s="1"/>
  <c r="C831" i="5"/>
  <c r="D831" i="5" s="1"/>
  <c r="B831" i="5"/>
  <c r="AQ829" i="5"/>
  <c r="AO829" i="5"/>
  <c r="AP829" i="5" s="1"/>
  <c r="AM829" i="5"/>
  <c r="AN829" i="5" s="1"/>
  <c r="AK829" i="5"/>
  <c r="AL829" i="5" s="1"/>
  <c r="AI829" i="5"/>
  <c r="AJ829" i="5" s="1"/>
  <c r="AG829" i="5"/>
  <c r="AH829" i="5" s="1"/>
  <c r="AE829" i="5"/>
  <c r="AF829" i="5" s="1"/>
  <c r="C829" i="5"/>
  <c r="D829" i="5" s="1"/>
  <c r="B829" i="5"/>
  <c r="AQ828" i="5"/>
  <c r="AO828" i="5"/>
  <c r="AP828" i="5" s="1"/>
  <c r="AM828" i="5"/>
  <c r="AN828" i="5" s="1"/>
  <c r="AK828" i="5"/>
  <c r="AL828" i="5" s="1"/>
  <c r="AI828" i="5"/>
  <c r="AJ828" i="5" s="1"/>
  <c r="AG828" i="5"/>
  <c r="AH828" i="5" s="1"/>
  <c r="AE828" i="5"/>
  <c r="AF828" i="5" s="1"/>
  <c r="C828" i="5"/>
  <c r="D828" i="5" s="1"/>
  <c r="B828" i="5"/>
  <c r="AQ827" i="5"/>
  <c r="AO827" i="5"/>
  <c r="AP827" i="5" s="1"/>
  <c r="AM827" i="5"/>
  <c r="AN827" i="5" s="1"/>
  <c r="AK827" i="5"/>
  <c r="AL827" i="5" s="1"/>
  <c r="AI827" i="5"/>
  <c r="AJ827" i="5" s="1"/>
  <c r="AG827" i="5"/>
  <c r="AH827" i="5" s="1"/>
  <c r="AE827" i="5"/>
  <c r="AF827" i="5" s="1"/>
  <c r="C827" i="5"/>
  <c r="D827" i="5" s="1"/>
  <c r="B827" i="5"/>
  <c r="AQ826" i="5"/>
  <c r="AO826" i="5"/>
  <c r="AP826" i="5" s="1"/>
  <c r="AM826" i="5"/>
  <c r="AN826" i="5" s="1"/>
  <c r="AK826" i="5"/>
  <c r="AL826" i="5" s="1"/>
  <c r="AI826" i="5"/>
  <c r="AJ826" i="5" s="1"/>
  <c r="AG826" i="5"/>
  <c r="AH826" i="5" s="1"/>
  <c r="AE826" i="5"/>
  <c r="AF826" i="5" s="1"/>
  <c r="C826" i="5"/>
  <c r="D826" i="5" s="1"/>
  <c r="B826" i="5"/>
  <c r="AQ825" i="5"/>
  <c r="AO825" i="5"/>
  <c r="AP825" i="5" s="1"/>
  <c r="AM825" i="5"/>
  <c r="AN825" i="5" s="1"/>
  <c r="AK825" i="5"/>
  <c r="AL825" i="5" s="1"/>
  <c r="AI825" i="5"/>
  <c r="AJ825" i="5" s="1"/>
  <c r="AG825" i="5"/>
  <c r="AH825" i="5" s="1"/>
  <c r="AE825" i="5"/>
  <c r="AF825" i="5" s="1"/>
  <c r="C825" i="5"/>
  <c r="D825" i="5" s="1"/>
  <c r="B825" i="5"/>
  <c r="AQ824" i="5"/>
  <c r="AO824" i="5"/>
  <c r="AP824" i="5" s="1"/>
  <c r="AM824" i="5"/>
  <c r="AN824" i="5" s="1"/>
  <c r="AK824" i="5"/>
  <c r="AL824" i="5" s="1"/>
  <c r="AI824" i="5"/>
  <c r="AJ824" i="5" s="1"/>
  <c r="AG824" i="5"/>
  <c r="AH824" i="5" s="1"/>
  <c r="AE824" i="5"/>
  <c r="AF824" i="5" s="1"/>
  <c r="C824" i="5"/>
  <c r="D824" i="5" s="1"/>
  <c r="B824" i="5"/>
  <c r="AQ823" i="5"/>
  <c r="AR823" i="5" s="1"/>
  <c r="AO823" i="5"/>
  <c r="AP823" i="5" s="1"/>
  <c r="AM823" i="5"/>
  <c r="AN823" i="5" s="1"/>
  <c r="AK823" i="5"/>
  <c r="AL823" i="5" s="1"/>
  <c r="AI823" i="5"/>
  <c r="AJ823" i="5" s="1"/>
  <c r="AG823" i="5"/>
  <c r="AH823" i="5" s="1"/>
  <c r="AE823" i="5"/>
  <c r="AF823" i="5" s="1"/>
  <c r="C823" i="5"/>
  <c r="D823" i="5" s="1"/>
  <c r="B823" i="5"/>
  <c r="AO821" i="5"/>
  <c r="AP821" i="5" s="1"/>
  <c r="AM821" i="5"/>
  <c r="AN821" i="5" s="1"/>
  <c r="AK821" i="5"/>
  <c r="AL821" i="5" s="1"/>
  <c r="AI821" i="5"/>
  <c r="AJ821" i="5" s="1"/>
  <c r="AG821" i="5"/>
  <c r="AH821" i="5" s="1"/>
  <c r="AE821" i="5"/>
  <c r="AF821" i="5" s="1"/>
  <c r="C821" i="5"/>
  <c r="D821" i="5" s="1"/>
  <c r="B821" i="5"/>
  <c r="AO820" i="5"/>
  <c r="AP820" i="5" s="1"/>
  <c r="AM820" i="5"/>
  <c r="AN820" i="5" s="1"/>
  <c r="AK820" i="5"/>
  <c r="AL820" i="5" s="1"/>
  <c r="AI820" i="5"/>
  <c r="AJ820" i="5" s="1"/>
  <c r="AG820" i="5"/>
  <c r="AH820" i="5" s="1"/>
  <c r="AE820" i="5"/>
  <c r="AF820" i="5" s="1"/>
  <c r="C820" i="5"/>
  <c r="D820" i="5" s="1"/>
  <c r="B820" i="5"/>
  <c r="AO819" i="5"/>
  <c r="AP819" i="5" s="1"/>
  <c r="AM819" i="5"/>
  <c r="AN819" i="5" s="1"/>
  <c r="AK819" i="5"/>
  <c r="AL819" i="5" s="1"/>
  <c r="AI819" i="5"/>
  <c r="AJ819" i="5" s="1"/>
  <c r="AG819" i="5"/>
  <c r="AH819" i="5" s="1"/>
  <c r="AE819" i="5"/>
  <c r="AF819" i="5" s="1"/>
  <c r="C819" i="5"/>
  <c r="D819" i="5" s="1"/>
  <c r="B819" i="5"/>
  <c r="AO818" i="5"/>
  <c r="AP818" i="5" s="1"/>
  <c r="AM818" i="5"/>
  <c r="AN818" i="5" s="1"/>
  <c r="AK818" i="5"/>
  <c r="AL818" i="5" s="1"/>
  <c r="AI818" i="5"/>
  <c r="AJ818" i="5" s="1"/>
  <c r="AG818" i="5"/>
  <c r="AH818" i="5" s="1"/>
  <c r="AE818" i="5"/>
  <c r="AF818" i="5" s="1"/>
  <c r="C818" i="5"/>
  <c r="D818" i="5" s="1"/>
  <c r="B818" i="5"/>
  <c r="AO817" i="5"/>
  <c r="AP817" i="5" s="1"/>
  <c r="AM817" i="5"/>
  <c r="AN817" i="5" s="1"/>
  <c r="AK817" i="5"/>
  <c r="AL817" i="5" s="1"/>
  <c r="AI817" i="5"/>
  <c r="AJ817" i="5" s="1"/>
  <c r="AG817" i="5"/>
  <c r="AH817" i="5" s="1"/>
  <c r="AE817" i="5"/>
  <c r="AF817" i="5" s="1"/>
  <c r="C817" i="5"/>
  <c r="D817" i="5" s="1"/>
  <c r="B817" i="5"/>
  <c r="AO816" i="5"/>
  <c r="AP816" i="5" s="1"/>
  <c r="AM816" i="5"/>
  <c r="AN816" i="5" s="1"/>
  <c r="AK816" i="5"/>
  <c r="AL816" i="5" s="1"/>
  <c r="AI816" i="5"/>
  <c r="AJ816" i="5" s="1"/>
  <c r="AG816" i="5"/>
  <c r="AH816" i="5" s="1"/>
  <c r="AE816" i="5"/>
  <c r="AF816" i="5" s="1"/>
  <c r="C816" i="5"/>
  <c r="D816" i="5" s="1"/>
  <c r="B816" i="5"/>
  <c r="AO815" i="5"/>
  <c r="AP815" i="5" s="1"/>
  <c r="AM815" i="5"/>
  <c r="AN815" i="5" s="1"/>
  <c r="AK815" i="5"/>
  <c r="AL815" i="5" s="1"/>
  <c r="AI815" i="5"/>
  <c r="AJ815" i="5" s="1"/>
  <c r="AG815" i="5"/>
  <c r="AH815" i="5" s="1"/>
  <c r="AE815" i="5"/>
  <c r="AF815" i="5" s="1"/>
  <c r="C815" i="5"/>
  <c r="D815" i="5" s="1"/>
  <c r="B815" i="5"/>
  <c r="AO814" i="5"/>
  <c r="AP814" i="5" s="1"/>
  <c r="AM814" i="5"/>
  <c r="AN814" i="5" s="1"/>
  <c r="AK814" i="5"/>
  <c r="AL814" i="5" s="1"/>
  <c r="AI814" i="5"/>
  <c r="AJ814" i="5" s="1"/>
  <c r="AG814" i="5"/>
  <c r="AH814" i="5" s="1"/>
  <c r="AE814" i="5"/>
  <c r="AF814" i="5" s="1"/>
  <c r="C814" i="5"/>
  <c r="D814" i="5" s="1"/>
  <c r="B814" i="5"/>
  <c r="AO812" i="5"/>
  <c r="AP812" i="5" s="1"/>
  <c r="AM812" i="5"/>
  <c r="AN812" i="5" s="1"/>
  <c r="AK812" i="5"/>
  <c r="AL812" i="5" s="1"/>
  <c r="AI812" i="5"/>
  <c r="AJ812" i="5" s="1"/>
  <c r="AG812" i="5"/>
  <c r="AH812" i="5" s="1"/>
  <c r="AE812" i="5"/>
  <c r="AF812" i="5" s="1"/>
  <c r="C812" i="5"/>
  <c r="D812" i="5" s="1"/>
  <c r="B812" i="5"/>
  <c r="AO811" i="5"/>
  <c r="AP811" i="5" s="1"/>
  <c r="AM811" i="5"/>
  <c r="AN811" i="5" s="1"/>
  <c r="AK811" i="5"/>
  <c r="AL811" i="5" s="1"/>
  <c r="AI811" i="5"/>
  <c r="AJ811" i="5" s="1"/>
  <c r="AG811" i="5"/>
  <c r="AH811" i="5" s="1"/>
  <c r="AE811" i="5"/>
  <c r="AF811" i="5" s="1"/>
  <c r="C811" i="5"/>
  <c r="D811" i="5" s="1"/>
  <c r="B811" i="5"/>
  <c r="AO810" i="5"/>
  <c r="AP810" i="5" s="1"/>
  <c r="AM810" i="5"/>
  <c r="AN810" i="5" s="1"/>
  <c r="AK810" i="5"/>
  <c r="AL810" i="5" s="1"/>
  <c r="AI810" i="5"/>
  <c r="AJ810" i="5" s="1"/>
  <c r="AG810" i="5"/>
  <c r="AH810" i="5" s="1"/>
  <c r="AE810" i="5"/>
  <c r="AF810" i="5" s="1"/>
  <c r="C810" i="5"/>
  <c r="D810" i="5" s="1"/>
  <c r="B810" i="5"/>
  <c r="AO809" i="5"/>
  <c r="AP809" i="5" s="1"/>
  <c r="AM809" i="5"/>
  <c r="AN809" i="5" s="1"/>
  <c r="AK809" i="5"/>
  <c r="AL809" i="5" s="1"/>
  <c r="AI809" i="5"/>
  <c r="AJ809" i="5" s="1"/>
  <c r="AG809" i="5"/>
  <c r="AH809" i="5" s="1"/>
  <c r="AE809" i="5"/>
  <c r="AF809" i="5" s="1"/>
  <c r="C809" i="5"/>
  <c r="D809" i="5" s="1"/>
  <c r="B809" i="5"/>
  <c r="AO808" i="5"/>
  <c r="AP808" i="5" s="1"/>
  <c r="AM808" i="5"/>
  <c r="AN808" i="5" s="1"/>
  <c r="AK808" i="5"/>
  <c r="AL808" i="5" s="1"/>
  <c r="AI808" i="5"/>
  <c r="AJ808" i="5" s="1"/>
  <c r="AG808" i="5"/>
  <c r="AH808" i="5" s="1"/>
  <c r="AE808" i="5"/>
  <c r="AF808" i="5" s="1"/>
  <c r="C808" i="5"/>
  <c r="D808" i="5" s="1"/>
  <c r="B808" i="5"/>
  <c r="AO807" i="5"/>
  <c r="AP807" i="5" s="1"/>
  <c r="AM807" i="5"/>
  <c r="AN807" i="5" s="1"/>
  <c r="AK807" i="5"/>
  <c r="AL807" i="5" s="1"/>
  <c r="AI807" i="5"/>
  <c r="AJ807" i="5" s="1"/>
  <c r="AG807" i="5"/>
  <c r="AH807" i="5" s="1"/>
  <c r="AE807" i="5"/>
  <c r="AF807" i="5" s="1"/>
  <c r="C807" i="5"/>
  <c r="D807" i="5" s="1"/>
  <c r="B807" i="5"/>
  <c r="AO806" i="5"/>
  <c r="AP806" i="5" s="1"/>
  <c r="AM806" i="5"/>
  <c r="AN806" i="5" s="1"/>
  <c r="AK806" i="5"/>
  <c r="AL806" i="5" s="1"/>
  <c r="AI806" i="5"/>
  <c r="AJ806" i="5" s="1"/>
  <c r="AG806" i="5"/>
  <c r="AH806" i="5" s="1"/>
  <c r="AE806" i="5"/>
  <c r="AF806" i="5" s="1"/>
  <c r="C806" i="5"/>
  <c r="D806" i="5" s="1"/>
  <c r="B806" i="5"/>
  <c r="AO805" i="5"/>
  <c r="AP805" i="5" s="1"/>
  <c r="AM805" i="5"/>
  <c r="AN805" i="5" s="1"/>
  <c r="AK805" i="5"/>
  <c r="AL805" i="5" s="1"/>
  <c r="AI805" i="5"/>
  <c r="AJ805" i="5" s="1"/>
  <c r="AG805" i="5"/>
  <c r="AH805" i="5" s="1"/>
  <c r="AE805" i="5"/>
  <c r="AF805" i="5" s="1"/>
  <c r="C805" i="5"/>
  <c r="D805" i="5" s="1"/>
  <c r="B805" i="5"/>
  <c r="AO804" i="5"/>
  <c r="AP804" i="5" s="1"/>
  <c r="AM804" i="5"/>
  <c r="AN804" i="5" s="1"/>
  <c r="AK804" i="5"/>
  <c r="AL804" i="5" s="1"/>
  <c r="AI804" i="5"/>
  <c r="AJ804" i="5" s="1"/>
  <c r="AG804" i="5"/>
  <c r="AH804" i="5" s="1"/>
  <c r="AE804" i="5"/>
  <c r="AF804" i="5" s="1"/>
  <c r="C804" i="5"/>
  <c r="D804" i="5" s="1"/>
  <c r="B804" i="5"/>
  <c r="AO803" i="5"/>
  <c r="AP803" i="5" s="1"/>
  <c r="AM803" i="5"/>
  <c r="AN803" i="5" s="1"/>
  <c r="AK803" i="5"/>
  <c r="AL803" i="5" s="1"/>
  <c r="AI803" i="5"/>
  <c r="AJ803" i="5" s="1"/>
  <c r="AG803" i="5"/>
  <c r="AH803" i="5" s="1"/>
  <c r="AE803" i="5"/>
  <c r="AF803" i="5" s="1"/>
  <c r="C803" i="5"/>
  <c r="D803" i="5" s="1"/>
  <c r="B803" i="5"/>
  <c r="AO802" i="5"/>
  <c r="AP802" i="5" s="1"/>
  <c r="AM802" i="5"/>
  <c r="AN802" i="5" s="1"/>
  <c r="AK802" i="5"/>
  <c r="AL802" i="5" s="1"/>
  <c r="AI802" i="5"/>
  <c r="AJ802" i="5" s="1"/>
  <c r="AG802" i="5"/>
  <c r="AH802" i="5" s="1"/>
  <c r="AE802" i="5"/>
  <c r="AF802" i="5" s="1"/>
  <c r="C802" i="5"/>
  <c r="D802" i="5" s="1"/>
  <c r="B802" i="5"/>
  <c r="AO801" i="5"/>
  <c r="AP801" i="5" s="1"/>
  <c r="AM801" i="5"/>
  <c r="AN801" i="5" s="1"/>
  <c r="AK801" i="5"/>
  <c r="AL801" i="5" s="1"/>
  <c r="AI801" i="5"/>
  <c r="AJ801" i="5" s="1"/>
  <c r="AG801" i="5"/>
  <c r="AH801" i="5" s="1"/>
  <c r="AE801" i="5"/>
  <c r="AF801" i="5" s="1"/>
  <c r="C801" i="5"/>
  <c r="D801" i="5" s="1"/>
  <c r="B801" i="5"/>
  <c r="AO800" i="5"/>
  <c r="AP800" i="5" s="1"/>
  <c r="AM800" i="5"/>
  <c r="AN800" i="5" s="1"/>
  <c r="AK800" i="5"/>
  <c r="AL800" i="5" s="1"/>
  <c r="AI800" i="5"/>
  <c r="AJ800" i="5" s="1"/>
  <c r="AG800" i="5"/>
  <c r="AH800" i="5" s="1"/>
  <c r="AE800" i="5"/>
  <c r="AF800" i="5" s="1"/>
  <c r="C800" i="5"/>
  <c r="D800" i="5" s="1"/>
  <c r="B800" i="5"/>
  <c r="AO799" i="5"/>
  <c r="AP799" i="5" s="1"/>
  <c r="AM799" i="5"/>
  <c r="AN799" i="5" s="1"/>
  <c r="AK799" i="5"/>
  <c r="AL799" i="5" s="1"/>
  <c r="AI799" i="5"/>
  <c r="AJ799" i="5" s="1"/>
  <c r="AG799" i="5"/>
  <c r="AH799" i="5" s="1"/>
  <c r="AE799" i="5"/>
  <c r="AF799" i="5" s="1"/>
  <c r="C799" i="5"/>
  <c r="D799" i="5" s="1"/>
  <c r="B799" i="5"/>
  <c r="AO798" i="5"/>
  <c r="AP798" i="5" s="1"/>
  <c r="AM798" i="5"/>
  <c r="AN798" i="5" s="1"/>
  <c r="AK798" i="5"/>
  <c r="AL798" i="5" s="1"/>
  <c r="AI798" i="5"/>
  <c r="AJ798" i="5" s="1"/>
  <c r="AG798" i="5"/>
  <c r="AH798" i="5" s="1"/>
  <c r="AE798" i="5"/>
  <c r="AF798" i="5" s="1"/>
  <c r="C798" i="5"/>
  <c r="D798" i="5" s="1"/>
  <c r="B798" i="5"/>
  <c r="AO797" i="5"/>
  <c r="AP797" i="5" s="1"/>
  <c r="AM797" i="5"/>
  <c r="AN797" i="5" s="1"/>
  <c r="AK797" i="5"/>
  <c r="AL797" i="5" s="1"/>
  <c r="AI797" i="5"/>
  <c r="AJ797" i="5" s="1"/>
  <c r="AG797" i="5"/>
  <c r="AH797" i="5" s="1"/>
  <c r="AE797" i="5"/>
  <c r="AF797" i="5" s="1"/>
  <c r="C797" i="5"/>
  <c r="D797" i="5" s="1"/>
  <c r="B797" i="5"/>
  <c r="AO796" i="5"/>
  <c r="AP796" i="5" s="1"/>
  <c r="AM796" i="5"/>
  <c r="AN796" i="5" s="1"/>
  <c r="AK796" i="5"/>
  <c r="AL796" i="5" s="1"/>
  <c r="AI796" i="5"/>
  <c r="AJ796" i="5" s="1"/>
  <c r="AG796" i="5"/>
  <c r="AH796" i="5" s="1"/>
  <c r="AE796" i="5"/>
  <c r="AF796" i="5" s="1"/>
  <c r="C796" i="5"/>
  <c r="D796" i="5" s="1"/>
  <c r="B796" i="5"/>
  <c r="AO795" i="5"/>
  <c r="AP795" i="5" s="1"/>
  <c r="AM795" i="5"/>
  <c r="AN795" i="5" s="1"/>
  <c r="AK795" i="5"/>
  <c r="AL795" i="5" s="1"/>
  <c r="AI795" i="5"/>
  <c r="AJ795" i="5" s="1"/>
  <c r="AG795" i="5"/>
  <c r="AH795" i="5" s="1"/>
  <c r="AE795" i="5"/>
  <c r="AF795" i="5" s="1"/>
  <c r="C795" i="5"/>
  <c r="D795" i="5" s="1"/>
  <c r="B795" i="5"/>
  <c r="AO794" i="5"/>
  <c r="AP794" i="5" s="1"/>
  <c r="AM794" i="5"/>
  <c r="AN794" i="5" s="1"/>
  <c r="AK794" i="5"/>
  <c r="AL794" i="5" s="1"/>
  <c r="AI794" i="5"/>
  <c r="AJ794" i="5" s="1"/>
  <c r="AG794" i="5"/>
  <c r="AH794" i="5" s="1"/>
  <c r="AE794" i="5"/>
  <c r="AF794" i="5" s="1"/>
  <c r="C794" i="5"/>
  <c r="D794" i="5" s="1"/>
  <c r="B794" i="5"/>
  <c r="AO793" i="5"/>
  <c r="AP793" i="5" s="1"/>
  <c r="AM793" i="5"/>
  <c r="AN793" i="5" s="1"/>
  <c r="AK793" i="5"/>
  <c r="AL793" i="5" s="1"/>
  <c r="AI793" i="5"/>
  <c r="AJ793" i="5" s="1"/>
  <c r="AG793" i="5"/>
  <c r="AH793" i="5" s="1"/>
  <c r="AE793" i="5"/>
  <c r="AF793" i="5" s="1"/>
  <c r="C793" i="5"/>
  <c r="D793" i="5" s="1"/>
  <c r="B793" i="5"/>
  <c r="AO792" i="5"/>
  <c r="AP792" i="5" s="1"/>
  <c r="AM792" i="5"/>
  <c r="AN792" i="5" s="1"/>
  <c r="AK792" i="5"/>
  <c r="AL792" i="5" s="1"/>
  <c r="AI792" i="5"/>
  <c r="AJ792" i="5" s="1"/>
  <c r="AG792" i="5"/>
  <c r="AH792" i="5" s="1"/>
  <c r="AE792" i="5"/>
  <c r="AF792" i="5" s="1"/>
  <c r="C792" i="5"/>
  <c r="D792" i="5" s="1"/>
  <c r="B792" i="5"/>
  <c r="AO791" i="5"/>
  <c r="AP791" i="5" s="1"/>
  <c r="AM791" i="5"/>
  <c r="AN791" i="5" s="1"/>
  <c r="AK791" i="5"/>
  <c r="AL791" i="5" s="1"/>
  <c r="AI791" i="5"/>
  <c r="AJ791" i="5" s="1"/>
  <c r="AG791" i="5"/>
  <c r="AH791" i="5" s="1"/>
  <c r="AE791" i="5"/>
  <c r="AF791" i="5" s="1"/>
  <c r="C791" i="5"/>
  <c r="D791" i="5" s="1"/>
  <c r="B791" i="5"/>
  <c r="AO790" i="5"/>
  <c r="AP790" i="5" s="1"/>
  <c r="AM790" i="5"/>
  <c r="AN790" i="5" s="1"/>
  <c r="AK790" i="5"/>
  <c r="AL790" i="5" s="1"/>
  <c r="AI790" i="5"/>
  <c r="AJ790" i="5" s="1"/>
  <c r="AG790" i="5"/>
  <c r="AH790" i="5" s="1"/>
  <c r="AE790" i="5"/>
  <c r="AF790" i="5" s="1"/>
  <c r="AO789" i="5"/>
  <c r="AP789" i="5" s="1"/>
  <c r="AM789" i="5"/>
  <c r="AN789" i="5" s="1"/>
  <c r="AK789" i="5"/>
  <c r="AL789" i="5" s="1"/>
  <c r="AI789" i="5"/>
  <c r="AJ789" i="5" s="1"/>
  <c r="AG789" i="5"/>
  <c r="AH789" i="5" s="1"/>
  <c r="AE789" i="5"/>
  <c r="AF789" i="5" s="1"/>
  <c r="C789" i="5"/>
  <c r="D789" i="5" s="1"/>
  <c r="B789" i="5"/>
  <c r="AO788" i="5"/>
  <c r="AP788" i="5" s="1"/>
  <c r="AM788" i="5"/>
  <c r="AN788" i="5" s="1"/>
  <c r="AK788" i="5"/>
  <c r="AL788" i="5" s="1"/>
  <c r="AI788" i="5"/>
  <c r="AJ788" i="5" s="1"/>
  <c r="AG788" i="5"/>
  <c r="AH788" i="5" s="1"/>
  <c r="AE788" i="5"/>
  <c r="AF788" i="5" s="1"/>
  <c r="C788" i="5"/>
  <c r="D788" i="5" s="1"/>
  <c r="B788" i="5"/>
  <c r="AO787" i="5"/>
  <c r="AP787" i="5" s="1"/>
  <c r="AM787" i="5"/>
  <c r="AN787" i="5" s="1"/>
  <c r="AK787" i="5"/>
  <c r="AL787" i="5" s="1"/>
  <c r="AI787" i="5"/>
  <c r="AJ787" i="5" s="1"/>
  <c r="AG787" i="5"/>
  <c r="AH787" i="5" s="1"/>
  <c r="AE787" i="5"/>
  <c r="AF787" i="5" s="1"/>
  <c r="C787" i="5"/>
  <c r="D787" i="5" s="1"/>
  <c r="B787" i="5"/>
  <c r="AO786" i="5"/>
  <c r="AP786" i="5" s="1"/>
  <c r="AM786" i="5"/>
  <c r="AN786" i="5" s="1"/>
  <c r="AK786" i="5"/>
  <c r="AL786" i="5" s="1"/>
  <c r="AI786" i="5"/>
  <c r="AJ786" i="5" s="1"/>
  <c r="AG786" i="5"/>
  <c r="AH786" i="5" s="1"/>
  <c r="AE786" i="5"/>
  <c r="AF786" i="5" s="1"/>
  <c r="C786" i="5"/>
  <c r="D786" i="5" s="1"/>
  <c r="B786" i="5"/>
  <c r="AO785" i="5"/>
  <c r="AP785" i="5" s="1"/>
  <c r="AM785" i="5"/>
  <c r="AN785" i="5" s="1"/>
  <c r="AK785" i="5"/>
  <c r="AL785" i="5" s="1"/>
  <c r="AI785" i="5"/>
  <c r="AJ785" i="5" s="1"/>
  <c r="AG785" i="5"/>
  <c r="AH785" i="5" s="1"/>
  <c r="AE785" i="5"/>
  <c r="AF785" i="5" s="1"/>
  <c r="C785" i="5"/>
  <c r="D785" i="5" s="1"/>
  <c r="B785" i="5"/>
  <c r="AO783" i="5"/>
  <c r="AP783" i="5" s="1"/>
  <c r="AM783" i="5"/>
  <c r="AN783" i="5" s="1"/>
  <c r="AK783" i="5"/>
  <c r="AL783" i="5" s="1"/>
  <c r="AI783" i="5"/>
  <c r="AJ783" i="5" s="1"/>
  <c r="AG783" i="5"/>
  <c r="AH783" i="5" s="1"/>
  <c r="AE783" i="5"/>
  <c r="AF783" i="5" s="1"/>
  <c r="C783" i="5"/>
  <c r="D783" i="5" s="1"/>
  <c r="B783" i="5"/>
  <c r="AO782" i="5"/>
  <c r="AP782" i="5" s="1"/>
  <c r="AM782" i="5"/>
  <c r="AN782" i="5" s="1"/>
  <c r="AK782" i="5"/>
  <c r="AL782" i="5" s="1"/>
  <c r="AI782" i="5"/>
  <c r="AJ782" i="5" s="1"/>
  <c r="AG782" i="5"/>
  <c r="AH782" i="5" s="1"/>
  <c r="AE782" i="5"/>
  <c r="AF782" i="5" s="1"/>
  <c r="C782" i="5"/>
  <c r="D782" i="5" s="1"/>
  <c r="B782" i="5"/>
  <c r="AO781" i="5"/>
  <c r="AP781" i="5" s="1"/>
  <c r="AM781" i="5"/>
  <c r="AN781" i="5" s="1"/>
  <c r="AK781" i="5"/>
  <c r="AL781" i="5" s="1"/>
  <c r="AI781" i="5"/>
  <c r="AJ781" i="5" s="1"/>
  <c r="AG781" i="5"/>
  <c r="AH781" i="5" s="1"/>
  <c r="AE781" i="5"/>
  <c r="AF781" i="5" s="1"/>
  <c r="C781" i="5"/>
  <c r="D781" i="5" s="1"/>
  <c r="B781" i="5"/>
  <c r="AO780" i="5"/>
  <c r="AP780" i="5" s="1"/>
  <c r="AM780" i="5"/>
  <c r="AN780" i="5" s="1"/>
  <c r="AK780" i="5"/>
  <c r="AL780" i="5" s="1"/>
  <c r="AI780" i="5"/>
  <c r="AJ780" i="5" s="1"/>
  <c r="AG780" i="5"/>
  <c r="AH780" i="5" s="1"/>
  <c r="AE780" i="5"/>
  <c r="AF780" i="5" s="1"/>
  <c r="C780" i="5"/>
  <c r="D780" i="5" s="1"/>
  <c r="B780" i="5"/>
  <c r="AO779" i="5"/>
  <c r="AP779" i="5" s="1"/>
  <c r="AM779" i="5"/>
  <c r="AN779" i="5" s="1"/>
  <c r="AK779" i="5"/>
  <c r="AL779" i="5" s="1"/>
  <c r="AI779" i="5"/>
  <c r="AJ779" i="5" s="1"/>
  <c r="AG779" i="5"/>
  <c r="AH779" i="5" s="1"/>
  <c r="AE779" i="5"/>
  <c r="AF779" i="5" s="1"/>
  <c r="C779" i="5"/>
  <c r="D779" i="5" s="1"/>
  <c r="B779" i="5"/>
  <c r="AO778" i="5"/>
  <c r="AP778" i="5" s="1"/>
  <c r="AM778" i="5"/>
  <c r="AN778" i="5" s="1"/>
  <c r="AK778" i="5"/>
  <c r="AL778" i="5" s="1"/>
  <c r="AI778" i="5"/>
  <c r="AJ778" i="5" s="1"/>
  <c r="AG778" i="5"/>
  <c r="AH778" i="5" s="1"/>
  <c r="AE778" i="5"/>
  <c r="AF778" i="5" s="1"/>
  <c r="C778" i="5"/>
  <c r="D778" i="5" s="1"/>
  <c r="B778" i="5"/>
  <c r="AO777" i="5"/>
  <c r="AP777" i="5" s="1"/>
  <c r="AM777" i="5"/>
  <c r="AN777" i="5" s="1"/>
  <c r="AK777" i="5"/>
  <c r="AL777" i="5" s="1"/>
  <c r="AI777" i="5"/>
  <c r="AJ777" i="5" s="1"/>
  <c r="AG777" i="5"/>
  <c r="AH777" i="5" s="1"/>
  <c r="AE777" i="5"/>
  <c r="AF777" i="5" s="1"/>
  <c r="C777" i="5"/>
  <c r="D777" i="5" s="1"/>
  <c r="B777" i="5"/>
  <c r="AO776" i="5"/>
  <c r="AP776" i="5" s="1"/>
  <c r="AM776" i="5"/>
  <c r="AN776" i="5" s="1"/>
  <c r="AK776" i="5"/>
  <c r="AL776" i="5" s="1"/>
  <c r="AI776" i="5"/>
  <c r="AJ776" i="5" s="1"/>
  <c r="AG776" i="5"/>
  <c r="AH776" i="5" s="1"/>
  <c r="AE776" i="5"/>
  <c r="AF776" i="5" s="1"/>
  <c r="C776" i="5"/>
  <c r="D776" i="5" s="1"/>
  <c r="B776" i="5"/>
  <c r="AO774" i="5"/>
  <c r="AP774" i="5" s="1"/>
  <c r="AM774" i="5"/>
  <c r="AN774" i="5" s="1"/>
  <c r="AK774" i="5"/>
  <c r="AL774" i="5" s="1"/>
  <c r="AI774" i="5"/>
  <c r="AJ774" i="5" s="1"/>
  <c r="AG774" i="5"/>
  <c r="AH774" i="5" s="1"/>
  <c r="AE774" i="5"/>
  <c r="AF774" i="5" s="1"/>
  <c r="C774" i="5"/>
  <c r="D774" i="5" s="1"/>
  <c r="B774" i="5"/>
  <c r="AO773" i="5"/>
  <c r="AP773" i="5" s="1"/>
  <c r="AM773" i="5"/>
  <c r="AN773" i="5" s="1"/>
  <c r="AK773" i="5"/>
  <c r="AL773" i="5" s="1"/>
  <c r="AI773" i="5"/>
  <c r="AJ773" i="5" s="1"/>
  <c r="AG773" i="5"/>
  <c r="AH773" i="5" s="1"/>
  <c r="AE773" i="5"/>
  <c r="AF773" i="5" s="1"/>
  <c r="C773" i="5"/>
  <c r="D773" i="5" s="1"/>
  <c r="B773" i="5"/>
  <c r="AO772" i="5"/>
  <c r="AP772" i="5" s="1"/>
  <c r="AM772" i="5"/>
  <c r="AN772" i="5" s="1"/>
  <c r="AK772" i="5"/>
  <c r="AL772" i="5" s="1"/>
  <c r="AI772" i="5"/>
  <c r="AJ772" i="5" s="1"/>
  <c r="AG772" i="5"/>
  <c r="AH772" i="5" s="1"/>
  <c r="AE772" i="5"/>
  <c r="AF772" i="5" s="1"/>
  <c r="C772" i="5"/>
  <c r="D772" i="5" s="1"/>
  <c r="B772" i="5"/>
  <c r="AO771" i="5"/>
  <c r="AP771" i="5" s="1"/>
  <c r="AM771" i="5"/>
  <c r="AN771" i="5" s="1"/>
  <c r="AK771" i="5"/>
  <c r="AL771" i="5" s="1"/>
  <c r="AI771" i="5"/>
  <c r="AJ771" i="5" s="1"/>
  <c r="AG771" i="5"/>
  <c r="AH771" i="5" s="1"/>
  <c r="AE771" i="5"/>
  <c r="AF771" i="5" s="1"/>
  <c r="C771" i="5"/>
  <c r="D771" i="5" s="1"/>
  <c r="B771" i="5"/>
  <c r="AO770" i="5"/>
  <c r="AP770" i="5" s="1"/>
  <c r="AM770" i="5"/>
  <c r="AN770" i="5" s="1"/>
  <c r="AK770" i="5"/>
  <c r="AL770" i="5" s="1"/>
  <c r="AI770" i="5"/>
  <c r="AJ770" i="5" s="1"/>
  <c r="AG770" i="5"/>
  <c r="AH770" i="5" s="1"/>
  <c r="AE770" i="5"/>
  <c r="AF770" i="5" s="1"/>
  <c r="C770" i="5"/>
  <c r="D770" i="5" s="1"/>
  <c r="B770" i="5"/>
  <c r="AO769" i="5"/>
  <c r="AP769" i="5" s="1"/>
  <c r="AM769" i="5"/>
  <c r="AN769" i="5" s="1"/>
  <c r="AK769" i="5"/>
  <c r="AL769" i="5" s="1"/>
  <c r="AI769" i="5"/>
  <c r="AJ769" i="5" s="1"/>
  <c r="AG769" i="5"/>
  <c r="AH769" i="5" s="1"/>
  <c r="AE769" i="5"/>
  <c r="AF769" i="5" s="1"/>
  <c r="C769" i="5"/>
  <c r="D769" i="5" s="1"/>
  <c r="B769" i="5"/>
  <c r="AO768" i="5"/>
  <c r="AP768" i="5" s="1"/>
  <c r="AM768" i="5"/>
  <c r="AN768" i="5" s="1"/>
  <c r="AK768" i="5"/>
  <c r="AL768" i="5" s="1"/>
  <c r="AI768" i="5"/>
  <c r="AJ768" i="5" s="1"/>
  <c r="AG768" i="5"/>
  <c r="AH768" i="5" s="1"/>
  <c r="AE768" i="5"/>
  <c r="AF768" i="5" s="1"/>
  <c r="C768" i="5"/>
  <c r="D768" i="5" s="1"/>
  <c r="B768" i="5"/>
  <c r="AO767" i="5"/>
  <c r="AP767" i="5" s="1"/>
  <c r="AM767" i="5"/>
  <c r="AN767" i="5" s="1"/>
  <c r="AK767" i="5"/>
  <c r="AL767" i="5" s="1"/>
  <c r="AI767" i="5"/>
  <c r="AJ767" i="5" s="1"/>
  <c r="AG767" i="5"/>
  <c r="AH767" i="5" s="1"/>
  <c r="AE767" i="5"/>
  <c r="AF767" i="5" s="1"/>
  <c r="C767" i="5"/>
  <c r="D767" i="5" s="1"/>
  <c r="B767" i="5"/>
  <c r="AO766" i="5"/>
  <c r="AP766" i="5" s="1"/>
  <c r="AM766" i="5"/>
  <c r="AN766" i="5" s="1"/>
  <c r="AK766" i="5"/>
  <c r="AL766" i="5" s="1"/>
  <c r="AI766" i="5"/>
  <c r="AJ766" i="5" s="1"/>
  <c r="AG766" i="5"/>
  <c r="AH766" i="5" s="1"/>
  <c r="AE766" i="5"/>
  <c r="AF766" i="5" s="1"/>
  <c r="C766" i="5"/>
  <c r="D766" i="5" s="1"/>
  <c r="B766" i="5"/>
  <c r="AO765" i="5"/>
  <c r="AP765" i="5" s="1"/>
  <c r="AM765" i="5"/>
  <c r="AN765" i="5" s="1"/>
  <c r="AK765" i="5"/>
  <c r="AL765" i="5" s="1"/>
  <c r="AI765" i="5"/>
  <c r="AJ765" i="5" s="1"/>
  <c r="AG765" i="5"/>
  <c r="AH765" i="5" s="1"/>
  <c r="AE765" i="5"/>
  <c r="AF765" i="5" s="1"/>
  <c r="C765" i="5"/>
  <c r="D765" i="5" s="1"/>
  <c r="B765" i="5"/>
  <c r="AO763" i="5"/>
  <c r="AP763" i="5" s="1"/>
  <c r="AM763" i="5"/>
  <c r="AN763" i="5" s="1"/>
  <c r="AK763" i="5"/>
  <c r="AL763" i="5" s="1"/>
  <c r="AI763" i="5"/>
  <c r="AJ763" i="5" s="1"/>
  <c r="AG763" i="5"/>
  <c r="AH763" i="5" s="1"/>
  <c r="AE763" i="5"/>
  <c r="AF763" i="5" s="1"/>
  <c r="C763" i="5"/>
  <c r="D763" i="5" s="1"/>
  <c r="B763" i="5"/>
  <c r="AO762" i="5"/>
  <c r="AP762" i="5" s="1"/>
  <c r="AM762" i="5"/>
  <c r="AN762" i="5" s="1"/>
  <c r="AK762" i="5"/>
  <c r="AL762" i="5" s="1"/>
  <c r="AI762" i="5"/>
  <c r="AJ762" i="5" s="1"/>
  <c r="AG762" i="5"/>
  <c r="AH762" i="5" s="1"/>
  <c r="AE762" i="5"/>
  <c r="AF762" i="5" s="1"/>
  <c r="C762" i="5"/>
  <c r="D762" i="5" s="1"/>
  <c r="B762" i="5"/>
  <c r="AO761" i="5"/>
  <c r="AP761" i="5" s="1"/>
  <c r="AM761" i="5"/>
  <c r="AN761" i="5" s="1"/>
  <c r="AK761" i="5"/>
  <c r="AL761" i="5" s="1"/>
  <c r="AI761" i="5"/>
  <c r="AJ761" i="5" s="1"/>
  <c r="AG761" i="5"/>
  <c r="AH761" i="5" s="1"/>
  <c r="AE761" i="5"/>
  <c r="AF761" i="5" s="1"/>
  <c r="C761" i="5"/>
  <c r="D761" i="5" s="1"/>
  <c r="B761" i="5"/>
  <c r="AO760" i="5"/>
  <c r="AP760" i="5" s="1"/>
  <c r="AM760" i="5"/>
  <c r="AN760" i="5" s="1"/>
  <c r="AK760" i="5"/>
  <c r="AL760" i="5" s="1"/>
  <c r="AI760" i="5"/>
  <c r="AJ760" i="5" s="1"/>
  <c r="AG760" i="5"/>
  <c r="AH760" i="5" s="1"/>
  <c r="AE760" i="5"/>
  <c r="AF760" i="5" s="1"/>
  <c r="C760" i="5"/>
  <c r="D760" i="5" s="1"/>
  <c r="B760" i="5"/>
  <c r="AO759" i="5"/>
  <c r="AP759" i="5" s="1"/>
  <c r="AM759" i="5"/>
  <c r="AN759" i="5" s="1"/>
  <c r="AK759" i="5"/>
  <c r="AL759" i="5" s="1"/>
  <c r="AI759" i="5"/>
  <c r="AJ759" i="5" s="1"/>
  <c r="AG759" i="5"/>
  <c r="AH759" i="5" s="1"/>
  <c r="AE759" i="5"/>
  <c r="AF759" i="5" s="1"/>
  <c r="C759" i="5"/>
  <c r="D759" i="5" s="1"/>
  <c r="B759" i="5"/>
  <c r="AO758" i="5"/>
  <c r="AP758" i="5" s="1"/>
  <c r="AM758" i="5"/>
  <c r="AN758" i="5" s="1"/>
  <c r="AK758" i="5"/>
  <c r="AL758" i="5" s="1"/>
  <c r="AI758" i="5"/>
  <c r="AJ758" i="5" s="1"/>
  <c r="AG758" i="5"/>
  <c r="AH758" i="5" s="1"/>
  <c r="AE758" i="5"/>
  <c r="AF758" i="5" s="1"/>
  <c r="C758" i="5"/>
  <c r="D758" i="5" s="1"/>
  <c r="B758" i="5"/>
  <c r="AO757" i="5"/>
  <c r="AP757" i="5" s="1"/>
  <c r="AM757" i="5"/>
  <c r="AN757" i="5" s="1"/>
  <c r="AK757" i="5"/>
  <c r="AL757" i="5" s="1"/>
  <c r="AI757" i="5"/>
  <c r="AJ757" i="5" s="1"/>
  <c r="AG757" i="5"/>
  <c r="AH757" i="5" s="1"/>
  <c r="AE757" i="5"/>
  <c r="AF757" i="5" s="1"/>
  <c r="C757" i="5"/>
  <c r="D757" i="5" s="1"/>
  <c r="B757" i="5"/>
  <c r="AO756" i="5"/>
  <c r="AP756" i="5" s="1"/>
  <c r="AM756" i="5"/>
  <c r="AN756" i="5" s="1"/>
  <c r="AK756" i="5"/>
  <c r="AL756" i="5" s="1"/>
  <c r="AI756" i="5"/>
  <c r="AJ756" i="5" s="1"/>
  <c r="AG756" i="5"/>
  <c r="AH756" i="5" s="1"/>
  <c r="AE756" i="5"/>
  <c r="AF756" i="5" s="1"/>
  <c r="C756" i="5"/>
  <c r="D756" i="5" s="1"/>
  <c r="B756" i="5"/>
  <c r="AO755" i="5"/>
  <c r="AP755" i="5" s="1"/>
  <c r="AM755" i="5"/>
  <c r="AN755" i="5" s="1"/>
  <c r="AK755" i="5"/>
  <c r="AL755" i="5" s="1"/>
  <c r="AI755" i="5"/>
  <c r="AJ755" i="5" s="1"/>
  <c r="AG755" i="5"/>
  <c r="AH755" i="5" s="1"/>
  <c r="AE755" i="5"/>
  <c r="AF755" i="5" s="1"/>
  <c r="C755" i="5"/>
  <c r="D755" i="5" s="1"/>
  <c r="B755" i="5"/>
  <c r="AO753" i="5"/>
  <c r="AP753" i="5" s="1"/>
  <c r="AM753" i="5"/>
  <c r="AN753" i="5" s="1"/>
  <c r="AK753" i="5"/>
  <c r="AL753" i="5" s="1"/>
  <c r="AI753" i="5"/>
  <c r="AJ753" i="5" s="1"/>
  <c r="AG753" i="5"/>
  <c r="AH753" i="5" s="1"/>
  <c r="AE753" i="5"/>
  <c r="AF753" i="5" s="1"/>
  <c r="AO752" i="5"/>
  <c r="AP752" i="5" s="1"/>
  <c r="AM752" i="5"/>
  <c r="AN752" i="5" s="1"/>
  <c r="AK752" i="5"/>
  <c r="AL752" i="5" s="1"/>
  <c r="AI752" i="5"/>
  <c r="AJ752" i="5" s="1"/>
  <c r="AG752" i="5"/>
  <c r="AH752" i="5" s="1"/>
  <c r="AE752" i="5"/>
  <c r="AF752" i="5" s="1"/>
  <c r="C752" i="5"/>
  <c r="D752" i="5" s="1"/>
  <c r="B752" i="5"/>
  <c r="AO751" i="5"/>
  <c r="AP751" i="5" s="1"/>
  <c r="AM751" i="5"/>
  <c r="AN751" i="5" s="1"/>
  <c r="AK751" i="5"/>
  <c r="AL751" i="5" s="1"/>
  <c r="AI751" i="5"/>
  <c r="AJ751" i="5" s="1"/>
  <c r="AG751" i="5"/>
  <c r="AH751" i="5" s="1"/>
  <c r="AE751" i="5"/>
  <c r="AF751" i="5" s="1"/>
  <c r="C751" i="5"/>
  <c r="D751" i="5" s="1"/>
  <c r="B751" i="5"/>
  <c r="AO750" i="5"/>
  <c r="AP750" i="5" s="1"/>
  <c r="AM750" i="5"/>
  <c r="AN750" i="5" s="1"/>
  <c r="AK750" i="5"/>
  <c r="AL750" i="5" s="1"/>
  <c r="AI750" i="5"/>
  <c r="AJ750" i="5" s="1"/>
  <c r="AG750" i="5"/>
  <c r="AH750" i="5" s="1"/>
  <c r="AE750" i="5"/>
  <c r="AF750" i="5" s="1"/>
  <c r="C750" i="5"/>
  <c r="D750" i="5" s="1"/>
  <c r="B750" i="5"/>
  <c r="AO749" i="5"/>
  <c r="AP749" i="5" s="1"/>
  <c r="AM749" i="5"/>
  <c r="AN749" i="5" s="1"/>
  <c r="AK749" i="5"/>
  <c r="AL749" i="5" s="1"/>
  <c r="AI749" i="5"/>
  <c r="AJ749" i="5" s="1"/>
  <c r="AG749" i="5"/>
  <c r="AH749" i="5" s="1"/>
  <c r="AE749" i="5"/>
  <c r="AF749" i="5" s="1"/>
  <c r="C749" i="5"/>
  <c r="D749" i="5" s="1"/>
  <c r="B749" i="5"/>
  <c r="AO748" i="5"/>
  <c r="AP748" i="5" s="1"/>
  <c r="AM748" i="5"/>
  <c r="AN748" i="5" s="1"/>
  <c r="AK748" i="5"/>
  <c r="AL748" i="5" s="1"/>
  <c r="AI748" i="5"/>
  <c r="AJ748" i="5" s="1"/>
  <c r="AG748" i="5"/>
  <c r="AH748" i="5" s="1"/>
  <c r="AE748" i="5"/>
  <c r="AF748" i="5" s="1"/>
  <c r="C748" i="5"/>
  <c r="D748" i="5" s="1"/>
  <c r="B748" i="5"/>
  <c r="AO747" i="5"/>
  <c r="AP747" i="5" s="1"/>
  <c r="AM747" i="5"/>
  <c r="AN747" i="5" s="1"/>
  <c r="AK747" i="5"/>
  <c r="AL747" i="5" s="1"/>
  <c r="AI747" i="5"/>
  <c r="AJ747" i="5" s="1"/>
  <c r="AG747" i="5"/>
  <c r="AH747" i="5" s="1"/>
  <c r="AE747" i="5"/>
  <c r="AF747" i="5" s="1"/>
  <c r="C747" i="5"/>
  <c r="D747" i="5" s="1"/>
  <c r="B747" i="5"/>
  <c r="AO746" i="5"/>
  <c r="AP746" i="5" s="1"/>
  <c r="AM746" i="5"/>
  <c r="AN746" i="5" s="1"/>
  <c r="AK746" i="5"/>
  <c r="AL746" i="5" s="1"/>
  <c r="AI746" i="5"/>
  <c r="AJ746" i="5" s="1"/>
  <c r="AG746" i="5"/>
  <c r="AH746" i="5" s="1"/>
  <c r="AE746" i="5"/>
  <c r="AF746" i="5" s="1"/>
  <c r="C746" i="5"/>
  <c r="D746" i="5" s="1"/>
  <c r="B746" i="5"/>
  <c r="AO745" i="5"/>
  <c r="AP745" i="5" s="1"/>
  <c r="AM745" i="5"/>
  <c r="AN745" i="5" s="1"/>
  <c r="AK745" i="5"/>
  <c r="AL745" i="5" s="1"/>
  <c r="AI745" i="5"/>
  <c r="AJ745" i="5" s="1"/>
  <c r="AG745" i="5"/>
  <c r="AH745" i="5" s="1"/>
  <c r="AE745" i="5"/>
  <c r="AF745" i="5" s="1"/>
  <c r="C745" i="5"/>
  <c r="D745" i="5" s="1"/>
  <c r="B745" i="5"/>
  <c r="AO744" i="5"/>
  <c r="AP744" i="5" s="1"/>
  <c r="AM744" i="5"/>
  <c r="AN744" i="5" s="1"/>
  <c r="AK744" i="5"/>
  <c r="AL744" i="5" s="1"/>
  <c r="AI744" i="5"/>
  <c r="AJ744" i="5" s="1"/>
  <c r="AG744" i="5"/>
  <c r="AH744" i="5" s="1"/>
  <c r="AE744" i="5"/>
  <c r="AF744" i="5" s="1"/>
  <c r="C744" i="5"/>
  <c r="D744" i="5" s="1"/>
  <c r="B744" i="5"/>
  <c r="AQ743" i="5"/>
  <c r="AR743" i="5" s="1"/>
  <c r="AR744" i="5" s="1"/>
  <c r="AR745" i="5" s="1"/>
  <c r="AR746" i="5" s="1"/>
  <c r="AR747" i="5" s="1"/>
  <c r="AR748" i="5" s="1"/>
  <c r="AR749" i="5" s="1"/>
  <c r="AR750" i="5" s="1"/>
  <c r="AR751" i="5" s="1"/>
  <c r="AR752" i="5" s="1"/>
  <c r="AR753" i="5" s="1"/>
  <c r="AO743" i="5"/>
  <c r="AP743" i="5" s="1"/>
  <c r="AM743" i="5"/>
  <c r="AN743" i="5" s="1"/>
  <c r="AK743" i="5"/>
  <c r="AL743" i="5" s="1"/>
  <c r="AI743" i="5"/>
  <c r="AJ743" i="5" s="1"/>
  <c r="AG743" i="5"/>
  <c r="AH743" i="5" s="1"/>
  <c r="AE743" i="5"/>
  <c r="AF743" i="5" s="1"/>
  <c r="C743" i="5"/>
  <c r="D743" i="5" s="1"/>
  <c r="B743" i="5"/>
  <c r="AQ742" i="5"/>
  <c r="AR742" i="5" s="1"/>
  <c r="AO742" i="5"/>
  <c r="AP742" i="5" s="1"/>
  <c r="AM742" i="5"/>
  <c r="AN742" i="5" s="1"/>
  <c r="AK742" i="5"/>
  <c r="AL742" i="5" s="1"/>
  <c r="AI742" i="5"/>
  <c r="AJ742" i="5" s="1"/>
  <c r="AG742" i="5"/>
  <c r="AH742" i="5" s="1"/>
  <c r="AE742" i="5"/>
  <c r="AF742" i="5" s="1"/>
  <c r="C742" i="5"/>
  <c r="D742" i="5" s="1"/>
  <c r="B742" i="5"/>
  <c r="AQ740" i="5"/>
  <c r="AO740" i="5"/>
  <c r="AP740" i="5" s="1"/>
  <c r="AM740" i="5"/>
  <c r="AN740" i="5" s="1"/>
  <c r="AK740" i="5"/>
  <c r="AL740" i="5" s="1"/>
  <c r="AI740" i="5"/>
  <c r="AJ740" i="5" s="1"/>
  <c r="AG740" i="5"/>
  <c r="AH740" i="5" s="1"/>
  <c r="AE740" i="5"/>
  <c r="AF740" i="5" s="1"/>
  <c r="C740" i="5"/>
  <c r="D740" i="5" s="1"/>
  <c r="B740" i="5"/>
  <c r="AQ739" i="5"/>
  <c r="AO739" i="5"/>
  <c r="AP739" i="5" s="1"/>
  <c r="AM739" i="5"/>
  <c r="AN739" i="5" s="1"/>
  <c r="AK739" i="5"/>
  <c r="AL739" i="5" s="1"/>
  <c r="AI739" i="5"/>
  <c r="AJ739" i="5" s="1"/>
  <c r="AG739" i="5"/>
  <c r="AH739" i="5" s="1"/>
  <c r="AE739" i="5"/>
  <c r="AF739" i="5" s="1"/>
  <c r="C739" i="5"/>
  <c r="D739" i="5" s="1"/>
  <c r="B739" i="5"/>
  <c r="AQ738" i="5"/>
  <c r="AO738" i="5"/>
  <c r="AP738" i="5" s="1"/>
  <c r="AM738" i="5"/>
  <c r="AN738" i="5" s="1"/>
  <c r="AK738" i="5"/>
  <c r="AL738" i="5" s="1"/>
  <c r="AI738" i="5"/>
  <c r="AJ738" i="5" s="1"/>
  <c r="AG738" i="5"/>
  <c r="AH738" i="5" s="1"/>
  <c r="AE738" i="5"/>
  <c r="AF738" i="5" s="1"/>
  <c r="AQ737" i="5"/>
  <c r="AO737" i="5"/>
  <c r="AP737" i="5" s="1"/>
  <c r="AM737" i="5"/>
  <c r="AN737" i="5" s="1"/>
  <c r="AK737" i="5"/>
  <c r="AL737" i="5" s="1"/>
  <c r="AI737" i="5"/>
  <c r="AJ737" i="5" s="1"/>
  <c r="AG737" i="5"/>
  <c r="AH737" i="5" s="1"/>
  <c r="AE737" i="5"/>
  <c r="AF737" i="5" s="1"/>
  <c r="C737" i="5"/>
  <c r="D737" i="5" s="1"/>
  <c r="B737" i="5"/>
  <c r="AQ736" i="5"/>
  <c r="AO736" i="5"/>
  <c r="AP736" i="5" s="1"/>
  <c r="AM736" i="5"/>
  <c r="AN736" i="5" s="1"/>
  <c r="AK736" i="5"/>
  <c r="AL736" i="5" s="1"/>
  <c r="AI736" i="5"/>
  <c r="AJ736" i="5" s="1"/>
  <c r="AG736" i="5"/>
  <c r="AH736" i="5" s="1"/>
  <c r="AE736" i="5"/>
  <c r="AF736" i="5" s="1"/>
  <c r="C736" i="5"/>
  <c r="D736" i="5" s="1"/>
  <c r="B736" i="5"/>
  <c r="AQ735" i="5"/>
  <c r="AO735" i="5"/>
  <c r="AP735" i="5" s="1"/>
  <c r="AM735" i="5"/>
  <c r="AN735" i="5" s="1"/>
  <c r="AK735" i="5"/>
  <c r="AL735" i="5" s="1"/>
  <c r="AI735" i="5"/>
  <c r="AJ735" i="5" s="1"/>
  <c r="AG735" i="5"/>
  <c r="AH735" i="5" s="1"/>
  <c r="AE735" i="5"/>
  <c r="AF735" i="5" s="1"/>
  <c r="C735" i="5"/>
  <c r="D735" i="5" s="1"/>
  <c r="B735" i="5"/>
  <c r="AQ734" i="5"/>
  <c r="AO734" i="5"/>
  <c r="AP734" i="5" s="1"/>
  <c r="AM734" i="5"/>
  <c r="AN734" i="5" s="1"/>
  <c r="AK734" i="5"/>
  <c r="AL734" i="5" s="1"/>
  <c r="AI734" i="5"/>
  <c r="AJ734" i="5" s="1"/>
  <c r="AG734" i="5"/>
  <c r="AH734" i="5" s="1"/>
  <c r="AE734" i="5"/>
  <c r="AF734" i="5" s="1"/>
  <c r="C734" i="5"/>
  <c r="D734" i="5" s="1"/>
  <c r="B734" i="5"/>
  <c r="AQ733" i="5"/>
  <c r="AO733" i="5"/>
  <c r="AP733" i="5" s="1"/>
  <c r="AM733" i="5"/>
  <c r="AN733" i="5" s="1"/>
  <c r="AK733" i="5"/>
  <c r="AL733" i="5" s="1"/>
  <c r="AI733" i="5"/>
  <c r="AJ733" i="5" s="1"/>
  <c r="AG733" i="5"/>
  <c r="AH733" i="5" s="1"/>
  <c r="AE733" i="5"/>
  <c r="AF733" i="5" s="1"/>
  <c r="C733" i="5"/>
  <c r="D733" i="5" s="1"/>
  <c r="B733" i="5"/>
  <c r="AQ732" i="5"/>
  <c r="AO732" i="5"/>
  <c r="AP732" i="5" s="1"/>
  <c r="AM732" i="5"/>
  <c r="AN732" i="5" s="1"/>
  <c r="AK732" i="5"/>
  <c r="AL732" i="5" s="1"/>
  <c r="AI732" i="5"/>
  <c r="AJ732" i="5" s="1"/>
  <c r="AG732" i="5"/>
  <c r="AH732" i="5" s="1"/>
  <c r="AE732" i="5"/>
  <c r="AF732" i="5" s="1"/>
  <c r="C732" i="5"/>
  <c r="D732" i="5" s="1"/>
  <c r="B732" i="5"/>
  <c r="AQ731" i="5"/>
  <c r="AR731" i="5" s="1"/>
  <c r="AO731" i="5"/>
  <c r="AP731" i="5" s="1"/>
  <c r="AM731" i="5"/>
  <c r="AN731" i="5" s="1"/>
  <c r="AK731" i="5"/>
  <c r="AL731" i="5" s="1"/>
  <c r="AI731" i="5"/>
  <c r="AJ731" i="5" s="1"/>
  <c r="AG731" i="5"/>
  <c r="AH731" i="5" s="1"/>
  <c r="AE731" i="5"/>
  <c r="AF731" i="5" s="1"/>
  <c r="C731" i="5"/>
  <c r="D731" i="5" s="1"/>
  <c r="B731" i="5"/>
  <c r="AQ729" i="5"/>
  <c r="AO729" i="5"/>
  <c r="AP729" i="5" s="1"/>
  <c r="AM729" i="5"/>
  <c r="AN729" i="5" s="1"/>
  <c r="AK729" i="5"/>
  <c r="AL729" i="5" s="1"/>
  <c r="AI729" i="5"/>
  <c r="AJ729" i="5" s="1"/>
  <c r="AG729" i="5"/>
  <c r="AH729" i="5" s="1"/>
  <c r="AE729" i="5"/>
  <c r="AF729" i="5" s="1"/>
  <c r="C729" i="5"/>
  <c r="D729" i="5" s="1"/>
  <c r="B729" i="5"/>
  <c r="AQ728" i="5"/>
  <c r="AO728" i="5"/>
  <c r="AP728" i="5" s="1"/>
  <c r="AM728" i="5"/>
  <c r="AN728" i="5" s="1"/>
  <c r="AK728" i="5"/>
  <c r="AL728" i="5" s="1"/>
  <c r="AI728" i="5"/>
  <c r="AJ728" i="5" s="1"/>
  <c r="AG728" i="5"/>
  <c r="AH728" i="5" s="1"/>
  <c r="AE728" i="5"/>
  <c r="AF728" i="5" s="1"/>
  <c r="C728" i="5"/>
  <c r="D728" i="5" s="1"/>
  <c r="B728" i="5"/>
  <c r="AQ727" i="5"/>
  <c r="AO727" i="5"/>
  <c r="AP727" i="5" s="1"/>
  <c r="AM727" i="5"/>
  <c r="AN727" i="5" s="1"/>
  <c r="AK727" i="5"/>
  <c r="AL727" i="5" s="1"/>
  <c r="AI727" i="5"/>
  <c r="AJ727" i="5" s="1"/>
  <c r="AG727" i="5"/>
  <c r="AH727" i="5" s="1"/>
  <c r="AE727" i="5"/>
  <c r="AF727" i="5" s="1"/>
  <c r="C727" i="5"/>
  <c r="D727" i="5" s="1"/>
  <c r="B727" i="5"/>
  <c r="AQ726" i="5"/>
  <c r="AO726" i="5"/>
  <c r="AP726" i="5" s="1"/>
  <c r="AM726" i="5"/>
  <c r="AN726" i="5" s="1"/>
  <c r="AK726" i="5"/>
  <c r="AL726" i="5" s="1"/>
  <c r="AI726" i="5"/>
  <c r="AJ726" i="5" s="1"/>
  <c r="AG726" i="5"/>
  <c r="AH726" i="5" s="1"/>
  <c r="AE726" i="5"/>
  <c r="AF726" i="5" s="1"/>
  <c r="C726" i="5"/>
  <c r="D726" i="5" s="1"/>
  <c r="B726" i="5"/>
  <c r="AQ725" i="5"/>
  <c r="AO725" i="5"/>
  <c r="AP725" i="5" s="1"/>
  <c r="AM725" i="5"/>
  <c r="AN725" i="5" s="1"/>
  <c r="AK725" i="5"/>
  <c r="AL725" i="5" s="1"/>
  <c r="AI725" i="5"/>
  <c r="AJ725" i="5" s="1"/>
  <c r="AG725" i="5"/>
  <c r="AH725" i="5" s="1"/>
  <c r="AE725" i="5"/>
  <c r="AF725" i="5" s="1"/>
  <c r="C725" i="5"/>
  <c r="D725" i="5" s="1"/>
  <c r="B725" i="5"/>
  <c r="AQ724" i="5"/>
  <c r="AO724" i="5"/>
  <c r="AP724" i="5" s="1"/>
  <c r="AM724" i="5"/>
  <c r="AN724" i="5" s="1"/>
  <c r="AK724" i="5"/>
  <c r="AL724" i="5" s="1"/>
  <c r="AI724" i="5"/>
  <c r="AJ724" i="5" s="1"/>
  <c r="AG724" i="5"/>
  <c r="AH724" i="5" s="1"/>
  <c r="AE724" i="5"/>
  <c r="AF724" i="5" s="1"/>
  <c r="C724" i="5"/>
  <c r="D724" i="5" s="1"/>
  <c r="B724" i="5"/>
  <c r="AQ723" i="5"/>
  <c r="AO723" i="5"/>
  <c r="AP723" i="5" s="1"/>
  <c r="AM723" i="5"/>
  <c r="AN723" i="5" s="1"/>
  <c r="AK723" i="5"/>
  <c r="AL723" i="5" s="1"/>
  <c r="AI723" i="5"/>
  <c r="AJ723" i="5" s="1"/>
  <c r="AG723" i="5"/>
  <c r="AH723" i="5" s="1"/>
  <c r="AE723" i="5"/>
  <c r="AF723" i="5" s="1"/>
  <c r="C723" i="5"/>
  <c r="D723" i="5" s="1"/>
  <c r="B723" i="5"/>
  <c r="AQ722" i="5"/>
  <c r="AO722" i="5"/>
  <c r="AP722" i="5" s="1"/>
  <c r="AM722" i="5"/>
  <c r="AN722" i="5" s="1"/>
  <c r="AK722" i="5"/>
  <c r="AL722" i="5" s="1"/>
  <c r="AI722" i="5"/>
  <c r="AJ722" i="5" s="1"/>
  <c r="AG722" i="5"/>
  <c r="AH722" i="5" s="1"/>
  <c r="AE722" i="5"/>
  <c r="AF722" i="5" s="1"/>
  <c r="C722" i="5"/>
  <c r="D722" i="5" s="1"/>
  <c r="B722" i="5"/>
  <c r="AQ721" i="5"/>
  <c r="AR721" i="5" s="1"/>
  <c r="AR722" i="5" s="1"/>
  <c r="AR723" i="5" s="1"/>
  <c r="AR724" i="5" s="1"/>
  <c r="AR725" i="5" s="1"/>
  <c r="AR726" i="5" s="1"/>
  <c r="AR727" i="5" s="1"/>
  <c r="AR728" i="5" s="1"/>
  <c r="AR729" i="5" s="1"/>
  <c r="AO721" i="5"/>
  <c r="AP721" i="5" s="1"/>
  <c r="AM721" i="5"/>
  <c r="AN721" i="5" s="1"/>
  <c r="AK721" i="5"/>
  <c r="AL721" i="5" s="1"/>
  <c r="AI721" i="5"/>
  <c r="AJ721" i="5" s="1"/>
  <c r="AG721" i="5"/>
  <c r="AH721" i="5" s="1"/>
  <c r="AE721" i="5"/>
  <c r="AF721" i="5" s="1"/>
  <c r="C721" i="5"/>
  <c r="D721" i="5" s="1"/>
  <c r="B721" i="5"/>
  <c r="AQ720" i="5"/>
  <c r="AR720" i="5" s="1"/>
  <c r="AO720" i="5"/>
  <c r="AP720" i="5" s="1"/>
  <c r="AM720" i="5"/>
  <c r="AN720" i="5" s="1"/>
  <c r="AK720" i="5"/>
  <c r="AL720" i="5" s="1"/>
  <c r="AI720" i="5"/>
  <c r="AJ720" i="5" s="1"/>
  <c r="AG720" i="5"/>
  <c r="AH720" i="5" s="1"/>
  <c r="AE720" i="5"/>
  <c r="AF720" i="5" s="1"/>
  <c r="C720" i="5"/>
  <c r="D720" i="5" s="1"/>
  <c r="B720" i="5"/>
  <c r="AQ718" i="5"/>
  <c r="AO718" i="5"/>
  <c r="AP718" i="5" s="1"/>
  <c r="AM718" i="5"/>
  <c r="AN718" i="5" s="1"/>
  <c r="AK718" i="5"/>
  <c r="AL718" i="5" s="1"/>
  <c r="AI718" i="5"/>
  <c r="AJ718" i="5" s="1"/>
  <c r="AG718" i="5"/>
  <c r="AH718" i="5" s="1"/>
  <c r="AE718" i="5"/>
  <c r="AF718" i="5" s="1"/>
  <c r="AQ717" i="5"/>
  <c r="AO717" i="5"/>
  <c r="AP717" i="5" s="1"/>
  <c r="AM717" i="5"/>
  <c r="AN717" i="5" s="1"/>
  <c r="AK717" i="5"/>
  <c r="AL717" i="5" s="1"/>
  <c r="AI717" i="5"/>
  <c r="AJ717" i="5" s="1"/>
  <c r="AG717" i="5"/>
  <c r="AH717" i="5" s="1"/>
  <c r="AE717" i="5"/>
  <c r="AF717" i="5" s="1"/>
  <c r="C717" i="5"/>
  <c r="D717" i="5" s="1"/>
  <c r="B717" i="5"/>
  <c r="AQ716" i="5"/>
  <c r="AO716" i="5"/>
  <c r="AP716" i="5" s="1"/>
  <c r="AM716" i="5"/>
  <c r="AN716" i="5" s="1"/>
  <c r="AK716" i="5"/>
  <c r="AL716" i="5" s="1"/>
  <c r="AI716" i="5"/>
  <c r="AJ716" i="5" s="1"/>
  <c r="AG716" i="5"/>
  <c r="AH716" i="5" s="1"/>
  <c r="AE716" i="5"/>
  <c r="AF716" i="5" s="1"/>
  <c r="C716" i="5"/>
  <c r="D716" i="5" s="1"/>
  <c r="B716" i="5"/>
  <c r="AQ715" i="5"/>
  <c r="AO715" i="5"/>
  <c r="AP715" i="5" s="1"/>
  <c r="AM715" i="5"/>
  <c r="AN715" i="5" s="1"/>
  <c r="AK715" i="5"/>
  <c r="AL715" i="5" s="1"/>
  <c r="AI715" i="5"/>
  <c r="AJ715" i="5" s="1"/>
  <c r="AG715" i="5"/>
  <c r="AH715" i="5" s="1"/>
  <c r="AE715" i="5"/>
  <c r="AF715" i="5" s="1"/>
  <c r="C715" i="5"/>
  <c r="D715" i="5" s="1"/>
  <c r="B715" i="5"/>
  <c r="AQ714" i="5"/>
  <c r="AO714" i="5"/>
  <c r="AP714" i="5" s="1"/>
  <c r="AM714" i="5"/>
  <c r="AN714" i="5" s="1"/>
  <c r="AK714" i="5"/>
  <c r="AL714" i="5" s="1"/>
  <c r="AI714" i="5"/>
  <c r="AJ714" i="5" s="1"/>
  <c r="AG714" i="5"/>
  <c r="AH714" i="5" s="1"/>
  <c r="AE714" i="5"/>
  <c r="AF714" i="5" s="1"/>
  <c r="C714" i="5"/>
  <c r="D714" i="5" s="1"/>
  <c r="B714" i="5"/>
  <c r="AQ713" i="5"/>
  <c r="AR713" i="5" s="1"/>
  <c r="AO713" i="5"/>
  <c r="AP713" i="5" s="1"/>
  <c r="AM713" i="5"/>
  <c r="AN713" i="5" s="1"/>
  <c r="AK713" i="5"/>
  <c r="AL713" i="5" s="1"/>
  <c r="AI713" i="5"/>
  <c r="AJ713" i="5" s="1"/>
  <c r="AG713" i="5"/>
  <c r="AH713" i="5" s="1"/>
  <c r="AE713" i="5"/>
  <c r="AF713" i="5" s="1"/>
  <c r="C713" i="5"/>
  <c r="D713" i="5" s="1"/>
  <c r="B713" i="5"/>
  <c r="AQ711" i="5"/>
  <c r="AR711" i="5" s="1"/>
  <c r="AR712" i="5" s="1"/>
  <c r="AO711" i="5"/>
  <c r="AP711" i="5" s="1"/>
  <c r="AM711" i="5"/>
  <c r="AN711" i="5" s="1"/>
  <c r="AK711" i="5"/>
  <c r="AL711" i="5" s="1"/>
  <c r="AI711" i="5"/>
  <c r="AJ711" i="5" s="1"/>
  <c r="AG711" i="5"/>
  <c r="AH711" i="5" s="1"/>
  <c r="AE711" i="5"/>
  <c r="AF711" i="5" s="1"/>
  <c r="C711" i="5"/>
  <c r="D711" i="5" s="1"/>
  <c r="B711" i="5"/>
  <c r="AQ709" i="5"/>
  <c r="AO709" i="5"/>
  <c r="AP709" i="5" s="1"/>
  <c r="AM709" i="5"/>
  <c r="AN709" i="5" s="1"/>
  <c r="AK709" i="5"/>
  <c r="AL709" i="5" s="1"/>
  <c r="AI709" i="5"/>
  <c r="AJ709" i="5" s="1"/>
  <c r="AG709" i="5"/>
  <c r="AH709" i="5" s="1"/>
  <c r="AE709" i="5"/>
  <c r="AF709" i="5" s="1"/>
  <c r="C709" i="5"/>
  <c r="D709" i="5" s="1"/>
  <c r="B709" i="5"/>
  <c r="AQ708" i="5"/>
  <c r="AO708" i="5"/>
  <c r="AP708" i="5" s="1"/>
  <c r="AM708" i="5"/>
  <c r="AN708" i="5" s="1"/>
  <c r="AK708" i="5"/>
  <c r="AL708" i="5" s="1"/>
  <c r="AI708" i="5"/>
  <c r="AJ708" i="5" s="1"/>
  <c r="AG708" i="5"/>
  <c r="AH708" i="5" s="1"/>
  <c r="AE708" i="5"/>
  <c r="AF708" i="5" s="1"/>
  <c r="C708" i="5"/>
  <c r="D708" i="5" s="1"/>
  <c r="B708" i="5"/>
  <c r="AQ707" i="5"/>
  <c r="AO707" i="5"/>
  <c r="AP707" i="5" s="1"/>
  <c r="AM707" i="5"/>
  <c r="AN707" i="5" s="1"/>
  <c r="AK707" i="5"/>
  <c r="AL707" i="5" s="1"/>
  <c r="AI707" i="5"/>
  <c r="AJ707" i="5" s="1"/>
  <c r="AG707" i="5"/>
  <c r="AH707" i="5" s="1"/>
  <c r="AE707" i="5"/>
  <c r="AF707" i="5" s="1"/>
  <c r="C707" i="5"/>
  <c r="D707" i="5" s="1"/>
  <c r="B707" i="5"/>
  <c r="AQ706" i="5"/>
  <c r="AO706" i="5"/>
  <c r="AP706" i="5" s="1"/>
  <c r="AM706" i="5"/>
  <c r="AN706" i="5" s="1"/>
  <c r="AK706" i="5"/>
  <c r="AL706" i="5" s="1"/>
  <c r="AI706" i="5"/>
  <c r="AJ706" i="5" s="1"/>
  <c r="AG706" i="5"/>
  <c r="AH706" i="5" s="1"/>
  <c r="AE706" i="5"/>
  <c r="AF706" i="5" s="1"/>
  <c r="C706" i="5"/>
  <c r="D706" i="5" s="1"/>
  <c r="B706" i="5"/>
  <c r="AQ705" i="5"/>
  <c r="AO705" i="5"/>
  <c r="AP705" i="5" s="1"/>
  <c r="AM705" i="5"/>
  <c r="AN705" i="5" s="1"/>
  <c r="AK705" i="5"/>
  <c r="AL705" i="5" s="1"/>
  <c r="AI705" i="5"/>
  <c r="AJ705" i="5" s="1"/>
  <c r="AG705" i="5"/>
  <c r="AH705" i="5" s="1"/>
  <c r="AE705" i="5"/>
  <c r="AF705" i="5" s="1"/>
  <c r="C705" i="5"/>
  <c r="D705" i="5" s="1"/>
  <c r="B705" i="5"/>
  <c r="AQ704" i="5"/>
  <c r="AO704" i="5"/>
  <c r="AP704" i="5" s="1"/>
  <c r="AM704" i="5"/>
  <c r="AN704" i="5" s="1"/>
  <c r="AK704" i="5"/>
  <c r="AL704" i="5" s="1"/>
  <c r="AI704" i="5"/>
  <c r="AJ704" i="5" s="1"/>
  <c r="AG704" i="5"/>
  <c r="AH704" i="5" s="1"/>
  <c r="AE704" i="5"/>
  <c r="AF704" i="5" s="1"/>
  <c r="C704" i="5"/>
  <c r="D704" i="5" s="1"/>
  <c r="B704" i="5"/>
  <c r="AQ703" i="5"/>
  <c r="AO703" i="5"/>
  <c r="AP703" i="5" s="1"/>
  <c r="AM703" i="5"/>
  <c r="AN703" i="5" s="1"/>
  <c r="AK703" i="5"/>
  <c r="AL703" i="5" s="1"/>
  <c r="AI703" i="5"/>
  <c r="AJ703" i="5" s="1"/>
  <c r="AG703" i="5"/>
  <c r="AH703" i="5" s="1"/>
  <c r="AE703" i="5"/>
  <c r="AF703" i="5" s="1"/>
  <c r="C703" i="5"/>
  <c r="D703" i="5" s="1"/>
  <c r="B703" i="5"/>
  <c r="AQ702" i="5"/>
  <c r="AO702" i="5"/>
  <c r="AP702" i="5" s="1"/>
  <c r="AM702" i="5"/>
  <c r="AN702" i="5" s="1"/>
  <c r="AK702" i="5"/>
  <c r="AL702" i="5" s="1"/>
  <c r="AI702" i="5"/>
  <c r="AJ702" i="5" s="1"/>
  <c r="AG702" i="5"/>
  <c r="AH702" i="5" s="1"/>
  <c r="AE702" i="5"/>
  <c r="AF702" i="5" s="1"/>
  <c r="C702" i="5"/>
  <c r="D702" i="5" s="1"/>
  <c r="B702" i="5"/>
  <c r="AQ701" i="5"/>
  <c r="AR701" i="5" s="1"/>
  <c r="AO701" i="5"/>
  <c r="AP701" i="5" s="1"/>
  <c r="AM701" i="5"/>
  <c r="AN701" i="5" s="1"/>
  <c r="AK701" i="5"/>
  <c r="AL701" i="5" s="1"/>
  <c r="AI701" i="5"/>
  <c r="AJ701" i="5" s="1"/>
  <c r="AG701" i="5"/>
  <c r="AH701" i="5" s="1"/>
  <c r="AE701" i="5"/>
  <c r="AF701" i="5" s="1"/>
  <c r="C701" i="5"/>
  <c r="D701" i="5" s="1"/>
  <c r="B701" i="5"/>
  <c r="AQ699" i="5"/>
  <c r="AO699" i="5"/>
  <c r="AP699" i="5" s="1"/>
  <c r="AM699" i="5"/>
  <c r="AN699" i="5" s="1"/>
  <c r="AK699" i="5"/>
  <c r="AL699" i="5" s="1"/>
  <c r="AI699" i="5"/>
  <c r="AJ699" i="5" s="1"/>
  <c r="AG699" i="5"/>
  <c r="AH699" i="5" s="1"/>
  <c r="AE699" i="5"/>
  <c r="AF699" i="5" s="1"/>
  <c r="C699" i="5"/>
  <c r="D699" i="5" s="1"/>
  <c r="B699" i="5"/>
  <c r="AQ698" i="5"/>
  <c r="AO698" i="5"/>
  <c r="AP698" i="5" s="1"/>
  <c r="AM698" i="5"/>
  <c r="AN698" i="5" s="1"/>
  <c r="AK698" i="5"/>
  <c r="AL698" i="5" s="1"/>
  <c r="AI698" i="5"/>
  <c r="AJ698" i="5" s="1"/>
  <c r="AG698" i="5"/>
  <c r="AH698" i="5" s="1"/>
  <c r="AE698" i="5"/>
  <c r="AF698" i="5" s="1"/>
  <c r="C698" i="5"/>
  <c r="D698" i="5" s="1"/>
  <c r="B698" i="5"/>
  <c r="AQ697" i="5"/>
  <c r="AO697" i="5"/>
  <c r="AP697" i="5" s="1"/>
  <c r="AM697" i="5"/>
  <c r="AN697" i="5" s="1"/>
  <c r="AK697" i="5"/>
  <c r="AL697" i="5" s="1"/>
  <c r="AI697" i="5"/>
  <c r="AJ697" i="5" s="1"/>
  <c r="AG697" i="5"/>
  <c r="AH697" i="5" s="1"/>
  <c r="AE697" i="5"/>
  <c r="AF697" i="5" s="1"/>
  <c r="C697" i="5"/>
  <c r="D697" i="5" s="1"/>
  <c r="B697" i="5"/>
  <c r="AQ696" i="5"/>
  <c r="AO696" i="5"/>
  <c r="AP696" i="5" s="1"/>
  <c r="AM696" i="5"/>
  <c r="AN696" i="5" s="1"/>
  <c r="AK696" i="5"/>
  <c r="AL696" i="5" s="1"/>
  <c r="AI696" i="5"/>
  <c r="AJ696" i="5" s="1"/>
  <c r="AG696" i="5"/>
  <c r="AH696" i="5" s="1"/>
  <c r="AE696" i="5"/>
  <c r="AF696" i="5" s="1"/>
  <c r="C696" i="5"/>
  <c r="D696" i="5" s="1"/>
  <c r="B696" i="5"/>
  <c r="AQ695" i="5"/>
  <c r="AO695" i="5"/>
  <c r="AP695" i="5" s="1"/>
  <c r="AM695" i="5"/>
  <c r="AN695" i="5" s="1"/>
  <c r="AK695" i="5"/>
  <c r="AL695" i="5" s="1"/>
  <c r="AI695" i="5"/>
  <c r="AJ695" i="5" s="1"/>
  <c r="AG695" i="5"/>
  <c r="AH695" i="5" s="1"/>
  <c r="AE695" i="5"/>
  <c r="AF695" i="5" s="1"/>
  <c r="C695" i="5"/>
  <c r="D695" i="5" s="1"/>
  <c r="B695" i="5"/>
  <c r="AQ694" i="5"/>
  <c r="AO694" i="5"/>
  <c r="AP694" i="5" s="1"/>
  <c r="AM694" i="5"/>
  <c r="AN694" i="5" s="1"/>
  <c r="AK694" i="5"/>
  <c r="AL694" i="5" s="1"/>
  <c r="AI694" i="5"/>
  <c r="AJ694" i="5" s="1"/>
  <c r="AG694" i="5"/>
  <c r="AH694" i="5" s="1"/>
  <c r="AE694" i="5"/>
  <c r="AF694" i="5" s="1"/>
  <c r="C694" i="5"/>
  <c r="D694" i="5" s="1"/>
  <c r="B694" i="5"/>
  <c r="AQ693" i="5"/>
  <c r="AO693" i="5"/>
  <c r="AP693" i="5" s="1"/>
  <c r="AM693" i="5"/>
  <c r="AN693" i="5" s="1"/>
  <c r="AK693" i="5"/>
  <c r="AL693" i="5" s="1"/>
  <c r="AI693" i="5"/>
  <c r="AJ693" i="5" s="1"/>
  <c r="AG693" i="5"/>
  <c r="AH693" i="5" s="1"/>
  <c r="AE693" i="5"/>
  <c r="AF693" i="5" s="1"/>
  <c r="C693" i="5"/>
  <c r="D693" i="5" s="1"/>
  <c r="B693" i="5"/>
  <c r="AQ692" i="5"/>
  <c r="AO692" i="5"/>
  <c r="AP692" i="5" s="1"/>
  <c r="AM692" i="5"/>
  <c r="AN692" i="5" s="1"/>
  <c r="AK692" i="5"/>
  <c r="AL692" i="5" s="1"/>
  <c r="AI692" i="5"/>
  <c r="AJ692" i="5" s="1"/>
  <c r="AG692" i="5"/>
  <c r="AH692" i="5" s="1"/>
  <c r="AE692" i="5"/>
  <c r="AF692" i="5" s="1"/>
  <c r="C692" i="5"/>
  <c r="D692" i="5" s="1"/>
  <c r="B692" i="5"/>
  <c r="AQ691" i="5"/>
  <c r="AR691" i="5" s="1"/>
  <c r="AR692" i="5" s="1"/>
  <c r="AR693" i="5" s="1"/>
  <c r="AR694" i="5" s="1"/>
  <c r="AR695" i="5" s="1"/>
  <c r="AR696" i="5" s="1"/>
  <c r="AR697" i="5" s="1"/>
  <c r="AR698" i="5" s="1"/>
  <c r="AR699" i="5" s="1"/>
  <c r="AO691" i="5"/>
  <c r="AP691" i="5" s="1"/>
  <c r="AM691" i="5"/>
  <c r="AN691" i="5" s="1"/>
  <c r="AK691" i="5"/>
  <c r="AL691" i="5" s="1"/>
  <c r="AI691" i="5"/>
  <c r="AJ691" i="5" s="1"/>
  <c r="AG691" i="5"/>
  <c r="AH691" i="5" s="1"/>
  <c r="AE691" i="5"/>
  <c r="AF691" i="5" s="1"/>
  <c r="C691" i="5"/>
  <c r="D691" i="5" s="1"/>
  <c r="B691" i="5"/>
  <c r="AQ690" i="5"/>
  <c r="AR690" i="5" s="1"/>
  <c r="AO690" i="5"/>
  <c r="AP690" i="5" s="1"/>
  <c r="AM690" i="5"/>
  <c r="AN690" i="5" s="1"/>
  <c r="AK690" i="5"/>
  <c r="AL690" i="5" s="1"/>
  <c r="AI690" i="5"/>
  <c r="AJ690" i="5" s="1"/>
  <c r="AG690" i="5"/>
  <c r="AH690" i="5" s="1"/>
  <c r="AE690" i="5"/>
  <c r="AF690" i="5" s="1"/>
  <c r="C690" i="5"/>
  <c r="D690" i="5" s="1"/>
  <c r="B690" i="5"/>
  <c r="AQ688" i="5"/>
  <c r="AO688" i="5"/>
  <c r="AP688" i="5" s="1"/>
  <c r="AM688" i="5"/>
  <c r="AN688" i="5" s="1"/>
  <c r="AK688" i="5"/>
  <c r="AL688" i="5" s="1"/>
  <c r="AI688" i="5"/>
  <c r="AJ688" i="5" s="1"/>
  <c r="AG688" i="5"/>
  <c r="AH688" i="5" s="1"/>
  <c r="AE688" i="5"/>
  <c r="AF688" i="5" s="1"/>
  <c r="AQ689" i="5"/>
  <c r="AO689" i="5"/>
  <c r="AP689" i="5" s="1"/>
  <c r="AM689" i="5"/>
  <c r="AN689" i="5" s="1"/>
  <c r="AK689" i="5"/>
  <c r="AL689" i="5" s="1"/>
  <c r="AI689" i="5"/>
  <c r="AJ689" i="5" s="1"/>
  <c r="AG689" i="5"/>
  <c r="AH689" i="5" s="1"/>
  <c r="AE689" i="5"/>
  <c r="AF689" i="5" s="1"/>
  <c r="C689" i="5"/>
  <c r="D689" i="5" s="1"/>
  <c r="B689" i="5"/>
  <c r="AQ687" i="5"/>
  <c r="AO687" i="5"/>
  <c r="AP687" i="5" s="1"/>
  <c r="AM687" i="5"/>
  <c r="AN687" i="5" s="1"/>
  <c r="AK687" i="5"/>
  <c r="AL687" i="5" s="1"/>
  <c r="AI687" i="5"/>
  <c r="AJ687" i="5" s="1"/>
  <c r="AG687" i="5"/>
  <c r="AH687" i="5" s="1"/>
  <c r="AE687" i="5"/>
  <c r="AF687" i="5" s="1"/>
  <c r="C687" i="5"/>
  <c r="D687" i="5" s="1"/>
  <c r="B687" i="5"/>
  <c r="AQ686" i="5"/>
  <c r="AO686" i="5"/>
  <c r="AP686" i="5" s="1"/>
  <c r="AM686" i="5"/>
  <c r="AN686" i="5" s="1"/>
  <c r="AK686" i="5"/>
  <c r="AL686" i="5" s="1"/>
  <c r="AI686" i="5"/>
  <c r="AJ686" i="5" s="1"/>
  <c r="AG686" i="5"/>
  <c r="AH686" i="5" s="1"/>
  <c r="AE686" i="5"/>
  <c r="AF686" i="5" s="1"/>
  <c r="C686" i="5"/>
  <c r="D686" i="5" s="1"/>
  <c r="B686" i="5"/>
  <c r="AO685" i="5"/>
  <c r="AP685" i="5" s="1"/>
  <c r="AM685" i="5"/>
  <c r="AN685" i="5" s="1"/>
  <c r="AK685" i="5"/>
  <c r="AL685" i="5" s="1"/>
  <c r="AI685" i="5"/>
  <c r="AJ685" i="5" s="1"/>
  <c r="AG685" i="5"/>
  <c r="AH685" i="5" s="1"/>
  <c r="AE685" i="5"/>
  <c r="AF685" i="5" s="1"/>
  <c r="C685" i="5"/>
  <c r="D685" i="5" s="1"/>
  <c r="B685" i="5"/>
  <c r="AO684" i="5"/>
  <c r="AP684" i="5" s="1"/>
  <c r="AM684" i="5"/>
  <c r="AN684" i="5" s="1"/>
  <c r="AK684" i="5"/>
  <c r="AL684" i="5" s="1"/>
  <c r="AI684" i="5"/>
  <c r="AJ684" i="5" s="1"/>
  <c r="AG684" i="5"/>
  <c r="AH684" i="5" s="1"/>
  <c r="AE684" i="5"/>
  <c r="AF684" i="5" s="1"/>
  <c r="C684" i="5"/>
  <c r="D684" i="5" s="1"/>
  <c r="B684" i="5"/>
  <c r="AR683" i="5"/>
  <c r="AR684" i="5" s="1"/>
  <c r="AR685" i="5" s="1"/>
  <c r="AR686" i="5" s="1"/>
  <c r="AR687" i="5" s="1"/>
  <c r="AR688" i="5" s="1"/>
  <c r="AR689" i="5" s="1"/>
  <c r="AO683" i="5"/>
  <c r="AP683" i="5" s="1"/>
  <c r="AM683" i="5"/>
  <c r="AN683" i="5" s="1"/>
  <c r="AK683" i="5"/>
  <c r="AL683" i="5" s="1"/>
  <c r="AI683" i="5"/>
  <c r="AJ683" i="5" s="1"/>
  <c r="AG683" i="5"/>
  <c r="AH683" i="5" s="1"/>
  <c r="AE683" i="5"/>
  <c r="AF683" i="5" s="1"/>
  <c r="C683" i="5"/>
  <c r="D683" i="5" s="1"/>
  <c r="B683" i="5"/>
  <c r="AR682" i="5"/>
  <c r="AO682" i="5"/>
  <c r="AP682" i="5" s="1"/>
  <c r="AM682" i="5"/>
  <c r="AN682" i="5" s="1"/>
  <c r="AK682" i="5"/>
  <c r="AL682" i="5" s="1"/>
  <c r="AI682" i="5"/>
  <c r="AJ682" i="5" s="1"/>
  <c r="AG682" i="5"/>
  <c r="AH682" i="5" s="1"/>
  <c r="AE682" i="5"/>
  <c r="AF682" i="5" s="1"/>
  <c r="C682" i="5"/>
  <c r="D682" i="5" s="1"/>
  <c r="B682" i="5"/>
  <c r="AQ676" i="5"/>
  <c r="AO676" i="5"/>
  <c r="AP676" i="5" s="1"/>
  <c r="AM676" i="5"/>
  <c r="AN676" i="5" s="1"/>
  <c r="AK676" i="5"/>
  <c r="AL676" i="5" s="1"/>
  <c r="AI676" i="5"/>
  <c r="AJ676" i="5" s="1"/>
  <c r="AG676" i="5"/>
  <c r="AH676" i="5" s="1"/>
  <c r="AE676" i="5"/>
  <c r="AF676" i="5" s="1"/>
  <c r="AQ678" i="5"/>
  <c r="AO678" i="5"/>
  <c r="AP678" i="5" s="1"/>
  <c r="AM678" i="5"/>
  <c r="AN678" i="5" s="1"/>
  <c r="AK678" i="5"/>
  <c r="AL678" i="5" s="1"/>
  <c r="AI678" i="5"/>
  <c r="AJ678" i="5" s="1"/>
  <c r="AG678" i="5"/>
  <c r="AH678" i="5" s="1"/>
  <c r="AE678" i="5"/>
  <c r="AF678" i="5" s="1"/>
  <c r="C678" i="5"/>
  <c r="D678" i="5" s="1"/>
  <c r="B678" i="5"/>
  <c r="AQ677" i="5"/>
  <c r="AO677" i="5"/>
  <c r="AP677" i="5" s="1"/>
  <c r="AM677" i="5"/>
  <c r="AN677" i="5" s="1"/>
  <c r="AK677" i="5"/>
  <c r="AL677" i="5" s="1"/>
  <c r="AI677" i="5"/>
  <c r="AJ677" i="5" s="1"/>
  <c r="AG677" i="5"/>
  <c r="AH677" i="5" s="1"/>
  <c r="AE677" i="5"/>
  <c r="AF677" i="5" s="1"/>
  <c r="C677" i="5"/>
  <c r="D677" i="5" s="1"/>
  <c r="B677" i="5"/>
  <c r="AQ675" i="5"/>
  <c r="AO675" i="5"/>
  <c r="AP675" i="5" s="1"/>
  <c r="AM675" i="5"/>
  <c r="AN675" i="5" s="1"/>
  <c r="AK675" i="5"/>
  <c r="AL675" i="5" s="1"/>
  <c r="AI675" i="5"/>
  <c r="AJ675" i="5" s="1"/>
  <c r="AG675" i="5"/>
  <c r="AH675" i="5" s="1"/>
  <c r="AE675" i="5"/>
  <c r="AF675" i="5" s="1"/>
  <c r="C675" i="5"/>
  <c r="D675" i="5" s="1"/>
  <c r="B675" i="5"/>
  <c r="AQ674" i="5"/>
  <c r="AO674" i="5"/>
  <c r="AP674" i="5" s="1"/>
  <c r="AM674" i="5"/>
  <c r="AN674" i="5" s="1"/>
  <c r="AK674" i="5"/>
  <c r="AL674" i="5" s="1"/>
  <c r="AI674" i="5"/>
  <c r="AJ674" i="5" s="1"/>
  <c r="AG674" i="5"/>
  <c r="AH674" i="5" s="1"/>
  <c r="AE674" i="5"/>
  <c r="AF674" i="5" s="1"/>
  <c r="C674" i="5"/>
  <c r="D674" i="5" s="1"/>
  <c r="B674" i="5"/>
  <c r="AQ673" i="5"/>
  <c r="AO673" i="5"/>
  <c r="AP673" i="5" s="1"/>
  <c r="AM673" i="5"/>
  <c r="AN673" i="5" s="1"/>
  <c r="AK673" i="5"/>
  <c r="AL673" i="5" s="1"/>
  <c r="AI673" i="5"/>
  <c r="AJ673" i="5" s="1"/>
  <c r="AG673" i="5"/>
  <c r="AH673" i="5" s="1"/>
  <c r="AE673" i="5"/>
  <c r="AF673" i="5" s="1"/>
  <c r="C673" i="5"/>
  <c r="D673" i="5" s="1"/>
  <c r="B673" i="5"/>
  <c r="AQ672" i="5"/>
  <c r="AO672" i="5"/>
  <c r="AP672" i="5" s="1"/>
  <c r="AM672" i="5"/>
  <c r="AN672" i="5" s="1"/>
  <c r="AK672" i="5"/>
  <c r="AL672" i="5" s="1"/>
  <c r="AI672" i="5"/>
  <c r="AJ672" i="5" s="1"/>
  <c r="AG672" i="5"/>
  <c r="AH672" i="5" s="1"/>
  <c r="AE672" i="5"/>
  <c r="AF672" i="5" s="1"/>
  <c r="C672" i="5"/>
  <c r="D672" i="5" s="1"/>
  <c r="B672" i="5"/>
  <c r="AQ671" i="5"/>
  <c r="AO671" i="5"/>
  <c r="AP671" i="5" s="1"/>
  <c r="AM671" i="5"/>
  <c r="AN671" i="5" s="1"/>
  <c r="AK671" i="5"/>
  <c r="AL671" i="5" s="1"/>
  <c r="AI671" i="5"/>
  <c r="AJ671" i="5" s="1"/>
  <c r="AG671" i="5"/>
  <c r="AH671" i="5" s="1"/>
  <c r="AE671" i="5"/>
  <c r="AF671" i="5" s="1"/>
  <c r="C671" i="5"/>
  <c r="D671" i="5" s="1"/>
  <c r="B671" i="5"/>
  <c r="AQ670" i="5"/>
  <c r="AR670" i="5" s="1"/>
  <c r="AO670" i="5"/>
  <c r="AP670" i="5" s="1"/>
  <c r="AM670" i="5"/>
  <c r="AN670" i="5" s="1"/>
  <c r="AK670" i="5"/>
  <c r="AL670" i="5" s="1"/>
  <c r="AI670" i="5"/>
  <c r="AJ670" i="5" s="1"/>
  <c r="AG670" i="5"/>
  <c r="AH670" i="5" s="1"/>
  <c r="AE670" i="5"/>
  <c r="AF670" i="5" s="1"/>
  <c r="C670" i="5"/>
  <c r="D670" i="5" s="1"/>
  <c r="B670" i="5"/>
  <c r="AQ669" i="5"/>
  <c r="AO669" i="5"/>
  <c r="AP669" i="5" s="1"/>
  <c r="AM669" i="5"/>
  <c r="AN669" i="5" s="1"/>
  <c r="AK669" i="5"/>
  <c r="AL669" i="5" s="1"/>
  <c r="AI669" i="5"/>
  <c r="AJ669" i="5" s="1"/>
  <c r="AG669" i="5"/>
  <c r="AH669" i="5" s="1"/>
  <c r="AE669" i="5"/>
  <c r="AF669" i="5" s="1"/>
  <c r="C669" i="5"/>
  <c r="D669" i="5" s="1"/>
  <c r="B669" i="5"/>
  <c r="AQ668" i="5"/>
  <c r="AO668" i="5"/>
  <c r="AP668" i="5" s="1"/>
  <c r="AM668" i="5"/>
  <c r="AN668" i="5" s="1"/>
  <c r="AK668" i="5"/>
  <c r="AL668" i="5" s="1"/>
  <c r="AI668" i="5"/>
  <c r="AJ668" i="5" s="1"/>
  <c r="AG668" i="5"/>
  <c r="AH668" i="5" s="1"/>
  <c r="AE668" i="5"/>
  <c r="AF668" i="5" s="1"/>
  <c r="AQ667" i="5"/>
  <c r="AO667" i="5"/>
  <c r="AP667" i="5" s="1"/>
  <c r="AM667" i="5"/>
  <c r="AN667" i="5" s="1"/>
  <c r="AK667" i="5"/>
  <c r="AL667" i="5" s="1"/>
  <c r="AI667" i="5"/>
  <c r="AJ667" i="5" s="1"/>
  <c r="AG667" i="5"/>
  <c r="AH667" i="5" s="1"/>
  <c r="AE667" i="5"/>
  <c r="AF667" i="5" s="1"/>
  <c r="C667" i="5"/>
  <c r="D667" i="5" s="1"/>
  <c r="B667" i="5"/>
  <c r="AQ666" i="5"/>
  <c r="AO666" i="5"/>
  <c r="AP666" i="5" s="1"/>
  <c r="AM666" i="5"/>
  <c r="AN666" i="5" s="1"/>
  <c r="AK666" i="5"/>
  <c r="AL666" i="5" s="1"/>
  <c r="AI666" i="5"/>
  <c r="AJ666" i="5" s="1"/>
  <c r="AG666" i="5"/>
  <c r="AH666" i="5" s="1"/>
  <c r="AE666" i="5"/>
  <c r="AF666" i="5" s="1"/>
  <c r="C666" i="5"/>
  <c r="D666" i="5" s="1"/>
  <c r="B666" i="5"/>
  <c r="AQ665" i="5"/>
  <c r="AO665" i="5"/>
  <c r="AP665" i="5" s="1"/>
  <c r="AM665" i="5"/>
  <c r="AN665" i="5" s="1"/>
  <c r="AK665" i="5"/>
  <c r="AL665" i="5" s="1"/>
  <c r="AI665" i="5"/>
  <c r="AJ665" i="5" s="1"/>
  <c r="AG665" i="5"/>
  <c r="AH665" i="5" s="1"/>
  <c r="AE665" i="5"/>
  <c r="AF665" i="5" s="1"/>
  <c r="C665" i="5"/>
  <c r="D665" i="5" s="1"/>
  <c r="B665" i="5"/>
  <c r="AQ664" i="5"/>
  <c r="AO664" i="5"/>
  <c r="AP664" i="5" s="1"/>
  <c r="AM664" i="5"/>
  <c r="AN664" i="5" s="1"/>
  <c r="AK664" i="5"/>
  <c r="AL664" i="5" s="1"/>
  <c r="AI664" i="5"/>
  <c r="AJ664" i="5" s="1"/>
  <c r="AG664" i="5"/>
  <c r="AH664" i="5" s="1"/>
  <c r="AE664" i="5"/>
  <c r="AF664" i="5" s="1"/>
  <c r="C664" i="5"/>
  <c r="D664" i="5" s="1"/>
  <c r="B664" i="5"/>
  <c r="AQ663" i="5"/>
  <c r="AO663" i="5"/>
  <c r="AP663" i="5" s="1"/>
  <c r="AM663" i="5"/>
  <c r="AN663" i="5" s="1"/>
  <c r="AK663" i="5"/>
  <c r="AL663" i="5" s="1"/>
  <c r="AI663" i="5"/>
  <c r="AJ663" i="5" s="1"/>
  <c r="AG663" i="5"/>
  <c r="AH663" i="5" s="1"/>
  <c r="AE663" i="5"/>
  <c r="AF663" i="5" s="1"/>
  <c r="C663" i="5"/>
  <c r="D663" i="5" s="1"/>
  <c r="B663" i="5"/>
  <c r="AQ662" i="5"/>
  <c r="AR662" i="5" s="1"/>
  <c r="AR663" i="5" s="1"/>
  <c r="AR664" i="5" s="1"/>
  <c r="AR665" i="5" s="1"/>
  <c r="AR666" i="5" s="1"/>
  <c r="AR667" i="5" s="1"/>
  <c r="AR668" i="5" s="1"/>
  <c r="AR669" i="5" s="1"/>
  <c r="AO662" i="5"/>
  <c r="AP662" i="5" s="1"/>
  <c r="AM662" i="5"/>
  <c r="AN662" i="5" s="1"/>
  <c r="AK662" i="5"/>
  <c r="AL662" i="5" s="1"/>
  <c r="AI662" i="5"/>
  <c r="AJ662" i="5" s="1"/>
  <c r="AG662" i="5"/>
  <c r="AH662" i="5" s="1"/>
  <c r="AE662" i="5"/>
  <c r="AF662" i="5" s="1"/>
  <c r="C662" i="5"/>
  <c r="D662" i="5" s="1"/>
  <c r="B662" i="5"/>
  <c r="AQ660" i="5"/>
  <c r="AO660" i="5"/>
  <c r="AP660" i="5" s="1"/>
  <c r="AM660" i="5"/>
  <c r="AN660" i="5" s="1"/>
  <c r="AK660" i="5"/>
  <c r="AL660" i="5" s="1"/>
  <c r="AI660" i="5"/>
  <c r="AJ660" i="5" s="1"/>
  <c r="AG660" i="5"/>
  <c r="AH660" i="5" s="1"/>
  <c r="AE660" i="5"/>
  <c r="AF660" i="5" s="1"/>
  <c r="C660" i="5"/>
  <c r="D660" i="5" s="1"/>
  <c r="B660" i="5"/>
  <c r="AQ659" i="5"/>
  <c r="AO659" i="5"/>
  <c r="AP659" i="5" s="1"/>
  <c r="AM659" i="5"/>
  <c r="AN659" i="5" s="1"/>
  <c r="AK659" i="5"/>
  <c r="AL659" i="5" s="1"/>
  <c r="AI659" i="5"/>
  <c r="AJ659" i="5" s="1"/>
  <c r="AG659" i="5"/>
  <c r="AH659" i="5" s="1"/>
  <c r="AE659" i="5"/>
  <c r="AF659" i="5" s="1"/>
  <c r="C659" i="5"/>
  <c r="D659" i="5" s="1"/>
  <c r="B659" i="5"/>
  <c r="AQ658" i="5"/>
  <c r="AO658" i="5"/>
  <c r="AP658" i="5" s="1"/>
  <c r="AM658" i="5"/>
  <c r="AN658" i="5" s="1"/>
  <c r="AK658" i="5"/>
  <c r="AL658" i="5" s="1"/>
  <c r="AI658" i="5"/>
  <c r="AJ658" i="5" s="1"/>
  <c r="AG658" i="5"/>
  <c r="AH658" i="5" s="1"/>
  <c r="AE658" i="5"/>
  <c r="AF658" i="5" s="1"/>
  <c r="AQ657" i="5"/>
  <c r="AO657" i="5"/>
  <c r="AP657" i="5" s="1"/>
  <c r="AM657" i="5"/>
  <c r="AN657" i="5" s="1"/>
  <c r="AK657" i="5"/>
  <c r="AL657" i="5" s="1"/>
  <c r="AI657" i="5"/>
  <c r="AJ657" i="5" s="1"/>
  <c r="AG657" i="5"/>
  <c r="AH657" i="5" s="1"/>
  <c r="AE657" i="5"/>
  <c r="AF657" i="5" s="1"/>
  <c r="C657" i="5"/>
  <c r="D657" i="5" s="1"/>
  <c r="B657" i="5"/>
  <c r="AQ656" i="5"/>
  <c r="AO656" i="5"/>
  <c r="AP656" i="5" s="1"/>
  <c r="AM656" i="5"/>
  <c r="AN656" i="5" s="1"/>
  <c r="AK656" i="5"/>
  <c r="AL656" i="5" s="1"/>
  <c r="AI656" i="5"/>
  <c r="AJ656" i="5" s="1"/>
  <c r="AG656" i="5"/>
  <c r="AH656" i="5" s="1"/>
  <c r="AE656" i="5"/>
  <c r="AF656" i="5" s="1"/>
  <c r="C656" i="5"/>
  <c r="D656" i="5" s="1"/>
  <c r="B656" i="5"/>
  <c r="AQ655" i="5"/>
  <c r="AO655" i="5"/>
  <c r="AP655" i="5" s="1"/>
  <c r="AM655" i="5"/>
  <c r="AN655" i="5" s="1"/>
  <c r="AK655" i="5"/>
  <c r="AL655" i="5" s="1"/>
  <c r="AI655" i="5"/>
  <c r="AJ655" i="5" s="1"/>
  <c r="AG655" i="5"/>
  <c r="AH655" i="5" s="1"/>
  <c r="AE655" i="5"/>
  <c r="AF655" i="5" s="1"/>
  <c r="C655" i="5"/>
  <c r="D655" i="5" s="1"/>
  <c r="B655" i="5"/>
  <c r="AQ654" i="5"/>
  <c r="AO654" i="5"/>
  <c r="AP654" i="5" s="1"/>
  <c r="AM654" i="5"/>
  <c r="AN654" i="5" s="1"/>
  <c r="AK654" i="5"/>
  <c r="AL654" i="5" s="1"/>
  <c r="AI654" i="5"/>
  <c r="AJ654" i="5" s="1"/>
  <c r="AG654" i="5"/>
  <c r="AH654" i="5" s="1"/>
  <c r="AE654" i="5"/>
  <c r="AF654" i="5" s="1"/>
  <c r="C654" i="5"/>
  <c r="D654" i="5" s="1"/>
  <c r="B654" i="5"/>
  <c r="AQ653" i="5"/>
  <c r="AO653" i="5"/>
  <c r="AP653" i="5" s="1"/>
  <c r="AM653" i="5"/>
  <c r="AN653" i="5" s="1"/>
  <c r="AK653" i="5"/>
  <c r="AL653" i="5" s="1"/>
  <c r="AI653" i="5"/>
  <c r="AJ653" i="5" s="1"/>
  <c r="AG653" i="5"/>
  <c r="AH653" i="5" s="1"/>
  <c r="AE653" i="5"/>
  <c r="AF653" i="5" s="1"/>
  <c r="C653" i="5"/>
  <c r="D653" i="5" s="1"/>
  <c r="B653" i="5"/>
  <c r="AQ652" i="5"/>
  <c r="AO652" i="5"/>
  <c r="AP652" i="5" s="1"/>
  <c r="AM652" i="5"/>
  <c r="AN652" i="5" s="1"/>
  <c r="AK652" i="5"/>
  <c r="AL652" i="5" s="1"/>
  <c r="AI652" i="5"/>
  <c r="AJ652" i="5" s="1"/>
  <c r="AG652" i="5"/>
  <c r="AH652" i="5" s="1"/>
  <c r="AE652" i="5"/>
  <c r="AF652" i="5" s="1"/>
  <c r="C652" i="5"/>
  <c r="D652" i="5" s="1"/>
  <c r="B652" i="5"/>
  <c r="AQ651" i="5"/>
  <c r="AO651" i="5"/>
  <c r="AP651" i="5" s="1"/>
  <c r="AM651" i="5"/>
  <c r="AN651" i="5" s="1"/>
  <c r="AK651" i="5"/>
  <c r="AL651" i="5" s="1"/>
  <c r="AI651" i="5"/>
  <c r="AJ651" i="5" s="1"/>
  <c r="AG651" i="5"/>
  <c r="AH651" i="5" s="1"/>
  <c r="AE651" i="5"/>
  <c r="AF651" i="5" s="1"/>
  <c r="C651" i="5"/>
  <c r="D651" i="5" s="1"/>
  <c r="B651" i="5"/>
  <c r="AQ650" i="5"/>
  <c r="AO650" i="5"/>
  <c r="AP650" i="5" s="1"/>
  <c r="AM650" i="5"/>
  <c r="AN650" i="5" s="1"/>
  <c r="AK650" i="5"/>
  <c r="AL650" i="5" s="1"/>
  <c r="AI650" i="5"/>
  <c r="AJ650" i="5" s="1"/>
  <c r="AG650" i="5"/>
  <c r="AH650" i="5" s="1"/>
  <c r="AE650" i="5"/>
  <c r="AF650" i="5" s="1"/>
  <c r="C650" i="5"/>
  <c r="D650" i="5" s="1"/>
  <c r="B650" i="5"/>
  <c r="AQ649" i="5"/>
  <c r="AR649" i="5" s="1"/>
  <c r="AR650" i="5" s="1"/>
  <c r="AR651" i="5" s="1"/>
  <c r="AR652" i="5" s="1"/>
  <c r="AR653" i="5" s="1"/>
  <c r="AR654" i="5" s="1"/>
  <c r="AR655" i="5" s="1"/>
  <c r="AR656" i="5" s="1"/>
  <c r="AR657" i="5" s="1"/>
  <c r="AR658" i="5" s="1"/>
  <c r="AR659" i="5" s="1"/>
  <c r="AR660" i="5" s="1"/>
  <c r="AO649" i="5"/>
  <c r="AP649" i="5" s="1"/>
  <c r="AM649" i="5"/>
  <c r="AN649" i="5" s="1"/>
  <c r="AK649" i="5"/>
  <c r="AL649" i="5" s="1"/>
  <c r="AI649" i="5"/>
  <c r="AJ649" i="5" s="1"/>
  <c r="AG649" i="5"/>
  <c r="AH649" i="5" s="1"/>
  <c r="AE649" i="5"/>
  <c r="AF649" i="5" s="1"/>
  <c r="C649" i="5"/>
  <c r="D649" i="5" s="1"/>
  <c r="B649" i="5"/>
  <c r="AQ647" i="5"/>
  <c r="AO647" i="5"/>
  <c r="AP647" i="5" s="1"/>
  <c r="AM647" i="5"/>
  <c r="AN647" i="5" s="1"/>
  <c r="AK647" i="5"/>
  <c r="AL647" i="5" s="1"/>
  <c r="AI647" i="5"/>
  <c r="AJ647" i="5" s="1"/>
  <c r="AG647" i="5"/>
  <c r="AH647" i="5" s="1"/>
  <c r="AE647" i="5"/>
  <c r="AF647" i="5" s="1"/>
  <c r="C647" i="5"/>
  <c r="D647" i="5" s="1"/>
  <c r="B647" i="5"/>
  <c r="AQ646" i="5"/>
  <c r="AO646" i="5"/>
  <c r="AP646" i="5" s="1"/>
  <c r="AM646" i="5"/>
  <c r="AN646" i="5" s="1"/>
  <c r="AK646" i="5"/>
  <c r="AL646" i="5" s="1"/>
  <c r="AI646" i="5"/>
  <c r="AJ646" i="5" s="1"/>
  <c r="AG646" i="5"/>
  <c r="AH646" i="5" s="1"/>
  <c r="AE646" i="5"/>
  <c r="AF646" i="5" s="1"/>
  <c r="C646" i="5"/>
  <c r="D646" i="5" s="1"/>
  <c r="B646" i="5"/>
  <c r="AQ645" i="5"/>
  <c r="AO645" i="5"/>
  <c r="AP645" i="5" s="1"/>
  <c r="AM645" i="5"/>
  <c r="AN645" i="5" s="1"/>
  <c r="AK645" i="5"/>
  <c r="AL645" i="5" s="1"/>
  <c r="AI645" i="5"/>
  <c r="AJ645" i="5" s="1"/>
  <c r="AG645" i="5"/>
  <c r="AH645" i="5" s="1"/>
  <c r="AE645" i="5"/>
  <c r="AF645" i="5" s="1"/>
  <c r="C645" i="5"/>
  <c r="D645" i="5" s="1"/>
  <c r="B645" i="5"/>
  <c r="AQ644" i="5"/>
  <c r="AO644" i="5"/>
  <c r="AP644" i="5" s="1"/>
  <c r="AM644" i="5"/>
  <c r="AN644" i="5" s="1"/>
  <c r="AK644" i="5"/>
  <c r="AL644" i="5" s="1"/>
  <c r="AI644" i="5"/>
  <c r="AJ644" i="5" s="1"/>
  <c r="AG644" i="5"/>
  <c r="AH644" i="5" s="1"/>
  <c r="AE644" i="5"/>
  <c r="AF644" i="5" s="1"/>
  <c r="C644" i="5"/>
  <c r="D644" i="5" s="1"/>
  <c r="B644" i="5"/>
  <c r="AQ643" i="5"/>
  <c r="AO643" i="5"/>
  <c r="AP643" i="5" s="1"/>
  <c r="AM643" i="5"/>
  <c r="AN643" i="5" s="1"/>
  <c r="AK643" i="5"/>
  <c r="AL643" i="5" s="1"/>
  <c r="AI643" i="5"/>
  <c r="AJ643" i="5" s="1"/>
  <c r="AG643" i="5"/>
  <c r="AH643" i="5" s="1"/>
  <c r="AE643" i="5"/>
  <c r="AF643" i="5" s="1"/>
  <c r="AQ642" i="5"/>
  <c r="AO642" i="5"/>
  <c r="AP642" i="5" s="1"/>
  <c r="AM642" i="5"/>
  <c r="AN642" i="5" s="1"/>
  <c r="AK642" i="5"/>
  <c r="AL642" i="5" s="1"/>
  <c r="AI642" i="5"/>
  <c r="AJ642" i="5" s="1"/>
  <c r="AG642" i="5"/>
  <c r="AH642" i="5" s="1"/>
  <c r="AE642" i="5"/>
  <c r="AF642" i="5" s="1"/>
  <c r="C642" i="5"/>
  <c r="D642" i="5" s="1"/>
  <c r="B642" i="5"/>
  <c r="AQ641" i="5"/>
  <c r="AO641" i="5"/>
  <c r="AP641" i="5" s="1"/>
  <c r="AM641" i="5"/>
  <c r="AN641" i="5" s="1"/>
  <c r="AK641" i="5"/>
  <c r="AL641" i="5" s="1"/>
  <c r="AI641" i="5"/>
  <c r="AJ641" i="5" s="1"/>
  <c r="AG641" i="5"/>
  <c r="AH641" i="5" s="1"/>
  <c r="AE641" i="5"/>
  <c r="AF641" i="5" s="1"/>
  <c r="C641" i="5"/>
  <c r="D641" i="5" s="1"/>
  <c r="B641" i="5"/>
  <c r="AQ640" i="5"/>
  <c r="AO640" i="5"/>
  <c r="AP640" i="5" s="1"/>
  <c r="AM640" i="5"/>
  <c r="AN640" i="5" s="1"/>
  <c r="AK640" i="5"/>
  <c r="AL640" i="5" s="1"/>
  <c r="AI640" i="5"/>
  <c r="AJ640" i="5" s="1"/>
  <c r="AG640" i="5"/>
  <c r="AH640" i="5" s="1"/>
  <c r="AE640" i="5"/>
  <c r="AF640" i="5" s="1"/>
  <c r="C640" i="5"/>
  <c r="D640" i="5" s="1"/>
  <c r="B640" i="5"/>
  <c r="AQ639" i="5"/>
  <c r="AO639" i="5"/>
  <c r="AP639" i="5" s="1"/>
  <c r="AM639" i="5"/>
  <c r="AN639" i="5" s="1"/>
  <c r="AK639" i="5"/>
  <c r="AL639" i="5" s="1"/>
  <c r="AI639" i="5"/>
  <c r="AJ639" i="5" s="1"/>
  <c r="AG639" i="5"/>
  <c r="AH639" i="5" s="1"/>
  <c r="AE639" i="5"/>
  <c r="AF639" i="5" s="1"/>
  <c r="C639" i="5"/>
  <c r="D639" i="5" s="1"/>
  <c r="B639" i="5"/>
  <c r="AQ638" i="5"/>
  <c r="AO638" i="5"/>
  <c r="AP638" i="5" s="1"/>
  <c r="AM638" i="5"/>
  <c r="AN638" i="5" s="1"/>
  <c r="AK638" i="5"/>
  <c r="AL638" i="5" s="1"/>
  <c r="AI638" i="5"/>
  <c r="AJ638" i="5" s="1"/>
  <c r="AG638" i="5"/>
  <c r="AH638" i="5" s="1"/>
  <c r="AE638" i="5"/>
  <c r="AF638" i="5" s="1"/>
  <c r="C638" i="5"/>
  <c r="D638" i="5" s="1"/>
  <c r="B638" i="5"/>
  <c r="AQ637" i="5"/>
  <c r="AR637" i="5" s="1"/>
  <c r="AO637" i="5"/>
  <c r="AP637" i="5" s="1"/>
  <c r="AM637" i="5"/>
  <c r="AN637" i="5" s="1"/>
  <c r="AK637" i="5"/>
  <c r="AL637" i="5" s="1"/>
  <c r="AI637" i="5"/>
  <c r="AJ637" i="5" s="1"/>
  <c r="AG637" i="5"/>
  <c r="AH637" i="5" s="1"/>
  <c r="AE637" i="5"/>
  <c r="AF637" i="5" s="1"/>
  <c r="C637" i="5"/>
  <c r="D637" i="5" s="1"/>
  <c r="B637" i="5"/>
  <c r="AQ635" i="5"/>
  <c r="AO635" i="5"/>
  <c r="AP635" i="5" s="1"/>
  <c r="AM635" i="5"/>
  <c r="AN635" i="5" s="1"/>
  <c r="AK635" i="5"/>
  <c r="AL635" i="5" s="1"/>
  <c r="AI635" i="5"/>
  <c r="AJ635" i="5" s="1"/>
  <c r="AG635" i="5"/>
  <c r="AH635" i="5" s="1"/>
  <c r="AE635" i="5"/>
  <c r="AF635" i="5" s="1"/>
  <c r="AQ634" i="5"/>
  <c r="AO634" i="5"/>
  <c r="AP634" i="5" s="1"/>
  <c r="AM634" i="5"/>
  <c r="AN634" i="5" s="1"/>
  <c r="AK634" i="5"/>
  <c r="AL634" i="5" s="1"/>
  <c r="AI634" i="5"/>
  <c r="AJ634" i="5" s="1"/>
  <c r="AG634" i="5"/>
  <c r="AH634" i="5" s="1"/>
  <c r="AE634" i="5"/>
  <c r="AF634" i="5" s="1"/>
  <c r="C634" i="5"/>
  <c r="D634" i="5" s="1"/>
  <c r="B634" i="5"/>
  <c r="AQ633" i="5"/>
  <c r="AO633" i="5"/>
  <c r="AP633" i="5" s="1"/>
  <c r="AM633" i="5"/>
  <c r="AN633" i="5" s="1"/>
  <c r="AK633" i="5"/>
  <c r="AL633" i="5" s="1"/>
  <c r="AI633" i="5"/>
  <c r="AJ633" i="5" s="1"/>
  <c r="AG633" i="5"/>
  <c r="AH633" i="5" s="1"/>
  <c r="AE633" i="5"/>
  <c r="AF633" i="5" s="1"/>
  <c r="C633" i="5"/>
  <c r="D633" i="5" s="1"/>
  <c r="B633" i="5"/>
  <c r="AQ632" i="5"/>
  <c r="AO632" i="5"/>
  <c r="AP632" i="5" s="1"/>
  <c r="AM632" i="5"/>
  <c r="AN632" i="5" s="1"/>
  <c r="AK632" i="5"/>
  <c r="AL632" i="5" s="1"/>
  <c r="AI632" i="5"/>
  <c r="AJ632" i="5" s="1"/>
  <c r="AG632" i="5"/>
  <c r="AH632" i="5" s="1"/>
  <c r="AE632" i="5"/>
  <c r="AF632" i="5" s="1"/>
  <c r="C632" i="5"/>
  <c r="D632" i="5" s="1"/>
  <c r="B632" i="5"/>
  <c r="AQ631" i="5"/>
  <c r="AO631" i="5"/>
  <c r="AP631" i="5" s="1"/>
  <c r="AM631" i="5"/>
  <c r="AN631" i="5" s="1"/>
  <c r="AK631" i="5"/>
  <c r="AL631" i="5" s="1"/>
  <c r="AI631" i="5"/>
  <c r="AJ631" i="5" s="1"/>
  <c r="AG631" i="5"/>
  <c r="AH631" i="5" s="1"/>
  <c r="AE631" i="5"/>
  <c r="AF631" i="5" s="1"/>
  <c r="C631" i="5"/>
  <c r="D631" i="5" s="1"/>
  <c r="B631" i="5"/>
  <c r="AQ630" i="5"/>
  <c r="AO630" i="5"/>
  <c r="AP630" i="5" s="1"/>
  <c r="AM630" i="5"/>
  <c r="AN630" i="5" s="1"/>
  <c r="AK630" i="5"/>
  <c r="AL630" i="5" s="1"/>
  <c r="AI630" i="5"/>
  <c r="AJ630" i="5" s="1"/>
  <c r="AG630" i="5"/>
  <c r="AH630" i="5" s="1"/>
  <c r="AE630" i="5"/>
  <c r="AF630" i="5" s="1"/>
  <c r="C630" i="5"/>
  <c r="D630" i="5" s="1"/>
  <c r="B630" i="5"/>
  <c r="AQ629" i="5"/>
  <c r="AO629" i="5"/>
  <c r="AP629" i="5" s="1"/>
  <c r="AM629" i="5"/>
  <c r="AN629" i="5" s="1"/>
  <c r="AK629" i="5"/>
  <c r="AL629" i="5" s="1"/>
  <c r="AI629" i="5"/>
  <c r="AJ629" i="5" s="1"/>
  <c r="AG629" i="5"/>
  <c r="AH629" i="5" s="1"/>
  <c r="AE629" i="5"/>
  <c r="AF629" i="5" s="1"/>
  <c r="C629" i="5"/>
  <c r="D629" i="5" s="1"/>
  <c r="B629" i="5"/>
  <c r="AQ628" i="5"/>
  <c r="AO628" i="5"/>
  <c r="AP628" i="5" s="1"/>
  <c r="AM628" i="5"/>
  <c r="AN628" i="5" s="1"/>
  <c r="AK628" i="5"/>
  <c r="AL628" i="5" s="1"/>
  <c r="AI628" i="5"/>
  <c r="AJ628" i="5" s="1"/>
  <c r="AG628" i="5"/>
  <c r="AH628" i="5" s="1"/>
  <c r="AE628" i="5"/>
  <c r="AF628" i="5" s="1"/>
  <c r="C628" i="5"/>
  <c r="D628" i="5" s="1"/>
  <c r="B628" i="5"/>
  <c r="AQ627" i="5"/>
  <c r="AO627" i="5"/>
  <c r="AP627" i="5" s="1"/>
  <c r="AM627" i="5"/>
  <c r="AN627" i="5" s="1"/>
  <c r="AK627" i="5"/>
  <c r="AL627" i="5" s="1"/>
  <c r="AI627" i="5"/>
  <c r="AJ627" i="5" s="1"/>
  <c r="AG627" i="5"/>
  <c r="AH627" i="5" s="1"/>
  <c r="AE627" i="5"/>
  <c r="AF627" i="5" s="1"/>
  <c r="C627" i="5"/>
  <c r="D627" i="5" s="1"/>
  <c r="B627" i="5"/>
  <c r="AQ626" i="5"/>
  <c r="AR626" i="5" s="1"/>
  <c r="AO626" i="5"/>
  <c r="AP626" i="5" s="1"/>
  <c r="AM626" i="5"/>
  <c r="AN626" i="5" s="1"/>
  <c r="AK626" i="5"/>
  <c r="AL626" i="5" s="1"/>
  <c r="AI626" i="5"/>
  <c r="AJ626" i="5" s="1"/>
  <c r="AG626" i="5"/>
  <c r="AH626" i="5" s="1"/>
  <c r="AE626" i="5"/>
  <c r="AF626" i="5" s="1"/>
  <c r="C626" i="5"/>
  <c r="D626" i="5" s="1"/>
  <c r="B626" i="5"/>
  <c r="AQ624" i="5"/>
  <c r="AO624" i="5"/>
  <c r="AP624" i="5" s="1"/>
  <c r="AM624" i="5"/>
  <c r="AN624" i="5" s="1"/>
  <c r="AK624" i="5"/>
  <c r="AL624" i="5" s="1"/>
  <c r="AI624" i="5"/>
  <c r="AJ624" i="5" s="1"/>
  <c r="AG624" i="5"/>
  <c r="AH624" i="5" s="1"/>
  <c r="AE624" i="5"/>
  <c r="AF624" i="5" s="1"/>
  <c r="C624" i="5"/>
  <c r="D624" i="5" s="1"/>
  <c r="B624" i="5"/>
  <c r="AQ623" i="5"/>
  <c r="AO623" i="5"/>
  <c r="AP623" i="5" s="1"/>
  <c r="AM623" i="5"/>
  <c r="AN623" i="5" s="1"/>
  <c r="AK623" i="5"/>
  <c r="AL623" i="5" s="1"/>
  <c r="AI623" i="5"/>
  <c r="AJ623" i="5" s="1"/>
  <c r="AG623" i="5"/>
  <c r="AH623" i="5" s="1"/>
  <c r="AE623" i="5"/>
  <c r="AF623" i="5" s="1"/>
  <c r="C623" i="5"/>
  <c r="D623" i="5" s="1"/>
  <c r="B623" i="5"/>
  <c r="AQ622" i="5"/>
  <c r="AO622" i="5"/>
  <c r="AP622" i="5" s="1"/>
  <c r="AM622" i="5"/>
  <c r="AN622" i="5" s="1"/>
  <c r="AK622" i="5"/>
  <c r="AL622" i="5" s="1"/>
  <c r="AI622" i="5"/>
  <c r="AJ622" i="5" s="1"/>
  <c r="AG622" i="5"/>
  <c r="AH622" i="5" s="1"/>
  <c r="AE622" i="5"/>
  <c r="AF622" i="5" s="1"/>
  <c r="C622" i="5"/>
  <c r="D622" i="5" s="1"/>
  <c r="B622" i="5"/>
  <c r="AQ621" i="5"/>
  <c r="AO621" i="5"/>
  <c r="AP621" i="5" s="1"/>
  <c r="AM621" i="5"/>
  <c r="AN621" i="5" s="1"/>
  <c r="AK621" i="5"/>
  <c r="AL621" i="5" s="1"/>
  <c r="AI621" i="5"/>
  <c r="AJ621" i="5" s="1"/>
  <c r="AG621" i="5"/>
  <c r="AH621" i="5" s="1"/>
  <c r="AE621" i="5"/>
  <c r="AF621" i="5" s="1"/>
  <c r="C621" i="5"/>
  <c r="D621" i="5" s="1"/>
  <c r="B621" i="5"/>
  <c r="AQ620" i="5"/>
  <c r="AO620" i="5"/>
  <c r="AP620" i="5" s="1"/>
  <c r="AM620" i="5"/>
  <c r="AN620" i="5" s="1"/>
  <c r="AK620" i="5"/>
  <c r="AL620" i="5" s="1"/>
  <c r="AI620" i="5"/>
  <c r="AJ620" i="5" s="1"/>
  <c r="AG620" i="5"/>
  <c r="AH620" i="5" s="1"/>
  <c r="AE620" i="5"/>
  <c r="AF620" i="5" s="1"/>
  <c r="C620" i="5"/>
  <c r="D620" i="5" s="1"/>
  <c r="B620" i="5"/>
  <c r="AQ619" i="5"/>
  <c r="AO619" i="5"/>
  <c r="AP619" i="5" s="1"/>
  <c r="AM619" i="5"/>
  <c r="AN619" i="5" s="1"/>
  <c r="AK619" i="5"/>
  <c r="AL619" i="5" s="1"/>
  <c r="AI619" i="5"/>
  <c r="AJ619" i="5" s="1"/>
  <c r="AG619" i="5"/>
  <c r="AH619" i="5" s="1"/>
  <c r="AE619" i="5"/>
  <c r="AF619" i="5" s="1"/>
  <c r="C619" i="5"/>
  <c r="D619" i="5" s="1"/>
  <c r="B619" i="5"/>
  <c r="AQ618" i="5"/>
  <c r="AO618" i="5"/>
  <c r="AP618" i="5" s="1"/>
  <c r="AM618" i="5"/>
  <c r="AN618" i="5" s="1"/>
  <c r="AK618" i="5"/>
  <c r="AL618" i="5" s="1"/>
  <c r="AI618" i="5"/>
  <c r="AJ618" i="5" s="1"/>
  <c r="AG618" i="5"/>
  <c r="AH618" i="5" s="1"/>
  <c r="AE618" i="5"/>
  <c r="AF618" i="5" s="1"/>
  <c r="AQ617" i="5"/>
  <c r="AO617" i="5"/>
  <c r="AP617" i="5" s="1"/>
  <c r="AM617" i="5"/>
  <c r="AN617" i="5" s="1"/>
  <c r="AK617" i="5"/>
  <c r="AL617" i="5" s="1"/>
  <c r="AI617" i="5"/>
  <c r="AJ617" i="5" s="1"/>
  <c r="AG617" i="5"/>
  <c r="AH617" i="5" s="1"/>
  <c r="AE617" i="5"/>
  <c r="AF617" i="5" s="1"/>
  <c r="C617" i="5"/>
  <c r="D617" i="5" s="1"/>
  <c r="B617" i="5"/>
  <c r="AQ616" i="5"/>
  <c r="AO616" i="5"/>
  <c r="AP616" i="5" s="1"/>
  <c r="AM616" i="5"/>
  <c r="AN616" i="5" s="1"/>
  <c r="AK616" i="5"/>
  <c r="AL616" i="5" s="1"/>
  <c r="AI616" i="5"/>
  <c r="AJ616" i="5" s="1"/>
  <c r="AG616" i="5"/>
  <c r="AH616" i="5" s="1"/>
  <c r="AE616" i="5"/>
  <c r="AF616" i="5" s="1"/>
  <c r="C616" i="5"/>
  <c r="D616" i="5" s="1"/>
  <c r="B616" i="5"/>
  <c r="AQ615" i="5"/>
  <c r="AR615" i="5" s="1"/>
  <c r="AO615" i="5"/>
  <c r="AP615" i="5" s="1"/>
  <c r="AM615" i="5"/>
  <c r="AN615" i="5" s="1"/>
  <c r="AK615" i="5"/>
  <c r="AL615" i="5" s="1"/>
  <c r="AI615" i="5"/>
  <c r="AJ615" i="5" s="1"/>
  <c r="AG615" i="5"/>
  <c r="AH615" i="5" s="1"/>
  <c r="AE615" i="5"/>
  <c r="AF615" i="5" s="1"/>
  <c r="C615" i="5"/>
  <c r="D615" i="5" s="1"/>
  <c r="B615" i="5"/>
  <c r="AQ614" i="5"/>
  <c r="AO614" i="5"/>
  <c r="AP614" i="5" s="1"/>
  <c r="AM614" i="5"/>
  <c r="AN614" i="5" s="1"/>
  <c r="AK614" i="5"/>
  <c r="AL614" i="5" s="1"/>
  <c r="AI614" i="5"/>
  <c r="AJ614" i="5" s="1"/>
  <c r="AG614" i="5"/>
  <c r="AH614" i="5" s="1"/>
  <c r="AE614" i="5"/>
  <c r="AF614" i="5" s="1"/>
  <c r="C614" i="5"/>
  <c r="D614" i="5" s="1"/>
  <c r="B614" i="5"/>
  <c r="AQ613" i="5"/>
  <c r="AO613" i="5"/>
  <c r="AP613" i="5" s="1"/>
  <c r="AM613" i="5"/>
  <c r="AN613" i="5" s="1"/>
  <c r="AK613" i="5"/>
  <c r="AL613" i="5" s="1"/>
  <c r="AI613" i="5"/>
  <c r="AJ613" i="5" s="1"/>
  <c r="AG613" i="5"/>
  <c r="AH613" i="5" s="1"/>
  <c r="AE613" i="5"/>
  <c r="AF613" i="5" s="1"/>
  <c r="C613" i="5"/>
  <c r="D613" i="5" s="1"/>
  <c r="B613" i="5"/>
  <c r="AQ612" i="5"/>
  <c r="AO612" i="5"/>
  <c r="AP612" i="5" s="1"/>
  <c r="AM612" i="5"/>
  <c r="AN612" i="5" s="1"/>
  <c r="AK612" i="5"/>
  <c r="AL612" i="5" s="1"/>
  <c r="AI612" i="5"/>
  <c r="AJ612" i="5" s="1"/>
  <c r="AG612" i="5"/>
  <c r="AH612" i="5" s="1"/>
  <c r="AE612" i="5"/>
  <c r="AF612" i="5" s="1"/>
  <c r="C612" i="5"/>
  <c r="D612" i="5" s="1"/>
  <c r="B612" i="5"/>
  <c r="AQ611" i="5"/>
  <c r="AO611" i="5"/>
  <c r="AP611" i="5" s="1"/>
  <c r="AM611" i="5"/>
  <c r="AN611" i="5" s="1"/>
  <c r="AK611" i="5"/>
  <c r="AL611" i="5" s="1"/>
  <c r="AI611" i="5"/>
  <c r="AJ611" i="5" s="1"/>
  <c r="AG611" i="5"/>
  <c r="AH611" i="5" s="1"/>
  <c r="AE611" i="5"/>
  <c r="AF611" i="5" s="1"/>
  <c r="C611" i="5"/>
  <c r="D611" i="5" s="1"/>
  <c r="B611" i="5"/>
  <c r="AQ610" i="5"/>
  <c r="AO610" i="5"/>
  <c r="AP610" i="5" s="1"/>
  <c r="AM610" i="5"/>
  <c r="AN610" i="5" s="1"/>
  <c r="AK610" i="5"/>
  <c r="AL610" i="5" s="1"/>
  <c r="AI610" i="5"/>
  <c r="AJ610" i="5" s="1"/>
  <c r="AG610" i="5"/>
  <c r="AH610" i="5" s="1"/>
  <c r="AE610" i="5"/>
  <c r="AF610" i="5" s="1"/>
  <c r="C610" i="5"/>
  <c r="D610" i="5" s="1"/>
  <c r="B610" i="5"/>
  <c r="AQ609" i="5"/>
  <c r="AO609" i="5"/>
  <c r="AP609" i="5" s="1"/>
  <c r="AM609" i="5"/>
  <c r="AN609" i="5" s="1"/>
  <c r="AK609" i="5"/>
  <c r="AL609" i="5" s="1"/>
  <c r="AI609" i="5"/>
  <c r="AJ609" i="5" s="1"/>
  <c r="AG609" i="5"/>
  <c r="AH609" i="5" s="1"/>
  <c r="AE609" i="5"/>
  <c r="AF609" i="5" s="1"/>
  <c r="C609" i="5"/>
  <c r="D609" i="5" s="1"/>
  <c r="B609" i="5"/>
  <c r="AQ608" i="5"/>
  <c r="AO608" i="5"/>
  <c r="AP608" i="5" s="1"/>
  <c r="AM608" i="5"/>
  <c r="AN608" i="5" s="1"/>
  <c r="AK608" i="5"/>
  <c r="AL608" i="5" s="1"/>
  <c r="AI608" i="5"/>
  <c r="AJ608" i="5" s="1"/>
  <c r="AG608" i="5"/>
  <c r="AH608" i="5" s="1"/>
  <c r="AE608" i="5"/>
  <c r="AF608" i="5" s="1"/>
  <c r="C608" i="5"/>
  <c r="D608" i="5" s="1"/>
  <c r="B608" i="5"/>
  <c r="AQ607" i="5"/>
  <c r="AR607" i="5" s="1"/>
  <c r="AO607" i="5"/>
  <c r="AP607" i="5" s="1"/>
  <c r="AM607" i="5"/>
  <c r="AN607" i="5" s="1"/>
  <c r="AK607" i="5"/>
  <c r="AL607" i="5" s="1"/>
  <c r="AI607" i="5"/>
  <c r="AJ607" i="5" s="1"/>
  <c r="AG607" i="5"/>
  <c r="AH607" i="5" s="1"/>
  <c r="AE607" i="5"/>
  <c r="AF607" i="5" s="1"/>
  <c r="C607" i="5"/>
  <c r="D607" i="5" s="1"/>
  <c r="B607" i="5"/>
  <c r="AQ606" i="5"/>
  <c r="AO606" i="5"/>
  <c r="AP606" i="5" s="1"/>
  <c r="AM606" i="5"/>
  <c r="AN606" i="5" s="1"/>
  <c r="AK606" i="5"/>
  <c r="AL606" i="5" s="1"/>
  <c r="AI606" i="5"/>
  <c r="AJ606" i="5" s="1"/>
  <c r="AG606" i="5"/>
  <c r="AH606" i="5" s="1"/>
  <c r="AE606" i="5"/>
  <c r="AF606" i="5" s="1"/>
  <c r="C606" i="5"/>
  <c r="D606" i="5" s="1"/>
  <c r="B606" i="5"/>
  <c r="AQ605" i="5"/>
  <c r="AO605" i="5"/>
  <c r="AP605" i="5" s="1"/>
  <c r="AM605" i="5"/>
  <c r="AN605" i="5" s="1"/>
  <c r="AK605" i="5"/>
  <c r="AL605" i="5" s="1"/>
  <c r="AI605" i="5"/>
  <c r="AJ605" i="5" s="1"/>
  <c r="AG605" i="5"/>
  <c r="AH605" i="5" s="1"/>
  <c r="AE605" i="5"/>
  <c r="AF605" i="5" s="1"/>
  <c r="C605" i="5"/>
  <c r="D605" i="5" s="1"/>
  <c r="B605" i="5"/>
  <c r="AQ604" i="5"/>
  <c r="AO604" i="5"/>
  <c r="AP604" i="5" s="1"/>
  <c r="AM604" i="5"/>
  <c r="AN604" i="5" s="1"/>
  <c r="AK604" i="5"/>
  <c r="AL604" i="5" s="1"/>
  <c r="AI604" i="5"/>
  <c r="AJ604" i="5" s="1"/>
  <c r="AG604" i="5"/>
  <c r="AH604" i="5" s="1"/>
  <c r="AE604" i="5"/>
  <c r="AF604" i="5" s="1"/>
  <c r="C604" i="5"/>
  <c r="D604" i="5" s="1"/>
  <c r="B604" i="5"/>
  <c r="AQ603" i="5"/>
  <c r="AO603" i="5"/>
  <c r="AP603" i="5" s="1"/>
  <c r="AM603" i="5"/>
  <c r="AN603" i="5" s="1"/>
  <c r="AK603" i="5"/>
  <c r="AL603" i="5" s="1"/>
  <c r="AI603" i="5"/>
  <c r="AJ603" i="5" s="1"/>
  <c r="AG603" i="5"/>
  <c r="AH603" i="5" s="1"/>
  <c r="AE603" i="5"/>
  <c r="AF603" i="5" s="1"/>
  <c r="C603" i="5"/>
  <c r="D603" i="5" s="1"/>
  <c r="B603" i="5"/>
  <c r="AQ602" i="5"/>
  <c r="AO602" i="5"/>
  <c r="AP602" i="5" s="1"/>
  <c r="AM602" i="5"/>
  <c r="AN602" i="5" s="1"/>
  <c r="AK602" i="5"/>
  <c r="AL602" i="5" s="1"/>
  <c r="AI602" i="5"/>
  <c r="AJ602" i="5" s="1"/>
  <c r="AG602" i="5"/>
  <c r="AH602" i="5" s="1"/>
  <c r="AE602" i="5"/>
  <c r="AF602" i="5" s="1"/>
  <c r="C602" i="5"/>
  <c r="D602" i="5" s="1"/>
  <c r="B602" i="5"/>
  <c r="AQ601" i="5"/>
  <c r="AO601" i="5"/>
  <c r="AP601" i="5" s="1"/>
  <c r="AM601" i="5"/>
  <c r="AN601" i="5" s="1"/>
  <c r="AK601" i="5"/>
  <c r="AL601" i="5" s="1"/>
  <c r="AI601" i="5"/>
  <c r="AJ601" i="5" s="1"/>
  <c r="AG601" i="5"/>
  <c r="AH601" i="5" s="1"/>
  <c r="AE601" i="5"/>
  <c r="AF601" i="5" s="1"/>
  <c r="AQ600" i="5"/>
  <c r="AO600" i="5"/>
  <c r="AP600" i="5" s="1"/>
  <c r="AM600" i="5"/>
  <c r="AN600" i="5" s="1"/>
  <c r="AK600" i="5"/>
  <c r="AL600" i="5" s="1"/>
  <c r="AI600" i="5"/>
  <c r="AJ600" i="5" s="1"/>
  <c r="AG600" i="5"/>
  <c r="AH600" i="5" s="1"/>
  <c r="AE600" i="5"/>
  <c r="AF600" i="5" s="1"/>
  <c r="C600" i="5"/>
  <c r="D600" i="5" s="1"/>
  <c r="B600" i="5"/>
  <c r="AQ599" i="5"/>
  <c r="AO599" i="5"/>
  <c r="AP599" i="5" s="1"/>
  <c r="AM599" i="5"/>
  <c r="AN599" i="5" s="1"/>
  <c r="AK599" i="5"/>
  <c r="AL599" i="5" s="1"/>
  <c r="AI599" i="5"/>
  <c r="AJ599" i="5" s="1"/>
  <c r="AG599" i="5"/>
  <c r="AH599" i="5" s="1"/>
  <c r="AE599" i="5"/>
  <c r="AF599" i="5" s="1"/>
  <c r="C599" i="5"/>
  <c r="D599" i="5" s="1"/>
  <c r="B599" i="5"/>
  <c r="AQ598" i="5"/>
  <c r="AO598" i="5"/>
  <c r="AP598" i="5" s="1"/>
  <c r="AM598" i="5"/>
  <c r="AN598" i="5" s="1"/>
  <c r="AK598" i="5"/>
  <c r="AL598" i="5" s="1"/>
  <c r="AI598" i="5"/>
  <c r="AJ598" i="5" s="1"/>
  <c r="AG598" i="5"/>
  <c r="AH598" i="5" s="1"/>
  <c r="AE598" i="5"/>
  <c r="AF598" i="5" s="1"/>
  <c r="C598" i="5"/>
  <c r="D598" i="5" s="1"/>
  <c r="B598" i="5"/>
  <c r="AQ597" i="5"/>
  <c r="AR597" i="5" s="1"/>
  <c r="AO597" i="5"/>
  <c r="AP597" i="5" s="1"/>
  <c r="AM597" i="5"/>
  <c r="AN597" i="5" s="1"/>
  <c r="AK597" i="5"/>
  <c r="AL597" i="5" s="1"/>
  <c r="AI597" i="5"/>
  <c r="AJ597" i="5" s="1"/>
  <c r="AG597" i="5"/>
  <c r="AH597" i="5" s="1"/>
  <c r="AE597" i="5"/>
  <c r="AF597" i="5" s="1"/>
  <c r="C597" i="5"/>
  <c r="D597" i="5" s="1"/>
  <c r="B597" i="5"/>
  <c r="AQ595" i="5"/>
  <c r="AO595" i="5"/>
  <c r="AP595" i="5" s="1"/>
  <c r="AM595" i="5"/>
  <c r="AN595" i="5" s="1"/>
  <c r="AK595" i="5"/>
  <c r="AL595" i="5" s="1"/>
  <c r="AI595" i="5"/>
  <c r="AJ595" i="5" s="1"/>
  <c r="AG595" i="5"/>
  <c r="AH595" i="5" s="1"/>
  <c r="AE595" i="5"/>
  <c r="AF595" i="5" s="1"/>
  <c r="C595" i="5"/>
  <c r="D595" i="5" s="1"/>
  <c r="B595" i="5"/>
  <c r="AQ594" i="5"/>
  <c r="AO594" i="5"/>
  <c r="AP594" i="5" s="1"/>
  <c r="AM594" i="5"/>
  <c r="AN594" i="5" s="1"/>
  <c r="AK594" i="5"/>
  <c r="AL594" i="5" s="1"/>
  <c r="AI594" i="5"/>
  <c r="AJ594" i="5" s="1"/>
  <c r="AG594" i="5"/>
  <c r="AH594" i="5" s="1"/>
  <c r="AE594" i="5"/>
  <c r="AF594" i="5" s="1"/>
  <c r="C594" i="5"/>
  <c r="D594" i="5" s="1"/>
  <c r="B594" i="5"/>
  <c r="AQ593" i="5"/>
  <c r="AO593" i="5"/>
  <c r="AP593" i="5" s="1"/>
  <c r="AM593" i="5"/>
  <c r="AN593" i="5" s="1"/>
  <c r="AK593" i="5"/>
  <c r="AL593" i="5" s="1"/>
  <c r="AI593" i="5"/>
  <c r="AJ593" i="5" s="1"/>
  <c r="AG593" i="5"/>
  <c r="AH593" i="5" s="1"/>
  <c r="AE593" i="5"/>
  <c r="AF593" i="5" s="1"/>
  <c r="C593" i="5"/>
  <c r="D593" i="5" s="1"/>
  <c r="B593" i="5"/>
  <c r="AQ592" i="5"/>
  <c r="AO592" i="5"/>
  <c r="AP592" i="5" s="1"/>
  <c r="AM592" i="5"/>
  <c r="AN592" i="5" s="1"/>
  <c r="AK592" i="5"/>
  <c r="AL592" i="5" s="1"/>
  <c r="AI592" i="5"/>
  <c r="AJ592" i="5" s="1"/>
  <c r="AG592" i="5"/>
  <c r="AH592" i="5" s="1"/>
  <c r="AE592" i="5"/>
  <c r="AF592" i="5" s="1"/>
  <c r="C592" i="5"/>
  <c r="D592" i="5" s="1"/>
  <c r="B592" i="5"/>
  <c r="AQ591" i="5"/>
  <c r="AO591" i="5"/>
  <c r="AP591" i="5" s="1"/>
  <c r="AM591" i="5"/>
  <c r="AN591" i="5" s="1"/>
  <c r="AK591" i="5"/>
  <c r="AL591" i="5" s="1"/>
  <c r="AI591" i="5"/>
  <c r="AJ591" i="5" s="1"/>
  <c r="AG591" i="5"/>
  <c r="AH591" i="5" s="1"/>
  <c r="AE591" i="5"/>
  <c r="AF591" i="5" s="1"/>
  <c r="C591" i="5"/>
  <c r="D591" i="5" s="1"/>
  <c r="B591" i="5"/>
  <c r="AQ590" i="5"/>
  <c r="AO590" i="5"/>
  <c r="AP590" i="5" s="1"/>
  <c r="AM590" i="5"/>
  <c r="AN590" i="5" s="1"/>
  <c r="AK590" i="5"/>
  <c r="AL590" i="5" s="1"/>
  <c r="AI590" i="5"/>
  <c r="AJ590" i="5" s="1"/>
  <c r="AG590" i="5"/>
  <c r="AH590" i="5" s="1"/>
  <c r="AE590" i="5"/>
  <c r="AF590" i="5" s="1"/>
  <c r="C590" i="5"/>
  <c r="D590" i="5" s="1"/>
  <c r="B590" i="5"/>
  <c r="AQ589" i="5"/>
  <c r="AO589" i="5"/>
  <c r="AP589" i="5" s="1"/>
  <c r="AM589" i="5"/>
  <c r="AN589" i="5" s="1"/>
  <c r="AK589" i="5"/>
  <c r="AL589" i="5" s="1"/>
  <c r="AI589" i="5"/>
  <c r="AJ589" i="5" s="1"/>
  <c r="AG589" i="5"/>
  <c r="AH589" i="5" s="1"/>
  <c r="AE589" i="5"/>
  <c r="AF589" i="5" s="1"/>
  <c r="C589" i="5"/>
  <c r="D589" i="5" s="1"/>
  <c r="B589" i="5"/>
  <c r="AQ588" i="5"/>
  <c r="AO588" i="5"/>
  <c r="AP588" i="5" s="1"/>
  <c r="AM588" i="5"/>
  <c r="AN588" i="5" s="1"/>
  <c r="AK588" i="5"/>
  <c r="AL588" i="5" s="1"/>
  <c r="AI588" i="5"/>
  <c r="AJ588" i="5" s="1"/>
  <c r="AG588" i="5"/>
  <c r="AH588" i="5" s="1"/>
  <c r="AE588" i="5"/>
  <c r="AF588" i="5" s="1"/>
  <c r="C588" i="5"/>
  <c r="D588" i="5" s="1"/>
  <c r="B588" i="5"/>
  <c r="AQ587" i="5"/>
  <c r="AR587" i="5" s="1"/>
  <c r="AR588" i="5" s="1"/>
  <c r="AR589" i="5" s="1"/>
  <c r="AR590" i="5" s="1"/>
  <c r="AR591" i="5" s="1"/>
  <c r="AR592" i="5" s="1"/>
  <c r="AR593" i="5" s="1"/>
  <c r="AR594" i="5" s="1"/>
  <c r="AR595" i="5" s="1"/>
  <c r="AO587" i="5"/>
  <c r="AP587" i="5" s="1"/>
  <c r="AM587" i="5"/>
  <c r="AN587" i="5" s="1"/>
  <c r="AK587" i="5"/>
  <c r="AL587" i="5" s="1"/>
  <c r="AI587" i="5"/>
  <c r="AJ587" i="5" s="1"/>
  <c r="AG587" i="5"/>
  <c r="AH587" i="5" s="1"/>
  <c r="AE587" i="5"/>
  <c r="AF587" i="5" s="1"/>
  <c r="C587" i="5"/>
  <c r="D587" i="5" s="1"/>
  <c r="B587" i="5"/>
  <c r="AQ586" i="5"/>
  <c r="AO586" i="5"/>
  <c r="AP586" i="5" s="1"/>
  <c r="AM586" i="5"/>
  <c r="AN586" i="5" s="1"/>
  <c r="AK586" i="5"/>
  <c r="AL586" i="5" s="1"/>
  <c r="AI586" i="5"/>
  <c r="AJ586" i="5" s="1"/>
  <c r="AG586" i="5"/>
  <c r="AH586" i="5" s="1"/>
  <c r="AE586" i="5"/>
  <c r="AF586" i="5" s="1"/>
  <c r="C586" i="5"/>
  <c r="D586" i="5" s="1"/>
  <c r="B586" i="5"/>
  <c r="AQ585" i="5"/>
  <c r="AO585" i="5"/>
  <c r="AP585" i="5" s="1"/>
  <c r="AM585" i="5"/>
  <c r="AN585" i="5" s="1"/>
  <c r="AK585" i="5"/>
  <c r="AL585" i="5" s="1"/>
  <c r="AI585" i="5"/>
  <c r="AJ585" i="5" s="1"/>
  <c r="AG585" i="5"/>
  <c r="AH585" i="5" s="1"/>
  <c r="AE585" i="5"/>
  <c r="AF585" i="5" s="1"/>
  <c r="C585" i="5"/>
  <c r="D585" i="5" s="1"/>
  <c r="B585" i="5"/>
  <c r="AQ584" i="5"/>
  <c r="AO584" i="5"/>
  <c r="AP584" i="5" s="1"/>
  <c r="AM584" i="5"/>
  <c r="AN584" i="5" s="1"/>
  <c r="AK584" i="5"/>
  <c r="AL584" i="5" s="1"/>
  <c r="AI584" i="5"/>
  <c r="AJ584" i="5" s="1"/>
  <c r="AG584" i="5"/>
  <c r="AH584" i="5" s="1"/>
  <c r="AE584" i="5"/>
  <c r="AF584" i="5" s="1"/>
  <c r="C584" i="5"/>
  <c r="D584" i="5" s="1"/>
  <c r="B584" i="5"/>
  <c r="AQ583" i="5"/>
  <c r="AO583" i="5"/>
  <c r="AP583" i="5" s="1"/>
  <c r="AM583" i="5"/>
  <c r="AN583" i="5" s="1"/>
  <c r="AK583" i="5"/>
  <c r="AL583" i="5" s="1"/>
  <c r="AI583" i="5"/>
  <c r="AJ583" i="5" s="1"/>
  <c r="AG583" i="5"/>
  <c r="AH583" i="5" s="1"/>
  <c r="AE583" i="5"/>
  <c r="AF583" i="5" s="1"/>
  <c r="C583" i="5"/>
  <c r="D583" i="5" s="1"/>
  <c r="B583" i="5"/>
  <c r="AQ582" i="5"/>
  <c r="AO582" i="5"/>
  <c r="AP582" i="5" s="1"/>
  <c r="AM582" i="5"/>
  <c r="AN582" i="5" s="1"/>
  <c r="AK582" i="5"/>
  <c r="AL582" i="5" s="1"/>
  <c r="AI582" i="5"/>
  <c r="AJ582" i="5" s="1"/>
  <c r="AG582" i="5"/>
  <c r="AH582" i="5" s="1"/>
  <c r="AE582" i="5"/>
  <c r="AF582" i="5" s="1"/>
  <c r="C582" i="5"/>
  <c r="D582" i="5" s="1"/>
  <c r="B582" i="5"/>
  <c r="AQ581" i="5"/>
  <c r="AO581" i="5"/>
  <c r="AP581" i="5" s="1"/>
  <c r="AM581" i="5"/>
  <c r="AN581" i="5" s="1"/>
  <c r="AK581" i="5"/>
  <c r="AL581" i="5" s="1"/>
  <c r="AI581" i="5"/>
  <c r="AJ581" i="5" s="1"/>
  <c r="AG581" i="5"/>
  <c r="AH581" i="5" s="1"/>
  <c r="AE581" i="5"/>
  <c r="AF581" i="5" s="1"/>
  <c r="C581" i="5"/>
  <c r="D581" i="5" s="1"/>
  <c r="B581" i="5"/>
  <c r="AQ580" i="5"/>
  <c r="AO580" i="5"/>
  <c r="AP580" i="5" s="1"/>
  <c r="AM580" i="5"/>
  <c r="AN580" i="5" s="1"/>
  <c r="AK580" i="5"/>
  <c r="AL580" i="5" s="1"/>
  <c r="AI580" i="5"/>
  <c r="AJ580" i="5" s="1"/>
  <c r="AG580" i="5"/>
  <c r="AH580" i="5" s="1"/>
  <c r="AE580" i="5"/>
  <c r="AF580" i="5" s="1"/>
  <c r="C580" i="5"/>
  <c r="D580" i="5" s="1"/>
  <c r="B580" i="5"/>
  <c r="AQ579" i="5"/>
  <c r="AR579" i="5" s="1"/>
  <c r="AR580" i="5" s="1"/>
  <c r="AR581" i="5" s="1"/>
  <c r="AR582" i="5" s="1"/>
  <c r="AR583" i="5" s="1"/>
  <c r="AR584" i="5" s="1"/>
  <c r="AR585" i="5" s="1"/>
  <c r="AR586" i="5" s="1"/>
  <c r="AO579" i="5"/>
  <c r="AP579" i="5" s="1"/>
  <c r="AM579" i="5"/>
  <c r="AN579" i="5" s="1"/>
  <c r="AK579" i="5"/>
  <c r="AL579" i="5" s="1"/>
  <c r="AI579" i="5"/>
  <c r="AJ579" i="5" s="1"/>
  <c r="AG579" i="5"/>
  <c r="AH579" i="5" s="1"/>
  <c r="AE579" i="5"/>
  <c r="AF579" i="5" s="1"/>
  <c r="C579" i="5"/>
  <c r="D579" i="5" s="1"/>
  <c r="B579" i="5"/>
  <c r="AQ576" i="5"/>
  <c r="AO576" i="5"/>
  <c r="AP576" i="5" s="1"/>
  <c r="AM576" i="5"/>
  <c r="AN576" i="5" s="1"/>
  <c r="AK576" i="5"/>
  <c r="AL576" i="5" s="1"/>
  <c r="AI576" i="5"/>
  <c r="AJ576" i="5" s="1"/>
  <c r="AG576" i="5"/>
  <c r="AH576" i="5" s="1"/>
  <c r="AE576" i="5"/>
  <c r="AF576" i="5" s="1"/>
  <c r="AQ575" i="5"/>
  <c r="AO575" i="5"/>
  <c r="AP575" i="5" s="1"/>
  <c r="AM575" i="5"/>
  <c r="AN575" i="5" s="1"/>
  <c r="AK575" i="5"/>
  <c r="AL575" i="5" s="1"/>
  <c r="AI575" i="5"/>
  <c r="AJ575" i="5" s="1"/>
  <c r="AG575" i="5"/>
  <c r="AH575" i="5" s="1"/>
  <c r="AE575" i="5"/>
  <c r="AF575" i="5" s="1"/>
  <c r="C575" i="5"/>
  <c r="D575" i="5" s="1"/>
  <c r="B575" i="5"/>
  <c r="AQ574" i="5"/>
  <c r="AO574" i="5"/>
  <c r="AP574" i="5" s="1"/>
  <c r="AM574" i="5"/>
  <c r="AN574" i="5" s="1"/>
  <c r="AK574" i="5"/>
  <c r="AL574" i="5" s="1"/>
  <c r="AI574" i="5"/>
  <c r="AJ574" i="5" s="1"/>
  <c r="AG574" i="5"/>
  <c r="AH574" i="5" s="1"/>
  <c r="AE574" i="5"/>
  <c r="AF574" i="5" s="1"/>
  <c r="C574" i="5"/>
  <c r="D574" i="5" s="1"/>
  <c r="B574" i="5"/>
  <c r="AQ573" i="5"/>
  <c r="AO573" i="5"/>
  <c r="AP573" i="5" s="1"/>
  <c r="AM573" i="5"/>
  <c r="AN573" i="5" s="1"/>
  <c r="AK573" i="5"/>
  <c r="AL573" i="5" s="1"/>
  <c r="AI573" i="5"/>
  <c r="AJ573" i="5" s="1"/>
  <c r="AG573" i="5"/>
  <c r="AH573" i="5" s="1"/>
  <c r="AE573" i="5"/>
  <c r="AF573" i="5" s="1"/>
  <c r="C573" i="5"/>
  <c r="D573" i="5" s="1"/>
  <c r="B573" i="5"/>
  <c r="AQ572" i="5"/>
  <c r="AO572" i="5"/>
  <c r="AP572" i="5" s="1"/>
  <c r="AM572" i="5"/>
  <c r="AN572" i="5" s="1"/>
  <c r="AK572" i="5"/>
  <c r="AL572" i="5" s="1"/>
  <c r="AI572" i="5"/>
  <c r="AJ572" i="5" s="1"/>
  <c r="AG572" i="5"/>
  <c r="AH572" i="5" s="1"/>
  <c r="AE572" i="5"/>
  <c r="AF572" i="5" s="1"/>
  <c r="C572" i="5"/>
  <c r="D572" i="5" s="1"/>
  <c r="B572" i="5"/>
  <c r="AQ571" i="5"/>
  <c r="AO571" i="5"/>
  <c r="AP571" i="5" s="1"/>
  <c r="AM571" i="5"/>
  <c r="AN571" i="5" s="1"/>
  <c r="AK571" i="5"/>
  <c r="AL571" i="5" s="1"/>
  <c r="AI571" i="5"/>
  <c r="AJ571" i="5" s="1"/>
  <c r="AG571" i="5"/>
  <c r="AH571" i="5" s="1"/>
  <c r="AE571" i="5"/>
  <c r="AF571" i="5" s="1"/>
  <c r="C571" i="5"/>
  <c r="D571" i="5" s="1"/>
  <c r="B571" i="5"/>
  <c r="AQ570" i="5"/>
  <c r="AO570" i="5"/>
  <c r="AP570" i="5" s="1"/>
  <c r="AM570" i="5"/>
  <c r="AN570" i="5" s="1"/>
  <c r="AK570" i="5"/>
  <c r="AL570" i="5" s="1"/>
  <c r="AI570" i="5"/>
  <c r="AJ570" i="5" s="1"/>
  <c r="AG570" i="5"/>
  <c r="AH570" i="5" s="1"/>
  <c r="AE570" i="5"/>
  <c r="AF570" i="5" s="1"/>
  <c r="C570" i="5"/>
  <c r="D570" i="5" s="1"/>
  <c r="B570" i="5"/>
  <c r="AQ569" i="5"/>
  <c r="AO569" i="5"/>
  <c r="AP569" i="5" s="1"/>
  <c r="AM569" i="5"/>
  <c r="AN569" i="5" s="1"/>
  <c r="AK569" i="5"/>
  <c r="AL569" i="5" s="1"/>
  <c r="AI569" i="5"/>
  <c r="AJ569" i="5" s="1"/>
  <c r="AG569" i="5"/>
  <c r="AH569" i="5" s="1"/>
  <c r="AE569" i="5"/>
  <c r="AF569" i="5" s="1"/>
  <c r="C569" i="5"/>
  <c r="D569" i="5" s="1"/>
  <c r="B569" i="5"/>
  <c r="AQ568" i="5"/>
  <c r="AO568" i="5"/>
  <c r="AP568" i="5" s="1"/>
  <c r="AM568" i="5"/>
  <c r="AN568" i="5" s="1"/>
  <c r="AK568" i="5"/>
  <c r="AL568" i="5" s="1"/>
  <c r="AI568" i="5"/>
  <c r="AJ568" i="5" s="1"/>
  <c r="AG568" i="5"/>
  <c r="AH568" i="5" s="1"/>
  <c r="AE568" i="5"/>
  <c r="AF568" i="5" s="1"/>
  <c r="C568" i="5"/>
  <c r="D568" i="5" s="1"/>
  <c r="B568" i="5"/>
  <c r="AQ567" i="5"/>
  <c r="AR567" i="5" s="1"/>
  <c r="AR568" i="5" s="1"/>
  <c r="AR569" i="5" s="1"/>
  <c r="AR570" i="5" s="1"/>
  <c r="AR571" i="5" s="1"/>
  <c r="AR572" i="5" s="1"/>
  <c r="AR573" i="5" s="1"/>
  <c r="AR574" i="5" s="1"/>
  <c r="AR575" i="5" s="1"/>
  <c r="AR576" i="5" s="1"/>
  <c r="AO567" i="5"/>
  <c r="AP567" i="5" s="1"/>
  <c r="AM567" i="5"/>
  <c r="AN567" i="5" s="1"/>
  <c r="AK567" i="5"/>
  <c r="AL567" i="5" s="1"/>
  <c r="AI567" i="5"/>
  <c r="AJ567" i="5" s="1"/>
  <c r="AG567" i="5"/>
  <c r="AH567" i="5" s="1"/>
  <c r="AE567" i="5"/>
  <c r="AF567" i="5" s="1"/>
  <c r="C567" i="5"/>
  <c r="D567" i="5" s="1"/>
  <c r="B567" i="5"/>
  <c r="AQ565" i="5"/>
  <c r="AO565" i="5"/>
  <c r="AP565" i="5" s="1"/>
  <c r="AM565" i="5"/>
  <c r="AN565" i="5" s="1"/>
  <c r="AK565" i="5"/>
  <c r="AL565" i="5" s="1"/>
  <c r="AI565" i="5"/>
  <c r="AJ565" i="5" s="1"/>
  <c r="AG565" i="5"/>
  <c r="AH565" i="5" s="1"/>
  <c r="AE565" i="5"/>
  <c r="AF565" i="5" s="1"/>
  <c r="C565" i="5"/>
  <c r="D565" i="5" s="1"/>
  <c r="B565" i="5"/>
  <c r="AQ564" i="5"/>
  <c r="AO564" i="5"/>
  <c r="AP564" i="5" s="1"/>
  <c r="AM564" i="5"/>
  <c r="AN564" i="5" s="1"/>
  <c r="AK564" i="5"/>
  <c r="AL564" i="5" s="1"/>
  <c r="AI564" i="5"/>
  <c r="AJ564" i="5" s="1"/>
  <c r="AG564" i="5"/>
  <c r="AH564" i="5" s="1"/>
  <c r="AE564" i="5"/>
  <c r="AF564" i="5" s="1"/>
  <c r="C564" i="5"/>
  <c r="D564" i="5" s="1"/>
  <c r="B564" i="5"/>
  <c r="AQ563" i="5"/>
  <c r="AO563" i="5"/>
  <c r="AP563" i="5" s="1"/>
  <c r="AM563" i="5"/>
  <c r="AN563" i="5" s="1"/>
  <c r="AK563" i="5"/>
  <c r="AL563" i="5" s="1"/>
  <c r="AI563" i="5"/>
  <c r="AJ563" i="5" s="1"/>
  <c r="AG563" i="5"/>
  <c r="AH563" i="5" s="1"/>
  <c r="AE563" i="5"/>
  <c r="AF563" i="5" s="1"/>
  <c r="C563" i="5"/>
  <c r="D563" i="5" s="1"/>
  <c r="B563" i="5"/>
  <c r="AQ562" i="5"/>
  <c r="AO562" i="5"/>
  <c r="AP562" i="5" s="1"/>
  <c r="AM562" i="5"/>
  <c r="AN562" i="5" s="1"/>
  <c r="AK562" i="5"/>
  <c r="AL562" i="5" s="1"/>
  <c r="AI562" i="5"/>
  <c r="AJ562" i="5" s="1"/>
  <c r="AG562" i="5"/>
  <c r="AH562" i="5" s="1"/>
  <c r="AE562" i="5"/>
  <c r="AF562" i="5" s="1"/>
  <c r="C562" i="5"/>
  <c r="D562" i="5" s="1"/>
  <c r="B562" i="5"/>
  <c r="AQ561" i="5"/>
  <c r="AO561" i="5"/>
  <c r="AP561" i="5" s="1"/>
  <c r="AM561" i="5"/>
  <c r="AN561" i="5" s="1"/>
  <c r="AK561" i="5"/>
  <c r="AL561" i="5" s="1"/>
  <c r="AI561" i="5"/>
  <c r="AJ561" i="5" s="1"/>
  <c r="AG561" i="5"/>
  <c r="AH561" i="5" s="1"/>
  <c r="AE561" i="5"/>
  <c r="AF561" i="5" s="1"/>
  <c r="C561" i="5"/>
  <c r="D561" i="5" s="1"/>
  <c r="B561" i="5"/>
  <c r="AQ560" i="5"/>
  <c r="AO560" i="5"/>
  <c r="AP560" i="5" s="1"/>
  <c r="AM560" i="5"/>
  <c r="AN560" i="5" s="1"/>
  <c r="AK560" i="5"/>
  <c r="AL560" i="5" s="1"/>
  <c r="AI560" i="5"/>
  <c r="AJ560" i="5" s="1"/>
  <c r="AG560" i="5"/>
  <c r="AH560" i="5" s="1"/>
  <c r="AE560" i="5"/>
  <c r="AF560" i="5" s="1"/>
  <c r="C560" i="5"/>
  <c r="D560" i="5" s="1"/>
  <c r="B560" i="5"/>
  <c r="AQ559" i="5"/>
  <c r="AO559" i="5"/>
  <c r="AP559" i="5" s="1"/>
  <c r="AM559" i="5"/>
  <c r="AN559" i="5" s="1"/>
  <c r="AK559" i="5"/>
  <c r="AL559" i="5" s="1"/>
  <c r="AI559" i="5"/>
  <c r="AJ559" i="5" s="1"/>
  <c r="AG559" i="5"/>
  <c r="AH559" i="5" s="1"/>
  <c r="AE559" i="5"/>
  <c r="AF559" i="5" s="1"/>
  <c r="C559" i="5"/>
  <c r="D559" i="5" s="1"/>
  <c r="B559" i="5"/>
  <c r="AQ558" i="5"/>
  <c r="AR558" i="5" s="1"/>
  <c r="AR559" i="5" s="1"/>
  <c r="AR560" i="5" s="1"/>
  <c r="AR561" i="5" s="1"/>
  <c r="AR562" i="5" s="1"/>
  <c r="AR563" i="5" s="1"/>
  <c r="AR564" i="5" s="1"/>
  <c r="AR565" i="5" s="1"/>
  <c r="AO558" i="5"/>
  <c r="AP558" i="5" s="1"/>
  <c r="AM558" i="5"/>
  <c r="AN558" i="5" s="1"/>
  <c r="AK558" i="5"/>
  <c r="AL558" i="5" s="1"/>
  <c r="AI558" i="5"/>
  <c r="AJ558" i="5" s="1"/>
  <c r="AG558" i="5"/>
  <c r="AH558" i="5" s="1"/>
  <c r="AE558" i="5"/>
  <c r="AF558" i="5" s="1"/>
  <c r="C558" i="5"/>
  <c r="D558" i="5" s="1"/>
  <c r="B558" i="5"/>
  <c r="AQ556" i="5"/>
  <c r="AO556" i="5"/>
  <c r="AP556" i="5" s="1"/>
  <c r="AM556" i="5"/>
  <c r="AN556" i="5" s="1"/>
  <c r="AK556" i="5"/>
  <c r="AL556" i="5" s="1"/>
  <c r="AI556" i="5"/>
  <c r="AJ556" i="5" s="1"/>
  <c r="AG556" i="5"/>
  <c r="AH556" i="5" s="1"/>
  <c r="AE556" i="5"/>
  <c r="AF556" i="5" s="1"/>
  <c r="C556" i="5"/>
  <c r="D556" i="5" s="1"/>
  <c r="B556" i="5"/>
  <c r="AQ555" i="5"/>
  <c r="AO555" i="5"/>
  <c r="AP555" i="5" s="1"/>
  <c r="AM555" i="5"/>
  <c r="AN555" i="5" s="1"/>
  <c r="AK555" i="5"/>
  <c r="AL555" i="5" s="1"/>
  <c r="AI555" i="5"/>
  <c r="AJ555" i="5" s="1"/>
  <c r="AG555" i="5"/>
  <c r="AH555" i="5" s="1"/>
  <c r="AE555" i="5"/>
  <c r="AF555" i="5" s="1"/>
  <c r="C555" i="5"/>
  <c r="D555" i="5" s="1"/>
  <c r="B555" i="5"/>
  <c r="AQ554" i="5"/>
  <c r="AO554" i="5"/>
  <c r="AP554" i="5" s="1"/>
  <c r="AM554" i="5"/>
  <c r="AN554" i="5" s="1"/>
  <c r="AK554" i="5"/>
  <c r="AL554" i="5" s="1"/>
  <c r="AI554" i="5"/>
  <c r="AJ554" i="5" s="1"/>
  <c r="AG554" i="5"/>
  <c r="AH554" i="5" s="1"/>
  <c r="AE554" i="5"/>
  <c r="AF554" i="5" s="1"/>
  <c r="C554" i="5"/>
  <c r="D554" i="5" s="1"/>
  <c r="B554" i="5"/>
  <c r="AQ553" i="5"/>
  <c r="AO553" i="5"/>
  <c r="AP553" i="5" s="1"/>
  <c r="AM553" i="5"/>
  <c r="AN553" i="5" s="1"/>
  <c r="AK553" i="5"/>
  <c r="AL553" i="5" s="1"/>
  <c r="AI553" i="5"/>
  <c r="AJ553" i="5" s="1"/>
  <c r="AG553" i="5"/>
  <c r="AH553" i="5" s="1"/>
  <c r="AE553" i="5"/>
  <c r="AF553" i="5" s="1"/>
  <c r="C553" i="5"/>
  <c r="D553" i="5" s="1"/>
  <c r="B553" i="5"/>
  <c r="AQ552" i="5"/>
  <c r="AO552" i="5"/>
  <c r="AP552" i="5" s="1"/>
  <c r="AM552" i="5"/>
  <c r="AN552" i="5" s="1"/>
  <c r="AK552" i="5"/>
  <c r="AL552" i="5" s="1"/>
  <c r="AI552" i="5"/>
  <c r="AJ552" i="5" s="1"/>
  <c r="AG552" i="5"/>
  <c r="AH552" i="5" s="1"/>
  <c r="AE552" i="5"/>
  <c r="AF552" i="5" s="1"/>
  <c r="C552" i="5"/>
  <c r="D552" i="5" s="1"/>
  <c r="B552" i="5"/>
  <c r="AQ551" i="5"/>
  <c r="AR551" i="5" s="1"/>
  <c r="AR552" i="5" s="1"/>
  <c r="AR553" i="5" s="1"/>
  <c r="AR554" i="5" s="1"/>
  <c r="AR555" i="5" s="1"/>
  <c r="AR556" i="5" s="1"/>
  <c r="AO551" i="5"/>
  <c r="AP551" i="5" s="1"/>
  <c r="AM551" i="5"/>
  <c r="AN551" i="5" s="1"/>
  <c r="AK551" i="5"/>
  <c r="AL551" i="5" s="1"/>
  <c r="AI551" i="5"/>
  <c r="AJ551" i="5" s="1"/>
  <c r="AG551" i="5"/>
  <c r="AH551" i="5" s="1"/>
  <c r="AE551" i="5"/>
  <c r="AF551" i="5" s="1"/>
  <c r="C551" i="5"/>
  <c r="D551" i="5" s="1"/>
  <c r="B551" i="5"/>
  <c r="AQ550" i="5"/>
  <c r="AR550" i="5" s="1"/>
  <c r="AO550" i="5"/>
  <c r="AP550" i="5" s="1"/>
  <c r="AM550" i="5"/>
  <c r="AN550" i="5" s="1"/>
  <c r="AK550" i="5"/>
  <c r="AL550" i="5" s="1"/>
  <c r="AI550" i="5"/>
  <c r="AJ550" i="5" s="1"/>
  <c r="AG550" i="5"/>
  <c r="AH550" i="5" s="1"/>
  <c r="AE550" i="5"/>
  <c r="AF550" i="5" s="1"/>
  <c r="C550" i="5"/>
  <c r="D550" i="5" s="1"/>
  <c r="B550" i="5"/>
  <c r="AQ549" i="5"/>
  <c r="AO549" i="5"/>
  <c r="AP549" i="5" s="1"/>
  <c r="AM549" i="5"/>
  <c r="AN549" i="5" s="1"/>
  <c r="AK549" i="5"/>
  <c r="AL549" i="5" s="1"/>
  <c r="AI549" i="5"/>
  <c r="AJ549" i="5" s="1"/>
  <c r="AG549" i="5"/>
  <c r="AH549" i="5" s="1"/>
  <c r="AE549" i="5"/>
  <c r="AF549" i="5" s="1"/>
  <c r="AQ548" i="5"/>
  <c r="AO548" i="5"/>
  <c r="AP548" i="5" s="1"/>
  <c r="AM548" i="5"/>
  <c r="AN548" i="5" s="1"/>
  <c r="AK548" i="5"/>
  <c r="AL548" i="5" s="1"/>
  <c r="AI548" i="5"/>
  <c r="AJ548" i="5" s="1"/>
  <c r="AG548" i="5"/>
  <c r="AH548" i="5" s="1"/>
  <c r="AE548" i="5"/>
  <c r="AF548" i="5" s="1"/>
  <c r="C548" i="5"/>
  <c r="D548" i="5" s="1"/>
  <c r="B548" i="5"/>
  <c r="AQ547" i="5"/>
  <c r="AO547" i="5"/>
  <c r="AP547" i="5" s="1"/>
  <c r="AM547" i="5"/>
  <c r="AN547" i="5" s="1"/>
  <c r="AK547" i="5"/>
  <c r="AL547" i="5" s="1"/>
  <c r="AI547" i="5"/>
  <c r="AJ547" i="5" s="1"/>
  <c r="AG547" i="5"/>
  <c r="AH547" i="5" s="1"/>
  <c r="AE547" i="5"/>
  <c r="AF547" i="5" s="1"/>
  <c r="C547" i="5"/>
  <c r="D547" i="5" s="1"/>
  <c r="B547" i="5"/>
  <c r="AQ546" i="5"/>
  <c r="AO546" i="5"/>
  <c r="AP546" i="5" s="1"/>
  <c r="AM546" i="5"/>
  <c r="AN546" i="5" s="1"/>
  <c r="AK546" i="5"/>
  <c r="AL546" i="5" s="1"/>
  <c r="AI546" i="5"/>
  <c r="AJ546" i="5" s="1"/>
  <c r="AG546" i="5"/>
  <c r="AH546" i="5" s="1"/>
  <c r="AE546" i="5"/>
  <c r="AF546" i="5" s="1"/>
  <c r="C546" i="5"/>
  <c r="D546" i="5" s="1"/>
  <c r="B546" i="5"/>
  <c r="AQ545" i="5"/>
  <c r="AO545" i="5"/>
  <c r="AP545" i="5" s="1"/>
  <c r="AM545" i="5"/>
  <c r="AN545" i="5" s="1"/>
  <c r="AK545" i="5"/>
  <c r="AL545" i="5" s="1"/>
  <c r="AI545" i="5"/>
  <c r="AJ545" i="5" s="1"/>
  <c r="AG545" i="5"/>
  <c r="AH545" i="5" s="1"/>
  <c r="AE545" i="5"/>
  <c r="AF545" i="5" s="1"/>
  <c r="C545" i="5"/>
  <c r="D545" i="5" s="1"/>
  <c r="B545" i="5"/>
  <c r="AQ544" i="5"/>
  <c r="AO544" i="5"/>
  <c r="AP544" i="5" s="1"/>
  <c r="AM544" i="5"/>
  <c r="AN544" i="5" s="1"/>
  <c r="AK544" i="5"/>
  <c r="AL544" i="5" s="1"/>
  <c r="AI544" i="5"/>
  <c r="AJ544" i="5" s="1"/>
  <c r="AG544" i="5"/>
  <c r="AH544" i="5" s="1"/>
  <c r="AE544" i="5"/>
  <c r="AF544" i="5" s="1"/>
  <c r="C544" i="5"/>
  <c r="D544" i="5" s="1"/>
  <c r="B544" i="5"/>
  <c r="AQ543" i="5"/>
  <c r="AO543" i="5"/>
  <c r="AP543" i="5" s="1"/>
  <c r="AM543" i="5"/>
  <c r="AN543" i="5" s="1"/>
  <c r="AK543" i="5"/>
  <c r="AL543" i="5" s="1"/>
  <c r="AI543" i="5"/>
  <c r="AJ543" i="5" s="1"/>
  <c r="AG543" i="5"/>
  <c r="AH543" i="5" s="1"/>
  <c r="AE543" i="5"/>
  <c r="AF543" i="5" s="1"/>
  <c r="C543" i="5"/>
  <c r="D543" i="5" s="1"/>
  <c r="B543" i="5"/>
  <c r="AQ542" i="5"/>
  <c r="AO542" i="5"/>
  <c r="AP542" i="5" s="1"/>
  <c r="AM542" i="5"/>
  <c r="AN542" i="5" s="1"/>
  <c r="AK542" i="5"/>
  <c r="AL542" i="5" s="1"/>
  <c r="AI542" i="5"/>
  <c r="AJ542" i="5" s="1"/>
  <c r="AG542" i="5"/>
  <c r="AH542" i="5" s="1"/>
  <c r="AE542" i="5"/>
  <c r="AF542" i="5" s="1"/>
  <c r="C542" i="5"/>
  <c r="D542" i="5" s="1"/>
  <c r="B542" i="5"/>
  <c r="AQ541" i="5"/>
  <c r="AR541" i="5" s="1"/>
  <c r="AR542" i="5" s="1"/>
  <c r="AR543" i="5" s="1"/>
  <c r="AR544" i="5" s="1"/>
  <c r="AR545" i="5" s="1"/>
  <c r="AR546" i="5" s="1"/>
  <c r="AR547" i="5" s="1"/>
  <c r="AR548" i="5" s="1"/>
  <c r="AR549" i="5" s="1"/>
  <c r="AO541" i="5"/>
  <c r="AP541" i="5" s="1"/>
  <c r="AM541" i="5"/>
  <c r="AN541" i="5" s="1"/>
  <c r="AK541" i="5"/>
  <c r="AL541" i="5" s="1"/>
  <c r="AI541" i="5"/>
  <c r="AJ541" i="5" s="1"/>
  <c r="AG541" i="5"/>
  <c r="AH541" i="5" s="1"/>
  <c r="AE541" i="5"/>
  <c r="AF541" i="5" s="1"/>
  <c r="C541" i="5"/>
  <c r="D541" i="5" s="1"/>
  <c r="B541" i="5"/>
  <c r="AQ539" i="5"/>
  <c r="AO539" i="5"/>
  <c r="AP539" i="5" s="1"/>
  <c r="AM539" i="5"/>
  <c r="AN539" i="5" s="1"/>
  <c r="AK539" i="5"/>
  <c r="AL539" i="5" s="1"/>
  <c r="AI539" i="5"/>
  <c r="AJ539" i="5" s="1"/>
  <c r="AG539" i="5"/>
  <c r="AH539" i="5" s="1"/>
  <c r="AE539" i="5"/>
  <c r="AF539" i="5" s="1"/>
  <c r="C539" i="5"/>
  <c r="D539" i="5" s="1"/>
  <c r="B539" i="5"/>
  <c r="AQ538" i="5"/>
  <c r="AO538" i="5"/>
  <c r="AP538" i="5" s="1"/>
  <c r="AM538" i="5"/>
  <c r="AN538" i="5" s="1"/>
  <c r="AK538" i="5"/>
  <c r="AL538" i="5" s="1"/>
  <c r="AI538" i="5"/>
  <c r="AJ538" i="5" s="1"/>
  <c r="AG538" i="5"/>
  <c r="AH538" i="5" s="1"/>
  <c r="AE538" i="5"/>
  <c r="AF538" i="5" s="1"/>
  <c r="C538" i="5"/>
  <c r="D538" i="5" s="1"/>
  <c r="B538" i="5"/>
  <c r="AQ537" i="5"/>
  <c r="AO537" i="5"/>
  <c r="AP537" i="5" s="1"/>
  <c r="AM537" i="5"/>
  <c r="AN537" i="5" s="1"/>
  <c r="AK537" i="5"/>
  <c r="AL537" i="5" s="1"/>
  <c r="AI537" i="5"/>
  <c r="AJ537" i="5" s="1"/>
  <c r="AG537" i="5"/>
  <c r="AH537" i="5" s="1"/>
  <c r="AE537" i="5"/>
  <c r="AF537" i="5" s="1"/>
  <c r="C537" i="5"/>
  <c r="D537" i="5" s="1"/>
  <c r="B537" i="5"/>
  <c r="AQ536" i="5"/>
  <c r="AO536" i="5"/>
  <c r="AP536" i="5" s="1"/>
  <c r="AM536" i="5"/>
  <c r="AN536" i="5" s="1"/>
  <c r="AK536" i="5"/>
  <c r="AL536" i="5" s="1"/>
  <c r="AI536" i="5"/>
  <c r="AJ536" i="5" s="1"/>
  <c r="AG536" i="5"/>
  <c r="AH536" i="5" s="1"/>
  <c r="AE536" i="5"/>
  <c r="AF536" i="5" s="1"/>
  <c r="C536" i="5"/>
  <c r="D536" i="5" s="1"/>
  <c r="B536" i="5"/>
  <c r="AQ535" i="5"/>
  <c r="AO535" i="5"/>
  <c r="AP535" i="5" s="1"/>
  <c r="AM535" i="5"/>
  <c r="AN535" i="5" s="1"/>
  <c r="AK535" i="5"/>
  <c r="AL535" i="5" s="1"/>
  <c r="AI535" i="5"/>
  <c r="AJ535" i="5" s="1"/>
  <c r="AG535" i="5"/>
  <c r="AH535" i="5" s="1"/>
  <c r="AE535" i="5"/>
  <c r="AF535" i="5" s="1"/>
  <c r="C535" i="5"/>
  <c r="D535" i="5" s="1"/>
  <c r="B535" i="5"/>
  <c r="AQ534" i="5"/>
  <c r="AO534" i="5"/>
  <c r="AP534" i="5" s="1"/>
  <c r="AM534" i="5"/>
  <c r="AN534" i="5" s="1"/>
  <c r="AK534" i="5"/>
  <c r="AL534" i="5" s="1"/>
  <c r="AI534" i="5"/>
  <c r="AJ534" i="5" s="1"/>
  <c r="AG534" i="5"/>
  <c r="AH534" i="5" s="1"/>
  <c r="AE534" i="5"/>
  <c r="AF534" i="5" s="1"/>
  <c r="C534" i="5"/>
  <c r="D534" i="5" s="1"/>
  <c r="B534" i="5"/>
  <c r="AQ533" i="5"/>
  <c r="AO533" i="5"/>
  <c r="AP533" i="5" s="1"/>
  <c r="AM533" i="5"/>
  <c r="AN533" i="5" s="1"/>
  <c r="AK533" i="5"/>
  <c r="AL533" i="5" s="1"/>
  <c r="AI533" i="5"/>
  <c r="AJ533" i="5" s="1"/>
  <c r="AG533" i="5"/>
  <c r="AH533" i="5" s="1"/>
  <c r="AE533" i="5"/>
  <c r="AF533" i="5" s="1"/>
  <c r="C533" i="5"/>
  <c r="D533" i="5" s="1"/>
  <c r="B533" i="5"/>
  <c r="AQ532" i="5"/>
  <c r="AR532" i="5" s="1"/>
  <c r="AO532" i="5"/>
  <c r="AP532" i="5" s="1"/>
  <c r="AM532" i="5"/>
  <c r="AN532" i="5" s="1"/>
  <c r="AK532" i="5"/>
  <c r="AL532" i="5" s="1"/>
  <c r="AI532" i="5"/>
  <c r="AJ532" i="5" s="1"/>
  <c r="AG532" i="5"/>
  <c r="AH532" i="5" s="1"/>
  <c r="AE532" i="5"/>
  <c r="AF532" i="5" s="1"/>
  <c r="C532" i="5"/>
  <c r="D532" i="5" s="1"/>
  <c r="B532" i="5"/>
  <c r="AQ531" i="5"/>
  <c r="AO531" i="5"/>
  <c r="AP531" i="5" s="1"/>
  <c r="AM531" i="5"/>
  <c r="AN531" i="5" s="1"/>
  <c r="AK531" i="5"/>
  <c r="AL531" i="5" s="1"/>
  <c r="AI531" i="5"/>
  <c r="AJ531" i="5" s="1"/>
  <c r="AG531" i="5"/>
  <c r="AH531" i="5" s="1"/>
  <c r="AE531" i="5"/>
  <c r="AF531" i="5" s="1"/>
  <c r="C531" i="5"/>
  <c r="D531" i="5" s="1"/>
  <c r="B531" i="5"/>
  <c r="AQ530" i="5"/>
  <c r="AO530" i="5"/>
  <c r="AP530" i="5" s="1"/>
  <c r="AM530" i="5"/>
  <c r="AN530" i="5" s="1"/>
  <c r="AK530" i="5"/>
  <c r="AL530" i="5" s="1"/>
  <c r="AI530" i="5"/>
  <c r="AJ530" i="5" s="1"/>
  <c r="AG530" i="5"/>
  <c r="AH530" i="5" s="1"/>
  <c r="AE530" i="5"/>
  <c r="AF530" i="5" s="1"/>
  <c r="AQ529" i="5"/>
  <c r="AO529" i="5"/>
  <c r="AP529" i="5" s="1"/>
  <c r="AM529" i="5"/>
  <c r="AN529" i="5" s="1"/>
  <c r="AK529" i="5"/>
  <c r="AL529" i="5" s="1"/>
  <c r="AI529" i="5"/>
  <c r="AJ529" i="5" s="1"/>
  <c r="AG529" i="5"/>
  <c r="AH529" i="5" s="1"/>
  <c r="AE529" i="5"/>
  <c r="AF529" i="5" s="1"/>
  <c r="C529" i="5"/>
  <c r="D529" i="5" s="1"/>
  <c r="B529" i="5"/>
  <c r="AQ528" i="5"/>
  <c r="AO528" i="5"/>
  <c r="AP528" i="5" s="1"/>
  <c r="AM528" i="5"/>
  <c r="AN528" i="5" s="1"/>
  <c r="AK528" i="5"/>
  <c r="AL528" i="5" s="1"/>
  <c r="AI528" i="5"/>
  <c r="AJ528" i="5" s="1"/>
  <c r="AG528" i="5"/>
  <c r="AH528" i="5" s="1"/>
  <c r="AE528" i="5"/>
  <c r="AF528" i="5" s="1"/>
  <c r="C528" i="5"/>
  <c r="D528" i="5" s="1"/>
  <c r="B528" i="5"/>
  <c r="AQ527" i="5"/>
  <c r="AO527" i="5"/>
  <c r="AP527" i="5" s="1"/>
  <c r="AM527" i="5"/>
  <c r="AN527" i="5" s="1"/>
  <c r="AK527" i="5"/>
  <c r="AL527" i="5" s="1"/>
  <c r="AI527" i="5"/>
  <c r="AJ527" i="5" s="1"/>
  <c r="AG527" i="5"/>
  <c r="AH527" i="5" s="1"/>
  <c r="AE527" i="5"/>
  <c r="AF527" i="5" s="1"/>
  <c r="C527" i="5"/>
  <c r="D527" i="5" s="1"/>
  <c r="B527" i="5"/>
  <c r="AQ526" i="5"/>
  <c r="AO526" i="5"/>
  <c r="AP526" i="5" s="1"/>
  <c r="AM526" i="5"/>
  <c r="AN526" i="5" s="1"/>
  <c r="AK526" i="5"/>
  <c r="AL526" i="5" s="1"/>
  <c r="AI526" i="5"/>
  <c r="AJ526" i="5" s="1"/>
  <c r="AG526" i="5"/>
  <c r="AH526" i="5" s="1"/>
  <c r="AE526" i="5"/>
  <c r="AF526" i="5" s="1"/>
  <c r="C526" i="5"/>
  <c r="D526" i="5" s="1"/>
  <c r="B526" i="5"/>
  <c r="AQ525" i="5"/>
  <c r="AO525" i="5"/>
  <c r="AP525" i="5" s="1"/>
  <c r="AM525" i="5"/>
  <c r="AN525" i="5" s="1"/>
  <c r="AK525" i="5"/>
  <c r="AL525" i="5" s="1"/>
  <c r="AI525" i="5"/>
  <c r="AJ525" i="5" s="1"/>
  <c r="AG525" i="5"/>
  <c r="AH525" i="5" s="1"/>
  <c r="AE525" i="5"/>
  <c r="AF525" i="5" s="1"/>
  <c r="C525" i="5"/>
  <c r="D525" i="5" s="1"/>
  <c r="B525" i="5"/>
  <c r="AQ524" i="5"/>
  <c r="AO524" i="5"/>
  <c r="AP524" i="5" s="1"/>
  <c r="AM524" i="5"/>
  <c r="AN524" i="5" s="1"/>
  <c r="AK524" i="5"/>
  <c r="AL524" i="5" s="1"/>
  <c r="AI524" i="5"/>
  <c r="AJ524" i="5" s="1"/>
  <c r="AG524" i="5"/>
  <c r="AH524" i="5" s="1"/>
  <c r="AE524" i="5"/>
  <c r="AF524" i="5" s="1"/>
  <c r="C524" i="5"/>
  <c r="D524" i="5" s="1"/>
  <c r="B524" i="5"/>
  <c r="AQ523" i="5"/>
  <c r="AR523" i="5" s="1"/>
  <c r="AO523" i="5"/>
  <c r="AP523" i="5" s="1"/>
  <c r="AM523" i="5"/>
  <c r="AN523" i="5" s="1"/>
  <c r="AK523" i="5"/>
  <c r="AL523" i="5" s="1"/>
  <c r="AI523" i="5"/>
  <c r="AJ523" i="5" s="1"/>
  <c r="AG523" i="5"/>
  <c r="AH523" i="5" s="1"/>
  <c r="AE523" i="5"/>
  <c r="AF523" i="5" s="1"/>
  <c r="C523" i="5"/>
  <c r="D523" i="5" s="1"/>
  <c r="B523" i="5"/>
  <c r="AQ521" i="5"/>
  <c r="AO521" i="5"/>
  <c r="AP521" i="5" s="1"/>
  <c r="AM521" i="5"/>
  <c r="AN521" i="5" s="1"/>
  <c r="AK521" i="5"/>
  <c r="AL521" i="5" s="1"/>
  <c r="AI521" i="5"/>
  <c r="AJ521" i="5" s="1"/>
  <c r="AG521" i="5"/>
  <c r="AH521" i="5" s="1"/>
  <c r="AE521" i="5"/>
  <c r="AF521" i="5" s="1"/>
  <c r="C521" i="5"/>
  <c r="D521" i="5" s="1"/>
  <c r="B521" i="5"/>
  <c r="AQ520" i="5"/>
  <c r="AO520" i="5"/>
  <c r="AP520" i="5" s="1"/>
  <c r="AM520" i="5"/>
  <c r="AN520" i="5" s="1"/>
  <c r="AK520" i="5"/>
  <c r="AL520" i="5" s="1"/>
  <c r="AI520" i="5"/>
  <c r="AJ520" i="5" s="1"/>
  <c r="AG520" i="5"/>
  <c r="AH520" i="5" s="1"/>
  <c r="AE520" i="5"/>
  <c r="AF520" i="5" s="1"/>
  <c r="C520" i="5"/>
  <c r="D520" i="5" s="1"/>
  <c r="B520" i="5"/>
  <c r="AQ519" i="5"/>
  <c r="AO519" i="5"/>
  <c r="AP519" i="5" s="1"/>
  <c r="AM519" i="5"/>
  <c r="AN519" i="5" s="1"/>
  <c r="AK519" i="5"/>
  <c r="AL519" i="5" s="1"/>
  <c r="AI519" i="5"/>
  <c r="AJ519" i="5" s="1"/>
  <c r="AG519" i="5"/>
  <c r="AH519" i="5" s="1"/>
  <c r="AE519" i="5"/>
  <c r="AF519" i="5" s="1"/>
  <c r="C519" i="5"/>
  <c r="D519" i="5" s="1"/>
  <c r="B519" i="5"/>
  <c r="AQ518" i="5"/>
  <c r="AO518" i="5"/>
  <c r="AP518" i="5" s="1"/>
  <c r="AM518" i="5"/>
  <c r="AN518" i="5" s="1"/>
  <c r="AK518" i="5"/>
  <c r="AL518" i="5" s="1"/>
  <c r="AI518" i="5"/>
  <c r="AJ518" i="5" s="1"/>
  <c r="AG518" i="5"/>
  <c r="AH518" i="5" s="1"/>
  <c r="AE518" i="5"/>
  <c r="AF518" i="5" s="1"/>
  <c r="C518" i="5"/>
  <c r="D518" i="5" s="1"/>
  <c r="B518" i="5"/>
  <c r="AQ517" i="5"/>
  <c r="AO517" i="5"/>
  <c r="AP517" i="5" s="1"/>
  <c r="AM517" i="5"/>
  <c r="AN517" i="5" s="1"/>
  <c r="AK517" i="5"/>
  <c r="AL517" i="5" s="1"/>
  <c r="AI517" i="5"/>
  <c r="AJ517" i="5" s="1"/>
  <c r="AG517" i="5"/>
  <c r="AH517" i="5" s="1"/>
  <c r="AE517" i="5"/>
  <c r="AF517" i="5" s="1"/>
  <c r="C517" i="5"/>
  <c r="D517" i="5" s="1"/>
  <c r="B517" i="5"/>
  <c r="AQ516" i="5"/>
  <c r="AO516" i="5"/>
  <c r="AP516" i="5" s="1"/>
  <c r="AM516" i="5"/>
  <c r="AN516" i="5" s="1"/>
  <c r="AK516" i="5"/>
  <c r="AL516" i="5" s="1"/>
  <c r="AI516" i="5"/>
  <c r="AJ516" i="5" s="1"/>
  <c r="AG516" i="5"/>
  <c r="AH516" i="5" s="1"/>
  <c r="AE516" i="5"/>
  <c r="AF516" i="5" s="1"/>
  <c r="C516" i="5"/>
  <c r="D516" i="5" s="1"/>
  <c r="B516" i="5"/>
  <c r="AQ515" i="5"/>
  <c r="AO515" i="5"/>
  <c r="AP515" i="5" s="1"/>
  <c r="AM515" i="5"/>
  <c r="AN515" i="5" s="1"/>
  <c r="AK515" i="5"/>
  <c r="AL515" i="5" s="1"/>
  <c r="AI515" i="5"/>
  <c r="AJ515" i="5" s="1"/>
  <c r="AG515" i="5"/>
  <c r="AH515" i="5" s="1"/>
  <c r="AE515" i="5"/>
  <c r="AF515" i="5" s="1"/>
  <c r="C515" i="5"/>
  <c r="D515" i="5" s="1"/>
  <c r="B515" i="5"/>
  <c r="AQ514" i="5"/>
  <c r="AO514" i="5"/>
  <c r="AP514" i="5" s="1"/>
  <c r="AM514" i="5"/>
  <c r="AN514" i="5" s="1"/>
  <c r="AK514" i="5"/>
  <c r="AL514" i="5" s="1"/>
  <c r="AI514" i="5"/>
  <c r="AJ514" i="5" s="1"/>
  <c r="AG514" i="5"/>
  <c r="AH514" i="5" s="1"/>
  <c r="AE514" i="5"/>
  <c r="AF514" i="5" s="1"/>
  <c r="C514" i="5"/>
  <c r="D514" i="5" s="1"/>
  <c r="B514" i="5"/>
  <c r="AQ513" i="5"/>
  <c r="AR513" i="5" s="1"/>
  <c r="AO513" i="5"/>
  <c r="AP513" i="5" s="1"/>
  <c r="AM513" i="5"/>
  <c r="AN513" i="5" s="1"/>
  <c r="AK513" i="5"/>
  <c r="AL513" i="5" s="1"/>
  <c r="AI513" i="5"/>
  <c r="AJ513" i="5" s="1"/>
  <c r="AG513" i="5"/>
  <c r="AH513" i="5" s="1"/>
  <c r="AE513" i="5"/>
  <c r="AF513" i="5" s="1"/>
  <c r="C513" i="5"/>
  <c r="D513" i="5" s="1"/>
  <c r="B513" i="5"/>
  <c r="AQ511" i="5"/>
  <c r="AO511" i="5"/>
  <c r="AP511" i="5" s="1"/>
  <c r="AM511" i="5"/>
  <c r="AN511" i="5" s="1"/>
  <c r="AK511" i="5"/>
  <c r="AL511" i="5" s="1"/>
  <c r="AI511" i="5"/>
  <c r="AJ511" i="5" s="1"/>
  <c r="AG511" i="5"/>
  <c r="AH511" i="5" s="1"/>
  <c r="AE511" i="5"/>
  <c r="AF511" i="5" s="1"/>
  <c r="C511" i="5"/>
  <c r="D511" i="5" s="1"/>
  <c r="B511" i="5"/>
  <c r="AQ510" i="5"/>
  <c r="AO510" i="5"/>
  <c r="AP510" i="5" s="1"/>
  <c r="AM510" i="5"/>
  <c r="AN510" i="5" s="1"/>
  <c r="AK510" i="5"/>
  <c r="AL510" i="5" s="1"/>
  <c r="AI510" i="5"/>
  <c r="AJ510" i="5" s="1"/>
  <c r="AG510" i="5"/>
  <c r="AH510" i="5" s="1"/>
  <c r="AE510" i="5"/>
  <c r="AF510" i="5" s="1"/>
  <c r="C510" i="5"/>
  <c r="D510" i="5" s="1"/>
  <c r="B510" i="5"/>
  <c r="AQ509" i="5"/>
  <c r="AO509" i="5"/>
  <c r="AP509" i="5" s="1"/>
  <c r="AM509" i="5"/>
  <c r="AN509" i="5" s="1"/>
  <c r="AK509" i="5"/>
  <c r="AL509" i="5" s="1"/>
  <c r="AI509" i="5"/>
  <c r="AJ509" i="5" s="1"/>
  <c r="AG509" i="5"/>
  <c r="AH509" i="5" s="1"/>
  <c r="AE509" i="5"/>
  <c r="AF509" i="5" s="1"/>
  <c r="C509" i="5"/>
  <c r="D509" i="5" s="1"/>
  <c r="B509" i="5"/>
  <c r="AQ508" i="5"/>
  <c r="AO508" i="5"/>
  <c r="AP508" i="5" s="1"/>
  <c r="AM508" i="5"/>
  <c r="AN508" i="5" s="1"/>
  <c r="AK508" i="5"/>
  <c r="AL508" i="5" s="1"/>
  <c r="AI508" i="5"/>
  <c r="AJ508" i="5" s="1"/>
  <c r="AG508" i="5"/>
  <c r="AH508" i="5" s="1"/>
  <c r="AE508" i="5"/>
  <c r="AF508" i="5" s="1"/>
  <c r="C508" i="5"/>
  <c r="D508" i="5" s="1"/>
  <c r="B508" i="5"/>
  <c r="AQ507" i="5"/>
  <c r="AO507" i="5"/>
  <c r="AP507" i="5" s="1"/>
  <c r="AM507" i="5"/>
  <c r="AN507" i="5" s="1"/>
  <c r="AK507" i="5"/>
  <c r="AL507" i="5" s="1"/>
  <c r="AI507" i="5"/>
  <c r="AJ507" i="5" s="1"/>
  <c r="AG507" i="5"/>
  <c r="AH507" i="5" s="1"/>
  <c r="AE507" i="5"/>
  <c r="AF507" i="5" s="1"/>
  <c r="C507" i="5"/>
  <c r="D507" i="5" s="1"/>
  <c r="B507" i="5"/>
  <c r="AQ506" i="5"/>
  <c r="AO506" i="5"/>
  <c r="AP506" i="5" s="1"/>
  <c r="AM506" i="5"/>
  <c r="AN506" i="5" s="1"/>
  <c r="AK506" i="5"/>
  <c r="AL506" i="5" s="1"/>
  <c r="AI506" i="5"/>
  <c r="AJ506" i="5" s="1"/>
  <c r="AG506" i="5"/>
  <c r="AH506" i="5" s="1"/>
  <c r="AE506" i="5"/>
  <c r="AF506" i="5" s="1"/>
  <c r="C506" i="5"/>
  <c r="D506" i="5" s="1"/>
  <c r="B506" i="5"/>
  <c r="AQ505" i="5"/>
  <c r="AO505" i="5"/>
  <c r="AP505" i="5" s="1"/>
  <c r="AM505" i="5"/>
  <c r="AN505" i="5" s="1"/>
  <c r="AK505" i="5"/>
  <c r="AL505" i="5" s="1"/>
  <c r="AI505" i="5"/>
  <c r="AJ505" i="5" s="1"/>
  <c r="AG505" i="5"/>
  <c r="AH505" i="5" s="1"/>
  <c r="AE505" i="5"/>
  <c r="AF505" i="5" s="1"/>
  <c r="C505" i="5"/>
  <c r="D505" i="5" s="1"/>
  <c r="B505" i="5"/>
  <c r="AQ504" i="5"/>
  <c r="AR504" i="5" s="1"/>
  <c r="AR505" i="5" s="1"/>
  <c r="AO504" i="5"/>
  <c r="AP504" i="5" s="1"/>
  <c r="AM504" i="5"/>
  <c r="AN504" i="5" s="1"/>
  <c r="AK504" i="5"/>
  <c r="AL504" i="5" s="1"/>
  <c r="AI504" i="5"/>
  <c r="AJ504" i="5" s="1"/>
  <c r="AG504" i="5"/>
  <c r="AH504" i="5" s="1"/>
  <c r="AE504" i="5"/>
  <c r="AF504" i="5" s="1"/>
  <c r="C504" i="5"/>
  <c r="D504" i="5" s="1"/>
  <c r="B504" i="5"/>
  <c r="AQ502" i="5"/>
  <c r="AO502" i="5"/>
  <c r="AP502" i="5" s="1"/>
  <c r="AM502" i="5"/>
  <c r="AN502" i="5" s="1"/>
  <c r="AK502" i="5"/>
  <c r="AL502" i="5" s="1"/>
  <c r="AI502" i="5"/>
  <c r="AJ502" i="5" s="1"/>
  <c r="AG502" i="5"/>
  <c r="AH502" i="5" s="1"/>
  <c r="AE502" i="5"/>
  <c r="AF502" i="5" s="1"/>
  <c r="C502" i="5"/>
  <c r="D502" i="5" s="1"/>
  <c r="B502" i="5"/>
  <c r="AQ501" i="5"/>
  <c r="AO501" i="5"/>
  <c r="AP501" i="5" s="1"/>
  <c r="AM501" i="5"/>
  <c r="AN501" i="5" s="1"/>
  <c r="AK501" i="5"/>
  <c r="AL501" i="5" s="1"/>
  <c r="AI501" i="5"/>
  <c r="AJ501" i="5" s="1"/>
  <c r="AG501" i="5"/>
  <c r="AH501" i="5" s="1"/>
  <c r="AE501" i="5"/>
  <c r="AF501" i="5" s="1"/>
  <c r="C501" i="5"/>
  <c r="D501" i="5" s="1"/>
  <c r="B501" i="5"/>
  <c r="AQ500" i="5"/>
  <c r="AO500" i="5"/>
  <c r="AP500" i="5" s="1"/>
  <c r="AM500" i="5"/>
  <c r="AN500" i="5" s="1"/>
  <c r="AK500" i="5"/>
  <c r="AL500" i="5" s="1"/>
  <c r="AI500" i="5"/>
  <c r="AJ500" i="5" s="1"/>
  <c r="AG500" i="5"/>
  <c r="AH500" i="5" s="1"/>
  <c r="AE500" i="5"/>
  <c r="AF500" i="5" s="1"/>
  <c r="C500" i="5"/>
  <c r="D500" i="5" s="1"/>
  <c r="B500" i="5"/>
  <c r="AQ499" i="5"/>
  <c r="AO499" i="5"/>
  <c r="AP499" i="5" s="1"/>
  <c r="AM499" i="5"/>
  <c r="AN499" i="5" s="1"/>
  <c r="AK499" i="5"/>
  <c r="AL499" i="5" s="1"/>
  <c r="AI499" i="5"/>
  <c r="AJ499" i="5" s="1"/>
  <c r="AG499" i="5"/>
  <c r="AH499" i="5" s="1"/>
  <c r="AE499" i="5"/>
  <c r="AF499" i="5" s="1"/>
  <c r="C499" i="5"/>
  <c r="D499" i="5" s="1"/>
  <c r="B499" i="5"/>
  <c r="AQ498" i="5"/>
  <c r="AO498" i="5"/>
  <c r="AP498" i="5" s="1"/>
  <c r="AM498" i="5"/>
  <c r="AN498" i="5" s="1"/>
  <c r="AK498" i="5"/>
  <c r="AL498" i="5" s="1"/>
  <c r="AI498" i="5"/>
  <c r="AJ498" i="5" s="1"/>
  <c r="AG498" i="5"/>
  <c r="AH498" i="5" s="1"/>
  <c r="AE498" i="5"/>
  <c r="AF498" i="5" s="1"/>
  <c r="C498" i="5"/>
  <c r="D498" i="5" s="1"/>
  <c r="B498" i="5"/>
  <c r="AQ497" i="5"/>
  <c r="AO497" i="5"/>
  <c r="AP497" i="5" s="1"/>
  <c r="AM497" i="5"/>
  <c r="AN497" i="5" s="1"/>
  <c r="AK497" i="5"/>
  <c r="AL497" i="5" s="1"/>
  <c r="AI497" i="5"/>
  <c r="AJ497" i="5" s="1"/>
  <c r="AG497" i="5"/>
  <c r="AH497" i="5" s="1"/>
  <c r="AE497" i="5"/>
  <c r="AF497" i="5" s="1"/>
  <c r="C497" i="5"/>
  <c r="D497" i="5" s="1"/>
  <c r="B497" i="5"/>
  <c r="AQ496" i="5"/>
  <c r="AR496" i="5" s="1"/>
  <c r="AO496" i="5"/>
  <c r="AP496" i="5" s="1"/>
  <c r="AM496" i="5"/>
  <c r="AN496" i="5" s="1"/>
  <c r="AK496" i="5"/>
  <c r="AL496" i="5" s="1"/>
  <c r="AI496" i="5"/>
  <c r="AJ496" i="5" s="1"/>
  <c r="AG496" i="5"/>
  <c r="AH496" i="5" s="1"/>
  <c r="AE496" i="5"/>
  <c r="AF496" i="5" s="1"/>
  <c r="C496" i="5"/>
  <c r="D496" i="5" s="1"/>
  <c r="B496" i="5"/>
  <c r="AQ494" i="5"/>
  <c r="AO494" i="5"/>
  <c r="AP494" i="5" s="1"/>
  <c r="AM494" i="5"/>
  <c r="AN494" i="5" s="1"/>
  <c r="AK494" i="5"/>
  <c r="AL494" i="5" s="1"/>
  <c r="AI494" i="5"/>
  <c r="AJ494" i="5" s="1"/>
  <c r="AG494" i="5"/>
  <c r="AH494" i="5" s="1"/>
  <c r="AE494" i="5"/>
  <c r="AF494" i="5" s="1"/>
  <c r="C494" i="5"/>
  <c r="D494" i="5" s="1"/>
  <c r="B494" i="5"/>
  <c r="AQ493" i="5"/>
  <c r="AO493" i="5"/>
  <c r="AP493" i="5" s="1"/>
  <c r="AM493" i="5"/>
  <c r="AN493" i="5" s="1"/>
  <c r="AK493" i="5"/>
  <c r="AL493" i="5" s="1"/>
  <c r="AI493" i="5"/>
  <c r="AJ493" i="5" s="1"/>
  <c r="AG493" i="5"/>
  <c r="AH493" i="5" s="1"/>
  <c r="AE493" i="5"/>
  <c r="AF493" i="5" s="1"/>
  <c r="C493" i="5"/>
  <c r="D493" i="5" s="1"/>
  <c r="B493" i="5"/>
  <c r="AQ492" i="5"/>
  <c r="AO492" i="5"/>
  <c r="AP492" i="5" s="1"/>
  <c r="AM492" i="5"/>
  <c r="AN492" i="5" s="1"/>
  <c r="AK492" i="5"/>
  <c r="AL492" i="5" s="1"/>
  <c r="AI492" i="5"/>
  <c r="AJ492" i="5" s="1"/>
  <c r="AG492" i="5"/>
  <c r="AH492" i="5" s="1"/>
  <c r="AE492" i="5"/>
  <c r="AF492" i="5" s="1"/>
  <c r="C492" i="5"/>
  <c r="D492" i="5" s="1"/>
  <c r="B492" i="5"/>
  <c r="AQ491" i="5"/>
  <c r="AO491" i="5"/>
  <c r="AP491" i="5" s="1"/>
  <c r="AM491" i="5"/>
  <c r="AN491" i="5" s="1"/>
  <c r="AK491" i="5"/>
  <c r="AL491" i="5" s="1"/>
  <c r="AI491" i="5"/>
  <c r="AJ491" i="5" s="1"/>
  <c r="AG491" i="5"/>
  <c r="AH491" i="5" s="1"/>
  <c r="AE491" i="5"/>
  <c r="AF491" i="5" s="1"/>
  <c r="C491" i="5"/>
  <c r="D491" i="5" s="1"/>
  <c r="B491" i="5"/>
  <c r="AQ490" i="5"/>
  <c r="AO490" i="5"/>
  <c r="AP490" i="5" s="1"/>
  <c r="AM490" i="5"/>
  <c r="AN490" i="5" s="1"/>
  <c r="AK490" i="5"/>
  <c r="AL490" i="5" s="1"/>
  <c r="AI490" i="5"/>
  <c r="AJ490" i="5" s="1"/>
  <c r="AG490" i="5"/>
  <c r="AH490" i="5" s="1"/>
  <c r="AE490" i="5"/>
  <c r="AF490" i="5" s="1"/>
  <c r="C490" i="5"/>
  <c r="D490" i="5" s="1"/>
  <c r="B490" i="5"/>
  <c r="AQ489" i="5"/>
  <c r="AO489" i="5"/>
  <c r="AP489" i="5" s="1"/>
  <c r="AM489" i="5"/>
  <c r="AN489" i="5" s="1"/>
  <c r="AK489" i="5"/>
  <c r="AL489" i="5" s="1"/>
  <c r="AI489" i="5"/>
  <c r="AJ489" i="5" s="1"/>
  <c r="AG489" i="5"/>
  <c r="AH489" i="5" s="1"/>
  <c r="AE489" i="5"/>
  <c r="AF489" i="5" s="1"/>
  <c r="C489" i="5"/>
  <c r="D489" i="5" s="1"/>
  <c r="B489" i="5"/>
  <c r="AQ488" i="5"/>
  <c r="AO488" i="5"/>
  <c r="AP488" i="5" s="1"/>
  <c r="AM488" i="5"/>
  <c r="AN488" i="5" s="1"/>
  <c r="AK488" i="5"/>
  <c r="AL488" i="5" s="1"/>
  <c r="AI488" i="5"/>
  <c r="AJ488" i="5" s="1"/>
  <c r="AG488" i="5"/>
  <c r="AH488" i="5" s="1"/>
  <c r="AE488" i="5"/>
  <c r="AF488" i="5" s="1"/>
  <c r="C488" i="5"/>
  <c r="D488" i="5" s="1"/>
  <c r="B488" i="5"/>
  <c r="AQ487" i="5"/>
  <c r="AR487" i="5" s="1"/>
  <c r="AO487" i="5"/>
  <c r="AP487" i="5" s="1"/>
  <c r="AM487" i="5"/>
  <c r="AN487" i="5" s="1"/>
  <c r="AK487" i="5"/>
  <c r="AL487" i="5" s="1"/>
  <c r="AI487" i="5"/>
  <c r="AJ487" i="5" s="1"/>
  <c r="AG487" i="5"/>
  <c r="AH487" i="5" s="1"/>
  <c r="AE487" i="5"/>
  <c r="AF487" i="5" s="1"/>
  <c r="C487" i="5"/>
  <c r="D487" i="5" s="1"/>
  <c r="B487" i="5"/>
  <c r="AQ485" i="5"/>
  <c r="AO485" i="5"/>
  <c r="AP485" i="5" s="1"/>
  <c r="AM485" i="5"/>
  <c r="AN485" i="5" s="1"/>
  <c r="AK485" i="5"/>
  <c r="AL485" i="5" s="1"/>
  <c r="AI485" i="5"/>
  <c r="AJ485" i="5" s="1"/>
  <c r="AG485" i="5"/>
  <c r="AH485" i="5" s="1"/>
  <c r="AE485" i="5"/>
  <c r="AF485" i="5" s="1"/>
  <c r="C485" i="5"/>
  <c r="D485" i="5" s="1"/>
  <c r="B485" i="5"/>
  <c r="AQ484" i="5"/>
  <c r="AO484" i="5"/>
  <c r="AP484" i="5" s="1"/>
  <c r="AM484" i="5"/>
  <c r="AN484" i="5" s="1"/>
  <c r="AK484" i="5"/>
  <c r="AL484" i="5" s="1"/>
  <c r="AI484" i="5"/>
  <c r="AJ484" i="5" s="1"/>
  <c r="AG484" i="5"/>
  <c r="AH484" i="5" s="1"/>
  <c r="AE484" i="5"/>
  <c r="AF484" i="5" s="1"/>
  <c r="C484" i="5"/>
  <c r="D484" i="5" s="1"/>
  <c r="B484" i="5"/>
  <c r="AQ483" i="5"/>
  <c r="AO483" i="5"/>
  <c r="AP483" i="5" s="1"/>
  <c r="AM483" i="5"/>
  <c r="AN483" i="5" s="1"/>
  <c r="AK483" i="5"/>
  <c r="AL483" i="5" s="1"/>
  <c r="AI483" i="5"/>
  <c r="AJ483" i="5" s="1"/>
  <c r="AG483" i="5"/>
  <c r="AH483" i="5" s="1"/>
  <c r="AE483" i="5"/>
  <c r="AF483" i="5" s="1"/>
  <c r="C483" i="5"/>
  <c r="D483" i="5" s="1"/>
  <c r="B483" i="5"/>
  <c r="AQ482" i="5"/>
  <c r="AO482" i="5"/>
  <c r="AP482" i="5" s="1"/>
  <c r="AM482" i="5"/>
  <c r="AN482" i="5" s="1"/>
  <c r="AK482" i="5"/>
  <c r="AL482" i="5" s="1"/>
  <c r="AI482" i="5"/>
  <c r="AJ482" i="5" s="1"/>
  <c r="AG482" i="5"/>
  <c r="AH482" i="5" s="1"/>
  <c r="AE482" i="5"/>
  <c r="AF482" i="5" s="1"/>
  <c r="C482" i="5"/>
  <c r="D482" i="5" s="1"/>
  <c r="B482" i="5"/>
  <c r="AQ481" i="5"/>
  <c r="AO481" i="5"/>
  <c r="AP481" i="5" s="1"/>
  <c r="AM481" i="5"/>
  <c r="AN481" i="5" s="1"/>
  <c r="AK481" i="5"/>
  <c r="AL481" i="5" s="1"/>
  <c r="AI481" i="5"/>
  <c r="AJ481" i="5" s="1"/>
  <c r="AG481" i="5"/>
  <c r="AH481" i="5" s="1"/>
  <c r="AE481" i="5"/>
  <c r="AF481" i="5" s="1"/>
  <c r="C481" i="5"/>
  <c r="D481" i="5" s="1"/>
  <c r="B481" i="5"/>
  <c r="AQ480" i="5"/>
  <c r="AO480" i="5"/>
  <c r="AP480" i="5" s="1"/>
  <c r="AM480" i="5"/>
  <c r="AN480" i="5" s="1"/>
  <c r="AK480" i="5"/>
  <c r="AL480" i="5" s="1"/>
  <c r="AI480" i="5"/>
  <c r="AJ480" i="5" s="1"/>
  <c r="AG480" i="5"/>
  <c r="AH480" i="5" s="1"/>
  <c r="AE480" i="5"/>
  <c r="AF480" i="5" s="1"/>
  <c r="C480" i="5"/>
  <c r="D480" i="5" s="1"/>
  <c r="B480" i="5"/>
  <c r="AQ479" i="5"/>
  <c r="AR479" i="5" s="1"/>
  <c r="AR480" i="5" s="1"/>
  <c r="AR481" i="5" s="1"/>
  <c r="AR482" i="5" s="1"/>
  <c r="AR483" i="5" s="1"/>
  <c r="AR484" i="5" s="1"/>
  <c r="AR485" i="5" s="1"/>
  <c r="AO479" i="5"/>
  <c r="AP479" i="5" s="1"/>
  <c r="AM479" i="5"/>
  <c r="AN479" i="5" s="1"/>
  <c r="AK479" i="5"/>
  <c r="AL479" i="5" s="1"/>
  <c r="AI479" i="5"/>
  <c r="AJ479" i="5" s="1"/>
  <c r="AG479" i="5"/>
  <c r="AH479" i="5" s="1"/>
  <c r="AE479" i="5"/>
  <c r="AF479" i="5" s="1"/>
  <c r="C479" i="5"/>
  <c r="D479" i="5" s="1"/>
  <c r="B479" i="5"/>
  <c r="AQ477" i="5"/>
  <c r="AO477" i="5"/>
  <c r="AP477" i="5" s="1"/>
  <c r="AM477" i="5"/>
  <c r="AN477" i="5" s="1"/>
  <c r="AK477" i="5"/>
  <c r="AL477" i="5" s="1"/>
  <c r="AI477" i="5"/>
  <c r="AJ477" i="5" s="1"/>
  <c r="AG477" i="5"/>
  <c r="AH477" i="5" s="1"/>
  <c r="AE477" i="5"/>
  <c r="AF477" i="5" s="1"/>
  <c r="C477" i="5"/>
  <c r="D477" i="5" s="1"/>
  <c r="B477" i="5"/>
  <c r="AQ476" i="5"/>
  <c r="AO476" i="5"/>
  <c r="AP476" i="5" s="1"/>
  <c r="AM476" i="5"/>
  <c r="AN476" i="5" s="1"/>
  <c r="AK476" i="5"/>
  <c r="AL476" i="5" s="1"/>
  <c r="AI476" i="5"/>
  <c r="AJ476" i="5" s="1"/>
  <c r="AG476" i="5"/>
  <c r="AH476" i="5" s="1"/>
  <c r="AE476" i="5"/>
  <c r="AF476" i="5" s="1"/>
  <c r="C476" i="5"/>
  <c r="D476" i="5" s="1"/>
  <c r="B476" i="5"/>
  <c r="AQ475" i="5"/>
  <c r="AO475" i="5"/>
  <c r="AP475" i="5" s="1"/>
  <c r="AM475" i="5"/>
  <c r="AN475" i="5" s="1"/>
  <c r="AK475" i="5"/>
  <c r="AL475" i="5" s="1"/>
  <c r="AI475" i="5"/>
  <c r="AJ475" i="5" s="1"/>
  <c r="AG475" i="5"/>
  <c r="AH475" i="5" s="1"/>
  <c r="AE475" i="5"/>
  <c r="AF475" i="5" s="1"/>
  <c r="C475" i="5"/>
  <c r="D475" i="5" s="1"/>
  <c r="B475" i="5"/>
  <c r="AQ474" i="5"/>
  <c r="AO474" i="5"/>
  <c r="AP474" i="5" s="1"/>
  <c r="AM474" i="5"/>
  <c r="AN474" i="5" s="1"/>
  <c r="AK474" i="5"/>
  <c r="AL474" i="5" s="1"/>
  <c r="AI474" i="5"/>
  <c r="AJ474" i="5" s="1"/>
  <c r="AG474" i="5"/>
  <c r="AH474" i="5" s="1"/>
  <c r="AE474" i="5"/>
  <c r="AF474" i="5" s="1"/>
  <c r="C474" i="5"/>
  <c r="D474" i="5" s="1"/>
  <c r="B474" i="5"/>
  <c r="AQ473" i="5"/>
  <c r="AO473" i="5"/>
  <c r="AP473" i="5" s="1"/>
  <c r="AM473" i="5"/>
  <c r="AN473" i="5" s="1"/>
  <c r="AK473" i="5"/>
  <c r="AL473" i="5" s="1"/>
  <c r="AI473" i="5"/>
  <c r="AJ473" i="5" s="1"/>
  <c r="AG473" i="5"/>
  <c r="AH473" i="5" s="1"/>
  <c r="AE473" i="5"/>
  <c r="AF473" i="5" s="1"/>
  <c r="C473" i="5"/>
  <c r="D473" i="5" s="1"/>
  <c r="B473" i="5"/>
  <c r="AQ472" i="5"/>
  <c r="AO472" i="5"/>
  <c r="AP472" i="5" s="1"/>
  <c r="AM472" i="5"/>
  <c r="AN472" i="5" s="1"/>
  <c r="AK472" i="5"/>
  <c r="AL472" i="5" s="1"/>
  <c r="AI472" i="5"/>
  <c r="AJ472" i="5" s="1"/>
  <c r="AG472" i="5"/>
  <c r="AH472" i="5" s="1"/>
  <c r="AE472" i="5"/>
  <c r="AF472" i="5" s="1"/>
  <c r="C472" i="5"/>
  <c r="D472" i="5" s="1"/>
  <c r="B472" i="5"/>
  <c r="AQ471" i="5"/>
  <c r="AO471" i="5"/>
  <c r="AP471" i="5" s="1"/>
  <c r="AM471" i="5"/>
  <c r="AN471" i="5" s="1"/>
  <c r="AK471" i="5"/>
  <c r="AL471" i="5" s="1"/>
  <c r="AI471" i="5"/>
  <c r="AJ471" i="5" s="1"/>
  <c r="AG471" i="5"/>
  <c r="AH471" i="5" s="1"/>
  <c r="AE471" i="5"/>
  <c r="AF471" i="5" s="1"/>
  <c r="C471" i="5"/>
  <c r="D471" i="5" s="1"/>
  <c r="B471" i="5"/>
  <c r="AQ470" i="5"/>
  <c r="AR470" i="5" s="1"/>
  <c r="AR471" i="5" s="1"/>
  <c r="AO470" i="5"/>
  <c r="AP470" i="5" s="1"/>
  <c r="AM470" i="5"/>
  <c r="AN470" i="5" s="1"/>
  <c r="AK470" i="5"/>
  <c r="AL470" i="5" s="1"/>
  <c r="AI470" i="5"/>
  <c r="AJ470" i="5" s="1"/>
  <c r="AG470" i="5"/>
  <c r="AH470" i="5" s="1"/>
  <c r="AE470" i="5"/>
  <c r="AF470" i="5" s="1"/>
  <c r="C470" i="5"/>
  <c r="D470" i="5" s="1"/>
  <c r="B470" i="5"/>
  <c r="AQ469" i="5"/>
  <c r="AO469" i="5"/>
  <c r="AP469" i="5" s="1"/>
  <c r="AM469" i="5"/>
  <c r="AN469" i="5" s="1"/>
  <c r="AK469" i="5"/>
  <c r="AL469" i="5" s="1"/>
  <c r="AI469" i="5"/>
  <c r="AJ469" i="5" s="1"/>
  <c r="AG469" i="5"/>
  <c r="AH469" i="5" s="1"/>
  <c r="AE469" i="5"/>
  <c r="AF469" i="5" s="1"/>
  <c r="C469" i="5"/>
  <c r="D469" i="5" s="1"/>
  <c r="B469" i="5"/>
  <c r="AQ468" i="5"/>
  <c r="AO468" i="5"/>
  <c r="AP468" i="5" s="1"/>
  <c r="AM468" i="5"/>
  <c r="AN468" i="5" s="1"/>
  <c r="AK468" i="5"/>
  <c r="AL468" i="5" s="1"/>
  <c r="AI468" i="5"/>
  <c r="AJ468" i="5" s="1"/>
  <c r="AG468" i="5"/>
  <c r="AH468" i="5" s="1"/>
  <c r="AE468" i="5"/>
  <c r="AF468" i="5" s="1"/>
  <c r="C468" i="5"/>
  <c r="D468" i="5" s="1"/>
  <c r="B468" i="5"/>
  <c r="AQ467" i="5"/>
  <c r="AO467" i="5"/>
  <c r="AP467" i="5" s="1"/>
  <c r="AM467" i="5"/>
  <c r="AN467" i="5" s="1"/>
  <c r="AK467" i="5"/>
  <c r="AL467" i="5" s="1"/>
  <c r="AI467" i="5"/>
  <c r="AJ467" i="5" s="1"/>
  <c r="AG467" i="5"/>
  <c r="AH467" i="5" s="1"/>
  <c r="AE467" i="5"/>
  <c r="AF467" i="5" s="1"/>
  <c r="C467" i="5"/>
  <c r="D467" i="5" s="1"/>
  <c r="B467" i="5"/>
  <c r="AQ466" i="5"/>
  <c r="AO466" i="5"/>
  <c r="AP466" i="5" s="1"/>
  <c r="AM466" i="5"/>
  <c r="AN466" i="5" s="1"/>
  <c r="AK466" i="5"/>
  <c r="AL466" i="5" s="1"/>
  <c r="AI466" i="5"/>
  <c r="AJ466" i="5" s="1"/>
  <c r="AG466" i="5"/>
  <c r="AH466" i="5" s="1"/>
  <c r="AE466" i="5"/>
  <c r="AF466" i="5" s="1"/>
  <c r="C466" i="5"/>
  <c r="D466" i="5" s="1"/>
  <c r="B466" i="5"/>
  <c r="AQ465" i="5"/>
  <c r="AO465" i="5"/>
  <c r="AP465" i="5" s="1"/>
  <c r="AM465" i="5"/>
  <c r="AN465" i="5" s="1"/>
  <c r="AK465" i="5"/>
  <c r="AL465" i="5" s="1"/>
  <c r="AI465" i="5"/>
  <c r="AJ465" i="5" s="1"/>
  <c r="AG465" i="5"/>
  <c r="AH465" i="5" s="1"/>
  <c r="AE465" i="5"/>
  <c r="AF465" i="5" s="1"/>
  <c r="C465" i="5"/>
  <c r="D465" i="5" s="1"/>
  <c r="B465" i="5"/>
  <c r="AQ464" i="5"/>
  <c r="AO464" i="5"/>
  <c r="AP464" i="5" s="1"/>
  <c r="AM464" i="5"/>
  <c r="AN464" i="5" s="1"/>
  <c r="AK464" i="5"/>
  <c r="AL464" i="5" s="1"/>
  <c r="AI464" i="5"/>
  <c r="AJ464" i="5" s="1"/>
  <c r="AG464" i="5"/>
  <c r="AH464" i="5" s="1"/>
  <c r="AE464" i="5"/>
  <c r="AF464" i="5" s="1"/>
  <c r="C464" i="5"/>
  <c r="D464" i="5" s="1"/>
  <c r="B464" i="5"/>
  <c r="AQ463" i="5"/>
  <c r="AO463" i="5"/>
  <c r="AP463" i="5" s="1"/>
  <c r="AM463" i="5"/>
  <c r="AN463" i="5" s="1"/>
  <c r="AK463" i="5"/>
  <c r="AL463" i="5" s="1"/>
  <c r="AI463" i="5"/>
  <c r="AJ463" i="5" s="1"/>
  <c r="AG463" i="5"/>
  <c r="AH463" i="5" s="1"/>
  <c r="AE463" i="5"/>
  <c r="AF463" i="5" s="1"/>
  <c r="C463" i="5"/>
  <c r="D463" i="5" s="1"/>
  <c r="B463" i="5"/>
  <c r="AQ462" i="5"/>
  <c r="AR462" i="5" s="1"/>
  <c r="AR463" i="5" s="1"/>
  <c r="AR464" i="5" s="1"/>
  <c r="AR465" i="5" s="1"/>
  <c r="AR466" i="5" s="1"/>
  <c r="AR467" i="5" s="1"/>
  <c r="AR468" i="5" s="1"/>
  <c r="AR469" i="5" s="1"/>
  <c r="AO462" i="5"/>
  <c r="AP462" i="5" s="1"/>
  <c r="AM462" i="5"/>
  <c r="AN462" i="5" s="1"/>
  <c r="AK462" i="5"/>
  <c r="AL462" i="5" s="1"/>
  <c r="AI462" i="5"/>
  <c r="AJ462" i="5" s="1"/>
  <c r="AG462" i="5"/>
  <c r="AH462" i="5" s="1"/>
  <c r="AE462" i="5"/>
  <c r="AF462" i="5" s="1"/>
  <c r="C462" i="5"/>
  <c r="D462" i="5" s="1"/>
  <c r="B462" i="5"/>
  <c r="AQ460" i="5"/>
  <c r="AO460" i="5"/>
  <c r="AP460" i="5" s="1"/>
  <c r="AM460" i="5"/>
  <c r="AN460" i="5" s="1"/>
  <c r="AK460" i="5"/>
  <c r="AL460" i="5" s="1"/>
  <c r="AI460" i="5"/>
  <c r="AJ460" i="5" s="1"/>
  <c r="AG460" i="5"/>
  <c r="AH460" i="5" s="1"/>
  <c r="AE460" i="5"/>
  <c r="AF460" i="5" s="1"/>
  <c r="C460" i="5"/>
  <c r="D460" i="5" s="1"/>
  <c r="B460" i="5"/>
  <c r="AQ459" i="5"/>
  <c r="AO459" i="5"/>
  <c r="AP459" i="5" s="1"/>
  <c r="AM459" i="5"/>
  <c r="AN459" i="5" s="1"/>
  <c r="AK459" i="5"/>
  <c r="AL459" i="5" s="1"/>
  <c r="AI459" i="5"/>
  <c r="AJ459" i="5" s="1"/>
  <c r="AG459" i="5"/>
  <c r="AH459" i="5" s="1"/>
  <c r="AE459" i="5"/>
  <c r="AF459" i="5" s="1"/>
  <c r="C459" i="5"/>
  <c r="D459" i="5" s="1"/>
  <c r="B459" i="5"/>
  <c r="AQ458" i="5"/>
  <c r="AO458" i="5"/>
  <c r="AP458" i="5" s="1"/>
  <c r="AM458" i="5"/>
  <c r="AN458" i="5" s="1"/>
  <c r="AK458" i="5"/>
  <c r="AL458" i="5" s="1"/>
  <c r="AI458" i="5"/>
  <c r="AJ458" i="5" s="1"/>
  <c r="AG458" i="5"/>
  <c r="AH458" i="5" s="1"/>
  <c r="AE458" i="5"/>
  <c r="AF458" i="5" s="1"/>
  <c r="C458" i="5"/>
  <c r="D458" i="5" s="1"/>
  <c r="B458" i="5"/>
  <c r="AQ457" i="5"/>
  <c r="AO457" i="5"/>
  <c r="AP457" i="5" s="1"/>
  <c r="AM457" i="5"/>
  <c r="AN457" i="5" s="1"/>
  <c r="AK457" i="5"/>
  <c r="AL457" i="5" s="1"/>
  <c r="AI457" i="5"/>
  <c r="AJ457" i="5" s="1"/>
  <c r="AG457" i="5"/>
  <c r="AH457" i="5" s="1"/>
  <c r="AE457" i="5"/>
  <c r="AF457" i="5" s="1"/>
  <c r="C457" i="5"/>
  <c r="D457" i="5" s="1"/>
  <c r="B457" i="5"/>
  <c r="AQ456" i="5"/>
  <c r="AO456" i="5"/>
  <c r="AP456" i="5" s="1"/>
  <c r="AM456" i="5"/>
  <c r="AN456" i="5" s="1"/>
  <c r="AK456" i="5"/>
  <c r="AL456" i="5" s="1"/>
  <c r="AI456" i="5"/>
  <c r="AJ456" i="5" s="1"/>
  <c r="AG456" i="5"/>
  <c r="AH456" i="5" s="1"/>
  <c r="AE456" i="5"/>
  <c r="AF456" i="5" s="1"/>
  <c r="C456" i="5"/>
  <c r="D456" i="5" s="1"/>
  <c r="B456" i="5"/>
  <c r="AQ455" i="5"/>
  <c r="AO455" i="5"/>
  <c r="AP455" i="5" s="1"/>
  <c r="AM455" i="5"/>
  <c r="AN455" i="5" s="1"/>
  <c r="AK455" i="5"/>
  <c r="AL455" i="5" s="1"/>
  <c r="AI455" i="5"/>
  <c r="AJ455" i="5" s="1"/>
  <c r="AG455" i="5"/>
  <c r="AH455" i="5" s="1"/>
  <c r="AE455" i="5"/>
  <c r="AF455" i="5" s="1"/>
  <c r="C455" i="5"/>
  <c r="D455" i="5" s="1"/>
  <c r="B455" i="5"/>
  <c r="AQ454" i="5"/>
  <c r="AO454" i="5"/>
  <c r="AP454" i="5" s="1"/>
  <c r="AM454" i="5"/>
  <c r="AN454" i="5" s="1"/>
  <c r="AK454" i="5"/>
  <c r="AL454" i="5" s="1"/>
  <c r="AI454" i="5"/>
  <c r="AJ454" i="5" s="1"/>
  <c r="AG454" i="5"/>
  <c r="AH454" i="5" s="1"/>
  <c r="AE454" i="5"/>
  <c r="AF454" i="5" s="1"/>
  <c r="C454" i="5"/>
  <c r="D454" i="5" s="1"/>
  <c r="B454" i="5"/>
  <c r="AQ453" i="5"/>
  <c r="AO453" i="5"/>
  <c r="AP453" i="5" s="1"/>
  <c r="AM453" i="5"/>
  <c r="AN453" i="5" s="1"/>
  <c r="AK453" i="5"/>
  <c r="AL453" i="5" s="1"/>
  <c r="AI453" i="5"/>
  <c r="AJ453" i="5" s="1"/>
  <c r="AG453" i="5"/>
  <c r="AH453" i="5" s="1"/>
  <c r="AE453" i="5"/>
  <c r="AF453" i="5" s="1"/>
  <c r="C453" i="5"/>
  <c r="D453" i="5" s="1"/>
  <c r="B453" i="5"/>
  <c r="AQ452" i="5"/>
  <c r="AR452" i="5" s="1"/>
  <c r="AO452" i="5"/>
  <c r="AP452" i="5" s="1"/>
  <c r="AM452" i="5"/>
  <c r="AN452" i="5" s="1"/>
  <c r="AK452" i="5"/>
  <c r="AL452" i="5" s="1"/>
  <c r="AI452" i="5"/>
  <c r="AJ452" i="5" s="1"/>
  <c r="AG452" i="5"/>
  <c r="AH452" i="5" s="1"/>
  <c r="AE452" i="5"/>
  <c r="AF452" i="5" s="1"/>
  <c r="C452" i="5"/>
  <c r="D452" i="5" s="1"/>
  <c r="B452" i="5"/>
  <c r="AQ451" i="5"/>
  <c r="AO451" i="5"/>
  <c r="AP451" i="5" s="1"/>
  <c r="AM451" i="5"/>
  <c r="AN451" i="5" s="1"/>
  <c r="AK451" i="5"/>
  <c r="AL451" i="5" s="1"/>
  <c r="AI451" i="5"/>
  <c r="AJ451" i="5" s="1"/>
  <c r="AG451" i="5"/>
  <c r="AH451" i="5" s="1"/>
  <c r="AE451" i="5"/>
  <c r="AF451" i="5" s="1"/>
  <c r="C451" i="5"/>
  <c r="D451" i="5" s="1"/>
  <c r="B451" i="5"/>
  <c r="AQ450" i="5"/>
  <c r="AO450" i="5"/>
  <c r="AP450" i="5" s="1"/>
  <c r="AM450" i="5"/>
  <c r="AN450" i="5" s="1"/>
  <c r="AK450" i="5"/>
  <c r="AL450" i="5" s="1"/>
  <c r="AI450" i="5"/>
  <c r="AJ450" i="5" s="1"/>
  <c r="AG450" i="5"/>
  <c r="AH450" i="5" s="1"/>
  <c r="AE450" i="5"/>
  <c r="AF450" i="5" s="1"/>
  <c r="C450" i="5"/>
  <c r="D450" i="5" s="1"/>
  <c r="B450" i="5"/>
  <c r="AQ449" i="5"/>
  <c r="AO449" i="5"/>
  <c r="AP449" i="5" s="1"/>
  <c r="AM449" i="5"/>
  <c r="AN449" i="5" s="1"/>
  <c r="AK449" i="5"/>
  <c r="AL449" i="5" s="1"/>
  <c r="AI449" i="5"/>
  <c r="AJ449" i="5" s="1"/>
  <c r="AG449" i="5"/>
  <c r="AH449" i="5" s="1"/>
  <c r="AE449" i="5"/>
  <c r="AF449" i="5" s="1"/>
  <c r="C449" i="5"/>
  <c r="D449" i="5" s="1"/>
  <c r="B449" i="5"/>
  <c r="AQ448" i="5"/>
  <c r="AO448" i="5"/>
  <c r="AP448" i="5" s="1"/>
  <c r="AM448" i="5"/>
  <c r="AN448" i="5" s="1"/>
  <c r="AK448" i="5"/>
  <c r="AL448" i="5" s="1"/>
  <c r="AI448" i="5"/>
  <c r="AJ448" i="5" s="1"/>
  <c r="AG448" i="5"/>
  <c r="AH448" i="5" s="1"/>
  <c r="AE448" i="5"/>
  <c r="AF448" i="5" s="1"/>
  <c r="C448" i="5"/>
  <c r="D448" i="5" s="1"/>
  <c r="B448" i="5"/>
  <c r="AQ447" i="5"/>
  <c r="AO447" i="5"/>
  <c r="AP447" i="5" s="1"/>
  <c r="AM447" i="5"/>
  <c r="AN447" i="5" s="1"/>
  <c r="AK447" i="5"/>
  <c r="AL447" i="5" s="1"/>
  <c r="AI447" i="5"/>
  <c r="AJ447" i="5" s="1"/>
  <c r="AG447" i="5"/>
  <c r="AH447" i="5" s="1"/>
  <c r="AE447" i="5"/>
  <c r="AF447" i="5" s="1"/>
  <c r="C447" i="5"/>
  <c r="D447" i="5" s="1"/>
  <c r="B447" i="5"/>
  <c r="AQ446" i="5"/>
  <c r="AO446" i="5"/>
  <c r="AP446" i="5" s="1"/>
  <c r="AM446" i="5"/>
  <c r="AN446" i="5" s="1"/>
  <c r="AK446" i="5"/>
  <c r="AL446" i="5" s="1"/>
  <c r="AI446" i="5"/>
  <c r="AJ446" i="5" s="1"/>
  <c r="AG446" i="5"/>
  <c r="AH446" i="5" s="1"/>
  <c r="AE446" i="5"/>
  <c r="AF446" i="5" s="1"/>
  <c r="C446" i="5"/>
  <c r="D446" i="5" s="1"/>
  <c r="B446" i="5"/>
  <c r="AQ445" i="5"/>
  <c r="AO445" i="5"/>
  <c r="AP445" i="5" s="1"/>
  <c r="AM445" i="5"/>
  <c r="AN445" i="5" s="1"/>
  <c r="AK445" i="5"/>
  <c r="AL445" i="5" s="1"/>
  <c r="AI445" i="5"/>
  <c r="AJ445" i="5" s="1"/>
  <c r="AG445" i="5"/>
  <c r="AH445" i="5" s="1"/>
  <c r="AE445" i="5"/>
  <c r="AF445" i="5" s="1"/>
  <c r="C445" i="5"/>
  <c r="D445" i="5" s="1"/>
  <c r="B445" i="5"/>
  <c r="AQ444" i="5"/>
  <c r="AO444" i="5"/>
  <c r="AP444" i="5" s="1"/>
  <c r="AM444" i="5"/>
  <c r="AN444" i="5" s="1"/>
  <c r="AK444" i="5"/>
  <c r="AL444" i="5" s="1"/>
  <c r="AI444" i="5"/>
  <c r="AJ444" i="5" s="1"/>
  <c r="AG444" i="5"/>
  <c r="AH444" i="5" s="1"/>
  <c r="AE444" i="5"/>
  <c r="AF444" i="5" s="1"/>
  <c r="C444" i="5"/>
  <c r="D444" i="5" s="1"/>
  <c r="B444" i="5"/>
  <c r="AQ443" i="5"/>
  <c r="AR443" i="5" s="1"/>
  <c r="AO443" i="5"/>
  <c r="AP443" i="5" s="1"/>
  <c r="AM443" i="5"/>
  <c r="AN443" i="5" s="1"/>
  <c r="AK443" i="5"/>
  <c r="AL443" i="5" s="1"/>
  <c r="AI443" i="5"/>
  <c r="AJ443" i="5" s="1"/>
  <c r="AG443" i="5"/>
  <c r="AH443" i="5" s="1"/>
  <c r="AE443" i="5"/>
  <c r="AF443" i="5" s="1"/>
  <c r="C443" i="5"/>
  <c r="D443" i="5" s="1"/>
  <c r="B443" i="5"/>
  <c r="AQ441" i="5"/>
  <c r="AO441" i="5"/>
  <c r="AP441" i="5" s="1"/>
  <c r="AM441" i="5"/>
  <c r="AN441" i="5" s="1"/>
  <c r="AK441" i="5"/>
  <c r="AL441" i="5" s="1"/>
  <c r="AI441" i="5"/>
  <c r="AJ441" i="5" s="1"/>
  <c r="AG441" i="5"/>
  <c r="AH441" i="5" s="1"/>
  <c r="AE441" i="5"/>
  <c r="AF441" i="5" s="1"/>
  <c r="C441" i="5"/>
  <c r="D441" i="5" s="1"/>
  <c r="B441" i="5"/>
  <c r="AQ440" i="5"/>
  <c r="AO440" i="5"/>
  <c r="AP440" i="5" s="1"/>
  <c r="AM440" i="5"/>
  <c r="AN440" i="5" s="1"/>
  <c r="AK440" i="5"/>
  <c r="AL440" i="5" s="1"/>
  <c r="AI440" i="5"/>
  <c r="AJ440" i="5" s="1"/>
  <c r="AG440" i="5"/>
  <c r="AH440" i="5" s="1"/>
  <c r="AE440" i="5"/>
  <c r="AF440" i="5" s="1"/>
  <c r="C440" i="5"/>
  <c r="D440" i="5" s="1"/>
  <c r="B440" i="5"/>
  <c r="AQ439" i="5"/>
  <c r="AO439" i="5"/>
  <c r="AP439" i="5" s="1"/>
  <c r="AM439" i="5"/>
  <c r="AN439" i="5" s="1"/>
  <c r="AK439" i="5"/>
  <c r="AL439" i="5" s="1"/>
  <c r="AI439" i="5"/>
  <c r="AJ439" i="5" s="1"/>
  <c r="AG439" i="5"/>
  <c r="AH439" i="5" s="1"/>
  <c r="AE439" i="5"/>
  <c r="AF439" i="5" s="1"/>
  <c r="C439" i="5"/>
  <c r="D439" i="5" s="1"/>
  <c r="B439" i="5"/>
  <c r="AQ438" i="5"/>
  <c r="AO438" i="5"/>
  <c r="AP438" i="5" s="1"/>
  <c r="AM438" i="5"/>
  <c r="AN438" i="5" s="1"/>
  <c r="AK438" i="5"/>
  <c r="AL438" i="5" s="1"/>
  <c r="AI438" i="5"/>
  <c r="AJ438" i="5" s="1"/>
  <c r="AG438" i="5"/>
  <c r="AH438" i="5" s="1"/>
  <c r="AE438" i="5"/>
  <c r="AF438" i="5" s="1"/>
  <c r="C438" i="5"/>
  <c r="D438" i="5" s="1"/>
  <c r="B438" i="5"/>
  <c r="AQ437" i="5"/>
  <c r="AO437" i="5"/>
  <c r="AP437" i="5" s="1"/>
  <c r="AM437" i="5"/>
  <c r="AN437" i="5" s="1"/>
  <c r="AK437" i="5"/>
  <c r="AL437" i="5" s="1"/>
  <c r="AI437" i="5"/>
  <c r="AJ437" i="5" s="1"/>
  <c r="AG437" i="5"/>
  <c r="AH437" i="5" s="1"/>
  <c r="AE437" i="5"/>
  <c r="AF437" i="5" s="1"/>
  <c r="C437" i="5"/>
  <c r="D437" i="5" s="1"/>
  <c r="B437" i="5"/>
  <c r="AQ436" i="5"/>
  <c r="AO436" i="5"/>
  <c r="AP436" i="5" s="1"/>
  <c r="AM436" i="5"/>
  <c r="AN436" i="5" s="1"/>
  <c r="AK436" i="5"/>
  <c r="AL436" i="5" s="1"/>
  <c r="AI436" i="5"/>
  <c r="AJ436" i="5" s="1"/>
  <c r="AG436" i="5"/>
  <c r="AH436" i="5" s="1"/>
  <c r="AE436" i="5"/>
  <c r="AF436" i="5" s="1"/>
  <c r="C436" i="5"/>
  <c r="D436" i="5" s="1"/>
  <c r="B436" i="5"/>
  <c r="AQ435" i="5"/>
  <c r="AO435" i="5"/>
  <c r="AP435" i="5" s="1"/>
  <c r="AM435" i="5"/>
  <c r="AN435" i="5" s="1"/>
  <c r="AK435" i="5"/>
  <c r="AL435" i="5" s="1"/>
  <c r="AI435" i="5"/>
  <c r="AJ435" i="5" s="1"/>
  <c r="AG435" i="5"/>
  <c r="AH435" i="5" s="1"/>
  <c r="AE435" i="5"/>
  <c r="AF435" i="5" s="1"/>
  <c r="C435" i="5"/>
  <c r="D435" i="5" s="1"/>
  <c r="B435" i="5"/>
  <c r="AQ434" i="5"/>
  <c r="AO434" i="5"/>
  <c r="AP434" i="5" s="1"/>
  <c r="AM434" i="5"/>
  <c r="AN434" i="5" s="1"/>
  <c r="AK434" i="5"/>
  <c r="AL434" i="5" s="1"/>
  <c r="AI434" i="5"/>
  <c r="AJ434" i="5" s="1"/>
  <c r="AG434" i="5"/>
  <c r="AH434" i="5" s="1"/>
  <c r="AE434" i="5"/>
  <c r="AF434" i="5" s="1"/>
  <c r="C434" i="5"/>
  <c r="D434" i="5" s="1"/>
  <c r="B434" i="5"/>
  <c r="AQ433" i="5"/>
  <c r="AR433" i="5" s="1"/>
  <c r="AO433" i="5"/>
  <c r="AP433" i="5" s="1"/>
  <c r="AM433" i="5"/>
  <c r="AN433" i="5" s="1"/>
  <c r="AK433" i="5"/>
  <c r="AL433" i="5" s="1"/>
  <c r="AI433" i="5"/>
  <c r="AJ433" i="5" s="1"/>
  <c r="AG433" i="5"/>
  <c r="AH433" i="5" s="1"/>
  <c r="AE433" i="5"/>
  <c r="AF433" i="5" s="1"/>
  <c r="C433" i="5"/>
  <c r="D433" i="5" s="1"/>
  <c r="B433" i="5"/>
  <c r="AQ431" i="5"/>
  <c r="AO431" i="5"/>
  <c r="AP431" i="5" s="1"/>
  <c r="AM431" i="5"/>
  <c r="AN431" i="5" s="1"/>
  <c r="AK431" i="5"/>
  <c r="AL431" i="5" s="1"/>
  <c r="AI431" i="5"/>
  <c r="AJ431" i="5" s="1"/>
  <c r="AG431" i="5"/>
  <c r="AH431" i="5" s="1"/>
  <c r="AE431" i="5"/>
  <c r="AF431" i="5" s="1"/>
  <c r="C431" i="5"/>
  <c r="D431" i="5" s="1"/>
  <c r="B431" i="5"/>
  <c r="AQ430" i="5"/>
  <c r="AO430" i="5"/>
  <c r="AP430" i="5" s="1"/>
  <c r="AM430" i="5"/>
  <c r="AN430" i="5" s="1"/>
  <c r="AK430" i="5"/>
  <c r="AL430" i="5" s="1"/>
  <c r="AI430" i="5"/>
  <c r="AJ430" i="5" s="1"/>
  <c r="AG430" i="5"/>
  <c r="AH430" i="5" s="1"/>
  <c r="AE430" i="5"/>
  <c r="AF430" i="5" s="1"/>
  <c r="C430" i="5"/>
  <c r="D430" i="5" s="1"/>
  <c r="B430" i="5"/>
  <c r="AQ429" i="5"/>
  <c r="AO429" i="5"/>
  <c r="AP429" i="5" s="1"/>
  <c r="AM429" i="5"/>
  <c r="AN429" i="5" s="1"/>
  <c r="AK429" i="5"/>
  <c r="AL429" i="5" s="1"/>
  <c r="AI429" i="5"/>
  <c r="AJ429" i="5" s="1"/>
  <c r="AG429" i="5"/>
  <c r="AH429" i="5" s="1"/>
  <c r="AE429" i="5"/>
  <c r="AF429" i="5" s="1"/>
  <c r="C429" i="5"/>
  <c r="D429" i="5" s="1"/>
  <c r="B429" i="5"/>
  <c r="AQ428" i="5"/>
  <c r="AO428" i="5"/>
  <c r="AP428" i="5" s="1"/>
  <c r="AM428" i="5"/>
  <c r="AN428" i="5" s="1"/>
  <c r="AK428" i="5"/>
  <c r="AL428" i="5" s="1"/>
  <c r="AI428" i="5"/>
  <c r="AJ428" i="5" s="1"/>
  <c r="AG428" i="5"/>
  <c r="AH428" i="5" s="1"/>
  <c r="AE428" i="5"/>
  <c r="AF428" i="5" s="1"/>
  <c r="C428" i="5"/>
  <c r="D428" i="5" s="1"/>
  <c r="B428" i="5"/>
  <c r="AQ427" i="5"/>
  <c r="AO427" i="5"/>
  <c r="AP427" i="5" s="1"/>
  <c r="AM427" i="5"/>
  <c r="AN427" i="5" s="1"/>
  <c r="AK427" i="5"/>
  <c r="AL427" i="5" s="1"/>
  <c r="AI427" i="5"/>
  <c r="AJ427" i="5" s="1"/>
  <c r="AG427" i="5"/>
  <c r="AH427" i="5" s="1"/>
  <c r="AE427" i="5"/>
  <c r="AF427" i="5" s="1"/>
  <c r="C427" i="5"/>
  <c r="D427" i="5" s="1"/>
  <c r="B427" i="5"/>
  <c r="AQ426" i="5"/>
  <c r="AO426" i="5"/>
  <c r="AP426" i="5" s="1"/>
  <c r="AM426" i="5"/>
  <c r="AN426" i="5" s="1"/>
  <c r="AK426" i="5"/>
  <c r="AL426" i="5" s="1"/>
  <c r="AI426" i="5"/>
  <c r="AJ426" i="5" s="1"/>
  <c r="AG426" i="5"/>
  <c r="AH426" i="5" s="1"/>
  <c r="AE426" i="5"/>
  <c r="AF426" i="5" s="1"/>
  <c r="C426" i="5"/>
  <c r="D426" i="5" s="1"/>
  <c r="B426" i="5"/>
  <c r="AQ425" i="5"/>
  <c r="AO425" i="5"/>
  <c r="AP425" i="5" s="1"/>
  <c r="AM425" i="5"/>
  <c r="AN425" i="5" s="1"/>
  <c r="AK425" i="5"/>
  <c r="AL425" i="5" s="1"/>
  <c r="AI425" i="5"/>
  <c r="AJ425" i="5" s="1"/>
  <c r="AG425" i="5"/>
  <c r="AH425" i="5" s="1"/>
  <c r="AE425" i="5"/>
  <c r="AF425" i="5" s="1"/>
  <c r="C425" i="5"/>
  <c r="D425" i="5" s="1"/>
  <c r="B425" i="5"/>
  <c r="AQ424" i="5"/>
  <c r="AO424" i="5"/>
  <c r="AP424" i="5" s="1"/>
  <c r="AM424" i="5"/>
  <c r="AN424" i="5" s="1"/>
  <c r="AK424" i="5"/>
  <c r="AL424" i="5" s="1"/>
  <c r="AI424" i="5"/>
  <c r="AJ424" i="5" s="1"/>
  <c r="AG424" i="5"/>
  <c r="AH424" i="5" s="1"/>
  <c r="AE424" i="5"/>
  <c r="AF424" i="5" s="1"/>
  <c r="C424" i="5"/>
  <c r="D424" i="5" s="1"/>
  <c r="B424" i="5"/>
  <c r="AQ423" i="5"/>
  <c r="AO423" i="5"/>
  <c r="AP423" i="5" s="1"/>
  <c r="AM423" i="5"/>
  <c r="AN423" i="5" s="1"/>
  <c r="AK423" i="5"/>
  <c r="AL423" i="5" s="1"/>
  <c r="AI423" i="5"/>
  <c r="AJ423" i="5" s="1"/>
  <c r="AG423" i="5"/>
  <c r="AH423" i="5" s="1"/>
  <c r="AE423" i="5"/>
  <c r="AF423" i="5" s="1"/>
  <c r="C423" i="5"/>
  <c r="D423" i="5" s="1"/>
  <c r="B423" i="5"/>
  <c r="AQ422" i="5"/>
  <c r="AO422" i="5"/>
  <c r="AP422" i="5" s="1"/>
  <c r="AM422" i="5"/>
  <c r="AN422" i="5" s="1"/>
  <c r="AK422" i="5"/>
  <c r="AL422" i="5" s="1"/>
  <c r="AI422" i="5"/>
  <c r="AJ422" i="5" s="1"/>
  <c r="AG422" i="5"/>
  <c r="AH422" i="5" s="1"/>
  <c r="AE422" i="5"/>
  <c r="AF422" i="5" s="1"/>
  <c r="C422" i="5"/>
  <c r="D422" i="5" s="1"/>
  <c r="B422" i="5"/>
  <c r="AQ421" i="5"/>
  <c r="AR421" i="5" s="1"/>
  <c r="AO421" i="5"/>
  <c r="AP421" i="5" s="1"/>
  <c r="AM421" i="5"/>
  <c r="AN421" i="5" s="1"/>
  <c r="AK421" i="5"/>
  <c r="AL421" i="5" s="1"/>
  <c r="AI421" i="5"/>
  <c r="AJ421" i="5" s="1"/>
  <c r="AG421" i="5"/>
  <c r="AH421" i="5" s="1"/>
  <c r="AE421" i="5"/>
  <c r="AF421" i="5" s="1"/>
  <c r="C421" i="5"/>
  <c r="D421" i="5" s="1"/>
  <c r="B421" i="5"/>
  <c r="AQ420" i="5"/>
  <c r="AO420" i="5"/>
  <c r="AP420" i="5" s="1"/>
  <c r="AM420" i="5"/>
  <c r="AN420" i="5" s="1"/>
  <c r="AK420" i="5"/>
  <c r="AL420" i="5" s="1"/>
  <c r="AI420" i="5"/>
  <c r="AJ420" i="5" s="1"/>
  <c r="AG420" i="5"/>
  <c r="AH420" i="5" s="1"/>
  <c r="AE420" i="5"/>
  <c r="AF420" i="5" s="1"/>
  <c r="C420" i="5"/>
  <c r="D420" i="5" s="1"/>
  <c r="B420" i="5"/>
  <c r="AQ419" i="5"/>
  <c r="AO419" i="5"/>
  <c r="AP419" i="5" s="1"/>
  <c r="AM419" i="5"/>
  <c r="AN419" i="5" s="1"/>
  <c r="AK419" i="5"/>
  <c r="AL419" i="5" s="1"/>
  <c r="AI419" i="5"/>
  <c r="AJ419" i="5" s="1"/>
  <c r="AG419" i="5"/>
  <c r="AH419" i="5" s="1"/>
  <c r="AE419" i="5"/>
  <c r="AF419" i="5" s="1"/>
  <c r="C419" i="5"/>
  <c r="D419" i="5" s="1"/>
  <c r="B419" i="5"/>
  <c r="AQ418" i="5"/>
  <c r="AO418" i="5"/>
  <c r="AP418" i="5" s="1"/>
  <c r="AM418" i="5"/>
  <c r="AN418" i="5" s="1"/>
  <c r="AK418" i="5"/>
  <c r="AL418" i="5" s="1"/>
  <c r="AI418" i="5"/>
  <c r="AJ418" i="5" s="1"/>
  <c r="AG418" i="5"/>
  <c r="AH418" i="5" s="1"/>
  <c r="AE418" i="5"/>
  <c r="AF418" i="5" s="1"/>
  <c r="C418" i="5"/>
  <c r="D418" i="5" s="1"/>
  <c r="B418" i="5"/>
  <c r="AQ417" i="5"/>
  <c r="AO417" i="5"/>
  <c r="AP417" i="5" s="1"/>
  <c r="AM417" i="5"/>
  <c r="AN417" i="5" s="1"/>
  <c r="AK417" i="5"/>
  <c r="AL417" i="5" s="1"/>
  <c r="AI417" i="5"/>
  <c r="AJ417" i="5" s="1"/>
  <c r="AG417" i="5"/>
  <c r="AH417" i="5" s="1"/>
  <c r="AE417" i="5"/>
  <c r="AF417" i="5" s="1"/>
  <c r="C417" i="5"/>
  <c r="D417" i="5" s="1"/>
  <c r="B417" i="5"/>
  <c r="AQ416" i="5"/>
  <c r="AO416" i="5"/>
  <c r="AP416" i="5" s="1"/>
  <c r="AM416" i="5"/>
  <c r="AN416" i="5" s="1"/>
  <c r="AK416" i="5"/>
  <c r="AL416" i="5" s="1"/>
  <c r="AI416" i="5"/>
  <c r="AJ416" i="5" s="1"/>
  <c r="AG416" i="5"/>
  <c r="AH416" i="5" s="1"/>
  <c r="AE416" i="5"/>
  <c r="AF416" i="5" s="1"/>
  <c r="C416" i="5"/>
  <c r="D416" i="5" s="1"/>
  <c r="B416" i="5"/>
  <c r="AQ415" i="5"/>
  <c r="AO415" i="5"/>
  <c r="AP415" i="5" s="1"/>
  <c r="AM415" i="5"/>
  <c r="AN415" i="5" s="1"/>
  <c r="AK415" i="5"/>
  <c r="AL415" i="5" s="1"/>
  <c r="AI415" i="5"/>
  <c r="AJ415" i="5" s="1"/>
  <c r="AG415" i="5"/>
  <c r="AH415" i="5" s="1"/>
  <c r="AE415" i="5"/>
  <c r="AF415" i="5" s="1"/>
  <c r="C415" i="5"/>
  <c r="D415" i="5" s="1"/>
  <c r="B415" i="5"/>
  <c r="AQ414" i="5"/>
  <c r="AO414" i="5"/>
  <c r="AP414" i="5" s="1"/>
  <c r="AM414" i="5"/>
  <c r="AN414" i="5" s="1"/>
  <c r="AK414" i="5"/>
  <c r="AL414" i="5" s="1"/>
  <c r="AI414" i="5"/>
  <c r="AJ414" i="5" s="1"/>
  <c r="AG414" i="5"/>
  <c r="AH414" i="5" s="1"/>
  <c r="AE414" i="5"/>
  <c r="AF414" i="5" s="1"/>
  <c r="C414" i="5"/>
  <c r="D414" i="5" s="1"/>
  <c r="B414" i="5"/>
  <c r="AQ413" i="5"/>
  <c r="AR413" i="5" s="1"/>
  <c r="AO413" i="5"/>
  <c r="AP413" i="5" s="1"/>
  <c r="AM413" i="5"/>
  <c r="AN413" i="5" s="1"/>
  <c r="AK413" i="5"/>
  <c r="AL413" i="5" s="1"/>
  <c r="AI413" i="5"/>
  <c r="AJ413" i="5" s="1"/>
  <c r="AG413" i="5"/>
  <c r="AH413" i="5" s="1"/>
  <c r="AE413" i="5"/>
  <c r="AF413" i="5" s="1"/>
  <c r="C413" i="5"/>
  <c r="D413" i="5" s="1"/>
  <c r="B413" i="5"/>
  <c r="AQ411" i="5"/>
  <c r="AO411" i="5"/>
  <c r="AP411" i="5" s="1"/>
  <c r="AM411" i="5"/>
  <c r="AN411" i="5" s="1"/>
  <c r="AK411" i="5"/>
  <c r="AL411" i="5" s="1"/>
  <c r="AI411" i="5"/>
  <c r="AJ411" i="5" s="1"/>
  <c r="AG411" i="5"/>
  <c r="AH411" i="5" s="1"/>
  <c r="AE411" i="5"/>
  <c r="AF411" i="5" s="1"/>
  <c r="C411" i="5"/>
  <c r="D411" i="5" s="1"/>
  <c r="B411" i="5"/>
  <c r="AQ410" i="5"/>
  <c r="AO410" i="5"/>
  <c r="AP410" i="5" s="1"/>
  <c r="AM410" i="5"/>
  <c r="AN410" i="5" s="1"/>
  <c r="AK410" i="5"/>
  <c r="AL410" i="5" s="1"/>
  <c r="AI410" i="5"/>
  <c r="AJ410" i="5" s="1"/>
  <c r="AG410" i="5"/>
  <c r="AH410" i="5" s="1"/>
  <c r="AE410" i="5"/>
  <c r="AF410" i="5" s="1"/>
  <c r="C410" i="5"/>
  <c r="D410" i="5" s="1"/>
  <c r="B410" i="5"/>
  <c r="AQ409" i="5"/>
  <c r="AO409" i="5"/>
  <c r="AP409" i="5" s="1"/>
  <c r="AM409" i="5"/>
  <c r="AN409" i="5" s="1"/>
  <c r="AK409" i="5"/>
  <c r="AL409" i="5" s="1"/>
  <c r="AI409" i="5"/>
  <c r="AJ409" i="5" s="1"/>
  <c r="AG409" i="5"/>
  <c r="AH409" i="5" s="1"/>
  <c r="AE409" i="5"/>
  <c r="AF409" i="5" s="1"/>
  <c r="C409" i="5"/>
  <c r="D409" i="5" s="1"/>
  <c r="B409" i="5"/>
  <c r="AQ408" i="5"/>
  <c r="AO408" i="5"/>
  <c r="AP408" i="5" s="1"/>
  <c r="AM408" i="5"/>
  <c r="AN408" i="5" s="1"/>
  <c r="AK408" i="5"/>
  <c r="AL408" i="5" s="1"/>
  <c r="AI408" i="5"/>
  <c r="AJ408" i="5" s="1"/>
  <c r="AG408" i="5"/>
  <c r="AH408" i="5" s="1"/>
  <c r="AE408" i="5"/>
  <c r="AF408" i="5" s="1"/>
  <c r="C408" i="5"/>
  <c r="D408" i="5" s="1"/>
  <c r="B408" i="5"/>
  <c r="AQ407" i="5"/>
  <c r="AO407" i="5"/>
  <c r="AP407" i="5" s="1"/>
  <c r="AM407" i="5"/>
  <c r="AN407" i="5" s="1"/>
  <c r="AK407" i="5"/>
  <c r="AL407" i="5" s="1"/>
  <c r="AI407" i="5"/>
  <c r="AJ407" i="5" s="1"/>
  <c r="AG407" i="5"/>
  <c r="AH407" i="5" s="1"/>
  <c r="AE407" i="5"/>
  <c r="AF407" i="5" s="1"/>
  <c r="C407" i="5"/>
  <c r="D407" i="5" s="1"/>
  <c r="B407" i="5"/>
  <c r="AQ406" i="5"/>
  <c r="AO406" i="5"/>
  <c r="AP406" i="5" s="1"/>
  <c r="AM406" i="5"/>
  <c r="AN406" i="5" s="1"/>
  <c r="AK406" i="5"/>
  <c r="AL406" i="5" s="1"/>
  <c r="AI406" i="5"/>
  <c r="AJ406" i="5" s="1"/>
  <c r="AG406" i="5"/>
  <c r="AH406" i="5" s="1"/>
  <c r="AE406" i="5"/>
  <c r="AF406" i="5" s="1"/>
  <c r="C406" i="5"/>
  <c r="D406" i="5" s="1"/>
  <c r="B406" i="5"/>
  <c r="AQ405" i="5"/>
  <c r="AO405" i="5"/>
  <c r="AP405" i="5" s="1"/>
  <c r="AM405" i="5"/>
  <c r="AN405" i="5" s="1"/>
  <c r="AK405" i="5"/>
  <c r="AL405" i="5" s="1"/>
  <c r="AI405" i="5"/>
  <c r="AJ405" i="5" s="1"/>
  <c r="AG405" i="5"/>
  <c r="AH405" i="5" s="1"/>
  <c r="AE405" i="5"/>
  <c r="AF405" i="5" s="1"/>
  <c r="C405" i="5"/>
  <c r="D405" i="5" s="1"/>
  <c r="B405" i="5"/>
  <c r="AQ404" i="5"/>
  <c r="AO404" i="5"/>
  <c r="AP404" i="5" s="1"/>
  <c r="AM404" i="5"/>
  <c r="AN404" i="5" s="1"/>
  <c r="AK404" i="5"/>
  <c r="AL404" i="5" s="1"/>
  <c r="AI404" i="5"/>
  <c r="AJ404" i="5" s="1"/>
  <c r="AG404" i="5"/>
  <c r="AH404" i="5" s="1"/>
  <c r="AE404" i="5"/>
  <c r="AF404" i="5" s="1"/>
  <c r="C404" i="5"/>
  <c r="D404" i="5" s="1"/>
  <c r="B404" i="5"/>
  <c r="AQ403" i="5"/>
  <c r="AR403" i="5" s="1"/>
  <c r="AO403" i="5"/>
  <c r="AP403" i="5" s="1"/>
  <c r="AM403" i="5"/>
  <c r="AN403" i="5" s="1"/>
  <c r="AK403" i="5"/>
  <c r="AL403" i="5" s="1"/>
  <c r="AI403" i="5"/>
  <c r="AJ403" i="5" s="1"/>
  <c r="AG403" i="5"/>
  <c r="AH403" i="5" s="1"/>
  <c r="AE403" i="5"/>
  <c r="AF403" i="5" s="1"/>
  <c r="C403" i="5"/>
  <c r="D403" i="5" s="1"/>
  <c r="B403" i="5"/>
  <c r="AQ401" i="5"/>
  <c r="AO401" i="5"/>
  <c r="AP401" i="5" s="1"/>
  <c r="AM401" i="5"/>
  <c r="AN401" i="5" s="1"/>
  <c r="AK401" i="5"/>
  <c r="AL401" i="5" s="1"/>
  <c r="AI401" i="5"/>
  <c r="AJ401" i="5" s="1"/>
  <c r="AG401" i="5"/>
  <c r="AH401" i="5" s="1"/>
  <c r="AE401" i="5"/>
  <c r="AF401" i="5" s="1"/>
  <c r="C401" i="5"/>
  <c r="D401" i="5" s="1"/>
  <c r="B401" i="5"/>
  <c r="AQ400" i="5"/>
  <c r="AO400" i="5"/>
  <c r="AP400" i="5" s="1"/>
  <c r="AM400" i="5"/>
  <c r="AN400" i="5" s="1"/>
  <c r="AK400" i="5"/>
  <c r="AL400" i="5" s="1"/>
  <c r="AI400" i="5"/>
  <c r="AJ400" i="5" s="1"/>
  <c r="AG400" i="5"/>
  <c r="AH400" i="5" s="1"/>
  <c r="AE400" i="5"/>
  <c r="AF400" i="5" s="1"/>
  <c r="C400" i="5"/>
  <c r="D400" i="5" s="1"/>
  <c r="B400" i="5"/>
  <c r="AQ399" i="5"/>
  <c r="AO399" i="5"/>
  <c r="AP399" i="5" s="1"/>
  <c r="AM399" i="5"/>
  <c r="AN399" i="5" s="1"/>
  <c r="AK399" i="5"/>
  <c r="AL399" i="5" s="1"/>
  <c r="AI399" i="5"/>
  <c r="AJ399" i="5" s="1"/>
  <c r="AG399" i="5"/>
  <c r="AH399" i="5" s="1"/>
  <c r="AE399" i="5"/>
  <c r="AF399" i="5" s="1"/>
  <c r="C399" i="5"/>
  <c r="D399" i="5" s="1"/>
  <c r="B399" i="5"/>
  <c r="AQ398" i="5"/>
  <c r="AO398" i="5"/>
  <c r="AP398" i="5" s="1"/>
  <c r="AM398" i="5"/>
  <c r="AN398" i="5" s="1"/>
  <c r="AK398" i="5"/>
  <c r="AL398" i="5" s="1"/>
  <c r="AI398" i="5"/>
  <c r="AJ398" i="5" s="1"/>
  <c r="AG398" i="5"/>
  <c r="AH398" i="5" s="1"/>
  <c r="AE398" i="5"/>
  <c r="AF398" i="5" s="1"/>
  <c r="C398" i="5"/>
  <c r="D398" i="5" s="1"/>
  <c r="B398" i="5"/>
  <c r="AQ397" i="5"/>
  <c r="AO397" i="5"/>
  <c r="AP397" i="5" s="1"/>
  <c r="AM397" i="5"/>
  <c r="AN397" i="5" s="1"/>
  <c r="AK397" i="5"/>
  <c r="AL397" i="5" s="1"/>
  <c r="AI397" i="5"/>
  <c r="AJ397" i="5" s="1"/>
  <c r="AG397" i="5"/>
  <c r="AH397" i="5" s="1"/>
  <c r="AE397" i="5"/>
  <c r="AF397" i="5" s="1"/>
  <c r="C397" i="5"/>
  <c r="D397" i="5" s="1"/>
  <c r="B397" i="5"/>
  <c r="AQ396" i="5"/>
  <c r="AO396" i="5"/>
  <c r="AP396" i="5" s="1"/>
  <c r="AM396" i="5"/>
  <c r="AN396" i="5" s="1"/>
  <c r="AK396" i="5"/>
  <c r="AL396" i="5" s="1"/>
  <c r="AI396" i="5"/>
  <c r="AJ396" i="5" s="1"/>
  <c r="AG396" i="5"/>
  <c r="AH396" i="5" s="1"/>
  <c r="AE396" i="5"/>
  <c r="AF396" i="5" s="1"/>
  <c r="C396" i="5"/>
  <c r="D396" i="5" s="1"/>
  <c r="B396" i="5"/>
  <c r="AQ395" i="5"/>
  <c r="AO395" i="5"/>
  <c r="AP395" i="5" s="1"/>
  <c r="AM395" i="5"/>
  <c r="AN395" i="5" s="1"/>
  <c r="AK395" i="5"/>
  <c r="AL395" i="5" s="1"/>
  <c r="AI395" i="5"/>
  <c r="AJ395" i="5" s="1"/>
  <c r="AG395" i="5"/>
  <c r="AH395" i="5" s="1"/>
  <c r="AE395" i="5"/>
  <c r="AF395" i="5" s="1"/>
  <c r="C395" i="5"/>
  <c r="D395" i="5" s="1"/>
  <c r="B395" i="5"/>
  <c r="AQ394" i="5"/>
  <c r="AR394" i="5" s="1"/>
  <c r="AO394" i="5"/>
  <c r="AP394" i="5" s="1"/>
  <c r="AM394" i="5"/>
  <c r="AN394" i="5" s="1"/>
  <c r="AK394" i="5"/>
  <c r="AL394" i="5" s="1"/>
  <c r="AI394" i="5"/>
  <c r="AJ394" i="5" s="1"/>
  <c r="AG394" i="5"/>
  <c r="AH394" i="5" s="1"/>
  <c r="AE394" i="5"/>
  <c r="AF394" i="5" s="1"/>
  <c r="C394" i="5"/>
  <c r="D394" i="5" s="1"/>
  <c r="B394" i="5"/>
  <c r="AQ393" i="5"/>
  <c r="AO393" i="5"/>
  <c r="AP393" i="5" s="1"/>
  <c r="AM393" i="5"/>
  <c r="AN393" i="5" s="1"/>
  <c r="AK393" i="5"/>
  <c r="AL393" i="5" s="1"/>
  <c r="AI393" i="5"/>
  <c r="AJ393" i="5" s="1"/>
  <c r="AG393" i="5"/>
  <c r="AH393" i="5" s="1"/>
  <c r="AE393" i="5"/>
  <c r="AF393" i="5" s="1"/>
  <c r="C393" i="5"/>
  <c r="D393" i="5" s="1"/>
  <c r="B393" i="5"/>
  <c r="AQ392" i="5"/>
  <c r="AO392" i="5"/>
  <c r="AP392" i="5" s="1"/>
  <c r="AM392" i="5"/>
  <c r="AN392" i="5" s="1"/>
  <c r="AK392" i="5"/>
  <c r="AL392" i="5" s="1"/>
  <c r="AI392" i="5"/>
  <c r="AJ392" i="5" s="1"/>
  <c r="AG392" i="5"/>
  <c r="AH392" i="5" s="1"/>
  <c r="AE392" i="5"/>
  <c r="AF392" i="5" s="1"/>
  <c r="C392" i="5"/>
  <c r="D392" i="5" s="1"/>
  <c r="B392" i="5"/>
  <c r="AQ391" i="5"/>
  <c r="AO391" i="5"/>
  <c r="AP391" i="5" s="1"/>
  <c r="AM391" i="5"/>
  <c r="AN391" i="5" s="1"/>
  <c r="AK391" i="5"/>
  <c r="AL391" i="5" s="1"/>
  <c r="AI391" i="5"/>
  <c r="AJ391" i="5" s="1"/>
  <c r="AG391" i="5"/>
  <c r="AH391" i="5" s="1"/>
  <c r="AE391" i="5"/>
  <c r="AF391" i="5" s="1"/>
  <c r="C391" i="5"/>
  <c r="D391" i="5" s="1"/>
  <c r="B391" i="5"/>
  <c r="AQ390" i="5"/>
  <c r="AO390" i="5"/>
  <c r="AP390" i="5" s="1"/>
  <c r="AM390" i="5"/>
  <c r="AN390" i="5" s="1"/>
  <c r="AK390" i="5"/>
  <c r="AL390" i="5" s="1"/>
  <c r="AI390" i="5"/>
  <c r="AJ390" i="5" s="1"/>
  <c r="AG390" i="5"/>
  <c r="AH390" i="5" s="1"/>
  <c r="AE390" i="5"/>
  <c r="AF390" i="5" s="1"/>
  <c r="C390" i="5"/>
  <c r="D390" i="5" s="1"/>
  <c r="B390" i="5"/>
  <c r="AQ389" i="5"/>
  <c r="AO389" i="5"/>
  <c r="AP389" i="5" s="1"/>
  <c r="AM389" i="5"/>
  <c r="AN389" i="5" s="1"/>
  <c r="AK389" i="5"/>
  <c r="AL389" i="5" s="1"/>
  <c r="AI389" i="5"/>
  <c r="AJ389" i="5" s="1"/>
  <c r="AG389" i="5"/>
  <c r="AH389" i="5" s="1"/>
  <c r="AE389" i="5"/>
  <c r="AF389" i="5" s="1"/>
  <c r="C389" i="5"/>
  <c r="D389" i="5" s="1"/>
  <c r="B389" i="5"/>
  <c r="AQ388" i="5"/>
  <c r="AO388" i="5"/>
  <c r="AP388" i="5" s="1"/>
  <c r="AM388" i="5"/>
  <c r="AN388" i="5" s="1"/>
  <c r="AK388" i="5"/>
  <c r="AL388" i="5" s="1"/>
  <c r="AI388" i="5"/>
  <c r="AJ388" i="5" s="1"/>
  <c r="AG388" i="5"/>
  <c r="AH388" i="5" s="1"/>
  <c r="AE388" i="5"/>
  <c r="AF388" i="5" s="1"/>
  <c r="C388" i="5"/>
  <c r="D388" i="5" s="1"/>
  <c r="B388" i="5"/>
  <c r="AQ387" i="5"/>
  <c r="AO387" i="5"/>
  <c r="AP387" i="5" s="1"/>
  <c r="AM387" i="5"/>
  <c r="AN387" i="5" s="1"/>
  <c r="AK387" i="5"/>
  <c r="AL387" i="5" s="1"/>
  <c r="AI387" i="5"/>
  <c r="AJ387" i="5" s="1"/>
  <c r="AG387" i="5"/>
  <c r="AH387" i="5" s="1"/>
  <c r="AE387" i="5"/>
  <c r="AF387" i="5" s="1"/>
  <c r="C387" i="5"/>
  <c r="D387" i="5" s="1"/>
  <c r="B387" i="5"/>
  <c r="AQ386" i="5"/>
  <c r="AR386" i="5" s="1"/>
  <c r="AO386" i="5"/>
  <c r="AP386" i="5" s="1"/>
  <c r="AM386" i="5"/>
  <c r="AN386" i="5" s="1"/>
  <c r="AK386" i="5"/>
  <c r="AL386" i="5" s="1"/>
  <c r="AI386" i="5"/>
  <c r="AJ386" i="5" s="1"/>
  <c r="AG386" i="5"/>
  <c r="AH386" i="5" s="1"/>
  <c r="AE386" i="5"/>
  <c r="AF386" i="5" s="1"/>
  <c r="C386" i="5"/>
  <c r="D386" i="5" s="1"/>
  <c r="B386" i="5"/>
  <c r="AQ384" i="5"/>
  <c r="AO384" i="5"/>
  <c r="AP384" i="5" s="1"/>
  <c r="AM384" i="5"/>
  <c r="AN384" i="5" s="1"/>
  <c r="AK384" i="5"/>
  <c r="AL384" i="5" s="1"/>
  <c r="AI384" i="5"/>
  <c r="AJ384" i="5" s="1"/>
  <c r="AG384" i="5"/>
  <c r="AH384" i="5" s="1"/>
  <c r="AE384" i="5"/>
  <c r="AF384" i="5" s="1"/>
  <c r="C384" i="5"/>
  <c r="D384" i="5" s="1"/>
  <c r="B384" i="5"/>
  <c r="AQ383" i="5"/>
  <c r="AO383" i="5"/>
  <c r="AP383" i="5" s="1"/>
  <c r="AM383" i="5"/>
  <c r="AN383" i="5" s="1"/>
  <c r="AK383" i="5"/>
  <c r="AL383" i="5" s="1"/>
  <c r="AI383" i="5"/>
  <c r="AJ383" i="5" s="1"/>
  <c r="AG383" i="5"/>
  <c r="AH383" i="5" s="1"/>
  <c r="AE383" i="5"/>
  <c r="AF383" i="5" s="1"/>
  <c r="AQ382" i="5"/>
  <c r="AO382" i="5"/>
  <c r="AP382" i="5" s="1"/>
  <c r="AM382" i="5"/>
  <c r="AN382" i="5" s="1"/>
  <c r="AK382" i="5"/>
  <c r="AL382" i="5" s="1"/>
  <c r="AI382" i="5"/>
  <c r="AJ382" i="5" s="1"/>
  <c r="AG382" i="5"/>
  <c r="AH382" i="5" s="1"/>
  <c r="AE382" i="5"/>
  <c r="AF382" i="5" s="1"/>
  <c r="D382" i="5"/>
  <c r="B382" i="5"/>
  <c r="AQ381" i="5"/>
  <c r="AO381" i="5"/>
  <c r="AP381" i="5" s="1"/>
  <c r="AM381" i="5"/>
  <c r="AN381" i="5" s="1"/>
  <c r="AK381" i="5"/>
  <c r="AL381" i="5" s="1"/>
  <c r="AI381" i="5"/>
  <c r="AJ381" i="5" s="1"/>
  <c r="AG381" i="5"/>
  <c r="AH381" i="5" s="1"/>
  <c r="AE381" i="5"/>
  <c r="AF381" i="5" s="1"/>
  <c r="C381" i="5"/>
  <c r="D381" i="5" s="1"/>
  <c r="B381" i="5"/>
  <c r="AQ380" i="5"/>
  <c r="AO380" i="5"/>
  <c r="AP380" i="5" s="1"/>
  <c r="AM380" i="5"/>
  <c r="AN380" i="5" s="1"/>
  <c r="AK380" i="5"/>
  <c r="AL380" i="5" s="1"/>
  <c r="AI380" i="5"/>
  <c r="AJ380" i="5" s="1"/>
  <c r="AG380" i="5"/>
  <c r="AH380" i="5" s="1"/>
  <c r="AE380" i="5"/>
  <c r="AF380" i="5" s="1"/>
  <c r="C380" i="5"/>
  <c r="D380" i="5" s="1"/>
  <c r="B380" i="5"/>
  <c r="AQ379" i="5"/>
  <c r="AO379" i="5"/>
  <c r="AP379" i="5" s="1"/>
  <c r="AM379" i="5"/>
  <c r="AN379" i="5" s="1"/>
  <c r="AK379" i="5"/>
  <c r="AL379" i="5" s="1"/>
  <c r="AI379" i="5"/>
  <c r="AJ379" i="5" s="1"/>
  <c r="AG379" i="5"/>
  <c r="AH379" i="5" s="1"/>
  <c r="AE379" i="5"/>
  <c r="AF379" i="5" s="1"/>
  <c r="C379" i="5"/>
  <c r="D379" i="5" s="1"/>
  <c r="B379" i="5"/>
  <c r="AQ378" i="5"/>
  <c r="AO378" i="5"/>
  <c r="AP378" i="5" s="1"/>
  <c r="AM378" i="5"/>
  <c r="AN378" i="5" s="1"/>
  <c r="AK378" i="5"/>
  <c r="AL378" i="5" s="1"/>
  <c r="AI378" i="5"/>
  <c r="AJ378" i="5" s="1"/>
  <c r="AG378" i="5"/>
  <c r="AH378" i="5" s="1"/>
  <c r="AE378" i="5"/>
  <c r="AF378" i="5" s="1"/>
  <c r="C378" i="5"/>
  <c r="D378" i="5" s="1"/>
  <c r="B378" i="5"/>
  <c r="AQ377" i="5"/>
  <c r="AR377" i="5" s="1"/>
  <c r="AO377" i="5"/>
  <c r="AP377" i="5" s="1"/>
  <c r="AM377" i="5"/>
  <c r="AN377" i="5" s="1"/>
  <c r="AK377" i="5"/>
  <c r="AL377" i="5" s="1"/>
  <c r="AI377" i="5"/>
  <c r="AJ377" i="5" s="1"/>
  <c r="AG377" i="5"/>
  <c r="AH377" i="5" s="1"/>
  <c r="AE377" i="5"/>
  <c r="AF377" i="5" s="1"/>
  <c r="C377" i="5"/>
  <c r="D377" i="5" s="1"/>
  <c r="B377" i="5"/>
  <c r="AQ375" i="5"/>
  <c r="AO375" i="5"/>
  <c r="AP375" i="5" s="1"/>
  <c r="AM375" i="5"/>
  <c r="AN375" i="5" s="1"/>
  <c r="AK375" i="5"/>
  <c r="AL375" i="5" s="1"/>
  <c r="AI375" i="5"/>
  <c r="AJ375" i="5" s="1"/>
  <c r="AG375" i="5"/>
  <c r="AH375" i="5" s="1"/>
  <c r="AE375" i="5"/>
  <c r="AF375" i="5" s="1"/>
  <c r="C375" i="5"/>
  <c r="D375" i="5" s="1"/>
  <c r="B375" i="5"/>
  <c r="AQ374" i="5"/>
  <c r="AO374" i="5"/>
  <c r="AP374" i="5" s="1"/>
  <c r="AM374" i="5"/>
  <c r="AN374" i="5" s="1"/>
  <c r="AK374" i="5"/>
  <c r="AL374" i="5" s="1"/>
  <c r="AI374" i="5"/>
  <c r="AJ374" i="5" s="1"/>
  <c r="AG374" i="5"/>
  <c r="AH374" i="5" s="1"/>
  <c r="AE374" i="5"/>
  <c r="AF374" i="5" s="1"/>
  <c r="C374" i="5"/>
  <c r="D374" i="5" s="1"/>
  <c r="B374" i="5"/>
  <c r="AQ373" i="5"/>
  <c r="AO373" i="5"/>
  <c r="AP373" i="5" s="1"/>
  <c r="AM373" i="5"/>
  <c r="AN373" i="5" s="1"/>
  <c r="AK373" i="5"/>
  <c r="AL373" i="5" s="1"/>
  <c r="AI373" i="5"/>
  <c r="AJ373" i="5" s="1"/>
  <c r="AG373" i="5"/>
  <c r="AH373" i="5" s="1"/>
  <c r="AE373" i="5"/>
  <c r="AF373" i="5" s="1"/>
  <c r="C373" i="5"/>
  <c r="D373" i="5" s="1"/>
  <c r="B373" i="5"/>
  <c r="AQ372" i="5"/>
  <c r="AO372" i="5"/>
  <c r="AP372" i="5" s="1"/>
  <c r="AM372" i="5"/>
  <c r="AN372" i="5" s="1"/>
  <c r="AK372" i="5"/>
  <c r="AL372" i="5" s="1"/>
  <c r="AI372" i="5"/>
  <c r="AJ372" i="5" s="1"/>
  <c r="AG372" i="5"/>
  <c r="AH372" i="5" s="1"/>
  <c r="AE372" i="5"/>
  <c r="AF372" i="5" s="1"/>
  <c r="C372" i="5"/>
  <c r="D372" i="5" s="1"/>
  <c r="B372" i="5"/>
  <c r="AQ371" i="5"/>
  <c r="AO371" i="5"/>
  <c r="AP371" i="5" s="1"/>
  <c r="AM371" i="5"/>
  <c r="AN371" i="5" s="1"/>
  <c r="AK371" i="5"/>
  <c r="AL371" i="5" s="1"/>
  <c r="AI371" i="5"/>
  <c r="AJ371" i="5" s="1"/>
  <c r="AG371" i="5"/>
  <c r="AH371" i="5" s="1"/>
  <c r="AE371" i="5"/>
  <c r="AF371" i="5" s="1"/>
  <c r="C371" i="5"/>
  <c r="D371" i="5" s="1"/>
  <c r="B371" i="5"/>
  <c r="AQ370" i="5"/>
  <c r="AO370" i="5"/>
  <c r="AP370" i="5" s="1"/>
  <c r="AM370" i="5"/>
  <c r="AN370" i="5" s="1"/>
  <c r="AK370" i="5"/>
  <c r="AL370" i="5" s="1"/>
  <c r="AI370" i="5"/>
  <c r="AJ370" i="5" s="1"/>
  <c r="AG370" i="5"/>
  <c r="AH370" i="5" s="1"/>
  <c r="AE370" i="5"/>
  <c r="AF370" i="5" s="1"/>
  <c r="C370" i="5"/>
  <c r="D370" i="5" s="1"/>
  <c r="B370" i="5"/>
  <c r="AQ369" i="5"/>
  <c r="AO369" i="5"/>
  <c r="AP369" i="5" s="1"/>
  <c r="AM369" i="5"/>
  <c r="AN369" i="5" s="1"/>
  <c r="AK369" i="5"/>
  <c r="AL369" i="5" s="1"/>
  <c r="AI369" i="5"/>
  <c r="AJ369" i="5" s="1"/>
  <c r="AG369" i="5"/>
  <c r="AH369" i="5" s="1"/>
  <c r="AE369" i="5"/>
  <c r="AF369" i="5" s="1"/>
  <c r="C369" i="5"/>
  <c r="D369" i="5" s="1"/>
  <c r="B369" i="5"/>
  <c r="AQ368" i="5"/>
  <c r="AO368" i="5"/>
  <c r="AP368" i="5" s="1"/>
  <c r="AM368" i="5"/>
  <c r="AN368" i="5" s="1"/>
  <c r="AK368" i="5"/>
  <c r="AL368" i="5" s="1"/>
  <c r="AI368" i="5"/>
  <c r="AJ368" i="5" s="1"/>
  <c r="AG368" i="5"/>
  <c r="AH368" i="5" s="1"/>
  <c r="AE368" i="5"/>
  <c r="AF368" i="5" s="1"/>
  <c r="C368" i="5"/>
  <c r="D368" i="5" s="1"/>
  <c r="B368" i="5"/>
  <c r="AQ367" i="5"/>
  <c r="AO367" i="5"/>
  <c r="AP367" i="5" s="1"/>
  <c r="AM367" i="5"/>
  <c r="AN367" i="5" s="1"/>
  <c r="AK367" i="5"/>
  <c r="AL367" i="5" s="1"/>
  <c r="AI367" i="5"/>
  <c r="AJ367" i="5" s="1"/>
  <c r="AG367" i="5"/>
  <c r="AH367" i="5" s="1"/>
  <c r="AE367" i="5"/>
  <c r="AF367" i="5" s="1"/>
  <c r="C367" i="5"/>
  <c r="D367" i="5" s="1"/>
  <c r="B367" i="5"/>
  <c r="AQ366" i="5"/>
  <c r="AR366" i="5" s="1"/>
  <c r="AO366" i="5"/>
  <c r="AP366" i="5" s="1"/>
  <c r="AM366" i="5"/>
  <c r="AN366" i="5" s="1"/>
  <c r="AK366" i="5"/>
  <c r="AL366" i="5" s="1"/>
  <c r="AI366" i="5"/>
  <c r="AJ366" i="5" s="1"/>
  <c r="AG366" i="5"/>
  <c r="AH366" i="5" s="1"/>
  <c r="AE366" i="5"/>
  <c r="AF366" i="5" s="1"/>
  <c r="C366" i="5"/>
  <c r="D366" i="5" s="1"/>
  <c r="B366" i="5"/>
  <c r="AQ365" i="5"/>
  <c r="AO365" i="5"/>
  <c r="AP365" i="5" s="1"/>
  <c r="AM365" i="5"/>
  <c r="AN365" i="5" s="1"/>
  <c r="AK365" i="5"/>
  <c r="AL365" i="5" s="1"/>
  <c r="AI365" i="5"/>
  <c r="AJ365" i="5" s="1"/>
  <c r="AG365" i="5"/>
  <c r="AH365" i="5" s="1"/>
  <c r="AE365" i="5"/>
  <c r="AF365" i="5" s="1"/>
  <c r="C365" i="5"/>
  <c r="D365" i="5" s="1"/>
  <c r="B365" i="5"/>
  <c r="AQ364" i="5"/>
  <c r="AO364" i="5"/>
  <c r="AP364" i="5" s="1"/>
  <c r="AM364" i="5"/>
  <c r="AN364" i="5" s="1"/>
  <c r="AK364" i="5"/>
  <c r="AL364" i="5" s="1"/>
  <c r="AI364" i="5"/>
  <c r="AJ364" i="5" s="1"/>
  <c r="AG364" i="5"/>
  <c r="AH364" i="5" s="1"/>
  <c r="AE364" i="5"/>
  <c r="AF364" i="5" s="1"/>
  <c r="C364" i="5"/>
  <c r="D364" i="5" s="1"/>
  <c r="B364" i="5"/>
  <c r="AQ363" i="5"/>
  <c r="AO363" i="5"/>
  <c r="AP363" i="5" s="1"/>
  <c r="AM363" i="5"/>
  <c r="AN363" i="5" s="1"/>
  <c r="AK363" i="5"/>
  <c r="AL363" i="5" s="1"/>
  <c r="AI363" i="5"/>
  <c r="AJ363" i="5" s="1"/>
  <c r="AG363" i="5"/>
  <c r="AH363" i="5" s="1"/>
  <c r="AE363" i="5"/>
  <c r="AF363" i="5" s="1"/>
  <c r="C363" i="5"/>
  <c r="D363" i="5" s="1"/>
  <c r="B363" i="5"/>
  <c r="AQ362" i="5"/>
  <c r="AO362" i="5"/>
  <c r="AP362" i="5" s="1"/>
  <c r="AM362" i="5"/>
  <c r="AN362" i="5" s="1"/>
  <c r="AK362" i="5"/>
  <c r="AL362" i="5" s="1"/>
  <c r="AI362" i="5"/>
  <c r="AJ362" i="5" s="1"/>
  <c r="AG362" i="5"/>
  <c r="AH362" i="5" s="1"/>
  <c r="AE362" i="5"/>
  <c r="AF362" i="5" s="1"/>
  <c r="C362" i="5"/>
  <c r="D362" i="5" s="1"/>
  <c r="B362" i="5"/>
  <c r="AQ361" i="5"/>
  <c r="AO361" i="5"/>
  <c r="AP361" i="5" s="1"/>
  <c r="AM361" i="5"/>
  <c r="AN361" i="5" s="1"/>
  <c r="AK361" i="5"/>
  <c r="AL361" i="5" s="1"/>
  <c r="AI361" i="5"/>
  <c r="AJ361" i="5" s="1"/>
  <c r="AG361" i="5"/>
  <c r="AH361" i="5" s="1"/>
  <c r="AE361" i="5"/>
  <c r="AF361" i="5" s="1"/>
  <c r="C361" i="5"/>
  <c r="D361" i="5" s="1"/>
  <c r="B361" i="5"/>
  <c r="AQ360" i="5"/>
  <c r="AO360" i="5"/>
  <c r="AP360" i="5" s="1"/>
  <c r="AM360" i="5"/>
  <c r="AN360" i="5" s="1"/>
  <c r="AK360" i="5"/>
  <c r="AL360" i="5" s="1"/>
  <c r="AI360" i="5"/>
  <c r="AJ360" i="5" s="1"/>
  <c r="AG360" i="5"/>
  <c r="AH360" i="5" s="1"/>
  <c r="AE360" i="5"/>
  <c r="AF360" i="5" s="1"/>
  <c r="C360" i="5"/>
  <c r="D360" i="5" s="1"/>
  <c r="B360" i="5"/>
  <c r="AQ359" i="5"/>
  <c r="AO359" i="5"/>
  <c r="AP359" i="5" s="1"/>
  <c r="AM359" i="5"/>
  <c r="AN359" i="5" s="1"/>
  <c r="AK359" i="5"/>
  <c r="AL359" i="5" s="1"/>
  <c r="AI359" i="5"/>
  <c r="AJ359" i="5" s="1"/>
  <c r="AG359" i="5"/>
  <c r="AH359" i="5" s="1"/>
  <c r="AE359" i="5"/>
  <c r="AF359" i="5" s="1"/>
  <c r="C359" i="5"/>
  <c r="D359" i="5" s="1"/>
  <c r="B359" i="5"/>
  <c r="AQ358" i="5"/>
  <c r="AO358" i="5"/>
  <c r="AP358" i="5" s="1"/>
  <c r="AM358" i="5"/>
  <c r="AN358" i="5" s="1"/>
  <c r="AK358" i="5"/>
  <c r="AL358" i="5" s="1"/>
  <c r="AI358" i="5"/>
  <c r="AJ358" i="5" s="1"/>
  <c r="AG358" i="5"/>
  <c r="AH358" i="5" s="1"/>
  <c r="AE358" i="5"/>
  <c r="AF358" i="5" s="1"/>
  <c r="C358" i="5"/>
  <c r="D358" i="5" s="1"/>
  <c r="B358" i="5"/>
  <c r="AQ357" i="5"/>
  <c r="AR357" i="5" s="1"/>
  <c r="AO357" i="5"/>
  <c r="AP357" i="5" s="1"/>
  <c r="AM357" i="5"/>
  <c r="AN357" i="5" s="1"/>
  <c r="AK357" i="5"/>
  <c r="AL357" i="5" s="1"/>
  <c r="AI357" i="5"/>
  <c r="AJ357" i="5" s="1"/>
  <c r="AG357" i="5"/>
  <c r="AH357" i="5" s="1"/>
  <c r="AE357" i="5"/>
  <c r="AF357" i="5" s="1"/>
  <c r="C357" i="5"/>
  <c r="D357" i="5" s="1"/>
  <c r="B357" i="5"/>
  <c r="AQ356" i="5"/>
  <c r="AO356" i="5"/>
  <c r="AP356" i="5" s="1"/>
  <c r="AM356" i="5"/>
  <c r="AN356" i="5" s="1"/>
  <c r="AK356" i="5"/>
  <c r="AL356" i="5" s="1"/>
  <c r="AI356" i="5"/>
  <c r="AJ356" i="5" s="1"/>
  <c r="AG356" i="5"/>
  <c r="AH356" i="5" s="1"/>
  <c r="AE356" i="5"/>
  <c r="AF356" i="5" s="1"/>
  <c r="C356" i="5"/>
  <c r="D356" i="5" s="1"/>
  <c r="B356" i="5"/>
  <c r="AQ355" i="5"/>
  <c r="AO355" i="5"/>
  <c r="AP355" i="5" s="1"/>
  <c r="AM355" i="5"/>
  <c r="AN355" i="5" s="1"/>
  <c r="AK355" i="5"/>
  <c r="AL355" i="5" s="1"/>
  <c r="AI355" i="5"/>
  <c r="AJ355" i="5" s="1"/>
  <c r="AG355" i="5"/>
  <c r="AH355" i="5" s="1"/>
  <c r="AE355" i="5"/>
  <c r="AF355" i="5" s="1"/>
  <c r="C355" i="5"/>
  <c r="D355" i="5" s="1"/>
  <c r="B355" i="5"/>
  <c r="AQ354" i="5"/>
  <c r="AO354" i="5"/>
  <c r="AP354" i="5" s="1"/>
  <c r="AM354" i="5"/>
  <c r="AN354" i="5" s="1"/>
  <c r="AK354" i="5"/>
  <c r="AL354" i="5" s="1"/>
  <c r="AI354" i="5"/>
  <c r="AJ354" i="5" s="1"/>
  <c r="AG354" i="5"/>
  <c r="AH354" i="5" s="1"/>
  <c r="AE354" i="5"/>
  <c r="AF354" i="5" s="1"/>
  <c r="C354" i="5"/>
  <c r="D354" i="5" s="1"/>
  <c r="B354" i="5"/>
  <c r="AQ353" i="5"/>
  <c r="AO353" i="5"/>
  <c r="AP353" i="5" s="1"/>
  <c r="AM353" i="5"/>
  <c r="AN353" i="5" s="1"/>
  <c r="AK353" i="5"/>
  <c r="AL353" i="5" s="1"/>
  <c r="AI353" i="5"/>
  <c r="AJ353" i="5" s="1"/>
  <c r="AG353" i="5"/>
  <c r="AH353" i="5" s="1"/>
  <c r="AE353" i="5"/>
  <c r="AF353" i="5" s="1"/>
  <c r="C353" i="5"/>
  <c r="D353" i="5" s="1"/>
  <c r="B353" i="5"/>
  <c r="AQ352" i="5"/>
  <c r="AO352" i="5"/>
  <c r="AP352" i="5" s="1"/>
  <c r="AM352" i="5"/>
  <c r="AN352" i="5" s="1"/>
  <c r="AK352" i="5"/>
  <c r="AL352" i="5" s="1"/>
  <c r="AI352" i="5"/>
  <c r="AJ352" i="5" s="1"/>
  <c r="AG352" i="5"/>
  <c r="AH352" i="5" s="1"/>
  <c r="AE352" i="5"/>
  <c r="AF352" i="5" s="1"/>
  <c r="C352" i="5"/>
  <c r="D352" i="5" s="1"/>
  <c r="B352" i="5"/>
  <c r="AQ351" i="5"/>
  <c r="AO351" i="5"/>
  <c r="AP351" i="5" s="1"/>
  <c r="AM351" i="5"/>
  <c r="AN351" i="5" s="1"/>
  <c r="AK351" i="5"/>
  <c r="AL351" i="5" s="1"/>
  <c r="AI351" i="5"/>
  <c r="AJ351" i="5" s="1"/>
  <c r="AG351" i="5"/>
  <c r="AH351" i="5" s="1"/>
  <c r="AE351" i="5"/>
  <c r="AF351" i="5" s="1"/>
  <c r="C351" i="5"/>
  <c r="D351" i="5" s="1"/>
  <c r="B351" i="5"/>
  <c r="AQ350" i="5"/>
  <c r="AO350" i="5"/>
  <c r="AP350" i="5" s="1"/>
  <c r="AM350" i="5"/>
  <c r="AN350" i="5" s="1"/>
  <c r="AK350" i="5"/>
  <c r="AL350" i="5" s="1"/>
  <c r="AI350" i="5"/>
  <c r="AJ350" i="5" s="1"/>
  <c r="AG350" i="5"/>
  <c r="AH350" i="5" s="1"/>
  <c r="AE350" i="5"/>
  <c r="AF350" i="5" s="1"/>
  <c r="C350" i="5"/>
  <c r="D350" i="5" s="1"/>
  <c r="B350" i="5"/>
  <c r="AQ349" i="5"/>
  <c r="AO349" i="5"/>
  <c r="AP349" i="5" s="1"/>
  <c r="AM349" i="5"/>
  <c r="AN349" i="5" s="1"/>
  <c r="AK349" i="5"/>
  <c r="AL349" i="5" s="1"/>
  <c r="AI349" i="5"/>
  <c r="AJ349" i="5" s="1"/>
  <c r="AG349" i="5"/>
  <c r="AH349" i="5" s="1"/>
  <c r="AE349" i="5"/>
  <c r="AF349" i="5" s="1"/>
  <c r="C349" i="5"/>
  <c r="D349" i="5" s="1"/>
  <c r="B349" i="5"/>
  <c r="AQ348" i="5"/>
  <c r="AR348" i="5" s="1"/>
  <c r="AO348" i="5"/>
  <c r="AP348" i="5" s="1"/>
  <c r="AM348" i="5"/>
  <c r="AN348" i="5" s="1"/>
  <c r="AK348" i="5"/>
  <c r="AL348" i="5" s="1"/>
  <c r="AI348" i="5"/>
  <c r="AJ348" i="5" s="1"/>
  <c r="AG348" i="5"/>
  <c r="AH348" i="5" s="1"/>
  <c r="AE348" i="5"/>
  <c r="AF348" i="5" s="1"/>
  <c r="C348" i="5"/>
  <c r="D348" i="5" s="1"/>
  <c r="B348" i="5"/>
  <c r="AQ347" i="5"/>
  <c r="AO347" i="5"/>
  <c r="AP347" i="5" s="1"/>
  <c r="AM347" i="5"/>
  <c r="AN347" i="5" s="1"/>
  <c r="AK347" i="5"/>
  <c r="AL347" i="5" s="1"/>
  <c r="AI347" i="5"/>
  <c r="AJ347" i="5" s="1"/>
  <c r="AG347" i="5"/>
  <c r="AH347" i="5" s="1"/>
  <c r="AE347" i="5"/>
  <c r="AF347" i="5" s="1"/>
  <c r="C347" i="5"/>
  <c r="D347" i="5" s="1"/>
  <c r="B347" i="5"/>
  <c r="AQ346" i="5"/>
  <c r="AO346" i="5"/>
  <c r="AP346" i="5" s="1"/>
  <c r="AM346" i="5"/>
  <c r="AN346" i="5" s="1"/>
  <c r="AK346" i="5"/>
  <c r="AL346" i="5" s="1"/>
  <c r="AI346" i="5"/>
  <c r="AJ346" i="5" s="1"/>
  <c r="AG346" i="5"/>
  <c r="AH346" i="5" s="1"/>
  <c r="AE346" i="5"/>
  <c r="AF346" i="5" s="1"/>
  <c r="C346" i="5"/>
  <c r="D346" i="5" s="1"/>
  <c r="B346" i="5"/>
  <c r="AQ345" i="5"/>
  <c r="AO345" i="5"/>
  <c r="AP345" i="5" s="1"/>
  <c r="AM345" i="5"/>
  <c r="AN345" i="5" s="1"/>
  <c r="AK345" i="5"/>
  <c r="AL345" i="5" s="1"/>
  <c r="AI345" i="5"/>
  <c r="AJ345" i="5" s="1"/>
  <c r="AG345" i="5"/>
  <c r="AH345" i="5" s="1"/>
  <c r="AE345" i="5"/>
  <c r="AF345" i="5" s="1"/>
  <c r="C345" i="5"/>
  <c r="D345" i="5" s="1"/>
  <c r="B345" i="5"/>
  <c r="AQ344" i="5"/>
  <c r="AO344" i="5"/>
  <c r="AP344" i="5" s="1"/>
  <c r="AM344" i="5"/>
  <c r="AN344" i="5" s="1"/>
  <c r="AK344" i="5"/>
  <c r="AL344" i="5" s="1"/>
  <c r="AI344" i="5"/>
  <c r="AJ344" i="5" s="1"/>
  <c r="AG344" i="5"/>
  <c r="AH344" i="5" s="1"/>
  <c r="AE344" i="5"/>
  <c r="AF344" i="5" s="1"/>
  <c r="C344" i="5"/>
  <c r="D344" i="5" s="1"/>
  <c r="B344" i="5"/>
  <c r="AQ343" i="5"/>
  <c r="AO343" i="5"/>
  <c r="AP343" i="5" s="1"/>
  <c r="AM343" i="5"/>
  <c r="AN343" i="5" s="1"/>
  <c r="AK343" i="5"/>
  <c r="AL343" i="5" s="1"/>
  <c r="AI343" i="5"/>
  <c r="AJ343" i="5" s="1"/>
  <c r="AG343" i="5"/>
  <c r="AH343" i="5" s="1"/>
  <c r="AE343" i="5"/>
  <c r="AF343" i="5" s="1"/>
  <c r="C343" i="5"/>
  <c r="D343" i="5" s="1"/>
  <c r="B343" i="5"/>
  <c r="AQ342" i="5"/>
  <c r="AR342" i="5" s="1"/>
  <c r="AO342" i="5"/>
  <c r="AP342" i="5" s="1"/>
  <c r="AM342" i="5"/>
  <c r="AN342" i="5" s="1"/>
  <c r="AK342" i="5"/>
  <c r="AL342" i="5" s="1"/>
  <c r="AI342" i="5"/>
  <c r="AJ342" i="5" s="1"/>
  <c r="AG342" i="5"/>
  <c r="AH342" i="5" s="1"/>
  <c r="AE342" i="5"/>
  <c r="AF342" i="5" s="1"/>
  <c r="C342" i="5"/>
  <c r="D342" i="5" s="1"/>
  <c r="B342" i="5"/>
  <c r="AQ341" i="5"/>
  <c r="AO341" i="5"/>
  <c r="AP341" i="5" s="1"/>
  <c r="AM341" i="5"/>
  <c r="AN341" i="5" s="1"/>
  <c r="AK341" i="5"/>
  <c r="AL341" i="5" s="1"/>
  <c r="AI341" i="5"/>
  <c r="AJ341" i="5" s="1"/>
  <c r="AG341" i="5"/>
  <c r="AH341" i="5" s="1"/>
  <c r="AE341" i="5"/>
  <c r="AF341" i="5" s="1"/>
  <c r="C341" i="5"/>
  <c r="D341" i="5" s="1"/>
  <c r="B341" i="5"/>
  <c r="AQ340" i="5"/>
  <c r="AO340" i="5"/>
  <c r="AP340" i="5" s="1"/>
  <c r="AM340" i="5"/>
  <c r="AN340" i="5" s="1"/>
  <c r="AK340" i="5"/>
  <c r="AL340" i="5" s="1"/>
  <c r="AI340" i="5"/>
  <c r="AJ340" i="5" s="1"/>
  <c r="AG340" i="5"/>
  <c r="AH340" i="5" s="1"/>
  <c r="AE340" i="5"/>
  <c r="AF340" i="5" s="1"/>
  <c r="C340" i="5"/>
  <c r="D340" i="5" s="1"/>
  <c r="B340" i="5"/>
  <c r="AQ339" i="5"/>
  <c r="AO339" i="5"/>
  <c r="AP339" i="5" s="1"/>
  <c r="AM339" i="5"/>
  <c r="AN339" i="5" s="1"/>
  <c r="AK339" i="5"/>
  <c r="AL339" i="5" s="1"/>
  <c r="AI339" i="5"/>
  <c r="AJ339" i="5" s="1"/>
  <c r="AG339" i="5"/>
  <c r="AH339" i="5" s="1"/>
  <c r="AE339" i="5"/>
  <c r="AF339" i="5" s="1"/>
  <c r="C339" i="5"/>
  <c r="D339" i="5" s="1"/>
  <c r="B339" i="5"/>
  <c r="AQ338" i="5"/>
  <c r="AO338" i="5"/>
  <c r="AP338" i="5" s="1"/>
  <c r="AM338" i="5"/>
  <c r="AN338" i="5" s="1"/>
  <c r="AK338" i="5"/>
  <c r="AL338" i="5" s="1"/>
  <c r="AI338" i="5"/>
  <c r="AJ338" i="5" s="1"/>
  <c r="AG338" i="5"/>
  <c r="AH338" i="5" s="1"/>
  <c r="AE338" i="5"/>
  <c r="AF338" i="5" s="1"/>
  <c r="C338" i="5"/>
  <c r="D338" i="5" s="1"/>
  <c r="B338" i="5"/>
  <c r="AQ337" i="5"/>
  <c r="AO337" i="5"/>
  <c r="AP337" i="5" s="1"/>
  <c r="AM337" i="5"/>
  <c r="AN337" i="5" s="1"/>
  <c r="AK337" i="5"/>
  <c r="AL337" i="5" s="1"/>
  <c r="AI337" i="5"/>
  <c r="AJ337" i="5" s="1"/>
  <c r="AG337" i="5"/>
  <c r="AH337" i="5" s="1"/>
  <c r="AE337" i="5"/>
  <c r="AF337" i="5" s="1"/>
  <c r="C337" i="5"/>
  <c r="D337" i="5" s="1"/>
  <c r="B337" i="5"/>
  <c r="AQ336" i="5"/>
  <c r="AO336" i="5"/>
  <c r="AP336" i="5" s="1"/>
  <c r="AM336" i="5"/>
  <c r="AN336" i="5" s="1"/>
  <c r="AK336" i="5"/>
  <c r="AL336" i="5" s="1"/>
  <c r="AI336" i="5"/>
  <c r="AJ336" i="5" s="1"/>
  <c r="AG336" i="5"/>
  <c r="AH336" i="5" s="1"/>
  <c r="AE336" i="5"/>
  <c r="AF336" i="5" s="1"/>
  <c r="C336" i="5"/>
  <c r="D336" i="5" s="1"/>
  <c r="B336" i="5"/>
  <c r="AQ335" i="5"/>
  <c r="AR335" i="5" s="1"/>
  <c r="AR336" i="5" s="1"/>
  <c r="AR337" i="5" s="1"/>
  <c r="AR338" i="5" s="1"/>
  <c r="AR339" i="5" s="1"/>
  <c r="AR340" i="5" s="1"/>
  <c r="AR341" i="5" s="1"/>
  <c r="AO335" i="5"/>
  <c r="AP335" i="5" s="1"/>
  <c r="AM335" i="5"/>
  <c r="AN335" i="5" s="1"/>
  <c r="AK335" i="5"/>
  <c r="AL335" i="5" s="1"/>
  <c r="AI335" i="5"/>
  <c r="AJ335" i="5" s="1"/>
  <c r="AG335" i="5"/>
  <c r="AH335" i="5" s="1"/>
  <c r="AE335" i="5"/>
  <c r="AF335" i="5" s="1"/>
  <c r="C335" i="5"/>
  <c r="D335" i="5" s="1"/>
  <c r="B335" i="5"/>
  <c r="AQ333" i="5"/>
  <c r="AO333" i="5"/>
  <c r="AP333" i="5" s="1"/>
  <c r="AM333" i="5"/>
  <c r="AN333" i="5" s="1"/>
  <c r="AK333" i="5"/>
  <c r="AL333" i="5" s="1"/>
  <c r="AI333" i="5"/>
  <c r="AJ333" i="5" s="1"/>
  <c r="AG333" i="5"/>
  <c r="AH333" i="5" s="1"/>
  <c r="AE333" i="5"/>
  <c r="AF333" i="5" s="1"/>
  <c r="C333" i="5"/>
  <c r="D333" i="5" s="1"/>
  <c r="B333" i="5"/>
  <c r="AQ332" i="5"/>
  <c r="AO332" i="5"/>
  <c r="AP332" i="5" s="1"/>
  <c r="AM332" i="5"/>
  <c r="AN332" i="5" s="1"/>
  <c r="AK332" i="5"/>
  <c r="AL332" i="5" s="1"/>
  <c r="AI332" i="5"/>
  <c r="AJ332" i="5" s="1"/>
  <c r="AG332" i="5"/>
  <c r="AH332" i="5" s="1"/>
  <c r="AE332" i="5"/>
  <c r="AF332" i="5" s="1"/>
  <c r="C332" i="5"/>
  <c r="D332" i="5" s="1"/>
  <c r="B332" i="5"/>
  <c r="AQ331" i="5"/>
  <c r="AO331" i="5"/>
  <c r="AP331" i="5" s="1"/>
  <c r="AM331" i="5"/>
  <c r="AN331" i="5" s="1"/>
  <c r="AK331" i="5"/>
  <c r="AL331" i="5" s="1"/>
  <c r="AI331" i="5"/>
  <c r="AJ331" i="5" s="1"/>
  <c r="AG331" i="5"/>
  <c r="AH331" i="5" s="1"/>
  <c r="AE331" i="5"/>
  <c r="AF331" i="5" s="1"/>
  <c r="C331" i="5"/>
  <c r="D331" i="5" s="1"/>
  <c r="B331" i="5"/>
  <c r="AQ330" i="5"/>
  <c r="AO330" i="5"/>
  <c r="AP330" i="5" s="1"/>
  <c r="AM330" i="5"/>
  <c r="AN330" i="5" s="1"/>
  <c r="AK330" i="5"/>
  <c r="AL330" i="5" s="1"/>
  <c r="AI330" i="5"/>
  <c r="AJ330" i="5" s="1"/>
  <c r="AG330" i="5"/>
  <c r="AH330" i="5" s="1"/>
  <c r="AE330" i="5"/>
  <c r="AF330" i="5" s="1"/>
  <c r="C330" i="5"/>
  <c r="D330" i="5" s="1"/>
  <c r="B330" i="5"/>
  <c r="AQ329" i="5"/>
  <c r="AO329" i="5"/>
  <c r="AP329" i="5" s="1"/>
  <c r="AM329" i="5"/>
  <c r="AN329" i="5" s="1"/>
  <c r="AK329" i="5"/>
  <c r="AL329" i="5" s="1"/>
  <c r="AI329" i="5"/>
  <c r="AJ329" i="5" s="1"/>
  <c r="AG329" i="5"/>
  <c r="AH329" i="5" s="1"/>
  <c r="AE329" i="5"/>
  <c r="AF329" i="5" s="1"/>
  <c r="C329" i="5"/>
  <c r="D329" i="5" s="1"/>
  <c r="B329" i="5"/>
  <c r="AQ328" i="5"/>
  <c r="AO328" i="5"/>
  <c r="AP328" i="5" s="1"/>
  <c r="AM328" i="5"/>
  <c r="AN328" i="5" s="1"/>
  <c r="AK328" i="5"/>
  <c r="AL328" i="5" s="1"/>
  <c r="AI328" i="5"/>
  <c r="AJ328" i="5" s="1"/>
  <c r="AG328" i="5"/>
  <c r="AH328" i="5" s="1"/>
  <c r="AE328" i="5"/>
  <c r="AF328" i="5" s="1"/>
  <c r="C328" i="5"/>
  <c r="D328" i="5" s="1"/>
  <c r="B328" i="5"/>
  <c r="AQ327" i="5"/>
  <c r="AO327" i="5"/>
  <c r="AP327" i="5" s="1"/>
  <c r="AM327" i="5"/>
  <c r="AN327" i="5" s="1"/>
  <c r="AK327" i="5"/>
  <c r="AL327" i="5" s="1"/>
  <c r="AI327" i="5"/>
  <c r="AJ327" i="5" s="1"/>
  <c r="AG327" i="5"/>
  <c r="AH327" i="5" s="1"/>
  <c r="AE327" i="5"/>
  <c r="AF327" i="5" s="1"/>
  <c r="C327" i="5"/>
  <c r="D327" i="5" s="1"/>
  <c r="B327" i="5"/>
  <c r="AQ326" i="5"/>
  <c r="AR326" i="5" s="1"/>
  <c r="AR327" i="5" s="1"/>
  <c r="AR328" i="5" s="1"/>
  <c r="AR329" i="5" s="1"/>
  <c r="AR330" i="5" s="1"/>
  <c r="AR331" i="5" s="1"/>
  <c r="AR332" i="5" s="1"/>
  <c r="AR333" i="5" s="1"/>
  <c r="AO326" i="5"/>
  <c r="AP326" i="5" s="1"/>
  <c r="AM326" i="5"/>
  <c r="AN326" i="5" s="1"/>
  <c r="AK326" i="5"/>
  <c r="AL326" i="5" s="1"/>
  <c r="AI326" i="5"/>
  <c r="AJ326" i="5" s="1"/>
  <c r="AG326" i="5"/>
  <c r="AH326" i="5" s="1"/>
  <c r="AE326" i="5"/>
  <c r="AF326" i="5" s="1"/>
  <c r="C326" i="5"/>
  <c r="D326" i="5" s="1"/>
  <c r="B326" i="5"/>
  <c r="AQ325" i="5"/>
  <c r="AR325" i="5" s="1"/>
  <c r="AO325" i="5"/>
  <c r="AP325" i="5" s="1"/>
  <c r="AM325" i="5"/>
  <c r="AN325" i="5" s="1"/>
  <c r="AK325" i="5"/>
  <c r="AL325" i="5" s="1"/>
  <c r="AI325" i="5"/>
  <c r="AJ325" i="5" s="1"/>
  <c r="AG325" i="5"/>
  <c r="AH325" i="5" s="1"/>
  <c r="AE325" i="5"/>
  <c r="AF325" i="5" s="1"/>
  <c r="C325" i="5"/>
  <c r="D325" i="5" s="1"/>
  <c r="B325" i="5"/>
  <c r="AQ324" i="5"/>
  <c r="AO324" i="5"/>
  <c r="AP324" i="5" s="1"/>
  <c r="AM324" i="5"/>
  <c r="AN324" i="5" s="1"/>
  <c r="AK324" i="5"/>
  <c r="AL324" i="5" s="1"/>
  <c r="AI324" i="5"/>
  <c r="AJ324" i="5" s="1"/>
  <c r="AG324" i="5"/>
  <c r="AH324" i="5" s="1"/>
  <c r="AE324" i="5"/>
  <c r="AF324" i="5" s="1"/>
  <c r="C324" i="5"/>
  <c r="D324" i="5" s="1"/>
  <c r="B324" i="5"/>
  <c r="AQ323" i="5"/>
  <c r="AO323" i="5"/>
  <c r="AP323" i="5" s="1"/>
  <c r="AM323" i="5"/>
  <c r="AN323" i="5" s="1"/>
  <c r="AK323" i="5"/>
  <c r="AL323" i="5" s="1"/>
  <c r="AI323" i="5"/>
  <c r="AJ323" i="5" s="1"/>
  <c r="AG323" i="5"/>
  <c r="AH323" i="5" s="1"/>
  <c r="AE323" i="5"/>
  <c r="AF323" i="5" s="1"/>
  <c r="C323" i="5"/>
  <c r="D323" i="5" s="1"/>
  <c r="B323" i="5"/>
  <c r="AQ322" i="5"/>
  <c r="AO322" i="5"/>
  <c r="AP322" i="5" s="1"/>
  <c r="AM322" i="5"/>
  <c r="AN322" i="5" s="1"/>
  <c r="AK322" i="5"/>
  <c r="AL322" i="5" s="1"/>
  <c r="AI322" i="5"/>
  <c r="AJ322" i="5" s="1"/>
  <c r="AG322" i="5"/>
  <c r="AH322" i="5" s="1"/>
  <c r="AE322" i="5"/>
  <c r="AF322" i="5" s="1"/>
  <c r="C322" i="5"/>
  <c r="D322" i="5" s="1"/>
  <c r="B322" i="5"/>
  <c r="AQ321" i="5"/>
  <c r="AO321" i="5"/>
  <c r="AP321" i="5" s="1"/>
  <c r="AM321" i="5"/>
  <c r="AN321" i="5" s="1"/>
  <c r="AK321" i="5"/>
  <c r="AL321" i="5" s="1"/>
  <c r="AI321" i="5"/>
  <c r="AJ321" i="5" s="1"/>
  <c r="AG321" i="5"/>
  <c r="AH321" i="5" s="1"/>
  <c r="AE321" i="5"/>
  <c r="AF321" i="5" s="1"/>
  <c r="C321" i="5"/>
  <c r="D321" i="5" s="1"/>
  <c r="B321" i="5"/>
  <c r="AQ320" i="5"/>
  <c r="AO320" i="5"/>
  <c r="AP320" i="5" s="1"/>
  <c r="AM320" i="5"/>
  <c r="AN320" i="5" s="1"/>
  <c r="AK320" i="5"/>
  <c r="AL320" i="5" s="1"/>
  <c r="AI320" i="5"/>
  <c r="AJ320" i="5" s="1"/>
  <c r="AG320" i="5"/>
  <c r="AH320" i="5" s="1"/>
  <c r="AE320" i="5"/>
  <c r="AF320" i="5" s="1"/>
  <c r="C320" i="5"/>
  <c r="D320" i="5" s="1"/>
  <c r="B320" i="5"/>
  <c r="AQ319" i="5"/>
  <c r="AO319" i="5"/>
  <c r="AP319" i="5" s="1"/>
  <c r="AM319" i="5"/>
  <c r="AN319" i="5" s="1"/>
  <c r="AK319" i="5"/>
  <c r="AL319" i="5" s="1"/>
  <c r="AI319" i="5"/>
  <c r="AJ319" i="5" s="1"/>
  <c r="AG319" i="5"/>
  <c r="AH319" i="5" s="1"/>
  <c r="AE319" i="5"/>
  <c r="AF319" i="5" s="1"/>
  <c r="C319" i="5"/>
  <c r="D319" i="5" s="1"/>
  <c r="B319" i="5"/>
  <c r="AQ318" i="5"/>
  <c r="AO318" i="5"/>
  <c r="AP318" i="5" s="1"/>
  <c r="AM318" i="5"/>
  <c r="AN318" i="5" s="1"/>
  <c r="AK318" i="5"/>
  <c r="AL318" i="5" s="1"/>
  <c r="AI318" i="5"/>
  <c r="AJ318" i="5" s="1"/>
  <c r="AG318" i="5"/>
  <c r="AH318" i="5" s="1"/>
  <c r="AE318" i="5"/>
  <c r="AF318" i="5" s="1"/>
  <c r="C318" i="5"/>
  <c r="D318" i="5" s="1"/>
  <c r="B318" i="5"/>
  <c r="AQ317" i="5"/>
  <c r="AO317" i="5"/>
  <c r="AP317" i="5" s="1"/>
  <c r="AM317" i="5"/>
  <c r="AN317" i="5" s="1"/>
  <c r="AK317" i="5"/>
  <c r="AL317" i="5" s="1"/>
  <c r="AI317" i="5"/>
  <c r="AJ317" i="5" s="1"/>
  <c r="AG317" i="5"/>
  <c r="AH317" i="5" s="1"/>
  <c r="AE317" i="5"/>
  <c r="AF317" i="5" s="1"/>
  <c r="C317" i="5"/>
  <c r="D317" i="5" s="1"/>
  <c r="B317" i="5"/>
  <c r="AQ316" i="5"/>
  <c r="AR316" i="5" s="1"/>
  <c r="AR317" i="5" s="1"/>
  <c r="AR318" i="5" s="1"/>
  <c r="AR319" i="5" s="1"/>
  <c r="AR320" i="5" s="1"/>
  <c r="AR321" i="5" s="1"/>
  <c r="AR322" i="5" s="1"/>
  <c r="AR323" i="5" s="1"/>
  <c r="AR324" i="5" s="1"/>
  <c r="AO316" i="5"/>
  <c r="AP316" i="5" s="1"/>
  <c r="AM316" i="5"/>
  <c r="AN316" i="5" s="1"/>
  <c r="AK316" i="5"/>
  <c r="AL316" i="5" s="1"/>
  <c r="AI316" i="5"/>
  <c r="AJ316" i="5" s="1"/>
  <c r="AG316" i="5"/>
  <c r="AH316" i="5" s="1"/>
  <c r="AE316" i="5"/>
  <c r="AF316" i="5" s="1"/>
  <c r="C316" i="5"/>
  <c r="D316" i="5" s="1"/>
  <c r="B316" i="5"/>
  <c r="AQ314" i="5"/>
  <c r="AO314" i="5"/>
  <c r="AP314" i="5" s="1"/>
  <c r="AM314" i="5"/>
  <c r="AN314" i="5" s="1"/>
  <c r="AK314" i="5"/>
  <c r="AL314" i="5" s="1"/>
  <c r="AI314" i="5"/>
  <c r="AJ314" i="5" s="1"/>
  <c r="AG314" i="5"/>
  <c r="AH314" i="5" s="1"/>
  <c r="AE314" i="5"/>
  <c r="AF314" i="5" s="1"/>
  <c r="C314" i="5"/>
  <c r="D314" i="5" s="1"/>
  <c r="B314" i="5"/>
  <c r="AQ313" i="5"/>
  <c r="AO313" i="5"/>
  <c r="AP313" i="5" s="1"/>
  <c r="AM313" i="5"/>
  <c r="AN313" i="5" s="1"/>
  <c r="AK313" i="5"/>
  <c r="AL313" i="5" s="1"/>
  <c r="AI313" i="5"/>
  <c r="AJ313" i="5" s="1"/>
  <c r="AG313" i="5"/>
  <c r="AH313" i="5" s="1"/>
  <c r="AE313" i="5"/>
  <c r="AF313" i="5" s="1"/>
  <c r="C313" i="5"/>
  <c r="D313" i="5" s="1"/>
  <c r="B313" i="5"/>
  <c r="AQ312" i="5"/>
  <c r="AO312" i="5"/>
  <c r="AP312" i="5" s="1"/>
  <c r="AM312" i="5"/>
  <c r="AN312" i="5" s="1"/>
  <c r="AK312" i="5"/>
  <c r="AL312" i="5" s="1"/>
  <c r="AI312" i="5"/>
  <c r="AJ312" i="5" s="1"/>
  <c r="AG312" i="5"/>
  <c r="AH312" i="5" s="1"/>
  <c r="AE312" i="5"/>
  <c r="AF312" i="5" s="1"/>
  <c r="C312" i="5"/>
  <c r="D312" i="5" s="1"/>
  <c r="B312" i="5"/>
  <c r="AQ311" i="5"/>
  <c r="AO311" i="5"/>
  <c r="AP311" i="5" s="1"/>
  <c r="AM311" i="5"/>
  <c r="AN311" i="5" s="1"/>
  <c r="AK311" i="5"/>
  <c r="AL311" i="5" s="1"/>
  <c r="AI311" i="5"/>
  <c r="AJ311" i="5" s="1"/>
  <c r="AG311" i="5"/>
  <c r="AH311" i="5" s="1"/>
  <c r="AE311" i="5"/>
  <c r="AF311" i="5" s="1"/>
  <c r="C311" i="5"/>
  <c r="D311" i="5" s="1"/>
  <c r="B311" i="5"/>
  <c r="AQ310" i="5"/>
  <c r="AO310" i="5"/>
  <c r="AP310" i="5" s="1"/>
  <c r="AM310" i="5"/>
  <c r="AN310" i="5" s="1"/>
  <c r="AK310" i="5"/>
  <c r="AL310" i="5" s="1"/>
  <c r="AI310" i="5"/>
  <c r="AJ310" i="5" s="1"/>
  <c r="AG310" i="5"/>
  <c r="AH310" i="5" s="1"/>
  <c r="AE310" i="5"/>
  <c r="AF310" i="5" s="1"/>
  <c r="C310" i="5"/>
  <c r="D310" i="5" s="1"/>
  <c r="B310" i="5"/>
  <c r="AQ309" i="5"/>
  <c r="AO309" i="5"/>
  <c r="AP309" i="5" s="1"/>
  <c r="AM309" i="5"/>
  <c r="AN309" i="5" s="1"/>
  <c r="AK309" i="5"/>
  <c r="AL309" i="5" s="1"/>
  <c r="AI309" i="5"/>
  <c r="AJ309" i="5" s="1"/>
  <c r="AG309" i="5"/>
  <c r="AH309" i="5" s="1"/>
  <c r="AE309" i="5"/>
  <c r="AF309" i="5" s="1"/>
  <c r="C309" i="5"/>
  <c r="D309" i="5" s="1"/>
  <c r="B309" i="5"/>
  <c r="AQ308" i="5"/>
  <c r="AO308" i="5"/>
  <c r="AP308" i="5" s="1"/>
  <c r="AM308" i="5"/>
  <c r="AN308" i="5" s="1"/>
  <c r="AK308" i="5"/>
  <c r="AL308" i="5" s="1"/>
  <c r="AI308" i="5"/>
  <c r="AJ308" i="5" s="1"/>
  <c r="AG308" i="5"/>
  <c r="AH308" i="5" s="1"/>
  <c r="AE308" i="5"/>
  <c r="AF308" i="5" s="1"/>
  <c r="C308" i="5"/>
  <c r="D308" i="5" s="1"/>
  <c r="B308" i="5"/>
  <c r="AQ307" i="5"/>
  <c r="AO307" i="5"/>
  <c r="AP307" i="5" s="1"/>
  <c r="AM307" i="5"/>
  <c r="AN307" i="5" s="1"/>
  <c r="AK307" i="5"/>
  <c r="AL307" i="5" s="1"/>
  <c r="AI307" i="5"/>
  <c r="AJ307" i="5" s="1"/>
  <c r="AG307" i="5"/>
  <c r="AH307" i="5" s="1"/>
  <c r="AE307" i="5"/>
  <c r="AF307" i="5" s="1"/>
  <c r="C307" i="5"/>
  <c r="D307" i="5" s="1"/>
  <c r="B307" i="5"/>
  <c r="AQ306" i="5"/>
  <c r="AR306" i="5" s="1"/>
  <c r="AO306" i="5"/>
  <c r="AP306" i="5" s="1"/>
  <c r="AM306" i="5"/>
  <c r="AN306" i="5" s="1"/>
  <c r="AK306" i="5"/>
  <c r="AL306" i="5" s="1"/>
  <c r="AI306" i="5"/>
  <c r="AJ306" i="5" s="1"/>
  <c r="AG306" i="5"/>
  <c r="AH306" i="5" s="1"/>
  <c r="AE306" i="5"/>
  <c r="AF306" i="5" s="1"/>
  <c r="C306" i="5"/>
  <c r="D306" i="5" s="1"/>
  <c r="B306" i="5"/>
  <c r="AO305" i="5"/>
  <c r="AP305" i="5" s="1"/>
  <c r="AM305" i="5"/>
  <c r="AN305" i="5" s="1"/>
  <c r="AK305" i="5"/>
  <c r="AL305" i="5" s="1"/>
  <c r="AI305" i="5"/>
  <c r="AJ305" i="5" s="1"/>
  <c r="AG305" i="5"/>
  <c r="AH305" i="5" s="1"/>
  <c r="AE305" i="5"/>
  <c r="AF305" i="5" s="1"/>
  <c r="C305" i="5"/>
  <c r="D305" i="5" s="1"/>
  <c r="B305" i="5"/>
  <c r="AQ303" i="5"/>
  <c r="AO303" i="5"/>
  <c r="AP303" i="5" s="1"/>
  <c r="AM303" i="5"/>
  <c r="AN303" i="5" s="1"/>
  <c r="AK303" i="5"/>
  <c r="AL303" i="5" s="1"/>
  <c r="AI303" i="5"/>
  <c r="AJ303" i="5" s="1"/>
  <c r="AG303" i="5"/>
  <c r="AH303" i="5" s="1"/>
  <c r="AE303" i="5"/>
  <c r="AF303" i="5" s="1"/>
  <c r="C303" i="5"/>
  <c r="D303" i="5" s="1"/>
  <c r="B303" i="5"/>
  <c r="AQ302" i="5"/>
  <c r="AO302" i="5"/>
  <c r="AP302" i="5" s="1"/>
  <c r="AM302" i="5"/>
  <c r="AN302" i="5" s="1"/>
  <c r="AK302" i="5"/>
  <c r="AL302" i="5" s="1"/>
  <c r="AI302" i="5"/>
  <c r="AJ302" i="5" s="1"/>
  <c r="AG302" i="5"/>
  <c r="AH302" i="5" s="1"/>
  <c r="AE302" i="5"/>
  <c r="AF302" i="5" s="1"/>
  <c r="C302" i="5"/>
  <c r="D302" i="5" s="1"/>
  <c r="B302" i="5"/>
  <c r="AQ301" i="5"/>
  <c r="AO301" i="5"/>
  <c r="AP301" i="5" s="1"/>
  <c r="AM301" i="5"/>
  <c r="AN301" i="5" s="1"/>
  <c r="AK301" i="5"/>
  <c r="AL301" i="5" s="1"/>
  <c r="AI301" i="5"/>
  <c r="AJ301" i="5" s="1"/>
  <c r="AG301" i="5"/>
  <c r="AH301" i="5" s="1"/>
  <c r="AE301" i="5"/>
  <c r="AF301" i="5" s="1"/>
  <c r="C301" i="5"/>
  <c r="D301" i="5" s="1"/>
  <c r="B301" i="5"/>
  <c r="AQ300" i="5"/>
  <c r="AO300" i="5"/>
  <c r="AP300" i="5" s="1"/>
  <c r="AM300" i="5"/>
  <c r="AN300" i="5" s="1"/>
  <c r="AK300" i="5"/>
  <c r="AL300" i="5" s="1"/>
  <c r="AI300" i="5"/>
  <c r="AJ300" i="5" s="1"/>
  <c r="AG300" i="5"/>
  <c r="AH300" i="5" s="1"/>
  <c r="AE300" i="5"/>
  <c r="AF300" i="5" s="1"/>
  <c r="C300" i="5"/>
  <c r="D300" i="5" s="1"/>
  <c r="B300" i="5"/>
  <c r="AQ299" i="5"/>
  <c r="AO299" i="5"/>
  <c r="AP299" i="5" s="1"/>
  <c r="AM299" i="5"/>
  <c r="AN299" i="5" s="1"/>
  <c r="AK299" i="5"/>
  <c r="AL299" i="5" s="1"/>
  <c r="AI299" i="5"/>
  <c r="AJ299" i="5" s="1"/>
  <c r="AG299" i="5"/>
  <c r="AH299" i="5" s="1"/>
  <c r="AE299" i="5"/>
  <c r="AF299" i="5" s="1"/>
  <c r="C299" i="5"/>
  <c r="D299" i="5" s="1"/>
  <c r="B299" i="5"/>
  <c r="AQ298" i="5"/>
  <c r="AO298" i="5"/>
  <c r="AP298" i="5" s="1"/>
  <c r="AM298" i="5"/>
  <c r="AN298" i="5" s="1"/>
  <c r="AK298" i="5"/>
  <c r="AL298" i="5" s="1"/>
  <c r="AI298" i="5"/>
  <c r="AJ298" i="5" s="1"/>
  <c r="AG298" i="5"/>
  <c r="AH298" i="5" s="1"/>
  <c r="AE298" i="5"/>
  <c r="AF298" i="5" s="1"/>
  <c r="C298" i="5"/>
  <c r="D298" i="5" s="1"/>
  <c r="B298" i="5"/>
  <c r="AQ297" i="5"/>
  <c r="AO297" i="5"/>
  <c r="AP297" i="5" s="1"/>
  <c r="AM297" i="5"/>
  <c r="AN297" i="5" s="1"/>
  <c r="AK297" i="5"/>
  <c r="AL297" i="5" s="1"/>
  <c r="AI297" i="5"/>
  <c r="AJ297" i="5" s="1"/>
  <c r="AG297" i="5"/>
  <c r="AH297" i="5" s="1"/>
  <c r="AE297" i="5"/>
  <c r="AF297" i="5" s="1"/>
  <c r="C297" i="5"/>
  <c r="D297" i="5" s="1"/>
  <c r="B297" i="5"/>
  <c r="AQ296" i="5"/>
  <c r="AO296" i="5"/>
  <c r="AP296" i="5" s="1"/>
  <c r="AM296" i="5"/>
  <c r="AN296" i="5" s="1"/>
  <c r="AK296" i="5"/>
  <c r="AL296" i="5" s="1"/>
  <c r="AI296" i="5"/>
  <c r="AJ296" i="5" s="1"/>
  <c r="AG296" i="5"/>
  <c r="AH296" i="5" s="1"/>
  <c r="AE296" i="5"/>
  <c r="AF296" i="5" s="1"/>
  <c r="C296" i="5"/>
  <c r="D296" i="5" s="1"/>
  <c r="B296" i="5"/>
  <c r="AQ295" i="5"/>
  <c r="AO295" i="5"/>
  <c r="AP295" i="5" s="1"/>
  <c r="AM295" i="5"/>
  <c r="AN295" i="5" s="1"/>
  <c r="AK295" i="5"/>
  <c r="AL295" i="5" s="1"/>
  <c r="AI295" i="5"/>
  <c r="AJ295" i="5" s="1"/>
  <c r="AG295" i="5"/>
  <c r="AH295" i="5" s="1"/>
  <c r="AE295" i="5"/>
  <c r="AF295" i="5" s="1"/>
  <c r="C295" i="5"/>
  <c r="D295" i="5" s="1"/>
  <c r="B295" i="5"/>
  <c r="AQ294" i="5"/>
  <c r="AO294" i="5"/>
  <c r="AP294" i="5" s="1"/>
  <c r="AM294" i="5"/>
  <c r="AN294" i="5" s="1"/>
  <c r="AK294" i="5"/>
  <c r="AL294" i="5" s="1"/>
  <c r="AI294" i="5"/>
  <c r="AJ294" i="5" s="1"/>
  <c r="AG294" i="5"/>
  <c r="AH294" i="5" s="1"/>
  <c r="AE294" i="5"/>
  <c r="AF294" i="5" s="1"/>
  <c r="C294" i="5"/>
  <c r="D294" i="5" s="1"/>
  <c r="B294" i="5"/>
  <c r="AQ293" i="5"/>
  <c r="AR293" i="5" s="1"/>
  <c r="AR294" i="5" s="1"/>
  <c r="AR295" i="5" s="1"/>
  <c r="AR296" i="5" s="1"/>
  <c r="AR297" i="5" s="1"/>
  <c r="AR298" i="5" s="1"/>
  <c r="AR299" i="5" s="1"/>
  <c r="AR300" i="5" s="1"/>
  <c r="AR301" i="5" s="1"/>
  <c r="AR302" i="5" s="1"/>
  <c r="AR303" i="5" s="1"/>
  <c r="AO293" i="5"/>
  <c r="AP293" i="5" s="1"/>
  <c r="AM293" i="5"/>
  <c r="AN293" i="5" s="1"/>
  <c r="AK293" i="5"/>
  <c r="AL293" i="5" s="1"/>
  <c r="AI293" i="5"/>
  <c r="AJ293" i="5" s="1"/>
  <c r="AG293" i="5"/>
  <c r="AH293" i="5" s="1"/>
  <c r="AE293" i="5"/>
  <c r="AF293" i="5" s="1"/>
  <c r="C293" i="5"/>
  <c r="D293" i="5" s="1"/>
  <c r="B293" i="5"/>
  <c r="AQ291" i="5"/>
  <c r="AO291" i="5"/>
  <c r="AP291" i="5" s="1"/>
  <c r="AM291" i="5"/>
  <c r="AN291" i="5" s="1"/>
  <c r="AK291" i="5"/>
  <c r="AL291" i="5" s="1"/>
  <c r="AI291" i="5"/>
  <c r="AJ291" i="5" s="1"/>
  <c r="AG291" i="5"/>
  <c r="AH291" i="5" s="1"/>
  <c r="AE291" i="5"/>
  <c r="AF291" i="5" s="1"/>
  <c r="C291" i="5"/>
  <c r="D291" i="5" s="1"/>
  <c r="B291" i="5"/>
  <c r="AQ290" i="5"/>
  <c r="AO290" i="5"/>
  <c r="AP290" i="5" s="1"/>
  <c r="AM290" i="5"/>
  <c r="AN290" i="5" s="1"/>
  <c r="AK290" i="5"/>
  <c r="AL290" i="5" s="1"/>
  <c r="AI290" i="5"/>
  <c r="AJ290" i="5" s="1"/>
  <c r="AG290" i="5"/>
  <c r="AH290" i="5" s="1"/>
  <c r="AE290" i="5"/>
  <c r="AF290" i="5" s="1"/>
  <c r="C290" i="5"/>
  <c r="D290" i="5" s="1"/>
  <c r="B290" i="5"/>
  <c r="AQ289" i="5"/>
  <c r="AO289" i="5"/>
  <c r="AP289" i="5" s="1"/>
  <c r="AM289" i="5"/>
  <c r="AN289" i="5" s="1"/>
  <c r="AK289" i="5"/>
  <c r="AL289" i="5" s="1"/>
  <c r="AI289" i="5"/>
  <c r="AJ289" i="5" s="1"/>
  <c r="AG289" i="5"/>
  <c r="AH289" i="5" s="1"/>
  <c r="AE289" i="5"/>
  <c r="AF289" i="5" s="1"/>
  <c r="C289" i="5"/>
  <c r="D289" i="5" s="1"/>
  <c r="B289" i="5"/>
  <c r="AQ288" i="5"/>
  <c r="AO288" i="5"/>
  <c r="AP288" i="5" s="1"/>
  <c r="AM288" i="5"/>
  <c r="AN288" i="5" s="1"/>
  <c r="AK288" i="5"/>
  <c r="AL288" i="5" s="1"/>
  <c r="AI288" i="5"/>
  <c r="AJ288" i="5" s="1"/>
  <c r="AG288" i="5"/>
  <c r="AH288" i="5" s="1"/>
  <c r="AE288" i="5"/>
  <c r="AF288" i="5" s="1"/>
  <c r="C288" i="5"/>
  <c r="D288" i="5" s="1"/>
  <c r="B288" i="5"/>
  <c r="AQ287" i="5"/>
  <c r="AO287" i="5"/>
  <c r="AP287" i="5" s="1"/>
  <c r="AM287" i="5"/>
  <c r="AN287" i="5" s="1"/>
  <c r="AK287" i="5"/>
  <c r="AL287" i="5" s="1"/>
  <c r="AI287" i="5"/>
  <c r="AJ287" i="5" s="1"/>
  <c r="AG287" i="5"/>
  <c r="AH287" i="5" s="1"/>
  <c r="AE287" i="5"/>
  <c r="AF287" i="5" s="1"/>
  <c r="C287" i="5"/>
  <c r="D287" i="5" s="1"/>
  <c r="B287" i="5"/>
  <c r="AQ286" i="5"/>
  <c r="AO286" i="5"/>
  <c r="AP286" i="5" s="1"/>
  <c r="AM286" i="5"/>
  <c r="AN286" i="5" s="1"/>
  <c r="AK286" i="5"/>
  <c r="AL286" i="5" s="1"/>
  <c r="AI286" i="5"/>
  <c r="AJ286" i="5" s="1"/>
  <c r="AG286" i="5"/>
  <c r="AH286" i="5" s="1"/>
  <c r="AE286" i="5"/>
  <c r="AF286" i="5" s="1"/>
  <c r="C286" i="5"/>
  <c r="D286" i="5" s="1"/>
  <c r="B286" i="5"/>
  <c r="AQ285" i="5"/>
  <c r="AR285" i="5" s="1"/>
  <c r="AO285" i="5"/>
  <c r="AP285" i="5" s="1"/>
  <c r="AM285" i="5"/>
  <c r="AN285" i="5" s="1"/>
  <c r="AK285" i="5"/>
  <c r="AL285" i="5" s="1"/>
  <c r="AI285" i="5"/>
  <c r="AJ285" i="5" s="1"/>
  <c r="AG285" i="5"/>
  <c r="AH285" i="5" s="1"/>
  <c r="AE285" i="5"/>
  <c r="AF285" i="5" s="1"/>
  <c r="C285" i="5"/>
  <c r="D285" i="5" s="1"/>
  <c r="B285" i="5"/>
  <c r="AQ283" i="5"/>
  <c r="AO283" i="5"/>
  <c r="AP283" i="5" s="1"/>
  <c r="AM283" i="5"/>
  <c r="AN283" i="5" s="1"/>
  <c r="AK283" i="5"/>
  <c r="AL283" i="5" s="1"/>
  <c r="AI283" i="5"/>
  <c r="AJ283" i="5" s="1"/>
  <c r="AG283" i="5"/>
  <c r="AH283" i="5" s="1"/>
  <c r="AE283" i="5"/>
  <c r="AF283" i="5" s="1"/>
  <c r="C283" i="5"/>
  <c r="D283" i="5" s="1"/>
  <c r="B283" i="5"/>
  <c r="AQ282" i="5"/>
  <c r="AO282" i="5"/>
  <c r="AP282" i="5" s="1"/>
  <c r="AM282" i="5"/>
  <c r="AN282" i="5" s="1"/>
  <c r="AK282" i="5"/>
  <c r="AL282" i="5" s="1"/>
  <c r="AI282" i="5"/>
  <c r="AJ282" i="5" s="1"/>
  <c r="AG282" i="5"/>
  <c r="AH282" i="5" s="1"/>
  <c r="AE282" i="5"/>
  <c r="AF282" i="5" s="1"/>
  <c r="C282" i="5"/>
  <c r="D282" i="5" s="1"/>
  <c r="B282" i="5"/>
  <c r="AQ281" i="5"/>
  <c r="AO281" i="5"/>
  <c r="AP281" i="5" s="1"/>
  <c r="AM281" i="5"/>
  <c r="AN281" i="5" s="1"/>
  <c r="AK281" i="5"/>
  <c r="AL281" i="5" s="1"/>
  <c r="AI281" i="5"/>
  <c r="AJ281" i="5" s="1"/>
  <c r="AG281" i="5"/>
  <c r="AH281" i="5" s="1"/>
  <c r="AE281" i="5"/>
  <c r="AF281" i="5" s="1"/>
  <c r="C281" i="5"/>
  <c r="D281" i="5" s="1"/>
  <c r="B281" i="5"/>
  <c r="AQ280" i="5"/>
  <c r="AO280" i="5"/>
  <c r="AP280" i="5" s="1"/>
  <c r="AM280" i="5"/>
  <c r="AN280" i="5" s="1"/>
  <c r="AK280" i="5"/>
  <c r="AL280" i="5" s="1"/>
  <c r="AI280" i="5"/>
  <c r="AJ280" i="5" s="1"/>
  <c r="AG280" i="5"/>
  <c r="AH280" i="5" s="1"/>
  <c r="AE280" i="5"/>
  <c r="AF280" i="5" s="1"/>
  <c r="C280" i="5"/>
  <c r="D280" i="5" s="1"/>
  <c r="B280" i="5"/>
  <c r="AQ279" i="5"/>
  <c r="AO279" i="5"/>
  <c r="AP279" i="5" s="1"/>
  <c r="AM279" i="5"/>
  <c r="AN279" i="5" s="1"/>
  <c r="AK279" i="5"/>
  <c r="AL279" i="5" s="1"/>
  <c r="AI279" i="5"/>
  <c r="AJ279" i="5" s="1"/>
  <c r="AG279" i="5"/>
  <c r="AH279" i="5" s="1"/>
  <c r="AE279" i="5"/>
  <c r="AF279" i="5" s="1"/>
  <c r="C279" i="5"/>
  <c r="D279" i="5" s="1"/>
  <c r="B279" i="5"/>
  <c r="AQ278" i="5"/>
  <c r="AO278" i="5"/>
  <c r="AP278" i="5" s="1"/>
  <c r="AM278" i="5"/>
  <c r="AN278" i="5" s="1"/>
  <c r="AK278" i="5"/>
  <c r="AL278" i="5" s="1"/>
  <c r="AI278" i="5"/>
  <c r="AJ278" i="5" s="1"/>
  <c r="AG278" i="5"/>
  <c r="AH278" i="5" s="1"/>
  <c r="AE278" i="5"/>
  <c r="AF278" i="5" s="1"/>
  <c r="C278" i="5"/>
  <c r="D278" i="5" s="1"/>
  <c r="B278" i="5"/>
  <c r="AQ277" i="5"/>
  <c r="AR277" i="5" s="1"/>
  <c r="AO277" i="5"/>
  <c r="AP277" i="5" s="1"/>
  <c r="AM277" i="5"/>
  <c r="AN277" i="5" s="1"/>
  <c r="AK277" i="5"/>
  <c r="AL277" i="5" s="1"/>
  <c r="AI277" i="5"/>
  <c r="AJ277" i="5" s="1"/>
  <c r="AG277" i="5"/>
  <c r="AH277" i="5" s="1"/>
  <c r="AE277" i="5"/>
  <c r="AF277" i="5" s="1"/>
  <c r="C277" i="5"/>
  <c r="D277" i="5" s="1"/>
  <c r="B277" i="5"/>
  <c r="AQ276" i="5"/>
  <c r="AO276" i="5"/>
  <c r="AP276" i="5" s="1"/>
  <c r="AM276" i="5"/>
  <c r="AN276" i="5" s="1"/>
  <c r="AK276" i="5"/>
  <c r="AL276" i="5" s="1"/>
  <c r="AI276" i="5"/>
  <c r="AJ276" i="5" s="1"/>
  <c r="AG276" i="5"/>
  <c r="AH276" i="5" s="1"/>
  <c r="AE276" i="5"/>
  <c r="AF276" i="5" s="1"/>
  <c r="C276" i="5"/>
  <c r="D276" i="5" s="1"/>
  <c r="B276" i="5"/>
  <c r="AQ275" i="5"/>
  <c r="AO275" i="5"/>
  <c r="AP275" i="5" s="1"/>
  <c r="AM275" i="5"/>
  <c r="AN275" i="5" s="1"/>
  <c r="AK275" i="5"/>
  <c r="AL275" i="5" s="1"/>
  <c r="AI275" i="5"/>
  <c r="AJ275" i="5" s="1"/>
  <c r="AG275" i="5"/>
  <c r="AH275" i="5" s="1"/>
  <c r="AE275" i="5"/>
  <c r="AF275" i="5" s="1"/>
  <c r="C275" i="5"/>
  <c r="D275" i="5" s="1"/>
  <c r="B275" i="5"/>
  <c r="AQ274" i="5"/>
  <c r="AO274" i="5"/>
  <c r="AP274" i="5" s="1"/>
  <c r="AM274" i="5"/>
  <c r="AN274" i="5" s="1"/>
  <c r="AK274" i="5"/>
  <c r="AL274" i="5" s="1"/>
  <c r="AI274" i="5"/>
  <c r="AJ274" i="5" s="1"/>
  <c r="AG274" i="5"/>
  <c r="AH274" i="5" s="1"/>
  <c r="AE274" i="5"/>
  <c r="AF274" i="5" s="1"/>
  <c r="C274" i="5"/>
  <c r="D274" i="5" s="1"/>
  <c r="B274" i="5"/>
  <c r="AQ273" i="5"/>
  <c r="AO273" i="5"/>
  <c r="AP273" i="5" s="1"/>
  <c r="AM273" i="5"/>
  <c r="AN273" i="5" s="1"/>
  <c r="AK273" i="5"/>
  <c r="AL273" i="5" s="1"/>
  <c r="AI273" i="5"/>
  <c r="AJ273" i="5" s="1"/>
  <c r="AG273" i="5"/>
  <c r="AH273" i="5" s="1"/>
  <c r="AE273" i="5"/>
  <c r="AF273" i="5" s="1"/>
  <c r="C273" i="5"/>
  <c r="D273" i="5" s="1"/>
  <c r="B273" i="5"/>
  <c r="AQ272" i="5"/>
  <c r="AO272" i="5"/>
  <c r="AP272" i="5" s="1"/>
  <c r="AM272" i="5"/>
  <c r="AN272" i="5" s="1"/>
  <c r="AK272" i="5"/>
  <c r="AL272" i="5" s="1"/>
  <c r="AI272" i="5"/>
  <c r="AJ272" i="5" s="1"/>
  <c r="AG272" i="5"/>
  <c r="AH272" i="5" s="1"/>
  <c r="AE272" i="5"/>
  <c r="AF272" i="5" s="1"/>
  <c r="C272" i="5"/>
  <c r="D272" i="5" s="1"/>
  <c r="B272" i="5"/>
  <c r="AQ271" i="5"/>
  <c r="AO271" i="5"/>
  <c r="AP271" i="5" s="1"/>
  <c r="AM271" i="5"/>
  <c r="AN271" i="5" s="1"/>
  <c r="AK271" i="5"/>
  <c r="AL271" i="5" s="1"/>
  <c r="AI271" i="5"/>
  <c r="AJ271" i="5" s="1"/>
  <c r="AG271" i="5"/>
  <c r="AH271" i="5" s="1"/>
  <c r="AE271" i="5"/>
  <c r="AF271" i="5" s="1"/>
  <c r="C271" i="5"/>
  <c r="D271" i="5" s="1"/>
  <c r="B271" i="5"/>
  <c r="AQ270" i="5"/>
  <c r="AO270" i="5"/>
  <c r="AP270" i="5" s="1"/>
  <c r="AM270" i="5"/>
  <c r="AN270" i="5" s="1"/>
  <c r="AK270" i="5"/>
  <c r="AL270" i="5" s="1"/>
  <c r="AI270" i="5"/>
  <c r="AJ270" i="5" s="1"/>
  <c r="AG270" i="5"/>
  <c r="AH270" i="5" s="1"/>
  <c r="AE270" i="5"/>
  <c r="AF270" i="5" s="1"/>
  <c r="C270" i="5"/>
  <c r="D270" i="5" s="1"/>
  <c r="B270" i="5"/>
  <c r="AQ269" i="5"/>
  <c r="AO269" i="5"/>
  <c r="AP269" i="5" s="1"/>
  <c r="AM269" i="5"/>
  <c r="AN269" i="5" s="1"/>
  <c r="AK269" i="5"/>
  <c r="AL269" i="5" s="1"/>
  <c r="AI269" i="5"/>
  <c r="AJ269" i="5" s="1"/>
  <c r="AG269" i="5"/>
  <c r="AH269" i="5" s="1"/>
  <c r="AE269" i="5"/>
  <c r="AF269" i="5" s="1"/>
  <c r="C269" i="5"/>
  <c r="D269" i="5" s="1"/>
  <c r="B269" i="5"/>
  <c r="AQ268" i="5"/>
  <c r="AR268" i="5" s="1"/>
  <c r="AO268" i="5"/>
  <c r="AP268" i="5" s="1"/>
  <c r="AM268" i="5"/>
  <c r="AN268" i="5" s="1"/>
  <c r="AK268" i="5"/>
  <c r="AL268" i="5" s="1"/>
  <c r="AI268" i="5"/>
  <c r="AJ268" i="5" s="1"/>
  <c r="AG268" i="5"/>
  <c r="AH268" i="5" s="1"/>
  <c r="AE268" i="5"/>
  <c r="AF268" i="5" s="1"/>
  <c r="C268" i="5"/>
  <c r="D268" i="5" s="1"/>
  <c r="B268" i="5"/>
  <c r="AQ266" i="5"/>
  <c r="AO266" i="5"/>
  <c r="AP266" i="5" s="1"/>
  <c r="AM266" i="5"/>
  <c r="AN266" i="5" s="1"/>
  <c r="AK266" i="5"/>
  <c r="AL266" i="5" s="1"/>
  <c r="AI266" i="5"/>
  <c r="AJ266" i="5" s="1"/>
  <c r="AG266" i="5"/>
  <c r="AH266" i="5" s="1"/>
  <c r="AE266" i="5"/>
  <c r="AF266" i="5" s="1"/>
  <c r="C266" i="5"/>
  <c r="D266" i="5" s="1"/>
  <c r="B266" i="5"/>
  <c r="AQ265" i="5"/>
  <c r="AO265" i="5"/>
  <c r="AP265" i="5" s="1"/>
  <c r="AM265" i="5"/>
  <c r="AN265" i="5" s="1"/>
  <c r="AK265" i="5"/>
  <c r="AL265" i="5" s="1"/>
  <c r="AI265" i="5"/>
  <c r="AJ265" i="5" s="1"/>
  <c r="AG265" i="5"/>
  <c r="AH265" i="5" s="1"/>
  <c r="AE265" i="5"/>
  <c r="AF265" i="5" s="1"/>
  <c r="C265" i="5"/>
  <c r="D265" i="5" s="1"/>
  <c r="B265" i="5"/>
  <c r="AQ264" i="5"/>
  <c r="AO264" i="5"/>
  <c r="AP264" i="5" s="1"/>
  <c r="AM264" i="5"/>
  <c r="AN264" i="5" s="1"/>
  <c r="AK264" i="5"/>
  <c r="AL264" i="5" s="1"/>
  <c r="AI264" i="5"/>
  <c r="AJ264" i="5" s="1"/>
  <c r="AG264" i="5"/>
  <c r="AH264" i="5" s="1"/>
  <c r="AE264" i="5"/>
  <c r="AF264" i="5" s="1"/>
  <c r="C264" i="5"/>
  <c r="D264" i="5" s="1"/>
  <c r="B264" i="5"/>
  <c r="AQ263" i="5"/>
  <c r="AO263" i="5"/>
  <c r="AP263" i="5" s="1"/>
  <c r="AM263" i="5"/>
  <c r="AN263" i="5" s="1"/>
  <c r="AK263" i="5"/>
  <c r="AL263" i="5" s="1"/>
  <c r="AI263" i="5"/>
  <c r="AJ263" i="5" s="1"/>
  <c r="AG263" i="5"/>
  <c r="AH263" i="5" s="1"/>
  <c r="AE263" i="5"/>
  <c r="AF263" i="5" s="1"/>
  <c r="C263" i="5"/>
  <c r="D263" i="5" s="1"/>
  <c r="B263" i="5"/>
  <c r="AQ262" i="5"/>
  <c r="AO262" i="5"/>
  <c r="AP262" i="5" s="1"/>
  <c r="AM262" i="5"/>
  <c r="AN262" i="5" s="1"/>
  <c r="AK262" i="5"/>
  <c r="AL262" i="5" s="1"/>
  <c r="AI262" i="5"/>
  <c r="AJ262" i="5" s="1"/>
  <c r="AG262" i="5"/>
  <c r="AH262" i="5" s="1"/>
  <c r="AE262" i="5"/>
  <c r="AF262" i="5" s="1"/>
  <c r="C262" i="5"/>
  <c r="D262" i="5" s="1"/>
  <c r="B262" i="5"/>
  <c r="AQ261" i="5"/>
  <c r="AO261" i="5"/>
  <c r="AP261" i="5" s="1"/>
  <c r="AM261" i="5"/>
  <c r="AN261" i="5" s="1"/>
  <c r="AK261" i="5"/>
  <c r="AL261" i="5" s="1"/>
  <c r="AI261" i="5"/>
  <c r="AJ261" i="5" s="1"/>
  <c r="AG261" i="5"/>
  <c r="AH261" i="5" s="1"/>
  <c r="AE261" i="5"/>
  <c r="AF261" i="5" s="1"/>
  <c r="C261" i="5"/>
  <c r="D261" i="5" s="1"/>
  <c r="B261" i="5"/>
  <c r="AQ260" i="5"/>
  <c r="AR260" i="5" s="1"/>
  <c r="AR261" i="5" s="1"/>
  <c r="AR262" i="5" s="1"/>
  <c r="AR263" i="5" s="1"/>
  <c r="AR264" i="5" s="1"/>
  <c r="AR265" i="5" s="1"/>
  <c r="AR266" i="5" s="1"/>
  <c r="AO260" i="5"/>
  <c r="AP260" i="5" s="1"/>
  <c r="AM260" i="5"/>
  <c r="AN260" i="5" s="1"/>
  <c r="AK260" i="5"/>
  <c r="AL260" i="5" s="1"/>
  <c r="AI260" i="5"/>
  <c r="AJ260" i="5" s="1"/>
  <c r="AG260" i="5"/>
  <c r="AH260" i="5" s="1"/>
  <c r="AE260" i="5"/>
  <c r="AF260" i="5" s="1"/>
  <c r="C260" i="5"/>
  <c r="D260" i="5" s="1"/>
  <c r="B260" i="5"/>
  <c r="AQ259" i="5"/>
  <c r="AO259" i="5"/>
  <c r="AP259" i="5" s="1"/>
  <c r="AM259" i="5"/>
  <c r="AN259" i="5" s="1"/>
  <c r="AK259" i="5"/>
  <c r="AL259" i="5" s="1"/>
  <c r="AI259" i="5"/>
  <c r="AJ259" i="5" s="1"/>
  <c r="AG259" i="5"/>
  <c r="AH259" i="5" s="1"/>
  <c r="AE259" i="5"/>
  <c r="AF259" i="5" s="1"/>
  <c r="C259" i="5"/>
  <c r="D259" i="5" s="1"/>
  <c r="B259" i="5"/>
  <c r="AQ258" i="5"/>
  <c r="AO258" i="5"/>
  <c r="AP258" i="5" s="1"/>
  <c r="AM258" i="5"/>
  <c r="AN258" i="5" s="1"/>
  <c r="AK258" i="5"/>
  <c r="AL258" i="5" s="1"/>
  <c r="AI258" i="5"/>
  <c r="AJ258" i="5" s="1"/>
  <c r="AG258" i="5"/>
  <c r="AH258" i="5" s="1"/>
  <c r="AE258" i="5"/>
  <c r="AF258" i="5" s="1"/>
  <c r="C258" i="5"/>
  <c r="D258" i="5" s="1"/>
  <c r="B258" i="5"/>
  <c r="AQ257" i="5"/>
  <c r="AO257" i="5"/>
  <c r="AP257" i="5" s="1"/>
  <c r="AM257" i="5"/>
  <c r="AN257" i="5" s="1"/>
  <c r="AK257" i="5"/>
  <c r="AL257" i="5" s="1"/>
  <c r="AI257" i="5"/>
  <c r="AJ257" i="5" s="1"/>
  <c r="AG257" i="5"/>
  <c r="AH257" i="5" s="1"/>
  <c r="AE257" i="5"/>
  <c r="AF257" i="5" s="1"/>
  <c r="C257" i="5"/>
  <c r="D257" i="5" s="1"/>
  <c r="B257" i="5"/>
  <c r="AQ256" i="5"/>
  <c r="AO256" i="5"/>
  <c r="AP256" i="5" s="1"/>
  <c r="AM256" i="5"/>
  <c r="AN256" i="5" s="1"/>
  <c r="AK256" i="5"/>
  <c r="AL256" i="5" s="1"/>
  <c r="AI256" i="5"/>
  <c r="AJ256" i="5" s="1"/>
  <c r="AG256" i="5"/>
  <c r="AH256" i="5" s="1"/>
  <c r="AE256" i="5"/>
  <c r="AF256" i="5" s="1"/>
  <c r="C256" i="5"/>
  <c r="D256" i="5" s="1"/>
  <c r="B256" i="5"/>
  <c r="AQ255" i="5"/>
  <c r="AO255" i="5"/>
  <c r="AP255" i="5" s="1"/>
  <c r="AM255" i="5"/>
  <c r="AN255" i="5" s="1"/>
  <c r="AK255" i="5"/>
  <c r="AL255" i="5" s="1"/>
  <c r="AI255" i="5"/>
  <c r="AJ255" i="5" s="1"/>
  <c r="AG255" i="5"/>
  <c r="AH255" i="5" s="1"/>
  <c r="AE255" i="5"/>
  <c r="AF255" i="5" s="1"/>
  <c r="C255" i="5"/>
  <c r="D255" i="5" s="1"/>
  <c r="B255" i="5"/>
  <c r="AQ254" i="5"/>
  <c r="AO254" i="5"/>
  <c r="AP254" i="5" s="1"/>
  <c r="AM254" i="5"/>
  <c r="AN254" i="5" s="1"/>
  <c r="AK254" i="5"/>
  <c r="AL254" i="5" s="1"/>
  <c r="AI254" i="5"/>
  <c r="AJ254" i="5" s="1"/>
  <c r="AG254" i="5"/>
  <c r="AH254" i="5" s="1"/>
  <c r="AE254" i="5"/>
  <c r="AF254" i="5" s="1"/>
  <c r="C254" i="5"/>
  <c r="D254" i="5" s="1"/>
  <c r="B254" i="5"/>
  <c r="AQ253" i="5"/>
  <c r="AO253" i="5"/>
  <c r="AP253" i="5" s="1"/>
  <c r="AM253" i="5"/>
  <c r="AN253" i="5" s="1"/>
  <c r="AK253" i="5"/>
  <c r="AL253" i="5" s="1"/>
  <c r="AI253" i="5"/>
  <c r="AJ253" i="5" s="1"/>
  <c r="AG253" i="5"/>
  <c r="AH253" i="5" s="1"/>
  <c r="AE253" i="5"/>
  <c r="AF253" i="5" s="1"/>
  <c r="C253" i="5"/>
  <c r="D253" i="5" s="1"/>
  <c r="B253" i="5"/>
  <c r="AQ252" i="5"/>
  <c r="AO252" i="5"/>
  <c r="AP252" i="5" s="1"/>
  <c r="AM252" i="5"/>
  <c r="AN252" i="5" s="1"/>
  <c r="AK252" i="5"/>
  <c r="AL252" i="5" s="1"/>
  <c r="AI252" i="5"/>
  <c r="AJ252" i="5" s="1"/>
  <c r="AG252" i="5"/>
  <c r="AH252" i="5" s="1"/>
  <c r="AE252" i="5"/>
  <c r="AF252" i="5" s="1"/>
  <c r="C252" i="5"/>
  <c r="D252" i="5" s="1"/>
  <c r="B252" i="5"/>
  <c r="AQ251" i="5"/>
  <c r="AO251" i="5"/>
  <c r="AP251" i="5" s="1"/>
  <c r="AM251" i="5"/>
  <c r="AN251" i="5" s="1"/>
  <c r="AK251" i="5"/>
  <c r="AL251" i="5" s="1"/>
  <c r="AI251" i="5"/>
  <c r="AJ251" i="5" s="1"/>
  <c r="AG251" i="5"/>
  <c r="AH251" i="5" s="1"/>
  <c r="AE251" i="5"/>
  <c r="AF251" i="5" s="1"/>
  <c r="C251" i="5"/>
  <c r="D251" i="5" s="1"/>
  <c r="B251" i="5"/>
  <c r="AQ250" i="5"/>
  <c r="AR250" i="5" s="1"/>
  <c r="AR251" i="5" s="1"/>
  <c r="AR252" i="5" s="1"/>
  <c r="AR253" i="5" s="1"/>
  <c r="AR254" i="5" s="1"/>
  <c r="AR255" i="5" s="1"/>
  <c r="AR256" i="5" s="1"/>
  <c r="AR257" i="5" s="1"/>
  <c r="AR258" i="5" s="1"/>
  <c r="AR259" i="5" s="1"/>
  <c r="AO250" i="5"/>
  <c r="AP250" i="5" s="1"/>
  <c r="AM250" i="5"/>
  <c r="AN250" i="5" s="1"/>
  <c r="AK250" i="5"/>
  <c r="AL250" i="5" s="1"/>
  <c r="AI250" i="5"/>
  <c r="AJ250" i="5" s="1"/>
  <c r="AG250" i="5"/>
  <c r="AH250" i="5" s="1"/>
  <c r="AE250" i="5"/>
  <c r="AF250" i="5" s="1"/>
  <c r="C250" i="5"/>
  <c r="D250" i="5" s="1"/>
  <c r="B250" i="5"/>
  <c r="AQ249" i="5"/>
  <c r="AO249" i="5"/>
  <c r="AP249" i="5" s="1"/>
  <c r="AM249" i="5"/>
  <c r="AN249" i="5" s="1"/>
  <c r="AK249" i="5"/>
  <c r="AL249" i="5" s="1"/>
  <c r="AI249" i="5"/>
  <c r="AJ249" i="5" s="1"/>
  <c r="AG249" i="5"/>
  <c r="AH249" i="5" s="1"/>
  <c r="AE249" i="5"/>
  <c r="AF249" i="5" s="1"/>
  <c r="C249" i="5"/>
  <c r="D249" i="5" s="1"/>
  <c r="B249" i="5"/>
  <c r="AQ248" i="5"/>
  <c r="AO248" i="5"/>
  <c r="AP248" i="5" s="1"/>
  <c r="AM248" i="5"/>
  <c r="AN248" i="5" s="1"/>
  <c r="AK248" i="5"/>
  <c r="AL248" i="5" s="1"/>
  <c r="AI248" i="5"/>
  <c r="AJ248" i="5" s="1"/>
  <c r="AG248" i="5"/>
  <c r="AH248" i="5" s="1"/>
  <c r="AE248" i="5"/>
  <c r="AF248" i="5" s="1"/>
  <c r="C248" i="5"/>
  <c r="D248" i="5" s="1"/>
  <c r="B248" i="5"/>
  <c r="AQ247" i="5"/>
  <c r="AO247" i="5"/>
  <c r="AP247" i="5" s="1"/>
  <c r="AM247" i="5"/>
  <c r="AN247" i="5" s="1"/>
  <c r="AK247" i="5"/>
  <c r="AL247" i="5" s="1"/>
  <c r="AI247" i="5"/>
  <c r="AJ247" i="5" s="1"/>
  <c r="AG247" i="5"/>
  <c r="AH247" i="5" s="1"/>
  <c r="AE247" i="5"/>
  <c r="AF247" i="5" s="1"/>
  <c r="C247" i="5"/>
  <c r="D247" i="5" s="1"/>
  <c r="B247" i="5"/>
  <c r="AQ246" i="5"/>
  <c r="AO246" i="5"/>
  <c r="AP246" i="5" s="1"/>
  <c r="AM246" i="5"/>
  <c r="AN246" i="5" s="1"/>
  <c r="AK246" i="5"/>
  <c r="AL246" i="5" s="1"/>
  <c r="AI246" i="5"/>
  <c r="AJ246" i="5" s="1"/>
  <c r="AG246" i="5"/>
  <c r="AH246" i="5" s="1"/>
  <c r="AE246" i="5"/>
  <c r="AF246" i="5" s="1"/>
  <c r="C246" i="5"/>
  <c r="D246" i="5" s="1"/>
  <c r="B246" i="5"/>
  <c r="AQ245" i="5"/>
  <c r="AO245" i="5"/>
  <c r="AP245" i="5" s="1"/>
  <c r="AM245" i="5"/>
  <c r="AN245" i="5" s="1"/>
  <c r="AK245" i="5"/>
  <c r="AL245" i="5" s="1"/>
  <c r="AI245" i="5"/>
  <c r="AJ245" i="5" s="1"/>
  <c r="AG245" i="5"/>
  <c r="AH245" i="5" s="1"/>
  <c r="AE245" i="5"/>
  <c r="AF245" i="5" s="1"/>
  <c r="C245" i="5"/>
  <c r="D245" i="5" s="1"/>
  <c r="B245" i="5"/>
  <c r="AQ244" i="5"/>
  <c r="AO244" i="5"/>
  <c r="AP244" i="5" s="1"/>
  <c r="AM244" i="5"/>
  <c r="AN244" i="5" s="1"/>
  <c r="AK244" i="5"/>
  <c r="AL244" i="5" s="1"/>
  <c r="AI244" i="5"/>
  <c r="AJ244" i="5" s="1"/>
  <c r="AG244" i="5"/>
  <c r="AH244" i="5" s="1"/>
  <c r="AE244" i="5"/>
  <c r="AF244" i="5" s="1"/>
  <c r="C244" i="5"/>
  <c r="D244" i="5" s="1"/>
  <c r="B244" i="5"/>
  <c r="AQ243" i="5"/>
  <c r="AR243" i="5" s="1"/>
  <c r="AO243" i="5"/>
  <c r="AP243" i="5" s="1"/>
  <c r="AM243" i="5"/>
  <c r="AN243" i="5" s="1"/>
  <c r="AK243" i="5"/>
  <c r="AL243" i="5" s="1"/>
  <c r="AI243" i="5"/>
  <c r="AJ243" i="5" s="1"/>
  <c r="AG243" i="5"/>
  <c r="AH243" i="5" s="1"/>
  <c r="AE243" i="5"/>
  <c r="AF243" i="5" s="1"/>
  <c r="C243" i="5"/>
  <c r="D243" i="5" s="1"/>
  <c r="B243" i="5"/>
  <c r="AQ241" i="5"/>
  <c r="AO241" i="5"/>
  <c r="AP241" i="5" s="1"/>
  <c r="AM241" i="5"/>
  <c r="AN241" i="5" s="1"/>
  <c r="AK241" i="5"/>
  <c r="AL241" i="5" s="1"/>
  <c r="AI241" i="5"/>
  <c r="AJ241" i="5" s="1"/>
  <c r="AG241" i="5"/>
  <c r="AH241" i="5" s="1"/>
  <c r="AE241" i="5"/>
  <c r="AF241" i="5" s="1"/>
  <c r="C241" i="5"/>
  <c r="D241" i="5" s="1"/>
  <c r="B241" i="5"/>
  <c r="AQ240" i="5"/>
  <c r="AO240" i="5"/>
  <c r="AP240" i="5" s="1"/>
  <c r="AM240" i="5"/>
  <c r="AN240" i="5" s="1"/>
  <c r="AK240" i="5"/>
  <c r="AL240" i="5" s="1"/>
  <c r="AI240" i="5"/>
  <c r="AJ240" i="5" s="1"/>
  <c r="AG240" i="5"/>
  <c r="AH240" i="5" s="1"/>
  <c r="AE240" i="5"/>
  <c r="AF240" i="5" s="1"/>
  <c r="C240" i="5"/>
  <c r="D240" i="5" s="1"/>
  <c r="B240" i="5"/>
  <c r="AQ239" i="5"/>
  <c r="AO239" i="5"/>
  <c r="AP239" i="5" s="1"/>
  <c r="AM239" i="5"/>
  <c r="AN239" i="5" s="1"/>
  <c r="AK239" i="5"/>
  <c r="AL239" i="5" s="1"/>
  <c r="AI239" i="5"/>
  <c r="AJ239" i="5" s="1"/>
  <c r="AG239" i="5"/>
  <c r="AH239" i="5" s="1"/>
  <c r="AE239" i="5"/>
  <c r="AF239" i="5" s="1"/>
  <c r="C239" i="5"/>
  <c r="D239" i="5" s="1"/>
  <c r="B239" i="5"/>
  <c r="AQ238" i="5"/>
  <c r="AO238" i="5"/>
  <c r="AP238" i="5" s="1"/>
  <c r="AM238" i="5"/>
  <c r="AN238" i="5" s="1"/>
  <c r="AK238" i="5"/>
  <c r="AL238" i="5" s="1"/>
  <c r="AI238" i="5"/>
  <c r="AJ238" i="5" s="1"/>
  <c r="AG238" i="5"/>
  <c r="AH238" i="5" s="1"/>
  <c r="AE238" i="5"/>
  <c r="AF238" i="5" s="1"/>
  <c r="C238" i="5"/>
  <c r="D238" i="5" s="1"/>
  <c r="B238" i="5"/>
  <c r="AQ237" i="5"/>
  <c r="AO237" i="5"/>
  <c r="AP237" i="5" s="1"/>
  <c r="AM237" i="5"/>
  <c r="AN237" i="5" s="1"/>
  <c r="AK237" i="5"/>
  <c r="AL237" i="5" s="1"/>
  <c r="AI237" i="5"/>
  <c r="AJ237" i="5" s="1"/>
  <c r="AG237" i="5"/>
  <c r="AH237" i="5" s="1"/>
  <c r="AE237" i="5"/>
  <c r="AF237" i="5" s="1"/>
  <c r="C237" i="5"/>
  <c r="D237" i="5" s="1"/>
  <c r="B237" i="5"/>
  <c r="AQ236" i="5"/>
  <c r="AO236" i="5"/>
  <c r="AP236" i="5" s="1"/>
  <c r="AM236" i="5"/>
  <c r="AN236" i="5" s="1"/>
  <c r="AK236" i="5"/>
  <c r="AL236" i="5" s="1"/>
  <c r="AI236" i="5"/>
  <c r="AJ236" i="5" s="1"/>
  <c r="AG236" i="5"/>
  <c r="AH236" i="5" s="1"/>
  <c r="AE236" i="5"/>
  <c r="AF236" i="5" s="1"/>
  <c r="C236" i="5"/>
  <c r="D236" i="5" s="1"/>
  <c r="B236" i="5"/>
  <c r="AQ235" i="5"/>
  <c r="AO235" i="5"/>
  <c r="AP235" i="5" s="1"/>
  <c r="AM235" i="5"/>
  <c r="AN235" i="5" s="1"/>
  <c r="AK235" i="5"/>
  <c r="AL235" i="5" s="1"/>
  <c r="AI235" i="5"/>
  <c r="AJ235" i="5" s="1"/>
  <c r="AG235" i="5"/>
  <c r="AH235" i="5" s="1"/>
  <c r="AE235" i="5"/>
  <c r="AF235" i="5" s="1"/>
  <c r="C235" i="5"/>
  <c r="D235" i="5" s="1"/>
  <c r="B235" i="5"/>
  <c r="AQ234" i="5"/>
  <c r="AR234" i="5" s="1"/>
  <c r="AO234" i="5"/>
  <c r="AP234" i="5" s="1"/>
  <c r="AM234" i="5"/>
  <c r="AN234" i="5" s="1"/>
  <c r="AK234" i="5"/>
  <c r="AL234" i="5" s="1"/>
  <c r="AI234" i="5"/>
  <c r="AJ234" i="5" s="1"/>
  <c r="AG234" i="5"/>
  <c r="AH234" i="5" s="1"/>
  <c r="AE234" i="5"/>
  <c r="AF234" i="5" s="1"/>
  <c r="C234" i="5"/>
  <c r="D234" i="5" s="1"/>
  <c r="B234" i="5"/>
  <c r="AQ233" i="5"/>
  <c r="AO233" i="5"/>
  <c r="AP233" i="5" s="1"/>
  <c r="AM233" i="5"/>
  <c r="AN233" i="5" s="1"/>
  <c r="AK233" i="5"/>
  <c r="AL233" i="5" s="1"/>
  <c r="AI233" i="5"/>
  <c r="AJ233" i="5" s="1"/>
  <c r="AG233" i="5"/>
  <c r="AH233" i="5" s="1"/>
  <c r="AE233" i="5"/>
  <c r="AF233" i="5" s="1"/>
  <c r="C233" i="5"/>
  <c r="D233" i="5" s="1"/>
  <c r="B233" i="5"/>
  <c r="AQ232" i="5"/>
  <c r="AO232" i="5"/>
  <c r="AP232" i="5" s="1"/>
  <c r="AM232" i="5"/>
  <c r="AN232" i="5" s="1"/>
  <c r="AK232" i="5"/>
  <c r="AL232" i="5" s="1"/>
  <c r="AI232" i="5"/>
  <c r="AJ232" i="5" s="1"/>
  <c r="AG232" i="5"/>
  <c r="AH232" i="5" s="1"/>
  <c r="AE232" i="5"/>
  <c r="AF232" i="5" s="1"/>
  <c r="C232" i="5"/>
  <c r="D232" i="5" s="1"/>
  <c r="B232" i="5"/>
  <c r="AQ231" i="5"/>
  <c r="AO231" i="5"/>
  <c r="AP231" i="5" s="1"/>
  <c r="AM231" i="5"/>
  <c r="AN231" i="5" s="1"/>
  <c r="AK231" i="5"/>
  <c r="AL231" i="5" s="1"/>
  <c r="AI231" i="5"/>
  <c r="AJ231" i="5" s="1"/>
  <c r="AG231" i="5"/>
  <c r="AH231" i="5" s="1"/>
  <c r="AE231" i="5"/>
  <c r="AF231" i="5" s="1"/>
  <c r="C231" i="5"/>
  <c r="D231" i="5" s="1"/>
  <c r="B231" i="5"/>
  <c r="AQ230" i="5"/>
  <c r="AO230" i="5"/>
  <c r="AP230" i="5" s="1"/>
  <c r="AM230" i="5"/>
  <c r="AN230" i="5" s="1"/>
  <c r="AK230" i="5"/>
  <c r="AL230" i="5" s="1"/>
  <c r="AI230" i="5"/>
  <c r="AJ230" i="5" s="1"/>
  <c r="AG230" i="5"/>
  <c r="AH230" i="5" s="1"/>
  <c r="AE230" i="5"/>
  <c r="AF230" i="5" s="1"/>
  <c r="C230" i="5"/>
  <c r="D230" i="5" s="1"/>
  <c r="B230" i="5"/>
  <c r="AQ229" i="5"/>
  <c r="AO229" i="5"/>
  <c r="AP229" i="5" s="1"/>
  <c r="AM229" i="5"/>
  <c r="AN229" i="5" s="1"/>
  <c r="AK229" i="5"/>
  <c r="AL229" i="5" s="1"/>
  <c r="AI229" i="5"/>
  <c r="AJ229" i="5" s="1"/>
  <c r="AG229" i="5"/>
  <c r="AH229" i="5" s="1"/>
  <c r="AE229" i="5"/>
  <c r="AF229" i="5" s="1"/>
  <c r="C229" i="5"/>
  <c r="D229" i="5" s="1"/>
  <c r="B229" i="5"/>
  <c r="AQ228" i="5"/>
  <c r="AO228" i="5"/>
  <c r="AP228" i="5" s="1"/>
  <c r="AM228" i="5"/>
  <c r="AN228" i="5" s="1"/>
  <c r="AK228" i="5"/>
  <c r="AL228" i="5" s="1"/>
  <c r="AI228" i="5"/>
  <c r="AJ228" i="5" s="1"/>
  <c r="AG228" i="5"/>
  <c r="AH228" i="5" s="1"/>
  <c r="AE228" i="5"/>
  <c r="AF228" i="5" s="1"/>
  <c r="C228" i="5"/>
  <c r="D228" i="5" s="1"/>
  <c r="B228" i="5"/>
  <c r="AQ227" i="5"/>
  <c r="AO227" i="5"/>
  <c r="AP227" i="5" s="1"/>
  <c r="AM227" i="5"/>
  <c r="AN227" i="5" s="1"/>
  <c r="AK227" i="5"/>
  <c r="AL227" i="5" s="1"/>
  <c r="AI227" i="5"/>
  <c r="AJ227" i="5" s="1"/>
  <c r="AG227" i="5"/>
  <c r="AH227" i="5" s="1"/>
  <c r="AE227" i="5"/>
  <c r="AF227" i="5" s="1"/>
  <c r="C227" i="5"/>
  <c r="D227" i="5" s="1"/>
  <c r="B227" i="5"/>
  <c r="AQ226" i="5"/>
  <c r="AR226" i="5" s="1"/>
  <c r="AO226" i="5"/>
  <c r="AP226" i="5" s="1"/>
  <c r="AM226" i="5"/>
  <c r="AN226" i="5" s="1"/>
  <c r="AK226" i="5"/>
  <c r="AL226" i="5" s="1"/>
  <c r="AI226" i="5"/>
  <c r="AJ226" i="5" s="1"/>
  <c r="AG226" i="5"/>
  <c r="AH226" i="5" s="1"/>
  <c r="AE226" i="5"/>
  <c r="AF226" i="5" s="1"/>
  <c r="C226" i="5"/>
  <c r="D226" i="5" s="1"/>
  <c r="B226" i="5"/>
  <c r="AQ225" i="5"/>
  <c r="AO225" i="5"/>
  <c r="AP225" i="5" s="1"/>
  <c r="AM225" i="5"/>
  <c r="AN225" i="5" s="1"/>
  <c r="AK225" i="5"/>
  <c r="AL225" i="5" s="1"/>
  <c r="AI225" i="5"/>
  <c r="AJ225" i="5" s="1"/>
  <c r="AG225" i="5"/>
  <c r="AH225" i="5" s="1"/>
  <c r="AE225" i="5"/>
  <c r="AF225" i="5" s="1"/>
  <c r="C225" i="5"/>
  <c r="D225" i="5" s="1"/>
  <c r="B225" i="5"/>
  <c r="AQ224" i="5"/>
  <c r="AO224" i="5"/>
  <c r="AP224" i="5" s="1"/>
  <c r="AM224" i="5"/>
  <c r="AN224" i="5" s="1"/>
  <c r="AK224" i="5"/>
  <c r="AL224" i="5" s="1"/>
  <c r="AI224" i="5"/>
  <c r="AJ224" i="5" s="1"/>
  <c r="AG224" i="5"/>
  <c r="AH224" i="5" s="1"/>
  <c r="AE224" i="5"/>
  <c r="AF224" i="5" s="1"/>
  <c r="C224" i="5"/>
  <c r="D224" i="5" s="1"/>
  <c r="B224" i="5"/>
  <c r="AQ223" i="5"/>
  <c r="AO223" i="5"/>
  <c r="AP223" i="5" s="1"/>
  <c r="AM223" i="5"/>
  <c r="AN223" i="5" s="1"/>
  <c r="AK223" i="5"/>
  <c r="AL223" i="5" s="1"/>
  <c r="AI223" i="5"/>
  <c r="AJ223" i="5" s="1"/>
  <c r="AG223" i="5"/>
  <c r="AH223" i="5" s="1"/>
  <c r="AE223" i="5"/>
  <c r="AF223" i="5" s="1"/>
  <c r="C223" i="5"/>
  <c r="D223" i="5" s="1"/>
  <c r="B223" i="5"/>
  <c r="AQ222" i="5"/>
  <c r="AO222" i="5"/>
  <c r="AP222" i="5" s="1"/>
  <c r="AM222" i="5"/>
  <c r="AN222" i="5" s="1"/>
  <c r="AK222" i="5"/>
  <c r="AL222" i="5" s="1"/>
  <c r="AI222" i="5"/>
  <c r="AJ222" i="5" s="1"/>
  <c r="AG222" i="5"/>
  <c r="AH222" i="5" s="1"/>
  <c r="AE222" i="5"/>
  <c r="AF222" i="5" s="1"/>
  <c r="C222" i="5"/>
  <c r="D222" i="5" s="1"/>
  <c r="B222" i="5"/>
  <c r="AQ221" i="5"/>
  <c r="AO221" i="5"/>
  <c r="AP221" i="5" s="1"/>
  <c r="AM221" i="5"/>
  <c r="AN221" i="5" s="1"/>
  <c r="AK221" i="5"/>
  <c r="AL221" i="5" s="1"/>
  <c r="AI221" i="5"/>
  <c r="AJ221" i="5" s="1"/>
  <c r="AG221" i="5"/>
  <c r="AH221" i="5" s="1"/>
  <c r="AE221" i="5"/>
  <c r="AF221" i="5" s="1"/>
  <c r="C221" i="5"/>
  <c r="D221" i="5" s="1"/>
  <c r="B221" i="5"/>
  <c r="AQ220" i="5"/>
  <c r="AO220" i="5"/>
  <c r="AP220" i="5" s="1"/>
  <c r="AM220" i="5"/>
  <c r="AN220" i="5" s="1"/>
  <c r="AK220" i="5"/>
  <c r="AL220" i="5" s="1"/>
  <c r="AI220" i="5"/>
  <c r="AJ220" i="5" s="1"/>
  <c r="AG220" i="5"/>
  <c r="AH220" i="5" s="1"/>
  <c r="AE220" i="5"/>
  <c r="AF220" i="5" s="1"/>
  <c r="C220" i="5"/>
  <c r="D220" i="5" s="1"/>
  <c r="B220" i="5"/>
  <c r="AQ219" i="5"/>
  <c r="AO219" i="5"/>
  <c r="AP219" i="5" s="1"/>
  <c r="AM219" i="5"/>
  <c r="AN219" i="5" s="1"/>
  <c r="AK219" i="5"/>
  <c r="AL219" i="5" s="1"/>
  <c r="AI219" i="5"/>
  <c r="AJ219" i="5" s="1"/>
  <c r="AG219" i="5"/>
  <c r="AH219" i="5" s="1"/>
  <c r="AE219" i="5"/>
  <c r="AF219" i="5" s="1"/>
  <c r="C219" i="5"/>
  <c r="D219" i="5" s="1"/>
  <c r="B219" i="5"/>
  <c r="AQ218" i="5"/>
  <c r="AR218" i="5" s="1"/>
  <c r="AO218" i="5"/>
  <c r="AP218" i="5" s="1"/>
  <c r="AM218" i="5"/>
  <c r="AN218" i="5" s="1"/>
  <c r="AK218" i="5"/>
  <c r="AL218" i="5" s="1"/>
  <c r="AI218" i="5"/>
  <c r="AJ218" i="5" s="1"/>
  <c r="AG218" i="5"/>
  <c r="AH218" i="5" s="1"/>
  <c r="AE218" i="5"/>
  <c r="AF218" i="5" s="1"/>
  <c r="C218" i="5"/>
  <c r="D218" i="5" s="1"/>
  <c r="B218" i="5"/>
  <c r="AQ217" i="5"/>
  <c r="AO217" i="5"/>
  <c r="AP217" i="5" s="1"/>
  <c r="AM217" i="5"/>
  <c r="AN217" i="5" s="1"/>
  <c r="AK217" i="5"/>
  <c r="AL217" i="5" s="1"/>
  <c r="AI217" i="5"/>
  <c r="AJ217" i="5" s="1"/>
  <c r="AG217" i="5"/>
  <c r="AH217" i="5" s="1"/>
  <c r="AE217" i="5"/>
  <c r="AF217" i="5" s="1"/>
  <c r="C217" i="5"/>
  <c r="D217" i="5" s="1"/>
  <c r="B217" i="5"/>
  <c r="AQ216" i="5"/>
  <c r="AO216" i="5"/>
  <c r="AP216" i="5" s="1"/>
  <c r="AM216" i="5"/>
  <c r="AN216" i="5" s="1"/>
  <c r="AK216" i="5"/>
  <c r="AL216" i="5" s="1"/>
  <c r="AI216" i="5"/>
  <c r="AJ216" i="5" s="1"/>
  <c r="AG216" i="5"/>
  <c r="AH216" i="5" s="1"/>
  <c r="AE216" i="5"/>
  <c r="AF216" i="5" s="1"/>
  <c r="C216" i="5"/>
  <c r="D216" i="5" s="1"/>
  <c r="B216" i="5"/>
  <c r="AQ215" i="5"/>
  <c r="AO215" i="5"/>
  <c r="AP215" i="5" s="1"/>
  <c r="AM215" i="5"/>
  <c r="AN215" i="5" s="1"/>
  <c r="AK215" i="5"/>
  <c r="AL215" i="5" s="1"/>
  <c r="AI215" i="5"/>
  <c r="AJ215" i="5" s="1"/>
  <c r="AG215" i="5"/>
  <c r="AH215" i="5" s="1"/>
  <c r="AE215" i="5"/>
  <c r="AF215" i="5" s="1"/>
  <c r="C215" i="5"/>
  <c r="D215" i="5" s="1"/>
  <c r="B215" i="5"/>
  <c r="AQ214" i="5"/>
  <c r="AO214" i="5"/>
  <c r="AP214" i="5" s="1"/>
  <c r="AM214" i="5"/>
  <c r="AN214" i="5" s="1"/>
  <c r="AK214" i="5"/>
  <c r="AL214" i="5" s="1"/>
  <c r="AI214" i="5"/>
  <c r="AJ214" i="5" s="1"/>
  <c r="AG214" i="5"/>
  <c r="AH214" i="5" s="1"/>
  <c r="AE214" i="5"/>
  <c r="AF214" i="5" s="1"/>
  <c r="C214" i="5"/>
  <c r="D214" i="5" s="1"/>
  <c r="B214" i="5"/>
  <c r="AQ213" i="5"/>
  <c r="AO213" i="5"/>
  <c r="AP213" i="5" s="1"/>
  <c r="AM213" i="5"/>
  <c r="AN213" i="5" s="1"/>
  <c r="AK213" i="5"/>
  <c r="AL213" i="5" s="1"/>
  <c r="AI213" i="5"/>
  <c r="AJ213" i="5" s="1"/>
  <c r="AG213" i="5"/>
  <c r="AH213" i="5" s="1"/>
  <c r="AE213" i="5"/>
  <c r="AF213" i="5" s="1"/>
  <c r="C213" i="5"/>
  <c r="D213" i="5" s="1"/>
  <c r="B213" i="5"/>
  <c r="AQ212" i="5"/>
  <c r="AO212" i="5"/>
  <c r="AP212" i="5" s="1"/>
  <c r="AM212" i="5"/>
  <c r="AN212" i="5" s="1"/>
  <c r="AK212" i="5"/>
  <c r="AL212" i="5" s="1"/>
  <c r="AI212" i="5"/>
  <c r="AJ212" i="5" s="1"/>
  <c r="AG212" i="5"/>
  <c r="AH212" i="5" s="1"/>
  <c r="AE212" i="5"/>
  <c r="AF212" i="5" s="1"/>
  <c r="C212" i="5"/>
  <c r="D212" i="5" s="1"/>
  <c r="B212" i="5"/>
  <c r="AQ211" i="5"/>
  <c r="AO211" i="5"/>
  <c r="AP211" i="5" s="1"/>
  <c r="AM211" i="5"/>
  <c r="AN211" i="5" s="1"/>
  <c r="AK211" i="5"/>
  <c r="AL211" i="5" s="1"/>
  <c r="AI211" i="5"/>
  <c r="AJ211" i="5" s="1"/>
  <c r="AG211" i="5"/>
  <c r="AH211" i="5" s="1"/>
  <c r="AE211" i="5"/>
  <c r="AF211" i="5" s="1"/>
  <c r="C211" i="5"/>
  <c r="D211" i="5" s="1"/>
  <c r="B211" i="5"/>
  <c r="AQ210" i="5"/>
  <c r="AO210" i="5"/>
  <c r="AP210" i="5" s="1"/>
  <c r="AM210" i="5"/>
  <c r="AN210" i="5" s="1"/>
  <c r="AK210" i="5"/>
  <c r="AL210" i="5" s="1"/>
  <c r="AI210" i="5"/>
  <c r="AJ210" i="5" s="1"/>
  <c r="AG210" i="5"/>
  <c r="AH210" i="5" s="1"/>
  <c r="AE210" i="5"/>
  <c r="AF210" i="5" s="1"/>
  <c r="C210" i="5"/>
  <c r="D210" i="5" s="1"/>
  <c r="B210" i="5"/>
  <c r="AQ209" i="5"/>
  <c r="AR209" i="5" s="1"/>
  <c r="AO209" i="5"/>
  <c r="AP209" i="5" s="1"/>
  <c r="AM209" i="5"/>
  <c r="AN209" i="5" s="1"/>
  <c r="AK209" i="5"/>
  <c r="AL209" i="5" s="1"/>
  <c r="AI209" i="5"/>
  <c r="AJ209" i="5" s="1"/>
  <c r="AG209" i="5"/>
  <c r="AH209" i="5" s="1"/>
  <c r="AE209" i="5"/>
  <c r="AF209" i="5" s="1"/>
  <c r="C209" i="5"/>
  <c r="D209" i="5" s="1"/>
  <c r="B209" i="5"/>
  <c r="AQ208" i="5"/>
  <c r="AO208" i="5"/>
  <c r="AP208" i="5" s="1"/>
  <c r="AM208" i="5"/>
  <c r="AN208" i="5" s="1"/>
  <c r="AK208" i="5"/>
  <c r="AL208" i="5" s="1"/>
  <c r="AI208" i="5"/>
  <c r="AJ208" i="5" s="1"/>
  <c r="AG208" i="5"/>
  <c r="AH208" i="5" s="1"/>
  <c r="AE208" i="5"/>
  <c r="AF208" i="5" s="1"/>
  <c r="C208" i="5"/>
  <c r="D208" i="5" s="1"/>
  <c r="B208" i="5"/>
  <c r="AQ207" i="5"/>
  <c r="AO207" i="5"/>
  <c r="AP207" i="5" s="1"/>
  <c r="AM207" i="5"/>
  <c r="AN207" i="5" s="1"/>
  <c r="AK207" i="5"/>
  <c r="AL207" i="5" s="1"/>
  <c r="AI207" i="5"/>
  <c r="AJ207" i="5" s="1"/>
  <c r="AG207" i="5"/>
  <c r="AH207" i="5" s="1"/>
  <c r="AE207" i="5"/>
  <c r="AF207" i="5" s="1"/>
  <c r="C207" i="5"/>
  <c r="D207" i="5" s="1"/>
  <c r="B207" i="5"/>
  <c r="AQ206" i="5"/>
  <c r="AO206" i="5"/>
  <c r="AP206" i="5" s="1"/>
  <c r="AM206" i="5"/>
  <c r="AN206" i="5" s="1"/>
  <c r="AK206" i="5"/>
  <c r="AL206" i="5" s="1"/>
  <c r="AI206" i="5"/>
  <c r="AJ206" i="5" s="1"/>
  <c r="AG206" i="5"/>
  <c r="AH206" i="5" s="1"/>
  <c r="AE206" i="5"/>
  <c r="AF206" i="5" s="1"/>
  <c r="C206" i="5"/>
  <c r="D206" i="5" s="1"/>
  <c r="B206" i="5"/>
  <c r="AQ205" i="5"/>
  <c r="AO205" i="5"/>
  <c r="AP205" i="5" s="1"/>
  <c r="AM205" i="5"/>
  <c r="AN205" i="5" s="1"/>
  <c r="AK205" i="5"/>
  <c r="AL205" i="5" s="1"/>
  <c r="AI205" i="5"/>
  <c r="AJ205" i="5" s="1"/>
  <c r="AG205" i="5"/>
  <c r="AH205" i="5" s="1"/>
  <c r="AE205" i="5"/>
  <c r="AF205" i="5" s="1"/>
  <c r="C205" i="5"/>
  <c r="D205" i="5" s="1"/>
  <c r="B205" i="5"/>
  <c r="AQ204" i="5"/>
  <c r="AO204" i="5"/>
  <c r="AP204" i="5" s="1"/>
  <c r="AM204" i="5"/>
  <c r="AN204" i="5" s="1"/>
  <c r="AK204" i="5"/>
  <c r="AL204" i="5" s="1"/>
  <c r="AI204" i="5"/>
  <c r="AJ204" i="5" s="1"/>
  <c r="AG204" i="5"/>
  <c r="AH204" i="5" s="1"/>
  <c r="AE204" i="5"/>
  <c r="AF204" i="5" s="1"/>
  <c r="C204" i="5"/>
  <c r="D204" i="5" s="1"/>
  <c r="B204" i="5"/>
  <c r="AQ203" i="5"/>
  <c r="AO203" i="5"/>
  <c r="AP203" i="5" s="1"/>
  <c r="AM203" i="5"/>
  <c r="AN203" i="5" s="1"/>
  <c r="AK203" i="5"/>
  <c r="AL203" i="5" s="1"/>
  <c r="AI203" i="5"/>
  <c r="AJ203" i="5" s="1"/>
  <c r="AG203" i="5"/>
  <c r="AH203" i="5" s="1"/>
  <c r="AE203" i="5"/>
  <c r="AF203" i="5" s="1"/>
  <c r="C203" i="5"/>
  <c r="D203" i="5" s="1"/>
  <c r="B203" i="5"/>
  <c r="AQ202" i="5"/>
  <c r="AO202" i="5"/>
  <c r="AP202" i="5" s="1"/>
  <c r="AM202" i="5"/>
  <c r="AN202" i="5" s="1"/>
  <c r="AK202" i="5"/>
  <c r="AL202" i="5" s="1"/>
  <c r="AI202" i="5"/>
  <c r="AJ202" i="5" s="1"/>
  <c r="AG202" i="5"/>
  <c r="AH202" i="5" s="1"/>
  <c r="AE202" i="5"/>
  <c r="AF202" i="5" s="1"/>
  <c r="C202" i="5"/>
  <c r="D202" i="5" s="1"/>
  <c r="B202" i="5"/>
  <c r="AQ201" i="5"/>
  <c r="AR201" i="5" s="1"/>
  <c r="AO201" i="5"/>
  <c r="AP201" i="5" s="1"/>
  <c r="AM201" i="5"/>
  <c r="AN201" i="5" s="1"/>
  <c r="AK201" i="5"/>
  <c r="AL201" i="5" s="1"/>
  <c r="AI201" i="5"/>
  <c r="AJ201" i="5" s="1"/>
  <c r="AG201" i="5"/>
  <c r="AH201" i="5" s="1"/>
  <c r="AE201" i="5"/>
  <c r="AF201" i="5" s="1"/>
  <c r="C201" i="5"/>
  <c r="D201" i="5" s="1"/>
  <c r="B201" i="5"/>
  <c r="AQ200" i="5"/>
  <c r="AO200" i="5"/>
  <c r="AP200" i="5" s="1"/>
  <c r="AM200" i="5"/>
  <c r="AN200" i="5" s="1"/>
  <c r="AK200" i="5"/>
  <c r="AL200" i="5" s="1"/>
  <c r="AI200" i="5"/>
  <c r="AJ200" i="5" s="1"/>
  <c r="AG200" i="5"/>
  <c r="AH200" i="5" s="1"/>
  <c r="AE200" i="5"/>
  <c r="AF200" i="5" s="1"/>
  <c r="C200" i="5"/>
  <c r="D200" i="5" s="1"/>
  <c r="B200" i="5"/>
  <c r="AQ199" i="5"/>
  <c r="AO199" i="5"/>
  <c r="AP199" i="5" s="1"/>
  <c r="AM199" i="5"/>
  <c r="AN199" i="5" s="1"/>
  <c r="AK199" i="5"/>
  <c r="AL199" i="5" s="1"/>
  <c r="AI199" i="5"/>
  <c r="AJ199" i="5" s="1"/>
  <c r="AG199" i="5"/>
  <c r="AH199" i="5" s="1"/>
  <c r="AE199" i="5"/>
  <c r="AF199" i="5" s="1"/>
  <c r="C199" i="5"/>
  <c r="D199" i="5" s="1"/>
  <c r="B199" i="5"/>
  <c r="AQ198" i="5"/>
  <c r="AO198" i="5"/>
  <c r="AP198" i="5" s="1"/>
  <c r="AM198" i="5"/>
  <c r="AN198" i="5" s="1"/>
  <c r="AK198" i="5"/>
  <c r="AL198" i="5" s="1"/>
  <c r="AI198" i="5"/>
  <c r="AJ198" i="5" s="1"/>
  <c r="AG198" i="5"/>
  <c r="AH198" i="5" s="1"/>
  <c r="AE198" i="5"/>
  <c r="AF198" i="5" s="1"/>
  <c r="C198" i="5"/>
  <c r="D198" i="5" s="1"/>
  <c r="B198" i="5"/>
  <c r="AQ197" i="5"/>
  <c r="AO197" i="5"/>
  <c r="AP197" i="5" s="1"/>
  <c r="AM197" i="5"/>
  <c r="AN197" i="5" s="1"/>
  <c r="AK197" i="5"/>
  <c r="AL197" i="5" s="1"/>
  <c r="AI197" i="5"/>
  <c r="AJ197" i="5" s="1"/>
  <c r="AG197" i="5"/>
  <c r="AH197" i="5" s="1"/>
  <c r="AE197" i="5"/>
  <c r="AF197" i="5" s="1"/>
  <c r="C197" i="5"/>
  <c r="D197" i="5" s="1"/>
  <c r="B197" i="5"/>
  <c r="AQ196" i="5"/>
  <c r="AO196" i="5"/>
  <c r="AP196" i="5" s="1"/>
  <c r="AM196" i="5"/>
  <c r="AN196" i="5" s="1"/>
  <c r="AK196" i="5"/>
  <c r="AL196" i="5" s="1"/>
  <c r="AI196" i="5"/>
  <c r="AJ196" i="5" s="1"/>
  <c r="AG196" i="5"/>
  <c r="AH196" i="5" s="1"/>
  <c r="AE196" i="5"/>
  <c r="AF196" i="5" s="1"/>
  <c r="C196" i="5"/>
  <c r="D196" i="5" s="1"/>
  <c r="B196" i="5"/>
  <c r="AQ195" i="5"/>
  <c r="AO195" i="5"/>
  <c r="AP195" i="5" s="1"/>
  <c r="AM195" i="5"/>
  <c r="AN195" i="5" s="1"/>
  <c r="AK195" i="5"/>
  <c r="AL195" i="5" s="1"/>
  <c r="AI195" i="5"/>
  <c r="AJ195" i="5" s="1"/>
  <c r="AG195" i="5"/>
  <c r="AH195" i="5" s="1"/>
  <c r="AE195" i="5"/>
  <c r="AF195" i="5" s="1"/>
  <c r="C195" i="5"/>
  <c r="D195" i="5" s="1"/>
  <c r="B195" i="5"/>
  <c r="AQ194" i="5"/>
  <c r="AO194" i="5"/>
  <c r="AP194" i="5" s="1"/>
  <c r="AM194" i="5"/>
  <c r="AN194" i="5" s="1"/>
  <c r="AK194" i="5"/>
  <c r="AL194" i="5" s="1"/>
  <c r="AI194" i="5"/>
  <c r="AJ194" i="5" s="1"/>
  <c r="AG194" i="5"/>
  <c r="AH194" i="5" s="1"/>
  <c r="AE194" i="5"/>
  <c r="AF194" i="5" s="1"/>
  <c r="C194" i="5"/>
  <c r="D194" i="5" s="1"/>
  <c r="B194" i="5"/>
  <c r="AQ193" i="5"/>
  <c r="AR193" i="5" s="1"/>
  <c r="AR194" i="5" s="1"/>
  <c r="AR195" i="5" s="1"/>
  <c r="AR196" i="5" s="1"/>
  <c r="AR197" i="5" s="1"/>
  <c r="AR198" i="5" s="1"/>
  <c r="AR199" i="5" s="1"/>
  <c r="AR200" i="5" s="1"/>
  <c r="AO193" i="5"/>
  <c r="AP193" i="5" s="1"/>
  <c r="AM193" i="5"/>
  <c r="AN193" i="5" s="1"/>
  <c r="AK193" i="5"/>
  <c r="AL193" i="5" s="1"/>
  <c r="AI193" i="5"/>
  <c r="AJ193" i="5" s="1"/>
  <c r="AG193" i="5"/>
  <c r="AH193" i="5" s="1"/>
  <c r="AE193" i="5"/>
  <c r="AF193" i="5" s="1"/>
  <c r="C193" i="5"/>
  <c r="D193" i="5" s="1"/>
  <c r="B193" i="5"/>
  <c r="AQ192" i="5"/>
  <c r="AO192" i="5"/>
  <c r="AP192" i="5" s="1"/>
  <c r="AM192" i="5"/>
  <c r="AN192" i="5" s="1"/>
  <c r="AK192" i="5"/>
  <c r="AL192" i="5" s="1"/>
  <c r="AI192" i="5"/>
  <c r="AJ192" i="5" s="1"/>
  <c r="AG192" i="5"/>
  <c r="AH192" i="5" s="1"/>
  <c r="AE192" i="5"/>
  <c r="AF192" i="5" s="1"/>
  <c r="C192" i="5"/>
  <c r="D192" i="5" s="1"/>
  <c r="B192" i="5"/>
  <c r="AQ191" i="5"/>
  <c r="AO191" i="5"/>
  <c r="AP191" i="5" s="1"/>
  <c r="AM191" i="5"/>
  <c r="AN191" i="5" s="1"/>
  <c r="AK191" i="5"/>
  <c r="AL191" i="5" s="1"/>
  <c r="AI191" i="5"/>
  <c r="AJ191" i="5" s="1"/>
  <c r="AG191" i="5"/>
  <c r="AH191" i="5" s="1"/>
  <c r="AE191" i="5"/>
  <c r="AF191" i="5" s="1"/>
  <c r="C191" i="5"/>
  <c r="D191" i="5" s="1"/>
  <c r="B191" i="5"/>
  <c r="AQ190" i="5"/>
  <c r="AO190" i="5"/>
  <c r="AP190" i="5" s="1"/>
  <c r="AM190" i="5"/>
  <c r="AN190" i="5" s="1"/>
  <c r="AK190" i="5"/>
  <c r="AL190" i="5" s="1"/>
  <c r="AI190" i="5"/>
  <c r="AJ190" i="5" s="1"/>
  <c r="AG190" i="5"/>
  <c r="AH190" i="5" s="1"/>
  <c r="AE190" i="5"/>
  <c r="AF190" i="5" s="1"/>
  <c r="C190" i="5"/>
  <c r="D190" i="5" s="1"/>
  <c r="B190" i="5"/>
  <c r="AQ189" i="5"/>
  <c r="AO189" i="5"/>
  <c r="AP189" i="5" s="1"/>
  <c r="AM189" i="5"/>
  <c r="AN189" i="5" s="1"/>
  <c r="AK189" i="5"/>
  <c r="AL189" i="5" s="1"/>
  <c r="AI189" i="5"/>
  <c r="AJ189" i="5" s="1"/>
  <c r="AG189" i="5"/>
  <c r="AH189" i="5" s="1"/>
  <c r="AE189" i="5"/>
  <c r="AF189" i="5" s="1"/>
  <c r="C189" i="5"/>
  <c r="D189" i="5" s="1"/>
  <c r="B189" i="5"/>
  <c r="AQ188" i="5"/>
  <c r="AO188" i="5"/>
  <c r="AP188" i="5" s="1"/>
  <c r="AM188" i="5"/>
  <c r="AN188" i="5" s="1"/>
  <c r="AK188" i="5"/>
  <c r="AL188" i="5" s="1"/>
  <c r="AI188" i="5"/>
  <c r="AJ188" i="5" s="1"/>
  <c r="AG188" i="5"/>
  <c r="AH188" i="5" s="1"/>
  <c r="AE188" i="5"/>
  <c r="AF188" i="5" s="1"/>
  <c r="C188" i="5"/>
  <c r="D188" i="5" s="1"/>
  <c r="B188" i="5"/>
  <c r="AQ187" i="5"/>
  <c r="AO187" i="5"/>
  <c r="AP187" i="5" s="1"/>
  <c r="AM187" i="5"/>
  <c r="AN187" i="5" s="1"/>
  <c r="AK187" i="5"/>
  <c r="AL187" i="5" s="1"/>
  <c r="AI187" i="5"/>
  <c r="AJ187" i="5" s="1"/>
  <c r="AG187" i="5"/>
  <c r="AH187" i="5" s="1"/>
  <c r="AE187" i="5"/>
  <c r="AF187" i="5" s="1"/>
  <c r="C187" i="5"/>
  <c r="D187" i="5" s="1"/>
  <c r="B187" i="5"/>
  <c r="AQ186" i="5"/>
  <c r="AR186" i="5" s="1"/>
  <c r="AO186" i="5"/>
  <c r="AP186" i="5" s="1"/>
  <c r="AM186" i="5"/>
  <c r="AN186" i="5" s="1"/>
  <c r="AK186" i="5"/>
  <c r="AL186" i="5" s="1"/>
  <c r="AI186" i="5"/>
  <c r="AJ186" i="5" s="1"/>
  <c r="AG186" i="5"/>
  <c r="AH186" i="5" s="1"/>
  <c r="AE186" i="5"/>
  <c r="AF186" i="5" s="1"/>
  <c r="C186" i="5"/>
  <c r="D186" i="5" s="1"/>
  <c r="B186" i="5"/>
  <c r="AQ184" i="5"/>
  <c r="AO184" i="5"/>
  <c r="AP184" i="5" s="1"/>
  <c r="AM184" i="5"/>
  <c r="AN184" i="5" s="1"/>
  <c r="AK184" i="5"/>
  <c r="AL184" i="5" s="1"/>
  <c r="AI184" i="5"/>
  <c r="AJ184" i="5" s="1"/>
  <c r="AG184" i="5"/>
  <c r="AH184" i="5" s="1"/>
  <c r="AE184" i="5"/>
  <c r="AF184" i="5" s="1"/>
  <c r="C184" i="5"/>
  <c r="D184" i="5" s="1"/>
  <c r="B184" i="5"/>
  <c r="AQ183" i="5"/>
  <c r="AO183" i="5"/>
  <c r="AP183" i="5" s="1"/>
  <c r="AM183" i="5"/>
  <c r="AN183" i="5" s="1"/>
  <c r="AK183" i="5"/>
  <c r="AL183" i="5" s="1"/>
  <c r="AI183" i="5"/>
  <c r="AJ183" i="5" s="1"/>
  <c r="AG183" i="5"/>
  <c r="AH183" i="5" s="1"/>
  <c r="AE183" i="5"/>
  <c r="AF183" i="5" s="1"/>
  <c r="C183" i="5"/>
  <c r="D183" i="5" s="1"/>
  <c r="B183" i="5"/>
  <c r="AQ182" i="5"/>
  <c r="AO182" i="5"/>
  <c r="AP182" i="5" s="1"/>
  <c r="AM182" i="5"/>
  <c r="AN182" i="5" s="1"/>
  <c r="AK182" i="5"/>
  <c r="AL182" i="5" s="1"/>
  <c r="AI182" i="5"/>
  <c r="AJ182" i="5" s="1"/>
  <c r="AG182" i="5"/>
  <c r="AH182" i="5" s="1"/>
  <c r="AE182" i="5"/>
  <c r="AF182" i="5" s="1"/>
  <c r="C182" i="5"/>
  <c r="D182" i="5" s="1"/>
  <c r="B182" i="5"/>
  <c r="AQ181" i="5"/>
  <c r="AO181" i="5"/>
  <c r="AP181" i="5" s="1"/>
  <c r="AM181" i="5"/>
  <c r="AN181" i="5" s="1"/>
  <c r="AK181" i="5"/>
  <c r="AL181" i="5" s="1"/>
  <c r="AI181" i="5"/>
  <c r="AJ181" i="5" s="1"/>
  <c r="AG181" i="5"/>
  <c r="AH181" i="5" s="1"/>
  <c r="AE181" i="5"/>
  <c r="AF181" i="5" s="1"/>
  <c r="C181" i="5"/>
  <c r="D181" i="5" s="1"/>
  <c r="B181" i="5"/>
  <c r="AQ180" i="5"/>
  <c r="AO180" i="5"/>
  <c r="AP180" i="5" s="1"/>
  <c r="AM180" i="5"/>
  <c r="AN180" i="5" s="1"/>
  <c r="AK180" i="5"/>
  <c r="AL180" i="5" s="1"/>
  <c r="AI180" i="5"/>
  <c r="AJ180" i="5" s="1"/>
  <c r="AG180" i="5"/>
  <c r="AH180" i="5" s="1"/>
  <c r="AE180" i="5"/>
  <c r="AF180" i="5" s="1"/>
  <c r="C180" i="5"/>
  <c r="D180" i="5" s="1"/>
  <c r="B180" i="5"/>
  <c r="AQ179" i="5"/>
  <c r="AO179" i="5"/>
  <c r="AP179" i="5" s="1"/>
  <c r="AM179" i="5"/>
  <c r="AN179" i="5" s="1"/>
  <c r="AK179" i="5"/>
  <c r="AL179" i="5" s="1"/>
  <c r="AI179" i="5"/>
  <c r="AJ179" i="5" s="1"/>
  <c r="AG179" i="5"/>
  <c r="AH179" i="5" s="1"/>
  <c r="AE179" i="5"/>
  <c r="AF179" i="5" s="1"/>
  <c r="C179" i="5"/>
  <c r="D179" i="5" s="1"/>
  <c r="B179" i="5"/>
  <c r="AQ178" i="5"/>
  <c r="AO178" i="5"/>
  <c r="AP178" i="5" s="1"/>
  <c r="AM178" i="5"/>
  <c r="AN178" i="5" s="1"/>
  <c r="AK178" i="5"/>
  <c r="AL178" i="5" s="1"/>
  <c r="AI178" i="5"/>
  <c r="AJ178" i="5" s="1"/>
  <c r="AG178" i="5"/>
  <c r="AH178" i="5" s="1"/>
  <c r="AE178" i="5"/>
  <c r="AF178" i="5" s="1"/>
  <c r="C178" i="5"/>
  <c r="D178" i="5" s="1"/>
  <c r="B178" i="5"/>
  <c r="AQ177" i="5"/>
  <c r="AR177" i="5" s="1"/>
  <c r="AO177" i="5"/>
  <c r="AP177" i="5" s="1"/>
  <c r="AM177" i="5"/>
  <c r="AN177" i="5" s="1"/>
  <c r="AK177" i="5"/>
  <c r="AL177" i="5" s="1"/>
  <c r="AI177" i="5"/>
  <c r="AJ177" i="5" s="1"/>
  <c r="AG177" i="5"/>
  <c r="AH177" i="5" s="1"/>
  <c r="AE177" i="5"/>
  <c r="AF177" i="5" s="1"/>
  <c r="C177" i="5"/>
  <c r="D177" i="5" s="1"/>
  <c r="B177" i="5"/>
  <c r="AQ175" i="5"/>
  <c r="AO175" i="5"/>
  <c r="AP175" i="5" s="1"/>
  <c r="AM175" i="5"/>
  <c r="AN175" i="5" s="1"/>
  <c r="AK175" i="5"/>
  <c r="AL175" i="5" s="1"/>
  <c r="AI175" i="5"/>
  <c r="AJ175" i="5" s="1"/>
  <c r="AG175" i="5"/>
  <c r="AH175" i="5" s="1"/>
  <c r="AE175" i="5"/>
  <c r="AF175" i="5" s="1"/>
  <c r="C175" i="5"/>
  <c r="D175" i="5" s="1"/>
  <c r="B175" i="5"/>
  <c r="AQ174" i="5"/>
  <c r="AO174" i="5"/>
  <c r="AP174" i="5" s="1"/>
  <c r="AM174" i="5"/>
  <c r="AN174" i="5" s="1"/>
  <c r="AK174" i="5"/>
  <c r="AL174" i="5" s="1"/>
  <c r="AI174" i="5"/>
  <c r="AJ174" i="5" s="1"/>
  <c r="AG174" i="5"/>
  <c r="AH174" i="5" s="1"/>
  <c r="AE174" i="5"/>
  <c r="AF174" i="5" s="1"/>
  <c r="C174" i="5"/>
  <c r="D174" i="5" s="1"/>
  <c r="B174" i="5"/>
  <c r="AQ173" i="5"/>
  <c r="AO173" i="5"/>
  <c r="AP173" i="5" s="1"/>
  <c r="AM173" i="5"/>
  <c r="AN173" i="5" s="1"/>
  <c r="AK173" i="5"/>
  <c r="AL173" i="5" s="1"/>
  <c r="AI173" i="5"/>
  <c r="AJ173" i="5" s="1"/>
  <c r="AG173" i="5"/>
  <c r="AH173" i="5" s="1"/>
  <c r="AE173" i="5"/>
  <c r="AF173" i="5" s="1"/>
  <c r="C173" i="5"/>
  <c r="D173" i="5" s="1"/>
  <c r="B173" i="5"/>
  <c r="AQ172" i="5"/>
  <c r="AO172" i="5"/>
  <c r="AP172" i="5" s="1"/>
  <c r="AM172" i="5"/>
  <c r="AN172" i="5" s="1"/>
  <c r="AK172" i="5"/>
  <c r="AL172" i="5" s="1"/>
  <c r="AI172" i="5"/>
  <c r="AJ172" i="5" s="1"/>
  <c r="AG172" i="5"/>
  <c r="AH172" i="5" s="1"/>
  <c r="AE172" i="5"/>
  <c r="AF172" i="5" s="1"/>
  <c r="C172" i="5"/>
  <c r="D172" i="5" s="1"/>
  <c r="B172" i="5"/>
  <c r="AQ171" i="5"/>
  <c r="AO171" i="5"/>
  <c r="AP171" i="5" s="1"/>
  <c r="AM171" i="5"/>
  <c r="AN171" i="5" s="1"/>
  <c r="AK171" i="5"/>
  <c r="AL171" i="5" s="1"/>
  <c r="AI171" i="5"/>
  <c r="AJ171" i="5" s="1"/>
  <c r="AG171" i="5"/>
  <c r="AH171" i="5" s="1"/>
  <c r="AE171" i="5"/>
  <c r="AF171" i="5" s="1"/>
  <c r="C171" i="5"/>
  <c r="D171" i="5" s="1"/>
  <c r="B171" i="5"/>
  <c r="AQ170" i="5"/>
  <c r="AO170" i="5"/>
  <c r="AP170" i="5" s="1"/>
  <c r="AM170" i="5"/>
  <c r="AN170" i="5" s="1"/>
  <c r="AK170" i="5"/>
  <c r="AL170" i="5" s="1"/>
  <c r="AI170" i="5"/>
  <c r="AJ170" i="5" s="1"/>
  <c r="AG170" i="5"/>
  <c r="AH170" i="5" s="1"/>
  <c r="AE170" i="5"/>
  <c r="AF170" i="5" s="1"/>
  <c r="C170" i="5"/>
  <c r="D170" i="5" s="1"/>
  <c r="B170" i="5"/>
  <c r="AQ169" i="5"/>
  <c r="AR169" i="5" s="1"/>
  <c r="AR170" i="5" s="1"/>
  <c r="AO169" i="5"/>
  <c r="AP169" i="5" s="1"/>
  <c r="AM169" i="5"/>
  <c r="AN169" i="5" s="1"/>
  <c r="AK169" i="5"/>
  <c r="AL169" i="5" s="1"/>
  <c r="AI169" i="5"/>
  <c r="AJ169" i="5" s="1"/>
  <c r="AG169" i="5"/>
  <c r="AH169" i="5" s="1"/>
  <c r="AE169" i="5"/>
  <c r="AF169" i="5" s="1"/>
  <c r="C169" i="5"/>
  <c r="D169" i="5" s="1"/>
  <c r="B169" i="5"/>
  <c r="AQ167" i="5"/>
  <c r="AO167" i="5"/>
  <c r="AP167" i="5" s="1"/>
  <c r="AM167" i="5"/>
  <c r="AN167" i="5" s="1"/>
  <c r="AK167" i="5"/>
  <c r="AL167" i="5" s="1"/>
  <c r="AI167" i="5"/>
  <c r="AJ167" i="5" s="1"/>
  <c r="AG167" i="5"/>
  <c r="AH167" i="5" s="1"/>
  <c r="AE167" i="5"/>
  <c r="AF167" i="5" s="1"/>
  <c r="C167" i="5"/>
  <c r="D167" i="5" s="1"/>
  <c r="B167" i="5"/>
  <c r="AQ166" i="5"/>
  <c r="AO166" i="5"/>
  <c r="AP166" i="5" s="1"/>
  <c r="AM166" i="5"/>
  <c r="AN166" i="5" s="1"/>
  <c r="AK166" i="5"/>
  <c r="AL166" i="5" s="1"/>
  <c r="AI166" i="5"/>
  <c r="AJ166" i="5" s="1"/>
  <c r="AG166" i="5"/>
  <c r="AH166" i="5" s="1"/>
  <c r="AE166" i="5"/>
  <c r="AF166" i="5" s="1"/>
  <c r="C166" i="5"/>
  <c r="D166" i="5" s="1"/>
  <c r="B166" i="5"/>
  <c r="AQ165" i="5"/>
  <c r="AO165" i="5"/>
  <c r="AP165" i="5" s="1"/>
  <c r="AM165" i="5"/>
  <c r="AN165" i="5" s="1"/>
  <c r="AK165" i="5"/>
  <c r="AL165" i="5" s="1"/>
  <c r="AI165" i="5"/>
  <c r="AJ165" i="5" s="1"/>
  <c r="AG165" i="5"/>
  <c r="AH165" i="5" s="1"/>
  <c r="AE165" i="5"/>
  <c r="AF165" i="5" s="1"/>
  <c r="C165" i="5"/>
  <c r="D165" i="5" s="1"/>
  <c r="B165" i="5"/>
  <c r="AQ164" i="5"/>
  <c r="AO164" i="5"/>
  <c r="AP164" i="5" s="1"/>
  <c r="AM164" i="5"/>
  <c r="AN164" i="5" s="1"/>
  <c r="AK164" i="5"/>
  <c r="AL164" i="5" s="1"/>
  <c r="AI164" i="5"/>
  <c r="AJ164" i="5" s="1"/>
  <c r="AG164" i="5"/>
  <c r="AH164" i="5" s="1"/>
  <c r="AE164" i="5"/>
  <c r="AF164" i="5" s="1"/>
  <c r="C164" i="5"/>
  <c r="D164" i="5" s="1"/>
  <c r="B164" i="5"/>
  <c r="AQ163" i="5"/>
  <c r="AO163" i="5"/>
  <c r="AP163" i="5" s="1"/>
  <c r="AM163" i="5"/>
  <c r="AN163" i="5" s="1"/>
  <c r="AK163" i="5"/>
  <c r="AL163" i="5" s="1"/>
  <c r="AI163" i="5"/>
  <c r="AJ163" i="5" s="1"/>
  <c r="AG163" i="5"/>
  <c r="AH163" i="5" s="1"/>
  <c r="AE163" i="5"/>
  <c r="AF163" i="5" s="1"/>
  <c r="C163" i="5"/>
  <c r="D163" i="5" s="1"/>
  <c r="B163" i="5"/>
  <c r="AQ162" i="5"/>
  <c r="AO162" i="5"/>
  <c r="AP162" i="5" s="1"/>
  <c r="AM162" i="5"/>
  <c r="AN162" i="5" s="1"/>
  <c r="AK162" i="5"/>
  <c r="AL162" i="5" s="1"/>
  <c r="AI162" i="5"/>
  <c r="AJ162" i="5" s="1"/>
  <c r="AG162" i="5"/>
  <c r="AH162" i="5" s="1"/>
  <c r="AE162" i="5"/>
  <c r="AF162" i="5" s="1"/>
  <c r="C162" i="5"/>
  <c r="D162" i="5" s="1"/>
  <c r="B162" i="5"/>
  <c r="AQ161" i="5"/>
  <c r="AO161" i="5"/>
  <c r="AP161" i="5" s="1"/>
  <c r="AM161" i="5"/>
  <c r="AN161" i="5" s="1"/>
  <c r="AK161" i="5"/>
  <c r="AL161" i="5" s="1"/>
  <c r="AI161" i="5"/>
  <c r="AJ161" i="5" s="1"/>
  <c r="AG161" i="5"/>
  <c r="AH161" i="5" s="1"/>
  <c r="AE161" i="5"/>
  <c r="AF161" i="5" s="1"/>
  <c r="C161" i="5"/>
  <c r="D161" i="5" s="1"/>
  <c r="B161" i="5"/>
  <c r="AQ160" i="5"/>
  <c r="AO160" i="5"/>
  <c r="AP160" i="5" s="1"/>
  <c r="AM160" i="5"/>
  <c r="AN160" i="5" s="1"/>
  <c r="AK160" i="5"/>
  <c r="AL160" i="5" s="1"/>
  <c r="AI160" i="5"/>
  <c r="AJ160" i="5" s="1"/>
  <c r="AG160" i="5"/>
  <c r="AH160" i="5" s="1"/>
  <c r="AE160" i="5"/>
  <c r="AF160" i="5" s="1"/>
  <c r="C160" i="5"/>
  <c r="D160" i="5" s="1"/>
  <c r="B160" i="5"/>
  <c r="AQ159" i="5"/>
  <c r="AO159" i="5"/>
  <c r="AP159" i="5" s="1"/>
  <c r="AM159" i="5"/>
  <c r="AN159" i="5" s="1"/>
  <c r="AK159" i="5"/>
  <c r="AL159" i="5" s="1"/>
  <c r="AI159" i="5"/>
  <c r="AJ159" i="5" s="1"/>
  <c r="AG159" i="5"/>
  <c r="AH159" i="5" s="1"/>
  <c r="AE159" i="5"/>
  <c r="AF159" i="5" s="1"/>
  <c r="C159" i="5"/>
  <c r="D159" i="5" s="1"/>
  <c r="B159" i="5"/>
  <c r="AQ158" i="5"/>
  <c r="AR158" i="5" s="1"/>
  <c r="AR159" i="5" s="1"/>
  <c r="AR160" i="5" s="1"/>
  <c r="AR161" i="5" s="1"/>
  <c r="AR162" i="5" s="1"/>
  <c r="AR163" i="5" s="1"/>
  <c r="AR164" i="5" s="1"/>
  <c r="AR165" i="5" s="1"/>
  <c r="AR166" i="5" s="1"/>
  <c r="AR167" i="5" s="1"/>
  <c r="AO158" i="5"/>
  <c r="AP158" i="5" s="1"/>
  <c r="AM158" i="5"/>
  <c r="AN158" i="5" s="1"/>
  <c r="AK158" i="5"/>
  <c r="AL158" i="5" s="1"/>
  <c r="AI158" i="5"/>
  <c r="AJ158" i="5" s="1"/>
  <c r="AG158" i="5"/>
  <c r="AH158" i="5" s="1"/>
  <c r="AE158" i="5"/>
  <c r="AF158" i="5" s="1"/>
  <c r="C158" i="5"/>
  <c r="D158" i="5" s="1"/>
  <c r="B158" i="5"/>
  <c r="AQ156" i="5"/>
  <c r="AO156" i="5"/>
  <c r="AP156" i="5" s="1"/>
  <c r="AM156" i="5"/>
  <c r="AN156" i="5" s="1"/>
  <c r="AK156" i="5"/>
  <c r="AL156" i="5" s="1"/>
  <c r="AI156" i="5"/>
  <c r="AJ156" i="5" s="1"/>
  <c r="AG156" i="5"/>
  <c r="AH156" i="5" s="1"/>
  <c r="AE156" i="5"/>
  <c r="AF156" i="5" s="1"/>
  <c r="C156" i="5"/>
  <c r="D156" i="5" s="1"/>
  <c r="B156" i="5"/>
  <c r="AQ155" i="5"/>
  <c r="AO155" i="5"/>
  <c r="AP155" i="5" s="1"/>
  <c r="AM155" i="5"/>
  <c r="AN155" i="5" s="1"/>
  <c r="AK155" i="5"/>
  <c r="AL155" i="5" s="1"/>
  <c r="AI155" i="5"/>
  <c r="AJ155" i="5" s="1"/>
  <c r="AG155" i="5"/>
  <c r="AH155" i="5" s="1"/>
  <c r="AE155" i="5"/>
  <c r="AF155" i="5" s="1"/>
  <c r="C155" i="5"/>
  <c r="D155" i="5" s="1"/>
  <c r="B155" i="5"/>
  <c r="AQ154" i="5"/>
  <c r="AO154" i="5"/>
  <c r="AP154" i="5" s="1"/>
  <c r="AM154" i="5"/>
  <c r="AN154" i="5" s="1"/>
  <c r="AK154" i="5"/>
  <c r="AL154" i="5" s="1"/>
  <c r="AI154" i="5"/>
  <c r="AJ154" i="5" s="1"/>
  <c r="AG154" i="5"/>
  <c r="AH154" i="5" s="1"/>
  <c r="AE154" i="5"/>
  <c r="AF154" i="5" s="1"/>
  <c r="C154" i="5"/>
  <c r="D154" i="5" s="1"/>
  <c r="B154" i="5"/>
  <c r="AQ153" i="5"/>
  <c r="AO153" i="5"/>
  <c r="AP153" i="5" s="1"/>
  <c r="AM153" i="5"/>
  <c r="AN153" i="5" s="1"/>
  <c r="AK153" i="5"/>
  <c r="AL153" i="5" s="1"/>
  <c r="AI153" i="5"/>
  <c r="AJ153" i="5" s="1"/>
  <c r="AG153" i="5"/>
  <c r="AH153" i="5" s="1"/>
  <c r="AE153" i="5"/>
  <c r="AF153" i="5" s="1"/>
  <c r="C153" i="5"/>
  <c r="D153" i="5" s="1"/>
  <c r="B153" i="5"/>
  <c r="AQ152" i="5"/>
  <c r="AO152" i="5"/>
  <c r="AP152" i="5" s="1"/>
  <c r="AM152" i="5"/>
  <c r="AN152" i="5" s="1"/>
  <c r="AK152" i="5"/>
  <c r="AL152" i="5" s="1"/>
  <c r="AI152" i="5"/>
  <c r="AJ152" i="5" s="1"/>
  <c r="AG152" i="5"/>
  <c r="AH152" i="5" s="1"/>
  <c r="AE152" i="5"/>
  <c r="AF152" i="5" s="1"/>
  <c r="C152" i="5"/>
  <c r="D152" i="5" s="1"/>
  <c r="B152" i="5"/>
  <c r="AQ151" i="5"/>
  <c r="AO151" i="5"/>
  <c r="AP151" i="5" s="1"/>
  <c r="AM151" i="5"/>
  <c r="AN151" i="5" s="1"/>
  <c r="AK151" i="5"/>
  <c r="AL151" i="5" s="1"/>
  <c r="AI151" i="5"/>
  <c r="AJ151" i="5" s="1"/>
  <c r="AG151" i="5"/>
  <c r="AH151" i="5" s="1"/>
  <c r="AE151" i="5"/>
  <c r="AF151" i="5" s="1"/>
  <c r="C151" i="5"/>
  <c r="D151" i="5" s="1"/>
  <c r="B151" i="5"/>
  <c r="AQ150" i="5"/>
  <c r="AO150" i="5"/>
  <c r="AP150" i="5" s="1"/>
  <c r="AM150" i="5"/>
  <c r="AN150" i="5" s="1"/>
  <c r="AK150" i="5"/>
  <c r="AL150" i="5" s="1"/>
  <c r="AI150" i="5"/>
  <c r="AJ150" i="5" s="1"/>
  <c r="AG150" i="5"/>
  <c r="AH150" i="5" s="1"/>
  <c r="AE150" i="5"/>
  <c r="AF150" i="5" s="1"/>
  <c r="C150" i="5"/>
  <c r="D150" i="5" s="1"/>
  <c r="B150" i="5"/>
  <c r="AQ149" i="5"/>
  <c r="AO149" i="5"/>
  <c r="AP149" i="5" s="1"/>
  <c r="AM149" i="5"/>
  <c r="AN149" i="5" s="1"/>
  <c r="AK149" i="5"/>
  <c r="AL149" i="5" s="1"/>
  <c r="AI149" i="5"/>
  <c r="AJ149" i="5" s="1"/>
  <c r="AG149" i="5"/>
  <c r="AH149" i="5" s="1"/>
  <c r="AE149" i="5"/>
  <c r="AF149" i="5" s="1"/>
  <c r="C149" i="5"/>
  <c r="D149" i="5" s="1"/>
  <c r="B149" i="5"/>
  <c r="AQ148" i="5"/>
  <c r="AO148" i="5"/>
  <c r="AP148" i="5" s="1"/>
  <c r="AM148" i="5"/>
  <c r="AN148" i="5" s="1"/>
  <c r="AK148" i="5"/>
  <c r="AL148" i="5" s="1"/>
  <c r="AI148" i="5"/>
  <c r="AJ148" i="5" s="1"/>
  <c r="AG148" i="5"/>
  <c r="AH148" i="5" s="1"/>
  <c r="AE148" i="5"/>
  <c r="AF148" i="5" s="1"/>
  <c r="C148" i="5"/>
  <c r="D148" i="5" s="1"/>
  <c r="B148" i="5"/>
  <c r="AQ147" i="5"/>
  <c r="AR147" i="5" s="1"/>
  <c r="AR148" i="5" s="1"/>
  <c r="AO147" i="5"/>
  <c r="AP147" i="5" s="1"/>
  <c r="AM147" i="5"/>
  <c r="AN147" i="5" s="1"/>
  <c r="AK147" i="5"/>
  <c r="AL147" i="5" s="1"/>
  <c r="AI147" i="5"/>
  <c r="AJ147" i="5" s="1"/>
  <c r="AG147" i="5"/>
  <c r="AH147" i="5" s="1"/>
  <c r="AE147" i="5"/>
  <c r="AF147" i="5" s="1"/>
  <c r="C147" i="5"/>
  <c r="D147" i="5" s="1"/>
  <c r="B147" i="5"/>
  <c r="AQ146" i="5"/>
  <c r="AR146" i="5" s="1"/>
  <c r="AO146" i="5"/>
  <c r="AP146" i="5" s="1"/>
  <c r="AM146" i="5"/>
  <c r="AN146" i="5" s="1"/>
  <c r="AK146" i="5"/>
  <c r="AL146" i="5" s="1"/>
  <c r="AI146" i="5"/>
  <c r="AJ146" i="5" s="1"/>
  <c r="AG146" i="5"/>
  <c r="AH146" i="5" s="1"/>
  <c r="AE146" i="5"/>
  <c r="AF146" i="5" s="1"/>
  <c r="C146" i="5"/>
  <c r="D146" i="5" s="1"/>
  <c r="B146" i="5"/>
  <c r="AQ145" i="5"/>
  <c r="AO145" i="5"/>
  <c r="AP145" i="5" s="1"/>
  <c r="AM145" i="5"/>
  <c r="AN145" i="5" s="1"/>
  <c r="AK145" i="5"/>
  <c r="AL145" i="5" s="1"/>
  <c r="AI145" i="5"/>
  <c r="AJ145" i="5" s="1"/>
  <c r="AG145" i="5"/>
  <c r="AH145" i="5" s="1"/>
  <c r="AE145" i="5"/>
  <c r="AF145" i="5" s="1"/>
  <c r="C145" i="5"/>
  <c r="D145" i="5" s="1"/>
  <c r="B145" i="5"/>
  <c r="AQ144" i="5"/>
  <c r="AO144" i="5"/>
  <c r="AP144" i="5" s="1"/>
  <c r="AM144" i="5"/>
  <c r="AN144" i="5" s="1"/>
  <c r="AK144" i="5"/>
  <c r="AL144" i="5" s="1"/>
  <c r="AI144" i="5"/>
  <c r="AJ144" i="5" s="1"/>
  <c r="AG144" i="5"/>
  <c r="AH144" i="5" s="1"/>
  <c r="AE144" i="5"/>
  <c r="AF144" i="5" s="1"/>
  <c r="C144" i="5"/>
  <c r="D144" i="5" s="1"/>
  <c r="B144" i="5"/>
  <c r="AQ143" i="5"/>
  <c r="AO143" i="5"/>
  <c r="AP143" i="5" s="1"/>
  <c r="AM143" i="5"/>
  <c r="AN143" i="5" s="1"/>
  <c r="AK143" i="5"/>
  <c r="AL143" i="5" s="1"/>
  <c r="AI143" i="5"/>
  <c r="AJ143" i="5" s="1"/>
  <c r="AG143" i="5"/>
  <c r="AH143" i="5" s="1"/>
  <c r="AE143" i="5"/>
  <c r="AF143" i="5" s="1"/>
  <c r="C143" i="5"/>
  <c r="D143" i="5" s="1"/>
  <c r="B143" i="5"/>
  <c r="AQ142" i="5"/>
  <c r="AO142" i="5"/>
  <c r="AP142" i="5" s="1"/>
  <c r="AM142" i="5"/>
  <c r="AN142" i="5" s="1"/>
  <c r="AK142" i="5"/>
  <c r="AL142" i="5" s="1"/>
  <c r="AI142" i="5"/>
  <c r="AJ142" i="5" s="1"/>
  <c r="AG142" i="5"/>
  <c r="AH142" i="5" s="1"/>
  <c r="AE142" i="5"/>
  <c r="AF142" i="5" s="1"/>
  <c r="C142" i="5"/>
  <c r="D142" i="5" s="1"/>
  <c r="B142" i="5"/>
  <c r="AQ141" i="5"/>
  <c r="AO141" i="5"/>
  <c r="AP141" i="5" s="1"/>
  <c r="AM141" i="5"/>
  <c r="AN141" i="5" s="1"/>
  <c r="AK141" i="5"/>
  <c r="AL141" i="5" s="1"/>
  <c r="AI141" i="5"/>
  <c r="AJ141" i="5" s="1"/>
  <c r="AG141" i="5"/>
  <c r="AH141" i="5" s="1"/>
  <c r="AE141" i="5"/>
  <c r="AF141" i="5" s="1"/>
  <c r="C141" i="5"/>
  <c r="D141" i="5" s="1"/>
  <c r="B141" i="5"/>
  <c r="AQ140" i="5"/>
  <c r="AO140" i="5"/>
  <c r="AP140" i="5" s="1"/>
  <c r="AM140" i="5"/>
  <c r="AN140" i="5" s="1"/>
  <c r="AK140" i="5"/>
  <c r="AL140" i="5" s="1"/>
  <c r="AI140" i="5"/>
  <c r="AJ140" i="5" s="1"/>
  <c r="AG140" i="5"/>
  <c r="AH140" i="5" s="1"/>
  <c r="AE140" i="5"/>
  <c r="AF140" i="5" s="1"/>
  <c r="C140" i="5"/>
  <c r="D140" i="5" s="1"/>
  <c r="B140" i="5"/>
  <c r="AQ139" i="5"/>
  <c r="AO139" i="5"/>
  <c r="AP139" i="5" s="1"/>
  <c r="AM139" i="5"/>
  <c r="AN139" i="5" s="1"/>
  <c r="AK139" i="5"/>
  <c r="AL139" i="5" s="1"/>
  <c r="AI139" i="5"/>
  <c r="AJ139" i="5" s="1"/>
  <c r="AG139" i="5"/>
  <c r="AH139" i="5" s="1"/>
  <c r="AE139" i="5"/>
  <c r="AF139" i="5" s="1"/>
  <c r="C139" i="5"/>
  <c r="D139" i="5" s="1"/>
  <c r="B139" i="5"/>
  <c r="AQ138" i="5"/>
  <c r="AO138" i="5"/>
  <c r="AP138" i="5" s="1"/>
  <c r="AM138" i="5"/>
  <c r="AN138" i="5" s="1"/>
  <c r="AK138" i="5"/>
  <c r="AL138" i="5" s="1"/>
  <c r="AI138" i="5"/>
  <c r="AJ138" i="5" s="1"/>
  <c r="AG138" i="5"/>
  <c r="AH138" i="5" s="1"/>
  <c r="AE138" i="5"/>
  <c r="AF138" i="5" s="1"/>
  <c r="C138" i="5"/>
  <c r="D138" i="5" s="1"/>
  <c r="B138" i="5"/>
  <c r="AQ137" i="5"/>
  <c r="AO137" i="5"/>
  <c r="AP137" i="5" s="1"/>
  <c r="AM137" i="5"/>
  <c r="AN137" i="5" s="1"/>
  <c r="AK137" i="5"/>
  <c r="AL137" i="5" s="1"/>
  <c r="AI137" i="5"/>
  <c r="AJ137" i="5" s="1"/>
  <c r="AG137" i="5"/>
  <c r="AH137" i="5" s="1"/>
  <c r="AE137" i="5"/>
  <c r="AF137" i="5" s="1"/>
  <c r="C137" i="5"/>
  <c r="D137" i="5" s="1"/>
  <c r="B137" i="5"/>
  <c r="AQ136" i="5"/>
  <c r="AR136" i="5" s="1"/>
  <c r="AO136" i="5"/>
  <c r="AP136" i="5" s="1"/>
  <c r="AM136" i="5"/>
  <c r="AN136" i="5" s="1"/>
  <c r="AK136" i="5"/>
  <c r="AL136" i="5" s="1"/>
  <c r="AI136" i="5"/>
  <c r="AJ136" i="5" s="1"/>
  <c r="AG136" i="5"/>
  <c r="AH136" i="5" s="1"/>
  <c r="AE136" i="5"/>
  <c r="AF136" i="5" s="1"/>
  <c r="C136" i="5"/>
  <c r="D136" i="5" s="1"/>
  <c r="B136" i="5"/>
  <c r="AQ134" i="5"/>
  <c r="AO134" i="5"/>
  <c r="AP134" i="5" s="1"/>
  <c r="AM134" i="5"/>
  <c r="AN134" i="5" s="1"/>
  <c r="AK134" i="5"/>
  <c r="AL134" i="5" s="1"/>
  <c r="AI134" i="5"/>
  <c r="AJ134" i="5" s="1"/>
  <c r="AG134" i="5"/>
  <c r="AH134" i="5" s="1"/>
  <c r="AE134" i="5"/>
  <c r="AF134" i="5" s="1"/>
  <c r="C134" i="5"/>
  <c r="D134" i="5" s="1"/>
  <c r="B134" i="5"/>
  <c r="AQ133" i="5"/>
  <c r="AO133" i="5"/>
  <c r="AP133" i="5" s="1"/>
  <c r="AM133" i="5"/>
  <c r="AN133" i="5" s="1"/>
  <c r="AK133" i="5"/>
  <c r="AL133" i="5" s="1"/>
  <c r="AI133" i="5"/>
  <c r="AJ133" i="5" s="1"/>
  <c r="AG133" i="5"/>
  <c r="AH133" i="5" s="1"/>
  <c r="AE133" i="5"/>
  <c r="AF133" i="5" s="1"/>
  <c r="C133" i="5"/>
  <c r="D133" i="5" s="1"/>
  <c r="B133" i="5"/>
  <c r="AQ132" i="5"/>
  <c r="AO132" i="5"/>
  <c r="AP132" i="5" s="1"/>
  <c r="AM132" i="5"/>
  <c r="AN132" i="5" s="1"/>
  <c r="AK132" i="5"/>
  <c r="AL132" i="5" s="1"/>
  <c r="AI132" i="5"/>
  <c r="AJ132" i="5" s="1"/>
  <c r="AG132" i="5"/>
  <c r="AH132" i="5" s="1"/>
  <c r="AE132" i="5"/>
  <c r="AF132" i="5" s="1"/>
  <c r="C132" i="5"/>
  <c r="D132" i="5" s="1"/>
  <c r="B132" i="5"/>
  <c r="AQ131" i="5"/>
  <c r="AO131" i="5"/>
  <c r="AP131" i="5" s="1"/>
  <c r="AM131" i="5"/>
  <c r="AN131" i="5" s="1"/>
  <c r="AK131" i="5"/>
  <c r="AL131" i="5" s="1"/>
  <c r="AI131" i="5"/>
  <c r="AJ131" i="5" s="1"/>
  <c r="AG131" i="5"/>
  <c r="AH131" i="5" s="1"/>
  <c r="AE131" i="5"/>
  <c r="AF131" i="5" s="1"/>
  <c r="C131" i="5"/>
  <c r="D131" i="5" s="1"/>
  <c r="B131" i="5"/>
  <c r="AQ130" i="5"/>
  <c r="AO130" i="5"/>
  <c r="AP130" i="5" s="1"/>
  <c r="AM130" i="5"/>
  <c r="AN130" i="5" s="1"/>
  <c r="AK130" i="5"/>
  <c r="AL130" i="5" s="1"/>
  <c r="AI130" i="5"/>
  <c r="AJ130" i="5" s="1"/>
  <c r="AG130" i="5"/>
  <c r="AH130" i="5" s="1"/>
  <c r="AE130" i="5"/>
  <c r="AF130" i="5" s="1"/>
  <c r="C130" i="5"/>
  <c r="D130" i="5" s="1"/>
  <c r="B130" i="5"/>
  <c r="AQ129" i="5"/>
  <c r="AO129" i="5"/>
  <c r="AP129" i="5" s="1"/>
  <c r="AM129" i="5"/>
  <c r="AN129" i="5" s="1"/>
  <c r="AK129" i="5"/>
  <c r="AL129" i="5" s="1"/>
  <c r="AI129" i="5"/>
  <c r="AJ129" i="5" s="1"/>
  <c r="AG129" i="5"/>
  <c r="AH129" i="5" s="1"/>
  <c r="AE129" i="5"/>
  <c r="AF129" i="5" s="1"/>
  <c r="C129" i="5"/>
  <c r="D129" i="5" s="1"/>
  <c r="B129" i="5"/>
  <c r="AQ128" i="5"/>
  <c r="AO128" i="5"/>
  <c r="AP128" i="5" s="1"/>
  <c r="AM128" i="5"/>
  <c r="AN128" i="5" s="1"/>
  <c r="AK128" i="5"/>
  <c r="AL128" i="5" s="1"/>
  <c r="AI128" i="5"/>
  <c r="AJ128" i="5" s="1"/>
  <c r="AG128" i="5"/>
  <c r="AH128" i="5" s="1"/>
  <c r="AE128" i="5"/>
  <c r="AF128" i="5" s="1"/>
  <c r="C128" i="5"/>
  <c r="D128" i="5" s="1"/>
  <c r="B128" i="5"/>
  <c r="AQ127" i="5"/>
  <c r="AO127" i="5"/>
  <c r="AP127" i="5" s="1"/>
  <c r="AM127" i="5"/>
  <c r="AN127" i="5" s="1"/>
  <c r="AK127" i="5"/>
  <c r="AL127" i="5" s="1"/>
  <c r="AI127" i="5"/>
  <c r="AJ127" i="5" s="1"/>
  <c r="AG127" i="5"/>
  <c r="AH127" i="5" s="1"/>
  <c r="AE127" i="5"/>
  <c r="AF127" i="5" s="1"/>
  <c r="C127" i="5"/>
  <c r="D127" i="5" s="1"/>
  <c r="B127" i="5"/>
  <c r="AQ126" i="5"/>
  <c r="AR126" i="5" s="1"/>
  <c r="AO126" i="5"/>
  <c r="AP126" i="5" s="1"/>
  <c r="AM126" i="5"/>
  <c r="AN126" i="5" s="1"/>
  <c r="AK126" i="5"/>
  <c r="AL126" i="5" s="1"/>
  <c r="AI126" i="5"/>
  <c r="AJ126" i="5" s="1"/>
  <c r="AG126" i="5"/>
  <c r="AH126" i="5" s="1"/>
  <c r="AE126" i="5"/>
  <c r="AF126" i="5" s="1"/>
  <c r="C126" i="5"/>
  <c r="D126" i="5" s="1"/>
  <c r="B126" i="5"/>
  <c r="AQ125" i="5"/>
  <c r="AO125" i="5"/>
  <c r="AP125" i="5" s="1"/>
  <c r="AM125" i="5"/>
  <c r="AN125" i="5" s="1"/>
  <c r="AK125" i="5"/>
  <c r="AL125" i="5" s="1"/>
  <c r="AI125" i="5"/>
  <c r="AJ125" i="5" s="1"/>
  <c r="AG125" i="5"/>
  <c r="AH125" i="5" s="1"/>
  <c r="AE125" i="5"/>
  <c r="AF125" i="5" s="1"/>
  <c r="C125" i="5"/>
  <c r="D125" i="5" s="1"/>
  <c r="B125" i="5"/>
  <c r="AQ124" i="5"/>
  <c r="AO124" i="5"/>
  <c r="AP124" i="5" s="1"/>
  <c r="AM124" i="5"/>
  <c r="AN124" i="5" s="1"/>
  <c r="AK124" i="5"/>
  <c r="AL124" i="5" s="1"/>
  <c r="AI124" i="5"/>
  <c r="AJ124" i="5" s="1"/>
  <c r="AG124" i="5"/>
  <c r="AH124" i="5" s="1"/>
  <c r="AE124" i="5"/>
  <c r="AF124" i="5" s="1"/>
  <c r="C124" i="5"/>
  <c r="D124" i="5" s="1"/>
  <c r="B124" i="5"/>
  <c r="AQ123" i="5"/>
  <c r="AO123" i="5"/>
  <c r="AP123" i="5" s="1"/>
  <c r="AM123" i="5"/>
  <c r="AN123" i="5" s="1"/>
  <c r="AK123" i="5"/>
  <c r="AL123" i="5" s="1"/>
  <c r="AI123" i="5"/>
  <c r="AJ123" i="5" s="1"/>
  <c r="AG123" i="5"/>
  <c r="AH123" i="5" s="1"/>
  <c r="AE123" i="5"/>
  <c r="AF123" i="5" s="1"/>
  <c r="C123" i="5"/>
  <c r="D123" i="5" s="1"/>
  <c r="B123" i="5"/>
  <c r="AQ122" i="5"/>
  <c r="AO122" i="5"/>
  <c r="AP122" i="5" s="1"/>
  <c r="AM122" i="5"/>
  <c r="AN122" i="5" s="1"/>
  <c r="AK122" i="5"/>
  <c r="AL122" i="5" s="1"/>
  <c r="AI122" i="5"/>
  <c r="AJ122" i="5" s="1"/>
  <c r="AG122" i="5"/>
  <c r="AH122" i="5" s="1"/>
  <c r="AE122" i="5"/>
  <c r="AF122" i="5" s="1"/>
  <c r="C122" i="5"/>
  <c r="D122" i="5" s="1"/>
  <c r="B122" i="5"/>
  <c r="AQ121" i="5"/>
  <c r="AO121" i="5"/>
  <c r="AP121" i="5" s="1"/>
  <c r="AM121" i="5"/>
  <c r="AN121" i="5" s="1"/>
  <c r="AK121" i="5"/>
  <c r="AL121" i="5" s="1"/>
  <c r="AI121" i="5"/>
  <c r="AJ121" i="5" s="1"/>
  <c r="AG121" i="5"/>
  <c r="AH121" i="5" s="1"/>
  <c r="AE121" i="5"/>
  <c r="AF121" i="5" s="1"/>
  <c r="C121" i="5"/>
  <c r="D121" i="5" s="1"/>
  <c r="B121" i="5"/>
  <c r="AQ120" i="5"/>
  <c r="AO120" i="5"/>
  <c r="AP120" i="5" s="1"/>
  <c r="AM120" i="5"/>
  <c r="AN120" i="5" s="1"/>
  <c r="AK120" i="5"/>
  <c r="AL120" i="5" s="1"/>
  <c r="AI120" i="5"/>
  <c r="AJ120" i="5" s="1"/>
  <c r="AG120" i="5"/>
  <c r="AH120" i="5" s="1"/>
  <c r="AE120" i="5"/>
  <c r="AF120" i="5" s="1"/>
  <c r="C120" i="5"/>
  <c r="D120" i="5" s="1"/>
  <c r="B120" i="5"/>
  <c r="AQ119" i="5"/>
  <c r="AO119" i="5"/>
  <c r="AP119" i="5" s="1"/>
  <c r="AM119" i="5"/>
  <c r="AN119" i="5" s="1"/>
  <c r="AK119" i="5"/>
  <c r="AL119" i="5" s="1"/>
  <c r="AI119" i="5"/>
  <c r="AJ119" i="5" s="1"/>
  <c r="AG119" i="5"/>
  <c r="AH119" i="5" s="1"/>
  <c r="AE119" i="5"/>
  <c r="AF119" i="5" s="1"/>
  <c r="C119" i="5"/>
  <c r="D119" i="5" s="1"/>
  <c r="B119" i="5"/>
  <c r="AQ118" i="5"/>
  <c r="AR118" i="5" s="1"/>
  <c r="AO118" i="5"/>
  <c r="AP118" i="5" s="1"/>
  <c r="AM118" i="5"/>
  <c r="AN118" i="5" s="1"/>
  <c r="AK118" i="5"/>
  <c r="AL118" i="5" s="1"/>
  <c r="AI118" i="5"/>
  <c r="AJ118" i="5" s="1"/>
  <c r="AG118" i="5"/>
  <c r="AH118" i="5" s="1"/>
  <c r="AE118" i="5"/>
  <c r="AF118" i="5" s="1"/>
  <c r="C118" i="5"/>
  <c r="D118" i="5" s="1"/>
  <c r="B118" i="5"/>
  <c r="AQ117" i="5"/>
  <c r="AO117" i="5"/>
  <c r="AP117" i="5" s="1"/>
  <c r="AM117" i="5"/>
  <c r="AN117" i="5" s="1"/>
  <c r="AK117" i="5"/>
  <c r="AL117" i="5" s="1"/>
  <c r="AI117" i="5"/>
  <c r="AJ117" i="5" s="1"/>
  <c r="AG117" i="5"/>
  <c r="AH117" i="5" s="1"/>
  <c r="AE117" i="5"/>
  <c r="AF117" i="5" s="1"/>
  <c r="C117" i="5"/>
  <c r="D117" i="5" s="1"/>
  <c r="B117" i="5"/>
  <c r="AQ116" i="5"/>
  <c r="AO116" i="5"/>
  <c r="AP116" i="5" s="1"/>
  <c r="AM116" i="5"/>
  <c r="AN116" i="5" s="1"/>
  <c r="AK116" i="5"/>
  <c r="AL116" i="5" s="1"/>
  <c r="AI116" i="5"/>
  <c r="AJ116" i="5" s="1"/>
  <c r="AG116" i="5"/>
  <c r="AH116" i="5" s="1"/>
  <c r="AE116" i="5"/>
  <c r="AF116" i="5" s="1"/>
  <c r="C116" i="5"/>
  <c r="D116" i="5" s="1"/>
  <c r="B116" i="5"/>
  <c r="AQ115" i="5"/>
  <c r="AO115" i="5"/>
  <c r="AP115" i="5" s="1"/>
  <c r="AM115" i="5"/>
  <c r="AN115" i="5" s="1"/>
  <c r="AK115" i="5"/>
  <c r="AL115" i="5" s="1"/>
  <c r="AI115" i="5"/>
  <c r="AJ115" i="5" s="1"/>
  <c r="AG115" i="5"/>
  <c r="AH115" i="5" s="1"/>
  <c r="AE115" i="5"/>
  <c r="AF115" i="5" s="1"/>
  <c r="C115" i="5"/>
  <c r="D115" i="5" s="1"/>
  <c r="B115" i="5"/>
  <c r="AQ114" i="5"/>
  <c r="AO114" i="5"/>
  <c r="AP114" i="5" s="1"/>
  <c r="AM114" i="5"/>
  <c r="AN114" i="5" s="1"/>
  <c r="AK114" i="5"/>
  <c r="AL114" i="5" s="1"/>
  <c r="AI114" i="5"/>
  <c r="AJ114" i="5" s="1"/>
  <c r="AG114" i="5"/>
  <c r="AH114" i="5" s="1"/>
  <c r="AE114" i="5"/>
  <c r="AF114" i="5" s="1"/>
  <c r="C114" i="5"/>
  <c r="D114" i="5" s="1"/>
  <c r="B114" i="5"/>
  <c r="AQ113" i="5"/>
  <c r="AO113" i="5"/>
  <c r="AP113" i="5" s="1"/>
  <c r="AM113" i="5"/>
  <c r="AN113" i="5" s="1"/>
  <c r="AK113" i="5"/>
  <c r="AL113" i="5" s="1"/>
  <c r="AI113" i="5"/>
  <c r="AJ113" i="5" s="1"/>
  <c r="AG113" i="5"/>
  <c r="AH113" i="5" s="1"/>
  <c r="AE113" i="5"/>
  <c r="AF113" i="5" s="1"/>
  <c r="C113" i="5"/>
  <c r="D113" i="5" s="1"/>
  <c r="B113" i="5"/>
  <c r="AQ112" i="5"/>
  <c r="AO112" i="5"/>
  <c r="AP112" i="5" s="1"/>
  <c r="AM112" i="5"/>
  <c r="AN112" i="5" s="1"/>
  <c r="AK112" i="5"/>
  <c r="AL112" i="5" s="1"/>
  <c r="AI112" i="5"/>
  <c r="AJ112" i="5" s="1"/>
  <c r="AG112" i="5"/>
  <c r="AH112" i="5" s="1"/>
  <c r="AE112" i="5"/>
  <c r="AF112" i="5" s="1"/>
  <c r="C112" i="5"/>
  <c r="D112" i="5" s="1"/>
  <c r="B112" i="5"/>
  <c r="AQ111" i="5"/>
  <c r="AO111" i="5"/>
  <c r="AP111" i="5" s="1"/>
  <c r="AM111" i="5"/>
  <c r="AN111" i="5" s="1"/>
  <c r="AK111" i="5"/>
  <c r="AL111" i="5" s="1"/>
  <c r="AI111" i="5"/>
  <c r="AJ111" i="5" s="1"/>
  <c r="AG111" i="5"/>
  <c r="AH111" i="5" s="1"/>
  <c r="AE111" i="5"/>
  <c r="AF111" i="5" s="1"/>
  <c r="C111" i="5"/>
  <c r="D111" i="5" s="1"/>
  <c r="B111" i="5"/>
  <c r="AQ110" i="5"/>
  <c r="AR110" i="5" s="1"/>
  <c r="AO110" i="5"/>
  <c r="AP110" i="5" s="1"/>
  <c r="AM110" i="5"/>
  <c r="AN110" i="5" s="1"/>
  <c r="AK110" i="5"/>
  <c r="AL110" i="5" s="1"/>
  <c r="AI110" i="5"/>
  <c r="AJ110" i="5" s="1"/>
  <c r="AG110" i="5"/>
  <c r="AH110" i="5" s="1"/>
  <c r="AE110" i="5"/>
  <c r="AF110" i="5" s="1"/>
  <c r="C110" i="5"/>
  <c r="D110" i="5" s="1"/>
  <c r="B110" i="5"/>
  <c r="AQ109" i="5"/>
  <c r="AO109" i="5"/>
  <c r="AP109" i="5" s="1"/>
  <c r="AM109" i="5"/>
  <c r="AN109" i="5" s="1"/>
  <c r="AK109" i="5"/>
  <c r="AL109" i="5" s="1"/>
  <c r="AI109" i="5"/>
  <c r="AJ109" i="5" s="1"/>
  <c r="AG109" i="5"/>
  <c r="AH109" i="5" s="1"/>
  <c r="AE109" i="5"/>
  <c r="AF109" i="5" s="1"/>
  <c r="C109" i="5"/>
  <c r="D109" i="5" s="1"/>
  <c r="B109" i="5"/>
  <c r="AQ108" i="5"/>
  <c r="AO108" i="5"/>
  <c r="AP108" i="5" s="1"/>
  <c r="AM108" i="5"/>
  <c r="AN108" i="5" s="1"/>
  <c r="AK108" i="5"/>
  <c r="AL108" i="5" s="1"/>
  <c r="AI108" i="5"/>
  <c r="AJ108" i="5" s="1"/>
  <c r="AG108" i="5"/>
  <c r="AH108" i="5" s="1"/>
  <c r="AE108" i="5"/>
  <c r="AF108" i="5" s="1"/>
  <c r="C108" i="5"/>
  <c r="D108" i="5" s="1"/>
  <c r="B108" i="5"/>
  <c r="AQ107" i="5"/>
  <c r="AO107" i="5"/>
  <c r="AP107" i="5" s="1"/>
  <c r="AM107" i="5"/>
  <c r="AN107" i="5" s="1"/>
  <c r="AK107" i="5"/>
  <c r="AL107" i="5" s="1"/>
  <c r="AI107" i="5"/>
  <c r="AJ107" i="5" s="1"/>
  <c r="AG107" i="5"/>
  <c r="AH107" i="5" s="1"/>
  <c r="AE107" i="5"/>
  <c r="AF107" i="5" s="1"/>
  <c r="C107" i="5"/>
  <c r="D107" i="5" s="1"/>
  <c r="B107" i="5"/>
  <c r="AQ106" i="5"/>
  <c r="AO106" i="5"/>
  <c r="AP106" i="5" s="1"/>
  <c r="AM106" i="5"/>
  <c r="AN106" i="5" s="1"/>
  <c r="AK106" i="5"/>
  <c r="AL106" i="5" s="1"/>
  <c r="AI106" i="5"/>
  <c r="AJ106" i="5" s="1"/>
  <c r="AG106" i="5"/>
  <c r="AH106" i="5" s="1"/>
  <c r="AE106" i="5"/>
  <c r="AF106" i="5" s="1"/>
  <c r="C106" i="5"/>
  <c r="D106" i="5" s="1"/>
  <c r="B106" i="5"/>
  <c r="AQ105" i="5"/>
  <c r="AO105" i="5"/>
  <c r="AP105" i="5" s="1"/>
  <c r="AM105" i="5"/>
  <c r="AN105" i="5" s="1"/>
  <c r="AK105" i="5"/>
  <c r="AL105" i="5" s="1"/>
  <c r="AI105" i="5"/>
  <c r="AJ105" i="5" s="1"/>
  <c r="AG105" i="5"/>
  <c r="AH105" i="5" s="1"/>
  <c r="AE105" i="5"/>
  <c r="AF105" i="5" s="1"/>
  <c r="C105" i="5"/>
  <c r="D105" i="5" s="1"/>
  <c r="B105" i="5"/>
  <c r="AQ104" i="5"/>
  <c r="AO104" i="5"/>
  <c r="AP104" i="5" s="1"/>
  <c r="AM104" i="5"/>
  <c r="AN104" i="5" s="1"/>
  <c r="AK104" i="5"/>
  <c r="AL104" i="5" s="1"/>
  <c r="AI104" i="5"/>
  <c r="AJ104" i="5" s="1"/>
  <c r="AG104" i="5"/>
  <c r="AH104" i="5" s="1"/>
  <c r="AE104" i="5"/>
  <c r="AF104" i="5" s="1"/>
  <c r="C104" i="5"/>
  <c r="D104" i="5" s="1"/>
  <c r="B104" i="5"/>
  <c r="AQ103" i="5"/>
  <c r="AO103" i="5"/>
  <c r="AP103" i="5" s="1"/>
  <c r="AM103" i="5"/>
  <c r="AN103" i="5" s="1"/>
  <c r="AK103" i="5"/>
  <c r="AL103" i="5" s="1"/>
  <c r="AI103" i="5"/>
  <c r="AJ103" i="5" s="1"/>
  <c r="AG103" i="5"/>
  <c r="AH103" i="5" s="1"/>
  <c r="AE103" i="5"/>
  <c r="AF103" i="5" s="1"/>
  <c r="C103" i="5"/>
  <c r="D103" i="5" s="1"/>
  <c r="B103" i="5"/>
  <c r="AQ102" i="5"/>
  <c r="AO102" i="5"/>
  <c r="AP102" i="5" s="1"/>
  <c r="AM102" i="5"/>
  <c r="AN102" i="5" s="1"/>
  <c r="AK102" i="5"/>
  <c r="AL102" i="5" s="1"/>
  <c r="AI102" i="5"/>
  <c r="AJ102" i="5" s="1"/>
  <c r="AG102" i="5"/>
  <c r="AH102" i="5" s="1"/>
  <c r="AE102" i="5"/>
  <c r="AF102" i="5" s="1"/>
  <c r="C102" i="5"/>
  <c r="D102" i="5" s="1"/>
  <c r="B102" i="5"/>
  <c r="AQ101" i="5"/>
  <c r="AR101" i="5" s="1"/>
  <c r="AO101" i="5"/>
  <c r="AP101" i="5" s="1"/>
  <c r="AM101" i="5"/>
  <c r="AN101" i="5" s="1"/>
  <c r="AK101" i="5"/>
  <c r="AL101" i="5" s="1"/>
  <c r="AI101" i="5"/>
  <c r="AJ101" i="5" s="1"/>
  <c r="AG101" i="5"/>
  <c r="AH101" i="5" s="1"/>
  <c r="AE101" i="5"/>
  <c r="AF101" i="5" s="1"/>
  <c r="C101" i="5"/>
  <c r="D101" i="5" s="1"/>
  <c r="B101" i="5"/>
  <c r="AQ100" i="5"/>
  <c r="AO100" i="5"/>
  <c r="AP100" i="5" s="1"/>
  <c r="AM100" i="5"/>
  <c r="AN100" i="5" s="1"/>
  <c r="AK100" i="5"/>
  <c r="AL100" i="5" s="1"/>
  <c r="AI100" i="5"/>
  <c r="AJ100" i="5" s="1"/>
  <c r="AG100" i="5"/>
  <c r="AH100" i="5" s="1"/>
  <c r="AE100" i="5"/>
  <c r="AF100" i="5" s="1"/>
  <c r="C100" i="5"/>
  <c r="D100" i="5" s="1"/>
  <c r="B100" i="5"/>
  <c r="AQ99" i="5"/>
  <c r="AO99" i="5"/>
  <c r="AP99" i="5" s="1"/>
  <c r="AM99" i="5"/>
  <c r="AN99" i="5" s="1"/>
  <c r="AK99" i="5"/>
  <c r="AL99" i="5" s="1"/>
  <c r="AI99" i="5"/>
  <c r="AJ99" i="5" s="1"/>
  <c r="AG99" i="5"/>
  <c r="AH99" i="5" s="1"/>
  <c r="AE99" i="5"/>
  <c r="AF99" i="5" s="1"/>
  <c r="C99" i="5"/>
  <c r="D99" i="5" s="1"/>
  <c r="B99" i="5"/>
  <c r="AQ98" i="5"/>
  <c r="AO98" i="5"/>
  <c r="AP98" i="5" s="1"/>
  <c r="AM98" i="5"/>
  <c r="AN98" i="5" s="1"/>
  <c r="AK98" i="5"/>
  <c r="AL98" i="5" s="1"/>
  <c r="AI98" i="5"/>
  <c r="AJ98" i="5" s="1"/>
  <c r="AG98" i="5"/>
  <c r="AH98" i="5" s="1"/>
  <c r="AE98" i="5"/>
  <c r="AF98" i="5" s="1"/>
  <c r="C98" i="5"/>
  <c r="D98" i="5" s="1"/>
  <c r="B98" i="5"/>
  <c r="AQ97" i="5"/>
  <c r="AO97" i="5"/>
  <c r="AP97" i="5" s="1"/>
  <c r="AM97" i="5"/>
  <c r="AN97" i="5" s="1"/>
  <c r="AK97" i="5"/>
  <c r="AL97" i="5" s="1"/>
  <c r="AI97" i="5"/>
  <c r="AJ97" i="5" s="1"/>
  <c r="AG97" i="5"/>
  <c r="AH97" i="5" s="1"/>
  <c r="AE97" i="5"/>
  <c r="AF97" i="5" s="1"/>
  <c r="C97" i="5"/>
  <c r="D97" i="5" s="1"/>
  <c r="B97" i="5"/>
  <c r="AQ96" i="5"/>
  <c r="AO96" i="5"/>
  <c r="AP96" i="5" s="1"/>
  <c r="AM96" i="5"/>
  <c r="AN96" i="5" s="1"/>
  <c r="AK96" i="5"/>
  <c r="AL96" i="5" s="1"/>
  <c r="AI96" i="5"/>
  <c r="AJ96" i="5" s="1"/>
  <c r="AG96" i="5"/>
  <c r="AH96" i="5" s="1"/>
  <c r="AE96" i="5"/>
  <c r="AF96" i="5" s="1"/>
  <c r="C96" i="5"/>
  <c r="D96" i="5" s="1"/>
  <c r="B96" i="5"/>
  <c r="AQ95" i="5"/>
  <c r="AO95" i="5"/>
  <c r="AP95" i="5" s="1"/>
  <c r="AM95" i="5"/>
  <c r="AN95" i="5" s="1"/>
  <c r="AK95" i="5"/>
  <c r="AL95" i="5" s="1"/>
  <c r="AI95" i="5"/>
  <c r="AJ95" i="5" s="1"/>
  <c r="AG95" i="5"/>
  <c r="AH95" i="5" s="1"/>
  <c r="AE95" i="5"/>
  <c r="AF95" i="5" s="1"/>
  <c r="C95" i="5"/>
  <c r="D95" i="5" s="1"/>
  <c r="B95" i="5"/>
  <c r="AQ94" i="5"/>
  <c r="AO94" i="5"/>
  <c r="AP94" i="5" s="1"/>
  <c r="AM94" i="5"/>
  <c r="AN94" i="5" s="1"/>
  <c r="AK94" i="5"/>
  <c r="AL94" i="5" s="1"/>
  <c r="AI94" i="5"/>
  <c r="AJ94" i="5" s="1"/>
  <c r="AG94" i="5"/>
  <c r="AH94" i="5" s="1"/>
  <c r="AE94" i="5"/>
  <c r="AF94" i="5" s="1"/>
  <c r="C94" i="5"/>
  <c r="D94" i="5" s="1"/>
  <c r="B94" i="5"/>
  <c r="AQ93" i="5"/>
  <c r="AO93" i="5"/>
  <c r="AP93" i="5" s="1"/>
  <c r="AM93" i="5"/>
  <c r="AN93" i="5" s="1"/>
  <c r="AK93" i="5"/>
  <c r="AL93" i="5" s="1"/>
  <c r="AI93" i="5"/>
  <c r="AJ93" i="5" s="1"/>
  <c r="AG93" i="5"/>
  <c r="AH93" i="5" s="1"/>
  <c r="AE93" i="5"/>
  <c r="AF93" i="5" s="1"/>
  <c r="C93" i="5"/>
  <c r="D93" i="5" s="1"/>
  <c r="B93" i="5"/>
  <c r="AQ92" i="5"/>
  <c r="AO92" i="5"/>
  <c r="AP92" i="5" s="1"/>
  <c r="AM92" i="5"/>
  <c r="AN92" i="5" s="1"/>
  <c r="AK92" i="5"/>
  <c r="AL92" i="5" s="1"/>
  <c r="AI92" i="5"/>
  <c r="AJ92" i="5" s="1"/>
  <c r="AG92" i="5"/>
  <c r="AH92" i="5" s="1"/>
  <c r="AE92" i="5"/>
  <c r="AF92" i="5" s="1"/>
  <c r="C92" i="5"/>
  <c r="D92" i="5" s="1"/>
  <c r="B92" i="5"/>
  <c r="AQ91" i="5"/>
  <c r="AR91" i="5" s="1"/>
  <c r="AO91" i="5"/>
  <c r="AP91" i="5" s="1"/>
  <c r="AM91" i="5"/>
  <c r="AN91" i="5" s="1"/>
  <c r="AK91" i="5"/>
  <c r="AL91" i="5" s="1"/>
  <c r="AI91" i="5"/>
  <c r="AJ91" i="5" s="1"/>
  <c r="AG91" i="5"/>
  <c r="AH91" i="5" s="1"/>
  <c r="AE91" i="5"/>
  <c r="AF91" i="5" s="1"/>
  <c r="C91" i="5"/>
  <c r="D91" i="5" s="1"/>
  <c r="B91" i="5"/>
  <c r="AQ90" i="5"/>
  <c r="AO90" i="5"/>
  <c r="AP90" i="5" s="1"/>
  <c r="AM90" i="5"/>
  <c r="AN90" i="5" s="1"/>
  <c r="AK90" i="5"/>
  <c r="AL90" i="5" s="1"/>
  <c r="AI90" i="5"/>
  <c r="AJ90" i="5" s="1"/>
  <c r="AG90" i="5"/>
  <c r="AH90" i="5" s="1"/>
  <c r="AE90" i="5"/>
  <c r="AF90" i="5" s="1"/>
  <c r="C90" i="5"/>
  <c r="D90" i="5" s="1"/>
  <c r="B90" i="5"/>
  <c r="AQ89" i="5"/>
  <c r="AO89" i="5"/>
  <c r="AP89" i="5" s="1"/>
  <c r="AM89" i="5"/>
  <c r="AN89" i="5" s="1"/>
  <c r="AK89" i="5"/>
  <c r="AL89" i="5" s="1"/>
  <c r="AI89" i="5"/>
  <c r="AJ89" i="5" s="1"/>
  <c r="AG89" i="5"/>
  <c r="AH89" i="5" s="1"/>
  <c r="AE89" i="5"/>
  <c r="AF89" i="5" s="1"/>
  <c r="C89" i="5"/>
  <c r="D89" i="5" s="1"/>
  <c r="B89" i="5"/>
  <c r="AQ88" i="5"/>
  <c r="AO88" i="5"/>
  <c r="AP88" i="5" s="1"/>
  <c r="AM88" i="5"/>
  <c r="AN88" i="5" s="1"/>
  <c r="AK88" i="5"/>
  <c r="AL88" i="5" s="1"/>
  <c r="AI88" i="5"/>
  <c r="AJ88" i="5" s="1"/>
  <c r="AG88" i="5"/>
  <c r="AH88" i="5" s="1"/>
  <c r="AE88" i="5"/>
  <c r="AF88" i="5" s="1"/>
  <c r="C88" i="5"/>
  <c r="D88" i="5" s="1"/>
  <c r="B88" i="5"/>
  <c r="AQ87" i="5"/>
  <c r="AO87" i="5"/>
  <c r="AP87" i="5" s="1"/>
  <c r="AM87" i="5"/>
  <c r="AN87" i="5" s="1"/>
  <c r="AK87" i="5"/>
  <c r="AL87" i="5" s="1"/>
  <c r="AI87" i="5"/>
  <c r="AJ87" i="5" s="1"/>
  <c r="AG87" i="5"/>
  <c r="AH87" i="5" s="1"/>
  <c r="AE87" i="5"/>
  <c r="AF87" i="5" s="1"/>
  <c r="C87" i="5"/>
  <c r="D87" i="5" s="1"/>
  <c r="B87" i="5"/>
  <c r="AQ86" i="5"/>
  <c r="AO86" i="5"/>
  <c r="AP86" i="5" s="1"/>
  <c r="AM86" i="5"/>
  <c r="AN86" i="5" s="1"/>
  <c r="AK86" i="5"/>
  <c r="AL86" i="5" s="1"/>
  <c r="AI86" i="5"/>
  <c r="AJ86" i="5" s="1"/>
  <c r="AG86" i="5"/>
  <c r="AH86" i="5" s="1"/>
  <c r="AE86" i="5"/>
  <c r="AF86" i="5" s="1"/>
  <c r="C86" i="5"/>
  <c r="D86" i="5" s="1"/>
  <c r="B86" i="5"/>
  <c r="AQ85" i="5"/>
  <c r="AO85" i="5"/>
  <c r="AP85" i="5" s="1"/>
  <c r="AM85" i="5"/>
  <c r="AN85" i="5" s="1"/>
  <c r="AK85" i="5"/>
  <c r="AL85" i="5" s="1"/>
  <c r="AI85" i="5"/>
  <c r="AJ85" i="5" s="1"/>
  <c r="AG85" i="5"/>
  <c r="AH85" i="5" s="1"/>
  <c r="AE85" i="5"/>
  <c r="AF85" i="5" s="1"/>
  <c r="C85" i="5"/>
  <c r="D85" i="5" s="1"/>
  <c r="B85" i="5"/>
  <c r="AQ84" i="5"/>
  <c r="AO84" i="5"/>
  <c r="AP84" i="5" s="1"/>
  <c r="AM84" i="5"/>
  <c r="AN84" i="5" s="1"/>
  <c r="AK84" i="5"/>
  <c r="AL84" i="5" s="1"/>
  <c r="AI84" i="5"/>
  <c r="AJ84" i="5" s="1"/>
  <c r="AG84" i="5"/>
  <c r="AH84" i="5" s="1"/>
  <c r="AE84" i="5"/>
  <c r="AF84" i="5" s="1"/>
  <c r="C84" i="5"/>
  <c r="D84" i="5" s="1"/>
  <c r="B84" i="5"/>
  <c r="AQ83" i="5"/>
  <c r="AO83" i="5"/>
  <c r="AP83" i="5" s="1"/>
  <c r="AM83" i="5"/>
  <c r="AN83" i="5" s="1"/>
  <c r="AK83" i="5"/>
  <c r="AL83" i="5" s="1"/>
  <c r="AI83" i="5"/>
  <c r="AJ83" i="5" s="1"/>
  <c r="AG83" i="5"/>
  <c r="AH83" i="5" s="1"/>
  <c r="AE83" i="5"/>
  <c r="AF83" i="5" s="1"/>
  <c r="C83" i="5"/>
  <c r="D83" i="5" s="1"/>
  <c r="B83" i="5"/>
  <c r="AQ82" i="5"/>
  <c r="AR82" i="5" s="1"/>
  <c r="AO82" i="5"/>
  <c r="AP82" i="5" s="1"/>
  <c r="AM82" i="5"/>
  <c r="AN82" i="5" s="1"/>
  <c r="AK82" i="5"/>
  <c r="AL82" i="5" s="1"/>
  <c r="AI82" i="5"/>
  <c r="AJ82" i="5" s="1"/>
  <c r="AG82" i="5"/>
  <c r="AH82" i="5" s="1"/>
  <c r="AE82" i="5"/>
  <c r="AF82" i="5" s="1"/>
  <c r="C82" i="5"/>
  <c r="D82" i="5" s="1"/>
  <c r="B82" i="5"/>
  <c r="AQ81" i="5"/>
  <c r="AO81" i="5"/>
  <c r="AP81" i="5" s="1"/>
  <c r="AM81" i="5"/>
  <c r="AN81" i="5" s="1"/>
  <c r="AK81" i="5"/>
  <c r="AL81" i="5" s="1"/>
  <c r="AI81" i="5"/>
  <c r="AJ81" i="5" s="1"/>
  <c r="AG81" i="5"/>
  <c r="AH81" i="5" s="1"/>
  <c r="AE81" i="5"/>
  <c r="AF81" i="5" s="1"/>
  <c r="C81" i="5"/>
  <c r="D81" i="5" s="1"/>
  <c r="B81" i="5"/>
  <c r="AQ80" i="5"/>
  <c r="AO80" i="5"/>
  <c r="AP80" i="5" s="1"/>
  <c r="AM80" i="5"/>
  <c r="AN80" i="5" s="1"/>
  <c r="AK80" i="5"/>
  <c r="AL80" i="5" s="1"/>
  <c r="AI80" i="5"/>
  <c r="AJ80" i="5" s="1"/>
  <c r="AG80" i="5"/>
  <c r="AH80" i="5" s="1"/>
  <c r="AE80" i="5"/>
  <c r="AF80" i="5" s="1"/>
  <c r="C80" i="5"/>
  <c r="D80" i="5" s="1"/>
  <c r="B80" i="5"/>
  <c r="AQ79" i="5"/>
  <c r="AO79" i="5"/>
  <c r="AP79" i="5" s="1"/>
  <c r="AM79" i="5"/>
  <c r="AN79" i="5" s="1"/>
  <c r="AK79" i="5"/>
  <c r="AL79" i="5" s="1"/>
  <c r="AI79" i="5"/>
  <c r="AJ79" i="5" s="1"/>
  <c r="AG79" i="5"/>
  <c r="AH79" i="5" s="1"/>
  <c r="AE79" i="5"/>
  <c r="AF79" i="5" s="1"/>
  <c r="C79" i="5"/>
  <c r="D79" i="5" s="1"/>
  <c r="B79" i="5"/>
  <c r="AQ78" i="5"/>
  <c r="AO78" i="5"/>
  <c r="AP78" i="5" s="1"/>
  <c r="AM78" i="5"/>
  <c r="AN78" i="5" s="1"/>
  <c r="AK78" i="5"/>
  <c r="AL78" i="5" s="1"/>
  <c r="AI78" i="5"/>
  <c r="AJ78" i="5" s="1"/>
  <c r="AG78" i="5"/>
  <c r="AH78" i="5" s="1"/>
  <c r="AE78" i="5"/>
  <c r="AF78" i="5" s="1"/>
  <c r="C78" i="5"/>
  <c r="D78" i="5" s="1"/>
  <c r="B78" i="5"/>
  <c r="AQ77" i="5"/>
  <c r="AO77" i="5"/>
  <c r="AP77" i="5" s="1"/>
  <c r="AM77" i="5"/>
  <c r="AN77" i="5" s="1"/>
  <c r="AK77" i="5"/>
  <c r="AL77" i="5" s="1"/>
  <c r="AI77" i="5"/>
  <c r="AJ77" i="5" s="1"/>
  <c r="AG77" i="5"/>
  <c r="AH77" i="5" s="1"/>
  <c r="AE77" i="5"/>
  <c r="AF77" i="5" s="1"/>
  <c r="C77" i="5"/>
  <c r="D77" i="5" s="1"/>
  <c r="B77" i="5"/>
  <c r="AQ76" i="5"/>
  <c r="AO76" i="5"/>
  <c r="AP76" i="5" s="1"/>
  <c r="AM76" i="5"/>
  <c r="AN76" i="5" s="1"/>
  <c r="AK76" i="5"/>
  <c r="AL76" i="5" s="1"/>
  <c r="AI76" i="5"/>
  <c r="AJ76" i="5" s="1"/>
  <c r="AG76" i="5"/>
  <c r="AH76" i="5" s="1"/>
  <c r="AE76" i="5"/>
  <c r="AF76" i="5" s="1"/>
  <c r="C76" i="5"/>
  <c r="D76" i="5" s="1"/>
  <c r="B76" i="5"/>
  <c r="AQ75" i="5"/>
  <c r="AO75" i="5"/>
  <c r="AP75" i="5" s="1"/>
  <c r="AM75" i="5"/>
  <c r="AN75" i="5" s="1"/>
  <c r="AK75" i="5"/>
  <c r="AL75" i="5" s="1"/>
  <c r="AI75" i="5"/>
  <c r="AJ75" i="5" s="1"/>
  <c r="AG75" i="5"/>
  <c r="AH75" i="5" s="1"/>
  <c r="AE75" i="5"/>
  <c r="AF75" i="5" s="1"/>
  <c r="C75" i="5"/>
  <c r="D75" i="5" s="1"/>
  <c r="B75" i="5"/>
  <c r="AQ74" i="5"/>
  <c r="AO74" i="5"/>
  <c r="AP74" i="5" s="1"/>
  <c r="AM74" i="5"/>
  <c r="AN74" i="5" s="1"/>
  <c r="AK74" i="5"/>
  <c r="AL74" i="5" s="1"/>
  <c r="AI74" i="5"/>
  <c r="AJ74" i="5" s="1"/>
  <c r="AG74" i="5"/>
  <c r="AH74" i="5" s="1"/>
  <c r="AE74" i="5"/>
  <c r="AF74" i="5" s="1"/>
  <c r="C74" i="5"/>
  <c r="D74" i="5" s="1"/>
  <c r="B74" i="5"/>
  <c r="AQ73" i="5"/>
  <c r="AO73" i="5"/>
  <c r="AP73" i="5" s="1"/>
  <c r="AM73" i="5"/>
  <c r="AN73" i="5" s="1"/>
  <c r="AK73" i="5"/>
  <c r="AL73" i="5" s="1"/>
  <c r="AI73" i="5"/>
  <c r="AJ73" i="5" s="1"/>
  <c r="AG73" i="5"/>
  <c r="AH73" i="5" s="1"/>
  <c r="AE73" i="5"/>
  <c r="AF73" i="5" s="1"/>
  <c r="C73" i="5"/>
  <c r="D73" i="5" s="1"/>
  <c r="B73" i="5"/>
  <c r="AQ72" i="5"/>
  <c r="AR72" i="5" s="1"/>
  <c r="AR73" i="5" s="1"/>
  <c r="AR74" i="5" s="1"/>
  <c r="AR75" i="5" s="1"/>
  <c r="AR76" i="5" s="1"/>
  <c r="AR77" i="5" s="1"/>
  <c r="AR78" i="5" s="1"/>
  <c r="AR79" i="5" s="1"/>
  <c r="AR80" i="5" s="1"/>
  <c r="AR81" i="5" s="1"/>
  <c r="AO72" i="5"/>
  <c r="AP72" i="5" s="1"/>
  <c r="AM72" i="5"/>
  <c r="AN72" i="5" s="1"/>
  <c r="AK72" i="5"/>
  <c r="AL72" i="5" s="1"/>
  <c r="AI72" i="5"/>
  <c r="AJ72" i="5" s="1"/>
  <c r="AG72" i="5"/>
  <c r="AH72" i="5" s="1"/>
  <c r="AE72" i="5"/>
  <c r="AF72" i="5" s="1"/>
  <c r="C72" i="5"/>
  <c r="D72" i="5" s="1"/>
  <c r="B72" i="5"/>
  <c r="AQ70" i="5"/>
  <c r="AO70" i="5"/>
  <c r="AP70" i="5" s="1"/>
  <c r="AM70" i="5"/>
  <c r="AN70" i="5" s="1"/>
  <c r="AK70" i="5"/>
  <c r="AL70" i="5" s="1"/>
  <c r="AI70" i="5"/>
  <c r="AJ70" i="5" s="1"/>
  <c r="AG70" i="5"/>
  <c r="AH70" i="5" s="1"/>
  <c r="AE70" i="5"/>
  <c r="AF70" i="5" s="1"/>
  <c r="C70" i="5"/>
  <c r="D70" i="5" s="1"/>
  <c r="B70" i="5"/>
  <c r="AQ69" i="5"/>
  <c r="AO69" i="5"/>
  <c r="AP69" i="5" s="1"/>
  <c r="AM69" i="5"/>
  <c r="AN69" i="5" s="1"/>
  <c r="AK69" i="5"/>
  <c r="AL69" i="5" s="1"/>
  <c r="AI69" i="5"/>
  <c r="AJ69" i="5" s="1"/>
  <c r="AG69" i="5"/>
  <c r="AH69" i="5" s="1"/>
  <c r="AE69" i="5"/>
  <c r="AF69" i="5" s="1"/>
  <c r="C69" i="5"/>
  <c r="D69" i="5" s="1"/>
  <c r="B69" i="5"/>
  <c r="AQ68" i="5"/>
  <c r="AO68" i="5"/>
  <c r="AP68" i="5" s="1"/>
  <c r="AM68" i="5"/>
  <c r="AN68" i="5" s="1"/>
  <c r="AK68" i="5"/>
  <c r="AL68" i="5" s="1"/>
  <c r="AI68" i="5"/>
  <c r="AJ68" i="5" s="1"/>
  <c r="AG68" i="5"/>
  <c r="AH68" i="5" s="1"/>
  <c r="AE68" i="5"/>
  <c r="AF68" i="5" s="1"/>
  <c r="C68" i="5"/>
  <c r="D68" i="5" s="1"/>
  <c r="B68" i="5"/>
  <c r="AQ67" i="5"/>
  <c r="AO67" i="5"/>
  <c r="AP67" i="5" s="1"/>
  <c r="AM67" i="5"/>
  <c r="AN67" i="5" s="1"/>
  <c r="AK67" i="5"/>
  <c r="AL67" i="5" s="1"/>
  <c r="AI67" i="5"/>
  <c r="AJ67" i="5" s="1"/>
  <c r="AG67" i="5"/>
  <c r="AH67" i="5" s="1"/>
  <c r="AE67" i="5"/>
  <c r="AF67" i="5" s="1"/>
  <c r="C67" i="5"/>
  <c r="D67" i="5" s="1"/>
  <c r="B67" i="5"/>
  <c r="AQ66" i="5"/>
  <c r="AO66" i="5"/>
  <c r="AP66" i="5" s="1"/>
  <c r="AM66" i="5"/>
  <c r="AN66" i="5" s="1"/>
  <c r="AK66" i="5"/>
  <c r="AL66" i="5" s="1"/>
  <c r="AI66" i="5"/>
  <c r="AJ66" i="5" s="1"/>
  <c r="AG66" i="5"/>
  <c r="AH66" i="5" s="1"/>
  <c r="AE66" i="5"/>
  <c r="AF66" i="5" s="1"/>
  <c r="C66" i="5"/>
  <c r="D66" i="5" s="1"/>
  <c r="B66" i="5"/>
  <c r="AQ65" i="5"/>
  <c r="AR65" i="5" s="1"/>
  <c r="AR66" i="5" s="1"/>
  <c r="AR67" i="5" s="1"/>
  <c r="AR68" i="5" s="1"/>
  <c r="AR69" i="5" s="1"/>
  <c r="AR70" i="5" s="1"/>
  <c r="AO65" i="5"/>
  <c r="AP65" i="5" s="1"/>
  <c r="AM65" i="5"/>
  <c r="AN65" i="5" s="1"/>
  <c r="AK65" i="5"/>
  <c r="AL65" i="5" s="1"/>
  <c r="AI65" i="5"/>
  <c r="AJ65" i="5" s="1"/>
  <c r="AG65" i="5"/>
  <c r="AH65" i="5" s="1"/>
  <c r="AE65" i="5"/>
  <c r="AF65" i="5" s="1"/>
  <c r="C65" i="5"/>
  <c r="D65" i="5" s="1"/>
  <c r="B65" i="5"/>
  <c r="AQ63" i="5"/>
  <c r="AO63" i="5"/>
  <c r="AP63" i="5" s="1"/>
  <c r="AM63" i="5"/>
  <c r="AN63" i="5" s="1"/>
  <c r="AK63" i="5"/>
  <c r="AL63" i="5" s="1"/>
  <c r="AI63" i="5"/>
  <c r="AJ63" i="5" s="1"/>
  <c r="AG63" i="5"/>
  <c r="AH63" i="5" s="1"/>
  <c r="AE63" i="5"/>
  <c r="AF63" i="5" s="1"/>
  <c r="C63" i="5"/>
  <c r="D63" i="5" s="1"/>
  <c r="B63" i="5"/>
  <c r="AQ62" i="5"/>
  <c r="AO62" i="5"/>
  <c r="AP62" i="5" s="1"/>
  <c r="AM62" i="5"/>
  <c r="AN62" i="5" s="1"/>
  <c r="AK62" i="5"/>
  <c r="AL62" i="5" s="1"/>
  <c r="AI62" i="5"/>
  <c r="AJ62" i="5" s="1"/>
  <c r="AG62" i="5"/>
  <c r="AH62" i="5" s="1"/>
  <c r="AE62" i="5"/>
  <c r="AF62" i="5" s="1"/>
  <c r="C62" i="5"/>
  <c r="D62" i="5" s="1"/>
  <c r="B62" i="5"/>
  <c r="AQ61" i="5"/>
  <c r="AO61" i="5"/>
  <c r="AP61" i="5" s="1"/>
  <c r="AM61" i="5"/>
  <c r="AN61" i="5" s="1"/>
  <c r="AK61" i="5"/>
  <c r="AL61" i="5" s="1"/>
  <c r="AI61" i="5"/>
  <c r="AJ61" i="5" s="1"/>
  <c r="AG61" i="5"/>
  <c r="AH61" i="5" s="1"/>
  <c r="AE61" i="5"/>
  <c r="AF61" i="5" s="1"/>
  <c r="C61" i="5"/>
  <c r="D61" i="5" s="1"/>
  <c r="B61" i="5"/>
  <c r="AQ60" i="5"/>
  <c r="AO60" i="5"/>
  <c r="AP60" i="5" s="1"/>
  <c r="AM60" i="5"/>
  <c r="AN60" i="5" s="1"/>
  <c r="AK60" i="5"/>
  <c r="AL60" i="5" s="1"/>
  <c r="AI60" i="5"/>
  <c r="AJ60" i="5" s="1"/>
  <c r="AG60" i="5"/>
  <c r="AH60" i="5" s="1"/>
  <c r="AE60" i="5"/>
  <c r="AF60" i="5" s="1"/>
  <c r="C60" i="5"/>
  <c r="D60" i="5" s="1"/>
  <c r="B60" i="5"/>
  <c r="AQ59" i="5"/>
  <c r="AO59" i="5"/>
  <c r="AP59" i="5" s="1"/>
  <c r="AM59" i="5"/>
  <c r="AN59" i="5" s="1"/>
  <c r="AK59" i="5"/>
  <c r="AL59" i="5" s="1"/>
  <c r="AI59" i="5"/>
  <c r="AJ59" i="5" s="1"/>
  <c r="AG59" i="5"/>
  <c r="AH59" i="5" s="1"/>
  <c r="AE59" i="5"/>
  <c r="AF59" i="5" s="1"/>
  <c r="C59" i="5"/>
  <c r="D59" i="5" s="1"/>
  <c r="B59" i="5"/>
  <c r="AQ58" i="5"/>
  <c r="AO58" i="5"/>
  <c r="AP58" i="5" s="1"/>
  <c r="AM58" i="5"/>
  <c r="AN58" i="5" s="1"/>
  <c r="AK58" i="5"/>
  <c r="AL58" i="5" s="1"/>
  <c r="AI58" i="5"/>
  <c r="AJ58" i="5" s="1"/>
  <c r="AG58" i="5"/>
  <c r="AH58" i="5" s="1"/>
  <c r="AE58" i="5"/>
  <c r="AF58" i="5" s="1"/>
  <c r="C58" i="5"/>
  <c r="D58" i="5" s="1"/>
  <c r="B58" i="5"/>
  <c r="AQ57" i="5"/>
  <c r="AO57" i="5"/>
  <c r="AP57" i="5" s="1"/>
  <c r="AM57" i="5"/>
  <c r="AN57" i="5" s="1"/>
  <c r="AK57" i="5"/>
  <c r="AL57" i="5" s="1"/>
  <c r="AI57" i="5"/>
  <c r="AJ57" i="5" s="1"/>
  <c r="AG57" i="5"/>
  <c r="AH57" i="5" s="1"/>
  <c r="AE57" i="5"/>
  <c r="AF57" i="5" s="1"/>
  <c r="C57" i="5"/>
  <c r="D57" i="5" s="1"/>
  <c r="B57" i="5"/>
  <c r="AQ56" i="5"/>
  <c r="AR56" i="5" s="1"/>
  <c r="AR57" i="5" s="1"/>
  <c r="AR58" i="5" s="1"/>
  <c r="AR59" i="5" s="1"/>
  <c r="AR60" i="5" s="1"/>
  <c r="AR61" i="5" s="1"/>
  <c r="AR62" i="5" s="1"/>
  <c r="AR63" i="5" s="1"/>
  <c r="AO56" i="5"/>
  <c r="AP56" i="5" s="1"/>
  <c r="AM56" i="5"/>
  <c r="AN56" i="5" s="1"/>
  <c r="AK56" i="5"/>
  <c r="AL56" i="5" s="1"/>
  <c r="AI56" i="5"/>
  <c r="AJ56" i="5" s="1"/>
  <c r="AG56" i="5"/>
  <c r="AH56" i="5" s="1"/>
  <c r="AE56" i="5"/>
  <c r="AF56" i="5" s="1"/>
  <c r="C56" i="5"/>
  <c r="D56" i="5" s="1"/>
  <c r="B56" i="5"/>
  <c r="AQ54" i="5"/>
  <c r="AO54" i="5"/>
  <c r="AP54" i="5" s="1"/>
  <c r="AM54" i="5"/>
  <c r="AN54" i="5" s="1"/>
  <c r="AK54" i="5"/>
  <c r="AL54" i="5" s="1"/>
  <c r="AI54" i="5"/>
  <c r="AJ54" i="5" s="1"/>
  <c r="AG54" i="5"/>
  <c r="AH54" i="5" s="1"/>
  <c r="AE54" i="5"/>
  <c r="AF54" i="5" s="1"/>
  <c r="C54" i="5"/>
  <c r="D54" i="5" s="1"/>
  <c r="B54" i="5"/>
  <c r="AQ53" i="5"/>
  <c r="AO53" i="5"/>
  <c r="AP53" i="5" s="1"/>
  <c r="AM53" i="5"/>
  <c r="AN53" i="5" s="1"/>
  <c r="AK53" i="5"/>
  <c r="AL53" i="5" s="1"/>
  <c r="AI53" i="5"/>
  <c r="AJ53" i="5" s="1"/>
  <c r="AG53" i="5"/>
  <c r="AH53" i="5" s="1"/>
  <c r="AE53" i="5"/>
  <c r="AF53" i="5" s="1"/>
  <c r="C53" i="5"/>
  <c r="D53" i="5" s="1"/>
  <c r="B53" i="5"/>
  <c r="AQ52" i="5"/>
  <c r="AO52" i="5"/>
  <c r="AP52" i="5" s="1"/>
  <c r="AM52" i="5"/>
  <c r="AN52" i="5" s="1"/>
  <c r="AK52" i="5"/>
  <c r="AL52" i="5" s="1"/>
  <c r="AI52" i="5"/>
  <c r="AJ52" i="5" s="1"/>
  <c r="AG52" i="5"/>
  <c r="AH52" i="5" s="1"/>
  <c r="AE52" i="5"/>
  <c r="AF52" i="5" s="1"/>
  <c r="C52" i="5"/>
  <c r="D52" i="5" s="1"/>
  <c r="B52" i="5"/>
  <c r="AQ51" i="5"/>
  <c r="AO51" i="5"/>
  <c r="AP51" i="5" s="1"/>
  <c r="AM51" i="5"/>
  <c r="AN51" i="5" s="1"/>
  <c r="AK51" i="5"/>
  <c r="AL51" i="5" s="1"/>
  <c r="AI51" i="5"/>
  <c r="AJ51" i="5" s="1"/>
  <c r="AG51" i="5"/>
  <c r="AH51" i="5" s="1"/>
  <c r="AE51" i="5"/>
  <c r="AF51" i="5" s="1"/>
  <c r="C51" i="5"/>
  <c r="D51" i="5" s="1"/>
  <c r="B51" i="5"/>
  <c r="AQ50" i="5"/>
  <c r="AO50" i="5"/>
  <c r="AP50" i="5" s="1"/>
  <c r="AM50" i="5"/>
  <c r="AN50" i="5" s="1"/>
  <c r="AK50" i="5"/>
  <c r="AL50" i="5" s="1"/>
  <c r="AI50" i="5"/>
  <c r="AJ50" i="5" s="1"/>
  <c r="AG50" i="5"/>
  <c r="AH50" i="5" s="1"/>
  <c r="AE50" i="5"/>
  <c r="AF50" i="5" s="1"/>
  <c r="C50" i="5"/>
  <c r="D50" i="5" s="1"/>
  <c r="B50" i="5"/>
  <c r="AQ49" i="5"/>
  <c r="AO49" i="5"/>
  <c r="AP49" i="5" s="1"/>
  <c r="AM49" i="5"/>
  <c r="AN49" i="5" s="1"/>
  <c r="AK49" i="5"/>
  <c r="AL49" i="5" s="1"/>
  <c r="AI49" i="5"/>
  <c r="AJ49" i="5" s="1"/>
  <c r="AG49" i="5"/>
  <c r="AH49" i="5" s="1"/>
  <c r="AE49" i="5"/>
  <c r="AF49" i="5" s="1"/>
  <c r="C49" i="5"/>
  <c r="D49" i="5" s="1"/>
  <c r="B49" i="5"/>
  <c r="AQ48" i="5"/>
  <c r="AO48" i="5"/>
  <c r="AP48" i="5" s="1"/>
  <c r="AM48" i="5"/>
  <c r="AN48" i="5" s="1"/>
  <c r="AK48" i="5"/>
  <c r="AL48" i="5" s="1"/>
  <c r="AI48" i="5"/>
  <c r="AJ48" i="5" s="1"/>
  <c r="AG48" i="5"/>
  <c r="AH48" i="5" s="1"/>
  <c r="AE48" i="5"/>
  <c r="AF48" i="5" s="1"/>
  <c r="C48" i="5"/>
  <c r="D48" i="5" s="1"/>
  <c r="B48" i="5"/>
  <c r="AQ47" i="5"/>
  <c r="AR47" i="5" s="1"/>
  <c r="AR48" i="5" s="1"/>
  <c r="AR49" i="5" s="1"/>
  <c r="AR50" i="5" s="1"/>
  <c r="AR51" i="5" s="1"/>
  <c r="AR52" i="5" s="1"/>
  <c r="AR53" i="5" s="1"/>
  <c r="AR54" i="5" s="1"/>
  <c r="AO47" i="5"/>
  <c r="AP47" i="5" s="1"/>
  <c r="AM47" i="5"/>
  <c r="AN47" i="5" s="1"/>
  <c r="AK47" i="5"/>
  <c r="AL47" i="5" s="1"/>
  <c r="AI47" i="5"/>
  <c r="AJ47" i="5" s="1"/>
  <c r="AG47" i="5"/>
  <c r="AH47" i="5" s="1"/>
  <c r="AE47" i="5"/>
  <c r="AF47" i="5" s="1"/>
  <c r="C47" i="5"/>
  <c r="D47" i="5" s="1"/>
  <c r="B47" i="5"/>
  <c r="AQ45" i="5"/>
  <c r="AO45" i="5"/>
  <c r="AP45" i="5" s="1"/>
  <c r="AM45" i="5"/>
  <c r="AN45" i="5" s="1"/>
  <c r="AK45" i="5"/>
  <c r="AL45" i="5" s="1"/>
  <c r="AI45" i="5"/>
  <c r="AJ45" i="5" s="1"/>
  <c r="AG45" i="5"/>
  <c r="AH45" i="5" s="1"/>
  <c r="AE45" i="5"/>
  <c r="AF45" i="5" s="1"/>
  <c r="C45" i="5"/>
  <c r="D45" i="5" s="1"/>
  <c r="B45" i="5"/>
  <c r="AQ44" i="5"/>
  <c r="AO44" i="5"/>
  <c r="AP44" i="5" s="1"/>
  <c r="AM44" i="5"/>
  <c r="AN44" i="5" s="1"/>
  <c r="AK44" i="5"/>
  <c r="AL44" i="5" s="1"/>
  <c r="AI44" i="5"/>
  <c r="AJ44" i="5" s="1"/>
  <c r="AG44" i="5"/>
  <c r="AH44" i="5" s="1"/>
  <c r="AE44" i="5"/>
  <c r="AF44" i="5" s="1"/>
  <c r="C44" i="5"/>
  <c r="D44" i="5" s="1"/>
  <c r="B44" i="5"/>
  <c r="AQ43" i="5"/>
  <c r="AO43" i="5"/>
  <c r="AP43" i="5" s="1"/>
  <c r="AM43" i="5"/>
  <c r="AN43" i="5" s="1"/>
  <c r="AK43" i="5"/>
  <c r="AL43" i="5" s="1"/>
  <c r="AI43" i="5"/>
  <c r="AJ43" i="5" s="1"/>
  <c r="AG43" i="5"/>
  <c r="AH43" i="5" s="1"/>
  <c r="AE43" i="5"/>
  <c r="AF43" i="5" s="1"/>
  <c r="C43" i="5"/>
  <c r="D43" i="5" s="1"/>
  <c r="B43" i="5"/>
  <c r="AQ42" i="5"/>
  <c r="AO42" i="5"/>
  <c r="AP42" i="5" s="1"/>
  <c r="AM42" i="5"/>
  <c r="AN42" i="5" s="1"/>
  <c r="AK42" i="5"/>
  <c r="AL42" i="5" s="1"/>
  <c r="AI42" i="5"/>
  <c r="AJ42" i="5" s="1"/>
  <c r="AG42" i="5"/>
  <c r="AH42" i="5" s="1"/>
  <c r="AE42" i="5"/>
  <c r="AF42" i="5" s="1"/>
  <c r="C42" i="5"/>
  <c r="D42" i="5" s="1"/>
  <c r="B42" i="5"/>
  <c r="AQ41" i="5"/>
  <c r="AO41" i="5"/>
  <c r="AP41" i="5" s="1"/>
  <c r="AM41" i="5"/>
  <c r="AN41" i="5" s="1"/>
  <c r="AK41" i="5"/>
  <c r="AL41" i="5" s="1"/>
  <c r="AI41" i="5"/>
  <c r="AJ41" i="5" s="1"/>
  <c r="AG41" i="5"/>
  <c r="AH41" i="5" s="1"/>
  <c r="AE41" i="5"/>
  <c r="AF41" i="5" s="1"/>
  <c r="C41" i="5"/>
  <c r="D41" i="5" s="1"/>
  <c r="B41" i="5"/>
  <c r="AQ40" i="5"/>
  <c r="AO40" i="5"/>
  <c r="AP40" i="5" s="1"/>
  <c r="AM40" i="5"/>
  <c r="AN40" i="5" s="1"/>
  <c r="AK40" i="5"/>
  <c r="AL40" i="5" s="1"/>
  <c r="AI40" i="5"/>
  <c r="AJ40" i="5" s="1"/>
  <c r="AG40" i="5"/>
  <c r="AH40" i="5" s="1"/>
  <c r="AE40" i="5"/>
  <c r="AF40" i="5" s="1"/>
  <c r="C40" i="5"/>
  <c r="D40" i="5" s="1"/>
  <c r="B40" i="5"/>
  <c r="AQ39" i="5"/>
  <c r="AO39" i="5"/>
  <c r="AP39" i="5" s="1"/>
  <c r="AM39" i="5"/>
  <c r="AN39" i="5" s="1"/>
  <c r="AK39" i="5"/>
  <c r="AL39" i="5" s="1"/>
  <c r="AI39" i="5"/>
  <c r="AJ39" i="5" s="1"/>
  <c r="AG39" i="5"/>
  <c r="AH39" i="5" s="1"/>
  <c r="AE39" i="5"/>
  <c r="AF39" i="5" s="1"/>
  <c r="C39" i="5"/>
  <c r="D39" i="5" s="1"/>
  <c r="B39" i="5"/>
  <c r="AQ38" i="5"/>
  <c r="AO38" i="5"/>
  <c r="AP38" i="5" s="1"/>
  <c r="AM38" i="5"/>
  <c r="AN38" i="5" s="1"/>
  <c r="AK38" i="5"/>
  <c r="AL38" i="5" s="1"/>
  <c r="AI38" i="5"/>
  <c r="AJ38" i="5" s="1"/>
  <c r="AG38" i="5"/>
  <c r="AH38" i="5" s="1"/>
  <c r="AE38" i="5"/>
  <c r="AF38" i="5" s="1"/>
  <c r="C38" i="5"/>
  <c r="D38" i="5" s="1"/>
  <c r="B38" i="5"/>
  <c r="AQ37" i="5"/>
  <c r="AO37" i="5"/>
  <c r="AP37" i="5" s="1"/>
  <c r="AM37" i="5"/>
  <c r="AN37" i="5" s="1"/>
  <c r="AK37" i="5"/>
  <c r="AL37" i="5" s="1"/>
  <c r="AI37" i="5"/>
  <c r="AJ37" i="5" s="1"/>
  <c r="AG37" i="5"/>
  <c r="AH37" i="5" s="1"/>
  <c r="AE37" i="5"/>
  <c r="AF37" i="5" s="1"/>
  <c r="C37" i="5"/>
  <c r="D37" i="5" s="1"/>
  <c r="B37" i="5"/>
  <c r="AQ36" i="5"/>
  <c r="AR36" i="5" s="1"/>
  <c r="AO36" i="5"/>
  <c r="AP36" i="5" s="1"/>
  <c r="AM36" i="5"/>
  <c r="AN36" i="5" s="1"/>
  <c r="AK36" i="5"/>
  <c r="AL36" i="5" s="1"/>
  <c r="AI36" i="5"/>
  <c r="AJ36" i="5" s="1"/>
  <c r="AG36" i="5"/>
  <c r="AH36" i="5" s="1"/>
  <c r="AE36" i="5"/>
  <c r="AF36" i="5" s="1"/>
  <c r="C36" i="5"/>
  <c r="D36" i="5" s="1"/>
  <c r="B36" i="5"/>
  <c r="AQ35" i="5"/>
  <c r="AO35" i="5"/>
  <c r="AP35" i="5" s="1"/>
  <c r="AM35" i="5"/>
  <c r="AN35" i="5" s="1"/>
  <c r="AK35" i="5"/>
  <c r="AL35" i="5" s="1"/>
  <c r="AI35" i="5"/>
  <c r="AJ35" i="5" s="1"/>
  <c r="AG35" i="5"/>
  <c r="AH35" i="5" s="1"/>
  <c r="AE35" i="5"/>
  <c r="AF35" i="5" s="1"/>
  <c r="C35" i="5"/>
  <c r="D35" i="5" s="1"/>
  <c r="B35" i="5"/>
  <c r="AQ34" i="5"/>
  <c r="AO34" i="5"/>
  <c r="AP34" i="5" s="1"/>
  <c r="AM34" i="5"/>
  <c r="AN34" i="5" s="1"/>
  <c r="AK34" i="5"/>
  <c r="AL34" i="5" s="1"/>
  <c r="AI34" i="5"/>
  <c r="AJ34" i="5" s="1"/>
  <c r="AG34" i="5"/>
  <c r="AH34" i="5" s="1"/>
  <c r="AE34" i="5"/>
  <c r="AF34" i="5" s="1"/>
  <c r="C34" i="5"/>
  <c r="D34" i="5" s="1"/>
  <c r="B34" i="5"/>
  <c r="AQ33" i="5"/>
  <c r="AO33" i="5"/>
  <c r="AP33" i="5" s="1"/>
  <c r="AM33" i="5"/>
  <c r="AN33" i="5" s="1"/>
  <c r="AK33" i="5"/>
  <c r="AL33" i="5" s="1"/>
  <c r="AI33" i="5"/>
  <c r="AJ33" i="5" s="1"/>
  <c r="AG33" i="5"/>
  <c r="AH33" i="5" s="1"/>
  <c r="AE33" i="5"/>
  <c r="AF33" i="5" s="1"/>
  <c r="C33" i="5"/>
  <c r="D33" i="5" s="1"/>
  <c r="B33" i="5"/>
  <c r="AQ32" i="5"/>
  <c r="AO32" i="5"/>
  <c r="AP32" i="5" s="1"/>
  <c r="AM32" i="5"/>
  <c r="AN32" i="5" s="1"/>
  <c r="AK32" i="5"/>
  <c r="AL32" i="5" s="1"/>
  <c r="AI32" i="5"/>
  <c r="AJ32" i="5" s="1"/>
  <c r="AG32" i="5"/>
  <c r="AH32" i="5" s="1"/>
  <c r="AE32" i="5"/>
  <c r="AF32" i="5" s="1"/>
  <c r="C32" i="5"/>
  <c r="D32" i="5" s="1"/>
  <c r="B32" i="5"/>
  <c r="AQ31" i="5"/>
  <c r="AO31" i="5"/>
  <c r="AP31" i="5" s="1"/>
  <c r="AM31" i="5"/>
  <c r="AN31" i="5" s="1"/>
  <c r="AK31" i="5"/>
  <c r="AL31" i="5" s="1"/>
  <c r="AI31" i="5"/>
  <c r="AJ31" i="5" s="1"/>
  <c r="AG31" i="5"/>
  <c r="AH31" i="5" s="1"/>
  <c r="AE31" i="5"/>
  <c r="AF31" i="5" s="1"/>
  <c r="C31" i="5"/>
  <c r="D31" i="5" s="1"/>
  <c r="B31" i="5"/>
  <c r="AQ30" i="5"/>
  <c r="AO30" i="5"/>
  <c r="AP30" i="5" s="1"/>
  <c r="AM30" i="5"/>
  <c r="AN30" i="5" s="1"/>
  <c r="AK30" i="5"/>
  <c r="AL30" i="5" s="1"/>
  <c r="AI30" i="5"/>
  <c r="AJ30" i="5" s="1"/>
  <c r="AG30" i="5"/>
  <c r="AH30" i="5" s="1"/>
  <c r="AE30" i="5"/>
  <c r="AF30" i="5" s="1"/>
  <c r="C30" i="5"/>
  <c r="D30" i="5" s="1"/>
  <c r="B30" i="5"/>
  <c r="AQ29" i="5"/>
  <c r="AO29" i="5"/>
  <c r="AP29" i="5" s="1"/>
  <c r="AM29" i="5"/>
  <c r="AN29" i="5" s="1"/>
  <c r="AK29" i="5"/>
  <c r="AL29" i="5" s="1"/>
  <c r="AI29" i="5"/>
  <c r="AJ29" i="5" s="1"/>
  <c r="AG29" i="5"/>
  <c r="AH29" i="5" s="1"/>
  <c r="AE29" i="5"/>
  <c r="AF29" i="5" s="1"/>
  <c r="C29" i="5"/>
  <c r="D29" i="5" s="1"/>
  <c r="B29" i="5"/>
  <c r="AQ28" i="5"/>
  <c r="AO28" i="5"/>
  <c r="AP28" i="5" s="1"/>
  <c r="AM28" i="5"/>
  <c r="AN28" i="5" s="1"/>
  <c r="AK28" i="5"/>
  <c r="AL28" i="5" s="1"/>
  <c r="AI28" i="5"/>
  <c r="AJ28" i="5" s="1"/>
  <c r="AG28" i="5"/>
  <c r="AH28" i="5" s="1"/>
  <c r="AE28" i="5"/>
  <c r="AF28" i="5" s="1"/>
  <c r="C28" i="5"/>
  <c r="D28" i="5" s="1"/>
  <c r="B28" i="5"/>
  <c r="AQ27" i="5"/>
  <c r="AO27" i="5"/>
  <c r="AP27" i="5" s="1"/>
  <c r="AM27" i="5"/>
  <c r="AN27" i="5" s="1"/>
  <c r="AK27" i="5"/>
  <c r="AL27" i="5" s="1"/>
  <c r="AI27" i="5"/>
  <c r="AJ27" i="5" s="1"/>
  <c r="AG27" i="5"/>
  <c r="AH27" i="5" s="1"/>
  <c r="AE27" i="5"/>
  <c r="AF27" i="5" s="1"/>
  <c r="C27" i="5"/>
  <c r="D27" i="5" s="1"/>
  <c r="B27" i="5"/>
  <c r="AQ26" i="5"/>
  <c r="AR26" i="5" s="1"/>
  <c r="AO26" i="5"/>
  <c r="AP26" i="5" s="1"/>
  <c r="AM26" i="5"/>
  <c r="AN26" i="5" s="1"/>
  <c r="AK26" i="5"/>
  <c r="AL26" i="5" s="1"/>
  <c r="AI26" i="5"/>
  <c r="AJ26" i="5" s="1"/>
  <c r="AG26" i="5"/>
  <c r="AH26" i="5" s="1"/>
  <c r="AE26" i="5"/>
  <c r="AF26" i="5" s="1"/>
  <c r="C26" i="5"/>
  <c r="D26" i="5" s="1"/>
  <c r="B26" i="5"/>
  <c r="AQ25" i="5"/>
  <c r="AO25" i="5"/>
  <c r="AP25" i="5" s="1"/>
  <c r="AM25" i="5"/>
  <c r="AN25" i="5" s="1"/>
  <c r="AK25" i="5"/>
  <c r="AL25" i="5" s="1"/>
  <c r="AI25" i="5"/>
  <c r="AJ25" i="5" s="1"/>
  <c r="AG25" i="5"/>
  <c r="AH25" i="5" s="1"/>
  <c r="AE25" i="5"/>
  <c r="AF25" i="5" s="1"/>
  <c r="C25" i="5"/>
  <c r="D25" i="5" s="1"/>
  <c r="B25" i="5"/>
  <c r="AQ24" i="5"/>
  <c r="AO24" i="5"/>
  <c r="AP24" i="5" s="1"/>
  <c r="AM24" i="5"/>
  <c r="AN24" i="5" s="1"/>
  <c r="AK24" i="5"/>
  <c r="AL24" i="5" s="1"/>
  <c r="AI24" i="5"/>
  <c r="AJ24" i="5" s="1"/>
  <c r="AG24" i="5"/>
  <c r="AH24" i="5" s="1"/>
  <c r="AE24" i="5"/>
  <c r="AF24" i="5" s="1"/>
  <c r="C24" i="5"/>
  <c r="D24" i="5" s="1"/>
  <c r="B24" i="5"/>
  <c r="AQ23" i="5"/>
  <c r="AO23" i="5"/>
  <c r="AP23" i="5" s="1"/>
  <c r="AM23" i="5"/>
  <c r="AN23" i="5" s="1"/>
  <c r="AK23" i="5"/>
  <c r="AL23" i="5" s="1"/>
  <c r="AI23" i="5"/>
  <c r="AJ23" i="5" s="1"/>
  <c r="AG23" i="5"/>
  <c r="AH23" i="5" s="1"/>
  <c r="AE23" i="5"/>
  <c r="AF23" i="5" s="1"/>
  <c r="C23" i="5"/>
  <c r="D23" i="5" s="1"/>
  <c r="B23" i="5"/>
  <c r="AQ22" i="5"/>
  <c r="AO22" i="5"/>
  <c r="AP22" i="5" s="1"/>
  <c r="AM22" i="5"/>
  <c r="AN22" i="5" s="1"/>
  <c r="AK22" i="5"/>
  <c r="AL22" i="5" s="1"/>
  <c r="AI22" i="5"/>
  <c r="AJ22" i="5" s="1"/>
  <c r="AG22" i="5"/>
  <c r="AH22" i="5" s="1"/>
  <c r="AE22" i="5"/>
  <c r="AF22" i="5" s="1"/>
  <c r="C22" i="5"/>
  <c r="D22" i="5" s="1"/>
  <c r="B22" i="5"/>
  <c r="AQ21" i="5"/>
  <c r="AO21" i="5"/>
  <c r="AP21" i="5" s="1"/>
  <c r="AM21" i="5"/>
  <c r="AN21" i="5" s="1"/>
  <c r="AK21" i="5"/>
  <c r="AL21" i="5" s="1"/>
  <c r="AI21" i="5"/>
  <c r="AJ21" i="5" s="1"/>
  <c r="AG21" i="5"/>
  <c r="AH21" i="5" s="1"/>
  <c r="AE21" i="5"/>
  <c r="AF21" i="5" s="1"/>
  <c r="C21" i="5"/>
  <c r="D21" i="5" s="1"/>
  <c r="B21" i="5"/>
  <c r="AQ20" i="5"/>
  <c r="AO20" i="5"/>
  <c r="AP20" i="5" s="1"/>
  <c r="AM20" i="5"/>
  <c r="AN20" i="5" s="1"/>
  <c r="AK20" i="5"/>
  <c r="AL20" i="5" s="1"/>
  <c r="AI20" i="5"/>
  <c r="AJ20" i="5" s="1"/>
  <c r="AG20" i="5"/>
  <c r="AH20" i="5" s="1"/>
  <c r="AE20" i="5"/>
  <c r="AF20" i="5" s="1"/>
  <c r="C20" i="5"/>
  <c r="D20" i="5" s="1"/>
  <c r="B20" i="5"/>
  <c r="AQ19" i="5"/>
  <c r="AO19" i="5"/>
  <c r="AP19" i="5" s="1"/>
  <c r="AM19" i="5"/>
  <c r="AN19" i="5" s="1"/>
  <c r="AK19" i="5"/>
  <c r="AL19" i="5" s="1"/>
  <c r="AI19" i="5"/>
  <c r="AJ19" i="5" s="1"/>
  <c r="AG19" i="5"/>
  <c r="AH19" i="5" s="1"/>
  <c r="AE19" i="5"/>
  <c r="AF19" i="5" s="1"/>
  <c r="C19" i="5"/>
  <c r="D19" i="5" s="1"/>
  <c r="B19" i="5"/>
  <c r="AQ18" i="5"/>
  <c r="AO18" i="5"/>
  <c r="AP18" i="5" s="1"/>
  <c r="AM18" i="5"/>
  <c r="AN18" i="5" s="1"/>
  <c r="AK18" i="5"/>
  <c r="AL18" i="5" s="1"/>
  <c r="AI18" i="5"/>
  <c r="AJ18" i="5" s="1"/>
  <c r="AG18" i="5"/>
  <c r="AH18" i="5" s="1"/>
  <c r="AE18" i="5"/>
  <c r="AF18" i="5" s="1"/>
  <c r="C18" i="5"/>
  <c r="D18" i="5" s="1"/>
  <c r="B18" i="5"/>
  <c r="AQ17" i="5"/>
  <c r="AR17" i="5" s="1"/>
  <c r="AO17" i="5"/>
  <c r="AP17" i="5" s="1"/>
  <c r="AM17" i="5"/>
  <c r="AN17" i="5" s="1"/>
  <c r="AK17" i="5"/>
  <c r="AL17" i="5" s="1"/>
  <c r="AI17" i="5"/>
  <c r="AJ17" i="5" s="1"/>
  <c r="AG17" i="5"/>
  <c r="AH17" i="5" s="1"/>
  <c r="AE17" i="5"/>
  <c r="AF17" i="5" s="1"/>
  <c r="C17" i="5"/>
  <c r="D17" i="5" s="1"/>
  <c r="B17" i="5"/>
  <c r="AQ16" i="5"/>
  <c r="AO16" i="5"/>
  <c r="AP16" i="5" s="1"/>
  <c r="AM16" i="5"/>
  <c r="AN16" i="5" s="1"/>
  <c r="AK16" i="5"/>
  <c r="AL16" i="5" s="1"/>
  <c r="AI16" i="5"/>
  <c r="AJ16" i="5" s="1"/>
  <c r="AG16" i="5"/>
  <c r="AH16" i="5" s="1"/>
  <c r="AE16" i="5"/>
  <c r="AF16" i="5" s="1"/>
  <c r="C16" i="5"/>
  <c r="D16" i="5" s="1"/>
  <c r="B16" i="5"/>
  <c r="AQ15" i="5"/>
  <c r="AO15" i="5"/>
  <c r="AP15" i="5" s="1"/>
  <c r="AM15" i="5"/>
  <c r="AN15" i="5" s="1"/>
  <c r="AK15" i="5"/>
  <c r="AL15" i="5" s="1"/>
  <c r="AI15" i="5"/>
  <c r="AJ15" i="5" s="1"/>
  <c r="AG15" i="5"/>
  <c r="AH15" i="5" s="1"/>
  <c r="AE15" i="5"/>
  <c r="AF15" i="5" s="1"/>
  <c r="C15" i="5"/>
  <c r="D15" i="5" s="1"/>
  <c r="B15" i="5"/>
  <c r="AQ14" i="5"/>
  <c r="AO14" i="5"/>
  <c r="AP14" i="5" s="1"/>
  <c r="AM14" i="5"/>
  <c r="AN14" i="5" s="1"/>
  <c r="AK14" i="5"/>
  <c r="AL14" i="5" s="1"/>
  <c r="AI14" i="5"/>
  <c r="AJ14" i="5" s="1"/>
  <c r="AG14" i="5"/>
  <c r="AH14" i="5" s="1"/>
  <c r="AE14" i="5"/>
  <c r="AF14" i="5" s="1"/>
  <c r="C14" i="5"/>
  <c r="D14" i="5" s="1"/>
  <c r="B14" i="5"/>
  <c r="AQ13" i="5"/>
  <c r="AO13" i="5"/>
  <c r="AP13" i="5" s="1"/>
  <c r="AM13" i="5"/>
  <c r="AN13" i="5" s="1"/>
  <c r="AK13" i="5"/>
  <c r="AL13" i="5" s="1"/>
  <c r="AI13" i="5"/>
  <c r="AJ13" i="5" s="1"/>
  <c r="AG13" i="5"/>
  <c r="AH13" i="5" s="1"/>
  <c r="AE13" i="5"/>
  <c r="AF13" i="5" s="1"/>
  <c r="C13" i="5"/>
  <c r="D13" i="5" s="1"/>
  <c r="B13" i="5"/>
  <c r="AQ12" i="5"/>
  <c r="AO12" i="5"/>
  <c r="AP12" i="5" s="1"/>
  <c r="AM12" i="5"/>
  <c r="AN12" i="5" s="1"/>
  <c r="AK12" i="5"/>
  <c r="AL12" i="5" s="1"/>
  <c r="AI12" i="5"/>
  <c r="AJ12" i="5" s="1"/>
  <c r="AG12" i="5"/>
  <c r="AH12" i="5" s="1"/>
  <c r="AE12" i="5"/>
  <c r="AF12" i="5" s="1"/>
  <c r="C12" i="5"/>
  <c r="D12" i="5" s="1"/>
  <c r="B12" i="5"/>
  <c r="AQ11" i="5"/>
  <c r="AO11" i="5"/>
  <c r="AP11" i="5" s="1"/>
  <c r="AM11" i="5"/>
  <c r="AN11" i="5" s="1"/>
  <c r="AK11" i="5"/>
  <c r="AL11" i="5" s="1"/>
  <c r="AI11" i="5"/>
  <c r="AJ11" i="5" s="1"/>
  <c r="AG11" i="5"/>
  <c r="AH11" i="5" s="1"/>
  <c r="AE11" i="5"/>
  <c r="AF11" i="5" s="1"/>
  <c r="C11" i="5"/>
  <c r="D11" i="5" s="1"/>
  <c r="B11" i="5"/>
  <c r="AQ10" i="5"/>
  <c r="AO10" i="5"/>
  <c r="AP10" i="5" s="1"/>
  <c r="AM10" i="5"/>
  <c r="AN10" i="5" s="1"/>
  <c r="AK10" i="5"/>
  <c r="AL10" i="5" s="1"/>
  <c r="AI10" i="5"/>
  <c r="AJ10" i="5" s="1"/>
  <c r="AG10" i="5"/>
  <c r="AH10" i="5" s="1"/>
  <c r="AE10" i="5"/>
  <c r="AF10" i="5" s="1"/>
  <c r="C10" i="5"/>
  <c r="D10" i="5" s="1"/>
  <c r="B10" i="5"/>
  <c r="AQ9" i="5"/>
  <c r="AR9" i="5" s="1"/>
  <c r="AO9" i="5"/>
  <c r="AP9" i="5" s="1"/>
  <c r="AM9" i="5"/>
  <c r="AN9" i="5" s="1"/>
  <c r="AK9" i="5"/>
  <c r="AL9" i="5" s="1"/>
  <c r="AI9" i="5"/>
  <c r="AJ9" i="5" s="1"/>
  <c r="AG9" i="5"/>
  <c r="AH9" i="5" s="1"/>
  <c r="AE9" i="5"/>
  <c r="AF9" i="5" s="1"/>
  <c r="C9" i="5"/>
  <c r="D9" i="5" s="1"/>
  <c r="B9" i="5"/>
  <c r="AQ8" i="5"/>
  <c r="AO8" i="5"/>
  <c r="AP8" i="5" s="1"/>
  <c r="AM8" i="5"/>
  <c r="AN8" i="5" s="1"/>
  <c r="AK8" i="5"/>
  <c r="AL8" i="5" s="1"/>
  <c r="AI8" i="5"/>
  <c r="AJ8" i="5" s="1"/>
  <c r="AG8" i="5"/>
  <c r="AH8" i="5" s="1"/>
  <c r="AE8" i="5"/>
  <c r="AF8" i="5" s="1"/>
  <c r="C8" i="5"/>
  <c r="D8" i="5" s="1"/>
  <c r="B8" i="5"/>
  <c r="AQ7" i="5"/>
  <c r="AO7" i="5"/>
  <c r="AP7" i="5" s="1"/>
  <c r="AM7" i="5"/>
  <c r="AN7" i="5" s="1"/>
  <c r="AK7" i="5"/>
  <c r="AL7" i="5" s="1"/>
  <c r="AI7" i="5"/>
  <c r="AJ7" i="5" s="1"/>
  <c r="AG7" i="5"/>
  <c r="AH7" i="5" s="1"/>
  <c r="AE7" i="5"/>
  <c r="AF7" i="5" s="1"/>
  <c r="C7" i="5"/>
  <c r="D7" i="5" s="1"/>
  <c r="B7" i="5"/>
  <c r="AQ6" i="5"/>
  <c r="AO6" i="5"/>
  <c r="AP6" i="5" s="1"/>
  <c r="AM6" i="5"/>
  <c r="AN6" i="5" s="1"/>
  <c r="AK6" i="5"/>
  <c r="AL6" i="5" s="1"/>
  <c r="AI6" i="5"/>
  <c r="AJ6" i="5" s="1"/>
  <c r="AG6" i="5"/>
  <c r="AH6" i="5" s="1"/>
  <c r="AE6" i="5"/>
  <c r="AF6" i="5" s="1"/>
  <c r="C6" i="5"/>
  <c r="D6" i="5" s="1"/>
  <c r="B6" i="5"/>
  <c r="AQ5" i="5"/>
  <c r="AO5" i="5"/>
  <c r="AP5" i="5" s="1"/>
  <c r="AM5" i="5"/>
  <c r="AN5" i="5" s="1"/>
  <c r="AK5" i="5"/>
  <c r="AL5" i="5" s="1"/>
  <c r="AI5" i="5"/>
  <c r="AJ5" i="5" s="1"/>
  <c r="AG5" i="5"/>
  <c r="AH5" i="5" s="1"/>
  <c r="AE5" i="5"/>
  <c r="AF5" i="5" s="1"/>
  <c r="C5" i="5"/>
  <c r="D5" i="5" s="1"/>
  <c r="B5" i="5"/>
  <c r="AQ4" i="5"/>
  <c r="AO4" i="5"/>
  <c r="AP4" i="5" s="1"/>
  <c r="AM4" i="5"/>
  <c r="AN4" i="5" s="1"/>
  <c r="AK4" i="5"/>
  <c r="AL4" i="5" s="1"/>
  <c r="AI4" i="5"/>
  <c r="AJ4" i="5" s="1"/>
  <c r="AG4" i="5"/>
  <c r="AH4" i="5" s="1"/>
  <c r="AE4" i="5"/>
  <c r="AF4" i="5" s="1"/>
  <c r="C4" i="5"/>
  <c r="D4" i="5" s="1"/>
  <c r="B4" i="5"/>
  <c r="AQ3" i="5"/>
  <c r="AO3" i="5"/>
  <c r="AP3" i="5" s="1"/>
  <c r="AM3" i="5"/>
  <c r="AN3" i="5" s="1"/>
  <c r="AK3" i="5"/>
  <c r="AL3" i="5" s="1"/>
  <c r="AI3" i="5"/>
  <c r="AJ3" i="5" s="1"/>
  <c r="AG3" i="5"/>
  <c r="AH3" i="5" s="1"/>
  <c r="AE3" i="5"/>
  <c r="AF3" i="5" s="1"/>
  <c r="C3" i="5"/>
  <c r="D3" i="5" s="1"/>
  <c r="B3" i="5"/>
  <c r="AQ2" i="5"/>
  <c r="AR2" i="5" s="1"/>
  <c r="AO2" i="5"/>
  <c r="AP2" i="5" s="1"/>
  <c r="AM2" i="5"/>
  <c r="AN2" i="5" s="1"/>
  <c r="AK2" i="5"/>
  <c r="AL2" i="5" s="1"/>
  <c r="AI2" i="5"/>
  <c r="AJ2" i="5" s="1"/>
  <c r="AG2" i="5"/>
  <c r="AH2" i="5" s="1"/>
  <c r="AE2" i="5"/>
  <c r="AF2" i="5" s="1"/>
  <c r="C2" i="5"/>
  <c r="D2" i="5" s="1"/>
  <c r="B2" i="5"/>
  <c r="AB226" i="9"/>
  <c r="AA226" i="9"/>
  <c r="Z226" i="9"/>
  <c r="Y226" i="9"/>
  <c r="X226" i="9"/>
  <c r="W226" i="9"/>
  <c r="V226" i="9"/>
  <c r="T226" i="9"/>
  <c r="S226" i="9"/>
  <c r="R226" i="9"/>
  <c r="Q226" i="9"/>
  <c r="P226" i="9"/>
  <c r="O226" i="9"/>
  <c r="N226" i="9"/>
  <c r="M226" i="9"/>
  <c r="L226" i="9"/>
  <c r="K226" i="9"/>
  <c r="J226" i="9"/>
  <c r="I226" i="9"/>
  <c r="T225" i="9"/>
  <c r="S225" i="9"/>
  <c r="R225" i="9"/>
  <c r="Q225" i="9"/>
  <c r="P225" i="9"/>
  <c r="O225" i="9"/>
  <c r="N225" i="9"/>
  <c r="Z225" i="9" s="1"/>
  <c r="M225" i="9"/>
  <c r="Y225" i="9" s="1"/>
  <c r="L225" i="9"/>
  <c r="K225" i="9"/>
  <c r="V225" i="9" s="1"/>
  <c r="J225" i="9"/>
  <c r="X225" i="9" s="1"/>
  <c r="I225" i="9"/>
  <c r="T224" i="9"/>
  <c r="S224" i="9"/>
  <c r="R224" i="9"/>
  <c r="Q224" i="9"/>
  <c r="P224" i="9"/>
  <c r="O224" i="9"/>
  <c r="N224" i="9"/>
  <c r="Z224" i="9" s="1"/>
  <c r="M224" i="9"/>
  <c r="Y224" i="9" s="1"/>
  <c r="L224" i="9"/>
  <c r="K224" i="9"/>
  <c r="V224" i="9" s="1"/>
  <c r="J224" i="9"/>
  <c r="X224" i="9" s="1"/>
  <c r="I224" i="9"/>
  <c r="T223" i="9"/>
  <c r="S223" i="9"/>
  <c r="R223" i="9"/>
  <c r="Q223" i="9"/>
  <c r="P223" i="9"/>
  <c r="O223" i="9"/>
  <c r="N223" i="9"/>
  <c r="Z223" i="9" s="1"/>
  <c r="M223" i="9"/>
  <c r="Y223" i="9" s="1"/>
  <c r="L223" i="9"/>
  <c r="K223" i="9"/>
  <c r="V223" i="9" s="1"/>
  <c r="J223" i="9"/>
  <c r="X223" i="9" s="1"/>
  <c r="I223" i="9"/>
  <c r="T222" i="9"/>
  <c r="S222" i="9"/>
  <c r="R222" i="9"/>
  <c r="Q222" i="9"/>
  <c r="P222" i="9"/>
  <c r="O222" i="9"/>
  <c r="N222" i="9"/>
  <c r="Z222" i="9" s="1"/>
  <c r="M222" i="9"/>
  <c r="Y222" i="9" s="1"/>
  <c r="L222" i="9"/>
  <c r="K222" i="9"/>
  <c r="V222" i="9" s="1"/>
  <c r="J222" i="9"/>
  <c r="X222" i="9" s="1"/>
  <c r="I222" i="9"/>
  <c r="T221" i="9"/>
  <c r="S221" i="9"/>
  <c r="R221" i="9"/>
  <c r="Q221" i="9"/>
  <c r="P221" i="9"/>
  <c r="O221" i="9"/>
  <c r="N221" i="9"/>
  <c r="Z221" i="9" s="1"/>
  <c r="M221" i="9"/>
  <c r="Y221" i="9" s="1"/>
  <c r="L221" i="9"/>
  <c r="K221" i="9"/>
  <c r="V221" i="9" s="1"/>
  <c r="J221" i="9"/>
  <c r="X221" i="9" s="1"/>
  <c r="I221" i="9"/>
  <c r="T220" i="9"/>
  <c r="S220" i="9"/>
  <c r="R220" i="9"/>
  <c r="Q220" i="9"/>
  <c r="P220" i="9"/>
  <c r="O220" i="9"/>
  <c r="N220" i="9"/>
  <c r="Z220" i="9" s="1"/>
  <c r="M220" i="9"/>
  <c r="Y220" i="9" s="1"/>
  <c r="L220" i="9"/>
  <c r="K220" i="9"/>
  <c r="V220" i="9" s="1"/>
  <c r="J220" i="9"/>
  <c r="X220" i="9" s="1"/>
  <c r="I220" i="9"/>
  <c r="T219" i="9"/>
  <c r="S219" i="9"/>
  <c r="R219" i="9"/>
  <c r="Q219" i="9"/>
  <c r="P219" i="9"/>
  <c r="O219" i="9"/>
  <c r="N219" i="9"/>
  <c r="Z219" i="9" s="1"/>
  <c r="M219" i="9"/>
  <c r="Y219" i="9" s="1"/>
  <c r="L219" i="9"/>
  <c r="K219" i="9"/>
  <c r="V219" i="9" s="1"/>
  <c r="J219" i="9"/>
  <c r="X219" i="9" s="1"/>
  <c r="I219" i="9"/>
  <c r="T218" i="9"/>
  <c r="S218" i="9"/>
  <c r="R218" i="9"/>
  <c r="Q218" i="9"/>
  <c r="P218" i="9"/>
  <c r="O218" i="9"/>
  <c r="N218" i="9"/>
  <c r="Z218" i="9" s="1"/>
  <c r="M218" i="9"/>
  <c r="Y218" i="9" s="1"/>
  <c r="L218" i="9"/>
  <c r="K218" i="9"/>
  <c r="V218" i="9" s="1"/>
  <c r="J218" i="9"/>
  <c r="X218" i="9" s="1"/>
  <c r="I218" i="9"/>
  <c r="T217" i="9"/>
  <c r="S217" i="9"/>
  <c r="R217" i="9"/>
  <c r="Q217" i="9"/>
  <c r="P217" i="9"/>
  <c r="O217" i="9"/>
  <c r="N217" i="9"/>
  <c r="Z217" i="9" s="1"/>
  <c r="M217" i="9"/>
  <c r="Y217" i="9" s="1"/>
  <c r="L217" i="9"/>
  <c r="K217" i="9"/>
  <c r="V217" i="9" s="1"/>
  <c r="J217" i="9"/>
  <c r="X217" i="9" s="1"/>
  <c r="I217" i="9"/>
  <c r="T216" i="9"/>
  <c r="S216" i="9"/>
  <c r="R216" i="9"/>
  <c r="Q216" i="9"/>
  <c r="P216" i="9"/>
  <c r="O216" i="9"/>
  <c r="N216" i="9"/>
  <c r="Z216" i="9" s="1"/>
  <c r="M216" i="9"/>
  <c r="Y216" i="9" s="1"/>
  <c r="L216" i="9"/>
  <c r="K216" i="9"/>
  <c r="V216" i="9" s="1"/>
  <c r="J216" i="9"/>
  <c r="X216" i="9" s="1"/>
  <c r="I216" i="9"/>
  <c r="T215" i="9"/>
  <c r="S215" i="9"/>
  <c r="R215" i="9"/>
  <c r="Q215" i="9"/>
  <c r="P215" i="9"/>
  <c r="O215" i="9"/>
  <c r="N215" i="9"/>
  <c r="Z215" i="9" s="1"/>
  <c r="M215" i="9"/>
  <c r="Y215" i="9" s="1"/>
  <c r="L215" i="9"/>
  <c r="K215" i="9"/>
  <c r="V215" i="9" s="1"/>
  <c r="J215" i="9"/>
  <c r="X215" i="9" s="1"/>
  <c r="I215" i="9"/>
  <c r="T214" i="9"/>
  <c r="S214" i="9"/>
  <c r="R214" i="9"/>
  <c r="Q214" i="9"/>
  <c r="P214" i="9"/>
  <c r="O214" i="9"/>
  <c r="N214" i="9"/>
  <c r="Z214" i="9" s="1"/>
  <c r="M214" i="9"/>
  <c r="Y214" i="9" s="1"/>
  <c r="L214" i="9"/>
  <c r="K214" i="9"/>
  <c r="V214" i="9" s="1"/>
  <c r="J214" i="9"/>
  <c r="X214" i="9" s="1"/>
  <c r="I214" i="9"/>
  <c r="T213" i="9"/>
  <c r="S213" i="9"/>
  <c r="R213" i="9"/>
  <c r="Q213" i="9"/>
  <c r="P213" i="9"/>
  <c r="O213" i="9"/>
  <c r="N213" i="9"/>
  <c r="Z213" i="9" s="1"/>
  <c r="M213" i="9"/>
  <c r="Y213" i="9" s="1"/>
  <c r="L213" i="9"/>
  <c r="K213" i="9"/>
  <c r="V213" i="9" s="1"/>
  <c r="J213" i="9"/>
  <c r="X213" i="9" s="1"/>
  <c r="I213" i="9"/>
  <c r="T212" i="9"/>
  <c r="S212" i="9"/>
  <c r="R212" i="9"/>
  <c r="Q212" i="9"/>
  <c r="P212" i="9"/>
  <c r="O212" i="9"/>
  <c r="N212" i="9"/>
  <c r="Z212" i="9" s="1"/>
  <c r="M212" i="9"/>
  <c r="Y212" i="9" s="1"/>
  <c r="L212" i="9"/>
  <c r="K212" i="9"/>
  <c r="V212" i="9" s="1"/>
  <c r="J212" i="9"/>
  <c r="X212" i="9" s="1"/>
  <c r="I212" i="9"/>
  <c r="T211" i="9"/>
  <c r="S211" i="9"/>
  <c r="R211" i="9"/>
  <c r="Q211" i="9"/>
  <c r="P211" i="9"/>
  <c r="O211" i="9"/>
  <c r="N211" i="9"/>
  <c r="Z211" i="9" s="1"/>
  <c r="M211" i="9"/>
  <c r="Y211" i="9" s="1"/>
  <c r="L211" i="9"/>
  <c r="K211" i="9"/>
  <c r="V211" i="9" s="1"/>
  <c r="J211" i="9"/>
  <c r="X211" i="9" s="1"/>
  <c r="I211" i="9"/>
  <c r="T210" i="9"/>
  <c r="S210" i="9"/>
  <c r="R210" i="9"/>
  <c r="Q210" i="9"/>
  <c r="P210" i="9"/>
  <c r="O210" i="9"/>
  <c r="N210" i="9"/>
  <c r="Z210" i="9" s="1"/>
  <c r="M210" i="9"/>
  <c r="Y210" i="9" s="1"/>
  <c r="L210" i="9"/>
  <c r="K210" i="9"/>
  <c r="V210" i="9" s="1"/>
  <c r="J210" i="9"/>
  <c r="X210" i="9" s="1"/>
  <c r="I210" i="9"/>
  <c r="T209" i="9"/>
  <c r="S209" i="9"/>
  <c r="R209" i="9"/>
  <c r="Q209" i="9"/>
  <c r="P209" i="9"/>
  <c r="O209" i="9"/>
  <c r="N209" i="9"/>
  <c r="Z209" i="9" s="1"/>
  <c r="M209" i="9"/>
  <c r="Y209" i="9" s="1"/>
  <c r="L209" i="9"/>
  <c r="K209" i="9"/>
  <c r="V209" i="9" s="1"/>
  <c r="J209" i="9"/>
  <c r="X209" i="9" s="1"/>
  <c r="I209" i="9"/>
  <c r="T208" i="9"/>
  <c r="S208" i="9"/>
  <c r="R208" i="9"/>
  <c r="Q208" i="9"/>
  <c r="P208" i="9"/>
  <c r="O208" i="9"/>
  <c r="N208" i="9"/>
  <c r="Z208" i="9" s="1"/>
  <c r="M208" i="9"/>
  <c r="Y208" i="9" s="1"/>
  <c r="L208" i="9"/>
  <c r="K208" i="9"/>
  <c r="V208" i="9" s="1"/>
  <c r="J208" i="9"/>
  <c r="X208" i="9" s="1"/>
  <c r="I208" i="9"/>
  <c r="T163" i="9"/>
  <c r="S163" i="9"/>
  <c r="R163" i="9"/>
  <c r="Q163" i="9"/>
  <c r="P163" i="9"/>
  <c r="O163" i="9"/>
  <c r="N163" i="9"/>
  <c r="Z163" i="9" s="1"/>
  <c r="M163" i="9"/>
  <c r="Y163" i="9" s="1"/>
  <c r="L163" i="9"/>
  <c r="K163" i="9"/>
  <c r="V163" i="9" s="1"/>
  <c r="J163" i="9"/>
  <c r="X163" i="9" s="1"/>
  <c r="I163" i="9"/>
  <c r="T162" i="9"/>
  <c r="S162" i="9"/>
  <c r="R162" i="9"/>
  <c r="Q162" i="9"/>
  <c r="P162" i="9"/>
  <c r="O162" i="9"/>
  <c r="N162" i="9"/>
  <c r="Z162" i="9" s="1"/>
  <c r="M162" i="9"/>
  <c r="Y162" i="9" s="1"/>
  <c r="L162" i="9"/>
  <c r="K162" i="9"/>
  <c r="V162" i="9" s="1"/>
  <c r="J162" i="9"/>
  <c r="X162" i="9" s="1"/>
  <c r="I162" i="9"/>
  <c r="T161" i="9"/>
  <c r="S161" i="9"/>
  <c r="R161" i="9"/>
  <c r="Q161" i="9"/>
  <c r="P161" i="9"/>
  <c r="O161" i="9"/>
  <c r="N161" i="9"/>
  <c r="Z161" i="9" s="1"/>
  <c r="M161" i="9"/>
  <c r="Y161" i="9" s="1"/>
  <c r="L161" i="9"/>
  <c r="K161" i="9"/>
  <c r="V161" i="9" s="1"/>
  <c r="J161" i="9"/>
  <c r="X161" i="9" s="1"/>
  <c r="I161" i="9"/>
  <c r="T160" i="9"/>
  <c r="S160" i="9"/>
  <c r="R160" i="9"/>
  <c r="Q160" i="9"/>
  <c r="P160" i="9"/>
  <c r="O160" i="9"/>
  <c r="N160" i="9"/>
  <c r="Z160" i="9" s="1"/>
  <c r="M160" i="9"/>
  <c r="Y160" i="9" s="1"/>
  <c r="L160" i="9"/>
  <c r="K160" i="9"/>
  <c r="V160" i="9" s="1"/>
  <c r="J160" i="9"/>
  <c r="X160" i="9" s="1"/>
  <c r="I160" i="9"/>
  <c r="T159" i="9"/>
  <c r="S159" i="9"/>
  <c r="R159" i="9"/>
  <c r="Q159" i="9"/>
  <c r="P159" i="9"/>
  <c r="O159" i="9"/>
  <c r="N159" i="9"/>
  <c r="Z159" i="9" s="1"/>
  <c r="M159" i="9"/>
  <c r="Y159" i="9" s="1"/>
  <c r="L159" i="9"/>
  <c r="K159" i="9"/>
  <c r="V159" i="9" s="1"/>
  <c r="J159" i="9"/>
  <c r="X159" i="9" s="1"/>
  <c r="I159" i="9"/>
  <c r="T158" i="9"/>
  <c r="S158" i="9"/>
  <c r="R158" i="9"/>
  <c r="Q158" i="9"/>
  <c r="P158" i="9"/>
  <c r="O158" i="9"/>
  <c r="N158" i="9"/>
  <c r="Z158" i="9" s="1"/>
  <c r="M158" i="9"/>
  <c r="Y158" i="9" s="1"/>
  <c r="L158" i="9"/>
  <c r="K158" i="9"/>
  <c r="V158" i="9" s="1"/>
  <c r="J158" i="9"/>
  <c r="X158" i="9" s="1"/>
  <c r="I158" i="9"/>
  <c r="T157" i="9"/>
  <c r="S157" i="9"/>
  <c r="R157" i="9"/>
  <c r="Q157" i="9"/>
  <c r="P157" i="9"/>
  <c r="O157" i="9"/>
  <c r="N157" i="9"/>
  <c r="Z157" i="9" s="1"/>
  <c r="M157" i="9"/>
  <c r="Y157" i="9" s="1"/>
  <c r="L157" i="9"/>
  <c r="K157" i="9"/>
  <c r="V157" i="9" s="1"/>
  <c r="J157" i="9"/>
  <c r="X157" i="9" s="1"/>
  <c r="I157" i="9"/>
  <c r="T156" i="9"/>
  <c r="S156" i="9"/>
  <c r="R156" i="9"/>
  <c r="Q156" i="9"/>
  <c r="P156" i="9"/>
  <c r="O156" i="9"/>
  <c r="N156" i="9"/>
  <c r="Z156" i="9" s="1"/>
  <c r="M156" i="9"/>
  <c r="Y156" i="9" s="1"/>
  <c r="L156" i="9"/>
  <c r="K156" i="9"/>
  <c r="V156" i="9" s="1"/>
  <c r="J156" i="9"/>
  <c r="X156" i="9" s="1"/>
  <c r="I156" i="9"/>
  <c r="T155" i="9"/>
  <c r="S155" i="9"/>
  <c r="R155" i="9"/>
  <c r="Q155" i="9"/>
  <c r="P155" i="9"/>
  <c r="O155" i="9"/>
  <c r="N155" i="9"/>
  <c r="Z155" i="9" s="1"/>
  <c r="M155" i="9"/>
  <c r="Y155" i="9" s="1"/>
  <c r="L155" i="9"/>
  <c r="K155" i="9"/>
  <c r="V155" i="9" s="1"/>
  <c r="J155" i="9"/>
  <c r="X155" i="9" s="1"/>
  <c r="I155" i="9"/>
  <c r="T154" i="9"/>
  <c r="S154" i="9"/>
  <c r="R154" i="9"/>
  <c r="Q154" i="9"/>
  <c r="P154" i="9"/>
  <c r="O154" i="9"/>
  <c r="N154" i="9"/>
  <c r="Z154" i="9" s="1"/>
  <c r="M154" i="9"/>
  <c r="Y154" i="9" s="1"/>
  <c r="L154" i="9"/>
  <c r="K154" i="9"/>
  <c r="V154" i="9" s="1"/>
  <c r="J154" i="9"/>
  <c r="X154" i="9" s="1"/>
  <c r="I154" i="9"/>
  <c r="T153" i="9"/>
  <c r="S153" i="9"/>
  <c r="R153" i="9"/>
  <c r="Q153" i="9"/>
  <c r="P153" i="9"/>
  <c r="O153" i="9"/>
  <c r="N153" i="9"/>
  <c r="Z153" i="9" s="1"/>
  <c r="M153" i="9"/>
  <c r="Y153" i="9" s="1"/>
  <c r="L153" i="9"/>
  <c r="K153" i="9"/>
  <c r="V153" i="9" s="1"/>
  <c r="J153" i="9"/>
  <c r="X153" i="9" s="1"/>
  <c r="I153" i="9"/>
  <c r="T152" i="9"/>
  <c r="S152" i="9"/>
  <c r="R152" i="9"/>
  <c r="Q152" i="9"/>
  <c r="P152" i="9"/>
  <c r="O152" i="9"/>
  <c r="N152" i="9"/>
  <c r="Z152" i="9" s="1"/>
  <c r="M152" i="9"/>
  <c r="Y152" i="9" s="1"/>
  <c r="L152" i="9"/>
  <c r="K152" i="9"/>
  <c r="V152" i="9" s="1"/>
  <c r="J152" i="9"/>
  <c r="X152" i="9" s="1"/>
  <c r="I152" i="9"/>
  <c r="T151" i="9"/>
  <c r="S151" i="9"/>
  <c r="R151" i="9"/>
  <c r="Q151" i="9"/>
  <c r="P151" i="9"/>
  <c r="O151" i="9"/>
  <c r="N151" i="9"/>
  <c r="Z151" i="9" s="1"/>
  <c r="M151" i="9"/>
  <c r="Y151" i="9" s="1"/>
  <c r="L151" i="9"/>
  <c r="K151" i="9"/>
  <c r="V151" i="9" s="1"/>
  <c r="J151" i="9"/>
  <c r="X151" i="9" s="1"/>
  <c r="I151" i="9"/>
  <c r="T150" i="9"/>
  <c r="S150" i="9"/>
  <c r="R150" i="9"/>
  <c r="Q150" i="9"/>
  <c r="P150" i="9"/>
  <c r="O150" i="9"/>
  <c r="N150" i="9"/>
  <c r="Z150" i="9" s="1"/>
  <c r="M150" i="9"/>
  <c r="Y150" i="9" s="1"/>
  <c r="L150" i="9"/>
  <c r="K150" i="9"/>
  <c r="V150" i="9" s="1"/>
  <c r="J150" i="9"/>
  <c r="X150" i="9" s="1"/>
  <c r="I150" i="9"/>
  <c r="T149" i="9"/>
  <c r="S149" i="9"/>
  <c r="R149" i="9"/>
  <c r="Q149" i="9"/>
  <c r="P149" i="9"/>
  <c r="O149" i="9"/>
  <c r="N149" i="9"/>
  <c r="Z149" i="9" s="1"/>
  <c r="M149" i="9"/>
  <c r="Y149" i="9" s="1"/>
  <c r="L149" i="9"/>
  <c r="K149" i="9"/>
  <c r="V149" i="9" s="1"/>
  <c r="J149" i="9"/>
  <c r="X149" i="9" s="1"/>
  <c r="I149" i="9"/>
  <c r="T148" i="9"/>
  <c r="S148" i="9"/>
  <c r="R148" i="9"/>
  <c r="Q148" i="9"/>
  <c r="P148" i="9"/>
  <c r="O148" i="9"/>
  <c r="N148" i="9"/>
  <c r="Z148" i="9" s="1"/>
  <c r="M148" i="9"/>
  <c r="Y148" i="9" s="1"/>
  <c r="L148" i="9"/>
  <c r="K148" i="9"/>
  <c r="V148" i="9" s="1"/>
  <c r="J148" i="9"/>
  <c r="X148" i="9" s="1"/>
  <c r="I148" i="9"/>
  <c r="T147" i="9"/>
  <c r="S147" i="9"/>
  <c r="R147" i="9"/>
  <c r="Q147" i="9"/>
  <c r="P147" i="9"/>
  <c r="O147" i="9"/>
  <c r="N147" i="9"/>
  <c r="Z147" i="9" s="1"/>
  <c r="M147" i="9"/>
  <c r="Y147" i="9" s="1"/>
  <c r="L147" i="9"/>
  <c r="K147" i="9"/>
  <c r="V147" i="9" s="1"/>
  <c r="J147" i="9"/>
  <c r="X147" i="9" s="1"/>
  <c r="I147" i="9"/>
  <c r="T146" i="9"/>
  <c r="S146" i="9"/>
  <c r="R146" i="9"/>
  <c r="Q146" i="9"/>
  <c r="P146" i="9"/>
  <c r="O146" i="9"/>
  <c r="N146" i="9"/>
  <c r="Z146" i="9" s="1"/>
  <c r="M146" i="9"/>
  <c r="Y146" i="9" s="1"/>
  <c r="L146" i="9"/>
  <c r="K146" i="9"/>
  <c r="V146" i="9" s="1"/>
  <c r="J146" i="9"/>
  <c r="X146" i="9" s="1"/>
  <c r="I146" i="9"/>
  <c r="T145" i="9"/>
  <c r="S145" i="9"/>
  <c r="R145" i="9"/>
  <c r="Q145" i="9"/>
  <c r="P145" i="9"/>
  <c r="O145" i="9"/>
  <c r="N145" i="9"/>
  <c r="Z145" i="9" s="1"/>
  <c r="M145" i="9"/>
  <c r="Y145" i="9" s="1"/>
  <c r="L145" i="9"/>
  <c r="K145" i="9"/>
  <c r="V145" i="9" s="1"/>
  <c r="J145" i="9"/>
  <c r="X145" i="9" s="1"/>
  <c r="I145" i="9"/>
  <c r="T144" i="9"/>
  <c r="S144" i="9"/>
  <c r="R144" i="9"/>
  <c r="Q144" i="9"/>
  <c r="P144" i="9"/>
  <c r="O144" i="9"/>
  <c r="N144" i="9"/>
  <c r="Z144" i="9" s="1"/>
  <c r="M144" i="9"/>
  <c r="Y144" i="9" s="1"/>
  <c r="L144" i="9"/>
  <c r="K144" i="9"/>
  <c r="V144" i="9" s="1"/>
  <c r="J144" i="9"/>
  <c r="X144" i="9" s="1"/>
  <c r="I144" i="9"/>
  <c r="T143" i="9"/>
  <c r="S143" i="9"/>
  <c r="R143" i="9"/>
  <c r="Q143" i="9"/>
  <c r="P143" i="9"/>
  <c r="O143" i="9"/>
  <c r="N143" i="9"/>
  <c r="Z143" i="9" s="1"/>
  <c r="M143" i="9"/>
  <c r="Y143" i="9" s="1"/>
  <c r="L143" i="9"/>
  <c r="K143" i="9"/>
  <c r="V143" i="9" s="1"/>
  <c r="J143" i="9"/>
  <c r="X143" i="9" s="1"/>
  <c r="I143" i="9"/>
  <c r="T142" i="9"/>
  <c r="S142" i="9"/>
  <c r="R142" i="9"/>
  <c r="Q142" i="9"/>
  <c r="P142" i="9"/>
  <c r="O142" i="9"/>
  <c r="N142" i="9"/>
  <c r="Z142" i="9" s="1"/>
  <c r="M142" i="9"/>
  <c r="Y142" i="9" s="1"/>
  <c r="L142" i="9"/>
  <c r="K142" i="9"/>
  <c r="V142" i="9" s="1"/>
  <c r="J142" i="9"/>
  <c r="X142" i="9" s="1"/>
  <c r="I142" i="9"/>
  <c r="T141" i="9"/>
  <c r="S141" i="9"/>
  <c r="R141" i="9"/>
  <c r="Q141" i="9"/>
  <c r="P141" i="9"/>
  <c r="O141" i="9"/>
  <c r="N141" i="9"/>
  <c r="Z141" i="9" s="1"/>
  <c r="M141" i="9"/>
  <c r="Y141" i="9" s="1"/>
  <c r="L141" i="9"/>
  <c r="K141" i="9"/>
  <c r="V141" i="9" s="1"/>
  <c r="J141" i="9"/>
  <c r="X141" i="9" s="1"/>
  <c r="I141" i="9"/>
  <c r="T140" i="9"/>
  <c r="S140" i="9"/>
  <c r="R140" i="9"/>
  <c r="Q140" i="9"/>
  <c r="P140" i="9"/>
  <c r="O140" i="9"/>
  <c r="N140" i="9"/>
  <c r="Z140" i="9" s="1"/>
  <c r="M140" i="9"/>
  <c r="Y140" i="9" s="1"/>
  <c r="L140" i="9"/>
  <c r="K140" i="9"/>
  <c r="V140" i="9" s="1"/>
  <c r="J140" i="9"/>
  <c r="X140" i="9" s="1"/>
  <c r="I140" i="9"/>
  <c r="T139" i="9"/>
  <c r="S139" i="9"/>
  <c r="R139" i="9"/>
  <c r="Q139" i="9"/>
  <c r="P139" i="9"/>
  <c r="O139" i="9"/>
  <c r="N139" i="9"/>
  <c r="Z139" i="9" s="1"/>
  <c r="M139" i="9"/>
  <c r="Y139" i="9" s="1"/>
  <c r="L139" i="9"/>
  <c r="K139" i="9"/>
  <c r="V139" i="9" s="1"/>
  <c r="J139" i="9"/>
  <c r="X139" i="9" s="1"/>
  <c r="I139" i="9"/>
  <c r="T138" i="9"/>
  <c r="S138" i="9"/>
  <c r="R138" i="9"/>
  <c r="Q138" i="9"/>
  <c r="P138" i="9"/>
  <c r="O138" i="9"/>
  <c r="N138" i="9"/>
  <c r="Z138" i="9" s="1"/>
  <c r="M138" i="9"/>
  <c r="Y138" i="9" s="1"/>
  <c r="L138" i="9"/>
  <c r="K138" i="9"/>
  <c r="V138" i="9" s="1"/>
  <c r="J138" i="9"/>
  <c r="X138" i="9" s="1"/>
  <c r="I138" i="9"/>
  <c r="T137" i="9"/>
  <c r="S137" i="9"/>
  <c r="R137" i="9"/>
  <c r="Q137" i="9"/>
  <c r="P137" i="9"/>
  <c r="O137" i="9"/>
  <c r="N137" i="9"/>
  <c r="Z137" i="9" s="1"/>
  <c r="M137" i="9"/>
  <c r="Y137" i="9" s="1"/>
  <c r="L137" i="9"/>
  <c r="K137" i="9"/>
  <c r="V137" i="9" s="1"/>
  <c r="J137" i="9"/>
  <c r="X137" i="9" s="1"/>
  <c r="I137" i="9"/>
  <c r="T136" i="9"/>
  <c r="S136" i="9"/>
  <c r="R136" i="9"/>
  <c r="Q136" i="9"/>
  <c r="P136" i="9"/>
  <c r="O136" i="9"/>
  <c r="N136" i="9"/>
  <c r="Z136" i="9" s="1"/>
  <c r="M136" i="9"/>
  <c r="Y136" i="9" s="1"/>
  <c r="L136" i="9"/>
  <c r="K136" i="9"/>
  <c r="V136" i="9" s="1"/>
  <c r="J136" i="9"/>
  <c r="X136" i="9" s="1"/>
  <c r="I136" i="9"/>
  <c r="T135" i="9"/>
  <c r="S135" i="9"/>
  <c r="R135" i="9"/>
  <c r="Q135" i="9"/>
  <c r="P135" i="9"/>
  <c r="O135" i="9"/>
  <c r="N135" i="9"/>
  <c r="Z135" i="9" s="1"/>
  <c r="M135" i="9"/>
  <c r="Y135" i="9" s="1"/>
  <c r="L135" i="9"/>
  <c r="K135" i="9"/>
  <c r="V135" i="9" s="1"/>
  <c r="J135" i="9"/>
  <c r="X135" i="9" s="1"/>
  <c r="I135" i="9"/>
  <c r="T134" i="9"/>
  <c r="S134" i="9"/>
  <c r="R134" i="9"/>
  <c r="Q134" i="9"/>
  <c r="P134" i="9"/>
  <c r="O134" i="9"/>
  <c r="N134" i="9"/>
  <c r="Z134" i="9" s="1"/>
  <c r="M134" i="9"/>
  <c r="Y134" i="9" s="1"/>
  <c r="L134" i="9"/>
  <c r="K134" i="9"/>
  <c r="V134" i="9" s="1"/>
  <c r="J134" i="9"/>
  <c r="X134" i="9" s="1"/>
  <c r="I134" i="9"/>
  <c r="T133" i="9"/>
  <c r="S133" i="9"/>
  <c r="R133" i="9"/>
  <c r="Q133" i="9"/>
  <c r="P133" i="9"/>
  <c r="O133" i="9"/>
  <c r="N133" i="9"/>
  <c r="Z133" i="9" s="1"/>
  <c r="M133" i="9"/>
  <c r="Y133" i="9" s="1"/>
  <c r="L133" i="9"/>
  <c r="K133" i="9"/>
  <c r="V133" i="9" s="1"/>
  <c r="J133" i="9"/>
  <c r="X133" i="9" s="1"/>
  <c r="I133" i="9"/>
  <c r="T132" i="9"/>
  <c r="S132" i="9"/>
  <c r="R132" i="9"/>
  <c r="Q132" i="9"/>
  <c r="P132" i="9"/>
  <c r="O132" i="9"/>
  <c r="N132" i="9"/>
  <c r="Z132" i="9" s="1"/>
  <c r="M132" i="9"/>
  <c r="Y132" i="9" s="1"/>
  <c r="L132" i="9"/>
  <c r="K132" i="9"/>
  <c r="V132" i="9" s="1"/>
  <c r="J132" i="9"/>
  <c r="X132" i="9" s="1"/>
  <c r="I132" i="9"/>
  <c r="T131" i="9"/>
  <c r="S131" i="9"/>
  <c r="R131" i="9"/>
  <c r="Q131" i="9"/>
  <c r="P131" i="9"/>
  <c r="O131" i="9"/>
  <c r="N131" i="9"/>
  <c r="Z131" i="9" s="1"/>
  <c r="M131" i="9"/>
  <c r="Y131" i="9" s="1"/>
  <c r="L131" i="9"/>
  <c r="K131" i="9"/>
  <c r="V131" i="9" s="1"/>
  <c r="J131" i="9"/>
  <c r="X131" i="9" s="1"/>
  <c r="I131" i="9"/>
  <c r="T130" i="9"/>
  <c r="S130" i="9"/>
  <c r="R130" i="9"/>
  <c r="Q130" i="9"/>
  <c r="P130" i="9"/>
  <c r="O130" i="9"/>
  <c r="N130" i="9"/>
  <c r="Z130" i="9" s="1"/>
  <c r="M130" i="9"/>
  <c r="Y130" i="9" s="1"/>
  <c r="L130" i="9"/>
  <c r="K130" i="9"/>
  <c r="V130" i="9" s="1"/>
  <c r="J130" i="9"/>
  <c r="X130" i="9" s="1"/>
  <c r="I130" i="9"/>
  <c r="T129" i="9"/>
  <c r="S129" i="9"/>
  <c r="R129" i="9"/>
  <c r="Q129" i="9"/>
  <c r="P129" i="9"/>
  <c r="O129" i="9"/>
  <c r="N129" i="9"/>
  <c r="Z129" i="9" s="1"/>
  <c r="M129" i="9"/>
  <c r="Y129" i="9" s="1"/>
  <c r="L129" i="9"/>
  <c r="K129" i="9"/>
  <c r="V129" i="9" s="1"/>
  <c r="J129" i="9"/>
  <c r="X129" i="9" s="1"/>
  <c r="I129" i="9"/>
  <c r="T128" i="9"/>
  <c r="S128" i="9"/>
  <c r="R128" i="9"/>
  <c r="Q128" i="9"/>
  <c r="P128" i="9"/>
  <c r="O128" i="9"/>
  <c r="N128" i="9"/>
  <c r="Z128" i="9" s="1"/>
  <c r="M128" i="9"/>
  <c r="Y128" i="9" s="1"/>
  <c r="L128" i="9"/>
  <c r="K128" i="9"/>
  <c r="V128" i="9" s="1"/>
  <c r="J128" i="9"/>
  <c r="X128" i="9" s="1"/>
  <c r="I128" i="9"/>
  <c r="T127" i="9"/>
  <c r="S127" i="9"/>
  <c r="R127" i="9"/>
  <c r="Q127" i="9"/>
  <c r="P127" i="9"/>
  <c r="O127" i="9"/>
  <c r="N127" i="9"/>
  <c r="Z127" i="9" s="1"/>
  <c r="M127" i="9"/>
  <c r="Y127" i="9" s="1"/>
  <c r="L127" i="9"/>
  <c r="K127" i="9"/>
  <c r="V127" i="9" s="1"/>
  <c r="J127" i="9"/>
  <c r="X127" i="9" s="1"/>
  <c r="I127" i="9"/>
  <c r="T126" i="9"/>
  <c r="S126" i="9"/>
  <c r="R126" i="9"/>
  <c r="Q126" i="9"/>
  <c r="P126" i="9"/>
  <c r="O126" i="9"/>
  <c r="N126" i="9"/>
  <c r="Z126" i="9" s="1"/>
  <c r="M126" i="9"/>
  <c r="Y126" i="9" s="1"/>
  <c r="L126" i="9"/>
  <c r="K126" i="9"/>
  <c r="V126" i="9" s="1"/>
  <c r="J126" i="9"/>
  <c r="X126" i="9" s="1"/>
  <c r="I126" i="9"/>
  <c r="T125" i="9"/>
  <c r="S125" i="9"/>
  <c r="R125" i="9"/>
  <c r="Q125" i="9"/>
  <c r="P125" i="9"/>
  <c r="O125" i="9"/>
  <c r="N125" i="9"/>
  <c r="Z125" i="9" s="1"/>
  <c r="M125" i="9"/>
  <c r="Y125" i="9" s="1"/>
  <c r="L125" i="9"/>
  <c r="K125" i="9"/>
  <c r="V125" i="9" s="1"/>
  <c r="J125" i="9"/>
  <c r="X125" i="9" s="1"/>
  <c r="I125" i="9"/>
  <c r="T124" i="9"/>
  <c r="S124" i="9"/>
  <c r="R124" i="9"/>
  <c r="Q124" i="9"/>
  <c r="P124" i="9"/>
  <c r="O124" i="9"/>
  <c r="N124" i="9"/>
  <c r="Z124" i="9" s="1"/>
  <c r="M124" i="9"/>
  <c r="Y124" i="9" s="1"/>
  <c r="L124" i="9"/>
  <c r="K124" i="9"/>
  <c r="V124" i="9" s="1"/>
  <c r="J124" i="9"/>
  <c r="X124" i="9" s="1"/>
  <c r="I124" i="9"/>
  <c r="T123" i="9"/>
  <c r="S123" i="9"/>
  <c r="R123" i="9"/>
  <c r="Q123" i="9"/>
  <c r="P123" i="9"/>
  <c r="O123" i="9"/>
  <c r="N123" i="9"/>
  <c r="Z123" i="9" s="1"/>
  <c r="M123" i="9"/>
  <c r="Y123" i="9" s="1"/>
  <c r="L123" i="9"/>
  <c r="K123" i="9"/>
  <c r="V123" i="9" s="1"/>
  <c r="J123" i="9"/>
  <c r="X123" i="9" s="1"/>
  <c r="I123" i="9"/>
  <c r="T122" i="9"/>
  <c r="S122" i="9"/>
  <c r="R122" i="9"/>
  <c r="Q122" i="9"/>
  <c r="P122" i="9"/>
  <c r="O122" i="9"/>
  <c r="N122" i="9"/>
  <c r="Z122" i="9" s="1"/>
  <c r="M122" i="9"/>
  <c r="Y122" i="9" s="1"/>
  <c r="L122" i="9"/>
  <c r="K122" i="9"/>
  <c r="V122" i="9" s="1"/>
  <c r="J122" i="9"/>
  <c r="X122" i="9" s="1"/>
  <c r="I122" i="9"/>
  <c r="T121" i="9"/>
  <c r="S121" i="9"/>
  <c r="R121" i="9"/>
  <c r="Q121" i="9"/>
  <c r="P121" i="9"/>
  <c r="O121" i="9"/>
  <c r="N121" i="9"/>
  <c r="Z121" i="9" s="1"/>
  <c r="M121" i="9"/>
  <c r="Y121" i="9" s="1"/>
  <c r="L121" i="9"/>
  <c r="K121" i="9"/>
  <c r="V121" i="9" s="1"/>
  <c r="J121" i="9"/>
  <c r="X121" i="9" s="1"/>
  <c r="I121" i="9"/>
  <c r="T120" i="9"/>
  <c r="S120" i="9"/>
  <c r="R120" i="9"/>
  <c r="Q120" i="9"/>
  <c r="P120" i="9"/>
  <c r="O120" i="9"/>
  <c r="N120" i="9"/>
  <c r="Z120" i="9" s="1"/>
  <c r="M120" i="9"/>
  <c r="Y120" i="9" s="1"/>
  <c r="L120" i="9"/>
  <c r="K120" i="9"/>
  <c r="V120" i="9" s="1"/>
  <c r="J120" i="9"/>
  <c r="X120" i="9" s="1"/>
  <c r="I120" i="9"/>
  <c r="T119" i="9"/>
  <c r="S119" i="9"/>
  <c r="R119" i="9"/>
  <c r="Q119" i="9"/>
  <c r="P119" i="9"/>
  <c r="O119" i="9"/>
  <c r="N119" i="9"/>
  <c r="Z119" i="9" s="1"/>
  <c r="M119" i="9"/>
  <c r="Y119" i="9" s="1"/>
  <c r="L119" i="9"/>
  <c r="K119" i="9"/>
  <c r="V119" i="9" s="1"/>
  <c r="J119" i="9"/>
  <c r="X119" i="9" s="1"/>
  <c r="I119" i="9"/>
  <c r="T118" i="9"/>
  <c r="S118" i="9"/>
  <c r="R118" i="9"/>
  <c r="Q118" i="9"/>
  <c r="P118" i="9"/>
  <c r="O118" i="9"/>
  <c r="N118" i="9"/>
  <c r="Z118" i="9" s="1"/>
  <c r="M118" i="9"/>
  <c r="Y118" i="9" s="1"/>
  <c r="L118" i="9"/>
  <c r="K118" i="9"/>
  <c r="V118" i="9" s="1"/>
  <c r="J118" i="9"/>
  <c r="X118" i="9" s="1"/>
  <c r="I118" i="9"/>
  <c r="T117" i="9"/>
  <c r="S117" i="9"/>
  <c r="R117" i="9"/>
  <c r="Q117" i="9"/>
  <c r="P117" i="9"/>
  <c r="O117" i="9"/>
  <c r="N117" i="9"/>
  <c r="Z117" i="9" s="1"/>
  <c r="M117" i="9"/>
  <c r="Y117" i="9" s="1"/>
  <c r="L117" i="9"/>
  <c r="K117" i="9"/>
  <c r="V117" i="9" s="1"/>
  <c r="J117" i="9"/>
  <c r="X117" i="9" s="1"/>
  <c r="I117" i="9"/>
  <c r="T116" i="9"/>
  <c r="S116" i="9"/>
  <c r="R116" i="9"/>
  <c r="Q116" i="9"/>
  <c r="P116" i="9"/>
  <c r="O116" i="9"/>
  <c r="N116" i="9"/>
  <c r="Z116" i="9" s="1"/>
  <c r="M116" i="9"/>
  <c r="Y116" i="9" s="1"/>
  <c r="L116" i="9"/>
  <c r="K116" i="9"/>
  <c r="V116" i="9" s="1"/>
  <c r="J116" i="9"/>
  <c r="X116" i="9" s="1"/>
  <c r="I116" i="9"/>
  <c r="T115" i="9"/>
  <c r="S115" i="9"/>
  <c r="R115" i="9"/>
  <c r="Q115" i="9"/>
  <c r="P115" i="9"/>
  <c r="O115" i="9"/>
  <c r="N115" i="9"/>
  <c r="Z115" i="9" s="1"/>
  <c r="M115" i="9"/>
  <c r="Y115" i="9" s="1"/>
  <c r="L115" i="9"/>
  <c r="K115" i="9"/>
  <c r="V115" i="9" s="1"/>
  <c r="J115" i="9"/>
  <c r="X115" i="9" s="1"/>
  <c r="I115" i="9"/>
  <c r="T114" i="9"/>
  <c r="S114" i="9"/>
  <c r="R114" i="9"/>
  <c r="Q114" i="9"/>
  <c r="P114" i="9"/>
  <c r="O114" i="9"/>
  <c r="N114" i="9"/>
  <c r="Z114" i="9" s="1"/>
  <c r="M114" i="9"/>
  <c r="Y114" i="9" s="1"/>
  <c r="L114" i="9"/>
  <c r="K114" i="9"/>
  <c r="V114" i="9" s="1"/>
  <c r="J114" i="9"/>
  <c r="X114" i="9" s="1"/>
  <c r="I114" i="9"/>
  <c r="T113" i="9"/>
  <c r="S113" i="9"/>
  <c r="R113" i="9"/>
  <c r="Q113" i="9"/>
  <c r="P113" i="9"/>
  <c r="O113" i="9"/>
  <c r="N113" i="9"/>
  <c r="Z113" i="9" s="1"/>
  <c r="M113" i="9"/>
  <c r="Y113" i="9" s="1"/>
  <c r="L113" i="9"/>
  <c r="K113" i="9"/>
  <c r="V113" i="9" s="1"/>
  <c r="J113" i="9"/>
  <c r="X113" i="9" s="1"/>
  <c r="I113" i="9"/>
  <c r="T112" i="9"/>
  <c r="S112" i="9"/>
  <c r="R112" i="9"/>
  <c r="Q112" i="9"/>
  <c r="P112" i="9"/>
  <c r="O112" i="9"/>
  <c r="N112" i="9"/>
  <c r="Z112" i="9" s="1"/>
  <c r="M112" i="9"/>
  <c r="Y112" i="9" s="1"/>
  <c r="L112" i="9"/>
  <c r="K112" i="9"/>
  <c r="V112" i="9" s="1"/>
  <c r="J112" i="9"/>
  <c r="X112" i="9" s="1"/>
  <c r="I112" i="9"/>
  <c r="T111" i="9"/>
  <c r="S111" i="9"/>
  <c r="R111" i="9"/>
  <c r="Q111" i="9"/>
  <c r="P111" i="9"/>
  <c r="O111" i="9"/>
  <c r="N111" i="9"/>
  <c r="Z111" i="9" s="1"/>
  <c r="M111" i="9"/>
  <c r="Y111" i="9" s="1"/>
  <c r="L111" i="9"/>
  <c r="K111" i="9"/>
  <c r="V111" i="9" s="1"/>
  <c r="J111" i="9"/>
  <c r="X111" i="9" s="1"/>
  <c r="I111" i="9"/>
  <c r="T110" i="9"/>
  <c r="S110" i="9"/>
  <c r="R110" i="9"/>
  <c r="Q110" i="9"/>
  <c r="P110" i="9"/>
  <c r="O110" i="9"/>
  <c r="N110" i="9"/>
  <c r="Z110" i="9" s="1"/>
  <c r="M110" i="9"/>
  <c r="Y110" i="9" s="1"/>
  <c r="L110" i="9"/>
  <c r="K110" i="9"/>
  <c r="V110" i="9" s="1"/>
  <c r="J110" i="9"/>
  <c r="X110" i="9" s="1"/>
  <c r="I110" i="9"/>
  <c r="T109" i="9"/>
  <c r="S109" i="9"/>
  <c r="R109" i="9"/>
  <c r="Q109" i="9"/>
  <c r="P109" i="9"/>
  <c r="O109" i="9"/>
  <c r="N109" i="9"/>
  <c r="Z109" i="9" s="1"/>
  <c r="M109" i="9"/>
  <c r="Y109" i="9" s="1"/>
  <c r="L109" i="9"/>
  <c r="K109" i="9"/>
  <c r="V109" i="9" s="1"/>
  <c r="J109" i="9"/>
  <c r="X109" i="9" s="1"/>
  <c r="I109" i="9"/>
  <c r="T108" i="9"/>
  <c r="S108" i="9"/>
  <c r="R108" i="9"/>
  <c r="Q108" i="9"/>
  <c r="P108" i="9"/>
  <c r="O108" i="9"/>
  <c r="N108" i="9"/>
  <c r="Z108" i="9" s="1"/>
  <c r="M108" i="9"/>
  <c r="Y108" i="9" s="1"/>
  <c r="L108" i="9"/>
  <c r="K108" i="9"/>
  <c r="V108" i="9" s="1"/>
  <c r="J108" i="9"/>
  <c r="X108" i="9" s="1"/>
  <c r="I108" i="9"/>
  <c r="T107" i="9"/>
  <c r="S107" i="9"/>
  <c r="R107" i="9"/>
  <c r="Q107" i="9"/>
  <c r="P107" i="9"/>
  <c r="O107" i="9"/>
  <c r="N107" i="9"/>
  <c r="Z107" i="9" s="1"/>
  <c r="M107" i="9"/>
  <c r="Y107" i="9" s="1"/>
  <c r="L107" i="9"/>
  <c r="K107" i="9"/>
  <c r="V107" i="9" s="1"/>
  <c r="J107" i="9"/>
  <c r="X107" i="9" s="1"/>
  <c r="I107" i="9"/>
  <c r="T106" i="9"/>
  <c r="S106" i="9"/>
  <c r="R106" i="9"/>
  <c r="Q106" i="9"/>
  <c r="P106" i="9"/>
  <c r="O106" i="9"/>
  <c r="N106" i="9"/>
  <c r="Z106" i="9" s="1"/>
  <c r="M106" i="9"/>
  <c r="Y106" i="9" s="1"/>
  <c r="L106" i="9"/>
  <c r="K106" i="9"/>
  <c r="V106" i="9" s="1"/>
  <c r="J106" i="9"/>
  <c r="X106" i="9" s="1"/>
  <c r="I106" i="9"/>
  <c r="T105" i="9"/>
  <c r="S105" i="9"/>
  <c r="R105" i="9"/>
  <c r="Q105" i="9"/>
  <c r="P105" i="9"/>
  <c r="O105" i="9"/>
  <c r="N105" i="9"/>
  <c r="Z105" i="9" s="1"/>
  <c r="M105" i="9"/>
  <c r="Y105" i="9" s="1"/>
  <c r="L105" i="9"/>
  <c r="K105" i="9"/>
  <c r="V105" i="9" s="1"/>
  <c r="J105" i="9"/>
  <c r="X105" i="9" s="1"/>
  <c r="I105" i="9"/>
  <c r="T104" i="9"/>
  <c r="S104" i="9"/>
  <c r="R104" i="9"/>
  <c r="Q104" i="9"/>
  <c r="P104" i="9"/>
  <c r="O104" i="9"/>
  <c r="N104" i="9"/>
  <c r="Z104" i="9" s="1"/>
  <c r="M104" i="9"/>
  <c r="Y104" i="9" s="1"/>
  <c r="L104" i="9"/>
  <c r="K104" i="9"/>
  <c r="V104" i="9" s="1"/>
  <c r="J104" i="9"/>
  <c r="X104" i="9" s="1"/>
  <c r="I104" i="9"/>
  <c r="T103" i="9"/>
  <c r="S103" i="9"/>
  <c r="R103" i="9"/>
  <c r="Q103" i="9"/>
  <c r="P103" i="9"/>
  <c r="O103" i="9"/>
  <c r="N103" i="9"/>
  <c r="Z103" i="9" s="1"/>
  <c r="M103" i="9"/>
  <c r="Y103" i="9" s="1"/>
  <c r="L103" i="9"/>
  <c r="K103" i="9"/>
  <c r="V103" i="9" s="1"/>
  <c r="J103" i="9"/>
  <c r="X103" i="9" s="1"/>
  <c r="I103" i="9"/>
  <c r="T102" i="9"/>
  <c r="S102" i="9"/>
  <c r="R102" i="9"/>
  <c r="Q102" i="9"/>
  <c r="P102" i="9"/>
  <c r="O102" i="9"/>
  <c r="N102" i="9"/>
  <c r="Z102" i="9" s="1"/>
  <c r="M102" i="9"/>
  <c r="Y102" i="9" s="1"/>
  <c r="L102" i="9"/>
  <c r="K102" i="9"/>
  <c r="V102" i="9" s="1"/>
  <c r="J102" i="9"/>
  <c r="X102" i="9" s="1"/>
  <c r="I102" i="9"/>
  <c r="T101" i="9"/>
  <c r="S101" i="9"/>
  <c r="R101" i="9"/>
  <c r="Q101" i="9"/>
  <c r="P101" i="9"/>
  <c r="O101" i="9"/>
  <c r="N101" i="9"/>
  <c r="Z101" i="9" s="1"/>
  <c r="M101" i="9"/>
  <c r="Y101" i="9" s="1"/>
  <c r="L101" i="9"/>
  <c r="K101" i="9"/>
  <c r="V101" i="9" s="1"/>
  <c r="J101" i="9"/>
  <c r="X101" i="9" s="1"/>
  <c r="I101" i="9"/>
  <c r="T100" i="9"/>
  <c r="S100" i="9"/>
  <c r="R100" i="9"/>
  <c r="Q100" i="9"/>
  <c r="P100" i="9"/>
  <c r="O100" i="9"/>
  <c r="N100" i="9"/>
  <c r="Z100" i="9" s="1"/>
  <c r="M100" i="9"/>
  <c r="Y100" i="9" s="1"/>
  <c r="L100" i="9"/>
  <c r="K100" i="9"/>
  <c r="V100" i="9" s="1"/>
  <c r="J100" i="9"/>
  <c r="X100" i="9" s="1"/>
  <c r="I100" i="9"/>
  <c r="T99" i="9"/>
  <c r="S99" i="9"/>
  <c r="R99" i="9"/>
  <c r="Q99" i="9"/>
  <c r="P99" i="9"/>
  <c r="O99" i="9"/>
  <c r="N99" i="9"/>
  <c r="Z99" i="9" s="1"/>
  <c r="M99" i="9"/>
  <c r="Y99" i="9" s="1"/>
  <c r="L99" i="9"/>
  <c r="K99" i="9"/>
  <c r="V99" i="9" s="1"/>
  <c r="J99" i="9"/>
  <c r="X99" i="9" s="1"/>
  <c r="I99" i="9"/>
  <c r="T98" i="9"/>
  <c r="S98" i="9"/>
  <c r="R98" i="9"/>
  <c r="Q98" i="9"/>
  <c r="P98" i="9"/>
  <c r="O98" i="9"/>
  <c r="N98" i="9"/>
  <c r="Z98" i="9" s="1"/>
  <c r="M98" i="9"/>
  <c r="Y98" i="9" s="1"/>
  <c r="L98" i="9"/>
  <c r="K98" i="9"/>
  <c r="V98" i="9" s="1"/>
  <c r="J98" i="9"/>
  <c r="X98" i="9" s="1"/>
  <c r="I98" i="9"/>
  <c r="T97" i="9"/>
  <c r="S97" i="9"/>
  <c r="R97" i="9"/>
  <c r="Q97" i="9"/>
  <c r="P97" i="9"/>
  <c r="O97" i="9"/>
  <c r="N97" i="9"/>
  <c r="Z97" i="9" s="1"/>
  <c r="M97" i="9"/>
  <c r="Y97" i="9" s="1"/>
  <c r="L97" i="9"/>
  <c r="K97" i="9"/>
  <c r="V97" i="9" s="1"/>
  <c r="J97" i="9"/>
  <c r="X97" i="9" s="1"/>
  <c r="I97" i="9"/>
  <c r="T96" i="9"/>
  <c r="S96" i="9"/>
  <c r="R96" i="9"/>
  <c r="Q96" i="9"/>
  <c r="P96" i="9"/>
  <c r="O96" i="9"/>
  <c r="N96" i="9"/>
  <c r="Z96" i="9" s="1"/>
  <c r="M96" i="9"/>
  <c r="Y96" i="9" s="1"/>
  <c r="L96" i="9"/>
  <c r="K96" i="9"/>
  <c r="V96" i="9" s="1"/>
  <c r="J96" i="9"/>
  <c r="X96" i="9" s="1"/>
  <c r="I96" i="9"/>
  <c r="T95" i="9"/>
  <c r="S95" i="9"/>
  <c r="R95" i="9"/>
  <c r="Q95" i="9"/>
  <c r="P95" i="9"/>
  <c r="O95" i="9"/>
  <c r="N95" i="9"/>
  <c r="Z95" i="9" s="1"/>
  <c r="M95" i="9"/>
  <c r="Y95" i="9" s="1"/>
  <c r="L95" i="9"/>
  <c r="K95" i="9"/>
  <c r="V95" i="9" s="1"/>
  <c r="J95" i="9"/>
  <c r="X95" i="9" s="1"/>
  <c r="I95" i="9"/>
  <c r="T94" i="9"/>
  <c r="S94" i="9"/>
  <c r="R94" i="9"/>
  <c r="Q94" i="9"/>
  <c r="P94" i="9"/>
  <c r="O94" i="9"/>
  <c r="N94" i="9"/>
  <c r="Z94" i="9" s="1"/>
  <c r="M94" i="9"/>
  <c r="Y94" i="9" s="1"/>
  <c r="L94" i="9"/>
  <c r="K94" i="9"/>
  <c r="V94" i="9" s="1"/>
  <c r="J94" i="9"/>
  <c r="X94" i="9" s="1"/>
  <c r="I94" i="9"/>
  <c r="T93" i="9"/>
  <c r="S93" i="9"/>
  <c r="R93" i="9"/>
  <c r="Q93" i="9"/>
  <c r="P93" i="9"/>
  <c r="O93" i="9"/>
  <c r="N93" i="9"/>
  <c r="Z93" i="9" s="1"/>
  <c r="M93" i="9"/>
  <c r="Y93" i="9" s="1"/>
  <c r="L93" i="9"/>
  <c r="K93" i="9"/>
  <c r="V93" i="9" s="1"/>
  <c r="J93" i="9"/>
  <c r="X93" i="9" s="1"/>
  <c r="I93" i="9"/>
  <c r="T92" i="9"/>
  <c r="S92" i="9"/>
  <c r="R92" i="9"/>
  <c r="Q92" i="9"/>
  <c r="P92" i="9"/>
  <c r="O92" i="9"/>
  <c r="N92" i="9"/>
  <c r="Z92" i="9" s="1"/>
  <c r="M92" i="9"/>
  <c r="Y92" i="9" s="1"/>
  <c r="L92" i="9"/>
  <c r="K92" i="9"/>
  <c r="V92" i="9" s="1"/>
  <c r="J92" i="9"/>
  <c r="X92" i="9" s="1"/>
  <c r="I92" i="9"/>
  <c r="T91" i="9"/>
  <c r="S91" i="9"/>
  <c r="R91" i="9"/>
  <c r="Q91" i="9"/>
  <c r="P91" i="9"/>
  <c r="O91" i="9"/>
  <c r="N91" i="9"/>
  <c r="Z91" i="9" s="1"/>
  <c r="M91" i="9"/>
  <c r="Y91" i="9" s="1"/>
  <c r="L91" i="9"/>
  <c r="K91" i="9"/>
  <c r="V91" i="9" s="1"/>
  <c r="J91" i="9"/>
  <c r="X91" i="9" s="1"/>
  <c r="I91" i="9"/>
  <c r="T90" i="9"/>
  <c r="S90" i="9"/>
  <c r="R90" i="9"/>
  <c r="Q90" i="9"/>
  <c r="P90" i="9"/>
  <c r="O90" i="9"/>
  <c r="N90" i="9"/>
  <c r="Z90" i="9" s="1"/>
  <c r="M90" i="9"/>
  <c r="Y90" i="9" s="1"/>
  <c r="L90" i="9"/>
  <c r="K90" i="9"/>
  <c r="V90" i="9" s="1"/>
  <c r="J90" i="9"/>
  <c r="X90" i="9" s="1"/>
  <c r="I90" i="9"/>
  <c r="T89" i="9"/>
  <c r="S89" i="9"/>
  <c r="R89" i="9"/>
  <c r="Q89" i="9"/>
  <c r="P89" i="9"/>
  <c r="O89" i="9"/>
  <c r="N89" i="9"/>
  <c r="Z89" i="9" s="1"/>
  <c r="M89" i="9"/>
  <c r="Y89" i="9" s="1"/>
  <c r="L89" i="9"/>
  <c r="K89" i="9"/>
  <c r="V89" i="9" s="1"/>
  <c r="J89" i="9"/>
  <c r="X89" i="9" s="1"/>
  <c r="I89" i="9"/>
  <c r="T88" i="9"/>
  <c r="S88" i="9"/>
  <c r="R88" i="9"/>
  <c r="Q88" i="9"/>
  <c r="P88" i="9"/>
  <c r="O88" i="9"/>
  <c r="N88" i="9"/>
  <c r="Z88" i="9" s="1"/>
  <c r="M88" i="9"/>
  <c r="Y88" i="9" s="1"/>
  <c r="L88" i="9"/>
  <c r="K88" i="9"/>
  <c r="V88" i="9" s="1"/>
  <c r="J88" i="9"/>
  <c r="X88" i="9" s="1"/>
  <c r="I88" i="9"/>
  <c r="T87" i="9"/>
  <c r="S87" i="9"/>
  <c r="R87" i="9"/>
  <c r="Q87" i="9"/>
  <c r="P87" i="9"/>
  <c r="O87" i="9"/>
  <c r="N87" i="9"/>
  <c r="Z87" i="9" s="1"/>
  <c r="M87" i="9"/>
  <c r="Y87" i="9" s="1"/>
  <c r="L87" i="9"/>
  <c r="K87" i="9"/>
  <c r="V87" i="9" s="1"/>
  <c r="J87" i="9"/>
  <c r="X87" i="9" s="1"/>
  <c r="I87" i="9"/>
  <c r="T86" i="9"/>
  <c r="S86" i="9"/>
  <c r="R86" i="9"/>
  <c r="Q86" i="9"/>
  <c r="P86" i="9"/>
  <c r="O86" i="9"/>
  <c r="N86" i="9"/>
  <c r="Z86" i="9" s="1"/>
  <c r="M86" i="9"/>
  <c r="Y86" i="9" s="1"/>
  <c r="L86" i="9"/>
  <c r="K86" i="9"/>
  <c r="V86" i="9" s="1"/>
  <c r="J86" i="9"/>
  <c r="X86" i="9" s="1"/>
  <c r="I86" i="9"/>
  <c r="T85" i="9"/>
  <c r="S85" i="9"/>
  <c r="R85" i="9"/>
  <c r="Q85" i="9"/>
  <c r="P85" i="9"/>
  <c r="O85" i="9"/>
  <c r="N85" i="9"/>
  <c r="Z85" i="9" s="1"/>
  <c r="M85" i="9"/>
  <c r="Y85" i="9" s="1"/>
  <c r="L85" i="9"/>
  <c r="K85" i="9"/>
  <c r="V85" i="9" s="1"/>
  <c r="J85" i="9"/>
  <c r="X85" i="9" s="1"/>
  <c r="I85" i="9"/>
  <c r="T84" i="9"/>
  <c r="S84" i="9"/>
  <c r="R84" i="9"/>
  <c r="Q84" i="9"/>
  <c r="P84" i="9"/>
  <c r="O84" i="9"/>
  <c r="N84" i="9"/>
  <c r="Z84" i="9" s="1"/>
  <c r="M84" i="9"/>
  <c r="Y84" i="9" s="1"/>
  <c r="L84" i="9"/>
  <c r="K84" i="9"/>
  <c r="V84" i="9" s="1"/>
  <c r="J84" i="9"/>
  <c r="X84" i="9" s="1"/>
  <c r="I84" i="9"/>
  <c r="T83" i="9"/>
  <c r="S83" i="9"/>
  <c r="R83" i="9"/>
  <c r="Q83" i="9"/>
  <c r="P83" i="9"/>
  <c r="O83" i="9"/>
  <c r="N83" i="9"/>
  <c r="Z83" i="9" s="1"/>
  <c r="M83" i="9"/>
  <c r="Y83" i="9" s="1"/>
  <c r="L83" i="9"/>
  <c r="K83" i="9"/>
  <c r="V83" i="9" s="1"/>
  <c r="J83" i="9"/>
  <c r="X83" i="9" s="1"/>
  <c r="I83" i="9"/>
  <c r="T82" i="9"/>
  <c r="S82" i="9"/>
  <c r="R82" i="9"/>
  <c r="Q82" i="9"/>
  <c r="P82" i="9"/>
  <c r="O82" i="9"/>
  <c r="N82" i="9"/>
  <c r="Z82" i="9" s="1"/>
  <c r="M82" i="9"/>
  <c r="Y82" i="9" s="1"/>
  <c r="L82" i="9"/>
  <c r="K82" i="9"/>
  <c r="V82" i="9" s="1"/>
  <c r="J82" i="9"/>
  <c r="X82" i="9" s="1"/>
  <c r="I82" i="9"/>
  <c r="T81" i="9"/>
  <c r="S81" i="9"/>
  <c r="R81" i="9"/>
  <c r="Q81" i="9"/>
  <c r="P81" i="9"/>
  <c r="O81" i="9"/>
  <c r="N81" i="9"/>
  <c r="Z81" i="9" s="1"/>
  <c r="M81" i="9"/>
  <c r="Y81" i="9" s="1"/>
  <c r="L81" i="9"/>
  <c r="K81" i="9"/>
  <c r="V81" i="9" s="1"/>
  <c r="J81" i="9"/>
  <c r="X81" i="9" s="1"/>
  <c r="I81" i="9"/>
  <c r="T80" i="9"/>
  <c r="S80" i="9"/>
  <c r="R80" i="9"/>
  <c r="Q80" i="9"/>
  <c r="P80" i="9"/>
  <c r="O80" i="9"/>
  <c r="N80" i="9"/>
  <c r="Z80" i="9" s="1"/>
  <c r="M80" i="9"/>
  <c r="Y80" i="9" s="1"/>
  <c r="L80" i="9"/>
  <c r="K80" i="9"/>
  <c r="V80" i="9" s="1"/>
  <c r="J80" i="9"/>
  <c r="X80" i="9" s="1"/>
  <c r="I80" i="9"/>
  <c r="T79" i="9"/>
  <c r="S79" i="9"/>
  <c r="R79" i="9"/>
  <c r="Q79" i="9"/>
  <c r="P79" i="9"/>
  <c r="O79" i="9"/>
  <c r="N79" i="9"/>
  <c r="Z79" i="9" s="1"/>
  <c r="M79" i="9"/>
  <c r="Y79" i="9" s="1"/>
  <c r="L79" i="9"/>
  <c r="K79" i="9"/>
  <c r="V79" i="9" s="1"/>
  <c r="J79" i="9"/>
  <c r="X79" i="9" s="1"/>
  <c r="I79" i="9"/>
  <c r="T78" i="9"/>
  <c r="S78" i="9"/>
  <c r="R78" i="9"/>
  <c r="Q78" i="9"/>
  <c r="P78" i="9"/>
  <c r="O78" i="9"/>
  <c r="N78" i="9"/>
  <c r="Z78" i="9" s="1"/>
  <c r="M78" i="9"/>
  <c r="Y78" i="9" s="1"/>
  <c r="L78" i="9"/>
  <c r="K78" i="9"/>
  <c r="V78" i="9" s="1"/>
  <c r="J78" i="9"/>
  <c r="X78" i="9" s="1"/>
  <c r="I78" i="9"/>
  <c r="T77" i="9"/>
  <c r="S77" i="9"/>
  <c r="R77" i="9"/>
  <c r="Q77" i="9"/>
  <c r="P77" i="9"/>
  <c r="O77" i="9"/>
  <c r="N77" i="9"/>
  <c r="Z77" i="9" s="1"/>
  <c r="M77" i="9"/>
  <c r="Y77" i="9" s="1"/>
  <c r="L77" i="9"/>
  <c r="K77" i="9"/>
  <c r="V77" i="9" s="1"/>
  <c r="J77" i="9"/>
  <c r="X77" i="9" s="1"/>
  <c r="I77" i="9"/>
  <c r="T76" i="9"/>
  <c r="S76" i="9"/>
  <c r="R76" i="9"/>
  <c r="Q76" i="9"/>
  <c r="P76" i="9"/>
  <c r="O76" i="9"/>
  <c r="N76" i="9"/>
  <c r="Z76" i="9" s="1"/>
  <c r="M76" i="9"/>
  <c r="Y76" i="9" s="1"/>
  <c r="L76" i="9"/>
  <c r="K76" i="9"/>
  <c r="V76" i="9" s="1"/>
  <c r="J76" i="9"/>
  <c r="X76" i="9" s="1"/>
  <c r="I76" i="9"/>
  <c r="T75" i="9"/>
  <c r="S75" i="9"/>
  <c r="R75" i="9"/>
  <c r="Q75" i="9"/>
  <c r="P75" i="9"/>
  <c r="O75" i="9"/>
  <c r="N75" i="9"/>
  <c r="Z75" i="9" s="1"/>
  <c r="M75" i="9"/>
  <c r="Y75" i="9" s="1"/>
  <c r="L75" i="9"/>
  <c r="K75" i="9"/>
  <c r="V75" i="9" s="1"/>
  <c r="J75" i="9"/>
  <c r="X75" i="9" s="1"/>
  <c r="I75" i="9"/>
  <c r="T74" i="9"/>
  <c r="S74" i="9"/>
  <c r="R74" i="9"/>
  <c r="Q74" i="9"/>
  <c r="P74" i="9"/>
  <c r="O74" i="9"/>
  <c r="N74" i="9"/>
  <c r="Z74" i="9" s="1"/>
  <c r="M74" i="9"/>
  <c r="Y74" i="9" s="1"/>
  <c r="L74" i="9"/>
  <c r="K74" i="9"/>
  <c r="V74" i="9" s="1"/>
  <c r="J74" i="9"/>
  <c r="X74" i="9" s="1"/>
  <c r="I74" i="9"/>
  <c r="T73" i="9"/>
  <c r="S73" i="9"/>
  <c r="R73" i="9"/>
  <c r="Q73" i="9"/>
  <c r="P73" i="9"/>
  <c r="O73" i="9"/>
  <c r="N73" i="9"/>
  <c r="Z73" i="9" s="1"/>
  <c r="M73" i="9"/>
  <c r="Y73" i="9" s="1"/>
  <c r="L73" i="9"/>
  <c r="K73" i="9"/>
  <c r="V73" i="9" s="1"/>
  <c r="J73" i="9"/>
  <c r="X73" i="9" s="1"/>
  <c r="I73" i="9"/>
  <c r="T72" i="9"/>
  <c r="S72" i="9"/>
  <c r="R72" i="9"/>
  <c r="Q72" i="9"/>
  <c r="P72" i="9"/>
  <c r="O72" i="9"/>
  <c r="N72" i="9"/>
  <c r="Z72" i="9" s="1"/>
  <c r="M72" i="9"/>
  <c r="Y72" i="9" s="1"/>
  <c r="L72" i="9"/>
  <c r="K72" i="9"/>
  <c r="V72" i="9" s="1"/>
  <c r="J72" i="9"/>
  <c r="X72" i="9" s="1"/>
  <c r="I72" i="9"/>
  <c r="T71" i="9"/>
  <c r="S71" i="9"/>
  <c r="R71" i="9"/>
  <c r="Q71" i="9"/>
  <c r="P71" i="9"/>
  <c r="O71" i="9"/>
  <c r="N71" i="9"/>
  <c r="Z71" i="9" s="1"/>
  <c r="M71" i="9"/>
  <c r="Y71" i="9" s="1"/>
  <c r="L71" i="9"/>
  <c r="K71" i="9"/>
  <c r="V71" i="9" s="1"/>
  <c r="J71" i="9"/>
  <c r="X71" i="9" s="1"/>
  <c r="I71" i="9"/>
  <c r="T70" i="9"/>
  <c r="S70" i="9"/>
  <c r="R70" i="9"/>
  <c r="Q70" i="9"/>
  <c r="P70" i="9"/>
  <c r="O70" i="9"/>
  <c r="N70" i="9"/>
  <c r="Z70" i="9" s="1"/>
  <c r="M70" i="9"/>
  <c r="Y70" i="9" s="1"/>
  <c r="L70" i="9"/>
  <c r="K70" i="9"/>
  <c r="V70" i="9" s="1"/>
  <c r="J70" i="9"/>
  <c r="X70" i="9" s="1"/>
  <c r="I70" i="9"/>
  <c r="T69" i="9"/>
  <c r="S69" i="9"/>
  <c r="R69" i="9"/>
  <c r="Q69" i="9"/>
  <c r="P69" i="9"/>
  <c r="O69" i="9"/>
  <c r="N69" i="9"/>
  <c r="Z69" i="9" s="1"/>
  <c r="M69" i="9"/>
  <c r="Y69" i="9" s="1"/>
  <c r="L69" i="9"/>
  <c r="K69" i="9"/>
  <c r="V69" i="9" s="1"/>
  <c r="J69" i="9"/>
  <c r="X69" i="9" s="1"/>
  <c r="I69" i="9"/>
  <c r="T68" i="9"/>
  <c r="S68" i="9"/>
  <c r="R68" i="9"/>
  <c r="Q68" i="9"/>
  <c r="P68" i="9"/>
  <c r="O68" i="9"/>
  <c r="N68" i="9"/>
  <c r="Z68" i="9" s="1"/>
  <c r="M68" i="9"/>
  <c r="Y68" i="9" s="1"/>
  <c r="L68" i="9"/>
  <c r="K68" i="9"/>
  <c r="V68" i="9" s="1"/>
  <c r="J68" i="9"/>
  <c r="X68" i="9" s="1"/>
  <c r="I68" i="9"/>
  <c r="T67" i="9"/>
  <c r="S67" i="9"/>
  <c r="R67" i="9"/>
  <c r="Q67" i="9"/>
  <c r="P67" i="9"/>
  <c r="O67" i="9"/>
  <c r="N67" i="9"/>
  <c r="Z67" i="9" s="1"/>
  <c r="M67" i="9"/>
  <c r="Y67" i="9" s="1"/>
  <c r="L67" i="9"/>
  <c r="K67" i="9"/>
  <c r="V67" i="9" s="1"/>
  <c r="J67" i="9"/>
  <c r="X67" i="9" s="1"/>
  <c r="I67" i="9"/>
  <c r="T66" i="9"/>
  <c r="S66" i="9"/>
  <c r="R66" i="9"/>
  <c r="Q66" i="9"/>
  <c r="P66" i="9"/>
  <c r="O66" i="9"/>
  <c r="N66" i="9"/>
  <c r="Z66" i="9" s="1"/>
  <c r="M66" i="9"/>
  <c r="Y66" i="9" s="1"/>
  <c r="L66" i="9"/>
  <c r="K66" i="9"/>
  <c r="V66" i="9" s="1"/>
  <c r="J66" i="9"/>
  <c r="X66" i="9" s="1"/>
  <c r="I66" i="9"/>
  <c r="T65" i="9"/>
  <c r="S65" i="9"/>
  <c r="R65" i="9"/>
  <c r="Q65" i="9"/>
  <c r="P65" i="9"/>
  <c r="O65" i="9"/>
  <c r="N65" i="9"/>
  <c r="Z65" i="9" s="1"/>
  <c r="M65" i="9"/>
  <c r="Y65" i="9" s="1"/>
  <c r="L65" i="9"/>
  <c r="K65" i="9"/>
  <c r="V65" i="9" s="1"/>
  <c r="J65" i="9"/>
  <c r="X65" i="9" s="1"/>
  <c r="I65" i="9"/>
  <c r="T64" i="9"/>
  <c r="S64" i="9"/>
  <c r="R64" i="9"/>
  <c r="Q64" i="9"/>
  <c r="P64" i="9"/>
  <c r="O64" i="9"/>
  <c r="N64" i="9"/>
  <c r="Z64" i="9" s="1"/>
  <c r="M64" i="9"/>
  <c r="Y64" i="9" s="1"/>
  <c r="L64" i="9"/>
  <c r="K64" i="9"/>
  <c r="V64" i="9" s="1"/>
  <c r="J64" i="9"/>
  <c r="X64" i="9" s="1"/>
  <c r="I64" i="9"/>
  <c r="T63" i="9"/>
  <c r="S63" i="9"/>
  <c r="R63" i="9"/>
  <c r="Q63" i="9"/>
  <c r="P63" i="9"/>
  <c r="O63" i="9"/>
  <c r="N63" i="9"/>
  <c r="Z63" i="9" s="1"/>
  <c r="M63" i="9"/>
  <c r="Y63" i="9" s="1"/>
  <c r="L63" i="9"/>
  <c r="K63" i="9"/>
  <c r="V63" i="9" s="1"/>
  <c r="J63" i="9"/>
  <c r="X63" i="9" s="1"/>
  <c r="I63" i="9"/>
  <c r="T62" i="9"/>
  <c r="S62" i="9"/>
  <c r="R62" i="9"/>
  <c r="Q62" i="9"/>
  <c r="P62" i="9"/>
  <c r="O62" i="9"/>
  <c r="N62" i="9"/>
  <c r="Z62" i="9" s="1"/>
  <c r="M62" i="9"/>
  <c r="Y62" i="9" s="1"/>
  <c r="L62" i="9"/>
  <c r="K62" i="9"/>
  <c r="V62" i="9" s="1"/>
  <c r="J62" i="9"/>
  <c r="X62" i="9" s="1"/>
  <c r="I62" i="9"/>
  <c r="T61" i="9"/>
  <c r="S61" i="9"/>
  <c r="R61" i="9"/>
  <c r="Q61" i="9"/>
  <c r="P61" i="9"/>
  <c r="O61" i="9"/>
  <c r="N61" i="9"/>
  <c r="Z61" i="9" s="1"/>
  <c r="M61" i="9"/>
  <c r="Y61" i="9" s="1"/>
  <c r="L61" i="9"/>
  <c r="K61" i="9"/>
  <c r="V61" i="9" s="1"/>
  <c r="J61" i="9"/>
  <c r="X61" i="9" s="1"/>
  <c r="I61" i="9"/>
  <c r="T60" i="9"/>
  <c r="S60" i="9"/>
  <c r="R60" i="9"/>
  <c r="Q60" i="9"/>
  <c r="P60" i="9"/>
  <c r="O60" i="9"/>
  <c r="N60" i="9"/>
  <c r="Z60" i="9" s="1"/>
  <c r="M60" i="9"/>
  <c r="Y60" i="9" s="1"/>
  <c r="L60" i="9"/>
  <c r="K60" i="9"/>
  <c r="V60" i="9" s="1"/>
  <c r="J60" i="9"/>
  <c r="X60" i="9" s="1"/>
  <c r="I60" i="9"/>
  <c r="T59" i="9"/>
  <c r="S59" i="9"/>
  <c r="R59" i="9"/>
  <c r="Q59" i="9"/>
  <c r="P59" i="9"/>
  <c r="O59" i="9"/>
  <c r="N59" i="9"/>
  <c r="Z59" i="9" s="1"/>
  <c r="M59" i="9"/>
  <c r="Y59" i="9" s="1"/>
  <c r="L59" i="9"/>
  <c r="K59" i="9"/>
  <c r="V59" i="9" s="1"/>
  <c r="J59" i="9"/>
  <c r="X59" i="9" s="1"/>
  <c r="I59" i="9"/>
  <c r="T58" i="9"/>
  <c r="S58" i="9"/>
  <c r="R58" i="9"/>
  <c r="Q58" i="9"/>
  <c r="P58" i="9"/>
  <c r="O58" i="9"/>
  <c r="N58" i="9"/>
  <c r="Z58" i="9" s="1"/>
  <c r="M58" i="9"/>
  <c r="Y58" i="9" s="1"/>
  <c r="L58" i="9"/>
  <c r="K58" i="9"/>
  <c r="V58" i="9" s="1"/>
  <c r="J58" i="9"/>
  <c r="X58" i="9" s="1"/>
  <c r="I58" i="9"/>
  <c r="T57" i="9"/>
  <c r="S57" i="9"/>
  <c r="R57" i="9"/>
  <c r="Q57" i="9"/>
  <c r="P57" i="9"/>
  <c r="O57" i="9"/>
  <c r="N57" i="9"/>
  <c r="Z57" i="9" s="1"/>
  <c r="M57" i="9"/>
  <c r="Y57" i="9" s="1"/>
  <c r="L57" i="9"/>
  <c r="K57" i="9"/>
  <c r="V57" i="9" s="1"/>
  <c r="J57" i="9"/>
  <c r="X57" i="9" s="1"/>
  <c r="I57" i="9"/>
  <c r="T56" i="9"/>
  <c r="S56" i="9"/>
  <c r="R56" i="9"/>
  <c r="Q56" i="9"/>
  <c r="P56" i="9"/>
  <c r="O56" i="9"/>
  <c r="N56" i="9"/>
  <c r="Z56" i="9" s="1"/>
  <c r="M56" i="9"/>
  <c r="Y56" i="9" s="1"/>
  <c r="L56" i="9"/>
  <c r="K56" i="9"/>
  <c r="V56" i="9" s="1"/>
  <c r="J56" i="9"/>
  <c r="X56" i="9" s="1"/>
  <c r="I56" i="9"/>
  <c r="T55" i="9"/>
  <c r="S55" i="9"/>
  <c r="R55" i="9"/>
  <c r="Q55" i="9"/>
  <c r="P55" i="9"/>
  <c r="O55" i="9"/>
  <c r="N55" i="9"/>
  <c r="Z55" i="9" s="1"/>
  <c r="M55" i="9"/>
  <c r="Y55" i="9" s="1"/>
  <c r="L55" i="9"/>
  <c r="K55" i="9"/>
  <c r="V55" i="9" s="1"/>
  <c r="J55" i="9"/>
  <c r="X55" i="9" s="1"/>
  <c r="I55" i="9"/>
  <c r="T54" i="9"/>
  <c r="S54" i="9"/>
  <c r="R54" i="9"/>
  <c r="Q54" i="9"/>
  <c r="P54" i="9"/>
  <c r="O54" i="9"/>
  <c r="N54" i="9"/>
  <c r="Z54" i="9" s="1"/>
  <c r="M54" i="9"/>
  <c r="Y54" i="9" s="1"/>
  <c r="L54" i="9"/>
  <c r="K54" i="9"/>
  <c r="V54" i="9" s="1"/>
  <c r="J54" i="9"/>
  <c r="X54" i="9" s="1"/>
  <c r="I54" i="9"/>
  <c r="T53" i="9"/>
  <c r="S53" i="9"/>
  <c r="Q53" i="9"/>
  <c r="P53" i="9"/>
  <c r="O53" i="9"/>
  <c r="N53" i="9"/>
  <c r="Z53" i="9" s="1"/>
  <c r="M53" i="9"/>
  <c r="Y53" i="9" s="1"/>
  <c r="L53" i="9"/>
  <c r="K53" i="9"/>
  <c r="J53" i="9"/>
  <c r="X53" i="9" s="1"/>
  <c r="I53" i="9"/>
  <c r="T52" i="9"/>
  <c r="S52" i="9"/>
  <c r="R52" i="9"/>
  <c r="Q52" i="9"/>
  <c r="P52" i="9"/>
  <c r="O52" i="9"/>
  <c r="N52" i="9"/>
  <c r="Z52" i="9" s="1"/>
  <c r="M52" i="9"/>
  <c r="Y52" i="9" s="1"/>
  <c r="L52" i="9"/>
  <c r="K52" i="9"/>
  <c r="V52" i="9" s="1"/>
  <c r="J52" i="9"/>
  <c r="X52" i="9" s="1"/>
  <c r="I52" i="9"/>
  <c r="T51" i="9"/>
  <c r="S51" i="9"/>
  <c r="R51" i="9"/>
  <c r="Q51" i="9"/>
  <c r="P51" i="9"/>
  <c r="O51" i="9"/>
  <c r="N51" i="9"/>
  <c r="Z51" i="9" s="1"/>
  <c r="M51" i="9"/>
  <c r="Y51" i="9" s="1"/>
  <c r="L51" i="9"/>
  <c r="K51" i="9"/>
  <c r="V51" i="9" s="1"/>
  <c r="J51" i="9"/>
  <c r="X51" i="9" s="1"/>
  <c r="I51" i="9"/>
  <c r="T50" i="9"/>
  <c r="S50" i="9"/>
  <c r="R50" i="9"/>
  <c r="Q50" i="9"/>
  <c r="P50" i="9"/>
  <c r="O50" i="9"/>
  <c r="N50" i="9"/>
  <c r="Z50" i="9" s="1"/>
  <c r="M50" i="9"/>
  <c r="Y50" i="9" s="1"/>
  <c r="L50" i="9"/>
  <c r="K50" i="9"/>
  <c r="V50" i="9" s="1"/>
  <c r="J50" i="9"/>
  <c r="X50" i="9" s="1"/>
  <c r="I50" i="9"/>
  <c r="T49" i="9"/>
  <c r="S49" i="9"/>
  <c r="R49" i="9"/>
  <c r="Q49" i="9"/>
  <c r="P49" i="9"/>
  <c r="O49" i="9"/>
  <c r="N49" i="9"/>
  <c r="Z49" i="9" s="1"/>
  <c r="M49" i="9"/>
  <c r="Y49" i="9" s="1"/>
  <c r="L49" i="9"/>
  <c r="K49" i="9"/>
  <c r="V49" i="9" s="1"/>
  <c r="J49" i="9"/>
  <c r="X49" i="9" s="1"/>
  <c r="I49" i="9"/>
  <c r="T48" i="9"/>
  <c r="S48" i="9"/>
  <c r="R48" i="9"/>
  <c r="Q48" i="9"/>
  <c r="P48" i="9"/>
  <c r="O48" i="9"/>
  <c r="N48" i="9"/>
  <c r="Z48" i="9" s="1"/>
  <c r="M48" i="9"/>
  <c r="Y48" i="9" s="1"/>
  <c r="L48" i="9"/>
  <c r="K48" i="9"/>
  <c r="V48" i="9" s="1"/>
  <c r="J48" i="9"/>
  <c r="X48" i="9" s="1"/>
  <c r="I48" i="9"/>
  <c r="T47" i="9"/>
  <c r="S47" i="9"/>
  <c r="R47" i="9"/>
  <c r="Q47" i="9"/>
  <c r="P47" i="9"/>
  <c r="O47" i="9"/>
  <c r="N47" i="9"/>
  <c r="Z47" i="9" s="1"/>
  <c r="M47" i="9"/>
  <c r="Y47" i="9" s="1"/>
  <c r="L47" i="9"/>
  <c r="K47" i="9"/>
  <c r="V47" i="9" s="1"/>
  <c r="J47" i="9"/>
  <c r="X47" i="9" s="1"/>
  <c r="I47" i="9"/>
  <c r="T46" i="9"/>
  <c r="S46" i="9"/>
  <c r="R46" i="9"/>
  <c r="Q46" i="9"/>
  <c r="P46" i="9"/>
  <c r="O46" i="9"/>
  <c r="N46" i="9"/>
  <c r="Z46" i="9" s="1"/>
  <c r="M46" i="9"/>
  <c r="Y46" i="9" s="1"/>
  <c r="L46" i="9"/>
  <c r="K46" i="9"/>
  <c r="V46" i="9" s="1"/>
  <c r="J46" i="9"/>
  <c r="X46" i="9" s="1"/>
  <c r="I46" i="9"/>
  <c r="T45" i="9"/>
  <c r="S45" i="9"/>
  <c r="R45" i="9"/>
  <c r="Q45" i="9"/>
  <c r="P45" i="9"/>
  <c r="O45" i="9"/>
  <c r="N45" i="9"/>
  <c r="Z45" i="9" s="1"/>
  <c r="M45" i="9"/>
  <c r="Y45" i="9" s="1"/>
  <c r="L45" i="9"/>
  <c r="K45" i="9"/>
  <c r="V45" i="9" s="1"/>
  <c r="J45" i="9"/>
  <c r="X45" i="9" s="1"/>
  <c r="I45" i="9"/>
  <c r="T44" i="9"/>
  <c r="S44" i="9"/>
  <c r="R44" i="9"/>
  <c r="Q44" i="9"/>
  <c r="P44" i="9"/>
  <c r="O44" i="9"/>
  <c r="N44" i="9"/>
  <c r="Z44" i="9" s="1"/>
  <c r="M44" i="9"/>
  <c r="Y44" i="9" s="1"/>
  <c r="L44" i="9"/>
  <c r="K44" i="9"/>
  <c r="V44" i="9" s="1"/>
  <c r="J44" i="9"/>
  <c r="X44" i="9" s="1"/>
  <c r="I44" i="9"/>
  <c r="T43" i="9"/>
  <c r="S43" i="9"/>
  <c r="R43" i="9"/>
  <c r="Q43" i="9"/>
  <c r="P43" i="9"/>
  <c r="O43" i="9"/>
  <c r="N43" i="9"/>
  <c r="Z43" i="9" s="1"/>
  <c r="M43" i="9"/>
  <c r="Y43" i="9" s="1"/>
  <c r="L43" i="9"/>
  <c r="K43" i="9"/>
  <c r="V43" i="9" s="1"/>
  <c r="J43" i="9"/>
  <c r="X43" i="9" s="1"/>
  <c r="I43" i="9"/>
  <c r="T35" i="9"/>
  <c r="S35" i="9"/>
  <c r="R35" i="9"/>
  <c r="Q35" i="9"/>
  <c r="P35" i="9"/>
  <c r="O35" i="9"/>
  <c r="N35" i="9"/>
  <c r="Z35" i="9" s="1"/>
  <c r="M35" i="9"/>
  <c r="Y35" i="9" s="1"/>
  <c r="L35" i="9"/>
  <c r="K35" i="9"/>
  <c r="V35" i="9" s="1"/>
  <c r="J35" i="9"/>
  <c r="X35" i="9" s="1"/>
  <c r="I35" i="9"/>
  <c r="T34" i="9"/>
  <c r="S34" i="9"/>
  <c r="R34" i="9"/>
  <c r="Q34" i="9"/>
  <c r="P34" i="9"/>
  <c r="O34" i="9"/>
  <c r="N34" i="9"/>
  <c r="Z34" i="9" s="1"/>
  <c r="M34" i="9"/>
  <c r="Y34" i="9" s="1"/>
  <c r="L34" i="9"/>
  <c r="K34" i="9"/>
  <c r="V34" i="9" s="1"/>
  <c r="J34" i="9"/>
  <c r="X34" i="9" s="1"/>
  <c r="I34" i="9"/>
  <c r="T33" i="9"/>
  <c r="S33" i="9"/>
  <c r="R33" i="9"/>
  <c r="Q33" i="9"/>
  <c r="P33" i="9"/>
  <c r="O33" i="9"/>
  <c r="N33" i="9"/>
  <c r="Z33" i="9" s="1"/>
  <c r="M33" i="9"/>
  <c r="Y33" i="9" s="1"/>
  <c r="L33" i="9"/>
  <c r="K33" i="9"/>
  <c r="V33" i="9" s="1"/>
  <c r="J33" i="9"/>
  <c r="X33" i="9" s="1"/>
  <c r="I33" i="9"/>
  <c r="T32" i="9"/>
  <c r="S32" i="9"/>
  <c r="R32" i="9"/>
  <c r="Q32" i="9"/>
  <c r="P32" i="9"/>
  <c r="O32" i="9"/>
  <c r="N32" i="9"/>
  <c r="Z32" i="9" s="1"/>
  <c r="M32" i="9"/>
  <c r="Y32" i="9" s="1"/>
  <c r="L32" i="9"/>
  <c r="K32" i="9"/>
  <c r="V32" i="9" s="1"/>
  <c r="J32" i="9"/>
  <c r="X32" i="9" s="1"/>
  <c r="I32" i="9"/>
  <c r="T31" i="9"/>
  <c r="S31" i="9"/>
  <c r="R31" i="9"/>
  <c r="Q31" i="9"/>
  <c r="P31" i="9"/>
  <c r="O31" i="9"/>
  <c r="N31" i="9"/>
  <c r="Z31" i="9" s="1"/>
  <c r="M31" i="9"/>
  <c r="Y31" i="9" s="1"/>
  <c r="L31" i="9"/>
  <c r="K31" i="9"/>
  <c r="V31" i="9" s="1"/>
  <c r="J31" i="9"/>
  <c r="X31" i="9" s="1"/>
  <c r="I31" i="9"/>
  <c r="T30" i="9"/>
  <c r="S30" i="9"/>
  <c r="R30" i="9"/>
  <c r="Q30" i="9"/>
  <c r="P30" i="9"/>
  <c r="O30" i="9"/>
  <c r="N30" i="9"/>
  <c r="Z30" i="9" s="1"/>
  <c r="M30" i="9"/>
  <c r="Y30" i="9" s="1"/>
  <c r="L30" i="9"/>
  <c r="K30" i="9"/>
  <c r="V30" i="9" s="1"/>
  <c r="J30" i="9"/>
  <c r="X30" i="9" s="1"/>
  <c r="I30" i="9"/>
  <c r="T29" i="9"/>
  <c r="S29" i="9"/>
  <c r="R29" i="9"/>
  <c r="Q29" i="9"/>
  <c r="P29" i="9"/>
  <c r="O29" i="9"/>
  <c r="N29" i="9"/>
  <c r="Z29" i="9" s="1"/>
  <c r="M29" i="9"/>
  <c r="Y29" i="9" s="1"/>
  <c r="L29" i="9"/>
  <c r="K29" i="9"/>
  <c r="V29" i="9" s="1"/>
  <c r="J29" i="9"/>
  <c r="X29" i="9" s="1"/>
  <c r="I29" i="9"/>
  <c r="T28" i="9"/>
  <c r="S28" i="9"/>
  <c r="R28" i="9"/>
  <c r="Q28" i="9"/>
  <c r="P28" i="9"/>
  <c r="O28" i="9"/>
  <c r="N28" i="9"/>
  <c r="Z28" i="9" s="1"/>
  <c r="M28" i="9"/>
  <c r="Y28" i="9" s="1"/>
  <c r="L28" i="9"/>
  <c r="K28" i="9"/>
  <c r="V28" i="9" s="1"/>
  <c r="J28" i="9"/>
  <c r="X28" i="9" s="1"/>
  <c r="I28" i="9"/>
  <c r="T27" i="9"/>
  <c r="S27" i="9"/>
  <c r="R27" i="9"/>
  <c r="Q27" i="9"/>
  <c r="P27" i="9"/>
  <c r="O27" i="9"/>
  <c r="N27" i="9"/>
  <c r="Z27" i="9" s="1"/>
  <c r="M27" i="9"/>
  <c r="Y27" i="9" s="1"/>
  <c r="L27" i="9"/>
  <c r="K27" i="9"/>
  <c r="V27" i="9" s="1"/>
  <c r="J27" i="9"/>
  <c r="X27" i="9" s="1"/>
  <c r="I27" i="9"/>
  <c r="T26" i="9"/>
  <c r="S26" i="9"/>
  <c r="R26" i="9"/>
  <c r="Q26" i="9"/>
  <c r="P26" i="9"/>
  <c r="O26" i="9"/>
  <c r="N26" i="9"/>
  <c r="Z26" i="9" s="1"/>
  <c r="M26" i="9"/>
  <c r="Y26" i="9" s="1"/>
  <c r="L26" i="9"/>
  <c r="K26" i="9"/>
  <c r="V26" i="9" s="1"/>
  <c r="J26" i="9"/>
  <c r="X26" i="9" s="1"/>
  <c r="I26" i="9"/>
  <c r="T25" i="9"/>
  <c r="S25" i="9"/>
  <c r="R25" i="9"/>
  <c r="Q25" i="9"/>
  <c r="P25" i="9"/>
  <c r="O25" i="9"/>
  <c r="N25" i="9"/>
  <c r="Z25" i="9" s="1"/>
  <c r="M25" i="9"/>
  <c r="Y25" i="9" s="1"/>
  <c r="L25" i="9"/>
  <c r="K25" i="9"/>
  <c r="V25" i="9" s="1"/>
  <c r="J25" i="9"/>
  <c r="X25" i="9" s="1"/>
  <c r="I25" i="9"/>
  <c r="T24" i="9"/>
  <c r="S24" i="9"/>
  <c r="R24" i="9"/>
  <c r="Q24" i="9"/>
  <c r="P24" i="9"/>
  <c r="O24" i="9"/>
  <c r="N24" i="9"/>
  <c r="Z24" i="9" s="1"/>
  <c r="M24" i="9"/>
  <c r="Y24" i="9" s="1"/>
  <c r="L24" i="9"/>
  <c r="K24" i="9"/>
  <c r="V24" i="9" s="1"/>
  <c r="J24" i="9"/>
  <c r="X24" i="9" s="1"/>
  <c r="I24" i="9"/>
  <c r="T23" i="9"/>
  <c r="S23" i="9"/>
  <c r="R23" i="9"/>
  <c r="Q23" i="9"/>
  <c r="P23" i="9"/>
  <c r="O23" i="9"/>
  <c r="N23" i="9"/>
  <c r="Z23" i="9" s="1"/>
  <c r="M23" i="9"/>
  <c r="Y23" i="9" s="1"/>
  <c r="L23" i="9"/>
  <c r="K23" i="9"/>
  <c r="V23" i="9" s="1"/>
  <c r="J23" i="9"/>
  <c r="X23" i="9" s="1"/>
  <c r="I23" i="9"/>
  <c r="T22" i="9"/>
  <c r="S22" i="9"/>
  <c r="R22" i="9"/>
  <c r="Q22" i="9"/>
  <c r="P22" i="9"/>
  <c r="O22" i="9"/>
  <c r="N22" i="9"/>
  <c r="Z22" i="9" s="1"/>
  <c r="M22" i="9"/>
  <c r="Y22" i="9" s="1"/>
  <c r="L22" i="9"/>
  <c r="K22" i="9"/>
  <c r="V22" i="9" s="1"/>
  <c r="J22" i="9"/>
  <c r="X22" i="9" s="1"/>
  <c r="I22" i="9"/>
  <c r="T21" i="9"/>
  <c r="S21" i="9"/>
  <c r="R21" i="9"/>
  <c r="Q21" i="9"/>
  <c r="P21" i="9"/>
  <c r="O21" i="9"/>
  <c r="N21" i="9"/>
  <c r="Z21" i="9" s="1"/>
  <c r="M21" i="9"/>
  <c r="Y21" i="9" s="1"/>
  <c r="L21" i="9"/>
  <c r="K21" i="9"/>
  <c r="V21" i="9" s="1"/>
  <c r="J21" i="9"/>
  <c r="X21" i="9" s="1"/>
  <c r="I21" i="9"/>
  <c r="T20" i="9"/>
  <c r="S20" i="9"/>
  <c r="R20" i="9"/>
  <c r="Q20" i="9"/>
  <c r="P20" i="9"/>
  <c r="O20" i="9"/>
  <c r="N20" i="9"/>
  <c r="Z20" i="9" s="1"/>
  <c r="M20" i="9"/>
  <c r="Y20" i="9" s="1"/>
  <c r="L20" i="9"/>
  <c r="K20" i="9"/>
  <c r="V20" i="9" s="1"/>
  <c r="J20" i="9"/>
  <c r="X20" i="9" s="1"/>
  <c r="I20" i="9"/>
  <c r="T19" i="9"/>
  <c r="S19" i="9"/>
  <c r="R19" i="9"/>
  <c r="Q19" i="9"/>
  <c r="P19" i="9"/>
  <c r="O19" i="9"/>
  <c r="N19" i="9"/>
  <c r="Z19" i="9" s="1"/>
  <c r="M19" i="9"/>
  <c r="Y19" i="9" s="1"/>
  <c r="L19" i="9"/>
  <c r="K19" i="9"/>
  <c r="V19" i="9" s="1"/>
  <c r="J19" i="9"/>
  <c r="X19" i="9" s="1"/>
  <c r="I19" i="9"/>
  <c r="T18" i="9"/>
  <c r="S18" i="9"/>
  <c r="R18" i="9"/>
  <c r="Q18" i="9"/>
  <c r="P18" i="9"/>
  <c r="O18" i="9"/>
  <c r="N18" i="9"/>
  <c r="Z18" i="9" s="1"/>
  <c r="M18" i="9"/>
  <c r="Y18" i="9" s="1"/>
  <c r="L18" i="9"/>
  <c r="K18" i="9"/>
  <c r="V18" i="9" s="1"/>
  <c r="J18" i="9"/>
  <c r="X18" i="9" s="1"/>
  <c r="I18" i="9"/>
  <c r="T17" i="9"/>
  <c r="S17" i="9"/>
  <c r="R17" i="9"/>
  <c r="Q17" i="9"/>
  <c r="P17" i="9"/>
  <c r="O17" i="9"/>
  <c r="N17" i="9"/>
  <c r="Z17" i="9" s="1"/>
  <c r="M17" i="9"/>
  <c r="Y17" i="9" s="1"/>
  <c r="L17" i="9"/>
  <c r="K17" i="9"/>
  <c r="V17" i="9" s="1"/>
  <c r="J17" i="9"/>
  <c r="X17" i="9" s="1"/>
  <c r="I17" i="9"/>
  <c r="T16" i="9"/>
  <c r="S16" i="9"/>
  <c r="R16" i="9"/>
  <c r="Q16" i="9"/>
  <c r="P16" i="9"/>
  <c r="O16" i="9"/>
  <c r="N16" i="9"/>
  <c r="Z16" i="9" s="1"/>
  <c r="M16" i="9"/>
  <c r="Y16" i="9" s="1"/>
  <c r="L16" i="9"/>
  <c r="K16" i="9"/>
  <c r="V16" i="9" s="1"/>
  <c r="J16" i="9"/>
  <c r="X16" i="9" s="1"/>
  <c r="I16" i="9"/>
  <c r="T15" i="9"/>
  <c r="S15" i="9"/>
  <c r="R15" i="9"/>
  <c r="Q15" i="9"/>
  <c r="P15" i="9"/>
  <c r="O15" i="9"/>
  <c r="N15" i="9"/>
  <c r="Z15" i="9" s="1"/>
  <c r="M15" i="9"/>
  <c r="Y15" i="9" s="1"/>
  <c r="L15" i="9"/>
  <c r="K15" i="9"/>
  <c r="V15" i="9" s="1"/>
  <c r="J15" i="9"/>
  <c r="X15" i="9" s="1"/>
  <c r="I15" i="9"/>
  <c r="T14" i="9"/>
  <c r="S14" i="9"/>
  <c r="R14" i="9"/>
  <c r="Q14" i="9"/>
  <c r="P14" i="9"/>
  <c r="O14" i="9"/>
  <c r="N14" i="9"/>
  <c r="Z14" i="9" s="1"/>
  <c r="M14" i="9"/>
  <c r="Y14" i="9" s="1"/>
  <c r="L14" i="9"/>
  <c r="K14" i="9"/>
  <c r="V14" i="9" s="1"/>
  <c r="J14" i="9"/>
  <c r="X14" i="9" s="1"/>
  <c r="I14" i="9"/>
  <c r="T13" i="9"/>
  <c r="S13" i="9"/>
  <c r="R13" i="9"/>
  <c r="Q13" i="9"/>
  <c r="P13" i="9"/>
  <c r="O13" i="9"/>
  <c r="N13" i="9"/>
  <c r="Z13" i="9" s="1"/>
  <c r="M13" i="9"/>
  <c r="Y13" i="9" s="1"/>
  <c r="L13" i="9"/>
  <c r="K13" i="9"/>
  <c r="V13" i="9" s="1"/>
  <c r="J13" i="9"/>
  <c r="X13" i="9" s="1"/>
  <c r="I13" i="9"/>
  <c r="T12" i="9"/>
  <c r="S12" i="9"/>
  <c r="R12" i="9"/>
  <c r="Q12" i="9"/>
  <c r="P12" i="9"/>
  <c r="O12" i="9"/>
  <c r="N12" i="9"/>
  <c r="Z12" i="9" s="1"/>
  <c r="M12" i="9"/>
  <c r="Y12" i="9" s="1"/>
  <c r="L12" i="9"/>
  <c r="K12" i="9"/>
  <c r="V12" i="9" s="1"/>
  <c r="J12" i="9"/>
  <c r="X12" i="9" s="1"/>
  <c r="I12" i="9"/>
  <c r="T11" i="9"/>
  <c r="S11" i="9"/>
  <c r="R11" i="9"/>
  <c r="Q11" i="9"/>
  <c r="P11" i="9"/>
  <c r="O11" i="9"/>
  <c r="N11" i="9"/>
  <c r="Z11" i="9" s="1"/>
  <c r="M11" i="9"/>
  <c r="Y11" i="9" s="1"/>
  <c r="L11" i="9"/>
  <c r="K11" i="9"/>
  <c r="V11" i="9" s="1"/>
  <c r="J11" i="9"/>
  <c r="X11" i="9" s="1"/>
  <c r="I11" i="9"/>
  <c r="T10" i="9"/>
  <c r="S10" i="9"/>
  <c r="R10" i="9"/>
  <c r="Q10" i="9"/>
  <c r="P10" i="9"/>
  <c r="O10" i="9"/>
  <c r="N10" i="9"/>
  <c r="Z10" i="9" s="1"/>
  <c r="M10" i="9"/>
  <c r="Y10" i="9" s="1"/>
  <c r="L10" i="9"/>
  <c r="K10" i="9"/>
  <c r="V10" i="9" s="1"/>
  <c r="J10" i="9"/>
  <c r="X10" i="9" s="1"/>
  <c r="I10" i="9"/>
  <c r="T9" i="9"/>
  <c r="S9" i="9"/>
  <c r="R9" i="9"/>
  <c r="Q9" i="9"/>
  <c r="P9" i="9"/>
  <c r="O9" i="9"/>
  <c r="N9" i="9"/>
  <c r="Z9" i="9" s="1"/>
  <c r="M9" i="9"/>
  <c r="Y9" i="9" s="1"/>
  <c r="L9" i="9"/>
  <c r="K9" i="9"/>
  <c r="V9" i="9" s="1"/>
  <c r="J9" i="9"/>
  <c r="X9" i="9" s="1"/>
  <c r="I9" i="9"/>
  <c r="T8" i="9"/>
  <c r="S8" i="9"/>
  <c r="R8" i="9"/>
  <c r="Q8" i="9"/>
  <c r="P8" i="9"/>
  <c r="O8" i="9"/>
  <c r="N8" i="9"/>
  <c r="Z8" i="9" s="1"/>
  <c r="M8" i="9"/>
  <c r="Y8" i="9" s="1"/>
  <c r="L8" i="9"/>
  <c r="K8" i="9"/>
  <c r="V8" i="9" s="1"/>
  <c r="J8" i="9"/>
  <c r="X8" i="9" s="1"/>
  <c r="I8" i="9"/>
  <c r="T7" i="9"/>
  <c r="S7" i="9"/>
  <c r="R7" i="9"/>
  <c r="Q7" i="9"/>
  <c r="P7" i="9"/>
  <c r="O7" i="9"/>
  <c r="N7" i="9"/>
  <c r="Z7" i="9" s="1"/>
  <c r="M7" i="9"/>
  <c r="Y7" i="9" s="1"/>
  <c r="L7" i="9"/>
  <c r="K7" i="9"/>
  <c r="V7" i="9" s="1"/>
  <c r="J7" i="9"/>
  <c r="X7" i="9" s="1"/>
  <c r="I7" i="9"/>
  <c r="T6" i="9"/>
  <c r="S6" i="9"/>
  <c r="R6" i="9"/>
  <c r="Q6" i="9"/>
  <c r="P6" i="9"/>
  <c r="O6" i="9"/>
  <c r="N6" i="9"/>
  <c r="Z6" i="9" s="1"/>
  <c r="M6" i="9"/>
  <c r="Y6" i="9" s="1"/>
  <c r="L6" i="9"/>
  <c r="K6" i="9"/>
  <c r="V6" i="9" s="1"/>
  <c r="J6" i="9"/>
  <c r="X6" i="9" s="1"/>
  <c r="I6" i="9"/>
  <c r="L41" i="16"/>
  <c r="L28" i="16"/>
  <c r="C35" i="16"/>
  <c r="AR832" i="5" l="1"/>
  <c r="AR867" i="5"/>
  <c r="AR868" i="5" s="1"/>
  <c r="AR869" i="5" s="1"/>
  <c r="AR870" i="5" s="1"/>
  <c r="AR871" i="5" s="1"/>
  <c r="AR872" i="5" s="1"/>
  <c r="AR873" i="5" s="1"/>
  <c r="AR874" i="5" s="1"/>
  <c r="AR875" i="5" s="1"/>
  <c r="AR877" i="5"/>
  <c r="AR878" i="5" s="1"/>
  <c r="AR879" i="5" s="1"/>
  <c r="AR880" i="5" s="1"/>
  <c r="AR881" i="5" s="1"/>
  <c r="AR882" i="5" s="1"/>
  <c r="AR883" i="5" s="1"/>
  <c r="AR884" i="5" s="1"/>
  <c r="AR886" i="5"/>
  <c r="AR887" i="5" s="1"/>
  <c r="AR888" i="5" s="1"/>
  <c r="AR889" i="5" s="1"/>
  <c r="AR890" i="5" s="1"/>
  <c r="AR891" i="5" s="1"/>
  <c r="AR892" i="5" s="1"/>
  <c r="AR893" i="5" s="1"/>
  <c r="AR894" i="5" s="1"/>
  <c r="AR895" i="5" s="1"/>
  <c r="AR896" i="5" s="1"/>
  <c r="AR897" i="5" s="1"/>
  <c r="AR898" i="5" s="1"/>
  <c r="AR931" i="5"/>
  <c r="AR932" i="5" s="1"/>
  <c r="AR933" i="5" s="1"/>
  <c r="AR934" i="5" s="1"/>
  <c r="AR935" i="5" s="1"/>
  <c r="AR936" i="5" s="1"/>
  <c r="AR937" i="5" s="1"/>
  <c r="AR940" i="5"/>
  <c r="AR941" i="5" s="1"/>
  <c r="AR942" i="5" s="1"/>
  <c r="AR943" i="5" s="1"/>
  <c r="AR944" i="5" s="1"/>
  <c r="AR945" i="5" s="1"/>
  <c r="AR946" i="5" s="1"/>
  <c r="AR947" i="5" s="1"/>
  <c r="AR948" i="5" s="1"/>
  <c r="AR949" i="5" s="1"/>
  <c r="AR964" i="5"/>
  <c r="AR965" i="5" s="1"/>
  <c r="AR966" i="5" s="1"/>
  <c r="AR967" i="5" s="1"/>
  <c r="AR968" i="5" s="1"/>
  <c r="AR969" i="5" s="1"/>
  <c r="AR970" i="5" s="1"/>
  <c r="AR1000" i="5"/>
  <c r="AR1001" i="5" s="1"/>
  <c r="AR1002" i="5" s="1"/>
  <c r="AR1003" i="5" s="1"/>
  <c r="AR1004" i="5" s="1"/>
  <c r="AR1005" i="5" s="1"/>
  <c r="AR1006" i="5" s="1"/>
  <c r="AR1007" i="5" s="1"/>
  <c r="AR1008" i="5" s="1"/>
  <c r="AR1011" i="5"/>
  <c r="AR1012" i="5" s="1"/>
  <c r="AR1013" i="5" s="1"/>
  <c r="AR1014" i="5" s="1"/>
  <c r="AR1015" i="5" s="1"/>
  <c r="AR1016" i="5" s="1"/>
  <c r="AR1017" i="5" s="1"/>
  <c r="AR1018" i="5" s="1"/>
  <c r="AR1020" i="5"/>
  <c r="AR1021" i="5" s="1"/>
  <c r="AR1022" i="5" s="1"/>
  <c r="AR1023" i="5" s="1"/>
  <c r="AR1024" i="5" s="1"/>
  <c r="AR1025" i="5" s="1"/>
  <c r="AR1026" i="5" s="1"/>
  <c r="AR1027" i="5" s="1"/>
  <c r="AR1028" i="5" s="1"/>
  <c r="AR1029" i="5" s="1"/>
  <c r="AR1031" i="5"/>
  <c r="AR1032" i="5" s="1"/>
  <c r="AR1033" i="5" s="1"/>
  <c r="AR1034" i="5" s="1"/>
  <c r="AR1035" i="5" s="1"/>
  <c r="AR1036" i="5" s="1"/>
  <c r="AR1037" i="5" s="1"/>
  <c r="AR1038" i="5" s="1"/>
  <c r="AR1039" i="5" s="1"/>
  <c r="AR1040" i="5" s="1"/>
  <c r="AR1042" i="5"/>
  <c r="AR1043" i="5" s="1"/>
  <c r="AR1044" i="5" s="1"/>
  <c r="AR1045" i="5" s="1"/>
  <c r="AR1046" i="5" s="1"/>
  <c r="AR1047" i="5" s="1"/>
  <c r="AR1048" i="5" s="1"/>
  <c r="AR1049" i="5" s="1"/>
  <c r="AR1050" i="5" s="1"/>
  <c r="AR1051" i="5" s="1"/>
  <c r="AR1054" i="5"/>
  <c r="AR1055" i="5" s="1"/>
  <c r="AR1056" i="5" s="1"/>
  <c r="AR1057" i="5" s="1"/>
  <c r="AR1058" i="5" s="1"/>
  <c r="AR1059" i="5" s="1"/>
  <c r="AR1060" i="5" s="1"/>
  <c r="AR1061" i="5" s="1"/>
  <c r="AR1062" i="5" s="1"/>
  <c r="AR1063" i="5" s="1"/>
  <c r="AR1064" i="5" s="1"/>
  <c r="AR1065" i="5" s="1"/>
  <c r="AR1088" i="5"/>
  <c r="AR1089" i="5" s="1"/>
  <c r="AR1090" i="5" s="1"/>
  <c r="AR1091" i="5" s="1"/>
  <c r="AR1092" i="5" s="1"/>
  <c r="AR1093" i="5" s="1"/>
  <c r="AR1094" i="5" s="1"/>
  <c r="AR1095" i="5" s="1"/>
  <c r="AR1096" i="5" s="1"/>
  <c r="AR1097" i="5" s="1"/>
  <c r="AR1098" i="5" s="1"/>
  <c r="AR1099" i="5" s="1"/>
  <c r="AR1101" i="5"/>
  <c r="AR1102" i="5" s="1"/>
  <c r="AR1103" i="5" s="1"/>
  <c r="AR1104" i="5" s="1"/>
  <c r="AR1105" i="5" s="1"/>
  <c r="AR1106" i="5" s="1"/>
  <c r="AR1107" i="5" s="1"/>
  <c r="AR1108" i="5" s="1"/>
  <c r="AR1109" i="5" s="1"/>
  <c r="AR1110" i="5" s="1"/>
  <c r="AR1111" i="5" s="1"/>
  <c r="AR1112" i="5" s="1"/>
  <c r="AR1212" i="5"/>
  <c r="AR1213" i="5" s="1"/>
  <c r="AR472" i="5"/>
  <c r="AR473" i="5" s="1"/>
  <c r="AR474" i="5" s="1"/>
  <c r="AR475" i="5" s="1"/>
  <c r="AR476" i="5" s="1"/>
  <c r="AR477" i="5" s="1"/>
  <c r="V53" i="9"/>
  <c r="AR1567" i="5"/>
  <c r="AR1568" i="5" s="1"/>
  <c r="AR1569" i="5" s="1"/>
  <c r="AR1570" i="5" s="1"/>
  <c r="AR1571" i="5" s="1"/>
  <c r="AR1574" i="5"/>
  <c r="AR1575" i="5" s="1"/>
  <c r="AR1576" i="5" s="1"/>
  <c r="AR1577" i="5" s="1"/>
  <c r="AR1578" i="5" s="1"/>
  <c r="AR1579" i="5" s="1"/>
  <c r="AR1580" i="5" s="1"/>
  <c r="AR1581" i="5" s="1"/>
  <c r="AR1582" i="5" s="1"/>
  <c r="AR1583" i="5" s="1"/>
  <c r="AR1584" i="5" s="1"/>
  <c r="AR1588" i="5"/>
  <c r="AR1589" i="5" s="1"/>
  <c r="AR1590" i="5" s="1"/>
  <c r="AR1591" i="5" s="1"/>
  <c r="AR1592" i="5" s="1"/>
  <c r="AR1593" i="5" s="1"/>
  <c r="AR1594" i="5" s="1"/>
  <c r="AR1651" i="5"/>
  <c r="AR1652" i="5" s="1"/>
  <c r="AR1653" i="5" s="1"/>
  <c r="AR1655" i="5"/>
  <c r="AR1656" i="5" s="1"/>
  <c r="AR1657" i="5" s="1"/>
  <c r="AR1658" i="5" s="1"/>
  <c r="W6" i="9"/>
  <c r="W7" i="9"/>
  <c r="AA7" i="9"/>
  <c r="W10" i="9"/>
  <c r="AB10" i="9" s="1"/>
  <c r="C27" i="16" s="1"/>
  <c r="AA10" i="9"/>
  <c r="W11" i="9"/>
  <c r="AB11" i="9" s="1"/>
  <c r="C12" i="16" s="1"/>
  <c r="AA11" i="9"/>
  <c r="W15" i="9"/>
  <c r="AB15" i="9" s="1"/>
  <c r="C25" i="16" s="1"/>
  <c r="AA15" i="9"/>
  <c r="W19" i="9"/>
  <c r="AB19" i="9" s="1"/>
  <c r="C33" i="16" s="1"/>
  <c r="AA19" i="9"/>
  <c r="W141" i="9"/>
  <c r="AA141" i="9"/>
  <c r="W144" i="9"/>
  <c r="AA144" i="9"/>
  <c r="AB144" i="9" s="1"/>
  <c r="W145" i="9"/>
  <c r="AA145" i="9"/>
  <c r="AB145" i="9" s="1"/>
  <c r="W146" i="9"/>
  <c r="W148" i="9"/>
  <c r="W149" i="9"/>
  <c r="W150" i="9"/>
  <c r="AB150" i="9" s="1"/>
  <c r="AA150" i="9"/>
  <c r="W153" i="9"/>
  <c r="W154" i="9"/>
  <c r="AA154" i="9"/>
  <c r="AB154" i="9" s="1"/>
  <c r="W159" i="9"/>
  <c r="AA159" i="9"/>
  <c r="W160" i="9"/>
  <c r="AA160" i="9"/>
  <c r="AB160" i="9" s="1"/>
  <c r="W163" i="9"/>
  <c r="AA163" i="9"/>
  <c r="AB163" i="9" s="1"/>
  <c r="W208" i="9"/>
  <c r="AA208" i="9"/>
  <c r="W211" i="9"/>
  <c r="AA211" i="9"/>
  <c r="W212" i="9"/>
  <c r="AA212" i="9"/>
  <c r="W215" i="9"/>
  <c r="AA215" i="9"/>
  <c r="W216" i="9"/>
  <c r="AA216" i="9"/>
  <c r="W217" i="9"/>
  <c r="W219" i="9"/>
  <c r="W220" i="9"/>
  <c r="W221" i="9"/>
  <c r="AA221" i="9"/>
  <c r="W224" i="9"/>
  <c r="AA224" i="9"/>
  <c r="W225" i="9"/>
  <c r="AA225" i="9"/>
  <c r="AR1442" i="5"/>
  <c r="AR1443" i="5" s="1"/>
  <c r="AR1444" i="5" s="1"/>
  <c r="AR1445" i="5" s="1"/>
  <c r="AR1446" i="5" s="1"/>
  <c r="AR1447" i="5" s="1"/>
  <c r="AR1448" i="5" s="1"/>
  <c r="AR1461" i="5"/>
  <c r="AR1462" i="5" s="1"/>
  <c r="AR1463" i="5" s="1"/>
  <c r="AR1464" i="5" s="1"/>
  <c r="AR1465" i="5" s="1"/>
  <c r="AR1466" i="5" s="1"/>
  <c r="AR1467" i="5" s="1"/>
  <c r="AR1468" i="5" s="1"/>
  <c r="AR1507" i="5"/>
  <c r="AR1508" i="5" s="1"/>
  <c r="AR1509" i="5" s="1"/>
  <c r="AR1510" i="5" s="1"/>
  <c r="AR1511" i="5" s="1"/>
  <c r="AR1512" i="5" s="1"/>
  <c r="AR1513" i="5" s="1"/>
  <c r="AR1514" i="5" s="1"/>
  <c r="AR1515" i="5" s="1"/>
  <c r="AR1516" i="5" s="1"/>
  <c r="AR1517" i="5" s="1"/>
  <c r="AR1518" i="5" s="1"/>
  <c r="AR1617" i="5"/>
  <c r="AR1618" i="5" s="1"/>
  <c r="AR1619" i="5" s="1"/>
  <c r="AR1620" i="5" s="1"/>
  <c r="AR1631" i="5"/>
  <c r="AR1632" i="5" s="1"/>
  <c r="AR1633" i="5" s="1"/>
  <c r="AR1634" i="5" s="1"/>
  <c r="AR1635" i="5" s="1"/>
  <c r="AR1636" i="5" s="1"/>
  <c r="AR1637" i="5" s="1"/>
  <c r="AR1639" i="5"/>
  <c r="AR1640" i="5" s="1"/>
  <c r="AR1641" i="5" s="1"/>
  <c r="AR1642" i="5" s="1"/>
  <c r="AR1202" i="5"/>
  <c r="AR1203" i="5" s="1"/>
  <c r="AR1204" i="5" s="1"/>
  <c r="AR1205" i="5" s="1"/>
  <c r="AR1206" i="5" s="1"/>
  <c r="AR1207" i="5" s="1"/>
  <c r="AR1208" i="5" s="1"/>
  <c r="AR1209" i="5" s="1"/>
  <c r="AR1600" i="5"/>
  <c r="AR1553" i="5"/>
  <c r="AR1554" i="5" s="1"/>
  <c r="AR1555" i="5" s="1"/>
  <c r="AR1556" i="5" s="1"/>
  <c r="AR1557" i="5" s="1"/>
  <c r="AR1558" i="5" s="1"/>
  <c r="AR1559" i="5" s="1"/>
  <c r="AR1560" i="5" s="1"/>
  <c r="AR1561" i="5" s="1"/>
  <c r="AR1562" i="5" s="1"/>
  <c r="AR171" i="5"/>
  <c r="AR172" i="5" s="1"/>
  <c r="AR173" i="5" s="1"/>
  <c r="AR174" i="5" s="1"/>
  <c r="AR175" i="5" s="1"/>
  <c r="AR506" i="5"/>
  <c r="AR507" i="5" s="1"/>
  <c r="AR508" i="5" s="1"/>
  <c r="AR509" i="5" s="1"/>
  <c r="AR510" i="5" s="1"/>
  <c r="AR511" i="5" s="1"/>
  <c r="AR833" i="5"/>
  <c r="AR834" i="5" s="1"/>
  <c r="AR835" i="5" s="1"/>
  <c r="AR836" i="5" s="1"/>
  <c r="AR837" i="5" s="1"/>
  <c r="AR838" i="5" s="1"/>
  <c r="AR839" i="5" s="1"/>
  <c r="AR840" i="5" s="1"/>
  <c r="AR841" i="5" s="1"/>
  <c r="AR1238" i="5"/>
  <c r="AR1239" i="5" s="1"/>
  <c r="AR1240" i="5" s="1"/>
  <c r="AR1241" i="5" s="1"/>
  <c r="AR1242" i="5" s="1"/>
  <c r="AR1243" i="5" s="1"/>
  <c r="AR1304" i="5"/>
  <c r="AR1305" i="5" s="1"/>
  <c r="AR1306" i="5" s="1"/>
  <c r="AR1307" i="5" s="1"/>
  <c r="AR1322" i="5"/>
  <c r="AR1323" i="5" s="1"/>
  <c r="AR1324" i="5" s="1"/>
  <c r="AR1325" i="5" s="1"/>
  <c r="AR1326" i="5" s="1"/>
  <c r="AR1327" i="5" s="1"/>
  <c r="AR1328" i="5" s="1"/>
  <c r="AR1329" i="5" s="1"/>
  <c r="AR1330" i="5" s="1"/>
  <c r="AR1450" i="5"/>
  <c r="AR1451" i="5" s="1"/>
  <c r="AR1452" i="5" s="1"/>
  <c r="AR1453" i="5" s="1"/>
  <c r="AR1454" i="5" s="1"/>
  <c r="AR1455" i="5" s="1"/>
  <c r="AR1456" i="5" s="1"/>
  <c r="AR1457" i="5" s="1"/>
  <c r="AR1458" i="5" s="1"/>
  <c r="AR1471" i="5"/>
  <c r="AR1472" i="5" s="1"/>
  <c r="AR1473" i="5" s="1"/>
  <c r="AR1474" i="5" s="1"/>
  <c r="AR1475" i="5" s="1"/>
  <c r="AR1476" i="5" s="1"/>
  <c r="AR1477" i="5" s="1"/>
  <c r="AR1478" i="5" s="1"/>
  <c r="AR1479" i="5" s="1"/>
  <c r="AR1482" i="5"/>
  <c r="AR1483" i="5" s="1"/>
  <c r="AR1484" i="5" s="1"/>
  <c r="AR1485" i="5" s="1"/>
  <c r="AR1486" i="5" s="1"/>
  <c r="AR1487" i="5" s="1"/>
  <c r="AR1488" i="5" s="1"/>
  <c r="AR1489" i="5" s="1"/>
  <c r="AR1490" i="5" s="1"/>
  <c r="AR1493" i="5"/>
  <c r="AR1494" i="5" s="1"/>
  <c r="AR1495" i="5" s="1"/>
  <c r="AR1496" i="5" s="1"/>
  <c r="AR1497" i="5" s="1"/>
  <c r="AR1498" i="5" s="1"/>
  <c r="AR1499" i="5" s="1"/>
  <c r="AR1500" i="5" s="1"/>
  <c r="AR1501" i="5" s="1"/>
  <c r="AR1502" i="5" s="1"/>
  <c r="AR1503" i="5" s="1"/>
  <c r="AR1504" i="5" s="1"/>
  <c r="AR1523" i="5"/>
  <c r="AR1524" i="5" s="1"/>
  <c r="AR1525" i="5" s="1"/>
  <c r="AR1526" i="5" s="1"/>
  <c r="AR1527" i="5" s="1"/>
  <c r="AR1528" i="5" s="1"/>
  <c r="AR1529" i="5" s="1"/>
  <c r="AR1530" i="5" s="1"/>
  <c r="AR1531" i="5" s="1"/>
  <c r="AR1532" i="5" s="1"/>
  <c r="AR1533" i="5" s="1"/>
  <c r="AR1537" i="5"/>
  <c r="AR1538" i="5" s="1"/>
  <c r="AR1539" i="5" s="1"/>
  <c r="AR1540" i="5" s="1"/>
  <c r="AR1541" i="5" s="1"/>
  <c r="AR1542" i="5" s="1"/>
  <c r="AR1543" i="5" s="1"/>
  <c r="AR1544" i="5" s="1"/>
  <c r="AR1545" i="5" s="1"/>
  <c r="AR1546" i="5" s="1"/>
  <c r="AR1547" i="5" s="1"/>
  <c r="AR1548" i="5" s="1"/>
  <c r="AR1549" i="5" s="1"/>
  <c r="AR1644" i="5"/>
  <c r="AR1645" i="5" s="1"/>
  <c r="AR1646" i="5" s="1"/>
  <c r="AR1647" i="5" s="1"/>
  <c r="AR1648" i="5" s="1"/>
  <c r="AR149" i="5"/>
  <c r="AR150" i="5" s="1"/>
  <c r="AR151" i="5" s="1"/>
  <c r="AR152" i="5" s="1"/>
  <c r="AR153" i="5" s="1"/>
  <c r="AR154" i="5" s="1"/>
  <c r="AR155" i="5" s="1"/>
  <c r="AR156" i="5" s="1"/>
  <c r="AR3" i="5"/>
  <c r="AR4" i="5" s="1"/>
  <c r="AR5" i="5" s="1"/>
  <c r="AR6" i="5" s="1"/>
  <c r="AR7" i="5" s="1"/>
  <c r="AR8" i="5" s="1"/>
  <c r="AR10" i="5"/>
  <c r="AR11" i="5" s="1"/>
  <c r="AR12" i="5" s="1"/>
  <c r="AR13" i="5" s="1"/>
  <c r="AR14" i="5" s="1"/>
  <c r="AR15" i="5" s="1"/>
  <c r="AR16" i="5" s="1"/>
  <c r="AR18" i="5"/>
  <c r="AR19" i="5" s="1"/>
  <c r="AR20" i="5" s="1"/>
  <c r="AR21" i="5" s="1"/>
  <c r="AR22" i="5" s="1"/>
  <c r="AR23" i="5" s="1"/>
  <c r="AR24" i="5" s="1"/>
  <c r="AR25" i="5" s="1"/>
  <c r="AR27" i="5"/>
  <c r="AR28" i="5" s="1"/>
  <c r="AR29" i="5" s="1"/>
  <c r="AR30" i="5" s="1"/>
  <c r="AR31" i="5" s="1"/>
  <c r="AR32" i="5" s="1"/>
  <c r="AR33" i="5" s="1"/>
  <c r="AR34" i="5" s="1"/>
  <c r="AR35" i="5" s="1"/>
  <c r="AR37" i="5"/>
  <c r="AR38" i="5" s="1"/>
  <c r="AR39" i="5" s="1"/>
  <c r="AR40" i="5" s="1"/>
  <c r="AR41" i="5" s="1"/>
  <c r="AR42" i="5" s="1"/>
  <c r="AR43" i="5" s="1"/>
  <c r="AR44" i="5" s="1"/>
  <c r="AR45" i="5" s="1"/>
  <c r="AR83" i="5"/>
  <c r="AR84" i="5" s="1"/>
  <c r="AR85" i="5" s="1"/>
  <c r="AR86" i="5" s="1"/>
  <c r="AR87" i="5" s="1"/>
  <c r="AR88" i="5" s="1"/>
  <c r="AR89" i="5" s="1"/>
  <c r="AR90" i="5" s="1"/>
  <c r="AR92" i="5"/>
  <c r="AR93" i="5" s="1"/>
  <c r="AR94" i="5" s="1"/>
  <c r="AR95" i="5" s="1"/>
  <c r="AR96" i="5" s="1"/>
  <c r="AR97" i="5" s="1"/>
  <c r="AR98" i="5" s="1"/>
  <c r="AR99" i="5" s="1"/>
  <c r="AR100" i="5" s="1"/>
  <c r="AR102" i="5"/>
  <c r="AR103" i="5" s="1"/>
  <c r="AR104" i="5" s="1"/>
  <c r="AR105" i="5" s="1"/>
  <c r="AR106" i="5" s="1"/>
  <c r="AR107" i="5" s="1"/>
  <c r="AR108" i="5" s="1"/>
  <c r="AR109" i="5" s="1"/>
  <c r="AR111" i="5"/>
  <c r="AR112" i="5" s="1"/>
  <c r="AR113" i="5" s="1"/>
  <c r="AR114" i="5" s="1"/>
  <c r="AR115" i="5" s="1"/>
  <c r="AR116" i="5" s="1"/>
  <c r="AR117" i="5" s="1"/>
  <c r="AR119" i="5"/>
  <c r="AR120" i="5" s="1"/>
  <c r="AR121" i="5" s="1"/>
  <c r="AR122" i="5" s="1"/>
  <c r="AR123" i="5" s="1"/>
  <c r="AR124" i="5" s="1"/>
  <c r="AR125" i="5" s="1"/>
  <c r="AR127" i="5"/>
  <c r="AR128" i="5" s="1"/>
  <c r="AR129" i="5" s="1"/>
  <c r="AR130" i="5" s="1"/>
  <c r="AR131" i="5" s="1"/>
  <c r="AR132" i="5" s="1"/>
  <c r="AR133" i="5" s="1"/>
  <c r="AR134" i="5" s="1"/>
  <c r="AR137" i="5"/>
  <c r="AR138" i="5" s="1"/>
  <c r="AR139" i="5" s="1"/>
  <c r="AR140" i="5" s="1"/>
  <c r="AR141" i="5" s="1"/>
  <c r="AR142" i="5" s="1"/>
  <c r="AR143" i="5" s="1"/>
  <c r="AR144" i="5" s="1"/>
  <c r="AR145" i="5" s="1"/>
  <c r="AR178" i="5"/>
  <c r="AR179" i="5" s="1"/>
  <c r="AR180" i="5" s="1"/>
  <c r="AR181" i="5" s="1"/>
  <c r="AR182" i="5" s="1"/>
  <c r="AR183" i="5" s="1"/>
  <c r="AR184" i="5" s="1"/>
  <c r="AR187" i="5"/>
  <c r="AR188" i="5" s="1"/>
  <c r="AR189" i="5" s="1"/>
  <c r="AR190" i="5" s="1"/>
  <c r="AR191" i="5" s="1"/>
  <c r="AR192" i="5" s="1"/>
  <c r="AR202" i="5"/>
  <c r="AR203" i="5" s="1"/>
  <c r="AR204" i="5" s="1"/>
  <c r="AR205" i="5" s="1"/>
  <c r="AR206" i="5" s="1"/>
  <c r="AR207" i="5" s="1"/>
  <c r="AR208" i="5" s="1"/>
  <c r="AR210" i="5"/>
  <c r="AR211" i="5" s="1"/>
  <c r="AR212" i="5" s="1"/>
  <c r="AR213" i="5" s="1"/>
  <c r="AR214" i="5" s="1"/>
  <c r="AR215" i="5" s="1"/>
  <c r="AR216" i="5" s="1"/>
  <c r="AR217" i="5" s="1"/>
  <c r="AR219" i="5"/>
  <c r="AR220" i="5" s="1"/>
  <c r="AR221" i="5" s="1"/>
  <c r="AR222" i="5" s="1"/>
  <c r="AR223" i="5" s="1"/>
  <c r="AR224" i="5" s="1"/>
  <c r="AR225" i="5" s="1"/>
  <c r="AR227" i="5"/>
  <c r="AR228" i="5" s="1"/>
  <c r="AR229" i="5" s="1"/>
  <c r="AR230" i="5" s="1"/>
  <c r="AR231" i="5" s="1"/>
  <c r="AR232" i="5" s="1"/>
  <c r="AR233" i="5" s="1"/>
  <c r="AR235" i="5"/>
  <c r="AR236" i="5" s="1"/>
  <c r="AR237" i="5" s="1"/>
  <c r="AR238" i="5" s="1"/>
  <c r="AR239" i="5" s="1"/>
  <c r="AR240" i="5" s="1"/>
  <c r="AR241" i="5" s="1"/>
  <c r="AR244" i="5"/>
  <c r="AR245" i="5" s="1"/>
  <c r="AR246" i="5" s="1"/>
  <c r="AR247" i="5" s="1"/>
  <c r="AR248" i="5" s="1"/>
  <c r="AR249" i="5" s="1"/>
  <c r="AR269" i="5"/>
  <c r="AR270" i="5" s="1"/>
  <c r="AR271" i="5" s="1"/>
  <c r="AR272" i="5" s="1"/>
  <c r="AR273" i="5" s="1"/>
  <c r="AR274" i="5" s="1"/>
  <c r="AR275" i="5" s="1"/>
  <c r="AR276" i="5" s="1"/>
  <c r="AR278" i="5"/>
  <c r="AR279" i="5" s="1"/>
  <c r="AR280" i="5" s="1"/>
  <c r="AR281" i="5" s="1"/>
  <c r="AR282" i="5" s="1"/>
  <c r="AR283" i="5" s="1"/>
  <c r="AR286" i="5"/>
  <c r="AR287" i="5" s="1"/>
  <c r="AR288" i="5" s="1"/>
  <c r="AR289" i="5" s="1"/>
  <c r="AR290" i="5" s="1"/>
  <c r="AR291" i="5" s="1"/>
  <c r="AR307" i="5"/>
  <c r="AR308" i="5" s="1"/>
  <c r="AR309" i="5" s="1"/>
  <c r="AR310" i="5" s="1"/>
  <c r="AR311" i="5" s="1"/>
  <c r="AR312" i="5" s="1"/>
  <c r="AR313" i="5" s="1"/>
  <c r="AR314" i="5" s="1"/>
  <c r="AR343" i="5"/>
  <c r="AR344" i="5" s="1"/>
  <c r="AR345" i="5" s="1"/>
  <c r="AR346" i="5" s="1"/>
  <c r="AR347" i="5" s="1"/>
  <c r="AR349" i="5"/>
  <c r="AR350" i="5" s="1"/>
  <c r="AR351" i="5" s="1"/>
  <c r="AR352" i="5" s="1"/>
  <c r="AR353" i="5" s="1"/>
  <c r="AR354" i="5" s="1"/>
  <c r="AR355" i="5" s="1"/>
  <c r="AR356" i="5" s="1"/>
  <c r="AR358" i="5"/>
  <c r="AR359" i="5" s="1"/>
  <c r="AR360" i="5" s="1"/>
  <c r="AR361" i="5" s="1"/>
  <c r="AR362" i="5" s="1"/>
  <c r="AR363" i="5" s="1"/>
  <c r="AR364" i="5" s="1"/>
  <c r="AR365" i="5" s="1"/>
  <c r="AR367" i="5"/>
  <c r="AR368" i="5" s="1"/>
  <c r="AR369" i="5" s="1"/>
  <c r="AR370" i="5" s="1"/>
  <c r="AR371" i="5" s="1"/>
  <c r="AR372" i="5" s="1"/>
  <c r="AR373" i="5" s="1"/>
  <c r="AR374" i="5" s="1"/>
  <c r="AR375" i="5" s="1"/>
  <c r="AR378" i="5"/>
  <c r="AR379" i="5" s="1"/>
  <c r="AR380" i="5" s="1"/>
  <c r="AR381" i="5" s="1"/>
  <c r="AR382" i="5" s="1"/>
  <c r="AR383" i="5" s="1"/>
  <c r="AR384" i="5" s="1"/>
  <c r="AR387" i="5"/>
  <c r="AR388" i="5" s="1"/>
  <c r="AR389" i="5" s="1"/>
  <c r="AR390" i="5" s="1"/>
  <c r="AR391" i="5" s="1"/>
  <c r="AR392" i="5" s="1"/>
  <c r="AR393" i="5" s="1"/>
  <c r="AR395" i="5"/>
  <c r="AR396" i="5" s="1"/>
  <c r="AR397" i="5" s="1"/>
  <c r="AR398" i="5" s="1"/>
  <c r="AR399" i="5" s="1"/>
  <c r="AR400" i="5" s="1"/>
  <c r="AR401" i="5" s="1"/>
  <c r="AR404" i="5"/>
  <c r="AR405" i="5" s="1"/>
  <c r="AR406" i="5" s="1"/>
  <c r="AR407" i="5" s="1"/>
  <c r="AR408" i="5" s="1"/>
  <c r="AR409" i="5" s="1"/>
  <c r="AR410" i="5" s="1"/>
  <c r="AR411" i="5" s="1"/>
  <c r="AR414" i="5"/>
  <c r="AR415" i="5" s="1"/>
  <c r="AR416" i="5" s="1"/>
  <c r="AR417" i="5" s="1"/>
  <c r="AR418" i="5" s="1"/>
  <c r="AR419" i="5" s="1"/>
  <c r="AR420" i="5" s="1"/>
  <c r="AR422" i="5"/>
  <c r="AR423" i="5" s="1"/>
  <c r="AR424" i="5" s="1"/>
  <c r="AR425" i="5" s="1"/>
  <c r="AR426" i="5" s="1"/>
  <c r="AR427" i="5" s="1"/>
  <c r="AR428" i="5" s="1"/>
  <c r="AR429" i="5" s="1"/>
  <c r="AR430" i="5" s="1"/>
  <c r="AR431" i="5" s="1"/>
  <c r="AR434" i="5"/>
  <c r="AR435" i="5" s="1"/>
  <c r="AR436" i="5" s="1"/>
  <c r="AR437" i="5" s="1"/>
  <c r="AR438" i="5" s="1"/>
  <c r="AR439" i="5" s="1"/>
  <c r="AR440" i="5" s="1"/>
  <c r="AR441" i="5" s="1"/>
  <c r="AR444" i="5"/>
  <c r="AR445" i="5" s="1"/>
  <c r="AR446" i="5" s="1"/>
  <c r="AR447" i="5" s="1"/>
  <c r="AR448" i="5" s="1"/>
  <c r="AR449" i="5" s="1"/>
  <c r="AR450" i="5" s="1"/>
  <c r="AR451" i="5" s="1"/>
  <c r="AR453" i="5"/>
  <c r="AR454" i="5" s="1"/>
  <c r="AR455" i="5" s="1"/>
  <c r="AR456" i="5" s="1"/>
  <c r="AR457" i="5" s="1"/>
  <c r="AR458" i="5" s="1"/>
  <c r="AR459" i="5" s="1"/>
  <c r="AR460" i="5" s="1"/>
  <c r="AR488" i="5"/>
  <c r="AR489" i="5" s="1"/>
  <c r="AR490" i="5" s="1"/>
  <c r="AR491" i="5" s="1"/>
  <c r="AR492" i="5" s="1"/>
  <c r="AR493" i="5" s="1"/>
  <c r="AR494" i="5" s="1"/>
  <c r="AR497" i="5"/>
  <c r="AR498" i="5" s="1"/>
  <c r="AR499" i="5" s="1"/>
  <c r="AR500" i="5" s="1"/>
  <c r="AR501" i="5" s="1"/>
  <c r="AR502" i="5" s="1"/>
  <c r="AR514" i="5"/>
  <c r="AR515" i="5" s="1"/>
  <c r="AR516" i="5" s="1"/>
  <c r="AR517" i="5" s="1"/>
  <c r="AR518" i="5" s="1"/>
  <c r="AR519" i="5" s="1"/>
  <c r="AR520" i="5" s="1"/>
  <c r="AR521" i="5" s="1"/>
  <c r="AR524" i="5"/>
  <c r="AR525" i="5" s="1"/>
  <c r="AR526" i="5" s="1"/>
  <c r="AR527" i="5" s="1"/>
  <c r="AR528" i="5" s="1"/>
  <c r="AR529" i="5" s="1"/>
  <c r="AR530" i="5" s="1"/>
  <c r="AR531" i="5" s="1"/>
  <c r="AR533" i="5"/>
  <c r="AR534" i="5" s="1"/>
  <c r="AR535" i="5" s="1"/>
  <c r="AR536" i="5" s="1"/>
  <c r="AR537" i="5" s="1"/>
  <c r="AR538" i="5" s="1"/>
  <c r="AR539" i="5" s="1"/>
  <c r="AR598" i="5"/>
  <c r="AR599" i="5" s="1"/>
  <c r="AR600" i="5" s="1"/>
  <c r="AR601" i="5" s="1"/>
  <c r="AR602" i="5" s="1"/>
  <c r="AR603" i="5" s="1"/>
  <c r="AR604" i="5" s="1"/>
  <c r="AR605" i="5" s="1"/>
  <c r="AR606" i="5" s="1"/>
  <c r="AR608" i="5"/>
  <c r="AR609" i="5" s="1"/>
  <c r="AR610" i="5" s="1"/>
  <c r="AR611" i="5" s="1"/>
  <c r="AR612" i="5" s="1"/>
  <c r="AR613" i="5" s="1"/>
  <c r="AR614" i="5" s="1"/>
  <c r="AR616" i="5"/>
  <c r="AR617" i="5" s="1"/>
  <c r="AR618" i="5" s="1"/>
  <c r="AR619" i="5" s="1"/>
  <c r="AR620" i="5" s="1"/>
  <c r="AR621" i="5" s="1"/>
  <c r="AR622" i="5" s="1"/>
  <c r="AR623" i="5" s="1"/>
  <c r="AR624" i="5" s="1"/>
  <c r="AR627" i="5"/>
  <c r="AR628" i="5" s="1"/>
  <c r="AR629" i="5" s="1"/>
  <c r="AR630" i="5" s="1"/>
  <c r="AR631" i="5" s="1"/>
  <c r="AR632" i="5" s="1"/>
  <c r="AR633" i="5" s="1"/>
  <c r="AR634" i="5" s="1"/>
  <c r="AR635" i="5" s="1"/>
  <c r="AR638" i="5"/>
  <c r="AR639" i="5" s="1"/>
  <c r="AR640" i="5" s="1"/>
  <c r="AR641" i="5" s="1"/>
  <c r="AR642" i="5" s="1"/>
  <c r="AR643" i="5" s="1"/>
  <c r="AR644" i="5" s="1"/>
  <c r="AR645" i="5" s="1"/>
  <c r="AR646" i="5" s="1"/>
  <c r="AR647" i="5" s="1"/>
  <c r="AR671" i="5"/>
  <c r="AR672" i="5" s="1"/>
  <c r="AR673" i="5" s="1"/>
  <c r="AR674" i="5" s="1"/>
  <c r="AR675" i="5" s="1"/>
  <c r="AR676" i="5" s="1"/>
  <c r="AR677" i="5" s="1"/>
  <c r="AR678" i="5" s="1"/>
  <c r="AR702" i="5"/>
  <c r="AR703" i="5" s="1"/>
  <c r="AR704" i="5" s="1"/>
  <c r="AR705" i="5" s="1"/>
  <c r="AR706" i="5" s="1"/>
  <c r="AR707" i="5" s="1"/>
  <c r="AR708" i="5" s="1"/>
  <c r="AR709" i="5" s="1"/>
  <c r="AR714" i="5"/>
  <c r="AR715" i="5" s="1"/>
  <c r="AR716" i="5" s="1"/>
  <c r="AR717" i="5" s="1"/>
  <c r="AR718" i="5" s="1"/>
  <c r="AR732" i="5"/>
  <c r="AR733" i="5" s="1"/>
  <c r="AR734" i="5" s="1"/>
  <c r="AR735" i="5" s="1"/>
  <c r="AR736" i="5" s="1"/>
  <c r="AR737" i="5" s="1"/>
  <c r="AR738" i="5" s="1"/>
  <c r="AR739" i="5" s="1"/>
  <c r="AR740" i="5" s="1"/>
  <c r="AR824" i="5"/>
  <c r="AR825" i="5" s="1"/>
  <c r="AR826" i="5" s="1"/>
  <c r="AR827" i="5" s="1"/>
  <c r="AR828" i="5" s="1"/>
  <c r="AR829" i="5" s="1"/>
  <c r="AR845" i="5"/>
  <c r="AR846" i="5" s="1"/>
  <c r="AR847" i="5" s="1"/>
  <c r="AR848" i="5" s="1"/>
  <c r="AR849" i="5" s="1"/>
  <c r="AR850" i="5" s="1"/>
  <c r="AR851" i="5" s="1"/>
  <c r="AR852" i="5" s="1"/>
  <c r="AR853" i="5" s="1"/>
  <c r="AR856" i="5"/>
  <c r="AR857" i="5" s="1"/>
  <c r="AR858" i="5" s="1"/>
  <c r="AR859" i="5" s="1"/>
  <c r="AR860" i="5" s="1"/>
  <c r="AR861" i="5" s="1"/>
  <c r="AR862" i="5" s="1"/>
  <c r="AR863" i="5" s="1"/>
  <c r="AR903" i="5"/>
  <c r="AR904" i="5" s="1"/>
  <c r="AR905" i="5" s="1"/>
  <c r="AR906" i="5" s="1"/>
  <c r="AR907" i="5" s="1"/>
  <c r="AR908" i="5" s="1"/>
  <c r="AR909" i="5" s="1"/>
  <c r="AR912" i="5"/>
  <c r="AR913" i="5" s="1"/>
  <c r="AR914" i="5" s="1"/>
  <c r="AR915" i="5" s="1"/>
  <c r="AR916" i="5" s="1"/>
  <c r="AR917" i="5" s="1"/>
  <c r="AR918" i="5" s="1"/>
  <c r="AR921" i="5"/>
  <c r="AR922" i="5" s="1"/>
  <c r="AR923" i="5" s="1"/>
  <c r="AR924" i="5" s="1"/>
  <c r="AR925" i="5" s="1"/>
  <c r="AR926" i="5" s="1"/>
  <c r="AR927" i="5" s="1"/>
  <c r="AR928" i="5" s="1"/>
  <c r="AR952" i="5"/>
  <c r="AR953" i="5" s="1"/>
  <c r="AR954" i="5" s="1"/>
  <c r="AR955" i="5" s="1"/>
  <c r="AR956" i="5" s="1"/>
  <c r="AR957" i="5" s="1"/>
  <c r="AR958" i="5" s="1"/>
  <c r="AR959" i="5" s="1"/>
  <c r="AR960" i="5" s="1"/>
  <c r="AR961" i="5" s="1"/>
  <c r="AR1067" i="5"/>
  <c r="AR1068" i="5" s="1"/>
  <c r="AR1069" i="5" s="1"/>
  <c r="AR1070" i="5" s="1"/>
  <c r="AR1071" i="5" s="1"/>
  <c r="AR1072" i="5" s="1"/>
  <c r="AR1073" i="5" s="1"/>
  <c r="AR1074" i="5" s="1"/>
  <c r="AR1075" i="5" s="1"/>
  <c r="AR1078" i="5"/>
  <c r="AR1079" i="5" s="1"/>
  <c r="AR1080" i="5" s="1"/>
  <c r="AR1081" i="5" s="1"/>
  <c r="AR1082" i="5" s="1"/>
  <c r="AR1083" i="5" s="1"/>
  <c r="AR1084" i="5" s="1"/>
  <c r="AR1085" i="5" s="1"/>
  <c r="AR1086" i="5" s="1"/>
  <c r="AR1115" i="5"/>
  <c r="AR1116" i="5" s="1"/>
  <c r="AR1117" i="5" s="1"/>
  <c r="AR1118" i="5" s="1"/>
  <c r="AR1119" i="5" s="1"/>
  <c r="AR1120" i="5" s="1"/>
  <c r="AR1121" i="5" s="1"/>
  <c r="AR1124" i="5"/>
  <c r="AR1125" i="5" s="1"/>
  <c r="AR1126" i="5" s="1"/>
  <c r="AR1127" i="5" s="1"/>
  <c r="AR1128" i="5" s="1"/>
  <c r="AR1129" i="5" s="1"/>
  <c r="AR1130" i="5" s="1"/>
  <c r="AR1131" i="5" s="1"/>
  <c r="AR1132" i="5" s="1"/>
  <c r="AR1133" i="5" s="1"/>
  <c r="AR1145" i="5"/>
  <c r="AR1146" i="5" s="1"/>
  <c r="AR1147" i="5" s="1"/>
  <c r="AR1148" i="5" s="1"/>
  <c r="AR1149" i="5" s="1"/>
  <c r="AR1150" i="5" s="1"/>
  <c r="AR1151" i="5" s="1"/>
  <c r="AR1192" i="5"/>
  <c r="AR1193" i="5" s="1"/>
  <c r="AR1194" i="5" s="1"/>
  <c r="AR1195" i="5" s="1"/>
  <c r="AR1196" i="5" s="1"/>
  <c r="AR1197" i="5" s="1"/>
  <c r="AR1198" i="5" s="1"/>
  <c r="AR1199" i="5" s="1"/>
  <c r="AR1200" i="5" s="1"/>
  <c r="AR1214" i="5"/>
  <c r="AR1215" i="5" s="1"/>
  <c r="AR1216" i="5" s="1"/>
  <c r="AR1217" i="5" s="1"/>
  <c r="AR1220" i="5"/>
  <c r="AR1221" i="5" s="1"/>
  <c r="AR1222" i="5" s="1"/>
  <c r="AR1223" i="5" s="1"/>
  <c r="AR1224" i="5" s="1"/>
  <c r="AR1225" i="5" s="1"/>
  <c r="AR1226" i="5" s="1"/>
  <c r="AR1229" i="5"/>
  <c r="AR1230" i="5" s="1"/>
  <c r="AR1231" i="5" s="1"/>
  <c r="AR1232" i="5" s="1"/>
  <c r="AR1233" i="5" s="1"/>
  <c r="AR1234" i="5" s="1"/>
  <c r="AR1246" i="5"/>
  <c r="AR1247" i="5" s="1"/>
  <c r="AR1248" i="5" s="1"/>
  <c r="AR1249" i="5" s="1"/>
  <c r="AR1250" i="5" s="1"/>
  <c r="AR1251" i="5" s="1"/>
  <c r="AR1252" i="5" s="1"/>
  <c r="AR1253" i="5" s="1"/>
  <c r="AR1256" i="5"/>
  <c r="AR1257" i="5" s="1"/>
  <c r="AR1258" i="5" s="1"/>
  <c r="AR1259" i="5" s="1"/>
  <c r="AR1260" i="5" s="1"/>
  <c r="AR1261" i="5" s="1"/>
  <c r="AR1262" i="5" s="1"/>
  <c r="AR1263" i="5" s="1"/>
  <c r="AR1264" i="5" s="1"/>
  <c r="AR1265" i="5" s="1"/>
  <c r="AR1278" i="5"/>
  <c r="AR1279" i="5" s="1"/>
  <c r="AR1280" i="5" s="1"/>
  <c r="AR1281" i="5" s="1"/>
  <c r="AR1282" i="5" s="1"/>
  <c r="AR1283" i="5" s="1"/>
  <c r="AR1284" i="5" s="1"/>
  <c r="AR1285" i="5" s="1"/>
  <c r="AR1286" i="5" s="1"/>
  <c r="AR1287" i="5" s="1"/>
  <c r="AR1288" i="5" s="1"/>
  <c r="AR1289" i="5" s="1"/>
  <c r="AR1291" i="5"/>
  <c r="AR1292" i="5" s="1"/>
  <c r="AR1293" i="5" s="1"/>
  <c r="AR1294" i="5" s="1"/>
  <c r="AR1295" i="5" s="1"/>
  <c r="AR1296" i="5" s="1"/>
  <c r="AR1297" i="5" s="1"/>
  <c r="AR1298" i="5" s="1"/>
  <c r="AR1299" i="5" s="1"/>
  <c r="AR1300" i="5" s="1"/>
  <c r="AR1602" i="5"/>
  <c r="AR1603" i="5" s="1"/>
  <c r="AR1604" i="5" s="1"/>
  <c r="AR1605" i="5" s="1"/>
  <c r="AR1606" i="5" s="1"/>
  <c r="AR1608" i="5"/>
  <c r="AR1609" i="5" s="1"/>
  <c r="AR1610" i="5" s="1"/>
  <c r="AR1611" i="5" s="1"/>
  <c r="AR1612" i="5" s="1"/>
  <c r="AR1613" i="5" s="1"/>
  <c r="AR1614" i="5" s="1"/>
  <c r="AR1623" i="5"/>
  <c r="AR1624" i="5" s="1"/>
  <c r="AR1625" i="5" s="1"/>
  <c r="AR1626" i="5" s="1"/>
  <c r="AR1627" i="5" s="1"/>
  <c r="AR1628" i="5" s="1"/>
  <c r="AR1660" i="5"/>
  <c r="AR1661" i="5" s="1"/>
  <c r="AR1662" i="5" s="1"/>
  <c r="AR1663" i="5" s="1"/>
  <c r="AR1664" i="5" s="1"/>
  <c r="W27" i="9"/>
  <c r="AA27" i="9"/>
  <c r="AB27" i="9" s="1"/>
  <c r="C17" i="16" s="1"/>
  <c r="W30" i="9"/>
  <c r="W31" i="9"/>
  <c r="AB31" i="9" s="1"/>
  <c r="C30" i="16" s="1"/>
  <c r="AA31" i="9"/>
  <c r="W34" i="9"/>
  <c r="AB34" i="9" s="1"/>
  <c r="C18" i="16" s="1"/>
  <c r="W35" i="9"/>
  <c r="W46" i="9"/>
  <c r="AA46" i="9"/>
  <c r="AB46" i="9" s="1"/>
  <c r="F11" i="16" s="1"/>
  <c r="W49" i="9"/>
  <c r="AA49" i="9"/>
  <c r="AB49" i="9" s="1"/>
  <c r="I70" i="16" s="1"/>
  <c r="W50" i="9"/>
  <c r="AA50" i="9"/>
  <c r="W54" i="9"/>
  <c r="AA54" i="9"/>
  <c r="AB54" i="9" s="1"/>
  <c r="I21" i="16" s="1"/>
  <c r="W57" i="9"/>
  <c r="W58" i="9"/>
  <c r="AB58" i="9" s="1"/>
  <c r="I74" i="16" s="1"/>
  <c r="AA58" i="9"/>
  <c r="W61" i="9"/>
  <c r="AB61" i="9" s="1"/>
  <c r="I27" i="16" s="1"/>
  <c r="W62" i="9"/>
  <c r="AA62" i="9"/>
  <c r="AB62" i="9" s="1"/>
  <c r="I20" i="16" s="1"/>
  <c r="W65" i="9"/>
  <c r="W66" i="9"/>
  <c r="AB66" i="9" s="1"/>
  <c r="I67" i="16" s="1"/>
  <c r="AA66" i="9"/>
  <c r="W69" i="9"/>
  <c r="W75" i="9"/>
  <c r="W76" i="9"/>
  <c r="AB76" i="9" s="1"/>
  <c r="I44" i="16" s="1"/>
  <c r="AA76" i="9"/>
  <c r="W82" i="9"/>
  <c r="AB82" i="9" s="1"/>
  <c r="I46" i="16" s="1"/>
  <c r="AA82" i="9"/>
  <c r="W85" i="9"/>
  <c r="AB85" i="9" s="1"/>
  <c r="I71" i="16" s="1"/>
  <c r="AA85" i="9"/>
  <c r="W90" i="9"/>
  <c r="AA90" i="9"/>
  <c r="W93" i="9"/>
  <c r="AB93" i="9" s="1"/>
  <c r="W94" i="9"/>
  <c r="AA94" i="9"/>
  <c r="AB94" i="9" s="1"/>
  <c r="W98" i="9"/>
  <c r="AA98" i="9"/>
  <c r="AB98" i="9" s="1"/>
  <c r="W101" i="9"/>
  <c r="AA101" i="9"/>
  <c r="AB101" i="9" s="1"/>
  <c r="W102" i="9"/>
  <c r="W106" i="9"/>
  <c r="AA106" i="9"/>
  <c r="W109" i="9"/>
  <c r="W110" i="9"/>
  <c r="AA110" i="9"/>
  <c r="AB110" i="9" s="1"/>
  <c r="W114" i="9"/>
  <c r="AA114" i="9"/>
  <c r="AB114" i="9" s="1"/>
  <c r="W117" i="9"/>
  <c r="AA117" i="9"/>
  <c r="AB117" i="9" s="1"/>
  <c r="W120" i="9"/>
  <c r="W122" i="9"/>
  <c r="AB122" i="9" s="1"/>
  <c r="AA122" i="9"/>
  <c r="W124" i="9"/>
  <c r="W125" i="9"/>
  <c r="W126" i="9"/>
  <c r="AB126" i="9" s="1"/>
  <c r="AA126" i="9"/>
  <c r="W129" i="9"/>
  <c r="AB129" i="9" s="1"/>
  <c r="AA129" i="9"/>
  <c r="W131" i="9"/>
  <c r="AB131" i="9" s="1"/>
  <c r="AA131" i="9"/>
  <c r="W44" i="9"/>
  <c r="AB44" i="9" s="1"/>
  <c r="F8" i="16" s="1"/>
  <c r="AA44" i="9"/>
  <c r="W52" i="9"/>
  <c r="AB52" i="9" s="1"/>
  <c r="I19" i="16" s="1"/>
  <c r="AA52" i="9"/>
  <c r="W72" i="9"/>
  <c r="AB72" i="9" s="1"/>
  <c r="I56" i="16" s="1"/>
  <c r="AA72" i="9"/>
  <c r="W78" i="9"/>
  <c r="AB78" i="9" s="1"/>
  <c r="I49" i="16" s="1"/>
  <c r="AA78" i="9"/>
  <c r="W80" i="9"/>
  <c r="AB80" i="9" s="1"/>
  <c r="I62" i="16" s="1"/>
  <c r="AA80" i="9"/>
  <c r="W88" i="9"/>
  <c r="AA88" i="9"/>
  <c r="W104" i="9"/>
  <c r="AB104" i="9" s="1"/>
  <c r="AA104" i="9"/>
  <c r="W112" i="9"/>
  <c r="AB112" i="9" s="1"/>
  <c r="AA112" i="9"/>
  <c r="W133" i="9"/>
  <c r="AA133" i="9"/>
  <c r="W136" i="9"/>
  <c r="AB136" i="9" s="1"/>
  <c r="AA136" i="9"/>
  <c r="W139" i="9"/>
  <c r="AB139" i="9" s="1"/>
  <c r="AA139" i="9"/>
  <c r="W14" i="9"/>
  <c r="AA14" i="9"/>
  <c r="AB14" i="9" s="1"/>
  <c r="C32" i="16" s="1"/>
  <c r="AA6" i="9"/>
  <c r="W18" i="9"/>
  <c r="AB18" i="9" s="1"/>
  <c r="C13" i="16" s="1"/>
  <c r="AA18" i="9"/>
  <c r="W23" i="9"/>
  <c r="AB23" i="9" s="1"/>
  <c r="C6" i="16" s="1"/>
  <c r="AA23" i="9"/>
  <c r="W26" i="9"/>
  <c r="AB26" i="9" s="1"/>
  <c r="C10" i="16" s="1"/>
  <c r="AA26" i="9"/>
  <c r="AA30" i="9"/>
  <c r="AB30" i="9" s="1"/>
  <c r="C22" i="16" s="1"/>
  <c r="W33" i="9"/>
  <c r="AA33" i="9"/>
  <c r="AB33" i="9" s="1"/>
  <c r="C21" i="16" s="1"/>
  <c r="AA35" i="9"/>
  <c r="W45" i="9"/>
  <c r="AA45" i="9"/>
  <c r="AB45" i="9" s="1"/>
  <c r="F9" i="16" s="1"/>
  <c r="W48" i="9"/>
  <c r="AA48" i="9"/>
  <c r="AB48" i="9" s="1"/>
  <c r="W53" i="9"/>
  <c r="AA53" i="9"/>
  <c r="W56" i="9"/>
  <c r="AA56" i="9"/>
  <c r="AA61" i="9"/>
  <c r="W64" i="9"/>
  <c r="AB64" i="9" s="1"/>
  <c r="I40" i="16" s="1"/>
  <c r="AA64" i="9"/>
  <c r="AA69" i="9"/>
  <c r="W70" i="9"/>
  <c r="AA70" i="9"/>
  <c r="W73" i="9"/>
  <c r="W74" i="9"/>
  <c r="AA74" i="9"/>
  <c r="W77" i="9"/>
  <c r="AB77" i="9" s="1"/>
  <c r="I51" i="16" s="1"/>
  <c r="AA77" i="9"/>
  <c r="W81" i="9"/>
  <c r="AB81" i="9" s="1"/>
  <c r="I55" i="16" s="1"/>
  <c r="AA81" i="9"/>
  <c r="W84" i="9"/>
  <c r="AB84" i="9" s="1"/>
  <c r="I63" i="16" s="1"/>
  <c r="AA84" i="9"/>
  <c r="W86" i="9"/>
  <c r="AB86" i="9" s="1"/>
  <c r="I9" i="16" s="1"/>
  <c r="AA86" i="9"/>
  <c r="W89" i="9"/>
  <c r="AB89" i="9" s="1"/>
  <c r="AA89" i="9"/>
  <c r="W92" i="9"/>
  <c r="AB92" i="9" s="1"/>
  <c r="I54" i="16" s="1"/>
  <c r="AA92" i="9"/>
  <c r="W97" i="9"/>
  <c r="AB97" i="9" s="1"/>
  <c r="AA97" i="9"/>
  <c r="W100" i="9"/>
  <c r="AB100" i="9" s="1"/>
  <c r="I10" i="16" s="1"/>
  <c r="AA100" i="9"/>
  <c r="AA102" i="9"/>
  <c r="AB102" i="9" s="1"/>
  <c r="W105" i="9"/>
  <c r="AA105" i="9"/>
  <c r="AB105" i="9" s="1"/>
  <c r="W108" i="9"/>
  <c r="AA108" i="9"/>
  <c r="AB108" i="9" s="1"/>
  <c r="I60" i="16" s="1"/>
  <c r="W113" i="9"/>
  <c r="AA113" i="9"/>
  <c r="AB113" i="9" s="1"/>
  <c r="W116" i="9"/>
  <c r="AA116" i="9"/>
  <c r="AB116" i="9" s="1"/>
  <c r="W119" i="9"/>
  <c r="AA119" i="9"/>
  <c r="AA125" i="9"/>
  <c r="AA149" i="9"/>
  <c r="AB149" i="9" s="1"/>
  <c r="W157" i="9"/>
  <c r="W158" i="9"/>
  <c r="AB158" i="9" s="1"/>
  <c r="AA158" i="9"/>
  <c r="W162" i="9"/>
  <c r="AB162" i="9" s="1"/>
  <c r="AA162" i="9"/>
  <c r="W210" i="9"/>
  <c r="AA210" i="9"/>
  <c r="W214" i="9"/>
  <c r="AA214" i="9"/>
  <c r="W218" i="9"/>
  <c r="AA218" i="9"/>
  <c r="W22" i="9"/>
  <c r="AA22" i="9"/>
  <c r="AB22" i="9" s="1"/>
  <c r="C8" i="16" s="1"/>
  <c r="W29" i="9"/>
  <c r="AA29" i="9"/>
  <c r="AB29" i="9" s="1"/>
  <c r="C20" i="16" s="1"/>
  <c r="AA34" i="9"/>
  <c r="AA57" i="9"/>
  <c r="W60" i="9"/>
  <c r="AB60" i="9" s="1"/>
  <c r="I13" i="16" s="1"/>
  <c r="AA60" i="9"/>
  <c r="AA65" i="9"/>
  <c r="AB65" i="9" s="1"/>
  <c r="I30" i="16" s="1"/>
  <c r="W68" i="9"/>
  <c r="AA68" i="9"/>
  <c r="AB68" i="9" s="1"/>
  <c r="I50" i="16" s="1"/>
  <c r="AA93" i="9"/>
  <c r="W96" i="9"/>
  <c r="AB96" i="9" s="1"/>
  <c r="AA96" i="9"/>
  <c r="AA109" i="9"/>
  <c r="W121" i="9"/>
  <c r="AA121" i="9"/>
  <c r="AB121" i="9" s="1"/>
  <c r="W128" i="9"/>
  <c r="AA128" i="9"/>
  <c r="AB128" i="9" s="1"/>
  <c r="W132" i="9"/>
  <c r="AA132" i="9"/>
  <c r="AB132" i="9" s="1"/>
  <c r="W135" i="9"/>
  <c r="AA135" i="9"/>
  <c r="AB135" i="9" s="1"/>
  <c r="W137" i="9"/>
  <c r="AA137" i="9"/>
  <c r="AB137" i="9" s="1"/>
  <c r="W140" i="9"/>
  <c r="AA140" i="9"/>
  <c r="AB140" i="9" s="1"/>
  <c r="W143" i="9"/>
  <c r="AA143" i="9"/>
  <c r="AB143" i="9" s="1"/>
  <c r="W147" i="9"/>
  <c r="AA147" i="9"/>
  <c r="AB147" i="9" s="1"/>
  <c r="AA153" i="9"/>
  <c r="AA220" i="9"/>
  <c r="AB7" i="9"/>
  <c r="C26" i="16" s="1"/>
  <c r="AB35" i="9"/>
  <c r="AB50" i="9"/>
  <c r="I6" i="16" s="1"/>
  <c r="AB57" i="9"/>
  <c r="I16" i="16" s="1"/>
  <c r="AB70" i="9"/>
  <c r="I37" i="16" s="1"/>
  <c r="AA73" i="9"/>
  <c r="AB73" i="9" s="1"/>
  <c r="I57" i="16" s="1"/>
  <c r="AB74" i="9"/>
  <c r="I26" i="16" s="1"/>
  <c r="AB6" i="9"/>
  <c r="C31" i="16" s="1"/>
  <c r="W8" i="9"/>
  <c r="AA8" i="9"/>
  <c r="W9" i="9"/>
  <c r="AA9" i="9"/>
  <c r="W12" i="9"/>
  <c r="AA12" i="9"/>
  <c r="W13" i="9"/>
  <c r="AA13" i="9"/>
  <c r="W16" i="9"/>
  <c r="AA16" i="9"/>
  <c r="W17" i="9"/>
  <c r="AA17" i="9"/>
  <c r="W20" i="9"/>
  <c r="AA20" i="9"/>
  <c r="W21" i="9"/>
  <c r="AA21" i="9"/>
  <c r="W24" i="9"/>
  <c r="AA24" i="9"/>
  <c r="W25" i="9"/>
  <c r="AB25" i="9" s="1"/>
  <c r="C15" i="16" s="1"/>
  <c r="AA25" i="9"/>
  <c r="W28" i="9"/>
  <c r="W32" i="9"/>
  <c r="AA32" i="9"/>
  <c r="W43" i="9"/>
  <c r="AA43" i="9"/>
  <c r="W47" i="9"/>
  <c r="AA47" i="9"/>
  <c r="W51" i="9"/>
  <c r="AA51" i="9"/>
  <c r="W55" i="9"/>
  <c r="AA55" i="9"/>
  <c r="W59" i="9"/>
  <c r="AA59" i="9"/>
  <c r="W63" i="9"/>
  <c r="AA63" i="9"/>
  <c r="W67" i="9"/>
  <c r="AA67" i="9"/>
  <c r="W71" i="9"/>
  <c r="AA71" i="9"/>
  <c r="AB90" i="9"/>
  <c r="AB106" i="9"/>
  <c r="AA120" i="9"/>
  <c r="AB120" i="9" s="1"/>
  <c r="W123" i="9"/>
  <c r="AA123" i="9"/>
  <c r="AA124" i="9"/>
  <c r="AB125" i="9"/>
  <c r="W127" i="9"/>
  <c r="AA127" i="9"/>
  <c r="AA75" i="9"/>
  <c r="AB75" i="9" s="1"/>
  <c r="I47" i="16" s="1"/>
  <c r="W79" i="9"/>
  <c r="AA79" i="9"/>
  <c r="W83" i="9"/>
  <c r="AA83" i="9"/>
  <c r="W87" i="9"/>
  <c r="AA87" i="9"/>
  <c r="W91" i="9"/>
  <c r="AA91" i="9"/>
  <c r="W95" i="9"/>
  <c r="AA95" i="9"/>
  <c r="W99" i="9"/>
  <c r="AA99" i="9"/>
  <c r="W103" i="9"/>
  <c r="AA103" i="9"/>
  <c r="W107" i="9"/>
  <c r="AA107" i="9"/>
  <c r="W111" i="9"/>
  <c r="AA111" i="9"/>
  <c r="W115" i="9"/>
  <c r="AA115" i="9"/>
  <c r="W130" i="9"/>
  <c r="AA130" i="9"/>
  <c r="W134" i="9"/>
  <c r="AA134" i="9"/>
  <c r="W138" i="9"/>
  <c r="AA138" i="9"/>
  <c r="W142" i="9"/>
  <c r="AA142" i="9"/>
  <c r="AA146" i="9"/>
  <c r="AB146" i="9" s="1"/>
  <c r="AB159" i="9"/>
  <c r="AB208" i="9"/>
  <c r="AB211" i="9"/>
  <c r="AB212" i="9"/>
  <c r="AB215" i="9"/>
  <c r="AB216" i="9"/>
  <c r="AA219" i="9"/>
  <c r="AB219" i="9" s="1"/>
  <c r="AB220" i="9"/>
  <c r="W222" i="9"/>
  <c r="AA222" i="9"/>
  <c r="W223" i="9"/>
  <c r="AA223" i="9"/>
  <c r="AB224" i="9"/>
  <c r="AB133" i="9"/>
  <c r="AB141" i="9"/>
  <c r="AA148" i="9"/>
  <c r="W151" i="9"/>
  <c r="AA151" i="9"/>
  <c r="W152" i="9"/>
  <c r="AA152" i="9"/>
  <c r="W155" i="9"/>
  <c r="AA155" i="9"/>
  <c r="W156" i="9"/>
  <c r="AA156" i="9"/>
  <c r="W161" i="9"/>
  <c r="AA161" i="9"/>
  <c r="W209" i="9"/>
  <c r="AA209" i="9"/>
  <c r="W213" i="9"/>
  <c r="AA213" i="9"/>
  <c r="AA217" i="9"/>
  <c r="AB217" i="9" s="1"/>
  <c r="AB221" i="9"/>
  <c r="AB225" i="9"/>
  <c r="AB17" i="9"/>
  <c r="C16" i="16" s="1"/>
  <c r="AA28" i="9"/>
  <c r="AB56" i="9"/>
  <c r="I39" i="16" s="1"/>
  <c r="AB88" i="9"/>
  <c r="W118" i="9"/>
  <c r="AA118" i="9"/>
  <c r="AB119" i="9"/>
  <c r="AA157" i="9"/>
  <c r="AB157" i="9" s="1"/>
  <c r="AB210" i="9"/>
  <c r="AB214" i="9"/>
  <c r="AB218" i="9"/>
  <c r="AB222" i="9"/>
  <c r="AB124" i="9" l="1"/>
  <c r="AB153" i="9"/>
  <c r="L6" i="16"/>
  <c r="AB161" i="9"/>
  <c r="AB155" i="9"/>
  <c r="AB127" i="9"/>
  <c r="L10" i="16" s="1"/>
  <c r="AB123" i="9"/>
  <c r="AB109" i="9"/>
  <c r="AB69" i="9"/>
  <c r="I48" i="16" s="1"/>
  <c r="AB53" i="9"/>
  <c r="I33" i="16" s="1"/>
  <c r="AB151" i="9"/>
  <c r="I32" i="16"/>
  <c r="I69" i="16"/>
  <c r="L16" i="16"/>
  <c r="AB148" i="9"/>
  <c r="L11" i="16" s="1"/>
  <c r="AB71" i="9"/>
  <c r="I45" i="16" s="1"/>
  <c r="AB55" i="9"/>
  <c r="I52" i="16" s="1"/>
  <c r="AB47" i="9"/>
  <c r="F10" i="16" s="1"/>
  <c r="AB43" i="9"/>
  <c r="F7" i="16" s="1"/>
  <c r="AB28" i="9"/>
  <c r="C11" i="16" s="1"/>
  <c r="AB21" i="9"/>
  <c r="C34" i="16" s="1"/>
  <c r="AB12" i="9"/>
  <c r="C28" i="16" s="1"/>
  <c r="AB9" i="9"/>
  <c r="C24" i="16" s="1"/>
  <c r="AB8" i="9"/>
  <c r="C14" i="16" s="1"/>
  <c r="L12" i="16"/>
  <c r="L19" i="16"/>
  <c r="I72" i="16"/>
  <c r="I66" i="16"/>
  <c r="L39" i="16"/>
  <c r="AB111" i="9"/>
  <c r="I65" i="16" s="1"/>
  <c r="AB79" i="9"/>
  <c r="I18" i="16" s="1"/>
  <c r="I31" i="16"/>
  <c r="L44" i="16"/>
  <c r="I61" i="16"/>
  <c r="AB32" i="9"/>
  <c r="C9" i="16" s="1"/>
  <c r="AB13" i="9"/>
  <c r="C23" i="16" s="1"/>
  <c r="AB24" i="9"/>
  <c r="C29" i="16" s="1"/>
  <c r="AB20" i="9"/>
  <c r="C7" i="16" s="1"/>
  <c r="AB16" i="9"/>
  <c r="C19" i="16" s="1"/>
  <c r="L17" i="16"/>
  <c r="L36" i="16"/>
  <c r="L15" i="16"/>
  <c r="L33" i="16"/>
  <c r="L29" i="16"/>
  <c r="L34" i="16"/>
  <c r="L32" i="16"/>
  <c r="L42" i="16"/>
  <c r="L47" i="16"/>
  <c r="L23" i="16"/>
  <c r="L48" i="16"/>
  <c r="L45" i="16"/>
  <c r="I38" i="16"/>
  <c r="L46" i="16"/>
  <c r="L49" i="16"/>
  <c r="L20" i="16"/>
  <c r="L52" i="16"/>
  <c r="L18" i="16"/>
  <c r="L21" i="16"/>
  <c r="L31" i="16"/>
  <c r="AB213" i="9"/>
  <c r="AB209" i="9"/>
  <c r="AB152" i="9"/>
  <c r="AB134" i="9"/>
  <c r="L26" i="16" s="1"/>
  <c r="AB142" i="9"/>
  <c r="L37" i="16" s="1"/>
  <c r="AB138" i="9"/>
  <c r="L22" i="16" s="1"/>
  <c r="AB115" i="9"/>
  <c r="I64" i="16" s="1"/>
  <c r="AB95" i="9"/>
  <c r="I68" i="16" s="1"/>
  <c r="AB87" i="9"/>
  <c r="I73" i="16" s="1"/>
  <c r="AB83" i="9"/>
  <c r="I59" i="16" s="1"/>
  <c r="AB223" i="9"/>
  <c r="AB103" i="9"/>
  <c r="I29" i="16" s="1"/>
  <c r="AB99" i="9"/>
  <c r="I41" i="16" s="1"/>
  <c r="AB63" i="9"/>
  <c r="I43" i="16" s="1"/>
  <c r="AB59" i="9"/>
  <c r="I17" i="16" s="1"/>
  <c r="AB118" i="9"/>
  <c r="I58" i="16" s="1"/>
  <c r="AB156" i="9"/>
  <c r="L9" i="16" s="1"/>
  <c r="AB130" i="9"/>
  <c r="L24" i="16" s="1"/>
  <c r="AB107" i="9"/>
  <c r="I7" i="16" s="1"/>
  <c r="AB91" i="9"/>
  <c r="I8" i="16" s="1"/>
  <c r="AB67" i="9"/>
  <c r="I34" i="16" s="1"/>
  <c r="AB51" i="9"/>
  <c r="I14" i="16" s="1"/>
  <c r="I15" i="16"/>
  <c r="F6" i="16"/>
  <c r="L30" i="16" l="1"/>
  <c r="I53" i="16"/>
  <c r="I23" i="16"/>
  <c r="I28" i="16"/>
  <c r="I75" i="16"/>
  <c r="L40" i="16"/>
  <c r="I25" i="16"/>
  <c r="I42" i="16"/>
  <c r="L43" i="16"/>
  <c r="L25" i="16"/>
  <c r="I22" i="16"/>
  <c r="I35" i="16"/>
  <c r="I11" i="16"/>
  <c r="I36" i="16"/>
  <c r="L35" i="16"/>
  <c r="L38" i="16"/>
  <c r="L51" i="16"/>
  <c r="I12" i="16"/>
  <c r="L7" i="16"/>
  <c r="I24" i="16"/>
  <c r="L27" i="16"/>
  <c r="L8" i="16"/>
  <c r="L13" i="16"/>
  <c r="L14" i="16"/>
  <c r="L50" i="16"/>
</calcChain>
</file>

<file path=xl/sharedStrings.xml><?xml version="1.0" encoding="utf-8"?>
<sst xmlns="http://schemas.openxmlformats.org/spreadsheetml/2006/main" count="7028" uniqueCount="325">
  <si>
    <t>CUENTA</t>
  </si>
  <si>
    <t>CONJUNTO</t>
  </si>
  <si>
    <t>STATUS</t>
  </si>
  <si>
    <t>FECHA TOMA</t>
  </si>
  <si>
    <t>USO COMPONENTE</t>
  </si>
  <si>
    <t>USU LUBRICANTE</t>
  </si>
  <si>
    <t>AGUA(%)</t>
  </si>
  <si>
    <t>SILICIO(ppm)</t>
  </si>
  <si>
    <t>GLYCOL(%)</t>
  </si>
  <si>
    <t>SODIO(ppm)</t>
  </si>
  <si>
    <t>V100(Cts)</t>
  </si>
  <si>
    <t>V40(Cts)</t>
  </si>
  <si>
    <t>OXIDACIÓN(Abs/0,1mm)</t>
  </si>
  <si>
    <t>APARIENCIA(Visual)</t>
  </si>
  <si>
    <t>COBRE(ppm)</t>
  </si>
  <si>
    <t>HIERRO(ppm)</t>
  </si>
  <si>
    <t>PLOMO(ppm)</t>
  </si>
  <si>
    <t>CROMO(ppm)</t>
  </si>
  <si>
    <t>ALUMINIO(ppm)</t>
  </si>
  <si>
    <t>ESTAÑO(ppm)</t>
  </si>
  <si>
    <t>MOLIBDENO(ppm)</t>
  </si>
  <si>
    <t>MANGANESO(ppm)</t>
  </si>
  <si>
    <t>NIQUEL(ppm)</t>
  </si>
  <si>
    <t>CALCIO(ppm)</t>
  </si>
  <si>
    <t>ZINC(ppm)</t>
  </si>
  <si>
    <t>MAGNESIO(ppm)</t>
  </si>
  <si>
    <t>UPA400</t>
  </si>
  <si>
    <t>K001</t>
  </si>
  <si>
    <t/>
  </si>
  <si>
    <t>Oscura</t>
  </si>
  <si>
    <t>K002</t>
  </si>
  <si>
    <t>K003</t>
  </si>
  <si>
    <t>K004</t>
  </si>
  <si>
    <t>K005</t>
  </si>
  <si>
    <t>K006</t>
  </si>
  <si>
    <t>K007</t>
  </si>
  <si>
    <t>K008</t>
  </si>
  <si>
    <t>K009</t>
  </si>
  <si>
    <t>K010</t>
  </si>
  <si>
    <t>K011</t>
  </si>
  <si>
    <t>K012</t>
  </si>
  <si>
    <t>K013</t>
  </si>
  <si>
    <t>K014</t>
  </si>
  <si>
    <t>K015</t>
  </si>
  <si>
    <t>K016</t>
  </si>
  <si>
    <t>K017</t>
  </si>
  <si>
    <t>K018</t>
  </si>
  <si>
    <t>K019</t>
  </si>
  <si>
    <t>K020</t>
  </si>
  <si>
    <t>K021</t>
  </si>
  <si>
    <t>K022</t>
  </si>
  <si>
    <t>K023</t>
  </si>
  <si>
    <t>K024</t>
  </si>
  <si>
    <t>K025</t>
  </si>
  <si>
    <t>K026</t>
  </si>
  <si>
    <t>K027</t>
  </si>
  <si>
    <t>K028</t>
  </si>
  <si>
    <t>K029</t>
  </si>
  <si>
    <t>K030</t>
  </si>
  <si>
    <t>K031</t>
  </si>
  <si>
    <t>K032</t>
  </si>
  <si>
    <t>K033</t>
  </si>
  <si>
    <t>K034</t>
  </si>
  <si>
    <t>K035</t>
  </si>
  <si>
    <t>K036</t>
  </si>
  <si>
    <t>K037</t>
  </si>
  <si>
    <t>K038</t>
  </si>
  <si>
    <t>K039</t>
  </si>
  <si>
    <t>K040</t>
  </si>
  <si>
    <t>K041</t>
  </si>
  <si>
    <t>K042</t>
  </si>
  <si>
    <t>K043</t>
  </si>
  <si>
    <t>K044</t>
  </si>
  <si>
    <t>K045</t>
  </si>
  <si>
    <t>K046</t>
  </si>
  <si>
    <t>K047</t>
  </si>
  <si>
    <t>K048</t>
  </si>
  <si>
    <t>K049</t>
  </si>
  <si>
    <t>K050</t>
  </si>
  <si>
    <t>K051</t>
  </si>
  <si>
    <t>K052</t>
  </si>
  <si>
    <t>K053</t>
  </si>
  <si>
    <t>K054</t>
  </si>
  <si>
    <t>K055</t>
  </si>
  <si>
    <t>K056</t>
  </si>
  <si>
    <t>K057</t>
  </si>
  <si>
    <t>K058</t>
  </si>
  <si>
    <t>K059</t>
  </si>
  <si>
    <t>K060</t>
  </si>
  <si>
    <t>K061</t>
  </si>
  <si>
    <t>K062</t>
  </si>
  <si>
    <t>K063</t>
  </si>
  <si>
    <t>K064</t>
  </si>
  <si>
    <t>K065</t>
  </si>
  <si>
    <t>K066</t>
  </si>
  <si>
    <t>K067</t>
  </si>
  <si>
    <t>K068</t>
  </si>
  <si>
    <t>K069</t>
  </si>
  <si>
    <t>K070</t>
  </si>
  <si>
    <t>K071</t>
  </si>
  <si>
    <t>K072</t>
  </si>
  <si>
    <t>K073</t>
  </si>
  <si>
    <t>K074</t>
  </si>
  <si>
    <t>K075</t>
  </si>
  <si>
    <t>K076</t>
  </si>
  <si>
    <t>K077</t>
  </si>
  <si>
    <t>K078</t>
  </si>
  <si>
    <t>K079</t>
  </si>
  <si>
    <t>K080</t>
  </si>
  <si>
    <t>K081</t>
  </si>
  <si>
    <t>K082</t>
  </si>
  <si>
    <t>K083</t>
  </si>
  <si>
    <t>K084</t>
  </si>
  <si>
    <t>K085</t>
  </si>
  <si>
    <t>K086</t>
  </si>
  <si>
    <t>K087</t>
  </si>
  <si>
    <t>K088</t>
  </si>
  <si>
    <t>K089</t>
  </si>
  <si>
    <t>K090</t>
  </si>
  <si>
    <t>K091</t>
  </si>
  <si>
    <t>K092</t>
  </si>
  <si>
    <t>K093</t>
  </si>
  <si>
    <t>K094</t>
  </si>
  <si>
    <t>K095</t>
  </si>
  <si>
    <t>K096</t>
  </si>
  <si>
    <t>K097</t>
  </si>
  <si>
    <t>K098</t>
  </si>
  <si>
    <t>K099</t>
  </si>
  <si>
    <t>K100</t>
  </si>
  <si>
    <t>K101</t>
  </si>
  <si>
    <t>K102</t>
  </si>
  <si>
    <t>K103</t>
  </si>
  <si>
    <t>K104</t>
  </si>
  <si>
    <t>K105</t>
  </si>
  <si>
    <t>O500</t>
  </si>
  <si>
    <t>K106</t>
  </si>
  <si>
    <t>K107</t>
  </si>
  <si>
    <t>K108</t>
  </si>
  <si>
    <t>K109</t>
  </si>
  <si>
    <t>K110</t>
  </si>
  <si>
    <t>K111</t>
  </si>
  <si>
    <t>K112</t>
  </si>
  <si>
    <t>K113</t>
  </si>
  <si>
    <t>K114</t>
  </si>
  <si>
    <t>K115</t>
  </si>
  <si>
    <t>K116</t>
  </si>
  <si>
    <t>K117</t>
  </si>
  <si>
    <t>K118</t>
  </si>
  <si>
    <t>K119</t>
  </si>
  <si>
    <t>K120</t>
  </si>
  <si>
    <t>K121</t>
  </si>
  <si>
    <t>K122</t>
  </si>
  <si>
    <t>K123</t>
  </si>
  <si>
    <t>K124</t>
  </si>
  <si>
    <t>K125</t>
  </si>
  <si>
    <t>K126</t>
  </si>
  <si>
    <t>K127</t>
  </si>
  <si>
    <t>K128</t>
  </si>
  <si>
    <t>K129</t>
  </si>
  <si>
    <t>K130</t>
  </si>
  <si>
    <t>K131</t>
  </si>
  <si>
    <t>K132</t>
  </si>
  <si>
    <t>K133</t>
  </si>
  <si>
    <t>K134</t>
  </si>
  <si>
    <t>K135</t>
  </si>
  <si>
    <t>K136</t>
  </si>
  <si>
    <t>K137</t>
  </si>
  <si>
    <t>K138</t>
  </si>
  <si>
    <t>K139</t>
  </si>
  <si>
    <t>K140</t>
  </si>
  <si>
    <t>K141</t>
  </si>
  <si>
    <t>K142</t>
  </si>
  <si>
    <t>K143</t>
  </si>
  <si>
    <t>K144</t>
  </si>
  <si>
    <t>K145</t>
  </si>
  <si>
    <t>K146</t>
  </si>
  <si>
    <t>K147</t>
  </si>
  <si>
    <t>K148</t>
  </si>
  <si>
    <t>K149</t>
  </si>
  <si>
    <t>K150</t>
  </si>
  <si>
    <t>K151</t>
  </si>
  <si>
    <t>K152</t>
  </si>
  <si>
    <t>O500 EURO V</t>
  </si>
  <si>
    <t>K153</t>
  </si>
  <si>
    <t>K154</t>
  </si>
  <si>
    <t>K155</t>
  </si>
  <si>
    <t>K156</t>
  </si>
  <si>
    <t>K157</t>
  </si>
  <si>
    <t>K158</t>
  </si>
  <si>
    <t>TIPO DE TA</t>
  </si>
  <si>
    <t>DIWA2</t>
  </si>
  <si>
    <t>COBRE</t>
  </si>
  <si>
    <t xml:space="preserve">CALIFICATIVOS METALES DE DESGASTE </t>
  </si>
  <si>
    <t>LIM(300PPM)</t>
  </si>
  <si>
    <t>HIERRO</t>
  </si>
  <si>
    <t>LIM(150PPM)</t>
  </si>
  <si>
    <t>PLOMO</t>
  </si>
  <si>
    <t>LIM(15PPM)</t>
  </si>
  <si>
    <t>ALUMINIO</t>
  </si>
  <si>
    <t>LIM(45PPM)</t>
  </si>
  <si>
    <t>ESTAÑO</t>
  </si>
  <si>
    <t>LIM(30PPM)</t>
  </si>
  <si>
    <t>CROMO</t>
  </si>
  <si>
    <t>LIM(10PPM)</t>
  </si>
  <si>
    <t>APROX COBRE</t>
  </si>
  <si>
    <t>APROX HIERRO</t>
  </si>
  <si>
    <t>DESGASTE CU</t>
  </si>
  <si>
    <t>DESGASTE FE</t>
  </si>
  <si>
    <t>APROX ALUMINIO</t>
  </si>
  <si>
    <t>DESGASTE AL</t>
  </si>
  <si>
    <t>APROX ESTAÑO</t>
  </si>
  <si>
    <t>DESGASTE SN</t>
  </si>
  <si>
    <t>APROX PLOMO</t>
  </si>
  <si>
    <t>DESGASTE PB</t>
  </si>
  <si>
    <t>APROX CROMO</t>
  </si>
  <si>
    <t>DESGASTE CR</t>
  </si>
  <si>
    <t>TIPO DE AT</t>
  </si>
  <si>
    <t>DIWA3</t>
  </si>
  <si>
    <t>DIWA5</t>
  </si>
  <si>
    <t>Etiquetas de fila</t>
  </si>
  <si>
    <t>(Todas)</t>
  </si>
  <si>
    <t>K159</t>
  </si>
  <si>
    <t>K160</t>
  </si>
  <si>
    <t>OSCURA</t>
  </si>
  <si>
    <t>CU (DISCOS) 70%</t>
  </si>
  <si>
    <t>CU (CAMBIOS) 30%</t>
  </si>
  <si>
    <t>FE (ENGRANAJES) 70%</t>
  </si>
  <si>
    <t>FE (BOMBA) 20%</t>
  </si>
  <si>
    <t>FE (DISCOS) 10%</t>
  </si>
  <si>
    <t>AL (CONVERTIDOR) 100%</t>
  </si>
  <si>
    <t>ST (DISCOS) 50%</t>
  </si>
  <si>
    <t>ST (BOMBA) 40%</t>
  </si>
  <si>
    <t>ST (RODAMIENTOS) 10%</t>
  </si>
  <si>
    <t>PB (DISCOS) 100%</t>
  </si>
  <si>
    <t>CR (BOMBA) 60%</t>
  </si>
  <si>
    <t>CR (RODAMIENTOS) 40%</t>
  </si>
  <si>
    <t>PONDERACIÓNDE DESGASTE</t>
  </si>
  <si>
    <t>BOMBA</t>
  </si>
  <si>
    <t>DISCOS</t>
  </si>
  <si>
    <t>CAMBIOS</t>
  </si>
  <si>
    <t>ENGRANAJES</t>
  </si>
  <si>
    <t>CONVERTIDOR</t>
  </si>
  <si>
    <t>RODAMIENTOS</t>
  </si>
  <si>
    <t>TOTAL</t>
  </si>
  <si>
    <t>Clara</t>
  </si>
  <si>
    <t>BUS</t>
  </si>
  <si>
    <t>SERIAL ORIG</t>
  </si>
  <si>
    <t>KM ACTUAL</t>
  </si>
  <si>
    <t>FECHA</t>
  </si>
  <si>
    <t>k084</t>
  </si>
  <si>
    <t>OVERHAULL</t>
  </si>
  <si>
    <t xml:space="preserve">ESTADO </t>
  </si>
  <si>
    <t>SIN</t>
  </si>
  <si>
    <t>DIWA 2</t>
  </si>
  <si>
    <t>MÓVIL</t>
  </si>
  <si>
    <t>DIWA3E UPA400</t>
  </si>
  <si>
    <t>DIWA3E O500</t>
  </si>
  <si>
    <t>DIWA5 EV</t>
  </si>
  <si>
    <t>PROBABILIDAD DE FALLA POTENCIAL TRANSMISIONES AUTOMATICAS SOMOS K</t>
  </si>
  <si>
    <t>K161</t>
  </si>
  <si>
    <t>K162</t>
  </si>
  <si>
    <t>K163</t>
  </si>
  <si>
    <t>K164</t>
  </si>
  <si>
    <t>K165</t>
  </si>
  <si>
    <t>K166</t>
  </si>
  <si>
    <t>K167</t>
  </si>
  <si>
    <t>K168</t>
  </si>
  <si>
    <t>K169</t>
  </si>
  <si>
    <t>K170</t>
  </si>
  <si>
    <t>K171</t>
  </si>
  <si>
    <t xml:space="preserve">   CLARA</t>
  </si>
  <si>
    <t>TIPO DE ACEITE</t>
  </si>
  <si>
    <t>SHELL</t>
  </si>
  <si>
    <t>CASTROL</t>
  </si>
  <si>
    <t>ORDEN</t>
  </si>
  <si>
    <t>MUESTRA</t>
  </si>
  <si>
    <t>Reparación</t>
  </si>
  <si>
    <t>no ha llegado de reparación</t>
  </si>
  <si>
    <t>TAN</t>
  </si>
  <si>
    <t>PENDIENTE INFORME</t>
  </si>
  <si>
    <t>751540 Hours</t>
  </si>
  <si>
    <t>931792 Hours</t>
  </si>
  <si>
    <t>11074 Hours</t>
  </si>
  <si>
    <t>20977 Hours</t>
  </si>
  <si>
    <t>Shell ATF VM</t>
  </si>
  <si>
    <t>Shell ATF VM Plus</t>
  </si>
  <si>
    <t xml:space="preserve">K081            </t>
  </si>
  <si>
    <t xml:space="preserve">K091            </t>
  </si>
  <si>
    <t xml:space="preserve">CASTROL </t>
  </si>
  <si>
    <t>UPA401</t>
  </si>
  <si>
    <t>SHELL ATF VM PLUS</t>
  </si>
  <si>
    <t>CON</t>
  </si>
  <si>
    <t xml:space="preserve">K074 </t>
  </si>
  <si>
    <t xml:space="preserve">K155 </t>
  </si>
  <si>
    <t>MOBIL</t>
  </si>
  <si>
    <t>CLARA</t>
  </si>
  <si>
    <t>PONDERACIÓN DESGASTE</t>
  </si>
  <si>
    <t>(Varios elementos)</t>
  </si>
  <si>
    <t>Máx. COBRE</t>
  </si>
  <si>
    <t>Máx. HIERRO</t>
  </si>
  <si>
    <t>Máx. ALUMINIO</t>
  </si>
  <si>
    <t>Máx. ESTAÑO</t>
  </si>
  <si>
    <t>Máx. PLOMO</t>
  </si>
  <si>
    <t>Máx. CROMO</t>
  </si>
  <si>
    <t>Máx.CROMO</t>
  </si>
  <si>
    <t>Máx. ALUMINO</t>
  </si>
  <si>
    <t>Total general</t>
  </si>
  <si>
    <t>Máx. de OXIDACIÓN(Abs/0,1mm)</t>
  </si>
  <si>
    <t>Máx. de COBRE(ppm)</t>
  </si>
  <si>
    <t>Máx. de HIERRO(ppm)</t>
  </si>
  <si>
    <t>Máx. de PLOMO(ppm)</t>
  </si>
  <si>
    <t>Máx. de CROMO(ppm)</t>
  </si>
  <si>
    <t>Máx. de ALUMINIO(ppm)</t>
  </si>
  <si>
    <t>Máx. de ESTAÑO(ppm)</t>
  </si>
  <si>
    <t>MOVIL</t>
  </si>
  <si>
    <t>OXIDACIÓN</t>
  </si>
  <si>
    <t>ALUMINO</t>
  </si>
  <si>
    <t>MÍNIMO</t>
  </si>
  <si>
    <t>ALERTA</t>
  </si>
  <si>
    <t>MÁXIMO</t>
  </si>
  <si>
    <t>LÍMITES CONDENATORIOS PPM</t>
  </si>
  <si>
    <t>TIPO TM</t>
  </si>
  <si>
    <t>DIWA 3</t>
  </si>
  <si>
    <t>DIWA 3 E</t>
  </si>
  <si>
    <t>DIWA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</si>
</sst>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4" formatCode="_(&quot;$&quot;\ * #,##0.00_);_(&quot;$&quot;\ * \(#,##0.00\);_(&quot;$&quot;\ * &quot;-&quot;??_);_(@_)"/>
    <numFmt numFmtId="43" formatCode="_(* #,##0.00_);_(* \(#,##0.00\);_(* &quot;-&quot;??_);_(@_)"/>
    <numFmt numFmtId="164" formatCode="_-* #,##0.00_-;\-* #,##0.00_-;_-* &quot;-&quot;??_-;_-@_-"/>
    <numFmt numFmtId="165" formatCode="_ * #,##0.00_ ;_ * \-#,##0.00_ ;_ * &quot;-&quot;??_ ;_ @_ "/>
    <numFmt numFmtId="166" formatCode="_-* #,##0.00\ _€_-;\-* #,##0.00\ _€_-;_-* &quot;-&quot;??\ _€_-;_-@_-"/>
    <numFmt numFmtId="167" formatCode="_ &quot;$&quot;\ * #,##0.00_ ;_ &quot;$&quot;\ * \-#,##0.00_ ;_ &quot;$&quot;\ * &quot;-&quot;??_ ;_ @_ "/>
    <numFmt numFmtId="168" formatCode="_(* #,##0.00_);_(* \(#,##0.00\);_(* \-??_);_(@_)"/>
    <numFmt numFmtId="169" formatCode="0.000"/>
    <numFmt numFmtId="170" formatCode="0.0000"/>
    <numFmt numFmtId="171" formatCode="dd/mm/yy;@"/>
    <numFmt numFmtId="172" formatCode="0.0"/>
    <numFmt numFmtId="173" formatCode="_(* #,##0_);_(* \(#,##0\);_(* &quot;-&quot;??_);_(@_)"/>
    <numFmt numFmtId="174" formatCode="_(&quot;$&quot;* #,##0.00_);_(&quot;$&quot;* \(#,##0.00\);_(&quot;$&quot;* &quot;-&quot;??_);_(@_)"/>
  </numFmts>
  <fonts count="4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MS Sans Serif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b/>
      <i/>
      <sz val="11"/>
      <color theme="1"/>
      <name val="Calibri"/>
      <family val="2"/>
      <scheme val="minor"/>
    </font>
    <font>
      <b/>
      <sz val="10"/>
      <color indexed="16"/>
      <name val="Arial"/>
      <family val="2"/>
    </font>
    <font>
      <b/>
      <sz val="10"/>
      <color indexed="8"/>
      <name val="Arial"/>
      <family val="2"/>
    </font>
    <font>
      <b/>
      <sz val="11"/>
      <color indexed="8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i/>
      <u/>
      <sz val="12"/>
      <color theme="1"/>
      <name val="Calibri"/>
      <family val="2"/>
      <scheme val="minor"/>
    </font>
    <font>
      <u/>
      <sz val="12"/>
      <color theme="1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sz val="11"/>
      <name val="Calibri"/>
      <family val="2"/>
      <charset val="1"/>
    </font>
    <font>
      <sz val="10"/>
      <name val="Arial"/>
      <family val="2"/>
      <charset val="1"/>
    </font>
  </fonts>
  <fills count="7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26"/>
      </patternFill>
    </fill>
    <fill>
      <patternFill patternType="solid">
        <fgColor indexed="47"/>
        <bgColor indexed="22"/>
      </patternFill>
    </fill>
    <fill>
      <patternFill patternType="solid">
        <fgColor indexed="26"/>
        <bgColor indexed="9"/>
      </patternFill>
    </fill>
    <fill>
      <patternFill patternType="solid">
        <fgColor indexed="27"/>
        <bgColor indexed="41"/>
      </patternFill>
    </fill>
    <fill>
      <patternFill patternType="solid">
        <fgColor indexed="22"/>
        <bgColor indexed="31"/>
      </patternFill>
    </fill>
    <fill>
      <patternFill patternType="solid">
        <fgColor indexed="43"/>
        <bgColor indexed="26"/>
      </patternFill>
    </fill>
    <fill>
      <patternFill patternType="solid">
        <fgColor indexed="44"/>
        <bgColor indexed="31"/>
      </patternFill>
    </fill>
    <fill>
      <patternFill patternType="solid">
        <fgColor indexed="49"/>
        <bgColor indexed="40"/>
      </patternFill>
    </fill>
    <fill>
      <patternFill patternType="solid">
        <fgColor indexed="46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55"/>
        <bgColor indexed="23"/>
      </patternFill>
    </fill>
    <fill>
      <patternFill patternType="solid">
        <fgColor indexed="10"/>
        <bgColor indexed="36"/>
      </patternFill>
    </fill>
    <fill>
      <patternFill patternType="solid">
        <fgColor indexed="57"/>
        <bgColor indexed="21"/>
      </patternFill>
    </fill>
    <fill>
      <patternFill patternType="solid">
        <fgColor indexed="54"/>
        <bgColor indexed="23"/>
      </patternFill>
    </fill>
    <fill>
      <patternFill patternType="solid">
        <fgColor indexed="45"/>
        <bgColor indexed="29"/>
      </patternFill>
    </fill>
    <fill>
      <patternFill patternType="solid">
        <fgColor indexed="47"/>
        <bgColor indexed="43"/>
      </patternFill>
    </fill>
    <fill>
      <patternFill patternType="solid">
        <fgColor indexed="22"/>
        <bgColor indexed="55"/>
      </patternFill>
    </fill>
    <fill>
      <patternFill patternType="solid">
        <fgColor indexed="29"/>
        <bgColor indexed="45"/>
      </patternFill>
    </fill>
    <fill>
      <patternFill patternType="solid">
        <fgColor indexed="10"/>
        <bgColor indexed="60"/>
      </patternFill>
    </fill>
    <fill>
      <patternFill patternType="solid">
        <fgColor indexed="53"/>
        <bgColor indexed="52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31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0000"/>
        <bgColor indexed="64"/>
      </patternFill>
    </fill>
  </fills>
  <borders count="5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61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9" fillId="0" borderId="0"/>
    <xf numFmtId="0" fontId="20" fillId="0" borderId="0"/>
    <xf numFmtId="165" fontId="19" fillId="0" borderId="0" applyFont="0" applyFill="0" applyBorder="0" applyAlignment="0" applyProtection="0"/>
    <xf numFmtId="4" fontId="19" fillId="0" borderId="0"/>
    <xf numFmtId="0" fontId="1" fillId="0" borderId="0"/>
    <xf numFmtId="0" fontId="19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21" fillId="0" borderId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35" borderId="0" applyNumberFormat="0" applyBorder="0" applyAlignment="0" applyProtection="0"/>
    <xf numFmtId="0" fontId="18" fillId="33" borderId="0" applyNumberFormat="0" applyBorder="0" applyAlignment="0" applyProtection="0"/>
    <xf numFmtId="0" fontId="18" fillId="36" borderId="0" applyNumberFormat="0" applyBorder="0" applyAlignment="0" applyProtection="0"/>
    <xf numFmtId="0" fontId="18" fillId="34" borderId="0" applyNumberFormat="0" applyBorder="0" applyAlignment="0" applyProtection="0"/>
    <xf numFmtId="0" fontId="18" fillId="37" borderId="0" applyNumberFormat="0" applyBorder="0" applyAlignment="0" applyProtection="0"/>
    <xf numFmtId="0" fontId="18" fillId="34" borderId="0" applyNumberFormat="0" applyBorder="0" applyAlignment="0" applyProtection="0"/>
    <xf numFmtId="0" fontId="18" fillId="38" borderId="0" applyNumberFormat="0" applyBorder="0" applyAlignment="0" applyProtection="0"/>
    <xf numFmtId="0" fontId="18" fillId="37" borderId="0" applyNumberFormat="0" applyBorder="0" applyAlignment="0" applyProtection="0"/>
    <xf numFmtId="0" fontId="18" fillId="39" borderId="0" applyNumberFormat="0" applyBorder="0" applyAlignment="0" applyProtection="0"/>
    <xf numFmtId="0" fontId="18" fillId="34" borderId="0" applyNumberFormat="0" applyBorder="0" applyAlignment="0" applyProtection="0"/>
    <xf numFmtId="0" fontId="22" fillId="40" borderId="0" applyNumberFormat="0" applyBorder="0" applyAlignment="0" applyProtection="0"/>
    <xf numFmtId="0" fontId="22" fillId="41" borderId="0" applyNumberFormat="0" applyBorder="0" applyAlignment="0" applyProtection="0"/>
    <xf numFmtId="0" fontId="22" fillId="38" borderId="0" applyNumberFormat="0" applyBorder="0" applyAlignment="0" applyProtection="0"/>
    <xf numFmtId="0" fontId="22" fillId="37" borderId="0" applyNumberFormat="0" applyBorder="0" applyAlignment="0" applyProtection="0"/>
    <xf numFmtId="0" fontId="22" fillId="40" borderId="0" applyNumberFormat="0" applyBorder="0" applyAlignment="0" applyProtection="0"/>
    <xf numFmtId="0" fontId="22" fillId="34" borderId="0" applyNumberFormat="0" applyBorder="0" applyAlignment="0" applyProtection="0"/>
    <xf numFmtId="0" fontId="23" fillId="42" borderId="0" applyNumberFormat="0" applyBorder="0" applyAlignment="0" applyProtection="0"/>
    <xf numFmtId="0" fontId="24" fillId="33" borderId="10" applyNumberFormat="0" applyAlignment="0" applyProtection="0"/>
    <xf numFmtId="0" fontId="25" fillId="43" borderId="11" applyNumberFormat="0" applyAlignment="0" applyProtection="0"/>
    <xf numFmtId="0" fontId="26" fillId="0" borderId="12" applyNumberFormat="0" applyFill="0" applyAlignment="0" applyProtection="0"/>
    <xf numFmtId="0" fontId="27" fillId="0" borderId="0" applyNumberFormat="0" applyFill="0" applyBorder="0" applyAlignment="0" applyProtection="0"/>
    <xf numFmtId="0" fontId="22" fillId="40" borderId="0" applyNumberFormat="0" applyBorder="0" applyAlignment="0" applyProtection="0"/>
    <xf numFmtId="0" fontId="22" fillId="44" borderId="0" applyNumberFormat="0" applyBorder="0" applyAlignment="0" applyProtection="0"/>
    <xf numFmtId="0" fontId="22" fillId="45" borderId="0" applyNumberFormat="0" applyBorder="0" applyAlignment="0" applyProtection="0"/>
    <xf numFmtId="0" fontId="22" fillId="46" borderId="0" applyNumberFormat="0" applyBorder="0" applyAlignment="0" applyProtection="0"/>
    <xf numFmtId="0" fontId="22" fillId="40" borderId="0" applyNumberFormat="0" applyBorder="0" applyAlignment="0" applyProtection="0"/>
    <xf numFmtId="0" fontId="22" fillId="41" borderId="0" applyNumberFormat="0" applyBorder="0" applyAlignment="0" applyProtection="0"/>
    <xf numFmtId="0" fontId="28" fillId="34" borderId="10" applyNumberFormat="0" applyAlignment="0" applyProtection="0"/>
    <xf numFmtId="0" fontId="29" fillId="47" borderId="0" applyNumberFormat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30" fillId="38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35" borderId="13" applyNumberFormat="0" applyAlignment="0" applyProtection="0"/>
    <xf numFmtId="9" fontId="18" fillId="0" borderId="0" applyFont="0" applyFill="0" applyBorder="0" applyAlignment="0" applyProtection="0"/>
    <xf numFmtId="0" fontId="31" fillId="33" borderId="14" applyNumberFormat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15" applyNumberFormat="0" applyFill="0" applyAlignment="0" applyProtection="0"/>
    <xf numFmtId="0" fontId="35" fillId="0" borderId="16" applyNumberFormat="0" applyFill="0" applyAlignment="0" applyProtection="0"/>
    <xf numFmtId="0" fontId="27" fillId="0" borderId="17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18" applyNumberFormat="0" applyFill="0" applyAlignment="0" applyProtection="0"/>
    <xf numFmtId="167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9" borderId="0" applyNumberFormat="0" applyBorder="0" applyAlignment="0" applyProtection="0"/>
    <xf numFmtId="0" fontId="18" fillId="50" borderId="0" applyNumberFormat="0" applyBorder="0" applyAlignment="0" applyProtection="0"/>
    <xf numFmtId="0" fontId="18" fillId="49" borderId="0" applyNumberFormat="0" applyBorder="0" applyAlignment="0" applyProtection="0"/>
    <xf numFmtId="0" fontId="18" fillId="48" borderId="0" applyNumberFormat="0" applyBorder="0" applyAlignment="0" applyProtection="0"/>
    <xf numFmtId="0" fontId="22" fillId="50" borderId="0" applyNumberFormat="0" applyBorder="0" applyAlignment="0" applyProtection="0"/>
    <xf numFmtId="0" fontId="22" fillId="49" borderId="0" applyNumberFormat="0" applyBorder="0" applyAlignment="0" applyProtection="0"/>
    <xf numFmtId="0" fontId="22" fillId="48" borderId="0" applyNumberFormat="0" applyBorder="0" applyAlignment="0" applyProtection="0"/>
    <xf numFmtId="0" fontId="25" fillId="49" borderId="11" applyNumberFormat="0" applyAlignment="0" applyProtection="0"/>
    <xf numFmtId="0" fontId="22" fillId="51" borderId="0" applyNumberFormat="0" applyBorder="0" applyAlignment="0" applyProtection="0"/>
    <xf numFmtId="0" fontId="22" fillId="52" borderId="0" applyNumberFormat="0" applyBorder="0" applyAlignment="0" applyProtection="0"/>
    <xf numFmtId="0" fontId="28" fillId="48" borderId="10" applyNumberFormat="0" applyAlignment="0" applyProtection="0"/>
    <xf numFmtId="0" fontId="19" fillId="35" borderId="13" applyNumberFormat="0" applyAlignment="0" applyProtection="0"/>
    <xf numFmtId="0" fontId="19" fillId="0" borderId="0"/>
    <xf numFmtId="9" fontId="18" fillId="0" borderId="0" applyFont="0" applyFill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4" fillId="33" borderId="10" applyNumberFormat="0" applyAlignment="0" applyProtection="0"/>
    <xf numFmtId="0" fontId="24" fillId="33" borderId="10" applyNumberFormat="0" applyAlignment="0" applyProtection="0"/>
    <xf numFmtId="0" fontId="24" fillId="33" borderId="10" applyNumberFormat="0" applyAlignment="0" applyProtection="0"/>
    <xf numFmtId="0" fontId="24" fillId="33" borderId="10" applyNumberFormat="0" applyAlignment="0" applyProtection="0"/>
    <xf numFmtId="0" fontId="24" fillId="33" borderId="10" applyNumberFormat="0" applyAlignment="0" applyProtection="0"/>
    <xf numFmtId="0" fontId="24" fillId="33" borderId="10" applyNumberFormat="0" applyAlignment="0" applyProtection="0"/>
    <xf numFmtId="0" fontId="24" fillId="33" borderId="10" applyNumberFormat="0" applyAlignment="0" applyProtection="0"/>
    <xf numFmtId="0" fontId="24" fillId="33" borderId="10" applyNumberFormat="0" applyAlignment="0" applyProtection="0"/>
    <xf numFmtId="0" fontId="24" fillId="33" borderId="10" applyNumberFormat="0" applyAlignment="0" applyProtection="0"/>
    <xf numFmtId="0" fontId="24" fillId="33" borderId="10" applyNumberFormat="0" applyAlignment="0" applyProtection="0"/>
    <xf numFmtId="0" fontId="24" fillId="33" borderId="10" applyNumberFormat="0" applyAlignment="0" applyProtection="0"/>
    <xf numFmtId="0" fontId="25" fillId="43" borderId="11" applyNumberFormat="0" applyAlignment="0" applyProtection="0"/>
    <xf numFmtId="0" fontId="25" fillId="43" borderId="11" applyNumberFormat="0" applyAlignment="0" applyProtection="0"/>
    <xf numFmtId="0" fontId="25" fillId="43" borderId="11" applyNumberFormat="0" applyAlignment="0" applyProtection="0"/>
    <xf numFmtId="0" fontId="25" fillId="43" borderId="11" applyNumberFormat="0" applyAlignment="0" applyProtection="0"/>
    <xf numFmtId="0" fontId="25" fillId="43" borderId="11" applyNumberFormat="0" applyAlignment="0" applyProtection="0"/>
    <xf numFmtId="0" fontId="25" fillId="43" borderId="11" applyNumberFormat="0" applyAlignment="0" applyProtection="0"/>
    <xf numFmtId="0" fontId="25" fillId="43" borderId="11" applyNumberFormat="0" applyAlignment="0" applyProtection="0"/>
    <xf numFmtId="0" fontId="25" fillId="43" borderId="11" applyNumberFormat="0" applyAlignment="0" applyProtection="0"/>
    <xf numFmtId="0" fontId="25" fillId="43" borderId="11" applyNumberFormat="0" applyAlignment="0" applyProtection="0"/>
    <xf numFmtId="0" fontId="25" fillId="43" borderId="11" applyNumberFormat="0" applyAlignment="0" applyProtection="0"/>
    <xf numFmtId="0" fontId="26" fillId="0" borderId="12" applyNumberFormat="0" applyFill="0" applyAlignment="0" applyProtection="0"/>
    <xf numFmtId="0" fontId="26" fillId="0" borderId="12" applyNumberFormat="0" applyFill="0" applyAlignment="0" applyProtection="0"/>
    <xf numFmtId="0" fontId="26" fillId="0" borderId="12" applyNumberFormat="0" applyFill="0" applyAlignment="0" applyProtection="0"/>
    <xf numFmtId="0" fontId="26" fillId="0" borderId="12" applyNumberFormat="0" applyFill="0" applyAlignment="0" applyProtection="0"/>
    <xf numFmtId="0" fontId="26" fillId="0" borderId="12" applyNumberFormat="0" applyFill="0" applyAlignment="0" applyProtection="0"/>
    <xf numFmtId="0" fontId="26" fillId="0" borderId="12" applyNumberFormat="0" applyFill="0" applyAlignment="0" applyProtection="0"/>
    <xf numFmtId="0" fontId="26" fillId="0" borderId="12" applyNumberFormat="0" applyFill="0" applyAlignment="0" applyProtection="0"/>
    <xf numFmtId="0" fontId="26" fillId="0" borderId="12" applyNumberFormat="0" applyFill="0" applyAlignment="0" applyProtection="0"/>
    <xf numFmtId="0" fontId="26" fillId="0" borderId="12" applyNumberFormat="0" applyFill="0" applyAlignment="0" applyProtection="0"/>
    <xf numFmtId="0" fontId="26" fillId="0" borderId="12" applyNumberFormat="0" applyFill="0" applyAlignment="0" applyProtection="0"/>
    <xf numFmtId="0" fontId="26" fillId="0" borderId="12" applyNumberFormat="0" applyFill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8" fillId="34" borderId="10" applyNumberFormat="0" applyAlignment="0" applyProtection="0"/>
    <xf numFmtId="0" fontId="28" fillId="34" borderId="10" applyNumberFormat="0" applyAlignment="0" applyProtection="0"/>
    <xf numFmtId="0" fontId="28" fillId="34" borderId="10" applyNumberFormat="0" applyAlignment="0" applyProtection="0"/>
    <xf numFmtId="0" fontId="28" fillId="34" borderId="10" applyNumberFormat="0" applyAlignment="0" applyProtection="0"/>
    <xf numFmtId="0" fontId="28" fillId="34" borderId="10" applyNumberFormat="0" applyAlignment="0" applyProtection="0"/>
    <xf numFmtId="0" fontId="28" fillId="34" borderId="10" applyNumberFormat="0" applyAlignment="0" applyProtection="0"/>
    <xf numFmtId="0" fontId="28" fillId="34" borderId="10" applyNumberFormat="0" applyAlignment="0" applyProtection="0"/>
    <xf numFmtId="0" fontId="28" fillId="34" borderId="10" applyNumberFormat="0" applyAlignment="0" applyProtection="0"/>
    <xf numFmtId="0" fontId="28" fillId="34" borderId="10" applyNumberFormat="0" applyAlignment="0" applyProtection="0"/>
    <xf numFmtId="0" fontId="28" fillId="34" borderId="10" applyNumberFormat="0" applyAlignment="0" applyProtection="0"/>
    <xf numFmtId="168" fontId="19" fillId="0" borderId="0"/>
    <xf numFmtId="0" fontId="19" fillId="0" borderId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166" fontId="1" fillId="0" borderId="0" applyFont="0" applyFill="0" applyBorder="0" applyAlignment="0" applyProtection="0"/>
    <xf numFmtId="167" fontId="19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19" fillId="0" borderId="0"/>
    <xf numFmtId="0" fontId="1" fillId="0" borderId="0"/>
    <xf numFmtId="0" fontId="21" fillId="0" borderId="0"/>
    <xf numFmtId="0" fontId="21" fillId="35" borderId="13" applyNumberFormat="0" applyAlignment="0" applyProtection="0"/>
    <xf numFmtId="0" fontId="21" fillId="35" borderId="13" applyNumberFormat="0" applyAlignment="0" applyProtection="0"/>
    <xf numFmtId="0" fontId="21" fillId="35" borderId="13" applyNumberFormat="0" applyAlignment="0" applyProtection="0"/>
    <xf numFmtId="0" fontId="21" fillId="35" borderId="13" applyNumberFormat="0" applyAlignment="0" applyProtection="0"/>
    <xf numFmtId="0" fontId="21" fillId="35" borderId="13" applyNumberFormat="0" applyAlignment="0" applyProtection="0"/>
    <xf numFmtId="0" fontId="21" fillId="35" borderId="13" applyNumberFormat="0" applyAlignment="0" applyProtection="0"/>
    <xf numFmtId="0" fontId="21" fillId="35" borderId="13" applyNumberFormat="0" applyAlignment="0" applyProtection="0"/>
    <xf numFmtId="0" fontId="21" fillId="35" borderId="13" applyNumberFormat="0" applyAlignment="0" applyProtection="0"/>
    <xf numFmtId="0" fontId="21" fillId="35" borderId="13" applyNumberFormat="0" applyAlignment="0" applyProtection="0"/>
    <xf numFmtId="0" fontId="21" fillId="35" borderId="13" applyNumberFormat="0" applyAlignment="0" applyProtection="0"/>
    <xf numFmtId="0" fontId="31" fillId="33" borderId="14" applyNumberFormat="0" applyAlignment="0" applyProtection="0"/>
    <xf numFmtId="0" fontId="31" fillId="33" borderId="14" applyNumberFormat="0" applyAlignment="0" applyProtection="0"/>
    <xf numFmtId="0" fontId="31" fillId="33" borderId="14" applyNumberFormat="0" applyAlignment="0" applyProtection="0"/>
    <xf numFmtId="0" fontId="31" fillId="33" borderId="14" applyNumberFormat="0" applyAlignment="0" applyProtection="0"/>
    <xf numFmtId="0" fontId="31" fillId="33" borderId="14" applyNumberFormat="0" applyAlignment="0" applyProtection="0"/>
    <xf numFmtId="0" fontId="31" fillId="33" borderId="14" applyNumberFormat="0" applyAlignment="0" applyProtection="0"/>
    <xf numFmtId="0" fontId="31" fillId="33" borderId="14" applyNumberFormat="0" applyAlignment="0" applyProtection="0"/>
    <xf numFmtId="0" fontId="31" fillId="33" borderId="14" applyNumberFormat="0" applyAlignment="0" applyProtection="0"/>
    <xf numFmtId="0" fontId="31" fillId="33" borderId="14" applyNumberFormat="0" applyAlignment="0" applyProtection="0"/>
    <xf numFmtId="0" fontId="31" fillId="33" borderId="14" applyNumberFormat="0" applyAlignment="0" applyProtection="0"/>
    <xf numFmtId="0" fontId="31" fillId="33" borderId="14" applyNumberFormat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15" applyNumberFormat="0" applyFill="0" applyAlignment="0" applyProtection="0"/>
    <xf numFmtId="0" fontId="34" fillId="0" borderId="15" applyNumberFormat="0" applyFill="0" applyAlignment="0" applyProtection="0"/>
    <xf numFmtId="0" fontId="34" fillId="0" borderId="15" applyNumberFormat="0" applyFill="0" applyAlignment="0" applyProtection="0"/>
    <xf numFmtId="0" fontId="34" fillId="0" borderId="15" applyNumberFormat="0" applyFill="0" applyAlignment="0" applyProtection="0"/>
    <xf numFmtId="0" fontId="34" fillId="0" borderId="15" applyNumberFormat="0" applyFill="0" applyAlignment="0" applyProtection="0"/>
    <xf numFmtId="0" fontId="34" fillId="0" borderId="15" applyNumberFormat="0" applyFill="0" applyAlignment="0" applyProtection="0"/>
    <xf numFmtId="0" fontId="34" fillId="0" borderId="15" applyNumberFormat="0" applyFill="0" applyAlignment="0" applyProtection="0"/>
    <xf numFmtId="0" fontId="34" fillId="0" borderId="15" applyNumberFormat="0" applyFill="0" applyAlignment="0" applyProtection="0"/>
    <xf numFmtId="0" fontId="34" fillId="0" borderId="15" applyNumberFormat="0" applyFill="0" applyAlignment="0" applyProtection="0"/>
    <xf numFmtId="0" fontId="34" fillId="0" borderId="15" applyNumberFormat="0" applyFill="0" applyAlignment="0" applyProtection="0"/>
    <xf numFmtId="0" fontId="34" fillId="0" borderId="15" applyNumberFormat="0" applyFill="0" applyAlignment="0" applyProtection="0"/>
    <xf numFmtId="0" fontId="35" fillId="0" borderId="16" applyNumberFormat="0" applyFill="0" applyAlignment="0" applyProtection="0"/>
    <xf numFmtId="0" fontId="35" fillId="0" borderId="16" applyNumberFormat="0" applyFill="0" applyAlignment="0" applyProtection="0"/>
    <xf numFmtId="0" fontId="35" fillId="0" borderId="16" applyNumberFormat="0" applyFill="0" applyAlignment="0" applyProtection="0"/>
    <xf numFmtId="0" fontId="35" fillId="0" borderId="16" applyNumberFormat="0" applyFill="0" applyAlignment="0" applyProtection="0"/>
    <xf numFmtId="0" fontId="35" fillId="0" borderId="16" applyNumberFormat="0" applyFill="0" applyAlignment="0" applyProtection="0"/>
    <xf numFmtId="0" fontId="35" fillId="0" borderId="16" applyNumberFormat="0" applyFill="0" applyAlignment="0" applyProtection="0"/>
    <xf numFmtId="0" fontId="35" fillId="0" borderId="16" applyNumberFormat="0" applyFill="0" applyAlignment="0" applyProtection="0"/>
    <xf numFmtId="0" fontId="35" fillId="0" borderId="16" applyNumberFormat="0" applyFill="0" applyAlignment="0" applyProtection="0"/>
    <xf numFmtId="0" fontId="35" fillId="0" borderId="16" applyNumberFormat="0" applyFill="0" applyAlignment="0" applyProtection="0"/>
    <xf numFmtId="0" fontId="35" fillId="0" borderId="16" applyNumberFormat="0" applyFill="0" applyAlignment="0" applyProtection="0"/>
    <xf numFmtId="0" fontId="35" fillId="0" borderId="16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18" applyNumberFormat="0" applyFill="0" applyAlignment="0" applyProtection="0"/>
    <xf numFmtId="0" fontId="37" fillId="0" borderId="18" applyNumberFormat="0" applyFill="0" applyAlignment="0" applyProtection="0"/>
    <xf numFmtId="0" fontId="37" fillId="0" borderId="18" applyNumberFormat="0" applyFill="0" applyAlignment="0" applyProtection="0"/>
    <xf numFmtId="0" fontId="37" fillId="0" borderId="18" applyNumberFormat="0" applyFill="0" applyAlignment="0" applyProtection="0"/>
    <xf numFmtId="0" fontId="37" fillId="0" borderId="18" applyNumberFormat="0" applyFill="0" applyAlignment="0" applyProtection="0"/>
    <xf numFmtId="0" fontId="37" fillId="0" borderId="18" applyNumberFormat="0" applyFill="0" applyAlignment="0" applyProtection="0"/>
    <xf numFmtId="0" fontId="37" fillId="0" borderId="18" applyNumberFormat="0" applyFill="0" applyAlignment="0" applyProtection="0"/>
    <xf numFmtId="0" fontId="37" fillId="0" borderId="18" applyNumberFormat="0" applyFill="0" applyAlignment="0" applyProtection="0"/>
    <xf numFmtId="0" fontId="37" fillId="0" borderId="18" applyNumberFormat="0" applyFill="0" applyAlignment="0" applyProtection="0"/>
    <xf numFmtId="0" fontId="37" fillId="0" borderId="18" applyNumberFormat="0" applyFill="0" applyAlignment="0" applyProtection="0"/>
    <xf numFmtId="0" fontId="37" fillId="0" borderId="18" applyNumberFormat="0" applyFill="0" applyAlignment="0" applyProtection="0"/>
    <xf numFmtId="0" fontId="19" fillId="0" borderId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7" borderId="0" applyNumberFormat="0" applyBorder="0" applyAlignment="0" applyProtection="0"/>
    <xf numFmtId="0" fontId="18" fillId="34" borderId="0" applyNumberFormat="0" applyBorder="0" applyAlignment="0" applyProtection="0"/>
    <xf numFmtId="0" fontId="18" fillId="37" borderId="0" applyNumberFormat="0" applyBorder="0" applyAlignment="0" applyProtection="0"/>
    <xf numFmtId="0" fontId="18" fillId="34" borderId="0" applyNumberFormat="0" applyBorder="0" applyAlignment="0" applyProtection="0"/>
    <xf numFmtId="0" fontId="22" fillId="41" borderId="0" applyNumberFormat="0" applyBorder="0" applyAlignment="0" applyProtection="0"/>
    <xf numFmtId="0" fontId="22" fillId="37" borderId="0" applyNumberFormat="0" applyBorder="0" applyAlignment="0" applyProtection="0"/>
    <xf numFmtId="0" fontId="22" fillId="34" borderId="0" applyNumberFormat="0" applyBorder="0" applyAlignment="0" applyProtection="0"/>
    <xf numFmtId="0" fontId="25" fillId="43" borderId="11" applyNumberFormat="0" applyAlignment="0" applyProtection="0"/>
    <xf numFmtId="0" fontId="22" fillId="44" borderId="0" applyNumberFormat="0" applyBorder="0" applyAlignment="0" applyProtection="0"/>
    <xf numFmtId="0" fontId="22" fillId="41" borderId="0" applyNumberFormat="0" applyBorder="0" applyAlignment="0" applyProtection="0"/>
    <xf numFmtId="0" fontId="28" fillId="34" borderId="10" applyNumberFormat="0" applyAlignment="0" applyProtection="0"/>
    <xf numFmtId="0" fontId="21" fillId="35" borderId="13" applyNumberFormat="0" applyAlignment="0" applyProtection="0"/>
    <xf numFmtId="9" fontId="18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9" fillId="0" borderId="0"/>
    <xf numFmtId="0" fontId="2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21" fillId="0" borderId="0"/>
    <xf numFmtId="43" fontId="1" fillId="0" borderId="0" applyFont="0" applyFill="0" applyBorder="0" applyAlignment="0" applyProtection="0"/>
    <xf numFmtId="0" fontId="47" fillId="0" borderId="0"/>
    <xf numFmtId="174" fontId="19" fillId="0" borderId="0" applyFont="0" applyFill="0" applyBorder="0" applyAlignment="0" applyProtection="0"/>
    <xf numFmtId="0" fontId="19" fillId="0" borderId="0">
      <alignment vertical="top"/>
    </xf>
    <xf numFmtId="0" fontId="19" fillId="0" borderId="0">
      <alignment vertical="top"/>
    </xf>
    <xf numFmtId="0" fontId="48" fillId="0" borderId="0"/>
  </cellStyleXfs>
  <cellXfs count="163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21" xfId="0" applyBorder="1" applyAlignment="1">
      <alignment horizontal="center"/>
    </xf>
    <xf numFmtId="0" fontId="0" fillId="63" borderId="22" xfId="0" applyFill="1" applyBorder="1" applyAlignment="1">
      <alignment horizontal="center" vertical="center"/>
    </xf>
    <xf numFmtId="0" fontId="0" fillId="63" borderId="21" xfId="0" applyFill="1" applyBorder="1" applyAlignment="1">
      <alignment horizontal="center" vertical="center"/>
    </xf>
    <xf numFmtId="0" fontId="0" fillId="0" borderId="26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32" xfId="0" applyBorder="1" applyAlignment="1">
      <alignment horizontal="center"/>
    </xf>
    <xf numFmtId="0" fontId="0" fillId="0" borderId="35" xfId="0" pivotButton="1" applyBorder="1" applyAlignment="1">
      <alignment horizontal="center"/>
    </xf>
    <xf numFmtId="0" fontId="0" fillId="0" borderId="36" xfId="0" pivotButton="1" applyBorder="1" applyAlignment="1">
      <alignment horizontal="center"/>
    </xf>
    <xf numFmtId="2" fontId="0" fillId="0" borderId="23" xfId="0" applyNumberFormat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2" fontId="0" fillId="0" borderId="27" xfId="0" applyNumberFormat="1" applyBorder="1" applyAlignment="1">
      <alignment horizontal="center"/>
    </xf>
    <xf numFmtId="2" fontId="0" fillId="0" borderId="31" xfId="0" applyNumberFormat="1" applyBorder="1" applyAlignment="1">
      <alignment horizontal="center"/>
    </xf>
    <xf numFmtId="2" fontId="0" fillId="0" borderId="28" xfId="0" applyNumberFormat="1" applyBorder="1" applyAlignment="1">
      <alignment horizontal="center"/>
    </xf>
    <xf numFmtId="2" fontId="0" fillId="0" borderId="29" xfId="0" applyNumberFormat="1" applyBorder="1" applyAlignment="1">
      <alignment horizontal="center"/>
    </xf>
    <xf numFmtId="0" fontId="0" fillId="0" borderId="35" xfId="0" pivotButton="1" applyBorder="1"/>
    <xf numFmtId="0" fontId="0" fillId="0" borderId="24" xfId="0" applyBorder="1"/>
    <xf numFmtId="0" fontId="0" fillId="0" borderId="25" xfId="0" applyBorder="1"/>
    <xf numFmtId="0" fontId="0" fillId="0" borderId="26" xfId="0" applyBorder="1" applyAlignment="1">
      <alignment horizontal="left"/>
    </xf>
    <xf numFmtId="2" fontId="0" fillId="0" borderId="0" xfId="0" applyNumberFormat="1" applyBorder="1"/>
    <xf numFmtId="2" fontId="0" fillId="0" borderId="27" xfId="0" applyNumberFormat="1" applyBorder="1"/>
    <xf numFmtId="0" fontId="0" fillId="0" borderId="32" xfId="0" applyBorder="1" applyAlignment="1">
      <alignment horizontal="left"/>
    </xf>
    <xf numFmtId="2" fontId="0" fillId="0" borderId="28" xfId="0" applyNumberFormat="1" applyBorder="1"/>
    <xf numFmtId="2" fontId="0" fillId="0" borderId="29" xfId="0" applyNumberFormat="1" applyBorder="1"/>
    <xf numFmtId="0" fontId="0" fillId="0" borderId="36" xfId="0" pivotButton="1" applyBorder="1"/>
    <xf numFmtId="0" fontId="0" fillId="0" borderId="30" xfId="0" applyBorder="1"/>
    <xf numFmtId="0" fontId="0" fillId="0" borderId="21" xfId="0" applyBorder="1"/>
    <xf numFmtId="2" fontId="0" fillId="0" borderId="23" xfId="0" applyNumberFormat="1" applyBorder="1"/>
    <xf numFmtId="2" fontId="0" fillId="0" borderId="31" xfId="0" applyNumberFormat="1" applyBorder="1"/>
    <xf numFmtId="0" fontId="0" fillId="63" borderId="30" xfId="0" applyFill="1" applyBorder="1" applyAlignment="1">
      <alignment horizontal="center"/>
    </xf>
    <xf numFmtId="2" fontId="0" fillId="0" borderId="37" xfId="0" applyNumberFormat="1" applyBorder="1"/>
    <xf numFmtId="2" fontId="0" fillId="0" borderId="0" xfId="0" applyNumberFormat="1" applyAlignment="1">
      <alignment horizontal="center"/>
    </xf>
    <xf numFmtId="0" fontId="0" fillId="0" borderId="19" xfId="0" applyBorder="1" applyAlignment="1">
      <alignment horizontal="center"/>
    </xf>
    <xf numFmtId="2" fontId="0" fillId="0" borderId="19" xfId="0" applyNumberFormat="1" applyBorder="1" applyAlignment="1">
      <alignment horizontal="center"/>
    </xf>
    <xf numFmtId="1" fontId="0" fillId="0" borderId="38" xfId="448" applyNumberFormat="1" applyFont="1" applyFill="1" applyBorder="1" applyAlignment="1">
      <alignment horizontal="center" vertical="center"/>
    </xf>
    <xf numFmtId="1" fontId="19" fillId="0" borderId="38" xfId="448" applyNumberFormat="1" applyFill="1" applyBorder="1" applyAlignment="1">
      <alignment horizontal="center" vertical="center"/>
    </xf>
    <xf numFmtId="1" fontId="19" fillId="0" borderId="40" xfId="448" applyNumberFormat="1" applyFill="1" applyBorder="1" applyAlignment="1">
      <alignment horizontal="center" vertical="center"/>
    </xf>
    <xf numFmtId="1" fontId="19" fillId="0" borderId="38" xfId="448" applyNumberFormat="1" applyFont="1" applyFill="1" applyBorder="1" applyAlignment="1">
      <alignment horizontal="center" vertical="center"/>
    </xf>
    <xf numFmtId="1" fontId="19" fillId="0" borderId="19" xfId="448" applyNumberFormat="1" applyFill="1" applyBorder="1" applyAlignment="1">
      <alignment horizontal="center" vertical="center"/>
    </xf>
    <xf numFmtId="1" fontId="0" fillId="0" borderId="19" xfId="448" applyNumberFormat="1" applyFont="1" applyFill="1" applyBorder="1" applyAlignment="1">
      <alignment horizontal="center" vertical="center"/>
    </xf>
    <xf numFmtId="1" fontId="0" fillId="0" borderId="42" xfId="448" applyNumberFormat="1" applyFont="1" applyFill="1" applyBorder="1" applyAlignment="1">
      <alignment horizontal="center" vertical="center"/>
    </xf>
    <xf numFmtId="1" fontId="19" fillId="0" borderId="41" xfId="448" applyNumberFormat="1" applyFill="1" applyBorder="1" applyAlignment="1">
      <alignment horizontal="center" vertical="center"/>
    </xf>
    <xf numFmtId="1" fontId="0" fillId="0" borderId="41" xfId="448" applyNumberFormat="1" applyFont="1" applyFill="1" applyBorder="1" applyAlignment="1">
      <alignment horizontal="center" vertical="center"/>
    </xf>
    <xf numFmtId="1" fontId="19" fillId="0" borderId="42" xfId="448" applyNumberFormat="1" applyFill="1" applyBorder="1" applyAlignment="1">
      <alignment horizontal="center" vertical="center"/>
    </xf>
    <xf numFmtId="1" fontId="19" fillId="0" borderId="19" xfId="448" applyNumberFormat="1" applyFont="1" applyFill="1" applyBorder="1" applyAlignment="1">
      <alignment horizontal="center" vertical="center"/>
    </xf>
    <xf numFmtId="1" fontId="19" fillId="0" borderId="42" xfId="448" applyNumberFormat="1" applyFont="1" applyFill="1" applyBorder="1" applyAlignment="1">
      <alignment horizontal="center" vertical="center"/>
    </xf>
    <xf numFmtId="1" fontId="19" fillId="0" borderId="0" xfId="448" applyNumberFormat="1" applyFill="1" applyBorder="1" applyAlignment="1">
      <alignment horizontal="center" vertical="center"/>
    </xf>
    <xf numFmtId="0" fontId="0" fillId="0" borderId="0" xfId="0" applyBorder="1" applyAlignment="1">
      <alignment horizontal="left"/>
    </xf>
    <xf numFmtId="0" fontId="0" fillId="68" borderId="0" xfId="0" applyFill="1"/>
    <xf numFmtId="0" fontId="45" fillId="68" borderId="0" xfId="0" applyFont="1" applyFill="1" applyAlignment="1">
      <alignment vertical="center"/>
    </xf>
    <xf numFmtId="0" fontId="0" fillId="68" borderId="33" xfId="0" applyFill="1" applyBorder="1" applyAlignment="1">
      <alignment horizontal="center"/>
    </xf>
    <xf numFmtId="2" fontId="0" fillId="68" borderId="34" xfId="0" applyNumberFormat="1" applyFill="1" applyBorder="1" applyAlignment="1">
      <alignment horizontal="center"/>
    </xf>
    <xf numFmtId="0" fontId="0" fillId="68" borderId="45" xfId="0" applyFill="1" applyBorder="1" applyAlignment="1">
      <alignment horizontal="center"/>
    </xf>
    <xf numFmtId="2" fontId="0" fillId="68" borderId="46" xfId="0" applyNumberFormat="1" applyFill="1" applyBorder="1" applyAlignment="1">
      <alignment horizontal="center"/>
    </xf>
    <xf numFmtId="2" fontId="0" fillId="0" borderId="21" xfId="0" applyNumberFormat="1" applyBorder="1"/>
    <xf numFmtId="0" fontId="0" fillId="68" borderId="49" xfId="0" applyFill="1" applyBorder="1" applyAlignment="1">
      <alignment horizontal="center"/>
    </xf>
    <xf numFmtId="0" fontId="0" fillId="68" borderId="50" xfId="0" applyFill="1" applyBorder="1" applyAlignment="1">
      <alignment horizontal="center"/>
    </xf>
    <xf numFmtId="0" fontId="0" fillId="68" borderId="47" xfId="0" applyFill="1" applyBorder="1" applyAlignment="1">
      <alignment horizontal="center"/>
    </xf>
    <xf numFmtId="2" fontId="0" fillId="68" borderId="48" xfId="0" applyNumberFormat="1" applyFill="1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60" borderId="19" xfId="0" applyFill="1" applyBorder="1" applyAlignment="1">
      <alignment horizontal="center" vertical="center"/>
    </xf>
    <xf numFmtId="0" fontId="0" fillId="53" borderId="0" xfId="0" applyFill="1" applyAlignment="1">
      <alignment horizontal="center" vertical="center"/>
    </xf>
    <xf numFmtId="0" fontId="16" fillId="55" borderId="33" xfId="0" applyFont="1" applyFill="1" applyBorder="1" applyAlignment="1">
      <alignment horizontal="center" vertical="center"/>
    </xf>
    <xf numFmtId="0" fontId="16" fillId="55" borderId="19" xfId="0" applyFont="1" applyFill="1" applyBorder="1" applyAlignment="1">
      <alignment horizontal="center" vertical="center"/>
    </xf>
    <xf numFmtId="0" fontId="16" fillId="56" borderId="19" xfId="0" applyFont="1" applyFill="1" applyBorder="1" applyAlignment="1">
      <alignment horizontal="center" vertical="center"/>
    </xf>
    <xf numFmtId="0" fontId="16" fillId="62" borderId="19" xfId="0" applyFont="1" applyFill="1" applyBorder="1" applyAlignment="1">
      <alignment horizontal="center" vertical="center"/>
    </xf>
    <xf numFmtId="0" fontId="16" fillId="58" borderId="19" xfId="0" applyFont="1" applyFill="1" applyBorder="1" applyAlignment="1">
      <alignment horizontal="center" vertical="center"/>
    </xf>
    <xf numFmtId="0" fontId="16" fillId="61" borderId="19" xfId="0" applyFont="1" applyFill="1" applyBorder="1" applyAlignment="1">
      <alignment horizontal="center" vertical="center"/>
    </xf>
    <xf numFmtId="0" fontId="16" fillId="59" borderId="19" xfId="0" applyFont="1" applyFill="1" applyBorder="1" applyAlignment="1">
      <alignment horizontal="center" vertical="center"/>
    </xf>
    <xf numFmtId="0" fontId="16" fillId="59" borderId="34" xfId="0" applyFont="1" applyFill="1" applyBorder="1" applyAlignment="1">
      <alignment horizontal="center" vertical="center"/>
    </xf>
    <xf numFmtId="0" fontId="39" fillId="67" borderId="38" xfId="448" applyFont="1" applyFill="1" applyBorder="1" applyAlignment="1">
      <alignment horizontal="center" vertical="center"/>
    </xf>
    <xf numFmtId="170" fontId="0" fillId="60" borderId="19" xfId="0" applyNumberFormat="1" applyFill="1" applyBorder="1" applyAlignment="1">
      <alignment horizontal="center" vertical="center"/>
    </xf>
    <xf numFmtId="0" fontId="0" fillId="57" borderId="19" xfId="0" applyFill="1" applyBorder="1" applyAlignment="1">
      <alignment horizontal="center" vertical="center"/>
    </xf>
    <xf numFmtId="170" fontId="0" fillId="57" borderId="19" xfId="0" applyNumberFormat="1" applyFill="1" applyBorder="1" applyAlignment="1">
      <alignment horizontal="center" vertical="center"/>
    </xf>
    <xf numFmtId="0" fontId="0" fillId="65" borderId="19" xfId="0" applyFill="1" applyBorder="1" applyAlignment="1">
      <alignment horizontal="center" vertical="center"/>
    </xf>
    <xf numFmtId="0" fontId="0" fillId="63" borderId="19" xfId="0" applyFill="1" applyBorder="1" applyAlignment="1">
      <alignment horizontal="center" vertical="center"/>
    </xf>
    <xf numFmtId="170" fontId="0" fillId="63" borderId="19" xfId="0" applyNumberFormat="1" applyFill="1" applyBorder="1" applyAlignment="1">
      <alignment horizontal="center" vertical="center"/>
    </xf>
    <xf numFmtId="0" fontId="0" fillId="64" borderId="19" xfId="0" applyFill="1" applyBorder="1" applyAlignment="1">
      <alignment horizontal="center" vertical="center"/>
    </xf>
    <xf numFmtId="170" fontId="0" fillId="64" borderId="19" xfId="0" applyNumberFormat="1" applyFill="1" applyBorder="1" applyAlignment="1">
      <alignment horizontal="center" vertical="center"/>
    </xf>
    <xf numFmtId="0" fontId="0" fillId="66" borderId="19" xfId="0" applyFill="1" applyBorder="1" applyAlignment="1">
      <alignment horizontal="center" vertical="center"/>
    </xf>
    <xf numFmtId="170" fontId="0" fillId="66" borderId="19" xfId="0" applyNumberFormat="1" applyFill="1" applyBorder="1" applyAlignment="1">
      <alignment horizontal="center" vertical="center"/>
    </xf>
    <xf numFmtId="0" fontId="40" fillId="0" borderId="38" xfId="448" applyFont="1" applyFill="1" applyBorder="1" applyAlignment="1">
      <alignment horizontal="center" vertical="center"/>
    </xf>
    <xf numFmtId="1" fontId="41" fillId="0" borderId="38" xfId="448" applyNumberFormat="1" applyFont="1" applyFill="1" applyBorder="1" applyAlignment="1">
      <alignment horizontal="center" vertical="center"/>
    </xf>
    <xf numFmtId="14" fontId="19" fillId="0" borderId="38" xfId="448" applyNumberFormat="1" applyFill="1" applyBorder="1" applyAlignment="1">
      <alignment horizontal="center" vertical="center"/>
    </xf>
    <xf numFmtId="170" fontId="0" fillId="65" borderId="19" xfId="0" applyNumberFormat="1" applyFill="1" applyBorder="1" applyAlignment="1">
      <alignment horizontal="center" vertical="center"/>
    </xf>
    <xf numFmtId="0" fontId="0" fillId="0" borderId="38" xfId="448" applyFont="1" applyFill="1" applyBorder="1" applyAlignment="1">
      <alignment horizontal="center" vertical="center"/>
    </xf>
    <xf numFmtId="1" fontId="42" fillId="0" borderId="38" xfId="448" applyNumberFormat="1" applyFont="1" applyFill="1" applyBorder="1" applyAlignment="1">
      <alignment horizontal="center" vertical="center"/>
    </xf>
    <xf numFmtId="0" fontId="19" fillId="0" borderId="38" xfId="448" applyFill="1" applyBorder="1" applyAlignment="1">
      <alignment horizontal="center" vertical="center"/>
    </xf>
    <xf numFmtId="14" fontId="19" fillId="54" borderId="38" xfId="448" applyNumberFormat="1" applyFill="1" applyBorder="1" applyAlignment="1">
      <alignment horizontal="center" vertical="center"/>
    </xf>
    <xf numFmtId="0" fontId="40" fillId="0" borderId="39" xfId="448" applyFont="1" applyFill="1" applyBorder="1" applyAlignment="1">
      <alignment horizontal="center" vertical="center"/>
    </xf>
    <xf numFmtId="14" fontId="19" fillId="55" borderId="38" xfId="448" applyNumberFormat="1" applyFill="1" applyBorder="1" applyAlignment="1">
      <alignment horizontal="center" vertical="center"/>
    </xf>
    <xf numFmtId="0" fontId="40" fillId="0" borderId="40" xfId="448" applyFont="1" applyFill="1" applyBorder="1" applyAlignment="1">
      <alignment horizontal="center" vertical="center"/>
    </xf>
    <xf numFmtId="0" fontId="40" fillId="0" borderId="41" xfId="448" applyFont="1" applyFill="1" applyBorder="1" applyAlignment="1">
      <alignment horizontal="center" vertical="center"/>
    </xf>
    <xf numFmtId="0" fontId="43" fillId="0" borderId="41" xfId="448" applyFont="1" applyFill="1" applyBorder="1" applyAlignment="1">
      <alignment horizontal="center" vertical="center"/>
    </xf>
    <xf numFmtId="0" fontId="40" fillId="0" borderId="19" xfId="448" applyFont="1" applyFill="1" applyBorder="1" applyAlignment="1">
      <alignment horizontal="center" vertical="center"/>
    </xf>
    <xf numFmtId="3" fontId="40" fillId="0" borderId="19" xfId="448" applyNumberFormat="1" applyFont="1" applyFill="1" applyBorder="1" applyAlignment="1">
      <alignment horizontal="center" vertical="center"/>
    </xf>
    <xf numFmtId="0" fontId="19" fillId="0" borderId="19" xfId="448" applyFill="1" applyBorder="1" applyAlignment="1">
      <alignment horizontal="center" vertical="center"/>
    </xf>
    <xf numFmtId="1" fontId="41" fillId="0" borderId="41" xfId="448" applyNumberFormat="1" applyFont="1" applyFill="1" applyBorder="1" applyAlignment="1">
      <alignment horizontal="center" vertical="center"/>
    </xf>
    <xf numFmtId="1" fontId="41" fillId="0" borderId="19" xfId="448" applyNumberFormat="1" applyFont="1" applyFill="1" applyBorder="1" applyAlignment="1">
      <alignment horizontal="center" vertical="center"/>
    </xf>
    <xf numFmtId="1" fontId="41" fillId="0" borderId="0" xfId="448" applyNumberFormat="1" applyFont="1" applyFill="1" applyBorder="1" applyAlignment="1">
      <alignment horizontal="center" vertical="center"/>
    </xf>
    <xf numFmtId="0" fontId="0" fillId="0" borderId="19" xfId="448" applyFont="1" applyFill="1" applyBorder="1" applyAlignment="1">
      <alignment horizontal="center" vertical="center"/>
    </xf>
    <xf numFmtId="0" fontId="40" fillId="0" borderId="42" xfId="448" applyFont="1" applyFill="1" applyBorder="1" applyAlignment="1">
      <alignment horizontal="center" vertical="center"/>
    </xf>
    <xf numFmtId="0" fontId="0" fillId="0" borderId="42" xfId="448" applyFont="1" applyFill="1" applyBorder="1" applyAlignment="1">
      <alignment horizontal="center" vertical="center"/>
    </xf>
    <xf numFmtId="0" fontId="43" fillId="0" borderId="19" xfId="448" applyFont="1" applyFill="1" applyBorder="1" applyAlignment="1">
      <alignment horizontal="center" vertical="center"/>
    </xf>
    <xf numFmtId="1" fontId="42" fillId="0" borderId="41" xfId="448" applyNumberFormat="1" applyFont="1" applyFill="1" applyBorder="1" applyAlignment="1">
      <alignment horizontal="center" vertical="center"/>
    </xf>
    <xf numFmtId="1" fontId="42" fillId="0" borderId="19" xfId="448" applyNumberFormat="1" applyFont="1" applyFill="1" applyBorder="1" applyAlignment="1">
      <alignment horizontal="center" vertical="center"/>
    </xf>
    <xf numFmtId="1" fontId="42" fillId="0" borderId="42" xfId="448" applyNumberFormat="1" applyFont="1" applyFill="1" applyBorder="1" applyAlignment="1">
      <alignment horizontal="center" vertical="center"/>
    </xf>
    <xf numFmtId="0" fontId="19" fillId="0" borderId="19" xfId="448" applyFont="1" applyFill="1" applyBorder="1" applyAlignment="1">
      <alignment horizontal="center" vertical="center"/>
    </xf>
    <xf numFmtId="0" fontId="19" fillId="0" borderId="19" xfId="448" applyBorder="1" applyAlignment="1">
      <alignment horizontal="center" vertical="center"/>
    </xf>
    <xf numFmtId="14" fontId="19" fillId="0" borderId="19" xfId="448" applyNumberFormat="1" applyFill="1" applyBorder="1" applyAlignment="1">
      <alignment horizontal="center" vertical="center"/>
    </xf>
    <xf numFmtId="171" fontId="0" fillId="0" borderId="0" xfId="0" applyNumberFormat="1" applyFill="1" applyAlignment="1">
      <alignment horizontal="center" vertical="center"/>
    </xf>
    <xf numFmtId="14" fontId="0" fillId="0" borderId="0" xfId="0" applyNumberFormat="1" applyFill="1" applyAlignment="1">
      <alignment horizontal="center" vertical="center"/>
    </xf>
    <xf numFmtId="1" fontId="0" fillId="0" borderId="0" xfId="0" applyNumberFormat="1" applyFill="1" applyAlignment="1">
      <alignment horizontal="center" vertical="center"/>
    </xf>
    <xf numFmtId="170" fontId="0" fillId="0" borderId="0" xfId="0" applyNumberFormat="1" applyFill="1" applyAlignment="1">
      <alignment horizontal="center" vertical="center"/>
    </xf>
    <xf numFmtId="0" fontId="0" fillId="0" borderId="0" xfId="0" applyNumberFormat="1" applyFill="1" applyAlignment="1">
      <alignment horizontal="center" vertical="center"/>
    </xf>
    <xf numFmtId="172" fontId="0" fillId="0" borderId="0" xfId="0" applyNumberFormat="1" applyFill="1" applyAlignment="1">
      <alignment horizontal="center" vertical="center"/>
    </xf>
    <xf numFmtId="173" fontId="0" fillId="0" borderId="0" xfId="608" applyNumberFormat="1" applyFont="1" applyFill="1" applyAlignment="1">
      <alignment horizontal="center" vertical="center"/>
    </xf>
    <xf numFmtId="2" fontId="0" fillId="53" borderId="0" xfId="0" applyNumberFormat="1" applyFill="1" applyAlignment="1">
      <alignment horizontal="center" vertical="center"/>
    </xf>
    <xf numFmtId="2" fontId="0" fillId="0" borderId="0" xfId="0" applyNumberFormat="1" applyFill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169" fontId="0" fillId="0" borderId="0" xfId="0" applyNumberFormat="1" applyFill="1" applyAlignment="1">
      <alignment horizontal="center" vertical="center"/>
    </xf>
    <xf numFmtId="43" fontId="0" fillId="0" borderId="0" xfId="608" applyFont="1" applyFill="1" applyAlignment="1">
      <alignment horizontal="center" vertical="center"/>
    </xf>
    <xf numFmtId="4" fontId="0" fillId="0" borderId="0" xfId="0" applyNumberFormat="1" applyFill="1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0" fontId="0" fillId="53" borderId="0" xfId="0" applyFill="1" applyAlignment="1">
      <alignment horizontal="right" vertical="center"/>
    </xf>
    <xf numFmtId="173" fontId="0" fillId="0" borderId="0" xfId="608" applyNumberFormat="1" applyFont="1" applyFill="1" applyAlignment="1">
      <alignment horizontal="right" vertical="center"/>
    </xf>
    <xf numFmtId="0" fontId="0" fillId="0" borderId="0" xfId="0" applyAlignment="1">
      <alignment horizontal="right" vertical="center"/>
    </xf>
    <xf numFmtId="14" fontId="0" fillId="53" borderId="0" xfId="0" applyNumberFormat="1" applyFill="1" applyAlignment="1">
      <alignment horizontal="center" vertical="center"/>
    </xf>
    <xf numFmtId="0" fontId="0" fillId="54" borderId="0" xfId="0" applyFill="1" applyAlignment="1">
      <alignment horizontal="center" vertical="center"/>
    </xf>
    <xf numFmtId="14" fontId="0" fillId="54" borderId="0" xfId="0" applyNumberFormat="1" applyFill="1" applyAlignment="1">
      <alignment horizontal="center" vertical="center"/>
    </xf>
    <xf numFmtId="2" fontId="0" fillId="54" borderId="0" xfId="0" applyNumberFormat="1" applyFill="1" applyAlignment="1">
      <alignment horizontal="center" vertical="center"/>
    </xf>
    <xf numFmtId="173" fontId="0" fillId="54" borderId="0" xfId="608" applyNumberFormat="1" applyFont="1" applyFill="1" applyAlignment="1">
      <alignment horizontal="center" vertical="center"/>
    </xf>
    <xf numFmtId="2" fontId="0" fillId="0" borderId="0" xfId="0" applyNumberFormat="1"/>
    <xf numFmtId="0" fontId="0" fillId="0" borderId="23" xfId="0" applyBorder="1" applyAlignment="1">
      <alignment horizontal="left"/>
    </xf>
    <xf numFmtId="0" fontId="0" fillId="0" borderId="31" xfId="0" applyBorder="1" applyAlignment="1">
      <alignment horizontal="left"/>
    </xf>
    <xf numFmtId="0" fontId="0" fillId="0" borderId="21" xfId="0" pivotButton="1" applyBorder="1"/>
    <xf numFmtId="0" fontId="0" fillId="0" borderId="37" xfId="0" applyBorder="1" applyAlignment="1">
      <alignment horizontal="left"/>
    </xf>
    <xf numFmtId="0" fontId="0" fillId="0" borderId="0" xfId="0" pivotButton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27" xfId="0" applyNumberFormat="1" applyBorder="1" applyAlignment="1">
      <alignment horizontal="center" vertical="center"/>
    </xf>
    <xf numFmtId="0" fontId="0" fillId="0" borderId="21" xfId="0" applyNumberFormat="1" applyBorder="1" applyAlignment="1">
      <alignment horizontal="center" vertical="center"/>
    </xf>
    <xf numFmtId="0" fontId="0" fillId="0" borderId="30" xfId="0" applyNumberFormat="1" applyBorder="1" applyAlignment="1">
      <alignment horizontal="center" vertical="center"/>
    </xf>
    <xf numFmtId="0" fontId="0" fillId="0" borderId="21" xfId="0" pivotButton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54" borderId="19" xfId="0" applyFill="1" applyBorder="1" applyAlignment="1">
      <alignment horizontal="center" vertical="center"/>
    </xf>
    <xf numFmtId="0" fontId="0" fillId="71" borderId="19" xfId="0" applyFill="1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16" fillId="70" borderId="37" xfId="0" applyFont="1" applyFill="1" applyBorder="1" applyAlignment="1">
      <alignment horizontal="center" vertical="center"/>
    </xf>
    <xf numFmtId="0" fontId="16" fillId="70" borderId="27" xfId="0" applyFont="1" applyFill="1" applyBorder="1" applyAlignment="1">
      <alignment horizontal="center" vertical="center"/>
    </xf>
    <xf numFmtId="0" fontId="0" fillId="68" borderId="0" xfId="0" applyFill="1" applyAlignment="1">
      <alignment horizontal="center" vertical="center" wrapText="1"/>
    </xf>
    <xf numFmtId="0" fontId="46" fillId="69" borderId="0" xfId="0" applyFont="1" applyFill="1" applyAlignment="1">
      <alignment horizontal="center" vertical="center"/>
    </xf>
    <xf numFmtId="0" fontId="44" fillId="55" borderId="43" xfId="0" applyFont="1" applyFill="1" applyBorder="1" applyAlignment="1">
      <alignment horizontal="center" vertical="center"/>
    </xf>
    <xf numFmtId="0" fontId="44" fillId="55" borderId="44" xfId="0" applyFont="1" applyFill="1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20" xfId="0" applyBorder="1" applyAlignment="1">
      <alignment horizontal="center"/>
    </xf>
    <xf numFmtId="0" fontId="38" fillId="54" borderId="20" xfId="0" applyFont="1" applyFill="1" applyBorder="1" applyAlignment="1">
      <alignment horizontal="center" vertical="center"/>
    </xf>
  </cellXfs>
  <cellStyles count="614">
    <cellStyle name="20% - Énfasis1" xfId="19" builtinId="30" customBuiltin="1"/>
    <cellStyle name="20% - Énfasis1 2" xfId="59"/>
    <cellStyle name="20% - Énfasis1 2 2" xfId="130"/>
    <cellStyle name="20% - Énfasis1 2 3" xfId="131"/>
    <cellStyle name="20% - Énfasis1 2 4" xfId="132"/>
    <cellStyle name="20% - Énfasis1 2 5" xfId="133"/>
    <cellStyle name="20% - Énfasis1 2 6" xfId="134"/>
    <cellStyle name="20% - Énfasis1 2 7" xfId="135"/>
    <cellStyle name="20% - Énfasis1 3" xfId="136"/>
    <cellStyle name="20% - Énfasis1 4" xfId="137"/>
    <cellStyle name="20% - Énfasis1 5" xfId="138"/>
    <cellStyle name="20% - Énfasis1 6" xfId="139"/>
    <cellStyle name="20% - Énfasis1 7" xfId="140"/>
    <cellStyle name="20% - Énfasis2" xfId="23" builtinId="34" customBuiltin="1"/>
    <cellStyle name="20% - Énfasis2 2" xfId="60"/>
    <cellStyle name="20% - Énfasis2 2 2" xfId="141"/>
    <cellStyle name="20% - Énfasis2 2 3" xfId="142"/>
    <cellStyle name="20% - Énfasis2 2 4" xfId="143"/>
    <cellStyle name="20% - Énfasis2 2 5" xfId="144"/>
    <cellStyle name="20% - Énfasis2 2 6" xfId="145"/>
    <cellStyle name="20% - Énfasis2 2 7" xfId="146"/>
    <cellStyle name="20% - Énfasis2 3" xfId="114"/>
    <cellStyle name="20% - Énfasis2 3 2" xfId="577"/>
    <cellStyle name="20% - Énfasis2 4" xfId="147"/>
    <cellStyle name="20% - Énfasis2 5" xfId="148"/>
    <cellStyle name="20% - Énfasis2 6" xfId="149"/>
    <cellStyle name="20% - Énfasis2 7" xfId="150"/>
    <cellStyle name="20% - Énfasis3" xfId="27" builtinId="38" customBuiltin="1"/>
    <cellStyle name="20% - Énfasis3 2" xfId="61"/>
    <cellStyle name="20% - Énfasis3 2 2" xfId="151"/>
    <cellStyle name="20% - Énfasis3 2 3" xfId="152"/>
    <cellStyle name="20% - Énfasis3 2 4" xfId="153"/>
    <cellStyle name="20% - Énfasis3 2 5" xfId="154"/>
    <cellStyle name="20% - Énfasis3 2 6" xfId="155"/>
    <cellStyle name="20% - Énfasis3 2 7" xfId="156"/>
    <cellStyle name="20% - Énfasis3 3" xfId="157"/>
    <cellStyle name="20% - Énfasis3 4" xfId="158"/>
    <cellStyle name="20% - Énfasis3 5" xfId="159"/>
    <cellStyle name="20% - Énfasis3 6" xfId="160"/>
    <cellStyle name="20% - Énfasis3 7" xfId="161"/>
    <cellStyle name="20% - Énfasis4" xfId="31" builtinId="42" customBuiltin="1"/>
    <cellStyle name="20% - Énfasis4 2" xfId="62"/>
    <cellStyle name="20% - Énfasis4 2 2" xfId="162"/>
    <cellStyle name="20% - Énfasis4 2 3" xfId="163"/>
    <cellStyle name="20% - Énfasis4 2 4" xfId="164"/>
    <cellStyle name="20% - Énfasis4 2 5" xfId="165"/>
    <cellStyle name="20% - Énfasis4 2 6" xfId="166"/>
    <cellStyle name="20% - Énfasis4 2 7" xfId="167"/>
    <cellStyle name="20% - Énfasis4 3" xfId="168"/>
    <cellStyle name="20% - Énfasis4 4" xfId="169"/>
    <cellStyle name="20% - Énfasis4 5" xfId="170"/>
    <cellStyle name="20% - Énfasis4 6" xfId="171"/>
    <cellStyle name="20% - Énfasis4 7" xfId="172"/>
    <cellStyle name="20% - Énfasis5" xfId="35" builtinId="46" customBuiltin="1"/>
    <cellStyle name="20% - Énfasis5 2" xfId="63"/>
    <cellStyle name="20% - Énfasis5 2 2" xfId="173"/>
    <cellStyle name="20% - Énfasis5 2 3" xfId="174"/>
    <cellStyle name="20% - Énfasis5 2 4" xfId="175"/>
    <cellStyle name="20% - Énfasis5 2 5" xfId="176"/>
    <cellStyle name="20% - Énfasis5 2 6" xfId="177"/>
    <cellStyle name="20% - Énfasis5 2 7" xfId="178"/>
    <cellStyle name="20% - Énfasis5 3" xfId="179"/>
    <cellStyle name="20% - Énfasis5 4" xfId="180"/>
    <cellStyle name="20% - Énfasis5 5" xfId="181"/>
    <cellStyle name="20% - Énfasis5 6" xfId="182"/>
    <cellStyle name="20% - Énfasis5 7" xfId="183"/>
    <cellStyle name="20% - Énfasis6" xfId="39" builtinId="50" customBuiltin="1"/>
    <cellStyle name="20% - Énfasis6 2" xfId="64"/>
    <cellStyle name="20% - Énfasis6 2 2" xfId="184"/>
    <cellStyle name="20% - Énfasis6 2 3" xfId="185"/>
    <cellStyle name="20% - Énfasis6 2 4" xfId="186"/>
    <cellStyle name="20% - Énfasis6 2 5" xfId="187"/>
    <cellStyle name="20% - Énfasis6 2 6" xfId="188"/>
    <cellStyle name="20% - Énfasis6 2 7" xfId="189"/>
    <cellStyle name="20% - Énfasis6 3" xfId="115"/>
    <cellStyle name="20% - Énfasis6 3 2" xfId="578"/>
    <cellStyle name="20% - Énfasis6 4" xfId="190"/>
    <cellStyle name="20% - Énfasis6 5" xfId="191"/>
    <cellStyle name="20% - Énfasis6 6" xfId="192"/>
    <cellStyle name="20% - Énfasis6 7" xfId="193"/>
    <cellStyle name="40% - Énfasis1" xfId="20" builtinId="31" customBuiltin="1"/>
    <cellStyle name="40% - Énfasis1 2" xfId="65"/>
    <cellStyle name="40% - Énfasis1 2 2" xfId="194"/>
    <cellStyle name="40% - Énfasis1 2 3" xfId="195"/>
    <cellStyle name="40% - Énfasis1 2 4" xfId="196"/>
    <cellStyle name="40% - Énfasis1 2 5" xfId="197"/>
    <cellStyle name="40% - Énfasis1 2 6" xfId="198"/>
    <cellStyle name="40% - Énfasis1 2 7" xfId="199"/>
    <cellStyle name="40% - Énfasis1 3" xfId="116"/>
    <cellStyle name="40% - Énfasis1 3 2" xfId="579"/>
    <cellStyle name="40% - Énfasis1 4" xfId="200"/>
    <cellStyle name="40% - Énfasis1 5" xfId="201"/>
    <cellStyle name="40% - Énfasis1 6" xfId="202"/>
    <cellStyle name="40% - Énfasis1 7" xfId="203"/>
    <cellStyle name="40% - Énfasis2" xfId="24" builtinId="35" customBuiltin="1"/>
    <cellStyle name="40% - Énfasis2 2" xfId="66"/>
    <cellStyle name="40% - Énfasis2 2 2" xfId="204"/>
    <cellStyle name="40% - Énfasis2 2 3" xfId="205"/>
    <cellStyle name="40% - Énfasis2 2 4" xfId="206"/>
    <cellStyle name="40% - Énfasis2 2 5" xfId="207"/>
    <cellStyle name="40% - Énfasis2 2 6" xfId="208"/>
    <cellStyle name="40% - Énfasis2 2 7" xfId="209"/>
    <cellStyle name="40% - Énfasis2 3" xfId="117"/>
    <cellStyle name="40% - Énfasis2 3 2" xfId="580"/>
    <cellStyle name="40% - Énfasis2 4" xfId="210"/>
    <cellStyle name="40% - Énfasis2 5" xfId="211"/>
    <cellStyle name="40% - Énfasis2 6" xfId="212"/>
    <cellStyle name="40% - Énfasis2 7" xfId="213"/>
    <cellStyle name="40% - Énfasis3" xfId="28" builtinId="39" customBuiltin="1"/>
    <cellStyle name="40% - Énfasis3 2" xfId="67"/>
    <cellStyle name="40% - Énfasis3 2 2" xfId="214"/>
    <cellStyle name="40% - Énfasis3 2 3" xfId="215"/>
    <cellStyle name="40% - Énfasis3 2 4" xfId="216"/>
    <cellStyle name="40% - Énfasis3 2 5" xfId="217"/>
    <cellStyle name="40% - Énfasis3 2 6" xfId="218"/>
    <cellStyle name="40% - Énfasis3 2 7" xfId="219"/>
    <cellStyle name="40% - Énfasis3 3" xfId="220"/>
    <cellStyle name="40% - Énfasis3 4" xfId="221"/>
    <cellStyle name="40% - Énfasis3 5" xfId="222"/>
    <cellStyle name="40% - Énfasis3 6" xfId="223"/>
    <cellStyle name="40% - Énfasis3 7" xfId="224"/>
    <cellStyle name="40% - Énfasis4" xfId="32" builtinId="43" customBuiltin="1"/>
    <cellStyle name="40% - Énfasis4 2" xfId="68"/>
    <cellStyle name="40% - Énfasis4 2 2" xfId="225"/>
    <cellStyle name="40% - Énfasis4 2 3" xfId="226"/>
    <cellStyle name="40% - Énfasis4 2 4" xfId="227"/>
    <cellStyle name="40% - Énfasis4 2 5" xfId="228"/>
    <cellStyle name="40% - Énfasis4 2 6" xfId="229"/>
    <cellStyle name="40% - Énfasis4 2 7" xfId="230"/>
    <cellStyle name="40% - Énfasis4 3" xfId="118"/>
    <cellStyle name="40% - Énfasis4 3 2" xfId="581"/>
    <cellStyle name="40% - Énfasis4 4" xfId="231"/>
    <cellStyle name="40% - Énfasis4 5" xfId="232"/>
    <cellStyle name="40% - Énfasis4 6" xfId="233"/>
    <cellStyle name="40% - Énfasis4 7" xfId="234"/>
    <cellStyle name="40% - Énfasis5" xfId="36" builtinId="47" customBuiltin="1"/>
    <cellStyle name="40% - Énfasis5 2" xfId="69"/>
    <cellStyle name="40% - Énfasis5 2 2" xfId="235"/>
    <cellStyle name="40% - Énfasis5 2 3" xfId="236"/>
    <cellStyle name="40% - Énfasis5 2 4" xfId="237"/>
    <cellStyle name="40% - Énfasis5 2 5" xfId="238"/>
    <cellStyle name="40% - Énfasis5 2 6" xfId="239"/>
    <cellStyle name="40% - Énfasis5 2 7" xfId="240"/>
    <cellStyle name="40% - Énfasis5 3" xfId="241"/>
    <cellStyle name="40% - Énfasis5 4" xfId="242"/>
    <cellStyle name="40% - Énfasis5 5" xfId="243"/>
    <cellStyle name="40% - Énfasis5 6" xfId="244"/>
    <cellStyle name="40% - Énfasis5 7" xfId="245"/>
    <cellStyle name="40% - Énfasis6" xfId="40" builtinId="51" customBuiltin="1"/>
    <cellStyle name="40% - Énfasis6 2" xfId="70"/>
    <cellStyle name="40% - Énfasis6 2 2" xfId="246"/>
    <cellStyle name="40% - Énfasis6 2 3" xfId="247"/>
    <cellStyle name="40% - Énfasis6 2 4" xfId="248"/>
    <cellStyle name="40% - Énfasis6 2 5" xfId="249"/>
    <cellStyle name="40% - Énfasis6 2 6" xfId="250"/>
    <cellStyle name="40% - Énfasis6 2 7" xfId="251"/>
    <cellStyle name="40% - Énfasis6 3" xfId="119"/>
    <cellStyle name="40% - Énfasis6 3 2" xfId="582"/>
    <cellStyle name="40% - Énfasis6 4" xfId="252"/>
    <cellStyle name="40% - Énfasis6 5" xfId="253"/>
    <cellStyle name="40% - Énfasis6 6" xfId="254"/>
    <cellStyle name="40% - Énfasis6 7" xfId="255"/>
    <cellStyle name="60% - Énfasis1" xfId="21" builtinId="32" customBuiltin="1"/>
    <cellStyle name="60% - Énfasis1 2" xfId="71"/>
    <cellStyle name="60% - Énfasis1 2 2" xfId="256"/>
    <cellStyle name="60% - Énfasis1 2 3" xfId="257"/>
    <cellStyle name="60% - Énfasis1 2 4" xfId="258"/>
    <cellStyle name="60% - Énfasis1 2 5" xfId="259"/>
    <cellStyle name="60% - Énfasis1 2 6" xfId="260"/>
    <cellStyle name="60% - Énfasis1 2 7" xfId="261"/>
    <cellStyle name="60% - Énfasis1 3" xfId="262"/>
    <cellStyle name="60% - Énfasis1 4" xfId="263"/>
    <cellStyle name="60% - Énfasis1 5" xfId="264"/>
    <cellStyle name="60% - Énfasis1 6" xfId="265"/>
    <cellStyle name="60% - Énfasis1 7" xfId="266"/>
    <cellStyle name="60% - Énfasis2" xfId="25" builtinId="36" customBuiltin="1"/>
    <cellStyle name="60% - Énfasis2 2" xfId="72"/>
    <cellStyle name="60% - Énfasis2 2 2" xfId="267"/>
    <cellStyle name="60% - Énfasis2 2 3" xfId="268"/>
    <cellStyle name="60% - Énfasis2 2 4" xfId="269"/>
    <cellStyle name="60% - Énfasis2 2 5" xfId="270"/>
    <cellStyle name="60% - Énfasis2 2 6" xfId="271"/>
    <cellStyle name="60% - Énfasis2 2 7" xfId="272"/>
    <cellStyle name="60% - Énfasis2 3" xfId="120"/>
    <cellStyle name="60% - Énfasis2 3 2" xfId="583"/>
    <cellStyle name="60% - Énfasis2 4" xfId="273"/>
    <cellStyle name="60% - Énfasis2 5" xfId="274"/>
    <cellStyle name="60% - Énfasis2 6" xfId="275"/>
    <cellStyle name="60% - Énfasis2 7" xfId="276"/>
    <cellStyle name="60% - Énfasis3" xfId="29" builtinId="40" customBuiltin="1"/>
    <cellStyle name="60% - Énfasis3 2" xfId="73"/>
    <cellStyle name="60% - Énfasis3 2 2" xfId="277"/>
    <cellStyle name="60% - Énfasis3 2 3" xfId="278"/>
    <cellStyle name="60% - Énfasis3 2 4" xfId="279"/>
    <cellStyle name="60% - Énfasis3 2 5" xfId="280"/>
    <cellStyle name="60% - Énfasis3 2 6" xfId="281"/>
    <cellStyle name="60% - Énfasis3 2 7" xfId="282"/>
    <cellStyle name="60% - Énfasis3 3" xfId="283"/>
    <cellStyle name="60% - Énfasis3 4" xfId="284"/>
    <cellStyle name="60% - Énfasis3 5" xfId="285"/>
    <cellStyle name="60% - Énfasis3 6" xfId="286"/>
    <cellStyle name="60% - Énfasis3 7" xfId="287"/>
    <cellStyle name="60% - Énfasis4" xfId="33" builtinId="44" customBuiltin="1"/>
    <cellStyle name="60% - Énfasis4 2" xfId="74"/>
    <cellStyle name="60% - Énfasis4 2 2" xfId="288"/>
    <cellStyle name="60% - Énfasis4 2 3" xfId="289"/>
    <cellStyle name="60% - Énfasis4 2 4" xfId="290"/>
    <cellStyle name="60% - Énfasis4 2 5" xfId="291"/>
    <cellStyle name="60% - Énfasis4 2 6" xfId="292"/>
    <cellStyle name="60% - Énfasis4 2 7" xfId="293"/>
    <cellStyle name="60% - Énfasis4 3" xfId="121"/>
    <cellStyle name="60% - Énfasis4 3 2" xfId="584"/>
    <cellStyle name="60% - Énfasis4 4" xfId="294"/>
    <cellStyle name="60% - Énfasis4 5" xfId="295"/>
    <cellStyle name="60% - Énfasis4 6" xfId="296"/>
    <cellStyle name="60% - Énfasis4 7" xfId="297"/>
    <cellStyle name="60% - Énfasis5" xfId="37" builtinId="48" customBuiltin="1"/>
    <cellStyle name="60% - Énfasis5 2" xfId="75"/>
    <cellStyle name="60% - Énfasis5 2 2" xfId="298"/>
    <cellStyle name="60% - Énfasis5 2 3" xfId="299"/>
    <cellStyle name="60% - Énfasis5 2 4" xfId="300"/>
    <cellStyle name="60% - Énfasis5 2 5" xfId="301"/>
    <cellStyle name="60% - Énfasis5 2 6" xfId="302"/>
    <cellStyle name="60% - Énfasis5 2 7" xfId="303"/>
    <cellStyle name="60% - Énfasis5 3" xfId="304"/>
    <cellStyle name="60% - Énfasis5 4" xfId="305"/>
    <cellStyle name="60% - Énfasis5 5" xfId="306"/>
    <cellStyle name="60% - Énfasis5 6" xfId="307"/>
    <cellStyle name="60% - Énfasis5 7" xfId="308"/>
    <cellStyle name="60% - Énfasis6" xfId="41" builtinId="52" customBuiltin="1"/>
    <cellStyle name="60% - Énfasis6 2" xfId="76"/>
    <cellStyle name="60% - Énfasis6 2 2" xfId="309"/>
    <cellStyle name="60% - Énfasis6 2 3" xfId="310"/>
    <cellStyle name="60% - Énfasis6 2 4" xfId="311"/>
    <cellStyle name="60% - Énfasis6 2 5" xfId="312"/>
    <cellStyle name="60% - Énfasis6 2 6" xfId="313"/>
    <cellStyle name="60% - Énfasis6 2 7" xfId="314"/>
    <cellStyle name="60% - Énfasis6 3" xfId="122"/>
    <cellStyle name="60% - Énfasis6 3 2" xfId="585"/>
    <cellStyle name="60% - Énfasis6 4" xfId="315"/>
    <cellStyle name="60% - Énfasis6 5" xfId="316"/>
    <cellStyle name="60% - Énfasis6 6" xfId="317"/>
    <cellStyle name="60% - Énfasis6 7" xfId="318"/>
    <cellStyle name="Buena" xfId="6" builtinId="26" customBuiltin="1"/>
    <cellStyle name="Buena 2" xfId="77"/>
    <cellStyle name="Buena 2 2" xfId="319"/>
    <cellStyle name="Buena 2 3" xfId="320"/>
    <cellStyle name="Buena 2 4" xfId="321"/>
    <cellStyle name="Buena 2 5" xfId="322"/>
    <cellStyle name="Buena 2 6" xfId="323"/>
    <cellStyle name="Buena 2 7" xfId="324"/>
    <cellStyle name="Buena 3" xfId="325"/>
    <cellStyle name="Buena 4" xfId="326"/>
    <cellStyle name="Buena 5" xfId="327"/>
    <cellStyle name="Buena 6" xfId="328"/>
    <cellStyle name="Buena 7" xfId="329"/>
    <cellStyle name="Cálculo" xfId="11" builtinId="22" customBuiltin="1"/>
    <cellStyle name="Cálculo 2" xfId="78"/>
    <cellStyle name="Cálculo 2 2" xfId="330"/>
    <cellStyle name="Cálculo 2 3" xfId="331"/>
    <cellStyle name="Cálculo 2 4" xfId="332"/>
    <cellStyle name="Cálculo 2 5" xfId="333"/>
    <cellStyle name="Cálculo 2 6" xfId="334"/>
    <cellStyle name="Cálculo 2 7" xfId="335"/>
    <cellStyle name="Cálculo 3" xfId="336"/>
    <cellStyle name="Cálculo 4" xfId="337"/>
    <cellStyle name="Cálculo 5" xfId="338"/>
    <cellStyle name="Cálculo 6" xfId="339"/>
    <cellStyle name="Cálculo 7" xfId="340"/>
    <cellStyle name="Celda de comprobación" xfId="13" builtinId="23" customBuiltin="1"/>
    <cellStyle name="Celda de comprobación 2" xfId="79"/>
    <cellStyle name="Celda de comprobación 2 2" xfId="341"/>
    <cellStyle name="Celda de comprobación 2 3" xfId="342"/>
    <cellStyle name="Celda de comprobación 2 4" xfId="343"/>
    <cellStyle name="Celda de comprobación 2 5" xfId="344"/>
    <cellStyle name="Celda de comprobación 2 6" xfId="345"/>
    <cellStyle name="Celda de comprobación 2 7" xfId="346"/>
    <cellStyle name="Celda de comprobación 3" xfId="123"/>
    <cellStyle name="Celda de comprobación 3 2" xfId="586"/>
    <cellStyle name="Celda de comprobación 4" xfId="347"/>
    <cellStyle name="Celda de comprobación 5" xfId="348"/>
    <cellStyle name="Celda de comprobación 6" xfId="349"/>
    <cellStyle name="Celda de comprobación 7" xfId="350"/>
    <cellStyle name="Celda vinculada" xfId="12" builtinId="24" customBuiltin="1"/>
    <cellStyle name="Celda vinculada 2" xfId="80"/>
    <cellStyle name="Celda vinculada 2 2" xfId="351"/>
    <cellStyle name="Celda vinculada 2 3" xfId="352"/>
    <cellStyle name="Celda vinculada 2 4" xfId="353"/>
    <cellStyle name="Celda vinculada 2 5" xfId="354"/>
    <cellStyle name="Celda vinculada 2 6" xfId="355"/>
    <cellStyle name="Celda vinculada 2 7" xfId="356"/>
    <cellStyle name="Celda vinculada 3" xfId="357"/>
    <cellStyle name="Celda vinculada 4" xfId="358"/>
    <cellStyle name="Celda vinculada 5" xfId="359"/>
    <cellStyle name="Celda vinculada 6" xfId="360"/>
    <cellStyle name="Celda vinculada 7" xfId="361"/>
    <cellStyle name="Encabezado 4" xfId="5" builtinId="19" customBuiltin="1"/>
    <cellStyle name="Encabezado 4 2" xfId="81"/>
    <cellStyle name="Encabezado 4 2 2" xfId="362"/>
    <cellStyle name="Encabezado 4 2 3" xfId="363"/>
    <cellStyle name="Encabezado 4 2 4" xfId="364"/>
    <cellStyle name="Encabezado 4 2 5" xfId="365"/>
    <cellStyle name="Encabezado 4 2 6" xfId="366"/>
    <cellStyle name="Encabezado 4 2 7" xfId="367"/>
    <cellStyle name="Encabezado 4 3" xfId="368"/>
    <cellStyle name="Encabezado 4 4" xfId="369"/>
    <cellStyle name="Encabezado 4 5" xfId="370"/>
    <cellStyle name="Encabezado 4 6" xfId="371"/>
    <cellStyle name="Encabezado 4 7" xfId="372"/>
    <cellStyle name="Énfasis1" xfId="18" builtinId="29" customBuiltin="1"/>
    <cellStyle name="Énfasis1 2" xfId="82"/>
    <cellStyle name="Énfasis1 2 2" xfId="373"/>
    <cellStyle name="Énfasis1 2 3" xfId="374"/>
    <cellStyle name="Énfasis1 2 4" xfId="375"/>
    <cellStyle name="Énfasis1 2 5" xfId="376"/>
    <cellStyle name="Énfasis1 2 6" xfId="377"/>
    <cellStyle name="Énfasis1 2 7" xfId="378"/>
    <cellStyle name="Énfasis1 3" xfId="379"/>
    <cellStyle name="Énfasis1 4" xfId="380"/>
    <cellStyle name="Énfasis1 5" xfId="381"/>
    <cellStyle name="Énfasis1 6" xfId="382"/>
    <cellStyle name="Énfasis1 7" xfId="383"/>
    <cellStyle name="Énfasis2" xfId="22" builtinId="33" customBuiltin="1"/>
    <cellStyle name="Énfasis2 2" xfId="83"/>
    <cellStyle name="Énfasis2 2 2" xfId="384"/>
    <cellStyle name="Énfasis2 2 3" xfId="385"/>
    <cellStyle name="Énfasis2 2 4" xfId="386"/>
    <cellStyle name="Énfasis2 2 5" xfId="387"/>
    <cellStyle name="Énfasis2 2 6" xfId="388"/>
    <cellStyle name="Énfasis2 2 7" xfId="389"/>
    <cellStyle name="Énfasis2 3" xfId="124"/>
    <cellStyle name="Énfasis2 3 2" xfId="587"/>
    <cellStyle name="Énfasis2 4" xfId="390"/>
    <cellStyle name="Énfasis2 5" xfId="391"/>
    <cellStyle name="Énfasis2 6" xfId="392"/>
    <cellStyle name="Énfasis2 7" xfId="393"/>
    <cellStyle name="Énfasis3" xfId="26" builtinId="37" customBuiltin="1"/>
    <cellStyle name="Énfasis3 2" xfId="84"/>
    <cellStyle name="Énfasis3 2 2" xfId="394"/>
    <cellStyle name="Énfasis3 2 3" xfId="395"/>
    <cellStyle name="Énfasis3 2 4" xfId="396"/>
    <cellStyle name="Énfasis3 2 5" xfId="397"/>
    <cellStyle name="Énfasis3 2 6" xfId="398"/>
    <cellStyle name="Énfasis3 2 7" xfId="399"/>
    <cellStyle name="Énfasis3 3" xfId="400"/>
    <cellStyle name="Énfasis3 4" xfId="401"/>
    <cellStyle name="Énfasis3 5" xfId="402"/>
    <cellStyle name="Énfasis3 6" xfId="403"/>
    <cellStyle name="Énfasis3 7" xfId="404"/>
    <cellStyle name="Énfasis4" xfId="30" builtinId="41" customBuiltin="1"/>
    <cellStyle name="Énfasis4 2" xfId="85"/>
    <cellStyle name="Énfasis4 2 2" xfId="405"/>
    <cellStyle name="Énfasis4 2 3" xfId="406"/>
    <cellStyle name="Énfasis4 2 4" xfId="407"/>
    <cellStyle name="Énfasis4 2 5" xfId="408"/>
    <cellStyle name="Énfasis4 2 6" xfId="409"/>
    <cellStyle name="Énfasis4 2 7" xfId="410"/>
    <cellStyle name="Énfasis4 3" xfId="411"/>
    <cellStyle name="Énfasis4 4" xfId="412"/>
    <cellStyle name="Énfasis4 5" xfId="413"/>
    <cellStyle name="Énfasis4 6" xfId="414"/>
    <cellStyle name="Énfasis4 7" xfId="415"/>
    <cellStyle name="Énfasis5" xfId="34" builtinId="45" customBuiltin="1"/>
    <cellStyle name="Énfasis5 2" xfId="86"/>
    <cellStyle name="Énfasis5 2 2" xfId="416"/>
    <cellStyle name="Énfasis5 2 3" xfId="417"/>
    <cellStyle name="Énfasis5 2 4" xfId="418"/>
    <cellStyle name="Énfasis5 2 5" xfId="419"/>
    <cellStyle name="Énfasis5 2 6" xfId="420"/>
    <cellStyle name="Énfasis5 2 7" xfId="421"/>
    <cellStyle name="Énfasis5 3" xfId="422"/>
    <cellStyle name="Énfasis5 4" xfId="423"/>
    <cellStyle name="Énfasis5 5" xfId="424"/>
    <cellStyle name="Énfasis5 6" xfId="425"/>
    <cellStyle name="Énfasis5 7" xfId="426"/>
    <cellStyle name="Énfasis6" xfId="38" builtinId="49" customBuiltin="1"/>
    <cellStyle name="Énfasis6 2" xfId="87"/>
    <cellStyle name="Énfasis6 2 2" xfId="427"/>
    <cellStyle name="Énfasis6 2 3" xfId="428"/>
    <cellStyle name="Énfasis6 2 4" xfId="429"/>
    <cellStyle name="Énfasis6 2 5" xfId="430"/>
    <cellStyle name="Énfasis6 2 6" xfId="431"/>
    <cellStyle name="Énfasis6 2 7" xfId="432"/>
    <cellStyle name="Énfasis6 3" xfId="125"/>
    <cellStyle name="Énfasis6 3 2" xfId="588"/>
    <cellStyle name="Énfasis6 4" xfId="433"/>
    <cellStyle name="Énfasis6 5" xfId="434"/>
    <cellStyle name="Énfasis6 6" xfId="435"/>
    <cellStyle name="Énfasis6 7" xfId="436"/>
    <cellStyle name="Entrada" xfId="9" builtinId="20" customBuiltin="1"/>
    <cellStyle name="Entrada 2" xfId="88"/>
    <cellStyle name="Entrada 2 2" xfId="437"/>
    <cellStyle name="Entrada 2 3" xfId="438"/>
    <cellStyle name="Entrada 2 4" xfId="439"/>
    <cellStyle name="Entrada 2 5" xfId="440"/>
    <cellStyle name="Entrada 2 6" xfId="441"/>
    <cellStyle name="Entrada 2 7" xfId="442"/>
    <cellStyle name="Entrada 3" xfId="126"/>
    <cellStyle name="Entrada 3 2" xfId="589"/>
    <cellStyle name="Entrada 4" xfId="443"/>
    <cellStyle name="Entrada 5" xfId="444"/>
    <cellStyle name="Entrada 6" xfId="445"/>
    <cellStyle name="Entrada 7" xfId="446"/>
    <cellStyle name="Estilo 1" xfId="596"/>
    <cellStyle name="Estilo 1 2" xfId="607"/>
    <cellStyle name="Excel Built-in Comma" xfId="447"/>
    <cellStyle name="Excel Built-in Excel Built-in Normal 4 2" xfId="609"/>
    <cellStyle name="Excel Built-in Normal" xfId="44"/>
    <cellStyle name="Excel Built-in Normal 1" xfId="448"/>
    <cellStyle name="Incorrecto" xfId="7" builtinId="27" customBuiltin="1"/>
    <cellStyle name="Incorrecto 2" xfId="89"/>
    <cellStyle name="Incorrecto 2 2" xfId="449"/>
    <cellStyle name="Incorrecto 2 3" xfId="450"/>
    <cellStyle name="Incorrecto 2 4" xfId="451"/>
    <cellStyle name="Incorrecto 2 5" xfId="452"/>
    <cellStyle name="Incorrecto 2 6" xfId="453"/>
    <cellStyle name="Incorrecto 2 7" xfId="454"/>
    <cellStyle name="Incorrecto 3" xfId="455"/>
    <cellStyle name="Incorrecto 4" xfId="456"/>
    <cellStyle name="Incorrecto 5" xfId="457"/>
    <cellStyle name="Incorrecto 6" xfId="458"/>
    <cellStyle name="Incorrecto 7" xfId="459"/>
    <cellStyle name="Millares" xfId="608" builtinId="3"/>
    <cellStyle name="Millares 2" xfId="45"/>
    <cellStyle name="Millares 2 2" xfId="90"/>
    <cellStyle name="Millares 3" xfId="91"/>
    <cellStyle name="Millares 4" xfId="460"/>
    <cellStyle name="Millares 5" xfId="594"/>
    <cellStyle name="Moneda 2" xfId="92"/>
    <cellStyle name="Moneda 2 2" xfId="592"/>
    <cellStyle name="Moneda 2 3" xfId="610"/>
    <cellStyle name="Moneda 3" xfId="113"/>
    <cellStyle name="Moneda 3 2" xfId="112"/>
    <cellStyle name="Moneda 4" xfId="461"/>
    <cellStyle name="Moneda 5 2" xfId="462"/>
    <cellStyle name="Moneda 8" xfId="463"/>
    <cellStyle name="Neutral" xfId="8" builtinId="28" customBuiltin="1"/>
    <cellStyle name="Neutral 2" xfId="93"/>
    <cellStyle name="Neutral 2 2" xfId="464"/>
    <cellStyle name="Neutral 2 3" xfId="465"/>
    <cellStyle name="Neutral 2 4" xfId="466"/>
    <cellStyle name="Neutral 2 5" xfId="467"/>
    <cellStyle name="Neutral 2 6" xfId="468"/>
    <cellStyle name="Neutral 2 7" xfId="469"/>
    <cellStyle name="Neutral 3" xfId="470"/>
    <cellStyle name="Neutral 4" xfId="471"/>
    <cellStyle name="Neutral 5" xfId="472"/>
    <cellStyle name="Neutral 6" xfId="473"/>
    <cellStyle name="Neutral 7" xfId="474"/>
    <cellStyle name="Normal" xfId="0" builtinId="0"/>
    <cellStyle name="Normal 10" xfId="58"/>
    <cellStyle name="Normal 11" xfId="597"/>
    <cellStyle name="Normal 12" xfId="611"/>
    <cellStyle name="Normal 2" xfId="43"/>
    <cellStyle name="Normal 2 2" xfId="46"/>
    <cellStyle name="Normal 2 2 2" xfId="94"/>
    <cellStyle name="Normal 2 3" xfId="48"/>
    <cellStyle name="Normal 2 3 2" xfId="95"/>
    <cellStyle name="Normal 2 3 3" xfId="576"/>
    <cellStyle name="Normal 2 3 4" xfId="57"/>
    <cellStyle name="Normal 2 3 5" xfId="595"/>
    <cellStyle name="Normal 2 4" xfId="96"/>
    <cellStyle name="Normal 2 5" xfId="97"/>
    <cellStyle name="Normal 2 6" xfId="128"/>
    <cellStyle name="Normal 2 6 2" xfId="475"/>
    <cellStyle name="Normal 2 7" xfId="476"/>
    <cellStyle name="Normal 2 8" xfId="612"/>
    <cellStyle name="Normal 3" xfId="47"/>
    <cellStyle name="Normal 3 2" xfId="598"/>
    <cellStyle name="Normal 4" xfId="42"/>
    <cellStyle name="Normal 4 2" xfId="98"/>
    <cellStyle name="Normal 4 3" xfId="593"/>
    <cellStyle name="Normal 5" xfId="50"/>
    <cellStyle name="Normal 5 2" xfId="99"/>
    <cellStyle name="Normal 5 3" xfId="601"/>
    <cellStyle name="Normal 6" xfId="52"/>
    <cellStyle name="Normal 6 2" xfId="100"/>
    <cellStyle name="Normal 6 3" xfId="603"/>
    <cellStyle name="Normal 7" xfId="54"/>
    <cellStyle name="Normal 7 2" xfId="101"/>
    <cellStyle name="Normal 7 3" xfId="605"/>
    <cellStyle name="Normal 8" xfId="55"/>
    <cellStyle name="Normal 8 2" xfId="606"/>
    <cellStyle name="Normal 9" xfId="56"/>
    <cellStyle name="Normal 9 2" xfId="477"/>
    <cellStyle name="Notas" xfId="15" builtinId="10" customBuiltin="1"/>
    <cellStyle name="Notas 2" xfId="102"/>
    <cellStyle name="Notas 2 2" xfId="478"/>
    <cellStyle name="Notas 2 3" xfId="479"/>
    <cellStyle name="Notas 2 4" xfId="480"/>
    <cellStyle name="Notas 2 5" xfId="481"/>
    <cellStyle name="Notas 2 6" xfId="482"/>
    <cellStyle name="Notas 2 7" xfId="483"/>
    <cellStyle name="Notas 3" xfId="127"/>
    <cellStyle name="Notas 3 2" xfId="590"/>
    <cellStyle name="Notas 4" xfId="484"/>
    <cellStyle name="Notas 5" xfId="485"/>
    <cellStyle name="Notas 6" xfId="486"/>
    <cellStyle name="Notas 7" xfId="487"/>
    <cellStyle name="Porcentaje 2" xfId="49"/>
    <cellStyle name="Porcentaje 2 2" xfId="600"/>
    <cellStyle name="Porcentaje 3" xfId="591"/>
    <cellStyle name="Porcentaje 3 2" xfId="599"/>
    <cellStyle name="Porcentual 2" xfId="51"/>
    <cellStyle name="Porcentual 2 2" xfId="129"/>
    <cellStyle name="Porcentual 2 2 2" xfId="602"/>
    <cellStyle name="Porcentual 3" xfId="53"/>
    <cellStyle name="Porcentual 3 2" xfId="604"/>
    <cellStyle name="Porcentual 4" xfId="103"/>
    <cellStyle name="Salida" xfId="10" builtinId="21" customBuiltin="1"/>
    <cellStyle name="Salida 2" xfId="104"/>
    <cellStyle name="Salida 2 2" xfId="488"/>
    <cellStyle name="Salida 2 3" xfId="489"/>
    <cellStyle name="Salida 2 4" xfId="490"/>
    <cellStyle name="Salida 2 5" xfId="491"/>
    <cellStyle name="Salida 2 6" xfId="492"/>
    <cellStyle name="Salida 2 7" xfId="493"/>
    <cellStyle name="Salida 3" xfId="494"/>
    <cellStyle name="Salida 4" xfId="495"/>
    <cellStyle name="Salida 5" xfId="496"/>
    <cellStyle name="Salida 6" xfId="497"/>
    <cellStyle name="Salida 7" xfId="498"/>
    <cellStyle name="TableStyleLight1" xfId="613"/>
    <cellStyle name="Texto de advertencia" xfId="14" builtinId="11" customBuiltin="1"/>
    <cellStyle name="Texto de advertencia 2" xfId="105"/>
    <cellStyle name="Texto de advertencia 2 2" xfId="499"/>
    <cellStyle name="Texto de advertencia 2 3" xfId="500"/>
    <cellStyle name="Texto de advertencia 2 4" xfId="501"/>
    <cellStyle name="Texto de advertencia 2 5" xfId="502"/>
    <cellStyle name="Texto de advertencia 2 6" xfId="503"/>
    <cellStyle name="Texto de advertencia 2 7" xfId="504"/>
    <cellStyle name="Texto de advertencia 3" xfId="505"/>
    <cellStyle name="Texto de advertencia 4" xfId="506"/>
    <cellStyle name="Texto de advertencia 5" xfId="507"/>
    <cellStyle name="Texto de advertencia 6" xfId="508"/>
    <cellStyle name="Texto de advertencia 7" xfId="509"/>
    <cellStyle name="Texto explicativo" xfId="16" builtinId="53" customBuiltin="1"/>
    <cellStyle name="Texto explicativo 2" xfId="106"/>
    <cellStyle name="Texto explicativo 2 2" xfId="510"/>
    <cellStyle name="Texto explicativo 2 3" xfId="511"/>
    <cellStyle name="Texto explicativo 2 4" xfId="512"/>
    <cellStyle name="Texto explicativo 2 5" xfId="513"/>
    <cellStyle name="Texto explicativo 2 6" xfId="514"/>
    <cellStyle name="Texto explicativo 2 7" xfId="515"/>
    <cellStyle name="Texto explicativo 3" xfId="516"/>
    <cellStyle name="Texto explicativo 4" xfId="517"/>
    <cellStyle name="Texto explicativo 5" xfId="518"/>
    <cellStyle name="Texto explicativo 6" xfId="519"/>
    <cellStyle name="Texto explicativo 7" xfId="520"/>
    <cellStyle name="Título" xfId="1" builtinId="15" customBuiltin="1"/>
    <cellStyle name="Título 1" xfId="2" builtinId="16" customBuiltin="1"/>
    <cellStyle name="Título 1 2" xfId="107"/>
    <cellStyle name="Título 1 2 2" xfId="521"/>
    <cellStyle name="Título 1 2 3" xfId="522"/>
    <cellStyle name="Título 1 2 4" xfId="523"/>
    <cellStyle name="Título 1 2 5" xfId="524"/>
    <cellStyle name="Título 1 2 6" xfId="525"/>
    <cellStyle name="Título 1 2 7" xfId="526"/>
    <cellStyle name="Título 1 3" xfId="527"/>
    <cellStyle name="Título 1 4" xfId="528"/>
    <cellStyle name="Título 1 5" xfId="529"/>
    <cellStyle name="Título 1 6" xfId="530"/>
    <cellStyle name="Título 1 7" xfId="531"/>
    <cellStyle name="Título 2" xfId="3" builtinId="17" customBuiltin="1"/>
    <cellStyle name="Título 2 2" xfId="108"/>
    <cellStyle name="Título 2 2 2" xfId="532"/>
    <cellStyle name="Título 2 2 3" xfId="533"/>
    <cellStyle name="Título 2 2 4" xfId="534"/>
    <cellStyle name="Título 2 2 5" xfId="535"/>
    <cellStyle name="Título 2 2 6" xfId="536"/>
    <cellStyle name="Título 2 2 7" xfId="537"/>
    <cellStyle name="Título 2 3" xfId="538"/>
    <cellStyle name="Título 2 4" xfId="539"/>
    <cellStyle name="Título 2 5" xfId="540"/>
    <cellStyle name="Título 2 6" xfId="541"/>
    <cellStyle name="Título 2 7" xfId="542"/>
    <cellStyle name="Título 3" xfId="4" builtinId="18" customBuiltin="1"/>
    <cellStyle name="Título 3 2" xfId="109"/>
    <cellStyle name="Título 3 2 2" xfId="543"/>
    <cellStyle name="Título 3 2 3" xfId="544"/>
    <cellStyle name="Título 3 2 4" xfId="545"/>
    <cellStyle name="Título 3 2 5" xfId="546"/>
    <cellStyle name="Título 3 2 6" xfId="547"/>
    <cellStyle name="Título 3 2 7" xfId="548"/>
    <cellStyle name="Título 3 3" xfId="549"/>
    <cellStyle name="Título 3 4" xfId="550"/>
    <cellStyle name="Título 3 5" xfId="551"/>
    <cellStyle name="Título 3 6" xfId="552"/>
    <cellStyle name="Título 3 7" xfId="553"/>
    <cellStyle name="Título 4" xfId="110"/>
    <cellStyle name="Título 4 2" xfId="554"/>
    <cellStyle name="Título 4 3" xfId="555"/>
    <cellStyle name="Título 4 4" xfId="556"/>
    <cellStyle name="Título 4 5" xfId="557"/>
    <cellStyle name="Título 4 6" xfId="558"/>
    <cellStyle name="Título 4 7" xfId="559"/>
    <cellStyle name="Título 5" xfId="560"/>
    <cellStyle name="Título 6" xfId="561"/>
    <cellStyle name="Título 7" xfId="562"/>
    <cellStyle name="Título 8" xfId="563"/>
    <cellStyle name="Título 9" xfId="564"/>
    <cellStyle name="Total" xfId="17" builtinId="25" customBuiltin="1"/>
    <cellStyle name="Total 2" xfId="111"/>
    <cellStyle name="Total 2 2" xfId="565"/>
    <cellStyle name="Total 2 3" xfId="566"/>
    <cellStyle name="Total 2 4" xfId="567"/>
    <cellStyle name="Total 2 5" xfId="568"/>
    <cellStyle name="Total 2 6" xfId="569"/>
    <cellStyle name="Total 2 7" xfId="570"/>
    <cellStyle name="Total 3" xfId="571"/>
    <cellStyle name="Total 4" xfId="572"/>
    <cellStyle name="Total 5" xfId="573"/>
    <cellStyle name="Total 6" xfId="574"/>
    <cellStyle name="Total 7" xfId="575"/>
  </cellStyles>
  <dxfs count="116">
    <dxf>
      <font>
        <color rgb="FF9C0006"/>
      </font>
      <fill>
        <patternFill>
          <bgColor rgb="FFFFC7CE"/>
        </patternFill>
      </fill>
    </dxf>
    <dxf>
      <border>
        <bottom style="medium">
          <color indexed="64"/>
        </bottom>
      </border>
    </dxf>
    <dxf>
      <border>
        <bottom style="medium">
          <color indexed="64"/>
        </bottom>
      </border>
    </dxf>
    <dxf>
      <border>
        <top style="medium">
          <color indexed="64"/>
        </top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vertical="center" readingOrder="0"/>
    </dxf>
    <dxf>
      <alignment horizontal="center" readingOrder="0"/>
    </dxf>
    <dxf>
      <fill>
        <patternFill patternType="solid">
          <fgColor indexed="64"/>
          <bgColor theme="9" tint="0.39997558519241921"/>
        </patternFill>
      </fill>
      <alignment horizontal="center" vertical="center" readingOrder="0"/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bottom style="medium">
          <color indexed="64"/>
        </bottom>
      </border>
    </dxf>
    <dxf>
      <border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numFmt numFmtId="2" formatCode="0.00"/>
    </dxf>
    <dxf>
      <numFmt numFmtId="175" formatCode="0.000000000"/>
    </dxf>
    <dxf>
      <border>
        <bottom style="medium">
          <color indexed="64"/>
        </bottom>
      </border>
    </dxf>
    <dxf>
      <numFmt numFmtId="2" formatCode="0.00"/>
    </dxf>
    <dxf>
      <alignment horizontal="center" readingOrder="0"/>
    </dxf>
    <dxf>
      <fill>
        <patternFill>
          <bgColor theme="5" tint="0.39997558519241921"/>
        </patternFill>
      </fill>
    </dxf>
    <dxf>
      <fill>
        <patternFill>
          <bgColor theme="5" tint="0.39997558519241921"/>
        </patternFill>
      </fill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border>
        <bottom style="medium">
          <color indexed="64"/>
        </bottom>
      </border>
    </dxf>
    <dxf>
      <border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fill>
        <patternFill patternType="solid">
          <bgColor theme="9" tint="0.39997558519241921"/>
        </patternFill>
      </fill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bottom style="medium">
          <color indexed="64"/>
        </bottom>
      </border>
    </dxf>
    <dxf>
      <border>
        <bottom style="medium">
          <color indexed="64"/>
        </bottom>
      </border>
    </dxf>
    <dxf>
      <border>
        <left style="medium">
          <color indexed="64"/>
        </left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border>
        <right style="medium">
          <color indexed="64"/>
        </right>
      </border>
    </dxf>
    <dxf>
      <border>
        <top style="medium">
          <color indexed="64"/>
        </top>
      </border>
    </dxf>
    <dxf>
      <border>
        <top style="medium">
          <color indexed="64"/>
        </top>
      </border>
    </dxf>
    <dxf>
      <alignment vertical="center" readingOrder="0"/>
    </dxf>
    <dxf>
      <alignment vertical="center" readingOrder="0"/>
    </dxf>
    <dxf>
      <border>
        <top style="medium">
          <color indexed="64"/>
        </top>
      </border>
    </dxf>
    <dxf>
      <border>
        <top style="medium">
          <color indexed="64"/>
        </top>
      </border>
    </dxf>
    <dxf>
      <fill>
        <patternFill patternType="solid"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bottom style="medium">
          <color indexed="64"/>
        </bottom>
      </border>
    </dxf>
    <dxf>
      <border>
        <bottom style="medium">
          <color indexed="64"/>
        </bottom>
      </border>
    </dxf>
    <dxf>
      <border>
        <bottom style="medium">
          <color indexed="64"/>
        </bottom>
      </border>
    </dxf>
    <dxf>
      <border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center" indent="0" readingOrder="0"/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 patternType="solid">
          <bgColor theme="3" tint="0.59999389629810485"/>
        </patternFill>
      </fill>
    </dxf>
    <dxf>
      <fill>
        <patternFill patternType="solid"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5" tint="0.39997558519241921"/>
        </patternFill>
      </fill>
    </dxf>
    <dxf>
      <fill>
        <patternFill>
          <bgColor theme="5" tint="0.39997558519241921"/>
        </patternFill>
      </fill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numFmt numFmtId="2" formatCode="0.00"/>
    </dxf>
    <dxf>
      <fill>
        <patternFill patternType="solid">
          <fgColor indexed="64"/>
          <bgColor theme="9" tint="0.39997558519241921"/>
        </patternFill>
      </fill>
      <alignment horizontal="center" vertical="center" readingOrder="0"/>
    </dxf>
    <dxf>
      <fill>
        <patternFill patternType="solid">
          <fgColor indexed="64"/>
          <bgColor theme="9" tint="0.39997558519241921"/>
        </patternFill>
      </fill>
      <alignment horizontal="center" vertical="center" readingOrder="0"/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border>
        <bottom style="medium">
          <color indexed="64"/>
        </bottom>
      </border>
    </dxf>
    <dxf>
      <border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numFmt numFmtId="2" formatCode="0.00"/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4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3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1"/>
  <mc:AlternateContent xmlns:mc="http://schemas.openxmlformats.org/markup-compatibility/2006">
    <mc:Choice xmlns:c14="http://schemas.microsoft.com/office/drawing/2007/8/2/chart" Requires="c14">
      <c14:style val="142"/>
    </mc:Choice>
    <mc:Fallback>
      <c:style val="4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STATUS DIWA 2</a:t>
            </a:r>
          </a:p>
        </c:rich>
      </c:tx>
      <c:layout>
        <c:manualLayout>
          <c:xMode val="edge"/>
          <c:yMode val="edge"/>
          <c:x val="0.4467984934086629"/>
          <c:y val="2.7753688563549938E-2"/>
        </c:manualLayout>
      </c:layout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gradFill>
          <a:gsLst>
            <a:gs pos="36000">
              <a:srgbClr val="FF0000"/>
            </a:gs>
            <a:gs pos="76000">
              <a:srgbClr val="FFFF00"/>
            </a:gs>
            <a:gs pos="100000">
              <a:srgbClr val="00B050"/>
            </a:gs>
          </a:gsLst>
          <a:lin ang="5400000" scaled="0"/>
        </a:gradFill>
      </c:spPr>
    </c:sideWall>
    <c:backWall>
      <c:thickness val="0"/>
      <c:spPr>
        <a:gradFill>
          <a:gsLst>
            <a:gs pos="36000">
              <a:srgbClr val="FF0000"/>
            </a:gs>
            <a:gs pos="76000">
              <a:srgbClr val="FFFF00"/>
            </a:gs>
            <a:gs pos="100000">
              <a:srgbClr val="00B050"/>
            </a:gs>
          </a:gsLst>
          <a:lin ang="5400000" scaled="0"/>
        </a:gradFill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'STATUS GENERAL'!$C$5</c:f>
              <c:strCache>
                <c:ptCount val="1"/>
                <c:pt idx="0">
                  <c:v>STATUS</c:v>
                </c:pt>
              </c:strCache>
            </c:strRef>
          </c:tx>
          <c:invertIfNegative val="0"/>
          <c:cat>
            <c:strRef>
              <c:f>'STATUS GENERAL'!$B$6:$B$35</c:f>
              <c:strCache>
                <c:ptCount val="30"/>
                <c:pt idx="0">
                  <c:v>K018</c:v>
                </c:pt>
                <c:pt idx="1">
                  <c:v>K015</c:v>
                </c:pt>
                <c:pt idx="2">
                  <c:v>K017</c:v>
                </c:pt>
                <c:pt idx="3">
                  <c:v>K027</c:v>
                </c:pt>
                <c:pt idx="4">
                  <c:v>K021</c:v>
                </c:pt>
                <c:pt idx="5">
                  <c:v>K023</c:v>
                </c:pt>
                <c:pt idx="6">
                  <c:v>K006</c:v>
                </c:pt>
                <c:pt idx="7">
                  <c:v>K013</c:v>
                </c:pt>
                <c:pt idx="8">
                  <c:v>K003</c:v>
                </c:pt>
                <c:pt idx="9">
                  <c:v>K020</c:v>
                </c:pt>
                <c:pt idx="10">
                  <c:v>K012</c:v>
                </c:pt>
                <c:pt idx="11">
                  <c:v>K022</c:v>
                </c:pt>
                <c:pt idx="12">
                  <c:v>K029</c:v>
                </c:pt>
                <c:pt idx="13">
                  <c:v>K011</c:v>
                </c:pt>
                <c:pt idx="14">
                  <c:v>K024</c:v>
                </c:pt>
                <c:pt idx="15">
                  <c:v>K028</c:v>
                </c:pt>
                <c:pt idx="16">
                  <c:v>K025</c:v>
                </c:pt>
                <c:pt idx="17">
                  <c:v>K008</c:v>
                </c:pt>
                <c:pt idx="18">
                  <c:v>K004</c:v>
                </c:pt>
                <c:pt idx="19">
                  <c:v>K010</c:v>
                </c:pt>
                <c:pt idx="20">
                  <c:v>K002</c:v>
                </c:pt>
                <c:pt idx="21">
                  <c:v>K005</c:v>
                </c:pt>
                <c:pt idx="22">
                  <c:v>K007</c:v>
                </c:pt>
                <c:pt idx="23">
                  <c:v>K019</c:v>
                </c:pt>
                <c:pt idx="24">
                  <c:v>K026</c:v>
                </c:pt>
                <c:pt idx="25">
                  <c:v>K001</c:v>
                </c:pt>
                <c:pt idx="26">
                  <c:v>K009</c:v>
                </c:pt>
                <c:pt idx="27">
                  <c:v>K014</c:v>
                </c:pt>
                <c:pt idx="28">
                  <c:v>K016</c:v>
                </c:pt>
                <c:pt idx="29">
                  <c:v>K030</c:v>
                </c:pt>
              </c:strCache>
            </c:strRef>
          </c:cat>
          <c:val>
            <c:numRef>
              <c:f>'STATUS GENERAL'!$C$6:$C$35</c:f>
              <c:numCache>
                <c:formatCode>0.00</c:formatCode>
                <c:ptCount val="30"/>
                <c:pt idx="0">
                  <c:v>2.6043999999999983</c:v>
                </c:pt>
                <c:pt idx="1">
                  <c:v>2.3019666666666687</c:v>
                </c:pt>
                <c:pt idx="2">
                  <c:v>2.0544833333333345</c:v>
                </c:pt>
                <c:pt idx="3">
                  <c:v>2.0084277777777784</c:v>
                </c:pt>
                <c:pt idx="4">
                  <c:v>1.9629222222222196</c:v>
                </c:pt>
                <c:pt idx="5">
                  <c:v>1.7107999999999999</c:v>
                </c:pt>
                <c:pt idx="6">
                  <c:v>1.70318477777778</c:v>
                </c:pt>
                <c:pt idx="7">
                  <c:v>1.6430292222222238</c:v>
                </c:pt>
                <c:pt idx="8">
                  <c:v>1.4591833333333322</c:v>
                </c:pt>
                <c:pt idx="9">
                  <c:v>1.4538000000000004</c:v>
                </c:pt>
                <c:pt idx="10">
                  <c:v>1.4390944444444425</c:v>
                </c:pt>
                <c:pt idx="11">
                  <c:v>1.4195166666666668</c:v>
                </c:pt>
                <c:pt idx="12">
                  <c:v>1.3938333333333315</c:v>
                </c:pt>
                <c:pt idx="13">
                  <c:v>1.313416666666666</c:v>
                </c:pt>
                <c:pt idx="14">
                  <c:v>1.2928458888888883</c:v>
                </c:pt>
                <c:pt idx="15">
                  <c:v>1.2588555555555554</c:v>
                </c:pt>
                <c:pt idx="16">
                  <c:v>1.2555111111111106</c:v>
                </c:pt>
                <c:pt idx="17">
                  <c:v>1.2346722222222242</c:v>
                </c:pt>
                <c:pt idx="18">
                  <c:v>1.1707388888888879</c:v>
                </c:pt>
                <c:pt idx="19">
                  <c:v>1.1367444444444437</c:v>
                </c:pt>
                <c:pt idx="20">
                  <c:v>1.1091722222222218</c:v>
                </c:pt>
                <c:pt idx="21">
                  <c:v>1.0959166666666662</c:v>
                </c:pt>
                <c:pt idx="22">
                  <c:v>1.0036555555555549</c:v>
                </c:pt>
                <c:pt idx="23">
                  <c:v>0.92606111111111122</c:v>
                </c:pt>
                <c:pt idx="24">
                  <c:v>0.83626111111111057</c:v>
                </c:pt>
                <c:pt idx="25">
                  <c:v>0.76833333333333276</c:v>
                </c:pt>
                <c:pt idx="26">
                  <c:v>0.73813333333333297</c:v>
                </c:pt>
                <c:pt idx="27">
                  <c:v>0.61099999999999943</c:v>
                </c:pt>
                <c:pt idx="28">
                  <c:v>0.39904444444444442</c:v>
                </c:pt>
                <c:pt idx="2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"/>
        <c:shape val="box"/>
        <c:axId val="92980736"/>
        <c:axId val="87425600"/>
        <c:axId val="0"/>
      </c:bar3DChart>
      <c:catAx>
        <c:axId val="92980736"/>
        <c:scaling>
          <c:orientation val="minMax"/>
        </c:scaling>
        <c:delete val="0"/>
        <c:axPos val="b"/>
        <c:majorTickMark val="out"/>
        <c:minorTickMark val="none"/>
        <c:tickLblPos val="nextTo"/>
        <c:crossAx val="87425600"/>
        <c:crosses val="autoZero"/>
        <c:auto val="1"/>
        <c:lblAlgn val="ctr"/>
        <c:lblOffset val="100"/>
        <c:noMultiLvlLbl val="0"/>
      </c:catAx>
      <c:valAx>
        <c:axId val="87425600"/>
        <c:scaling>
          <c:orientation val="minMax"/>
          <c:max val="2.5"/>
          <c:min val="0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92980736"/>
        <c:crosses val="autoZero"/>
        <c:crossBetween val="between"/>
        <c:majorUnit val="0.5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1"/>
  <mc:AlternateContent xmlns:mc="http://schemas.openxmlformats.org/markup-compatibility/2006">
    <mc:Choice xmlns:c14="http://schemas.microsoft.com/office/drawing/2007/8/2/chart" Requires="c14">
      <c14:style val="142"/>
    </mc:Choice>
    <mc:Fallback>
      <c:style val="4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STATUS DIWA 3</a:t>
            </a:r>
          </a:p>
        </c:rich>
      </c:tx>
      <c:layout>
        <c:manualLayout>
          <c:xMode val="edge"/>
          <c:yMode val="edge"/>
          <c:x val="0.4467984934086629"/>
          <c:y val="2.7753688563549938E-2"/>
        </c:manualLayout>
      </c:layout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gradFill>
          <a:gsLst>
            <a:gs pos="30000">
              <a:srgbClr val="FF0000"/>
            </a:gs>
            <a:gs pos="57000">
              <a:srgbClr val="FFFF00"/>
            </a:gs>
            <a:gs pos="86000">
              <a:srgbClr val="00B050"/>
            </a:gs>
          </a:gsLst>
          <a:lin ang="5400000" scaled="0"/>
        </a:gradFill>
      </c:spPr>
    </c:sideWall>
    <c:backWall>
      <c:thickness val="0"/>
      <c:spPr>
        <a:gradFill>
          <a:gsLst>
            <a:gs pos="30000">
              <a:srgbClr val="FF0000"/>
            </a:gs>
            <a:gs pos="57000">
              <a:srgbClr val="FFFF00"/>
            </a:gs>
            <a:gs pos="86000">
              <a:srgbClr val="00B050"/>
            </a:gs>
          </a:gsLst>
          <a:lin ang="5400000" scaled="0"/>
        </a:gradFill>
      </c:spPr>
    </c:backWall>
    <c:plotArea>
      <c:layout>
        <c:manualLayout>
          <c:layoutTarget val="inner"/>
          <c:xMode val="edge"/>
          <c:yMode val="edge"/>
          <c:x val="4.8935391550632437E-2"/>
          <c:y val="0.17059542384864812"/>
          <c:w val="0.91791959903317177"/>
          <c:h val="0.7401866908842674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'STATUS GENERAL'!$C$5</c:f>
              <c:strCache>
                <c:ptCount val="1"/>
                <c:pt idx="0">
                  <c:v>STATUS</c:v>
                </c:pt>
              </c:strCache>
            </c:strRef>
          </c:tx>
          <c:invertIfNegative val="0"/>
          <c:cat>
            <c:strRef>
              <c:f>'STATUS GENERAL'!$E$6:$E$11</c:f>
              <c:strCache>
                <c:ptCount val="6"/>
                <c:pt idx="0">
                  <c:v>K036</c:v>
                </c:pt>
                <c:pt idx="1">
                  <c:v>K031</c:v>
                </c:pt>
                <c:pt idx="2">
                  <c:v>K032</c:v>
                </c:pt>
                <c:pt idx="3">
                  <c:v>K033</c:v>
                </c:pt>
                <c:pt idx="4">
                  <c:v>K035</c:v>
                </c:pt>
                <c:pt idx="5">
                  <c:v>K034</c:v>
                </c:pt>
              </c:strCache>
            </c:strRef>
          </c:cat>
          <c:val>
            <c:numRef>
              <c:f>'STATUS GENERAL'!$F$6:$F$11</c:f>
              <c:numCache>
                <c:formatCode>0.00</c:formatCode>
                <c:ptCount val="6"/>
                <c:pt idx="0">
                  <c:v>2.6394999999999982</c:v>
                </c:pt>
                <c:pt idx="1">
                  <c:v>2.2178777777777752</c:v>
                </c:pt>
                <c:pt idx="2">
                  <c:v>1.6631722222222232</c:v>
                </c:pt>
                <c:pt idx="3">
                  <c:v>1.5697514444444445</c:v>
                </c:pt>
                <c:pt idx="4">
                  <c:v>1.4421333333333306</c:v>
                </c:pt>
                <c:pt idx="5">
                  <c:v>0.85801666666666621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shape val="box"/>
        <c:axId val="92963840"/>
        <c:axId val="87427328"/>
        <c:axId val="0"/>
      </c:bar3DChart>
      <c:catAx>
        <c:axId val="92963840"/>
        <c:scaling>
          <c:orientation val="minMax"/>
        </c:scaling>
        <c:delete val="0"/>
        <c:axPos val="b"/>
        <c:majorTickMark val="out"/>
        <c:minorTickMark val="none"/>
        <c:tickLblPos val="nextTo"/>
        <c:crossAx val="87427328"/>
        <c:crosses val="autoZero"/>
        <c:auto val="1"/>
        <c:lblAlgn val="ctr"/>
        <c:lblOffset val="100"/>
        <c:noMultiLvlLbl val="0"/>
      </c:catAx>
      <c:valAx>
        <c:axId val="87427328"/>
        <c:scaling>
          <c:orientation val="minMax"/>
          <c:max val="2.5"/>
          <c:min val="0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92963840"/>
        <c:crosses val="autoZero"/>
        <c:crossBetween val="between"/>
        <c:majorUnit val="0.5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1"/>
  <mc:AlternateContent xmlns:mc="http://schemas.openxmlformats.org/markup-compatibility/2006">
    <mc:Choice xmlns:c14="http://schemas.microsoft.com/office/drawing/2007/8/2/chart" Requires="c14">
      <c14:style val="142"/>
    </mc:Choice>
    <mc:Fallback>
      <c:style val="4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STATUS DIWA 3E UPA 400</a:t>
            </a:r>
          </a:p>
        </c:rich>
      </c:tx>
      <c:layout>
        <c:manualLayout>
          <c:xMode val="edge"/>
          <c:yMode val="edge"/>
          <c:x val="0.38485328780292588"/>
          <c:y val="3.2379303324141594E-2"/>
        </c:manualLayout>
      </c:layout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gradFill>
          <a:gsLst>
            <a:gs pos="62000">
              <a:srgbClr val="FFFF00"/>
            </a:gs>
            <a:gs pos="36000">
              <a:srgbClr val="FF0000"/>
            </a:gs>
            <a:gs pos="98000">
              <a:srgbClr val="00B050"/>
            </a:gs>
          </a:gsLst>
          <a:lin ang="5400000" scaled="0"/>
        </a:gradFill>
      </c:spPr>
    </c:sideWall>
    <c:backWall>
      <c:thickness val="0"/>
      <c:spPr>
        <a:gradFill>
          <a:gsLst>
            <a:gs pos="62000">
              <a:srgbClr val="FFFF00"/>
            </a:gs>
            <a:gs pos="36000">
              <a:srgbClr val="FF0000"/>
            </a:gs>
            <a:gs pos="98000">
              <a:srgbClr val="00B050"/>
            </a:gs>
          </a:gsLst>
          <a:lin ang="5400000" scaled="0"/>
        </a:gradFill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'STATUS GENERAL'!$C$5</c:f>
              <c:strCache>
                <c:ptCount val="1"/>
                <c:pt idx="0">
                  <c:v>STATUS</c:v>
                </c:pt>
              </c:strCache>
            </c:strRef>
          </c:tx>
          <c:invertIfNegative val="0"/>
          <c:cat>
            <c:strRef>
              <c:f>'STATUS GENERAL'!$H$6:$H$75</c:f>
              <c:strCache>
                <c:ptCount val="70"/>
                <c:pt idx="0">
                  <c:v>K038</c:v>
                </c:pt>
                <c:pt idx="1">
                  <c:v>K094</c:v>
                </c:pt>
                <c:pt idx="2">
                  <c:v>K079</c:v>
                </c:pt>
                <c:pt idx="3">
                  <c:v>K074</c:v>
                </c:pt>
                <c:pt idx="4">
                  <c:v>K088</c:v>
                </c:pt>
                <c:pt idx="5">
                  <c:v>K092</c:v>
                </c:pt>
                <c:pt idx="6">
                  <c:v>K102</c:v>
                </c:pt>
                <c:pt idx="7">
                  <c:v>K048</c:v>
                </c:pt>
                <c:pt idx="8">
                  <c:v>K039</c:v>
                </c:pt>
                <c:pt idx="9">
                  <c:v>K036</c:v>
                </c:pt>
                <c:pt idx="10">
                  <c:v>K045</c:v>
                </c:pt>
                <c:pt idx="11">
                  <c:v>K047</c:v>
                </c:pt>
                <c:pt idx="12">
                  <c:v>K067</c:v>
                </c:pt>
                <c:pt idx="13">
                  <c:v>K040</c:v>
                </c:pt>
                <c:pt idx="14">
                  <c:v>K050</c:v>
                </c:pt>
                <c:pt idx="15">
                  <c:v>K042</c:v>
                </c:pt>
                <c:pt idx="16">
                  <c:v>K103</c:v>
                </c:pt>
                <c:pt idx="17">
                  <c:v>K082</c:v>
                </c:pt>
                <c:pt idx="18">
                  <c:v>K105</c:v>
                </c:pt>
                <c:pt idx="19">
                  <c:v>K089</c:v>
                </c:pt>
                <c:pt idx="20">
                  <c:v>K062</c:v>
                </c:pt>
                <c:pt idx="21">
                  <c:v>K049</c:v>
                </c:pt>
                <c:pt idx="22">
                  <c:v>K090</c:v>
                </c:pt>
                <c:pt idx="23">
                  <c:v>K091</c:v>
                </c:pt>
                <c:pt idx="24">
                  <c:v>K053</c:v>
                </c:pt>
                <c:pt idx="25">
                  <c:v>K093</c:v>
                </c:pt>
                <c:pt idx="26">
                  <c:v>K084</c:v>
                </c:pt>
                <c:pt idx="27">
                  <c:v>K041</c:v>
                </c:pt>
                <c:pt idx="28">
                  <c:v>K055</c:v>
                </c:pt>
                <c:pt idx="29">
                  <c:v>K085</c:v>
                </c:pt>
                <c:pt idx="30">
                  <c:v>K100</c:v>
                </c:pt>
                <c:pt idx="31">
                  <c:v>K058</c:v>
                </c:pt>
                <c:pt idx="32">
                  <c:v>K099</c:v>
                </c:pt>
                <c:pt idx="33">
                  <c:v>K044</c:v>
                </c:pt>
                <c:pt idx="34">
                  <c:v>K052</c:v>
                </c:pt>
                <c:pt idx="35">
                  <c:v>K087</c:v>
                </c:pt>
                <c:pt idx="36">
                  <c:v>K078</c:v>
                </c:pt>
                <c:pt idx="37">
                  <c:v>K051</c:v>
                </c:pt>
                <c:pt idx="38">
                  <c:v>K064</c:v>
                </c:pt>
                <c:pt idx="39">
                  <c:v>K059</c:v>
                </c:pt>
                <c:pt idx="40">
                  <c:v>K070</c:v>
                </c:pt>
                <c:pt idx="41">
                  <c:v>K063</c:v>
                </c:pt>
                <c:pt idx="42">
                  <c:v>K057</c:v>
                </c:pt>
                <c:pt idx="43">
                  <c:v>K066</c:v>
                </c:pt>
                <c:pt idx="44">
                  <c:v>K056</c:v>
                </c:pt>
                <c:pt idx="45">
                  <c:v>K065</c:v>
                </c:pt>
                <c:pt idx="46">
                  <c:v>K043</c:v>
                </c:pt>
                <c:pt idx="47">
                  <c:v>K086</c:v>
                </c:pt>
                <c:pt idx="48">
                  <c:v>K080</c:v>
                </c:pt>
                <c:pt idx="49">
                  <c:v>K069</c:v>
                </c:pt>
                <c:pt idx="50">
                  <c:v>K060</c:v>
                </c:pt>
                <c:pt idx="51">
                  <c:v>K061</c:v>
                </c:pt>
                <c:pt idx="52">
                  <c:v>K104</c:v>
                </c:pt>
                <c:pt idx="53">
                  <c:v>K071</c:v>
                </c:pt>
                <c:pt idx="54">
                  <c:v>K095</c:v>
                </c:pt>
                <c:pt idx="55">
                  <c:v>K096</c:v>
                </c:pt>
                <c:pt idx="56">
                  <c:v>K068</c:v>
                </c:pt>
                <c:pt idx="57">
                  <c:v>K072</c:v>
                </c:pt>
                <c:pt idx="58">
                  <c:v>K101</c:v>
                </c:pt>
                <c:pt idx="59">
                  <c:v>K097</c:v>
                </c:pt>
                <c:pt idx="60">
                  <c:v>K077</c:v>
                </c:pt>
                <c:pt idx="61">
                  <c:v>K054</c:v>
                </c:pt>
                <c:pt idx="62">
                  <c:v>K083</c:v>
                </c:pt>
                <c:pt idx="63">
                  <c:v>K076</c:v>
                </c:pt>
                <c:pt idx="64">
                  <c:v>K037</c:v>
                </c:pt>
                <c:pt idx="65">
                  <c:v>K073</c:v>
                </c:pt>
                <c:pt idx="66">
                  <c:v>K081</c:v>
                </c:pt>
                <c:pt idx="67">
                  <c:v>K075</c:v>
                </c:pt>
                <c:pt idx="68">
                  <c:v>K046</c:v>
                </c:pt>
                <c:pt idx="69">
                  <c:v>K098</c:v>
                </c:pt>
              </c:strCache>
            </c:strRef>
          </c:cat>
          <c:val>
            <c:numRef>
              <c:f>'STATUS GENERAL'!$I$6:$I$75</c:f>
              <c:numCache>
                <c:formatCode>0.00</c:formatCode>
                <c:ptCount val="70"/>
                <c:pt idx="0">
                  <c:v>3.2545000000000002</c:v>
                </c:pt>
                <c:pt idx="1">
                  <c:v>3.2426666666666666</c:v>
                </c:pt>
                <c:pt idx="2">
                  <c:v>3.1475</c:v>
                </c:pt>
                <c:pt idx="3">
                  <c:v>3.1211666666666664</c:v>
                </c:pt>
                <c:pt idx="4">
                  <c:v>2.8257222222222218</c:v>
                </c:pt>
                <c:pt idx="5">
                  <c:v>2.799722222222222</c:v>
                </c:pt>
                <c:pt idx="6">
                  <c:v>2.7539999999999996</c:v>
                </c:pt>
                <c:pt idx="7">
                  <c:v>2.7495555555555544</c:v>
                </c:pt>
                <c:pt idx="8">
                  <c:v>2.6541666666666659</c:v>
                </c:pt>
                <c:pt idx="9">
                  <c:v>2.6394999999999982</c:v>
                </c:pt>
                <c:pt idx="10">
                  <c:v>2.5928999999999984</c:v>
                </c:pt>
                <c:pt idx="11">
                  <c:v>2.5211666666666663</c:v>
                </c:pt>
                <c:pt idx="12">
                  <c:v>2.5211666666666659</c:v>
                </c:pt>
                <c:pt idx="13">
                  <c:v>2.5169444444444435</c:v>
                </c:pt>
                <c:pt idx="14">
                  <c:v>2.482555555555555</c:v>
                </c:pt>
                <c:pt idx="15">
                  <c:v>2.4250888888888893</c:v>
                </c:pt>
                <c:pt idx="16">
                  <c:v>2.3589611111111135</c:v>
                </c:pt>
                <c:pt idx="17">
                  <c:v>2.3116333333333352</c:v>
                </c:pt>
                <c:pt idx="18">
                  <c:v>2.2841666666666658</c:v>
                </c:pt>
                <c:pt idx="19">
                  <c:v>2.1921666666666666</c:v>
                </c:pt>
                <c:pt idx="20">
                  <c:v>2.1843611111111114</c:v>
                </c:pt>
                <c:pt idx="21">
                  <c:v>2.1738666666666657</c:v>
                </c:pt>
                <c:pt idx="22">
                  <c:v>2.1217000000000001</c:v>
                </c:pt>
                <c:pt idx="23">
                  <c:v>2.1067833333333343</c:v>
                </c:pt>
                <c:pt idx="24">
                  <c:v>2.0921666666666661</c:v>
                </c:pt>
                <c:pt idx="25">
                  <c:v>2.0162777777777769</c:v>
                </c:pt>
                <c:pt idx="26">
                  <c:v>1.9918166666666668</c:v>
                </c:pt>
                <c:pt idx="27">
                  <c:v>1.9900666666666684</c:v>
                </c:pt>
                <c:pt idx="28">
                  <c:v>1.9891111111111115</c:v>
                </c:pt>
                <c:pt idx="29">
                  <c:v>1.9663888888888885</c:v>
                </c:pt>
                <c:pt idx="30">
                  <c:v>1.96072222222222</c:v>
                </c:pt>
                <c:pt idx="31">
                  <c:v>1.9592611111111122</c:v>
                </c:pt>
                <c:pt idx="32">
                  <c:v>1.9376236666666691</c:v>
                </c:pt>
                <c:pt idx="33">
                  <c:v>1.9243111111111131</c:v>
                </c:pt>
                <c:pt idx="34">
                  <c:v>1.8834847777777795</c:v>
                </c:pt>
                <c:pt idx="35">
                  <c:v>1.8011388888888911</c:v>
                </c:pt>
                <c:pt idx="36">
                  <c:v>1.7571666666666685</c:v>
                </c:pt>
                <c:pt idx="37">
                  <c:v>1.7524499999999998</c:v>
                </c:pt>
                <c:pt idx="38">
                  <c:v>1.7351777777777797</c:v>
                </c:pt>
                <c:pt idx="39">
                  <c:v>1.731605555555557</c:v>
                </c:pt>
                <c:pt idx="40">
                  <c:v>1.7229166666666684</c:v>
                </c:pt>
                <c:pt idx="41">
                  <c:v>1.7049444444444461</c:v>
                </c:pt>
                <c:pt idx="42">
                  <c:v>1.6920166666666687</c:v>
                </c:pt>
                <c:pt idx="43">
                  <c:v>1.6896388888888898</c:v>
                </c:pt>
                <c:pt idx="44">
                  <c:v>1.6757055555555576</c:v>
                </c:pt>
                <c:pt idx="45">
                  <c:v>1.6564222222222242</c:v>
                </c:pt>
                <c:pt idx="46">
                  <c:v>1.6385611111111131</c:v>
                </c:pt>
                <c:pt idx="47">
                  <c:v>1.628661111111112</c:v>
                </c:pt>
                <c:pt idx="48">
                  <c:v>1.6120000000000019</c:v>
                </c:pt>
                <c:pt idx="49">
                  <c:v>1.6002166666666684</c:v>
                </c:pt>
                <c:pt idx="50">
                  <c:v>1.5975277777777794</c:v>
                </c:pt>
                <c:pt idx="51">
                  <c:v>1.5767722222222231</c:v>
                </c:pt>
                <c:pt idx="52">
                  <c:v>1.570594444444446</c:v>
                </c:pt>
                <c:pt idx="53">
                  <c:v>1.5561888888888906</c:v>
                </c:pt>
                <c:pt idx="54">
                  <c:v>1.5507888888888897</c:v>
                </c:pt>
                <c:pt idx="55">
                  <c:v>1.5347125555555576</c:v>
                </c:pt>
                <c:pt idx="56">
                  <c:v>1.5334444444444462</c:v>
                </c:pt>
                <c:pt idx="57">
                  <c:v>1.5152111111111131</c:v>
                </c:pt>
                <c:pt idx="58">
                  <c:v>1.5038458888888904</c:v>
                </c:pt>
                <c:pt idx="59">
                  <c:v>1.4860055555555569</c:v>
                </c:pt>
                <c:pt idx="60">
                  <c:v>1.464805555555557</c:v>
                </c:pt>
                <c:pt idx="61">
                  <c:v>1.463338888888891</c:v>
                </c:pt>
                <c:pt idx="62">
                  <c:v>1.4234777777777794</c:v>
                </c:pt>
                <c:pt idx="63">
                  <c:v>1.4078888888888907</c:v>
                </c:pt>
                <c:pt idx="64">
                  <c:v>1.3969888888888908</c:v>
                </c:pt>
                <c:pt idx="65">
                  <c:v>1.3033833333333344</c:v>
                </c:pt>
                <c:pt idx="66">
                  <c:v>1.3007468888888907</c:v>
                </c:pt>
                <c:pt idx="67">
                  <c:v>1.2586833333333336</c:v>
                </c:pt>
                <c:pt idx="68">
                  <c:v>1.0804833333333337</c:v>
                </c:pt>
                <c:pt idx="69">
                  <c:v>0.98736111111111124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shape val="box"/>
        <c:axId val="94316032"/>
        <c:axId val="87432512"/>
        <c:axId val="0"/>
      </c:bar3DChart>
      <c:catAx>
        <c:axId val="9431603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CO"/>
          </a:p>
        </c:txPr>
        <c:crossAx val="87432512"/>
        <c:crosses val="autoZero"/>
        <c:auto val="1"/>
        <c:lblAlgn val="ctr"/>
        <c:lblOffset val="100"/>
        <c:noMultiLvlLbl val="0"/>
      </c:catAx>
      <c:valAx>
        <c:axId val="874325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943160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1"/>
  <mc:AlternateContent xmlns:mc="http://schemas.openxmlformats.org/markup-compatibility/2006">
    <mc:Choice xmlns:c14="http://schemas.microsoft.com/office/drawing/2007/8/2/chart" Requires="c14">
      <c14:style val="142"/>
    </mc:Choice>
    <mc:Fallback>
      <c:style val="4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STATUS DIWA 3E O500</a:t>
            </a:r>
          </a:p>
        </c:rich>
      </c:tx>
      <c:layout>
        <c:manualLayout>
          <c:xMode val="edge"/>
          <c:yMode val="edge"/>
          <c:x val="0.38485328780292588"/>
          <c:y val="3.2379303324141594E-2"/>
        </c:manualLayout>
      </c:layout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gradFill>
          <a:gsLst>
            <a:gs pos="58000">
              <a:srgbClr val="FFFF00"/>
            </a:gs>
            <a:gs pos="38000">
              <a:srgbClr val="FF0000"/>
            </a:gs>
            <a:gs pos="93000">
              <a:srgbClr val="00B050"/>
            </a:gs>
          </a:gsLst>
          <a:lin ang="5400000" scaled="0"/>
        </a:gradFill>
      </c:spPr>
    </c:sideWall>
    <c:backWall>
      <c:thickness val="0"/>
      <c:spPr>
        <a:gradFill>
          <a:gsLst>
            <a:gs pos="58000">
              <a:srgbClr val="FFFF00"/>
            </a:gs>
            <a:gs pos="38000">
              <a:srgbClr val="FF0000"/>
            </a:gs>
            <a:gs pos="93000">
              <a:srgbClr val="00B050"/>
            </a:gs>
          </a:gsLst>
          <a:lin ang="5400000" scaled="0"/>
        </a:gradFill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'STATUS GENERAL'!$C$5</c:f>
              <c:strCache>
                <c:ptCount val="1"/>
                <c:pt idx="0">
                  <c:v>STATUS</c:v>
                </c:pt>
              </c:strCache>
            </c:strRef>
          </c:tx>
          <c:invertIfNegative val="0"/>
          <c:cat>
            <c:strRef>
              <c:f>'STATUS GENERAL'!$K$6:$K$52</c:f>
              <c:strCache>
                <c:ptCount val="47"/>
                <c:pt idx="0">
                  <c:v>K133</c:v>
                </c:pt>
                <c:pt idx="1">
                  <c:v>K125</c:v>
                </c:pt>
                <c:pt idx="2">
                  <c:v>K117</c:v>
                </c:pt>
                <c:pt idx="3">
                  <c:v>K142</c:v>
                </c:pt>
                <c:pt idx="4">
                  <c:v>K113</c:v>
                </c:pt>
                <c:pt idx="5">
                  <c:v>K135</c:v>
                </c:pt>
                <c:pt idx="6">
                  <c:v>K109</c:v>
                </c:pt>
                <c:pt idx="7">
                  <c:v>K139</c:v>
                </c:pt>
                <c:pt idx="8">
                  <c:v>K121</c:v>
                </c:pt>
                <c:pt idx="9">
                  <c:v>K134</c:v>
                </c:pt>
                <c:pt idx="10">
                  <c:v>K131</c:v>
                </c:pt>
                <c:pt idx="11">
                  <c:v>K148</c:v>
                </c:pt>
                <c:pt idx="12">
                  <c:v>K114</c:v>
                </c:pt>
                <c:pt idx="13">
                  <c:v>K147</c:v>
                </c:pt>
                <c:pt idx="14">
                  <c:v>K145</c:v>
                </c:pt>
                <c:pt idx="15">
                  <c:v>K110</c:v>
                </c:pt>
                <c:pt idx="16">
                  <c:v>K124</c:v>
                </c:pt>
                <c:pt idx="17">
                  <c:v>K132</c:v>
                </c:pt>
                <c:pt idx="18">
                  <c:v>K116</c:v>
                </c:pt>
                <c:pt idx="19">
                  <c:v>K141</c:v>
                </c:pt>
                <c:pt idx="20">
                  <c:v>K120</c:v>
                </c:pt>
                <c:pt idx="21">
                  <c:v>K129</c:v>
                </c:pt>
                <c:pt idx="22">
                  <c:v>K151</c:v>
                </c:pt>
                <c:pt idx="23">
                  <c:v>K126</c:v>
                </c:pt>
                <c:pt idx="24">
                  <c:v>K138</c:v>
                </c:pt>
                <c:pt idx="25">
                  <c:v>K106</c:v>
                </c:pt>
                <c:pt idx="26">
                  <c:v>K118</c:v>
                </c:pt>
                <c:pt idx="27">
                  <c:v>K130</c:v>
                </c:pt>
                <c:pt idx="28">
                  <c:v>K122</c:v>
                </c:pt>
                <c:pt idx="29">
                  <c:v>K119</c:v>
                </c:pt>
                <c:pt idx="30">
                  <c:v>K144</c:v>
                </c:pt>
                <c:pt idx="31">
                  <c:v>K128</c:v>
                </c:pt>
                <c:pt idx="32">
                  <c:v>K127</c:v>
                </c:pt>
                <c:pt idx="33">
                  <c:v>K108</c:v>
                </c:pt>
                <c:pt idx="34">
                  <c:v>K115</c:v>
                </c:pt>
                <c:pt idx="35">
                  <c:v>K152</c:v>
                </c:pt>
                <c:pt idx="36">
                  <c:v>K146</c:v>
                </c:pt>
                <c:pt idx="37">
                  <c:v>K123</c:v>
                </c:pt>
                <c:pt idx="38">
                  <c:v>K112</c:v>
                </c:pt>
                <c:pt idx="39">
                  <c:v>K107</c:v>
                </c:pt>
                <c:pt idx="40">
                  <c:v>K149</c:v>
                </c:pt>
                <c:pt idx="41">
                  <c:v>K140</c:v>
                </c:pt>
                <c:pt idx="42">
                  <c:v>K111</c:v>
                </c:pt>
                <c:pt idx="43">
                  <c:v>K150</c:v>
                </c:pt>
                <c:pt idx="44">
                  <c:v>K143</c:v>
                </c:pt>
                <c:pt idx="45">
                  <c:v>K137</c:v>
                </c:pt>
                <c:pt idx="46">
                  <c:v>K136</c:v>
                </c:pt>
              </c:strCache>
            </c:strRef>
          </c:cat>
          <c:val>
            <c:numRef>
              <c:f>'STATUS GENERAL'!$L$6:$L$52</c:f>
              <c:numCache>
                <c:formatCode>0.00</c:formatCode>
                <c:ptCount val="47"/>
                <c:pt idx="0">
                  <c:v>2.7176666666666649</c:v>
                </c:pt>
                <c:pt idx="1">
                  <c:v>2.6150555555555548</c:v>
                </c:pt>
                <c:pt idx="2">
                  <c:v>2.5139333333333322</c:v>
                </c:pt>
                <c:pt idx="3">
                  <c:v>2.4178500000000023</c:v>
                </c:pt>
                <c:pt idx="4">
                  <c:v>2.2652070000000006</c:v>
                </c:pt>
                <c:pt idx="5">
                  <c:v>2.2173833333333346</c:v>
                </c:pt>
                <c:pt idx="6">
                  <c:v>2.1934000000000013</c:v>
                </c:pt>
                <c:pt idx="7">
                  <c:v>2.1058333333333308</c:v>
                </c:pt>
                <c:pt idx="8">
                  <c:v>2.0621222222222202</c:v>
                </c:pt>
                <c:pt idx="9">
                  <c:v>2.0581444444444426</c:v>
                </c:pt>
                <c:pt idx="10">
                  <c:v>2.0508666666666642</c:v>
                </c:pt>
                <c:pt idx="11">
                  <c:v>1.9819000000000013</c:v>
                </c:pt>
                <c:pt idx="12">
                  <c:v>1.979411111111111</c:v>
                </c:pt>
                <c:pt idx="13">
                  <c:v>1.9761958888888904</c:v>
                </c:pt>
                <c:pt idx="14">
                  <c:v>1.9704611111111099</c:v>
                </c:pt>
                <c:pt idx="15">
                  <c:v>1.8293277777777763</c:v>
                </c:pt>
                <c:pt idx="16">
                  <c:v>1.7756333333333307</c:v>
                </c:pt>
                <c:pt idx="17">
                  <c:v>1.7666500000000007</c:v>
                </c:pt>
                <c:pt idx="18">
                  <c:v>1.753766666666664</c:v>
                </c:pt>
                <c:pt idx="19">
                  <c:v>1.7384000000000002</c:v>
                </c:pt>
                <c:pt idx="20">
                  <c:v>1.7128333333333341</c:v>
                </c:pt>
                <c:pt idx="21">
                  <c:v>1.6712833333333335</c:v>
                </c:pt>
                <c:pt idx="22">
                  <c:v>1.6289666666666642</c:v>
                </c:pt>
                <c:pt idx="23">
                  <c:v>1.607029222222224</c:v>
                </c:pt>
                <c:pt idx="24">
                  <c:v>1.5762681111111119</c:v>
                </c:pt>
                <c:pt idx="25">
                  <c:v>1.5153888888888893</c:v>
                </c:pt>
                <c:pt idx="26">
                  <c:v>1.5085777777777793</c:v>
                </c:pt>
                <c:pt idx="27">
                  <c:v>1.5047222222222238</c:v>
                </c:pt>
                <c:pt idx="28">
                  <c:v>1.454672222222223</c:v>
                </c:pt>
                <c:pt idx="29">
                  <c:v>1.4424611111111101</c:v>
                </c:pt>
                <c:pt idx="30">
                  <c:v>1.4404888888888887</c:v>
                </c:pt>
                <c:pt idx="31">
                  <c:v>1.4028347777777797</c:v>
                </c:pt>
                <c:pt idx="32">
                  <c:v>1.3969888888888871</c:v>
                </c:pt>
                <c:pt idx="33">
                  <c:v>1.3792277777777775</c:v>
                </c:pt>
                <c:pt idx="34">
                  <c:v>1.3615333333333326</c:v>
                </c:pt>
                <c:pt idx="35">
                  <c:v>1.3466777777777776</c:v>
                </c:pt>
                <c:pt idx="36">
                  <c:v>1.3117722222222223</c:v>
                </c:pt>
                <c:pt idx="37">
                  <c:v>1.2524944444444461</c:v>
                </c:pt>
                <c:pt idx="38">
                  <c:v>1.2265888888888883</c:v>
                </c:pt>
                <c:pt idx="39">
                  <c:v>1.2168888888888887</c:v>
                </c:pt>
                <c:pt idx="40">
                  <c:v>1.2079903333333333</c:v>
                </c:pt>
                <c:pt idx="41">
                  <c:v>1.1973222222222215</c:v>
                </c:pt>
                <c:pt idx="42">
                  <c:v>1.1876055555555565</c:v>
                </c:pt>
                <c:pt idx="43">
                  <c:v>1.1617681111111109</c:v>
                </c:pt>
                <c:pt idx="44">
                  <c:v>1.0720347777777774</c:v>
                </c:pt>
                <c:pt idx="45">
                  <c:v>1.0170555555555549</c:v>
                </c:pt>
                <c:pt idx="46">
                  <c:v>0.99646666666666639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shape val="box"/>
        <c:axId val="145326592"/>
        <c:axId val="144550144"/>
        <c:axId val="0"/>
      </c:bar3DChart>
      <c:catAx>
        <c:axId val="14532659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CO"/>
          </a:p>
        </c:txPr>
        <c:crossAx val="144550144"/>
        <c:crosses val="autoZero"/>
        <c:auto val="1"/>
        <c:lblAlgn val="ctr"/>
        <c:lblOffset val="100"/>
        <c:noMultiLvlLbl val="0"/>
      </c:catAx>
      <c:valAx>
        <c:axId val="144550144"/>
        <c:scaling>
          <c:orientation val="minMax"/>
          <c:max val="2.5"/>
          <c:min val="0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5326592"/>
        <c:crosses val="autoZero"/>
        <c:crossBetween val="between"/>
        <c:majorUnit val="0.5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1"/>
  <mc:AlternateContent xmlns:mc="http://schemas.openxmlformats.org/markup-compatibility/2006">
    <mc:Choice xmlns:c14="http://schemas.microsoft.com/office/drawing/2007/8/2/chart" Requires="c14">
      <c14:style val="142"/>
    </mc:Choice>
    <mc:Fallback>
      <c:style val="4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STATUS DIWA 5 EV</a:t>
            </a:r>
          </a:p>
        </c:rich>
      </c:tx>
      <c:layout>
        <c:manualLayout>
          <c:xMode val="edge"/>
          <c:yMode val="edge"/>
          <c:x val="0.38485328780292588"/>
          <c:y val="3.2379303324141594E-2"/>
        </c:manualLayout>
      </c:layout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gradFill>
          <a:gsLst>
            <a:gs pos="59975">
              <a:srgbClr val="FFFF00"/>
            </a:gs>
            <a:gs pos="41000">
              <a:srgbClr val="FF0000"/>
            </a:gs>
            <a:gs pos="85000">
              <a:srgbClr val="00B050"/>
            </a:gs>
          </a:gsLst>
          <a:lin ang="5400000" scaled="0"/>
        </a:gradFill>
      </c:spPr>
    </c:sideWall>
    <c:backWall>
      <c:thickness val="0"/>
      <c:spPr>
        <a:gradFill>
          <a:gsLst>
            <a:gs pos="59975">
              <a:srgbClr val="FFFF00"/>
            </a:gs>
            <a:gs pos="41000">
              <a:srgbClr val="FF0000"/>
            </a:gs>
            <a:gs pos="85000">
              <a:srgbClr val="00B050"/>
            </a:gs>
          </a:gsLst>
          <a:lin ang="5400000" scaled="0"/>
        </a:gradFill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'STATUS GENERAL'!$C$5</c:f>
              <c:strCache>
                <c:ptCount val="1"/>
                <c:pt idx="0">
                  <c:v>STATUS</c:v>
                </c:pt>
              </c:strCache>
            </c:strRef>
          </c:tx>
          <c:invertIfNegative val="0"/>
          <c:cat>
            <c:strRef>
              <c:f>'STATUS GENERAL'!$N$6:$N$24</c:f>
              <c:strCache>
                <c:ptCount val="19"/>
                <c:pt idx="0">
                  <c:v>K154</c:v>
                </c:pt>
                <c:pt idx="1">
                  <c:v>K170</c:v>
                </c:pt>
                <c:pt idx="2">
                  <c:v>K171</c:v>
                </c:pt>
                <c:pt idx="3">
                  <c:v>K163</c:v>
                </c:pt>
                <c:pt idx="4">
                  <c:v>K160</c:v>
                </c:pt>
                <c:pt idx="5">
                  <c:v>K169</c:v>
                </c:pt>
                <c:pt idx="6">
                  <c:v>K164</c:v>
                </c:pt>
                <c:pt idx="7">
                  <c:v>K167</c:v>
                </c:pt>
                <c:pt idx="8">
                  <c:v>K168</c:v>
                </c:pt>
                <c:pt idx="9">
                  <c:v>K162</c:v>
                </c:pt>
                <c:pt idx="10">
                  <c:v>K157</c:v>
                </c:pt>
                <c:pt idx="11">
                  <c:v>K165</c:v>
                </c:pt>
                <c:pt idx="12">
                  <c:v>K156</c:v>
                </c:pt>
                <c:pt idx="13">
                  <c:v>K155</c:v>
                </c:pt>
                <c:pt idx="14">
                  <c:v>K158</c:v>
                </c:pt>
                <c:pt idx="15">
                  <c:v>K166</c:v>
                </c:pt>
                <c:pt idx="16">
                  <c:v>K161</c:v>
                </c:pt>
                <c:pt idx="17">
                  <c:v>K159</c:v>
                </c:pt>
                <c:pt idx="18">
                  <c:v>K153</c:v>
                </c:pt>
              </c:strCache>
            </c:strRef>
          </c:cat>
          <c:val>
            <c:numRef>
              <c:f>'STATUS GENERAL'!$O$6:$O$24</c:f>
              <c:numCache>
                <c:formatCode>0.00</c:formatCode>
                <c:ptCount val="19"/>
                <c:pt idx="0">
                  <c:v>2.014077777777775</c:v>
                </c:pt>
                <c:pt idx="1">
                  <c:v>1.9117888888888865</c:v>
                </c:pt>
                <c:pt idx="2">
                  <c:v>1.7754666666666639</c:v>
                </c:pt>
                <c:pt idx="3">
                  <c:v>1.6562333333333308</c:v>
                </c:pt>
                <c:pt idx="4">
                  <c:v>1.3667944444444418</c:v>
                </c:pt>
                <c:pt idx="5">
                  <c:v>1.3558611111111107</c:v>
                </c:pt>
                <c:pt idx="6">
                  <c:v>1.3042888888888879</c:v>
                </c:pt>
                <c:pt idx="7">
                  <c:v>1.2595722222222221</c:v>
                </c:pt>
                <c:pt idx="8">
                  <c:v>1.2388181111111112</c:v>
                </c:pt>
                <c:pt idx="9">
                  <c:v>1.2239388888888889</c:v>
                </c:pt>
                <c:pt idx="10">
                  <c:v>1.2204333333333333</c:v>
                </c:pt>
                <c:pt idx="11">
                  <c:v>1.2088833333333333</c:v>
                </c:pt>
                <c:pt idx="12">
                  <c:v>1.1744847777777772</c:v>
                </c:pt>
                <c:pt idx="13">
                  <c:v>1.0441666666666658</c:v>
                </c:pt>
                <c:pt idx="14">
                  <c:v>0.99950699999999948</c:v>
                </c:pt>
                <c:pt idx="15">
                  <c:v>0.97151111111111133</c:v>
                </c:pt>
                <c:pt idx="16">
                  <c:v>0.82567777777777762</c:v>
                </c:pt>
                <c:pt idx="17">
                  <c:v>0.62222222222222201</c:v>
                </c:pt>
                <c:pt idx="18">
                  <c:v>0.59612777777777748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shape val="box"/>
        <c:axId val="145327104"/>
        <c:axId val="144551872"/>
        <c:axId val="0"/>
      </c:bar3DChart>
      <c:catAx>
        <c:axId val="14532710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144551872"/>
        <c:crosses val="autoZero"/>
        <c:auto val="1"/>
        <c:lblAlgn val="ctr"/>
        <c:lblOffset val="100"/>
        <c:noMultiLvlLbl val="0"/>
      </c:catAx>
      <c:valAx>
        <c:axId val="144551872"/>
        <c:scaling>
          <c:orientation val="minMax"/>
          <c:max val="2.5"/>
          <c:min val="0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5327104"/>
        <c:crosses val="autoZero"/>
        <c:crossBetween val="between"/>
        <c:majorUnit val="0.5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185737</xdr:colOff>
      <xdr:row>24</xdr:row>
      <xdr:rowOff>52386</xdr:rowOff>
    </xdr:from>
    <xdr:to>
      <xdr:col>24</xdr:col>
      <xdr:colOff>726280</xdr:colOff>
      <xdr:row>43</xdr:row>
      <xdr:rowOff>107156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178592</xdr:colOff>
      <xdr:row>43</xdr:row>
      <xdr:rowOff>178594</xdr:rowOff>
    </xdr:from>
    <xdr:to>
      <xdr:col>24</xdr:col>
      <xdr:colOff>714373</xdr:colOff>
      <xdr:row>61</xdr:row>
      <xdr:rowOff>19048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59531</xdr:colOff>
      <xdr:row>61</xdr:row>
      <xdr:rowOff>71436</xdr:rowOff>
    </xdr:from>
    <xdr:to>
      <xdr:col>24</xdr:col>
      <xdr:colOff>714374</xdr:colOff>
      <xdr:row>81</xdr:row>
      <xdr:rowOff>35718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47626</xdr:colOff>
      <xdr:row>81</xdr:row>
      <xdr:rowOff>107157</xdr:rowOff>
    </xdr:from>
    <xdr:to>
      <xdr:col>24</xdr:col>
      <xdr:colOff>714376</xdr:colOff>
      <xdr:row>99</xdr:row>
      <xdr:rowOff>185739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35720</xdr:colOff>
      <xdr:row>100</xdr:row>
      <xdr:rowOff>71438</xdr:rowOff>
    </xdr:from>
    <xdr:to>
      <xdr:col>22</xdr:col>
      <xdr:colOff>321468</xdr:colOff>
      <xdr:row>118</xdr:row>
      <xdr:rowOff>119062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Paula Andrea" refreshedDate="42459.647084606484" createdVersion="4" refreshedVersion="4" minRefreshableVersion="3" recordCount="1664">
  <cacheSource type="worksheet">
    <worksheetSource ref="B1:AP9984" sheet="BD CAJAS"/>
  </cacheSource>
  <cacheFields count="41">
    <cacheField name="TIPO DE TA" numFmtId="0">
      <sharedItems containsBlank="1" count="4">
        <s v="DIWA2"/>
        <s v="DIWA3"/>
        <s v="DIWA5"/>
        <m/>
      </sharedItems>
    </cacheField>
    <cacheField name="OVERHAULL" numFmtId="14">
      <sharedItems containsDate="1" containsBlank="1" containsMixedTypes="1" minDate="1899-12-30T00:00:00" maxDate="2015-03-04T00:00:00"/>
    </cacheField>
    <cacheField name="ESTADO " numFmtId="0">
      <sharedItems containsBlank="1" count="4">
        <s v="SIN"/>
        <s v="CON"/>
        <e v="#N/A"/>
        <m/>
      </sharedItems>
    </cacheField>
    <cacheField name="CUENTA" numFmtId="0">
      <sharedItems containsBlank="1"/>
    </cacheField>
    <cacheField name="CONJUNTO" numFmtId="2">
      <sharedItems containsBlank="1" count="199">
        <s v="K001"/>
        <s v="K002"/>
        <s v="K003"/>
        <s v="K004"/>
        <s v="K005"/>
        <s v="K006"/>
        <s v="K007"/>
        <s v="K008"/>
        <s v="K009"/>
        <s v="K010"/>
        <s v="K011"/>
        <s v="K012"/>
        <s v="K013"/>
        <s v="K014"/>
        <s v="K015"/>
        <s v="K016"/>
        <s v="K017"/>
        <s v="K018"/>
        <s v="K019"/>
        <s v="K020"/>
        <s v="K021"/>
        <s v="K022"/>
        <s v="K023"/>
        <s v="K024"/>
        <s v="K025"/>
        <s v="K026"/>
        <s v="K027"/>
        <s v="K028"/>
        <s v="K029"/>
        <s v="K030"/>
        <s v="K031"/>
        <s v="K032"/>
        <s v="K033"/>
        <s v="K034"/>
        <s v="K035"/>
        <s v="K036"/>
        <s v="K037"/>
        <s v="K038"/>
        <s v="K039"/>
        <s v="K040"/>
        <s v="K041"/>
        <s v="K042"/>
        <s v="K043"/>
        <s v="K044"/>
        <s v="K045"/>
        <s v="K046"/>
        <s v="K047"/>
        <s v="K048"/>
        <s v="K049"/>
        <s v="K050"/>
        <s v="K051"/>
        <s v="K052"/>
        <s v="K053"/>
        <s v="K054"/>
        <s v="K055"/>
        <s v="K056"/>
        <s v="K057"/>
        <s v="K058"/>
        <s v="K059"/>
        <s v="K060"/>
        <s v="K061"/>
        <s v="K062"/>
        <s v="K063"/>
        <s v="K064"/>
        <s v="K065"/>
        <s v="K066"/>
        <s v="K067"/>
        <s v="K068"/>
        <s v="K069"/>
        <s v="K070"/>
        <s v="K071"/>
        <s v="K072"/>
        <s v="K073"/>
        <s v="K074"/>
        <s v="K074 "/>
        <s v="K075"/>
        <s v="K076"/>
        <s v="K077"/>
        <s v="K078"/>
        <s v="K079"/>
        <s v="K080"/>
        <s v="K081"/>
        <s v="K081            "/>
        <s v="K082"/>
        <s v="K083"/>
        <s v="K084"/>
        <s v="K085"/>
        <s v="K086"/>
        <s v="K087"/>
        <s v="K088"/>
        <s v="K089"/>
        <s v="K090"/>
        <s v="K091"/>
        <s v="K091            "/>
        <s v="K092"/>
        <s v="K093"/>
        <s v="K094"/>
        <s v="K095"/>
        <s v="K096"/>
        <s v="K097"/>
        <s v="K098"/>
        <s v="K099"/>
        <s v="K100"/>
        <s v="K101"/>
        <s v="K102"/>
        <s v="K103"/>
        <s v="K104"/>
        <s v="K105"/>
        <s v="K106"/>
        <s v="K107"/>
        <s v="K108"/>
        <s v="K109"/>
        <s v="K110"/>
        <s v="K111"/>
        <s v="K112"/>
        <s v="K113"/>
        <s v="K114"/>
        <s v="K115"/>
        <s v="K116"/>
        <s v="K117"/>
        <s v="K118"/>
        <s v="K119"/>
        <s v="K120"/>
        <s v="K121"/>
        <s v="K122"/>
        <s v="K123"/>
        <s v="K124"/>
        <s v="K125"/>
        <s v="K126"/>
        <s v="K127"/>
        <s v="K128"/>
        <s v="K129"/>
        <s v="K130"/>
        <s v="K131"/>
        <s v="K132"/>
        <s v="K133"/>
        <s v="K134"/>
        <s v="K135"/>
        <s v="K136"/>
        <s v="K137"/>
        <s v="K138"/>
        <s v="K139"/>
        <s v="K140"/>
        <s v="K141"/>
        <s v="K142"/>
        <s v="K143"/>
        <s v="K144"/>
        <s v="K145"/>
        <s v="K146"/>
        <s v="K147"/>
        <s v="K148"/>
        <s v="K149"/>
        <s v="K150"/>
        <s v="K151"/>
        <s v="K152"/>
        <s v="K153"/>
        <s v="K154"/>
        <s v="K155"/>
        <s v="K155 "/>
        <s v="K156"/>
        <s v="K157"/>
        <s v="K158"/>
        <s v="K159"/>
        <s v="K160"/>
        <s v="K161"/>
        <s v="K162"/>
        <s v="K163"/>
        <s v="K164"/>
        <s v="K165"/>
        <s v="K166"/>
        <s v="K167"/>
        <s v="K168"/>
        <s v="K169"/>
        <s v="K170"/>
        <s v="K171"/>
        <m/>
        <s v="K026            " u="1"/>
        <s v="K098            " u="1"/>
        <s v="K055            " u="1"/>
        <s v="K024            " u="1"/>
        <s v="K096            " u="1"/>
        <s v="K119            " u="1"/>
        <s v="K150            " u="1"/>
        <s v="K075                    " u="1"/>
        <s v="K074            " u="1"/>
        <s v="K161                          " u="1"/>
        <s v="K127            " u="1"/>
        <s v="K137            " u="1"/>
        <s v="K093            " u="1"/>
        <s v="K157            " u="1"/>
        <s v="K126            " u="1"/>
        <s v="K041            " u="1"/>
        <s v="K156            " u="1"/>
        <s v="K050            " u="1"/>
        <s v="K155            " u="1"/>
        <s v="K123            " u="1"/>
        <s v="K102            " u="1"/>
        <s v="K122            " u="1"/>
        <s v="K047            " u="1"/>
      </sharedItems>
    </cacheField>
    <cacheField name="FECHA TOMA" numFmtId="14">
      <sharedItems containsNonDate="0" containsDate="1" containsString="0" containsBlank="1" minDate="2011-07-02T00:00:00" maxDate="2016-03-12T00:00:00" count="796">
        <d v="2015-11-26T00:00:00"/>
        <d v="2015-09-17T00:00:00"/>
        <d v="2015-02-17T00:00:00"/>
        <d v="2014-12-17T00:00:00"/>
        <d v="2013-07-03T00:00:00"/>
        <d v="2012-12-06T00:00:00"/>
        <d v="2011-07-02T00:00:00"/>
        <d v="2015-11-13T00:00:00"/>
        <d v="2015-05-11T00:00:00"/>
        <d v="2014-12-19T00:00:00"/>
        <d v="2014-06-12T00:00:00"/>
        <d v="2013-11-12T00:00:00"/>
        <d v="2013-06-11T00:00:00"/>
        <d v="2015-02-18T00:00:00"/>
        <d v="2014-12-06T00:00:00"/>
        <d v="2014-09-13T00:00:00"/>
        <d v="2014-07-29T00:00:00"/>
        <d v="2014-03-14T00:00:00"/>
        <d v="2013-10-11T00:00:00"/>
        <d v="2013-05-20T00:00:00"/>
        <d v="2012-12-29T00:00:00"/>
        <d v="2012-08-10T00:00:00"/>
        <d v="2015-12-12T00:00:00"/>
        <d v="2015-08-27T00:00:00"/>
        <d v="2015-08-10T00:00:00"/>
        <d v="2015-02-19T00:00:00"/>
        <d v="2014-02-08T00:00:00"/>
        <d v="2013-12-05T00:00:00"/>
        <d v="2013-06-22T00:00:00"/>
        <d v="2013-01-29T00:00:00"/>
        <d v="2015-12-08T00:00:00"/>
        <d v="2015-08-26T00:00:00"/>
        <d v="2015-02-25T00:00:00"/>
        <d v="2014-12-08T00:00:00"/>
        <d v="2014-11-25T00:00:00"/>
        <d v="2013-12-27T00:00:00"/>
        <d v="2013-06-04T00:00:00"/>
        <d v="2012-12-21T00:00:00"/>
        <d v="2012-10-13T00:00:00"/>
        <d v="2016-01-23T00:00:00"/>
        <d v="2014-08-29T00:00:00"/>
        <d v="2014-04-12T00:00:00"/>
        <d v="2013-09-18T00:00:00"/>
        <d v="2013-03-19T00:00:00"/>
        <d v="2012-06-30T00:00:00"/>
        <d v="2016-01-08T00:00:00"/>
        <d v="2014-08-16T00:00:00"/>
        <d v="2013-11-28T00:00:00"/>
        <d v="2013-07-20T00:00:00"/>
        <d v="2013-05-25T00:00:00"/>
        <d v="2012-10-05T00:00:00"/>
        <d v="2016-01-11T00:00:00"/>
        <d v="2014-12-09T00:00:00"/>
        <d v="2014-08-18T00:00:00"/>
        <d v="2014-03-21T00:00:00"/>
        <d v="2013-05-04T00:00:00"/>
        <d v="2015-12-10T00:00:00"/>
        <d v="2015-11-23T00:00:00"/>
        <d v="2015-10-09T00:00:00"/>
        <d v="2015-08-24T00:00:00"/>
        <d v="2015-01-08T00:00:00"/>
        <d v="2014-06-05T00:00:00"/>
        <d v="2014-01-16T00:00:00"/>
        <d v="2013-05-24T00:00:00"/>
        <d v="2012-12-20T00:00:00"/>
        <d v="2015-02-09T00:00:00"/>
        <d v="2014-11-15T00:00:00"/>
        <d v="2013-12-11T00:00:00"/>
        <d v="2012-12-26T00:00:00"/>
        <d v="2012-10-24T00:00:00"/>
        <d v="2012-06-06T00:00:00"/>
        <d v="2014-10-29T00:00:00"/>
        <d v="2014-04-11T00:00:00"/>
        <d v="2013-11-02T00:00:00"/>
        <d v="2013-06-25T00:00:00"/>
        <d v="2013-02-05T00:00:00"/>
        <d v="2012-09-20T00:00:00"/>
        <d v="2015-12-07T00:00:00"/>
        <d v="2014-04-21T00:00:00"/>
        <d v="2014-04-03T00:00:00"/>
        <d v="2013-11-29T00:00:00"/>
        <d v="2013-06-24T00:00:00"/>
        <d v="2013-01-26T00:00:00"/>
        <d v="2015-07-25T00:00:00"/>
        <d v="2015-02-21T00:00:00"/>
        <d v="2014-12-01T00:00:00"/>
        <d v="2014-06-19T00:00:00"/>
        <d v="2013-12-07T00:00:00"/>
        <d v="2012-06-09T00:00:00"/>
        <d v="2015-12-09T00:00:00"/>
        <d v="2015-08-15T00:00:00"/>
        <d v="2014-12-18T00:00:00"/>
        <d v="2014-03-06T00:00:00"/>
        <d v="2013-05-15T00:00:00"/>
        <d v="2012-12-13T00:00:00"/>
        <d v="2015-06-06T00:00:00"/>
        <d v="2015-02-20T00:00:00"/>
        <d v="2014-08-28T00:00:00"/>
        <d v="2013-06-06T00:00:00"/>
        <d v="2012-06-16T00:00:00"/>
        <d v="2015-10-10T00:00:00"/>
        <d v="2014-06-20T00:00:00"/>
        <d v="2014-02-13T00:00:00"/>
        <d v="2013-10-04T00:00:00"/>
        <d v="2015-11-17T00:00:00"/>
        <d v="2015-06-10T00:00:00"/>
        <d v="2014-12-03T00:00:00"/>
        <d v="2014-02-11T00:00:00"/>
        <d v="2013-09-20T00:00:00"/>
        <d v="2013-07-22T00:00:00"/>
        <d v="2013-06-07T00:00:00"/>
        <d v="2013-03-06T00:00:00"/>
        <d v="2013-01-25T00:00:00"/>
        <d v="2012-10-19T00:00:00"/>
        <d v="2016-02-13T00:00:00"/>
        <d v="2015-05-22T00:00:00"/>
        <d v="2015-02-12T00:00:00"/>
        <d v="2013-02-11T00:00:00"/>
        <d v="2012-10-04T00:00:00"/>
        <d v="2015-11-09T00:00:00"/>
        <d v="2014-08-06T00:00:00"/>
        <d v="2014-12-05T00:00:00"/>
        <d v="2013-11-25T00:00:00"/>
        <d v="2013-06-29T00:00:00"/>
        <d v="2012-06-01T00:00:00"/>
        <d v="2016-02-15T00:00:00"/>
        <d v="2015-09-01T00:00:00"/>
        <d v="2014-04-19T00:00:00"/>
        <d v="2012-10-20T00:00:00"/>
        <d v="2015-08-19T00:00:00"/>
        <d v="2013-11-27T00:00:00"/>
        <d v="2012-09-26T00:00:00"/>
        <d v="2015-07-24T00:00:00"/>
        <d v="2014-06-18T00:00:00"/>
        <d v="2014-02-18T00:00:00"/>
        <d v="2013-09-26T00:00:00"/>
        <d v="2013-05-23T00:00:00"/>
        <d v="2012-12-15T00:00:00"/>
        <d v="2015-11-24T00:00:00"/>
        <d v="2015-02-23T00:00:00"/>
        <d v="2014-03-18T00:00:00"/>
        <d v="2013-06-26T00:00:00"/>
        <d v="2013-01-30T00:00:00"/>
        <d v="2015-10-02T00:00:00"/>
        <d v="2014-07-08T00:00:00"/>
        <d v="2014-02-15T00:00:00"/>
        <d v="2012-12-07T00:00:00"/>
        <d v="2015-08-11T00:00:00"/>
        <d v="2014-02-28T00:00:00"/>
        <d v="2013-05-09T00:00:00"/>
        <d v="2012-06-25T00:00:00"/>
        <d v="2013-11-06T00:00:00"/>
        <d v="2016-01-15T00:00:00"/>
        <d v="2013-09-27T00:00:00"/>
        <d v="2014-03-13T00:00:00"/>
        <d v="2014-01-31T00:00:00"/>
        <d v="2013-08-05T00:00:00"/>
        <d v="2013-02-15T00:00:00"/>
        <d v="2015-11-14T00:00:00"/>
        <d v="2015-09-08T00:00:00"/>
        <d v="2013-11-07T00:00:00"/>
        <d v="2012-12-28T00:00:00"/>
        <d v="2012-08-09T00:00:00"/>
        <d v="2016-01-29T00:00:00"/>
        <d v="2014-11-12T00:00:00"/>
        <d v="2014-08-02T00:00:00"/>
        <d v="2014-05-29T00:00:00"/>
        <d v="2013-09-21T00:00:00"/>
        <d v="2013-03-13T00:00:00"/>
        <d v="2012-12-05T00:00:00"/>
        <d v="2015-12-01T00:00:00"/>
        <d v="2014-05-24T00:00:00"/>
        <d v="2014-03-24T00:00:00"/>
        <d v="2013-10-21T00:00:00"/>
        <d v="2013-01-16T00:00:00"/>
        <d v="2014-01-14T00:00:00"/>
        <d v="2013-12-03T00:00:00"/>
        <d v="2013-07-13T00:00:00"/>
        <d v="2013-02-19T00:00:00"/>
        <d v="2012-10-09T00:00:00"/>
        <d v="2012-06-14T00:00:00"/>
        <d v="2016-02-02T00:00:00"/>
        <d v="2014-06-17T00:00:00"/>
        <d v="2013-09-17T00:00:00"/>
        <d v="2013-04-24T00:00:00"/>
        <d v="2012-11-17T00:00:00"/>
        <d v="2012-06-17T00:00:00"/>
        <d v="2016-01-28T00:00:00"/>
        <d v="2014-09-06T00:00:00"/>
        <d v="2014-06-16T00:00:00"/>
        <d v="2013-04-25T00:00:00"/>
        <d v="2012-11-27T00:00:00"/>
        <d v="2012-07-30T00:00:00"/>
        <d v="2016-03-08T00:00:00"/>
        <d v="2015-10-21T00:00:00"/>
        <d v="2014-04-07T00:00:00"/>
        <d v="2013-12-15T00:00:00"/>
        <d v="2013-08-13T00:00:00"/>
        <d v="2015-11-02T00:00:00"/>
        <d v="2015-05-16T00:00:00"/>
        <d v="2012-06-02T00:00:00"/>
        <d v="2016-02-06T00:00:00"/>
        <d v="2015-07-23T00:00:00"/>
        <d v="2014-05-07T00:00:00"/>
        <d v="2013-12-20T00:00:00"/>
        <d v="2013-08-03T00:00:00"/>
        <d v="2012-08-18T00:00:00"/>
        <d v="2014-11-26T00:00:00"/>
        <d v="2014-06-21T00:00:00"/>
        <d v="2012-08-03T00:00:00"/>
        <d v="2015-11-11T00:00:00"/>
        <d v="2015-04-01T00:00:00"/>
        <d v="2014-06-02T00:00:00"/>
        <d v="2013-05-07T00:00:00"/>
        <d v="2012-12-04T00:00:00"/>
        <d v="2015-11-25T00:00:00"/>
        <d v="2015-07-27T00:00:00"/>
        <d v="2013-10-08T00:00:00"/>
        <d v="2013-05-31T00:00:00"/>
        <d v="2013-01-21T00:00:00"/>
        <d v="2015-10-20T00:00:00"/>
        <d v="2014-11-11T00:00:00"/>
        <d v="2013-11-23T00:00:00"/>
        <d v="2013-11-14T00:00:00"/>
        <d v="2013-07-02T00:00:00"/>
        <d v="2013-06-14T00:00:00"/>
        <d v="2016-01-30T00:00:00"/>
        <d v="2015-08-05T00:00:00"/>
        <d v="2014-03-29T00:00:00"/>
        <d v="2013-10-12T00:00:00"/>
        <d v="2012-08-28T00:00:00"/>
        <d v="2015-10-05T00:00:00"/>
        <d v="2014-02-26T00:00:00"/>
        <d v="2013-10-28T00:00:00"/>
        <d v="2014-02-12T00:00:00"/>
        <d v="2013-02-08T00:00:00"/>
        <d v="2016-02-16T00:00:00"/>
        <d v="2015-10-16T00:00:00"/>
        <d v="2014-10-01T00:00:00"/>
        <d v="2014-04-17T00:00:00"/>
        <d v="2013-11-30T00:00:00"/>
        <d v="2013-08-06T00:00:00"/>
        <d v="2013-06-05T00:00:00"/>
        <d v="2013-01-03T00:00:00"/>
        <d v="2012-09-08T00:00:00"/>
        <d v="2015-11-18T00:00:00"/>
        <d v="2014-07-02T00:00:00"/>
        <d v="2014-04-15T00:00:00"/>
        <d v="2013-08-08T00:00:00"/>
        <d v="2012-12-18T00:00:00"/>
        <d v="2015-10-08T00:00:00"/>
        <d v="2015-10-07T00:00:00"/>
        <d v="2014-08-07T00:00:00"/>
        <d v="2016-01-07T00:00:00"/>
        <d v="2015-08-25T00:00:00"/>
        <d v="2014-01-07T00:00:00"/>
        <d v="2013-09-06T00:00:00"/>
        <d v="2015-07-28T00:00:00"/>
        <d v="2014-11-10T00:00:00"/>
        <d v="2013-12-30T00:00:00"/>
        <d v="2013-09-19T00:00:00"/>
        <d v="2013-08-24T00:00:00"/>
        <d v="2013-04-26T00:00:00"/>
        <d v="2016-02-17T00:00:00"/>
        <d v="2015-10-19T00:00:00"/>
        <d v="2013-11-15T00:00:00"/>
        <d v="2013-02-16T00:00:00"/>
        <d v="2012-12-08T00:00:00"/>
        <d v="2015-11-12T00:00:00"/>
        <d v="2014-07-01T00:00:00"/>
        <d v="2013-08-09T00:00:00"/>
        <d v="2013-04-22T00:00:00"/>
        <d v="2015-10-22T00:00:00"/>
        <d v="2014-04-16T00:00:00"/>
        <d v="2014-01-15T00:00:00"/>
        <d v="2012-12-10T00:00:00"/>
        <d v="2016-02-01T00:00:00"/>
        <d v="2014-06-14T00:00:00"/>
        <d v="2016-02-08T00:00:00"/>
        <d v="2014-05-30T00:00:00"/>
        <d v="2012-12-14T00:00:00"/>
        <d v="2015-11-20T00:00:00"/>
        <d v="2015-05-12T00:00:00"/>
        <d v="2013-07-23T00:00:00"/>
        <d v="2015-08-14T00:00:00"/>
        <d v="2013-12-13T00:00:00"/>
        <d v="2013-05-14T00:00:00"/>
        <d v="2012-12-11T00:00:00"/>
        <d v="2012-07-14T00:00:00"/>
        <d v="2014-05-02T00:00:00"/>
        <d v="2014-01-02T00:00:00"/>
        <d v="2013-05-03T00:00:00"/>
        <d v="2013-01-23T00:00:00"/>
        <d v="2014-12-23T00:00:00"/>
        <d v="2014-10-04T00:00:00"/>
        <d v="2014-03-28T00:00:00"/>
        <d v="2013-05-02T00:00:00"/>
        <d v="2016-02-18T00:00:00"/>
        <d v="2015-10-23T00:00:00"/>
        <d v="2014-10-20T00:00:00"/>
        <d v="2016-02-03T00:00:00"/>
        <d v="2013-12-19T00:00:00"/>
        <d v="2013-07-25T00:00:00"/>
        <d v="2013-09-30T00:00:00"/>
        <d v="2013-02-06T00:00:00"/>
        <d v="2012-09-07T00:00:00"/>
        <d v="2015-08-12T00:00:00"/>
        <d v="2013-05-22T00:00:00"/>
        <d v="2016-02-04T00:00:00"/>
        <d v="2015-08-21T00:00:00"/>
        <d v="2014-12-04T00:00:00"/>
        <d v="2014-04-22T00:00:00"/>
        <d v="2013-07-24T00:00:00"/>
        <d v="2013-12-06T00:00:00"/>
        <d v="2012-06-28T00:00:00"/>
        <d v="2015-06-08T00:00:00"/>
        <d v="2014-04-14T00:00:00"/>
        <d v="2013-12-16T00:00:00"/>
        <d v="2013-08-26T00:00:00"/>
        <d v="2013-04-01T00:00:00"/>
        <d v="2015-05-14T00:00:00"/>
        <d v="2014-06-13T00:00:00"/>
        <d v="2014-01-22T00:00:00"/>
        <d v="2013-10-01T00:00:00"/>
        <d v="2013-02-12T00:00:00"/>
        <d v="2012-10-23T00:00:00"/>
        <d v="2016-01-26T00:00:00"/>
        <d v="2015-07-29T00:00:00"/>
        <d v="2016-01-19T00:00:00"/>
        <d v="2014-01-17T00:00:00"/>
        <d v="2013-10-19T00:00:00"/>
        <d v="2013-06-27T00:00:00"/>
        <d v="2013-02-14T00:00:00"/>
        <d v="2013-01-24T00:00:00"/>
        <d v="2012-07-20T00:00:00"/>
        <d v="2016-01-22T00:00:00"/>
        <d v="2013-07-29T00:00:00"/>
        <d v="2012-06-15T00:00:00"/>
        <d v="2013-07-11T00:00:00"/>
        <d v="2013-04-30T00:00:00"/>
        <d v="2013-03-28T00:00:00"/>
        <d v="2012-08-13T00:00:00"/>
        <d v="2016-03-04T00:00:00"/>
        <d v="2015-03-30T00:00:00"/>
        <d v="2013-12-31T00:00:00"/>
        <d v="2015-10-31T00:00:00"/>
        <d v="2013-08-22T00:00:00"/>
        <d v="2016-03-09T00:00:00"/>
        <d v="2015-05-13T00:00:00"/>
        <d v="2013-07-31T00:00:00"/>
        <d v="2013-03-23T00:00:00"/>
        <d v="2016-01-16T00:00:00"/>
        <d v="2015-02-03T00:00:00"/>
        <d v="2014-05-23T00:00:00"/>
        <d v="2015-11-03T00:00:00"/>
        <d v="2012-11-23T00:00:00"/>
        <d v="2016-01-25T00:00:00"/>
        <d v="2015-02-10T00:00:00"/>
        <d v="2013-10-15T00:00:00"/>
        <d v="2013-04-18T00:00:00"/>
        <d v="2012-12-12T00:00:00"/>
        <d v="2013-12-14T00:00:00"/>
        <d v="2013-06-21T00:00:00"/>
        <d v="2013-05-21T00:00:00"/>
        <d v="2013-01-28T00:00:00"/>
        <d v="2014-03-31T00:00:00"/>
        <d v="2015-08-20T00:00:00"/>
        <d v="2014-11-13T00:00:00"/>
        <d v="2014-06-26T00:00:00"/>
        <d v="2012-07-16T00:00:00"/>
        <d v="2016-02-10T00:00:00"/>
        <d v="2014-04-29T00:00:00"/>
        <d v="2013-08-28T00:00:00"/>
        <d v="2012-12-17T00:00:00"/>
        <d v="2015-11-27T00:00:00"/>
        <d v="2015-08-13T00:00:00"/>
        <d v="2012-08-11T00:00:00"/>
        <d v="2015-10-30T00:00:00"/>
        <d v="2013-10-25T00:00:00"/>
        <d v="2016-03-10T00:00:00"/>
        <d v="2015-03-24T00:00:00"/>
        <d v="2014-12-15T00:00:00"/>
        <d v="2016-01-06T00:00:00"/>
        <d v="2013-04-02T00:00:00"/>
        <d v="2012-07-27T00:00:00"/>
        <d v="2015-08-07T00:00:00"/>
        <d v="2014-10-21T00:00:00"/>
        <d v="2014-04-24T00:00:00"/>
        <d v="2014-02-05T00:00:00"/>
        <d v="2014-01-06T00:00:00"/>
        <d v="2013-09-04T00:00:00"/>
        <d v="2016-03-02T00:00:00"/>
        <d v="2015-06-23T00:00:00"/>
        <d v="2013-04-27T00:00:00"/>
        <d v="2012-07-28T00:00:00"/>
        <d v="2014-05-28T00:00:00"/>
        <d v="2016-03-01T00:00:00"/>
        <d v="2015-06-24T00:00:00"/>
        <d v="2013-09-24T00:00:00"/>
        <d v="2013-05-28T00:00:00"/>
        <d v="2012-09-11T00:00:00"/>
        <d v="2015-11-16T00:00:00"/>
        <d v="2012-09-18T00:00:00"/>
        <d v="2014-04-05T00:00:00"/>
        <d v="2013-09-25T00:00:00"/>
        <d v="2014-08-04T00:00:00"/>
        <d v="2013-08-10T00:00:00"/>
        <d v="2012-07-10T00:00:00"/>
        <d v="2016-01-14T00:00:00"/>
        <d v="2014-05-31T00:00:00"/>
        <d v="2014-02-07T00:00:00"/>
        <d v="2013-10-16T00:00:00"/>
        <d v="2012-08-07T00:00:00"/>
        <d v="2012-12-22T00:00:00"/>
        <d v="2015-02-05T00:00:00"/>
        <d v="2016-01-18T00:00:00"/>
        <d v="2015-05-01T00:00:00"/>
        <d v="2014-09-29T00:00:00"/>
        <d v="2013-09-05T00:00:00"/>
        <d v="2013-08-14T00:00:00"/>
        <d v="2012-09-01T00:00:00"/>
        <d v="2013-02-07T00:00:00"/>
        <d v="2014-12-10T00:00:00"/>
        <d v="2013-04-04T00:00:00"/>
        <d v="2015-02-24T00:00:00"/>
        <d v="2013-04-12T00:00:00"/>
        <d v="2016-01-21T00:00:00"/>
        <d v="2013-07-09T00:00:00"/>
        <d v="2013-04-15T00:00:00"/>
        <d v="2013-04-10T00:00:00"/>
        <d v="2015-12-02T00:00:00"/>
        <d v="2013-06-17T00:00:00"/>
        <d v="2012-11-26T00:00:00"/>
        <d v="2014-11-18T00:00:00"/>
        <d v="2014-03-26T00:00:00"/>
        <d v="2013-08-15T00:00:00"/>
        <d v="2013-03-15T00:00:00"/>
        <d v="2012-11-29T00:00:00"/>
        <d v="2013-01-09T00:00:00"/>
        <d v="2012-08-16T00:00:00"/>
        <d v="2015-06-09T00:00:00"/>
        <d v="2014-01-13T00:00:00"/>
        <d v="2012-11-15T00:00:00"/>
        <d v="2015-11-28T00:00:00"/>
        <d v="2014-04-04T00:00:00"/>
        <d v="2012-11-14T00:00:00"/>
        <d v="2013-12-12T00:00:00"/>
        <d v="2012-10-11T00:00:00"/>
        <d v="2012-07-09T00:00:00"/>
        <d v="2013-09-28T00:00:00"/>
        <d v="2013-03-26T00:00:00"/>
        <d v="2013-02-26T00:00:00"/>
        <d v="2012-10-30T00:00:00"/>
        <d v="2015-01-31T00:00:00"/>
        <d v="2012-09-10T00:00:00"/>
        <d v="2016-03-11T00:00:00"/>
        <d v="2015-11-19T00:00:00"/>
        <d v="2014-11-29T00:00:00"/>
        <d v="2013-11-05T00:00:00"/>
        <d v="2013-04-08T00:00:00"/>
        <d v="2014-01-18T00:00:00"/>
        <d v="2013-08-29T00:00:00"/>
        <d v="2012-11-07T00:00:00"/>
        <d v="2015-07-30T00:00:00"/>
        <d v="2014-11-28T00:00:00"/>
        <d v="2015-11-15T00:00:00"/>
        <d v="2015-05-20T00:00:00"/>
        <d v="2013-01-22T00:00:00"/>
        <d v="2013-08-12T00:00:00"/>
        <d v="2014-01-29T00:00:00"/>
        <d v="2015-05-07T00:00:00"/>
        <d v="2013-07-30T00:00:00"/>
        <d v="2013-04-23T00:00:00"/>
        <d v="2015-09-27T00:00:00"/>
        <d v="2014-09-20T00:00:00"/>
        <d v="2014-04-08T00:00:00"/>
        <d v="2013-11-21T00:00:00"/>
        <d v="2013-07-12T00:00:00"/>
        <d v="2013-08-27T00:00:00"/>
        <d v="2013-05-17T00:00:00"/>
        <d v="2015-11-05T00:00:00"/>
        <d v="2014-05-26T00:00:00"/>
        <d v="2013-06-13T00:00:00"/>
        <d v="2013-07-10T00:00:00"/>
        <d v="2013-03-27T00:00:00"/>
        <d v="2012-07-17T00:00:00"/>
        <d v="2016-01-04T00:00:00"/>
        <d v="2013-09-10T00:00:00"/>
        <d v="2012-09-04T00:00:00"/>
        <d v="2012-08-25T00:00:00"/>
        <d v="2016-01-05T00:00:00"/>
        <d v="2014-12-02T00:00:00"/>
        <d v="2013-12-26T00:00:00"/>
        <d v="2013-05-13T00:00:00"/>
        <d v="2012-09-15T00:00:00"/>
        <d v="2012-08-27T00:00:00"/>
        <d v="2015-12-03T00:00:00"/>
        <d v="2015-10-15T00:00:00"/>
        <d v="2015-05-04T00:00:00"/>
        <d v="2014-08-05T00:00:00"/>
        <d v="2013-03-30T00:00:00"/>
        <d v="2014-01-03T00:00:00"/>
        <d v="2013-09-23T00:00:00"/>
        <d v="2014-07-03T00:00:00"/>
        <d v="2013-08-31T00:00:00"/>
        <d v="2014-09-05T00:00:00"/>
        <d v="2014-05-06T00:00:00"/>
        <d v="2013-10-03T00:00:00"/>
        <d v="2014-01-08T00:00:00"/>
        <d v="2012-09-27T00:00:00"/>
        <d v="2015-05-05T00:00:00"/>
        <d v="2013-08-30T00:00:00"/>
        <d v="2014-10-28T00:00:00"/>
        <d v="2015-02-02T00:00:00"/>
        <d v="2013-03-05T00:00:00"/>
        <d v="2012-06-22T00:00:00"/>
        <d v="2012-07-18T00:00:00"/>
        <d v="2015-10-06T00:00:00"/>
        <d v="2014-03-27T00:00:00"/>
        <d v="2015-06-12T00:00:00"/>
        <d v="2013-07-08T00:00:00"/>
        <d v="2013-04-03T00:00:00"/>
        <d v="2012-07-24T00:00:00"/>
        <d v="2013-08-21T00:00:00"/>
        <d v="2013-06-12T00:00:00"/>
        <d v="2015-05-21T00:00:00"/>
        <d v="2013-07-04T00:00:00"/>
        <d v="2014-08-13T00:00:00"/>
        <d v="2013-06-08T00:00:00"/>
        <d v="2014-03-10T00:00:00"/>
        <d v="2012-09-06T00:00:00"/>
        <d v="2014-10-11T00:00:00"/>
        <d v="2013-10-07T00:00:00"/>
        <d v="2014-10-27T00:00:00"/>
        <d v="2014-10-24T00:00:00"/>
        <d v="2014-10-10T00:00:00"/>
        <d v="2014-07-04T00:00:00"/>
        <d v="2015-06-22T00:00:00"/>
        <d v="2015-04-02T00:00:00"/>
        <d v="2014-12-25T00:00:00"/>
        <d v="2014-11-08T00:00:00"/>
        <d v="2014-10-25T00:00:00"/>
        <d v="2014-06-10T00:00:00"/>
        <d v="2015-12-04T00:00:00"/>
        <d v="2014-06-28T00:00:00"/>
        <d v="2015-12-11T00:00:00"/>
        <d v="2015-11-30T00:00:00"/>
        <d v="2015-11-10T00:00:00"/>
        <m/>
        <d v="2014-12-19T22:28:11" u="1"/>
        <d v="2014-12-18T22:16:07" u="1"/>
        <d v="2014-12-17T13:03:48" u="1"/>
        <d v="2014-12-17T18:53:29" u="1"/>
        <d v="2014-12-18T13:05:18" u="1"/>
        <d v="2016-01-06T11:48:20" u="1"/>
        <d v="2014-05-30T22:14:20" u="1"/>
        <d v="2014-06-16T18:15:26" u="1"/>
        <d v="2014-06-28T23:21:08" u="1"/>
        <d v="2015-08-21T21:36:58" u="1"/>
        <d v="2014-12-19T22:00:02" u="1"/>
        <d v="2015-02-10T16:26:52" u="1"/>
        <d v="2014-05-30T22:46:26" u="1"/>
        <d v="2014-11-15T19:15:43" u="1"/>
        <d v="2014-12-18T21:57:29" u="1"/>
        <d v="2016-01-18T12:35:11" u="1"/>
        <d v="2014-12-19T18:54:43" u="1"/>
        <d v="2015-08-26T21:43:47" u="1"/>
        <d v="2014-10-11T19:43:40" u="1"/>
        <d v="2014-12-19T19:49:26" u="1"/>
        <d v="2014-12-18T13:04:59" u="1"/>
        <d v="2016-01-05T11:43:59" u="1"/>
        <d v="2015-08-26T21:16:54" u="1"/>
        <d v="2015-06-24T17:04:41" u="1"/>
        <d v="2014-12-19T22:15:47" u="1"/>
        <d v="2014-05-29T23:11:28" u="1"/>
        <d v="2015-08-27T21:05:05" u="1"/>
        <d v="2014-12-19T23:03:42" u="1"/>
        <d v="2014-12-19T23:02:26" u="1"/>
        <d v="2014-12-18T22:29:16" u="1"/>
        <d v="2015-08-27T21:09:04" u="1"/>
        <d v="2015-04-01T14:12:10" u="1"/>
        <d v="2014-06-16T17:41:54" u="1"/>
        <d v="2015-06-23T17:04:36" u="1"/>
        <d v="2014-10-24T16:02:21" u="1"/>
        <d v="2014-12-19T20:05:09" u="1"/>
        <d v="2015-08-26T21:48:56" u="1"/>
        <d v="2015-08-26T21:31:36" u="1"/>
        <d v="2014-12-19T21:26:28" u="1"/>
        <d v="2016-01-14T12:28:11" u="1"/>
        <d v="2015-08-26T21:24:48" u="1"/>
        <d v="2014-10-28T16:03:37" u="1"/>
        <d v="2016-01-06T11:50:38" u="1"/>
        <d v="2014-12-18T13:06:20" u="1"/>
        <d v="2016-01-19T14:59:06" u="1"/>
        <d v="2014-05-23T22:15:15" u="1"/>
        <d v="2014-12-17T22:14:21" u="1"/>
        <d v="2015-08-27T13:01:57" u="1"/>
        <d v="2014-12-18T21:59:47" u="1"/>
        <d v="2014-09-13T19:44:42" u="1"/>
        <d v="2014-12-18T19:48:58" u="1"/>
        <d v="2015-01-31T16:25:37" u="1"/>
        <d v="2014-12-19T22:31:39" u="1"/>
        <d v="2015-02-03T16:26:29" u="1"/>
        <d v="2015-08-27T13:05:54" u="1"/>
        <d v="2016-01-07T16:25:13" u="1"/>
        <d v="2014-06-26T23:20:33" u="1"/>
        <d v="2014-12-19T22:15:33" u="1"/>
        <d v="2014-05-23T23:12:24" u="1"/>
        <d v="2014-05-30T23:11:15" u="1"/>
        <d v="2015-08-21T16:53:58" u="1"/>
        <d v="2014-12-17T20:04:42" u="1"/>
        <d v="2016-01-16T12:33:20" u="1"/>
        <d v="2015-08-26T22:03:19" u="1"/>
        <d v="2014-06-16T18:16:18" u="1"/>
        <d v="2014-12-19T21:57:08" u="1"/>
        <d v="2015-08-26T22:09:48" u="1"/>
        <d v="2016-01-28T15:17:24" u="1"/>
        <d v="2014-12-23T13:05:58" u="1"/>
        <d v="2014-12-17T19:47:31" u="1"/>
        <d v="2014-06-17T17:41:35" u="1"/>
        <d v="2014-07-03T20:15:50" u="1"/>
        <d v="2014-05-30T22:47:14" u="1"/>
        <d v="2014-12-18T22:29:55" u="1"/>
        <d v="2014-12-17T22:13:50" u="1"/>
        <d v="2014-12-17T21:58:14" u="1"/>
        <d v="2015-08-27T21:11:12" u="1"/>
        <d v="2014-12-17T19:49:57" u="1"/>
        <d v="2014-05-23T22:15:58" u="1"/>
        <d v="2014-05-24T23:11:58" u="1"/>
        <d v="2014-12-17T23:02:00" u="1"/>
        <d v="2014-12-18T19:50:11" u="1"/>
        <d v="2014-11-13T19:15:09" u="1"/>
        <d v="2016-01-06T11:52:48" u="1"/>
        <d v="2015-02-03T16:25:58" u="1"/>
        <d v="2015-06-08T17:04:58" u="1"/>
        <d v="2014-06-20T18:15:55" u="1"/>
        <d v="2014-08-02T13:38:35" u="1"/>
        <d v="2014-12-19T22:31:19" u="1"/>
        <d v="2014-05-30T22:46:51" u="1"/>
        <d v="2014-12-17T22:28:30" u="1"/>
        <d v="2014-12-18T13:03:09" u="1"/>
        <d v="2016-01-11T12:25:56" u="1"/>
        <d v="2014-12-18T22:14:57" u="1"/>
        <d v="2015-08-26T21:06:47" u="1"/>
        <d v="2015-08-27T12:55:13" u="1"/>
        <d v="2014-12-19T13:04:24" u="1"/>
        <d v="2014-10-25T16:03:06" u="1"/>
        <d v="2014-12-23T22:15:15" u="1"/>
        <d v="2014-12-18T21:57:50" u="1"/>
        <d v="2014-12-19T20:02:53" u="1"/>
        <d v="2014-06-13T18:15:42" u="1"/>
        <d v="2014-12-18T23:05:37" u="1"/>
        <d v="2014-12-18T20:04:21" u="1"/>
        <d v="2015-08-26T13:10:44" u="1"/>
        <d v="2014-06-13T18:16:56" u="1"/>
        <d v="2014-12-18T23:02:50" u="1"/>
        <d v="2015-02-02T16:25:47" u="1"/>
        <d v="2014-09-20T19:43:03" u="1"/>
        <d v="2014-12-17T20:05:32" u="1"/>
        <d v="2016-01-08T12:04:26" u="1"/>
        <d v="2014-10-11T19:43:57" u="1"/>
        <d v="2014-12-18T22:30:53" u="1"/>
        <d v="2014-12-23T21:59:18" u="1"/>
        <d v="2014-05-07T22:47:34" u="1"/>
        <d v="2014-12-17T22:16:17" u="1"/>
        <d v="2014-08-28T19:36:15" u="1"/>
        <d v="2014-06-26T23:20:01" u="1"/>
        <d v="2014-12-25T13:05:34" u="1"/>
        <d v="2014-05-29T22:15:44" u="1"/>
        <d v="2016-01-11T16:29:45" u="1"/>
        <d v="2014-12-17T21:25:31" u="1"/>
        <d v="2014-12-15T22:14:40" u="1"/>
        <d v="2014-12-17T19:50:49" u="1"/>
        <d v="2016-01-19T12:50:07" u="1"/>
        <d v="2014-12-17T22:13:24" u="1"/>
        <d v="2014-12-18T13:04:07" u="1"/>
        <d v="2016-01-07T11:55:10" u="1"/>
        <d v="2014-12-18T20:05:21" u="1"/>
        <d v="2014-05-24T23:13:01" u="1"/>
        <d v="2014-12-18T23:04:05" u="1"/>
        <d v="2016-01-05T11:40:18" u="1"/>
        <d v="2016-01-15T12:30:55" u="1"/>
        <d v="2014-06-19T18:16:44" u="1"/>
        <d v="2014-09-20T19:45:17" u="1"/>
        <d v="2015-08-27T21:13:12" u="1"/>
        <d v="2014-12-19T20:03:47" u="1"/>
        <d v="2014-12-18T23:05:15" u="1"/>
        <d v="2014-12-17T21:28:04" u="1"/>
        <d v="2015-08-27T12:59:49" u="1"/>
        <d v="2014-12-18T19:50:38" u="1"/>
        <d v="2014-12-18T21:27:48" u="1"/>
        <d v="2014-06-02T22:13:36" u="1"/>
        <d v="2014-12-17T20:04:55" u="1"/>
        <d v="2014-12-19T21:23:46" u="1"/>
        <d v="2015-02-09T16:26:42" u="1"/>
        <d v="2014-06-19T18:16:34" u="1"/>
        <d v="2014-05-26T22:46:13" u="1"/>
        <d v="2016-01-21T12:54:53" u="1"/>
        <d v="2014-12-19T23:04:51" u="1"/>
        <d v="2014-12-18T19:50:28" u="1"/>
        <d v="2016-01-08T12:16:58" u="1"/>
        <d v="2014-12-19T18:54:28" u="1"/>
        <d v="2014-12-18T19:46:25" u="1"/>
        <d v="2014-11-15T19:15:26" u="1"/>
        <d v="2014-04-29T22:45:49" u="1"/>
        <d v="2014-06-12T02:36:22" u="1"/>
        <d v="2014-12-17T22:28:49" u="1"/>
        <d v="2014-12-19T13:03:29" u="1"/>
        <d v="2014-05-30T22:16:31" u="1"/>
        <d v="2015-06-23T17:04:25" u="1"/>
        <d v="2014-10-10T19:43:22" u="1"/>
        <d v="2014-12-19T21:25:03" u="1"/>
        <d v="2014-12-19T20:03:27" u="1"/>
        <d v="2014-11-25T18:37:06" u="1"/>
        <d v="2014-05-24T22:14:52" u="1"/>
        <d v="2014-12-19T13:04:41" u="1"/>
        <d v="2015-08-21T16:58:09" u="1"/>
        <d v="2014-12-10T22:27:22" u="1"/>
        <d v="2014-12-18T23:06:09" u="1"/>
        <d v="2016-01-21T16:38:37" u="1"/>
        <d v="2014-12-18T22:31:29" u="1"/>
        <d v="2014-05-30T22:46:01" u="1"/>
        <d v="2014-10-29T16:04:39" u="1"/>
        <d v="2014-12-17T21:59:33" u="1"/>
        <d v="2016-01-07T11:58:26" u="1"/>
        <d v="2014-10-27T16:03:21" u="1"/>
        <d v="2014-05-07T23:11:46" u="1"/>
        <d v="2015-08-27T12:57:56" u="1"/>
        <d v="2014-05-07T23:13:15" u="1"/>
        <d v="2014-12-09T13:12:27" u="1"/>
        <d v="2014-12-18T21:27:24" u="1"/>
        <d v="2016-01-18T12:39:44" u="1"/>
        <d v="2014-06-12T02:36:10" u="1"/>
        <d v="2014-12-18T21:24:37" u="1"/>
        <d v="2016-01-22T13:09:09" u="1"/>
        <d v="2014-05-31T23:11:03" u="1"/>
        <d v="2014-06-14T18:16:07" u="1"/>
        <d v="2015-01-31T16:25:20" u="1"/>
        <d v="2014-05-24T22:47:03" u="1"/>
        <d v="2014-12-18T23:03:14" u="1"/>
        <d v="2014-05-28T22:45:36" u="1"/>
        <d v="2016-01-23T14:11:38" u="1"/>
        <d v="2015-06-06T17:04:55" u="1"/>
        <d v="2014-12-17T23:04:27" u="1"/>
        <d v="2015-03-30T14:11:51" u="1"/>
        <d v="2015-08-26T21:51:14" u="1"/>
        <d v="2016-01-25T15:13:07" u="1"/>
        <d v="2014-12-17T22:00:24" u="1"/>
        <d v="2014-12-17T21:23:14" u="1"/>
        <d v="2015-06-22T16:50:47" u="1"/>
        <d v="2014-12-19T20:05:41" u="1"/>
        <d v="2015-06-06T17:04:51" u="1"/>
        <d v="2014-12-23T21:26:03" u="1"/>
        <d v="2015-06-12T17:05:10" u="1"/>
        <d v="2014-10-29T16:04:25" u="1"/>
        <d v="2014-06-20T17:41:25" u="1"/>
        <d v="2015-06-10T17:05:06" u="1"/>
        <d v="2014-10-24T16:02:49" u="1"/>
        <d v="2015-08-21T16:37:31" u="1"/>
        <d v="2015-08-26T21:27:02" u="1"/>
        <d v="2014-12-19T18:53:47" u="1"/>
        <d v="2015-06-09T17:05:03" u="1"/>
        <d v="2014-07-04T20:15:34" u="1"/>
        <d v="2014-12-18T19:49:43" u="1"/>
        <d v="2014-12-18T21:26:53" u="1"/>
        <d v="2016-01-26T15:15:30" u="1"/>
        <d v="2016-01-08T12:09:42" u="1"/>
        <d v="2014-06-12T17:41:11" u="1"/>
        <d v="2014-11-08T19:13:20" u="1"/>
        <d v="2014-12-19T22:26:52" u="1"/>
        <d v="2014-06-10T02:29:04" u="1"/>
        <d v="2014-10-11T19:44:09" u="1"/>
        <d v="2014-06-12T02:35:37" u="1"/>
        <d v="2014-12-17T18:54:55" u="1"/>
        <d v="2014-05-30T22:46:38" u="1"/>
        <d v="2014-06-02T23:12:37" u="1"/>
        <d v="2015-04-02T14:12:27" u="1"/>
        <d v="2015-08-27T13:07:49" u="1"/>
        <d v="2016-01-18T12:37:51" u="1"/>
        <d v="2014-12-18T22:15:58" u="1"/>
        <d v="2014-05-23T23:12:50" u="1"/>
        <d v="2015-03-24T14:11:27" u="1"/>
        <d v="2014-06-02T22:13:49" u="1"/>
        <d v="2014-10-29T16:04:11" u="1"/>
        <d v="2014-12-19T18:55:06" u="1"/>
        <d v="2014-12-18T21:24:13" u="1"/>
        <d v="2015-08-27T21:16:04" u="1"/>
        <d v="2014-12-23T21:58:56" u="1"/>
        <d v="2016-01-23T14:17:49" u="1"/>
        <d v="2014-11-18T19:15:52" u="1"/>
        <d v="2016-01-08T16:29:37" u="1"/>
        <d v="2014-10-29T16:03:54" u="1"/>
        <d v="2014-12-17T20:04:05" u="1"/>
        <d v="2014-05-30T22:47:46" u="1"/>
        <d v="2014-08-16T19:35:41" u="1"/>
        <d v="2014-06-02T22:14:00" u="1"/>
      </sharedItems>
    </cacheField>
    <cacheField name="USO COMPONENTE" numFmtId="0">
      <sharedItems containsBlank="1" containsMixedTypes="1" containsNumber="1" containsInteger="1" minValue="6188" maxValue="962291"/>
    </cacheField>
    <cacheField name="USU LUBRICANTE" numFmtId="0">
      <sharedItems containsBlank="1" containsMixedTypes="1" containsNumber="1" containsInteger="1" minValue="1067" maxValue="775121"/>
    </cacheField>
    <cacheField name="AGUA(%)" numFmtId="0">
      <sharedItems containsString="0" containsBlank="1" containsNumber="1" minValue="0" maxValue="0.2"/>
    </cacheField>
    <cacheField name="SILICIO(ppm)" numFmtId="0">
      <sharedItems containsString="0" containsBlank="1" containsNumber="1" minValue="0" maxValue="183"/>
    </cacheField>
    <cacheField name="GLYCOL(%)" numFmtId="0">
      <sharedItems containsString="0" containsBlank="1" containsNumber="1" minValue="-1" maxValue="0.1"/>
    </cacheField>
    <cacheField name="SODIO(ppm)" numFmtId="0">
      <sharedItems containsString="0" containsBlank="1" containsNumber="1" minValue="-1" maxValue="66.599999999999994"/>
    </cacheField>
    <cacheField name="V100(Cts)" numFmtId="0">
      <sharedItems containsString="0" containsBlank="1" containsNumber="1" minValue="5.2" maxValue="10"/>
    </cacheField>
    <cacheField name="V40(Cts)" numFmtId="0">
      <sharedItems containsBlank="1" containsMixedTypes="1" containsNumber="1" minValue="1.01" maxValue="71.5"/>
    </cacheField>
    <cacheField name="TAN" numFmtId="0">
      <sharedItems containsBlank="1" containsMixedTypes="1" containsNumber="1" minValue="0" maxValue="36.4"/>
    </cacheField>
    <cacheField name="OXIDACIÓN(Abs/0,1mm)" numFmtId="0">
      <sharedItems containsString="0" containsBlank="1" containsNumber="1" minValue="-1" maxValue="25.4"/>
    </cacheField>
    <cacheField name="APARIENCIA(Visual)" numFmtId="0">
      <sharedItems containsBlank="1"/>
    </cacheField>
    <cacheField name="COBRE(ppm)" numFmtId="0">
      <sharedItems containsString="0" containsBlank="1" containsNumber="1" minValue="0" maxValue="2475"/>
    </cacheField>
    <cacheField name="HIERRO(ppm)" numFmtId="0">
      <sharedItems containsString="0" containsBlank="1" containsNumber="1" minValue="0.2" maxValue="1292"/>
    </cacheField>
    <cacheField name="PLOMO(ppm)" numFmtId="0">
      <sharedItems containsString="0" containsBlank="1" containsNumber="1" minValue="0" maxValue="278"/>
    </cacheField>
    <cacheField name="CROMO(ppm)" numFmtId="0">
      <sharedItems containsString="0" containsBlank="1" containsNumber="1" minValue="0" maxValue="109"/>
    </cacheField>
    <cacheField name="ALUMINIO(ppm)" numFmtId="0">
      <sharedItems containsString="0" containsBlank="1" containsNumber="1" minValue="0" maxValue="1787"/>
    </cacheField>
    <cacheField name="ESTAÑO(ppm)" numFmtId="0">
      <sharedItems containsString="0" containsBlank="1" containsNumber="1" minValue="0" maxValue="95.7"/>
    </cacheField>
    <cacheField name="MOLIBDENO(ppm)" numFmtId="0">
      <sharedItems containsString="0" containsBlank="1" containsNumber="1" minValue="-1" maxValue="29"/>
    </cacheField>
    <cacheField name="MANGANESO(ppm)" numFmtId="0">
      <sharedItems containsString="0" containsBlank="1" containsNumber="1" minValue="-1" maxValue="25"/>
    </cacheField>
    <cacheField name="NIQUEL(ppm)" numFmtId="0">
      <sharedItems containsString="0" containsBlank="1" containsNumber="1" containsInteger="1" minValue="-1" maxValue="4"/>
    </cacheField>
    <cacheField name="CALCIO(ppm)" numFmtId="0">
      <sharedItems containsString="0" containsBlank="1" containsNumber="1" minValue="-1" maxValue="992.4"/>
    </cacheField>
    <cacheField name="ZINC(ppm)" numFmtId="0">
      <sharedItems containsString="0" containsBlank="1" containsNumber="1" minValue="-1" maxValue="153"/>
    </cacheField>
    <cacheField name="MAGNESIO(ppm)" numFmtId="0">
      <sharedItems containsString="0" containsBlank="1" containsNumber="1" minValue="-1" maxValue="73.900000000000006"/>
    </cacheField>
    <cacheField name="APROX COBRE" numFmtId="0">
      <sharedItems containsString="0" containsBlank="1" containsNumber="1" containsInteger="1" minValue="0" maxValue="2475"/>
    </cacheField>
    <cacheField name="DESGASTE CU" numFmtId="0">
      <sharedItems containsString="0" containsBlank="1" containsNumber="1" minValue="3.8380756905986857E-15" maxValue="1.5"/>
    </cacheField>
    <cacheField name="APROX HIERRO" numFmtId="0">
      <sharedItems containsString="0" containsBlank="1" containsNumber="1" containsInteger="1" minValue="0" maxValue="1292"/>
    </cacheField>
    <cacheField name="DESGASTE FE" numFmtId="0">
      <sharedItems containsString="0" containsBlank="1" containsNumber="1" minValue="-2.482389294122811E-15" maxValue="1"/>
    </cacheField>
    <cacheField name="APROX ALUMINIO" numFmtId="0">
      <sharedItems containsString="0" containsBlank="1" containsNumber="1" containsInteger="1" minValue="0" maxValue="1787"/>
    </cacheField>
    <cacheField name="DESGASTE AL" numFmtId="0">
      <sharedItems containsString="0" containsBlank="1" containsNumber="1" minValue="-4.9266146717741321E-16" maxValue="1"/>
    </cacheField>
    <cacheField name="APROX ESTAÑO" numFmtId="0">
      <sharedItems containsString="0" containsBlank="1" containsNumber="1" containsInteger="1" minValue="0" maxValue="96"/>
    </cacheField>
    <cacheField name="DESGASTE SN" numFmtId="0">
      <sharedItems containsString="0" containsBlank="1" containsNumber="1" minValue="2.0816681711721685E-16" maxValue="1"/>
    </cacheField>
    <cacheField name="APROX PLOMO" numFmtId="0">
      <sharedItems containsString="0" containsBlank="1" containsNumber="1" containsInteger="1" minValue="0" maxValue="278"/>
    </cacheField>
    <cacheField name="DESGASTE PB" numFmtId="0">
      <sharedItems containsString="0" containsBlank="1" containsNumber="1" minValue="1.9428902930940239E-16" maxValue="1"/>
    </cacheField>
    <cacheField name="APROX CROMO" numFmtId="0">
      <sharedItems containsString="0" containsBlank="1" containsNumber="1" containsInteger="1" minValue="0" maxValue="109"/>
    </cacheField>
    <cacheField name="DESGASTE CR" numFmtId="0">
      <sharedItems containsString="0" containsBlank="1" containsNumber="1" minValue="1.3877787807814457E-16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Paula Andrea" refreshedDate="42459.652950694443" createdVersion="4" refreshedVersion="4" minRefreshableVersion="3" recordCount="1664">
  <cacheSource type="worksheet">
    <worksheetSource ref="B1:AR9984" sheet="BD CAJAS"/>
  </cacheSource>
  <cacheFields count="43">
    <cacheField name="TIPO DE TA" numFmtId="0">
      <sharedItems containsBlank="1" count="4">
        <s v="DIWA2"/>
        <s v="DIWA3"/>
        <s v="DIWA5"/>
        <m/>
      </sharedItems>
    </cacheField>
    <cacheField name="OVERHAULL" numFmtId="14">
      <sharedItems containsDate="1" containsBlank="1" containsMixedTypes="1" minDate="1899-12-30T00:00:00" maxDate="2015-03-04T00:00:00"/>
    </cacheField>
    <cacheField name="ESTADO " numFmtId="0">
      <sharedItems containsBlank="1" count="4">
        <s v="SIN"/>
        <s v="CON"/>
        <e v="#N/A"/>
        <m/>
      </sharedItems>
    </cacheField>
    <cacheField name="CUENTA" numFmtId="0">
      <sharedItems containsBlank="1"/>
    </cacheField>
    <cacheField name="CONJUNTO" numFmtId="2">
      <sharedItems containsBlank="1" count="176">
        <s v="K001"/>
        <s v="K002"/>
        <s v="K003"/>
        <s v="K004"/>
        <s v="K005"/>
        <s v="K006"/>
        <s v="K007"/>
        <s v="K008"/>
        <s v="K009"/>
        <s v="K010"/>
        <s v="K011"/>
        <s v="K012"/>
        <s v="K013"/>
        <s v="K014"/>
        <s v="K015"/>
        <s v="K016"/>
        <s v="K017"/>
        <s v="K018"/>
        <s v="K019"/>
        <s v="K020"/>
        <s v="K021"/>
        <s v="K022"/>
        <s v="K023"/>
        <s v="K024"/>
        <s v="K025"/>
        <s v="K026"/>
        <s v="K027"/>
        <s v="K028"/>
        <s v="K029"/>
        <s v="K030"/>
        <s v="K031"/>
        <s v="K032"/>
        <s v="K033"/>
        <s v="K034"/>
        <s v="K035"/>
        <s v="K036"/>
        <s v="K037"/>
        <s v="K038"/>
        <s v="K039"/>
        <s v="K040"/>
        <s v="K041"/>
        <s v="K042"/>
        <s v="K043"/>
        <s v="K044"/>
        <s v="K045"/>
        <s v="K046"/>
        <s v="K047"/>
        <s v="K048"/>
        <s v="K049"/>
        <s v="K050"/>
        <s v="K051"/>
        <s v="K052"/>
        <s v="K053"/>
        <s v="K054"/>
        <s v="K055"/>
        <s v="K056"/>
        <s v="K057"/>
        <s v="K058"/>
        <s v="K059"/>
        <s v="K060"/>
        <s v="K061"/>
        <s v="K062"/>
        <s v="K063"/>
        <s v="K064"/>
        <s v="K065"/>
        <s v="K066"/>
        <s v="K067"/>
        <s v="K068"/>
        <s v="K069"/>
        <s v="K070"/>
        <s v="K071"/>
        <s v="K072"/>
        <s v="K073"/>
        <s v="K074"/>
        <s v="K074 "/>
        <s v="K075"/>
        <s v="K076"/>
        <s v="K077"/>
        <s v="K078"/>
        <s v="K079"/>
        <s v="K080"/>
        <s v="K081"/>
        <s v="K081            "/>
        <s v="K082"/>
        <s v="K083"/>
        <s v="K084"/>
        <s v="K085"/>
        <s v="K086"/>
        <s v="K087"/>
        <s v="K088"/>
        <s v="K089"/>
        <s v="K090"/>
        <s v="K091"/>
        <s v="K091            "/>
        <s v="K092"/>
        <s v="K093"/>
        <s v="K094"/>
        <s v="K095"/>
        <s v="K096"/>
        <s v="K097"/>
        <s v="K098"/>
        <s v="K099"/>
        <s v="K100"/>
        <s v="K101"/>
        <s v="K102"/>
        <s v="K103"/>
        <s v="K104"/>
        <s v="K105"/>
        <s v="K106"/>
        <s v="K107"/>
        <s v="K108"/>
        <s v="K109"/>
        <s v="K110"/>
        <s v="K111"/>
        <s v="K112"/>
        <s v="K113"/>
        <s v="K114"/>
        <s v="K115"/>
        <s v="K116"/>
        <s v="K117"/>
        <s v="K118"/>
        <s v="K119"/>
        <s v="K120"/>
        <s v="K121"/>
        <s v="K122"/>
        <s v="K123"/>
        <s v="K124"/>
        <s v="K125"/>
        <s v="K126"/>
        <s v="K127"/>
        <s v="K128"/>
        <s v="K129"/>
        <s v="K130"/>
        <s v="K131"/>
        <s v="K132"/>
        <s v="K133"/>
        <s v="K134"/>
        <s v="K135"/>
        <s v="K136"/>
        <s v="K137"/>
        <s v="K138"/>
        <s v="K139"/>
        <s v="K140"/>
        <s v="K141"/>
        <s v="K142"/>
        <s v="K143"/>
        <s v="K144"/>
        <s v="K145"/>
        <s v="K146"/>
        <s v="K147"/>
        <s v="K148"/>
        <s v="K149"/>
        <s v="K150"/>
        <s v="K151"/>
        <s v="K152"/>
        <s v="K153"/>
        <s v="K154"/>
        <s v="K155"/>
        <s v="K155 "/>
        <s v="K156"/>
        <s v="K157"/>
        <s v="K158"/>
        <s v="K159"/>
        <s v="K160"/>
        <s v="K161"/>
        <s v="K162"/>
        <s v="K163"/>
        <s v="K164"/>
        <s v="K165"/>
        <s v="K166"/>
        <s v="K167"/>
        <s v="K168"/>
        <s v="K169"/>
        <s v="K170"/>
        <s v="K171"/>
        <m/>
      </sharedItems>
    </cacheField>
    <cacheField name="FECHA TOMA" numFmtId="14">
      <sharedItems containsNonDate="0" containsDate="1" containsString="0" containsBlank="1" minDate="2011-07-02T00:00:00" maxDate="2016-03-12T00:00:00" count="549">
        <d v="2015-11-26T00:00:00"/>
        <d v="2015-09-17T00:00:00"/>
        <d v="2015-02-17T00:00:00"/>
        <d v="2014-12-17T00:00:00"/>
        <d v="2013-07-03T00:00:00"/>
        <d v="2012-12-06T00:00:00"/>
        <d v="2011-07-02T00:00:00"/>
        <d v="2015-11-13T00:00:00"/>
        <d v="2015-05-11T00:00:00"/>
        <d v="2014-12-19T00:00:00"/>
        <d v="2014-06-12T00:00:00"/>
        <d v="2013-11-12T00:00:00"/>
        <d v="2013-06-11T00:00:00"/>
        <d v="2015-02-18T00:00:00"/>
        <d v="2014-12-06T00:00:00"/>
        <d v="2014-09-13T00:00:00"/>
        <d v="2014-07-29T00:00:00"/>
        <d v="2014-03-14T00:00:00"/>
        <d v="2013-10-11T00:00:00"/>
        <d v="2013-05-20T00:00:00"/>
        <d v="2012-12-29T00:00:00"/>
        <d v="2012-08-10T00:00:00"/>
        <d v="2015-12-12T00:00:00"/>
        <d v="2015-08-27T00:00:00"/>
        <d v="2015-08-10T00:00:00"/>
        <d v="2015-02-19T00:00:00"/>
        <d v="2014-02-08T00:00:00"/>
        <d v="2013-12-05T00:00:00"/>
        <d v="2013-06-22T00:00:00"/>
        <d v="2013-01-29T00:00:00"/>
        <d v="2015-12-08T00:00:00"/>
        <d v="2015-08-26T00:00:00"/>
        <d v="2015-02-25T00:00:00"/>
        <d v="2014-12-08T00:00:00"/>
        <d v="2014-11-25T00:00:00"/>
        <d v="2013-12-27T00:00:00"/>
        <d v="2013-06-04T00:00:00"/>
        <d v="2012-12-21T00:00:00"/>
        <d v="2012-10-13T00:00:00"/>
        <d v="2016-01-23T00:00:00"/>
        <d v="2014-08-29T00:00:00"/>
        <d v="2014-04-12T00:00:00"/>
        <d v="2013-09-18T00:00:00"/>
        <d v="2013-03-19T00:00:00"/>
        <d v="2012-06-30T00:00:00"/>
        <d v="2016-01-08T00:00:00"/>
        <d v="2014-08-16T00:00:00"/>
        <d v="2013-11-28T00:00:00"/>
        <d v="2013-07-20T00:00:00"/>
        <d v="2013-05-25T00:00:00"/>
        <d v="2012-10-05T00:00:00"/>
        <d v="2016-01-11T00:00:00"/>
        <d v="2014-12-09T00:00:00"/>
        <d v="2014-08-18T00:00:00"/>
        <d v="2014-03-21T00:00:00"/>
        <d v="2013-05-04T00:00:00"/>
        <d v="2015-12-10T00:00:00"/>
        <d v="2015-11-23T00:00:00"/>
        <d v="2015-10-09T00:00:00"/>
        <d v="2015-08-24T00:00:00"/>
        <d v="2015-01-08T00:00:00"/>
        <d v="2014-06-05T00:00:00"/>
        <d v="2014-01-16T00:00:00"/>
        <d v="2013-05-24T00:00:00"/>
        <d v="2012-12-20T00:00:00"/>
        <d v="2015-02-09T00:00:00"/>
        <d v="2014-11-15T00:00:00"/>
        <d v="2013-12-11T00:00:00"/>
        <d v="2012-12-26T00:00:00"/>
        <d v="2012-10-24T00:00:00"/>
        <d v="2012-06-06T00:00:00"/>
        <d v="2014-10-29T00:00:00"/>
        <d v="2014-04-11T00:00:00"/>
        <d v="2013-11-02T00:00:00"/>
        <d v="2013-06-25T00:00:00"/>
        <d v="2013-02-05T00:00:00"/>
        <d v="2012-09-20T00:00:00"/>
        <d v="2015-12-07T00:00:00"/>
        <d v="2014-04-21T00:00:00"/>
        <d v="2014-04-03T00:00:00"/>
        <d v="2013-11-29T00:00:00"/>
        <d v="2013-06-24T00:00:00"/>
        <d v="2013-01-26T00:00:00"/>
        <d v="2015-07-25T00:00:00"/>
        <d v="2015-02-21T00:00:00"/>
        <d v="2014-12-01T00:00:00"/>
        <d v="2014-06-19T00:00:00"/>
        <d v="2013-12-07T00:00:00"/>
        <d v="2012-06-09T00:00:00"/>
        <d v="2015-12-09T00:00:00"/>
        <d v="2015-08-15T00:00:00"/>
        <d v="2014-12-18T00:00:00"/>
        <d v="2014-03-06T00:00:00"/>
        <d v="2013-05-15T00:00:00"/>
        <d v="2012-12-13T00:00:00"/>
        <d v="2015-06-06T00:00:00"/>
        <d v="2015-02-20T00:00:00"/>
        <d v="2014-08-28T00:00:00"/>
        <d v="2013-06-06T00:00:00"/>
        <d v="2012-06-16T00:00:00"/>
        <d v="2015-10-10T00:00:00"/>
        <d v="2014-06-20T00:00:00"/>
        <d v="2014-02-13T00:00:00"/>
        <d v="2013-10-04T00:00:00"/>
        <d v="2015-11-17T00:00:00"/>
        <d v="2015-06-10T00:00:00"/>
        <d v="2014-12-03T00:00:00"/>
        <d v="2014-02-11T00:00:00"/>
        <d v="2013-09-20T00:00:00"/>
        <d v="2013-07-22T00:00:00"/>
        <d v="2013-06-07T00:00:00"/>
        <d v="2013-03-06T00:00:00"/>
        <d v="2013-01-25T00:00:00"/>
        <d v="2012-10-19T00:00:00"/>
        <d v="2016-02-13T00:00:00"/>
        <d v="2015-05-22T00:00:00"/>
        <d v="2015-02-12T00:00:00"/>
        <d v="2013-02-11T00:00:00"/>
        <d v="2012-10-04T00:00:00"/>
        <d v="2015-11-09T00:00:00"/>
        <d v="2014-08-06T00:00:00"/>
        <d v="2014-12-05T00:00:00"/>
        <d v="2013-11-25T00:00:00"/>
        <d v="2013-06-29T00:00:00"/>
        <d v="2012-06-01T00:00:00"/>
        <d v="2016-02-15T00:00:00"/>
        <d v="2015-09-01T00:00:00"/>
        <d v="2014-04-19T00:00:00"/>
        <d v="2012-10-20T00:00:00"/>
        <d v="2015-08-19T00:00:00"/>
        <d v="2013-11-27T00:00:00"/>
        <d v="2012-09-26T00:00:00"/>
        <d v="2015-07-24T00:00:00"/>
        <d v="2014-06-18T00:00:00"/>
        <d v="2014-02-18T00:00:00"/>
        <d v="2013-09-26T00:00:00"/>
        <d v="2013-05-23T00:00:00"/>
        <d v="2012-12-15T00:00:00"/>
        <d v="2015-11-24T00:00:00"/>
        <d v="2015-02-23T00:00:00"/>
        <d v="2014-03-18T00:00:00"/>
        <d v="2013-06-26T00:00:00"/>
        <d v="2013-01-30T00:00:00"/>
        <d v="2015-10-02T00:00:00"/>
        <d v="2014-07-08T00:00:00"/>
        <d v="2014-02-15T00:00:00"/>
        <d v="2012-12-07T00:00:00"/>
        <d v="2015-08-11T00:00:00"/>
        <d v="2014-02-28T00:00:00"/>
        <d v="2013-05-09T00:00:00"/>
        <d v="2012-06-25T00:00:00"/>
        <d v="2013-11-06T00:00:00"/>
        <d v="2016-01-15T00:00:00"/>
        <d v="2013-09-27T00:00:00"/>
        <d v="2014-03-13T00:00:00"/>
        <d v="2014-01-31T00:00:00"/>
        <d v="2013-08-05T00:00:00"/>
        <d v="2013-02-15T00:00:00"/>
        <d v="2015-11-14T00:00:00"/>
        <d v="2015-09-08T00:00:00"/>
        <d v="2013-11-07T00:00:00"/>
        <d v="2012-12-28T00:00:00"/>
        <d v="2012-08-09T00:00:00"/>
        <d v="2016-01-29T00:00:00"/>
        <d v="2014-11-12T00:00:00"/>
        <d v="2014-08-02T00:00:00"/>
        <d v="2014-05-29T00:00:00"/>
        <d v="2013-09-21T00:00:00"/>
        <d v="2013-03-13T00:00:00"/>
        <d v="2012-12-05T00:00:00"/>
        <d v="2015-12-01T00:00:00"/>
        <d v="2014-05-24T00:00:00"/>
        <d v="2014-03-24T00:00:00"/>
        <d v="2013-10-21T00:00:00"/>
        <d v="2013-01-16T00:00:00"/>
        <d v="2014-01-14T00:00:00"/>
        <d v="2013-12-03T00:00:00"/>
        <d v="2013-07-13T00:00:00"/>
        <d v="2013-02-19T00:00:00"/>
        <d v="2012-10-09T00:00:00"/>
        <d v="2012-06-14T00:00:00"/>
        <d v="2016-02-02T00:00:00"/>
        <d v="2014-06-17T00:00:00"/>
        <d v="2013-09-17T00:00:00"/>
        <d v="2013-04-24T00:00:00"/>
        <d v="2012-11-17T00:00:00"/>
        <d v="2012-06-17T00:00:00"/>
        <d v="2016-01-28T00:00:00"/>
        <d v="2014-09-06T00:00:00"/>
        <d v="2014-06-16T00:00:00"/>
        <d v="2013-04-25T00:00:00"/>
        <d v="2012-11-27T00:00:00"/>
        <d v="2012-07-30T00:00:00"/>
        <d v="2016-03-08T00:00:00"/>
        <d v="2015-10-21T00:00:00"/>
        <d v="2014-04-07T00:00:00"/>
        <d v="2013-12-15T00:00:00"/>
        <d v="2013-08-13T00:00:00"/>
        <d v="2015-11-02T00:00:00"/>
        <d v="2015-05-16T00:00:00"/>
        <d v="2012-06-02T00:00:00"/>
        <d v="2016-02-06T00:00:00"/>
        <d v="2015-07-23T00:00:00"/>
        <d v="2014-05-07T00:00:00"/>
        <d v="2013-12-20T00:00:00"/>
        <d v="2013-08-03T00:00:00"/>
        <d v="2012-08-18T00:00:00"/>
        <d v="2014-11-26T00:00:00"/>
        <d v="2014-06-21T00:00:00"/>
        <d v="2012-08-03T00:00:00"/>
        <d v="2015-11-11T00:00:00"/>
        <d v="2015-04-01T00:00:00"/>
        <d v="2014-06-02T00:00:00"/>
        <d v="2013-05-07T00:00:00"/>
        <d v="2012-12-04T00:00:00"/>
        <d v="2015-11-25T00:00:00"/>
        <d v="2015-07-27T00:00:00"/>
        <d v="2013-10-08T00:00:00"/>
        <d v="2013-05-31T00:00:00"/>
        <d v="2013-01-21T00:00:00"/>
        <d v="2015-10-20T00:00:00"/>
        <d v="2014-11-11T00:00:00"/>
        <d v="2013-11-23T00:00:00"/>
        <d v="2013-11-14T00:00:00"/>
        <d v="2013-07-02T00:00:00"/>
        <d v="2013-06-14T00:00:00"/>
        <d v="2016-01-30T00:00:00"/>
        <d v="2015-08-05T00:00:00"/>
        <d v="2014-03-29T00:00:00"/>
        <d v="2013-10-12T00:00:00"/>
        <d v="2012-08-28T00:00:00"/>
        <d v="2015-10-05T00:00:00"/>
        <d v="2014-02-26T00:00:00"/>
        <d v="2013-10-28T00:00:00"/>
        <d v="2014-02-12T00:00:00"/>
        <d v="2013-02-08T00:00:00"/>
        <d v="2016-02-16T00:00:00"/>
        <d v="2015-10-16T00:00:00"/>
        <d v="2014-10-01T00:00:00"/>
        <d v="2014-04-17T00:00:00"/>
        <d v="2013-11-30T00:00:00"/>
        <d v="2013-08-06T00:00:00"/>
        <d v="2013-06-05T00:00:00"/>
        <d v="2013-01-03T00:00:00"/>
        <d v="2012-09-08T00:00:00"/>
        <d v="2015-11-18T00:00:00"/>
        <d v="2014-07-02T00:00:00"/>
        <d v="2014-04-15T00:00:00"/>
        <d v="2013-08-08T00:00:00"/>
        <d v="2012-12-18T00:00:00"/>
        <d v="2015-10-08T00:00:00"/>
        <d v="2015-10-07T00:00:00"/>
        <d v="2014-08-07T00:00:00"/>
        <d v="2016-01-07T00:00:00"/>
        <d v="2015-08-25T00:00:00"/>
        <d v="2014-01-07T00:00:00"/>
        <d v="2013-09-06T00:00:00"/>
        <d v="2015-07-28T00:00:00"/>
        <d v="2014-11-10T00:00:00"/>
        <d v="2013-12-30T00:00:00"/>
        <d v="2013-09-19T00:00:00"/>
        <d v="2013-08-24T00:00:00"/>
        <d v="2013-04-26T00:00:00"/>
        <d v="2016-02-17T00:00:00"/>
        <d v="2015-10-19T00:00:00"/>
        <d v="2013-11-15T00:00:00"/>
        <d v="2013-02-16T00:00:00"/>
        <d v="2012-12-08T00:00:00"/>
        <d v="2015-11-12T00:00:00"/>
        <d v="2014-07-01T00:00:00"/>
        <d v="2013-08-09T00:00:00"/>
        <d v="2013-04-22T00:00:00"/>
        <d v="2015-10-22T00:00:00"/>
        <d v="2014-04-16T00:00:00"/>
        <d v="2014-01-15T00:00:00"/>
        <d v="2012-12-10T00:00:00"/>
        <d v="2016-02-01T00:00:00"/>
        <d v="2014-06-14T00:00:00"/>
        <d v="2016-02-08T00:00:00"/>
        <d v="2014-05-30T00:00:00"/>
        <d v="2012-12-14T00:00:00"/>
        <d v="2015-11-20T00:00:00"/>
        <d v="2015-05-12T00:00:00"/>
        <d v="2013-07-23T00:00:00"/>
        <d v="2015-08-14T00:00:00"/>
        <d v="2013-12-13T00:00:00"/>
        <d v="2013-05-14T00:00:00"/>
        <d v="2012-12-11T00:00:00"/>
        <d v="2012-07-14T00:00:00"/>
        <d v="2014-05-02T00:00:00"/>
        <d v="2014-01-02T00:00:00"/>
        <d v="2013-05-03T00:00:00"/>
        <d v="2013-01-23T00:00:00"/>
        <d v="2014-12-23T00:00:00"/>
        <d v="2014-10-04T00:00:00"/>
        <d v="2014-03-28T00:00:00"/>
        <d v="2013-05-02T00:00:00"/>
        <d v="2016-02-18T00:00:00"/>
        <d v="2015-10-23T00:00:00"/>
        <d v="2014-10-20T00:00:00"/>
        <d v="2016-02-03T00:00:00"/>
        <d v="2013-12-19T00:00:00"/>
        <d v="2013-07-25T00:00:00"/>
        <d v="2013-09-30T00:00:00"/>
        <d v="2013-02-06T00:00:00"/>
        <d v="2012-09-07T00:00:00"/>
        <d v="2015-08-12T00:00:00"/>
        <d v="2013-05-22T00:00:00"/>
        <d v="2016-02-04T00:00:00"/>
        <d v="2015-08-21T00:00:00"/>
        <d v="2014-12-04T00:00:00"/>
        <d v="2014-04-22T00:00:00"/>
        <d v="2013-07-24T00:00:00"/>
        <d v="2013-12-06T00:00:00"/>
        <d v="2012-06-28T00:00:00"/>
        <d v="2015-06-08T00:00:00"/>
        <d v="2014-04-14T00:00:00"/>
        <d v="2013-12-16T00:00:00"/>
        <d v="2013-08-26T00:00:00"/>
        <d v="2013-04-01T00:00:00"/>
        <d v="2015-05-14T00:00:00"/>
        <d v="2014-06-13T00:00:00"/>
        <d v="2014-01-22T00:00:00"/>
        <d v="2013-10-01T00:00:00"/>
        <d v="2013-02-12T00:00:00"/>
        <d v="2012-10-23T00:00:00"/>
        <d v="2016-01-26T00:00:00"/>
        <d v="2015-07-29T00:00:00"/>
        <d v="2016-01-19T00:00:00"/>
        <d v="2014-01-17T00:00:00"/>
        <d v="2013-10-19T00:00:00"/>
        <d v="2013-06-27T00:00:00"/>
        <d v="2013-02-14T00:00:00"/>
        <d v="2013-01-24T00:00:00"/>
        <d v="2012-07-20T00:00:00"/>
        <d v="2016-01-22T00:00:00"/>
        <d v="2013-07-29T00:00:00"/>
        <d v="2012-06-15T00:00:00"/>
        <d v="2013-07-11T00:00:00"/>
        <d v="2013-04-30T00:00:00"/>
        <d v="2013-03-28T00:00:00"/>
        <d v="2012-08-13T00:00:00"/>
        <d v="2016-03-04T00:00:00"/>
        <d v="2015-03-30T00:00:00"/>
        <d v="2013-12-31T00:00:00"/>
        <d v="2015-10-31T00:00:00"/>
        <d v="2013-08-22T00:00:00"/>
        <d v="2016-03-09T00:00:00"/>
        <d v="2015-05-13T00:00:00"/>
        <d v="2013-07-31T00:00:00"/>
        <d v="2013-03-23T00:00:00"/>
        <d v="2016-01-16T00:00:00"/>
        <d v="2015-02-03T00:00:00"/>
        <d v="2014-05-23T00:00:00"/>
        <d v="2015-11-03T00:00:00"/>
        <d v="2012-11-23T00:00:00"/>
        <d v="2016-01-25T00:00:00"/>
        <d v="2015-02-10T00:00:00"/>
        <d v="2013-10-15T00:00:00"/>
        <d v="2013-04-18T00:00:00"/>
        <d v="2012-12-12T00:00:00"/>
        <d v="2013-12-14T00:00:00"/>
        <d v="2013-06-21T00:00:00"/>
        <d v="2013-05-21T00:00:00"/>
        <d v="2013-01-28T00:00:00"/>
        <d v="2014-03-31T00:00:00"/>
        <d v="2015-08-20T00:00:00"/>
        <d v="2014-11-13T00:00:00"/>
        <d v="2014-06-26T00:00:00"/>
        <d v="2012-07-16T00:00:00"/>
        <d v="2016-02-10T00:00:00"/>
        <d v="2014-04-29T00:00:00"/>
        <d v="2013-08-28T00:00:00"/>
        <d v="2012-12-17T00:00:00"/>
        <d v="2015-11-27T00:00:00"/>
        <d v="2015-08-13T00:00:00"/>
        <d v="2012-08-11T00:00:00"/>
        <d v="2015-10-30T00:00:00"/>
        <d v="2013-10-25T00:00:00"/>
        <d v="2016-03-10T00:00:00"/>
        <d v="2015-03-24T00:00:00"/>
        <d v="2014-12-15T00:00:00"/>
        <d v="2016-01-06T00:00:00"/>
        <d v="2013-04-02T00:00:00"/>
        <d v="2012-07-27T00:00:00"/>
        <d v="2015-08-07T00:00:00"/>
        <d v="2014-10-21T00:00:00"/>
        <d v="2014-04-24T00:00:00"/>
        <d v="2014-02-05T00:00:00"/>
        <d v="2014-01-06T00:00:00"/>
        <d v="2013-09-04T00:00:00"/>
        <d v="2016-03-02T00:00:00"/>
        <d v="2015-06-23T00:00:00"/>
        <d v="2013-04-27T00:00:00"/>
        <d v="2012-07-28T00:00:00"/>
        <d v="2014-05-28T00:00:00"/>
        <d v="2016-03-01T00:00:00"/>
        <d v="2015-06-24T00:00:00"/>
        <d v="2013-09-24T00:00:00"/>
        <d v="2013-05-28T00:00:00"/>
        <d v="2012-09-11T00:00:00"/>
        <d v="2015-11-16T00:00:00"/>
        <d v="2012-09-18T00:00:00"/>
        <d v="2014-04-05T00:00:00"/>
        <d v="2013-09-25T00:00:00"/>
        <d v="2014-08-04T00:00:00"/>
        <d v="2013-08-10T00:00:00"/>
        <d v="2012-07-10T00:00:00"/>
        <d v="2016-01-14T00:00:00"/>
        <d v="2014-05-31T00:00:00"/>
        <d v="2014-02-07T00:00:00"/>
        <d v="2013-10-16T00:00:00"/>
        <d v="2012-08-07T00:00:00"/>
        <d v="2012-12-22T00:00:00"/>
        <d v="2015-02-05T00:00:00"/>
        <d v="2016-01-18T00:00:00"/>
        <d v="2015-05-01T00:00:00"/>
        <d v="2014-09-29T00:00:00"/>
        <d v="2013-09-05T00:00:00"/>
        <d v="2013-08-14T00:00:00"/>
        <d v="2012-09-01T00:00:00"/>
        <d v="2013-02-07T00:00:00"/>
        <d v="2014-12-10T00:00:00"/>
        <d v="2013-04-04T00:00:00"/>
        <d v="2015-02-24T00:00:00"/>
        <d v="2013-04-12T00:00:00"/>
        <d v="2016-01-21T00:00:00"/>
        <d v="2013-07-09T00:00:00"/>
        <d v="2013-04-15T00:00:00"/>
        <d v="2013-04-10T00:00:00"/>
        <d v="2015-12-02T00:00:00"/>
        <d v="2013-06-17T00:00:00"/>
        <d v="2012-11-26T00:00:00"/>
        <d v="2014-11-18T00:00:00"/>
        <d v="2014-03-26T00:00:00"/>
        <d v="2013-08-15T00:00:00"/>
        <d v="2013-03-15T00:00:00"/>
        <d v="2012-11-29T00:00:00"/>
        <d v="2013-01-09T00:00:00"/>
        <d v="2012-08-16T00:00:00"/>
        <d v="2015-06-09T00:00:00"/>
        <d v="2014-01-13T00:00:00"/>
        <d v="2012-11-15T00:00:00"/>
        <d v="2015-11-28T00:00:00"/>
        <d v="2014-04-04T00:00:00"/>
        <d v="2012-11-14T00:00:00"/>
        <d v="2013-12-12T00:00:00"/>
        <d v="2012-10-11T00:00:00"/>
        <d v="2012-07-09T00:00:00"/>
        <d v="2013-09-28T00:00:00"/>
        <d v="2013-03-26T00:00:00"/>
        <d v="2013-02-26T00:00:00"/>
        <d v="2012-10-30T00:00:00"/>
        <d v="2015-01-31T00:00:00"/>
        <d v="2012-09-10T00:00:00"/>
        <d v="2016-03-11T00:00:00"/>
        <d v="2015-11-19T00:00:00"/>
        <d v="2014-11-29T00:00:00"/>
        <d v="2013-11-05T00:00:00"/>
        <d v="2013-04-08T00:00:00"/>
        <d v="2014-01-18T00:00:00"/>
        <d v="2013-08-29T00:00:00"/>
        <d v="2012-11-07T00:00:00"/>
        <d v="2015-07-30T00:00:00"/>
        <d v="2014-11-28T00:00:00"/>
        <d v="2015-11-15T00:00:00"/>
        <d v="2015-05-20T00:00:00"/>
        <d v="2013-01-22T00:00:00"/>
        <d v="2013-08-12T00:00:00"/>
        <d v="2014-01-29T00:00:00"/>
        <d v="2015-05-07T00:00:00"/>
        <d v="2013-07-30T00:00:00"/>
        <d v="2013-04-23T00:00:00"/>
        <d v="2015-09-27T00:00:00"/>
        <d v="2014-09-20T00:00:00"/>
        <d v="2014-04-08T00:00:00"/>
        <d v="2013-11-21T00:00:00"/>
        <d v="2013-07-12T00:00:00"/>
        <d v="2013-08-27T00:00:00"/>
        <d v="2013-05-17T00:00:00"/>
        <d v="2015-11-05T00:00:00"/>
        <d v="2014-05-26T00:00:00"/>
        <d v="2013-06-13T00:00:00"/>
        <d v="2013-07-10T00:00:00"/>
        <d v="2013-03-27T00:00:00"/>
        <d v="2012-07-17T00:00:00"/>
        <d v="2016-01-04T00:00:00"/>
        <d v="2013-09-10T00:00:00"/>
        <d v="2012-09-04T00:00:00"/>
        <d v="2012-08-25T00:00:00"/>
        <d v="2016-01-05T00:00:00"/>
        <d v="2014-12-02T00:00:00"/>
        <d v="2013-12-26T00:00:00"/>
        <d v="2013-05-13T00:00:00"/>
        <d v="2012-09-15T00:00:00"/>
        <d v="2012-08-27T00:00:00"/>
        <d v="2015-12-03T00:00:00"/>
        <d v="2015-10-15T00:00:00"/>
        <d v="2015-05-04T00:00:00"/>
        <d v="2014-08-05T00:00:00"/>
        <d v="2013-03-30T00:00:00"/>
        <d v="2014-01-03T00:00:00"/>
        <d v="2013-09-23T00:00:00"/>
        <d v="2014-07-03T00:00:00"/>
        <d v="2013-08-31T00:00:00"/>
        <d v="2014-09-05T00:00:00"/>
        <d v="2014-05-06T00:00:00"/>
        <d v="2013-10-03T00:00:00"/>
        <d v="2014-01-08T00:00:00"/>
        <d v="2012-09-27T00:00:00"/>
        <d v="2015-05-05T00:00:00"/>
        <d v="2013-08-30T00:00:00"/>
        <d v="2014-10-28T00:00:00"/>
        <d v="2015-02-02T00:00:00"/>
        <d v="2013-03-05T00:00:00"/>
        <d v="2012-06-22T00:00:00"/>
        <d v="2012-07-18T00:00:00"/>
        <d v="2015-10-06T00:00:00"/>
        <d v="2014-03-27T00:00:00"/>
        <d v="2015-06-12T00:00:00"/>
        <d v="2013-07-08T00:00:00"/>
        <d v="2013-04-03T00:00:00"/>
        <d v="2012-07-24T00:00:00"/>
        <d v="2013-08-21T00:00:00"/>
        <d v="2013-06-12T00:00:00"/>
        <d v="2015-05-21T00:00:00"/>
        <d v="2013-07-04T00:00:00"/>
        <d v="2014-08-13T00:00:00"/>
        <d v="2013-06-08T00:00:00"/>
        <d v="2014-03-10T00:00:00"/>
        <d v="2012-09-06T00:00:00"/>
        <d v="2014-10-11T00:00:00"/>
        <d v="2013-10-07T00:00:00"/>
        <d v="2014-10-27T00:00:00"/>
        <d v="2014-10-24T00:00:00"/>
        <d v="2014-10-10T00:00:00"/>
        <d v="2014-07-04T00:00:00"/>
        <d v="2015-06-22T00:00:00"/>
        <d v="2015-04-02T00:00:00"/>
        <d v="2014-12-25T00:00:00"/>
        <d v="2014-11-08T00:00:00"/>
        <d v="2014-10-25T00:00:00"/>
        <d v="2014-06-10T00:00:00"/>
        <d v="2015-12-04T00:00:00"/>
        <d v="2014-06-28T00:00:00"/>
        <d v="2015-12-11T00:00:00"/>
        <d v="2015-11-30T00:00:00"/>
        <d v="2015-11-10T00:00:00"/>
        <m/>
      </sharedItems>
    </cacheField>
    <cacheField name="USO COMPONENTE" numFmtId="0">
      <sharedItems containsBlank="1" containsMixedTypes="1" containsNumber="1" containsInteger="1" minValue="6188" maxValue="962291"/>
    </cacheField>
    <cacheField name="USU LUBRICANTE" numFmtId="0">
      <sharedItems containsBlank="1" containsMixedTypes="1" containsNumber="1" containsInteger="1" minValue="1067" maxValue="775121"/>
    </cacheField>
    <cacheField name="AGUA(%)" numFmtId="0">
      <sharedItems containsString="0" containsBlank="1" containsNumber="1" minValue="0" maxValue="0.2"/>
    </cacheField>
    <cacheField name="SILICIO(ppm)" numFmtId="0">
      <sharedItems containsString="0" containsBlank="1" containsNumber="1" minValue="0" maxValue="183"/>
    </cacheField>
    <cacheField name="GLYCOL(%)" numFmtId="0">
      <sharedItems containsString="0" containsBlank="1" containsNumber="1" minValue="-1" maxValue="0.1"/>
    </cacheField>
    <cacheField name="SODIO(ppm)" numFmtId="0">
      <sharedItems containsString="0" containsBlank="1" containsNumber="1" minValue="-1" maxValue="66.599999999999994"/>
    </cacheField>
    <cacheField name="V100(Cts)" numFmtId="0">
      <sharedItems containsString="0" containsBlank="1" containsNumber="1" minValue="5.2" maxValue="10"/>
    </cacheField>
    <cacheField name="V40(Cts)" numFmtId="0">
      <sharedItems containsBlank="1" containsMixedTypes="1" containsNumber="1" minValue="1.01" maxValue="71.5"/>
    </cacheField>
    <cacheField name="TAN" numFmtId="0">
      <sharedItems containsBlank="1" containsMixedTypes="1" containsNumber="1" minValue="0" maxValue="36.4"/>
    </cacheField>
    <cacheField name="OXIDACIÓN(Abs/0,1mm)" numFmtId="0">
      <sharedItems containsString="0" containsBlank="1" containsNumber="1" minValue="-1" maxValue="25.4"/>
    </cacheField>
    <cacheField name="APARIENCIA(Visual)" numFmtId="0">
      <sharedItems containsBlank="1"/>
    </cacheField>
    <cacheField name="COBRE(ppm)" numFmtId="0">
      <sharedItems containsString="0" containsBlank="1" containsNumber="1" minValue="0" maxValue="2475"/>
    </cacheField>
    <cacheField name="HIERRO(ppm)" numFmtId="0">
      <sharedItems containsString="0" containsBlank="1" containsNumber="1" minValue="0.2" maxValue="1292"/>
    </cacheField>
    <cacheField name="PLOMO(ppm)" numFmtId="0">
      <sharedItems containsString="0" containsBlank="1" containsNumber="1" minValue="0" maxValue="278"/>
    </cacheField>
    <cacheField name="CROMO(ppm)" numFmtId="0">
      <sharedItems containsString="0" containsBlank="1" containsNumber="1" minValue="0" maxValue="109"/>
    </cacheField>
    <cacheField name="ALUMINIO(ppm)" numFmtId="0">
      <sharedItems containsString="0" containsBlank="1" containsNumber="1" minValue="0" maxValue="1787"/>
    </cacheField>
    <cacheField name="ESTAÑO(ppm)" numFmtId="0">
      <sharedItems containsString="0" containsBlank="1" containsNumber="1" minValue="0" maxValue="95.7"/>
    </cacheField>
    <cacheField name="MOLIBDENO(ppm)" numFmtId="0">
      <sharedItems containsString="0" containsBlank="1" containsNumber="1" minValue="-1" maxValue="29"/>
    </cacheField>
    <cacheField name="MANGANESO(ppm)" numFmtId="0">
      <sharedItems containsString="0" containsBlank="1" containsNumber="1" minValue="-1" maxValue="25"/>
    </cacheField>
    <cacheField name="NIQUEL(ppm)" numFmtId="0">
      <sharedItems containsString="0" containsBlank="1" containsNumber="1" containsInteger="1" minValue="-1" maxValue="4"/>
    </cacheField>
    <cacheField name="CALCIO(ppm)" numFmtId="0">
      <sharedItems containsString="0" containsBlank="1" containsNumber="1" minValue="-1" maxValue="992.4"/>
    </cacheField>
    <cacheField name="ZINC(ppm)" numFmtId="0">
      <sharedItems containsString="0" containsBlank="1" containsNumber="1" minValue="-1" maxValue="153"/>
    </cacheField>
    <cacheField name="MAGNESIO(ppm)" numFmtId="0">
      <sharedItems containsString="0" containsBlank="1" containsNumber="1" minValue="-1" maxValue="73.900000000000006"/>
    </cacheField>
    <cacheField name="APROX COBRE" numFmtId="0">
      <sharedItems containsString="0" containsBlank="1" containsNumber="1" containsInteger="1" minValue="0" maxValue="2475"/>
    </cacheField>
    <cacheField name="DESGASTE CU" numFmtId="0">
      <sharedItems containsString="0" containsBlank="1" containsNumber="1" minValue="3.8380756905986857E-15" maxValue="1.5"/>
    </cacheField>
    <cacheField name="APROX HIERRO" numFmtId="0">
      <sharedItems containsString="0" containsBlank="1" containsNumber="1" containsInteger="1" minValue="0" maxValue="1292"/>
    </cacheField>
    <cacheField name="DESGASTE FE" numFmtId="0">
      <sharedItems containsString="0" containsBlank="1" containsNumber="1" minValue="-2.482389294122811E-15" maxValue="1"/>
    </cacheField>
    <cacheField name="APROX ALUMINIO" numFmtId="0">
      <sharedItems containsString="0" containsBlank="1" containsNumber="1" containsInteger="1" minValue="0" maxValue="1787"/>
    </cacheField>
    <cacheField name="DESGASTE AL" numFmtId="0">
      <sharedItems containsString="0" containsBlank="1" containsNumber="1" minValue="-4.9266146717741321E-16" maxValue="1"/>
    </cacheField>
    <cacheField name="APROX ESTAÑO" numFmtId="0">
      <sharedItems containsString="0" containsBlank="1" containsNumber="1" containsInteger="1" minValue="0" maxValue="96"/>
    </cacheField>
    <cacheField name="DESGASTE SN" numFmtId="0">
      <sharedItems containsString="0" containsBlank="1" containsNumber="1" minValue="2.0816681711721685E-16" maxValue="1"/>
    </cacheField>
    <cacheField name="APROX PLOMO" numFmtId="0">
      <sharedItems containsString="0" containsBlank="1" containsNumber="1" containsInteger="1" minValue="0" maxValue="278"/>
    </cacheField>
    <cacheField name="DESGASTE PB" numFmtId="0">
      <sharedItems containsString="0" containsBlank="1" containsNumber="1" minValue="1.9428902930940239E-16" maxValue="1"/>
    </cacheField>
    <cacheField name="APROX CROMO" numFmtId="0">
      <sharedItems containsString="0" containsBlank="1" containsNumber="1" containsInteger="1" minValue="0" maxValue="109"/>
    </cacheField>
    <cacheField name="DESGASTE CR" numFmtId="0">
      <sharedItems containsString="0" containsBlank="1" containsNumber="1" minValue="1.3877787807814457E-16" maxValue="1"/>
    </cacheField>
    <cacheField name="MUESTRA" numFmtId="0">
      <sharedItems containsBlank="1" containsMixedTypes="1" containsNumber="1" containsInteger="1" minValue="0" maxValue="1"/>
    </cacheField>
    <cacheField name="ORDEN" numFmtId="0">
      <sharedItems containsBlank="1" containsMixedTypes="1" containsNumber="1" containsInteger="1" minValue="1" maxValue="15" count="17">
        <n v="1"/>
        <n v="2"/>
        <n v="3"/>
        <n v="4"/>
        <n v="5"/>
        <n v="6"/>
        <n v="7"/>
        <n v="8"/>
        <n v="9"/>
        <n v="10"/>
        <n v="11"/>
        <n v="12"/>
        <n v="13"/>
        <e v="#REF!"/>
        <n v="14"/>
        <n v="15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Paula Andrea" refreshedDate="42459.658092245372" createdVersion="4" refreshedVersion="4" minRefreshableVersion="3" recordCount="1663">
  <cacheSource type="worksheet">
    <worksheetSource ref="A1:AR1664" sheet="BD CAJAS"/>
  </cacheSource>
  <cacheFields count="44">
    <cacheField name="TIPO DE ACEITE" numFmtId="0">
      <sharedItems containsBlank="1"/>
    </cacheField>
    <cacheField name="TIPO DE TA" numFmtId="0">
      <sharedItems count="3">
        <s v="DIWA2"/>
        <s v="DIWA3"/>
        <s v="DIWA5"/>
      </sharedItems>
    </cacheField>
    <cacheField name="OVERHAULL" numFmtId="14">
      <sharedItems containsDate="1" containsMixedTypes="1" minDate="1899-12-30T00:00:00" maxDate="2015-03-04T00:00:00"/>
    </cacheField>
    <cacheField name="ESTADO " numFmtId="0">
      <sharedItems/>
    </cacheField>
    <cacheField name="CUENTA" numFmtId="0">
      <sharedItems/>
    </cacheField>
    <cacheField name="CONJUNTO" numFmtId="2">
      <sharedItems count="175">
        <s v="K001"/>
        <s v="K002"/>
        <s v="K003"/>
        <s v="K004"/>
        <s v="K005"/>
        <s v="K006"/>
        <s v="K007"/>
        <s v="K008"/>
        <s v="K009"/>
        <s v="K010"/>
        <s v="K011"/>
        <s v="K012"/>
        <s v="K013"/>
        <s v="K014"/>
        <s v="K015"/>
        <s v="K016"/>
        <s v="K017"/>
        <s v="K018"/>
        <s v="K019"/>
        <s v="K020"/>
        <s v="K021"/>
        <s v="K022"/>
        <s v="K023"/>
        <s v="K024"/>
        <s v="K025"/>
        <s v="K026"/>
        <s v="K027"/>
        <s v="K028"/>
        <s v="K029"/>
        <s v="K030"/>
        <s v="K031"/>
        <s v="K032"/>
        <s v="K033"/>
        <s v="K034"/>
        <s v="K035"/>
        <s v="K036"/>
        <s v="K037"/>
        <s v="K038"/>
        <s v="K039"/>
        <s v="K040"/>
        <s v="K041"/>
        <s v="K042"/>
        <s v="K043"/>
        <s v="K044"/>
        <s v="K045"/>
        <s v="K046"/>
        <s v="K047"/>
        <s v="K048"/>
        <s v="K049"/>
        <s v="K050"/>
        <s v="K051"/>
        <s v="K052"/>
        <s v="K053"/>
        <s v="K054"/>
        <s v="K055"/>
        <s v="K056"/>
        <s v="K057"/>
        <s v="K058"/>
        <s v="K059"/>
        <s v="K060"/>
        <s v="K061"/>
        <s v="K062"/>
        <s v="K063"/>
        <s v="K064"/>
        <s v="K065"/>
        <s v="K066"/>
        <s v="K067"/>
        <s v="K068"/>
        <s v="K069"/>
        <s v="K070"/>
        <s v="K071"/>
        <s v="K072"/>
        <s v="K073"/>
        <s v="K074"/>
        <s v="K074 "/>
        <s v="K075"/>
        <s v="K076"/>
        <s v="K077"/>
        <s v="K078"/>
        <s v="K079"/>
        <s v="K080"/>
        <s v="K081"/>
        <s v="K081            "/>
        <s v="K082"/>
        <s v="K083"/>
        <s v="K084"/>
        <s v="K085"/>
        <s v="K086"/>
        <s v="K087"/>
        <s v="K088"/>
        <s v="K089"/>
        <s v="K090"/>
        <s v="K091"/>
        <s v="K091            "/>
        <s v="K092"/>
        <s v="K093"/>
        <s v="K094"/>
        <s v="K095"/>
        <s v="K096"/>
        <s v="K097"/>
        <s v="K098"/>
        <s v="K099"/>
        <s v="K100"/>
        <s v="K101"/>
        <s v="K102"/>
        <s v="K103"/>
        <s v="K104"/>
        <s v="K105"/>
        <s v="K106"/>
        <s v="K107"/>
        <s v="K108"/>
        <s v="K109"/>
        <s v="K110"/>
        <s v="K111"/>
        <s v="K112"/>
        <s v="K113"/>
        <s v="K114"/>
        <s v="K115"/>
        <s v="K116"/>
        <s v="K117"/>
        <s v="K118"/>
        <s v="K119"/>
        <s v="K120"/>
        <s v="K121"/>
        <s v="K122"/>
        <s v="K123"/>
        <s v="K124"/>
        <s v="K125"/>
        <s v="K126"/>
        <s v="K127"/>
        <s v="K128"/>
        <s v="K129"/>
        <s v="K130"/>
        <s v="K131"/>
        <s v="K132"/>
        <s v="K133"/>
        <s v="K134"/>
        <s v="K135"/>
        <s v="K136"/>
        <s v="K137"/>
        <s v="K138"/>
        <s v="K139"/>
        <s v="K140"/>
        <s v="K141"/>
        <s v="K142"/>
        <s v="K143"/>
        <s v="K144"/>
        <s v="K145"/>
        <s v="K146"/>
        <s v="K147"/>
        <s v="K148"/>
        <s v="K149"/>
        <s v="K150"/>
        <s v="K151"/>
        <s v="K152"/>
        <s v="K153"/>
        <s v="K154"/>
        <s v="K155"/>
        <s v="K155 "/>
        <s v="K156"/>
        <s v="K157"/>
        <s v="K158"/>
        <s v="K159"/>
        <s v="K160"/>
        <s v="K161"/>
        <s v="K162"/>
        <s v="K163"/>
        <s v="K164"/>
        <s v="K165"/>
        <s v="K166"/>
        <s v="K167"/>
        <s v="K168"/>
        <s v="K169"/>
        <s v="K170"/>
        <s v="K171"/>
      </sharedItems>
    </cacheField>
    <cacheField name="FECHA TOMA" numFmtId="14">
      <sharedItems containsSemiMixedTypes="0" containsNonDate="0" containsDate="1" containsString="0" minDate="2011-07-02T00:00:00" maxDate="2016-03-12T00:00:00" count="548">
        <d v="2015-11-26T00:00:00"/>
        <d v="2015-09-17T00:00:00"/>
        <d v="2015-02-17T00:00:00"/>
        <d v="2014-12-17T00:00:00"/>
        <d v="2013-07-03T00:00:00"/>
        <d v="2012-12-06T00:00:00"/>
        <d v="2011-07-02T00:00:00"/>
        <d v="2015-11-13T00:00:00"/>
        <d v="2015-05-11T00:00:00"/>
        <d v="2014-12-19T00:00:00"/>
        <d v="2014-06-12T00:00:00"/>
        <d v="2013-11-12T00:00:00"/>
        <d v="2013-06-11T00:00:00"/>
        <d v="2015-02-18T00:00:00"/>
        <d v="2014-12-06T00:00:00"/>
        <d v="2014-09-13T00:00:00"/>
        <d v="2014-07-29T00:00:00"/>
        <d v="2014-03-14T00:00:00"/>
        <d v="2013-10-11T00:00:00"/>
        <d v="2013-05-20T00:00:00"/>
        <d v="2012-12-29T00:00:00"/>
        <d v="2012-08-10T00:00:00"/>
        <d v="2015-12-12T00:00:00"/>
        <d v="2015-08-27T00:00:00"/>
        <d v="2015-08-10T00:00:00"/>
        <d v="2015-02-19T00:00:00"/>
        <d v="2014-02-08T00:00:00"/>
        <d v="2013-12-05T00:00:00"/>
        <d v="2013-06-22T00:00:00"/>
        <d v="2013-01-29T00:00:00"/>
        <d v="2015-12-08T00:00:00"/>
        <d v="2015-08-26T00:00:00"/>
        <d v="2015-02-25T00:00:00"/>
        <d v="2014-12-08T00:00:00"/>
        <d v="2014-11-25T00:00:00"/>
        <d v="2013-12-27T00:00:00"/>
        <d v="2013-06-04T00:00:00"/>
        <d v="2012-12-21T00:00:00"/>
        <d v="2012-10-13T00:00:00"/>
        <d v="2016-01-23T00:00:00"/>
        <d v="2014-08-29T00:00:00"/>
        <d v="2014-04-12T00:00:00"/>
        <d v="2013-09-18T00:00:00"/>
        <d v="2013-03-19T00:00:00"/>
        <d v="2012-06-30T00:00:00"/>
        <d v="2016-01-08T00:00:00"/>
        <d v="2014-08-16T00:00:00"/>
        <d v="2013-11-28T00:00:00"/>
        <d v="2013-07-20T00:00:00"/>
        <d v="2013-05-25T00:00:00"/>
        <d v="2012-10-05T00:00:00"/>
        <d v="2016-01-11T00:00:00"/>
        <d v="2014-12-09T00:00:00"/>
        <d v="2014-08-18T00:00:00"/>
        <d v="2014-03-21T00:00:00"/>
        <d v="2013-05-04T00:00:00"/>
        <d v="2015-12-10T00:00:00"/>
        <d v="2015-11-23T00:00:00"/>
        <d v="2015-10-09T00:00:00"/>
        <d v="2015-08-24T00:00:00"/>
        <d v="2015-01-08T00:00:00"/>
        <d v="2014-06-05T00:00:00"/>
        <d v="2014-01-16T00:00:00"/>
        <d v="2013-05-24T00:00:00"/>
        <d v="2012-12-20T00:00:00"/>
        <d v="2015-02-09T00:00:00"/>
        <d v="2014-11-15T00:00:00"/>
        <d v="2013-12-11T00:00:00"/>
        <d v="2012-12-26T00:00:00"/>
        <d v="2012-10-24T00:00:00"/>
        <d v="2012-06-06T00:00:00"/>
        <d v="2014-10-29T00:00:00"/>
        <d v="2014-04-11T00:00:00"/>
        <d v="2013-11-02T00:00:00"/>
        <d v="2013-06-25T00:00:00"/>
        <d v="2013-02-05T00:00:00"/>
        <d v="2012-09-20T00:00:00"/>
        <d v="2015-12-07T00:00:00"/>
        <d v="2014-04-21T00:00:00"/>
        <d v="2014-04-03T00:00:00"/>
        <d v="2013-11-29T00:00:00"/>
        <d v="2013-06-24T00:00:00"/>
        <d v="2013-01-26T00:00:00"/>
        <d v="2015-07-25T00:00:00"/>
        <d v="2015-02-21T00:00:00"/>
        <d v="2014-12-01T00:00:00"/>
        <d v="2014-06-19T00:00:00"/>
        <d v="2013-12-07T00:00:00"/>
        <d v="2012-06-09T00:00:00"/>
        <d v="2015-12-09T00:00:00"/>
        <d v="2015-08-15T00:00:00"/>
        <d v="2014-12-18T00:00:00"/>
        <d v="2014-03-06T00:00:00"/>
        <d v="2013-05-15T00:00:00"/>
        <d v="2012-12-13T00:00:00"/>
        <d v="2015-06-06T00:00:00"/>
        <d v="2015-02-20T00:00:00"/>
        <d v="2014-08-28T00:00:00"/>
        <d v="2013-06-06T00:00:00"/>
        <d v="2012-06-16T00:00:00"/>
        <d v="2015-10-10T00:00:00"/>
        <d v="2014-06-20T00:00:00"/>
        <d v="2014-02-13T00:00:00"/>
        <d v="2013-10-04T00:00:00"/>
        <d v="2015-11-17T00:00:00"/>
        <d v="2015-06-10T00:00:00"/>
        <d v="2014-12-03T00:00:00"/>
        <d v="2014-02-11T00:00:00"/>
        <d v="2013-09-20T00:00:00"/>
        <d v="2013-07-22T00:00:00"/>
        <d v="2013-06-07T00:00:00"/>
        <d v="2013-03-06T00:00:00"/>
        <d v="2013-01-25T00:00:00"/>
        <d v="2012-10-19T00:00:00"/>
        <d v="2016-02-13T00:00:00"/>
        <d v="2015-05-22T00:00:00"/>
        <d v="2015-02-12T00:00:00"/>
        <d v="2013-02-11T00:00:00"/>
        <d v="2012-10-04T00:00:00"/>
        <d v="2015-11-09T00:00:00"/>
        <d v="2014-08-06T00:00:00"/>
        <d v="2014-12-05T00:00:00"/>
        <d v="2013-11-25T00:00:00"/>
        <d v="2013-06-29T00:00:00"/>
        <d v="2012-06-01T00:00:00"/>
        <d v="2016-02-15T00:00:00"/>
        <d v="2015-09-01T00:00:00"/>
        <d v="2014-04-19T00:00:00"/>
        <d v="2012-10-20T00:00:00"/>
        <d v="2015-08-19T00:00:00"/>
        <d v="2013-11-27T00:00:00"/>
        <d v="2012-09-26T00:00:00"/>
        <d v="2015-07-24T00:00:00"/>
        <d v="2014-06-18T00:00:00"/>
        <d v="2014-02-18T00:00:00"/>
        <d v="2013-09-26T00:00:00"/>
        <d v="2013-05-23T00:00:00"/>
        <d v="2012-12-15T00:00:00"/>
        <d v="2015-11-24T00:00:00"/>
        <d v="2015-02-23T00:00:00"/>
        <d v="2014-03-18T00:00:00"/>
        <d v="2013-06-26T00:00:00"/>
        <d v="2013-01-30T00:00:00"/>
        <d v="2015-10-02T00:00:00"/>
        <d v="2014-07-08T00:00:00"/>
        <d v="2014-02-15T00:00:00"/>
        <d v="2012-12-07T00:00:00"/>
        <d v="2015-08-11T00:00:00"/>
        <d v="2014-02-28T00:00:00"/>
        <d v="2013-05-09T00:00:00"/>
        <d v="2012-06-25T00:00:00"/>
        <d v="2013-11-06T00:00:00"/>
        <d v="2016-01-15T00:00:00"/>
        <d v="2013-09-27T00:00:00"/>
        <d v="2014-03-13T00:00:00"/>
        <d v="2014-01-31T00:00:00"/>
        <d v="2013-08-05T00:00:00"/>
        <d v="2013-02-15T00:00:00"/>
        <d v="2015-11-14T00:00:00"/>
        <d v="2015-09-08T00:00:00"/>
        <d v="2013-11-07T00:00:00"/>
        <d v="2012-12-28T00:00:00"/>
        <d v="2012-08-09T00:00:00"/>
        <d v="2016-01-29T00:00:00"/>
        <d v="2014-11-12T00:00:00"/>
        <d v="2014-08-02T00:00:00"/>
        <d v="2014-05-29T00:00:00"/>
        <d v="2013-09-21T00:00:00"/>
        <d v="2013-03-13T00:00:00"/>
        <d v="2012-12-05T00:00:00"/>
        <d v="2015-12-01T00:00:00"/>
        <d v="2014-05-24T00:00:00"/>
        <d v="2014-03-24T00:00:00"/>
        <d v="2013-10-21T00:00:00"/>
        <d v="2013-01-16T00:00:00"/>
        <d v="2014-01-14T00:00:00"/>
        <d v="2013-12-03T00:00:00"/>
        <d v="2013-07-13T00:00:00"/>
        <d v="2013-02-19T00:00:00"/>
        <d v="2012-10-09T00:00:00"/>
        <d v="2012-06-14T00:00:00"/>
        <d v="2016-02-02T00:00:00"/>
        <d v="2014-06-17T00:00:00"/>
        <d v="2013-09-17T00:00:00"/>
        <d v="2013-04-24T00:00:00"/>
        <d v="2012-11-17T00:00:00"/>
        <d v="2012-06-17T00:00:00"/>
        <d v="2016-01-28T00:00:00"/>
        <d v="2014-09-06T00:00:00"/>
        <d v="2014-06-16T00:00:00"/>
        <d v="2013-04-25T00:00:00"/>
        <d v="2012-11-27T00:00:00"/>
        <d v="2012-07-30T00:00:00"/>
        <d v="2016-03-08T00:00:00"/>
        <d v="2015-10-21T00:00:00"/>
        <d v="2014-04-07T00:00:00"/>
        <d v="2013-12-15T00:00:00"/>
        <d v="2013-08-13T00:00:00"/>
        <d v="2015-11-02T00:00:00"/>
        <d v="2015-05-16T00:00:00"/>
        <d v="2012-06-02T00:00:00"/>
        <d v="2016-02-06T00:00:00"/>
        <d v="2015-07-23T00:00:00"/>
        <d v="2014-05-07T00:00:00"/>
        <d v="2013-12-20T00:00:00"/>
        <d v="2013-08-03T00:00:00"/>
        <d v="2012-08-18T00:00:00"/>
        <d v="2014-11-26T00:00:00"/>
        <d v="2014-06-21T00:00:00"/>
        <d v="2012-08-03T00:00:00"/>
        <d v="2015-11-11T00:00:00"/>
        <d v="2015-04-01T00:00:00"/>
        <d v="2014-06-02T00:00:00"/>
        <d v="2013-05-07T00:00:00"/>
        <d v="2012-12-04T00:00:00"/>
        <d v="2015-11-25T00:00:00"/>
        <d v="2015-07-27T00:00:00"/>
        <d v="2013-10-08T00:00:00"/>
        <d v="2013-05-31T00:00:00"/>
        <d v="2013-01-21T00:00:00"/>
        <d v="2015-10-20T00:00:00"/>
        <d v="2014-11-11T00:00:00"/>
        <d v="2013-11-23T00:00:00"/>
        <d v="2013-11-14T00:00:00"/>
        <d v="2013-07-02T00:00:00"/>
        <d v="2013-06-14T00:00:00"/>
        <d v="2016-01-30T00:00:00"/>
        <d v="2015-08-05T00:00:00"/>
        <d v="2014-03-29T00:00:00"/>
        <d v="2013-10-12T00:00:00"/>
        <d v="2012-08-28T00:00:00"/>
        <d v="2015-10-05T00:00:00"/>
        <d v="2014-02-26T00:00:00"/>
        <d v="2013-10-28T00:00:00"/>
        <d v="2014-02-12T00:00:00"/>
        <d v="2013-02-08T00:00:00"/>
        <d v="2016-02-16T00:00:00"/>
        <d v="2015-10-16T00:00:00"/>
        <d v="2014-10-01T00:00:00"/>
        <d v="2014-04-17T00:00:00"/>
        <d v="2013-11-30T00:00:00"/>
        <d v="2013-08-06T00:00:00"/>
        <d v="2013-06-05T00:00:00"/>
        <d v="2013-01-03T00:00:00"/>
        <d v="2012-09-08T00:00:00"/>
        <d v="2015-11-18T00:00:00"/>
        <d v="2014-07-02T00:00:00"/>
        <d v="2014-04-15T00:00:00"/>
        <d v="2013-08-08T00:00:00"/>
        <d v="2012-12-18T00:00:00"/>
        <d v="2015-10-08T00:00:00"/>
        <d v="2015-10-07T00:00:00"/>
        <d v="2014-08-07T00:00:00"/>
        <d v="2016-01-07T00:00:00"/>
        <d v="2015-08-25T00:00:00"/>
        <d v="2014-01-07T00:00:00"/>
        <d v="2013-09-06T00:00:00"/>
        <d v="2015-07-28T00:00:00"/>
        <d v="2014-11-10T00:00:00"/>
        <d v="2013-12-30T00:00:00"/>
        <d v="2013-09-19T00:00:00"/>
        <d v="2013-08-24T00:00:00"/>
        <d v="2013-04-26T00:00:00"/>
        <d v="2016-02-17T00:00:00"/>
        <d v="2015-10-19T00:00:00"/>
        <d v="2013-11-15T00:00:00"/>
        <d v="2013-02-16T00:00:00"/>
        <d v="2012-12-08T00:00:00"/>
        <d v="2015-11-12T00:00:00"/>
        <d v="2014-07-01T00:00:00"/>
        <d v="2013-08-09T00:00:00"/>
        <d v="2013-04-22T00:00:00"/>
        <d v="2015-10-22T00:00:00"/>
        <d v="2014-04-16T00:00:00"/>
        <d v="2014-01-15T00:00:00"/>
        <d v="2012-12-10T00:00:00"/>
        <d v="2016-02-01T00:00:00"/>
        <d v="2014-06-14T00:00:00"/>
        <d v="2016-02-08T00:00:00"/>
        <d v="2014-05-30T00:00:00"/>
        <d v="2012-12-14T00:00:00"/>
        <d v="2015-11-20T00:00:00"/>
        <d v="2015-05-12T00:00:00"/>
        <d v="2013-07-23T00:00:00"/>
        <d v="2015-08-14T00:00:00"/>
        <d v="2013-12-13T00:00:00"/>
        <d v="2013-05-14T00:00:00"/>
        <d v="2012-12-11T00:00:00"/>
        <d v="2012-07-14T00:00:00"/>
        <d v="2014-05-02T00:00:00"/>
        <d v="2014-01-02T00:00:00"/>
        <d v="2013-05-03T00:00:00"/>
        <d v="2013-01-23T00:00:00"/>
        <d v="2014-12-23T00:00:00"/>
        <d v="2014-10-04T00:00:00"/>
        <d v="2014-03-28T00:00:00"/>
        <d v="2013-05-02T00:00:00"/>
        <d v="2016-02-18T00:00:00"/>
        <d v="2015-10-23T00:00:00"/>
        <d v="2014-10-20T00:00:00"/>
        <d v="2016-02-03T00:00:00"/>
        <d v="2013-12-19T00:00:00"/>
        <d v="2013-07-25T00:00:00"/>
        <d v="2013-09-30T00:00:00"/>
        <d v="2013-02-06T00:00:00"/>
        <d v="2012-09-07T00:00:00"/>
        <d v="2015-08-12T00:00:00"/>
        <d v="2013-05-22T00:00:00"/>
        <d v="2016-02-04T00:00:00"/>
        <d v="2015-08-21T00:00:00"/>
        <d v="2014-12-04T00:00:00"/>
        <d v="2014-04-22T00:00:00"/>
        <d v="2013-07-24T00:00:00"/>
        <d v="2013-12-06T00:00:00"/>
        <d v="2012-06-28T00:00:00"/>
        <d v="2015-06-08T00:00:00"/>
        <d v="2014-04-14T00:00:00"/>
        <d v="2013-12-16T00:00:00"/>
        <d v="2013-08-26T00:00:00"/>
        <d v="2013-04-01T00:00:00"/>
        <d v="2015-05-14T00:00:00"/>
        <d v="2014-06-13T00:00:00"/>
        <d v="2014-01-22T00:00:00"/>
        <d v="2013-10-01T00:00:00"/>
        <d v="2013-02-12T00:00:00"/>
        <d v="2012-10-23T00:00:00"/>
        <d v="2016-01-26T00:00:00"/>
        <d v="2015-07-29T00:00:00"/>
        <d v="2016-01-19T00:00:00"/>
        <d v="2014-01-17T00:00:00"/>
        <d v="2013-10-19T00:00:00"/>
        <d v="2013-06-27T00:00:00"/>
        <d v="2013-02-14T00:00:00"/>
        <d v="2013-01-24T00:00:00"/>
        <d v="2012-07-20T00:00:00"/>
        <d v="2016-01-22T00:00:00"/>
        <d v="2013-07-29T00:00:00"/>
        <d v="2012-06-15T00:00:00"/>
        <d v="2013-07-11T00:00:00"/>
        <d v="2013-04-30T00:00:00"/>
        <d v="2013-03-28T00:00:00"/>
        <d v="2012-08-13T00:00:00"/>
        <d v="2016-03-04T00:00:00"/>
        <d v="2015-03-30T00:00:00"/>
        <d v="2013-12-31T00:00:00"/>
        <d v="2015-10-31T00:00:00"/>
        <d v="2013-08-22T00:00:00"/>
        <d v="2016-03-09T00:00:00"/>
        <d v="2015-05-13T00:00:00"/>
        <d v="2013-07-31T00:00:00"/>
        <d v="2013-03-23T00:00:00"/>
        <d v="2016-01-16T00:00:00"/>
        <d v="2015-02-03T00:00:00"/>
        <d v="2014-05-23T00:00:00"/>
        <d v="2015-11-03T00:00:00"/>
        <d v="2012-11-23T00:00:00"/>
        <d v="2016-01-25T00:00:00"/>
        <d v="2015-02-10T00:00:00"/>
        <d v="2013-10-15T00:00:00"/>
        <d v="2013-04-18T00:00:00"/>
        <d v="2012-12-12T00:00:00"/>
        <d v="2013-12-14T00:00:00"/>
        <d v="2013-06-21T00:00:00"/>
        <d v="2013-05-21T00:00:00"/>
        <d v="2013-01-28T00:00:00"/>
        <d v="2014-03-31T00:00:00"/>
        <d v="2015-08-20T00:00:00"/>
        <d v="2014-11-13T00:00:00"/>
        <d v="2014-06-26T00:00:00"/>
        <d v="2012-07-16T00:00:00"/>
        <d v="2016-02-10T00:00:00"/>
        <d v="2014-04-29T00:00:00"/>
        <d v="2013-08-28T00:00:00"/>
        <d v="2012-12-17T00:00:00"/>
        <d v="2015-11-27T00:00:00"/>
        <d v="2015-08-13T00:00:00"/>
        <d v="2012-08-11T00:00:00"/>
        <d v="2015-10-30T00:00:00"/>
        <d v="2013-10-25T00:00:00"/>
        <d v="2016-03-10T00:00:00"/>
        <d v="2015-03-24T00:00:00"/>
        <d v="2014-12-15T00:00:00"/>
        <d v="2016-01-06T00:00:00"/>
        <d v="2013-04-02T00:00:00"/>
        <d v="2012-07-27T00:00:00"/>
        <d v="2015-08-07T00:00:00"/>
        <d v="2014-10-21T00:00:00"/>
        <d v="2014-04-24T00:00:00"/>
        <d v="2014-02-05T00:00:00"/>
        <d v="2014-01-06T00:00:00"/>
        <d v="2013-09-04T00:00:00"/>
        <d v="2016-03-02T00:00:00"/>
        <d v="2015-06-23T00:00:00"/>
        <d v="2013-04-27T00:00:00"/>
        <d v="2012-07-28T00:00:00"/>
        <d v="2014-05-28T00:00:00"/>
        <d v="2016-03-01T00:00:00"/>
        <d v="2015-06-24T00:00:00"/>
        <d v="2013-09-24T00:00:00"/>
        <d v="2013-05-28T00:00:00"/>
        <d v="2012-09-11T00:00:00"/>
        <d v="2015-11-16T00:00:00"/>
        <d v="2012-09-18T00:00:00"/>
        <d v="2014-04-05T00:00:00"/>
        <d v="2013-09-25T00:00:00"/>
        <d v="2014-08-04T00:00:00"/>
        <d v="2013-08-10T00:00:00"/>
        <d v="2012-07-10T00:00:00"/>
        <d v="2016-01-14T00:00:00"/>
        <d v="2014-05-31T00:00:00"/>
        <d v="2014-02-07T00:00:00"/>
        <d v="2013-10-16T00:00:00"/>
        <d v="2012-08-07T00:00:00"/>
        <d v="2012-12-22T00:00:00"/>
        <d v="2015-02-05T00:00:00"/>
        <d v="2016-01-18T00:00:00"/>
        <d v="2015-05-01T00:00:00"/>
        <d v="2014-09-29T00:00:00"/>
        <d v="2013-09-05T00:00:00"/>
        <d v="2013-08-14T00:00:00"/>
        <d v="2012-09-01T00:00:00"/>
        <d v="2013-02-07T00:00:00"/>
        <d v="2014-12-10T00:00:00"/>
        <d v="2013-04-04T00:00:00"/>
        <d v="2015-02-24T00:00:00"/>
        <d v="2013-04-12T00:00:00"/>
        <d v="2016-01-21T00:00:00"/>
        <d v="2013-07-09T00:00:00"/>
        <d v="2013-04-15T00:00:00"/>
        <d v="2013-04-10T00:00:00"/>
        <d v="2015-12-02T00:00:00"/>
        <d v="2013-06-17T00:00:00"/>
        <d v="2012-11-26T00:00:00"/>
        <d v="2014-11-18T00:00:00"/>
        <d v="2014-03-26T00:00:00"/>
        <d v="2013-08-15T00:00:00"/>
        <d v="2013-03-15T00:00:00"/>
        <d v="2012-11-29T00:00:00"/>
        <d v="2013-01-09T00:00:00"/>
        <d v="2012-08-16T00:00:00"/>
        <d v="2015-06-09T00:00:00"/>
        <d v="2014-01-13T00:00:00"/>
        <d v="2012-11-15T00:00:00"/>
        <d v="2015-11-28T00:00:00"/>
        <d v="2014-04-04T00:00:00"/>
        <d v="2012-11-14T00:00:00"/>
        <d v="2013-12-12T00:00:00"/>
        <d v="2012-10-11T00:00:00"/>
        <d v="2012-07-09T00:00:00"/>
        <d v="2013-09-28T00:00:00"/>
        <d v="2013-03-26T00:00:00"/>
        <d v="2013-02-26T00:00:00"/>
        <d v="2012-10-30T00:00:00"/>
        <d v="2015-01-31T00:00:00"/>
        <d v="2012-09-10T00:00:00"/>
        <d v="2016-03-11T00:00:00"/>
        <d v="2015-11-19T00:00:00"/>
        <d v="2014-11-29T00:00:00"/>
        <d v="2013-11-05T00:00:00"/>
        <d v="2013-04-08T00:00:00"/>
        <d v="2014-01-18T00:00:00"/>
        <d v="2013-08-29T00:00:00"/>
        <d v="2012-11-07T00:00:00"/>
        <d v="2015-07-30T00:00:00"/>
        <d v="2014-11-28T00:00:00"/>
        <d v="2015-11-15T00:00:00"/>
        <d v="2015-05-20T00:00:00"/>
        <d v="2013-01-22T00:00:00"/>
        <d v="2013-08-12T00:00:00"/>
        <d v="2014-01-29T00:00:00"/>
        <d v="2015-05-07T00:00:00"/>
        <d v="2013-07-30T00:00:00"/>
        <d v="2013-04-23T00:00:00"/>
        <d v="2015-09-27T00:00:00"/>
        <d v="2014-09-20T00:00:00"/>
        <d v="2014-04-08T00:00:00"/>
        <d v="2013-11-21T00:00:00"/>
        <d v="2013-07-12T00:00:00"/>
        <d v="2013-08-27T00:00:00"/>
        <d v="2013-05-17T00:00:00"/>
        <d v="2015-11-05T00:00:00"/>
        <d v="2014-05-26T00:00:00"/>
        <d v="2013-06-13T00:00:00"/>
        <d v="2013-07-10T00:00:00"/>
        <d v="2013-03-27T00:00:00"/>
        <d v="2012-07-17T00:00:00"/>
        <d v="2016-01-04T00:00:00"/>
        <d v="2013-09-10T00:00:00"/>
        <d v="2012-09-04T00:00:00"/>
        <d v="2012-08-25T00:00:00"/>
        <d v="2016-01-05T00:00:00"/>
        <d v="2014-12-02T00:00:00"/>
        <d v="2013-12-26T00:00:00"/>
        <d v="2013-05-13T00:00:00"/>
        <d v="2012-09-15T00:00:00"/>
        <d v="2012-08-27T00:00:00"/>
        <d v="2015-12-03T00:00:00"/>
        <d v="2015-10-15T00:00:00"/>
        <d v="2015-05-04T00:00:00"/>
        <d v="2014-08-05T00:00:00"/>
        <d v="2013-03-30T00:00:00"/>
        <d v="2014-01-03T00:00:00"/>
        <d v="2013-09-23T00:00:00"/>
        <d v="2014-07-03T00:00:00"/>
        <d v="2013-08-31T00:00:00"/>
        <d v="2014-09-05T00:00:00"/>
        <d v="2014-05-06T00:00:00"/>
        <d v="2013-10-03T00:00:00"/>
        <d v="2014-01-08T00:00:00"/>
        <d v="2012-09-27T00:00:00"/>
        <d v="2015-05-05T00:00:00"/>
        <d v="2013-08-30T00:00:00"/>
        <d v="2014-10-28T00:00:00"/>
        <d v="2015-02-02T00:00:00"/>
        <d v="2013-03-05T00:00:00"/>
        <d v="2012-06-22T00:00:00"/>
        <d v="2012-07-18T00:00:00"/>
        <d v="2015-10-06T00:00:00"/>
        <d v="2014-03-27T00:00:00"/>
        <d v="2015-06-12T00:00:00"/>
        <d v="2013-07-08T00:00:00"/>
        <d v="2013-04-03T00:00:00"/>
        <d v="2012-07-24T00:00:00"/>
        <d v="2013-08-21T00:00:00"/>
        <d v="2013-06-12T00:00:00"/>
        <d v="2015-05-21T00:00:00"/>
        <d v="2013-07-04T00:00:00"/>
        <d v="2014-08-13T00:00:00"/>
        <d v="2013-06-08T00:00:00"/>
        <d v="2014-03-10T00:00:00"/>
        <d v="2012-09-06T00:00:00"/>
        <d v="2014-10-11T00:00:00"/>
        <d v="2013-10-07T00:00:00"/>
        <d v="2014-10-27T00:00:00"/>
        <d v="2014-10-24T00:00:00"/>
        <d v="2014-10-10T00:00:00"/>
        <d v="2014-07-04T00:00:00"/>
        <d v="2015-06-22T00:00:00"/>
        <d v="2015-04-02T00:00:00"/>
        <d v="2014-12-25T00:00:00"/>
        <d v="2014-11-08T00:00:00"/>
        <d v="2014-10-25T00:00:00"/>
        <d v="2014-06-10T00:00:00"/>
        <d v="2015-12-04T00:00:00"/>
        <d v="2014-06-28T00:00:00"/>
        <d v="2015-12-11T00:00:00"/>
        <d v="2015-11-30T00:00:00"/>
        <d v="2015-11-10T00:00:00"/>
      </sharedItems>
    </cacheField>
    <cacheField name="USO COMPONENTE" numFmtId="0">
      <sharedItems containsBlank="1" containsMixedTypes="1" containsNumber="1" containsInteger="1" minValue="6188" maxValue="962291"/>
    </cacheField>
    <cacheField name="USU LUBRICANTE" numFmtId="0">
      <sharedItems containsBlank="1" containsMixedTypes="1" containsNumber="1" containsInteger="1" minValue="1067" maxValue="775121"/>
    </cacheField>
    <cacheField name="AGUA(%)" numFmtId="0">
      <sharedItems containsSemiMixedTypes="0" containsString="0" containsNumber="1" minValue="0" maxValue="0.2"/>
    </cacheField>
    <cacheField name="SILICIO(ppm)" numFmtId="0">
      <sharedItems containsSemiMixedTypes="0" containsString="0" containsNumber="1" minValue="0" maxValue="183"/>
    </cacheField>
    <cacheField name="GLYCOL(%)" numFmtId="0">
      <sharedItems containsString="0" containsBlank="1" containsNumber="1" minValue="-1" maxValue="0.1"/>
    </cacheField>
    <cacheField name="SODIO(ppm)" numFmtId="0">
      <sharedItems containsSemiMixedTypes="0" containsString="0" containsNumber="1" minValue="-1" maxValue="66.599999999999994"/>
    </cacheField>
    <cacheField name="V100(Cts)" numFmtId="0">
      <sharedItems containsSemiMixedTypes="0" containsString="0" containsNumber="1" minValue="5.2" maxValue="10"/>
    </cacheField>
    <cacheField name="V40(Cts)" numFmtId="0">
      <sharedItems containsBlank="1" containsMixedTypes="1" containsNumber="1" minValue="1.01" maxValue="71.5"/>
    </cacheField>
    <cacheField name="TAN" numFmtId="0">
      <sharedItems containsBlank="1" containsMixedTypes="1" containsNumber="1" minValue="0" maxValue="36.4"/>
    </cacheField>
    <cacheField name="OXIDACIÓN(Abs/0,1mm)" numFmtId="0">
      <sharedItems containsString="0" containsBlank="1" containsNumber="1" minValue="-1" maxValue="25.4"/>
    </cacheField>
    <cacheField name="APARIENCIA(Visual)" numFmtId="0">
      <sharedItems containsBlank="1"/>
    </cacheField>
    <cacheField name="COBRE(ppm)" numFmtId="0">
      <sharedItems containsSemiMixedTypes="0" containsString="0" containsNumber="1" minValue="0" maxValue="2475"/>
    </cacheField>
    <cacheField name="HIERRO(ppm)" numFmtId="0">
      <sharedItems containsSemiMixedTypes="0" containsString="0" containsNumber="1" minValue="0.2" maxValue="1292"/>
    </cacheField>
    <cacheField name="PLOMO(ppm)" numFmtId="0">
      <sharedItems containsSemiMixedTypes="0" containsString="0" containsNumber="1" minValue="0" maxValue="278"/>
    </cacheField>
    <cacheField name="CROMO(ppm)" numFmtId="0">
      <sharedItems containsSemiMixedTypes="0" containsString="0" containsNumber="1" minValue="0" maxValue="109"/>
    </cacheField>
    <cacheField name="ALUMINIO(ppm)" numFmtId="0">
      <sharedItems containsSemiMixedTypes="0" containsString="0" containsNumber="1" minValue="0" maxValue="1787"/>
    </cacheField>
    <cacheField name="ESTAÑO(ppm)" numFmtId="0">
      <sharedItems containsSemiMixedTypes="0" containsString="0" containsNumber="1" minValue="0" maxValue="95.7"/>
    </cacheField>
    <cacheField name="MOLIBDENO(ppm)" numFmtId="0">
      <sharedItems containsSemiMixedTypes="0" containsString="0" containsNumber="1" minValue="-1" maxValue="29"/>
    </cacheField>
    <cacheField name="MANGANESO(ppm)" numFmtId="0">
      <sharedItems containsString="0" containsBlank="1" containsNumber="1" minValue="-1" maxValue="25"/>
    </cacheField>
    <cacheField name="NIQUEL(ppm)" numFmtId="0">
      <sharedItems containsSemiMixedTypes="0" containsString="0" containsNumber="1" containsInteger="1" minValue="-1" maxValue="4"/>
    </cacheField>
    <cacheField name="CALCIO(ppm)" numFmtId="0">
      <sharedItems containsSemiMixedTypes="0" containsString="0" containsNumber="1" minValue="-1" maxValue="992.4"/>
    </cacheField>
    <cacheField name="ZINC(ppm)" numFmtId="0">
      <sharedItems containsSemiMixedTypes="0" containsString="0" containsNumber="1" minValue="-1" maxValue="153"/>
    </cacheField>
    <cacheField name="MAGNESIO(ppm)" numFmtId="0">
      <sharedItems containsSemiMixedTypes="0" containsString="0" containsNumber="1" minValue="-1" maxValue="73.900000000000006"/>
    </cacheField>
    <cacheField name="APROX COBRE" numFmtId="0">
      <sharedItems containsSemiMixedTypes="0" containsString="0" containsNumber="1" containsInteger="1" minValue="0" maxValue="2475"/>
    </cacheField>
    <cacheField name="DESGASTE CU" numFmtId="0">
      <sharedItems containsSemiMixedTypes="0" containsString="0" containsNumber="1" minValue="3.8380756905986857E-15" maxValue="1.5"/>
    </cacheField>
    <cacheField name="APROX HIERRO" numFmtId="0">
      <sharedItems containsSemiMixedTypes="0" containsString="0" containsNumber="1" containsInteger="1" minValue="0" maxValue="1292"/>
    </cacheField>
    <cacheField name="DESGASTE FE" numFmtId="0">
      <sharedItems containsSemiMixedTypes="0" containsString="0" containsNumber="1" minValue="-2.482389294122811E-15" maxValue="1"/>
    </cacheField>
    <cacheField name="APROX ALUMINIO" numFmtId="0">
      <sharedItems containsSemiMixedTypes="0" containsString="0" containsNumber="1" containsInteger="1" minValue="0" maxValue="1787"/>
    </cacheField>
    <cacheField name="DESGASTE AL" numFmtId="0">
      <sharedItems containsSemiMixedTypes="0" containsString="0" containsNumber="1" minValue="-4.9266146717741321E-16" maxValue="1"/>
    </cacheField>
    <cacheField name="APROX ESTAÑO" numFmtId="0">
      <sharedItems containsSemiMixedTypes="0" containsString="0" containsNumber="1" containsInteger="1" minValue="0" maxValue="96"/>
    </cacheField>
    <cacheField name="DESGASTE SN" numFmtId="0">
      <sharedItems containsSemiMixedTypes="0" containsString="0" containsNumber="1" minValue="2.0816681711721685E-16" maxValue="1"/>
    </cacheField>
    <cacheField name="APROX PLOMO" numFmtId="0">
      <sharedItems containsSemiMixedTypes="0" containsString="0" containsNumber="1" containsInteger="1" minValue="0" maxValue="278"/>
    </cacheField>
    <cacheField name="DESGASTE PB" numFmtId="0">
      <sharedItems containsSemiMixedTypes="0" containsString="0" containsNumber="1" minValue="1.9428902930940239E-16" maxValue="1"/>
    </cacheField>
    <cacheField name="APROX CROMO" numFmtId="0">
      <sharedItems containsSemiMixedTypes="0" containsString="0" containsNumber="1" containsInteger="1" minValue="0" maxValue="109"/>
    </cacheField>
    <cacheField name="DESGASTE CR" numFmtId="0">
      <sharedItems containsSemiMixedTypes="0" containsString="0" containsNumber="1" minValue="1.3877787807814457E-16" maxValue="1"/>
    </cacheField>
    <cacheField name="MUESTRA" numFmtId="173">
      <sharedItems containsMixedTypes="1" containsNumber="1" containsInteger="1" minValue="0" maxValue="1"/>
    </cacheField>
    <cacheField name="ORDEN" numFmtId="173">
      <sharedItems containsMixedTypes="1" containsNumber="1" containsInteger="1" minValue="1" maxValue="15" count="16">
        <n v="1"/>
        <n v="2"/>
        <n v="3"/>
        <n v="4"/>
        <n v="5"/>
        <n v="6"/>
        <n v="7"/>
        <n v="8"/>
        <n v="9"/>
        <n v="10"/>
        <n v="11"/>
        <n v="12"/>
        <n v="13"/>
        <e v="#REF!"/>
        <n v="14"/>
        <n v="15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Paula Andrea" refreshedDate="42467.368072800928" createdVersion="4" refreshedVersion="4" minRefreshableVersion="3" recordCount="1664">
  <cacheSource type="worksheet">
    <worksheetSource ref="A1:AR100000" sheet="BD CAJAS"/>
  </cacheSource>
  <cacheFields count="44">
    <cacheField name="TIPO DE ACEITE" numFmtId="0">
      <sharedItems containsBlank="1"/>
    </cacheField>
    <cacheField name="TIPO DE TA" numFmtId="0">
      <sharedItems containsBlank="1"/>
    </cacheField>
    <cacheField name="OVERHAULL" numFmtId="14">
      <sharedItems containsDate="1" containsBlank="1" containsMixedTypes="1" minDate="1899-12-30T00:00:00" maxDate="2015-03-04T00:00:00"/>
    </cacheField>
    <cacheField name="ESTADO " numFmtId="0">
      <sharedItems containsBlank="1"/>
    </cacheField>
    <cacheField name="CUENTA" numFmtId="0">
      <sharedItems containsBlank="1"/>
    </cacheField>
    <cacheField name="CONJUNTO" numFmtId="2">
      <sharedItems containsBlank="1" count="176">
        <s v="K001"/>
        <s v="K002"/>
        <s v="K003"/>
        <s v="K004"/>
        <s v="K005"/>
        <s v="K006"/>
        <s v="K007"/>
        <s v="K008"/>
        <s v="K009"/>
        <s v="K010"/>
        <s v="K011"/>
        <s v="K012"/>
        <s v="K013"/>
        <s v="K014"/>
        <s v="K015"/>
        <s v="K016"/>
        <s v="K017"/>
        <s v="K018"/>
        <s v="K019"/>
        <s v="K020"/>
        <s v="K021"/>
        <s v="K022"/>
        <s v="K023"/>
        <s v="K024"/>
        <s v="K025"/>
        <s v="K026"/>
        <s v="K027"/>
        <s v="K028"/>
        <s v="K029"/>
        <s v="K030"/>
        <s v="K031"/>
        <s v="K032"/>
        <s v="K033"/>
        <s v="K034"/>
        <s v="K035"/>
        <s v="K036"/>
        <s v="K037"/>
        <s v="K038"/>
        <s v="K039"/>
        <s v="K040"/>
        <s v="K041"/>
        <s v="K042"/>
        <s v="K043"/>
        <s v="K044"/>
        <s v="K045"/>
        <s v="K046"/>
        <s v="K047"/>
        <s v="K048"/>
        <s v="K049"/>
        <s v="K050"/>
        <s v="K051"/>
        <s v="K052"/>
        <s v="K053"/>
        <s v="K054"/>
        <s v="K055"/>
        <s v="K056"/>
        <s v="K057"/>
        <s v="K058"/>
        <s v="K059"/>
        <s v="K060"/>
        <s v="K061"/>
        <s v="K062"/>
        <s v="K063"/>
        <s v="K064"/>
        <s v="K065"/>
        <s v="K066"/>
        <s v="K067"/>
        <s v="K068"/>
        <s v="K069"/>
        <s v="K070"/>
        <s v="K071"/>
        <s v="K072"/>
        <s v="K073"/>
        <s v="K074"/>
        <s v="K074 "/>
        <s v="K075"/>
        <s v="K076"/>
        <s v="K077"/>
        <s v="K078"/>
        <s v="K079"/>
        <s v="K080"/>
        <s v="K081"/>
        <s v="K081            "/>
        <s v="K082"/>
        <s v="K083"/>
        <s v="K084"/>
        <s v="K085"/>
        <s v="K086"/>
        <s v="K087"/>
        <s v="K088"/>
        <s v="K089"/>
        <s v="K090"/>
        <s v="K091"/>
        <s v="K091            "/>
        <s v="K092"/>
        <s v="K093"/>
        <s v="K094"/>
        <s v="K095"/>
        <s v="K096"/>
        <s v="K097"/>
        <s v="K098"/>
        <s v="K099"/>
        <s v="K100"/>
        <s v="K101"/>
        <s v="K102"/>
        <s v="K103"/>
        <s v="K104"/>
        <s v="K105"/>
        <s v="K106"/>
        <s v="K107"/>
        <s v="K108"/>
        <s v="K109"/>
        <s v="K110"/>
        <s v="K111"/>
        <s v="K112"/>
        <s v="K113"/>
        <s v="K114"/>
        <s v="K115"/>
        <s v="K116"/>
        <s v="K117"/>
        <s v="K118"/>
        <s v="K119"/>
        <s v="K120"/>
        <s v="K121"/>
        <s v="K122"/>
        <s v="K123"/>
        <s v="K124"/>
        <s v="K125"/>
        <s v="K126"/>
        <s v="K127"/>
        <s v="K128"/>
        <s v="K129"/>
        <s v="K130"/>
        <s v="K131"/>
        <s v="K132"/>
        <s v="K133"/>
        <s v="K134"/>
        <s v="K135"/>
        <s v="K136"/>
        <s v="K137"/>
        <s v="K138"/>
        <s v="K139"/>
        <s v="K140"/>
        <s v="K141"/>
        <s v="K142"/>
        <s v="K143"/>
        <s v="K144"/>
        <s v="K145"/>
        <s v="K146"/>
        <s v="K147"/>
        <s v="K148"/>
        <s v="K149"/>
        <s v="K150"/>
        <s v="K151"/>
        <s v="K152"/>
        <s v="K153"/>
        <s v="K154"/>
        <s v="K155"/>
        <s v="K155 "/>
        <s v="K156"/>
        <s v="K157"/>
        <s v="K158"/>
        <s v="K159"/>
        <s v="K160"/>
        <s v="K161"/>
        <s v="K162"/>
        <s v="K163"/>
        <s v="K164"/>
        <s v="K165"/>
        <s v="K166"/>
        <s v="K167"/>
        <s v="K168"/>
        <s v="K169"/>
        <s v="K170"/>
        <s v="K171"/>
        <m/>
      </sharedItems>
    </cacheField>
    <cacheField name="FECHA TOMA" numFmtId="14">
      <sharedItems containsNonDate="0" containsDate="1" containsString="0" containsBlank="1" minDate="2011-07-02T00:00:00" maxDate="2016-03-12T00:00:00"/>
    </cacheField>
    <cacheField name="USO COMPONENTE" numFmtId="0">
      <sharedItems containsBlank="1" containsMixedTypes="1" containsNumber="1" containsInteger="1" minValue="6188" maxValue="962291"/>
    </cacheField>
    <cacheField name="USU LUBRICANTE" numFmtId="0">
      <sharedItems containsBlank="1" containsMixedTypes="1" containsNumber="1" containsInteger="1" minValue="1067" maxValue="775121"/>
    </cacheField>
    <cacheField name="AGUA(%)" numFmtId="0">
      <sharedItems containsString="0" containsBlank="1" containsNumber="1" minValue="0" maxValue="0.2"/>
    </cacheField>
    <cacheField name="SILICIO(ppm)" numFmtId="0">
      <sharedItems containsString="0" containsBlank="1" containsNumber="1" minValue="0" maxValue="183"/>
    </cacheField>
    <cacheField name="GLYCOL(%)" numFmtId="0">
      <sharedItems containsString="0" containsBlank="1" containsNumber="1" minValue="-1" maxValue="0.1"/>
    </cacheField>
    <cacheField name="SODIO(ppm)" numFmtId="0">
      <sharedItems containsString="0" containsBlank="1" containsNumber="1" minValue="-1" maxValue="66.599999999999994"/>
    </cacheField>
    <cacheField name="V100(Cts)" numFmtId="0">
      <sharedItems containsString="0" containsBlank="1" containsNumber="1" minValue="5.2" maxValue="10"/>
    </cacheField>
    <cacheField name="V40(Cts)" numFmtId="0">
      <sharedItems containsBlank="1" containsMixedTypes="1" containsNumber="1" minValue="1.01" maxValue="71.5"/>
    </cacheField>
    <cacheField name="TAN" numFmtId="0">
      <sharedItems containsBlank="1" containsMixedTypes="1" containsNumber="1" minValue="0" maxValue="36.4"/>
    </cacheField>
    <cacheField name="OXIDACIÓN(Abs/0,1mm)" numFmtId="0">
      <sharedItems containsString="0" containsBlank="1" containsNumber="1" minValue="-1" maxValue="25.4"/>
    </cacheField>
    <cacheField name="APARIENCIA(Visual)" numFmtId="0">
      <sharedItems containsBlank="1"/>
    </cacheField>
    <cacheField name="COBRE(ppm)" numFmtId="0">
      <sharedItems containsString="0" containsBlank="1" containsNumber="1" minValue="0" maxValue="2475"/>
    </cacheField>
    <cacheField name="HIERRO(ppm)" numFmtId="0">
      <sharedItems containsString="0" containsBlank="1" containsNumber="1" minValue="0.2" maxValue="1292"/>
    </cacheField>
    <cacheField name="PLOMO(ppm)" numFmtId="0">
      <sharedItems containsString="0" containsBlank="1" containsNumber="1" minValue="0" maxValue="278"/>
    </cacheField>
    <cacheField name="CROMO(ppm)" numFmtId="0">
      <sharedItems containsString="0" containsBlank="1" containsNumber="1" minValue="0" maxValue="109"/>
    </cacheField>
    <cacheField name="ALUMINIO(ppm)" numFmtId="0">
      <sharedItems containsString="0" containsBlank="1" containsNumber="1" minValue="0" maxValue="1787"/>
    </cacheField>
    <cacheField name="ESTAÑO(ppm)" numFmtId="0">
      <sharedItems containsString="0" containsBlank="1" containsNumber="1" minValue="0" maxValue="95.7"/>
    </cacheField>
    <cacheField name="MOLIBDENO(ppm)" numFmtId="0">
      <sharedItems containsString="0" containsBlank="1" containsNumber="1" minValue="-1" maxValue="29"/>
    </cacheField>
    <cacheField name="MANGANESO(ppm)" numFmtId="0">
      <sharedItems containsString="0" containsBlank="1" containsNumber="1" minValue="-1" maxValue="25"/>
    </cacheField>
    <cacheField name="NIQUEL(ppm)" numFmtId="0">
      <sharedItems containsString="0" containsBlank="1" containsNumber="1" containsInteger="1" minValue="-1" maxValue="4"/>
    </cacheField>
    <cacheField name="CALCIO(ppm)" numFmtId="0">
      <sharedItems containsString="0" containsBlank="1" containsNumber="1" minValue="-1" maxValue="992.4"/>
    </cacheField>
    <cacheField name="ZINC(ppm)" numFmtId="0">
      <sharedItems containsString="0" containsBlank="1" containsNumber="1" minValue="-1" maxValue="153"/>
    </cacheField>
    <cacheField name="MAGNESIO(ppm)" numFmtId="0">
      <sharedItems containsString="0" containsBlank="1" containsNumber="1" minValue="-1" maxValue="73.900000000000006"/>
    </cacheField>
    <cacheField name="APROX COBRE" numFmtId="0">
      <sharedItems containsString="0" containsBlank="1" containsNumber="1" containsInteger="1" minValue="0" maxValue="2475"/>
    </cacheField>
    <cacheField name="DESGASTE CU" numFmtId="0">
      <sharedItems containsString="0" containsBlank="1" containsNumber="1" minValue="3.8380756905986857E-15" maxValue="1.5"/>
    </cacheField>
    <cacheField name="APROX HIERRO" numFmtId="0">
      <sharedItems containsString="0" containsBlank="1" containsNumber="1" containsInteger="1" minValue="0" maxValue="1292"/>
    </cacheField>
    <cacheField name="DESGASTE FE" numFmtId="0">
      <sharedItems containsString="0" containsBlank="1" containsNumber="1" minValue="-2.482389294122811E-15" maxValue="1"/>
    </cacheField>
    <cacheField name="APROX ALUMINIO" numFmtId="0">
      <sharedItems containsString="0" containsBlank="1" containsNumber="1" containsInteger="1" minValue="0" maxValue="1787"/>
    </cacheField>
    <cacheField name="DESGASTE AL" numFmtId="0">
      <sharedItems containsString="0" containsBlank="1" containsNumber="1" minValue="-4.9266146717741321E-16" maxValue="1"/>
    </cacheField>
    <cacheField name="APROX ESTAÑO" numFmtId="0">
      <sharedItems containsString="0" containsBlank="1" containsNumber="1" containsInteger="1" minValue="0" maxValue="96"/>
    </cacheField>
    <cacheField name="DESGASTE SN" numFmtId="0">
      <sharedItems containsString="0" containsBlank="1" containsNumber="1" minValue="2.0816681711721685E-16" maxValue="1"/>
    </cacheField>
    <cacheField name="APROX PLOMO" numFmtId="0">
      <sharedItems containsString="0" containsBlank="1" containsNumber="1" containsInteger="1" minValue="0" maxValue="278"/>
    </cacheField>
    <cacheField name="DESGASTE PB" numFmtId="0">
      <sharedItems containsString="0" containsBlank="1" containsNumber="1" minValue="1.9428902930940239E-16" maxValue="1"/>
    </cacheField>
    <cacheField name="APROX CROMO" numFmtId="0">
      <sharedItems containsString="0" containsBlank="1" containsNumber="1" containsInteger="1" minValue="0" maxValue="109"/>
    </cacheField>
    <cacheField name="DESGASTE CR" numFmtId="0">
      <sharedItems containsString="0" containsBlank="1" containsNumber="1" minValue="1.3877787807814457E-16" maxValue="1"/>
    </cacheField>
    <cacheField name="MUESTRA" numFmtId="0">
      <sharedItems containsBlank="1" containsMixedTypes="1" containsNumber="1" containsInteger="1" minValue="0" maxValue="1"/>
    </cacheField>
    <cacheField name="ORDEN" numFmtId="0">
      <sharedItems containsBlank="1" containsMixedTypes="1" containsNumber="1" containsInteger="1" minValue="1" maxValue="15" count="17">
        <n v="1"/>
        <n v="2"/>
        <n v="3"/>
        <n v="4"/>
        <n v="5"/>
        <n v="6"/>
        <n v="7"/>
        <n v="8"/>
        <n v="9"/>
        <n v="10"/>
        <n v="11"/>
        <n v="12"/>
        <n v="13"/>
        <e v="#REF!"/>
        <n v="14"/>
        <n v="15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64">
  <r>
    <x v="0"/>
    <d v="2011-06-06T00:00:00"/>
    <x v="0"/>
    <s v="UPA400"/>
    <x v="0"/>
    <x v="0"/>
    <n v="908818"/>
    <n v="71994"/>
    <n v="0"/>
    <n v="5"/>
    <m/>
    <n v="3"/>
    <n v="6.1"/>
    <m/>
    <m/>
    <n v="0.37"/>
    <m/>
    <n v="38"/>
    <n v="69"/>
    <n v="0"/>
    <n v="0"/>
    <n v="7"/>
    <n v="5"/>
    <n v="0"/>
    <n v="0"/>
    <n v="0"/>
    <n v="38"/>
    <n v="10"/>
    <n v="1"/>
    <n v="38"/>
    <n v="0.1266666666666704"/>
    <n v="69"/>
    <n v="0.45999999999999691"/>
    <n v="7"/>
    <n v="0.15555555555555509"/>
    <n v="5"/>
    <n v="0.16666666666666685"/>
    <n v="0"/>
    <n v="1.9428902930940239E-16"/>
    <n v="0"/>
    <n v="1.3877787807814457E-16"/>
  </r>
  <r>
    <x v="0"/>
    <d v="2011-06-06T00:00:00"/>
    <x v="0"/>
    <s v="UPA400"/>
    <x v="0"/>
    <x v="1"/>
    <n v="895995"/>
    <n v="59171"/>
    <n v="0"/>
    <n v="5"/>
    <m/>
    <n v="1"/>
    <n v="6.3"/>
    <m/>
    <m/>
    <n v="0.04"/>
    <m/>
    <n v="35"/>
    <n v="73"/>
    <n v="1"/>
    <n v="0"/>
    <n v="9"/>
    <n v="0"/>
    <n v="1"/>
    <n v="1"/>
    <n v="0"/>
    <n v="132"/>
    <n v="83"/>
    <n v="1"/>
    <n v="35"/>
    <n v="0.11666666666667042"/>
    <n v="73"/>
    <n v="0.48666666666666353"/>
    <n v="9"/>
    <n v="0.19999999999999954"/>
    <n v="0"/>
    <n v="2.0816681711721685E-16"/>
    <n v="1"/>
    <n v="6.666666666666686E-2"/>
    <n v="0"/>
    <n v="1.3877787807814457E-16"/>
  </r>
  <r>
    <x v="0"/>
    <d v="2011-06-06T00:00:00"/>
    <x v="0"/>
    <s v="UPA400"/>
    <x v="0"/>
    <x v="2"/>
    <n v="853394"/>
    <n v="16570"/>
    <n v="0"/>
    <n v="2"/>
    <m/>
    <n v="1"/>
    <n v="6.3"/>
    <n v="29.04"/>
    <n v="0.89"/>
    <n v="0.05"/>
    <m/>
    <n v="30"/>
    <n v="37"/>
    <n v="2"/>
    <n v="0"/>
    <n v="4"/>
    <n v="2"/>
    <n v="0"/>
    <m/>
    <n v="0"/>
    <n v="28"/>
    <n v="6"/>
    <n v="0"/>
    <n v="30"/>
    <n v="0.10000000000000378"/>
    <n v="37"/>
    <n v="0.24666666666666398"/>
    <n v="4"/>
    <n v="8.8888888888888407E-2"/>
    <n v="2"/>
    <n v="6.6666666666666874E-2"/>
    <n v="2"/>
    <n v="0.13333333333333353"/>
    <n v="0"/>
    <n v="1.3877787807814457E-16"/>
  </r>
  <r>
    <x v="0"/>
    <d v="2011-06-06T00:00:00"/>
    <x v="0"/>
    <s v="UPA400"/>
    <x v="0"/>
    <x v="3"/>
    <n v="840976"/>
    <n v="4152"/>
    <n v="0"/>
    <n v="2"/>
    <m/>
    <n v="1"/>
    <n v="6.8"/>
    <m/>
    <m/>
    <n v="0.33"/>
    <m/>
    <n v="23"/>
    <n v="27"/>
    <n v="4"/>
    <n v="0"/>
    <n v="2"/>
    <n v="2"/>
    <n v="0"/>
    <n v="0"/>
    <n v="0"/>
    <n v="27"/>
    <n v="6"/>
    <n v="0"/>
    <n v="23"/>
    <n v="7.6666666666670491E-2"/>
    <n v="27"/>
    <n v="0.17999999999999744"/>
    <n v="2"/>
    <n v="4.4444444444443953E-2"/>
    <n v="2"/>
    <n v="6.6666666666666874E-2"/>
    <n v="4"/>
    <n v="0.26666666666666683"/>
    <n v="0"/>
    <n v="1.3877787807814457E-16"/>
  </r>
  <r>
    <x v="0"/>
    <d v="2011-06-06T00:00:00"/>
    <x v="0"/>
    <s v="UPA400"/>
    <x v="0"/>
    <x v="4"/>
    <n v="745769"/>
    <n v="120258"/>
    <n v="0"/>
    <n v="5"/>
    <n v="-1"/>
    <n v="13"/>
    <n v="7"/>
    <n v="37.4"/>
    <n v="0.1"/>
    <n v="0.1"/>
    <s v="Clara"/>
    <n v="87"/>
    <n v="68"/>
    <n v="10"/>
    <n v="0"/>
    <n v="25"/>
    <n v="7"/>
    <n v="0"/>
    <n v="1"/>
    <n v="-1"/>
    <n v="43"/>
    <n v="8"/>
    <n v="1"/>
    <n v="87"/>
    <n v="0.29000000000000375"/>
    <n v="68"/>
    <n v="0.45333333333333026"/>
    <n v="25"/>
    <n v="0.55559999999999998"/>
    <n v="7"/>
    <n v="0.2333333333333335"/>
    <n v="10"/>
    <n v="0.66666666666666674"/>
    <n v="0"/>
    <n v="1.3877787807814457E-16"/>
  </r>
  <r>
    <x v="0"/>
    <d v="2011-06-06T00:00:00"/>
    <x v="0"/>
    <s v="UPA400"/>
    <x v="0"/>
    <x v="5"/>
    <n v="715400"/>
    <n v="89889"/>
    <n v="0"/>
    <n v="0"/>
    <n v="0"/>
    <n v="25.4"/>
    <n v="7"/>
    <n v="37.6"/>
    <m/>
    <n v="-1"/>
    <s v="Oscura"/>
    <n v="60.7"/>
    <n v="23.5"/>
    <n v="6"/>
    <n v="1.8"/>
    <n v="5.0999999999999996"/>
    <n v="13.4"/>
    <n v="0"/>
    <n v="2.4"/>
    <n v="0"/>
    <n v="149.19999999999999"/>
    <n v="44.4"/>
    <n v="0.5"/>
    <n v="61"/>
    <n v="0.20333333333333692"/>
    <n v="24"/>
    <n v="0.15999999999999748"/>
    <n v="5"/>
    <n v="0.11111111111111063"/>
    <n v="13"/>
    <n v="0.43333333333333346"/>
    <n v="6"/>
    <n v="0.40000000000000013"/>
    <n v="2"/>
    <n v="0.20000000000000015"/>
  </r>
  <r>
    <x v="0"/>
    <d v="2011-06-06T00:00:00"/>
    <x v="0"/>
    <s v="UPA400"/>
    <x v="0"/>
    <x v="6"/>
    <n v="607343"/>
    <n v="7205"/>
    <n v="0"/>
    <n v="7.8108969999999998"/>
    <n v="0"/>
    <n v="1.031398"/>
    <n v="5.7521019999999998"/>
    <n v="31.56251"/>
    <m/>
    <n v="25.4"/>
    <m/>
    <n v="49.11938"/>
    <n v="69.974500000000006"/>
    <n v="5.7392000000000003"/>
    <n v="0.54453300000000004"/>
    <n v="12.73268"/>
    <n v="12.270720000000001"/>
    <n v="0"/>
    <n v="0"/>
    <n v="0"/>
    <n v="69.34599"/>
    <n v="19.89874"/>
    <n v="0"/>
    <n v="49"/>
    <n v="0.16333333333333699"/>
    <n v="70"/>
    <n v="0.46666666666666357"/>
    <n v="13"/>
    <n v="0.28888888888888842"/>
    <n v="12"/>
    <n v="0.40000000000000013"/>
    <n v="6"/>
    <n v="0.40000000000000013"/>
    <n v="1"/>
    <n v="0.10000000000000014"/>
  </r>
  <r>
    <x v="0"/>
    <d v="2011-10-22T00:00:00"/>
    <x v="0"/>
    <s v="UPA400"/>
    <x v="1"/>
    <x v="7"/>
    <n v="884318"/>
    <n v="85178"/>
    <n v="0"/>
    <n v="4"/>
    <m/>
    <n v="3"/>
    <n v="6.1"/>
    <m/>
    <m/>
    <n v="0.32"/>
    <m/>
    <n v="111"/>
    <n v="70"/>
    <n v="1"/>
    <n v="0"/>
    <n v="9"/>
    <n v="13"/>
    <n v="0"/>
    <n v="0"/>
    <n v="1"/>
    <n v="43"/>
    <n v="10"/>
    <n v="1"/>
    <n v="111"/>
    <n v="0.37000000000000427"/>
    <n v="70"/>
    <n v="0.46666666666666357"/>
    <n v="9"/>
    <n v="0.19999999999999954"/>
    <n v="13"/>
    <n v="0.43333333333333346"/>
    <n v="1"/>
    <n v="6.666666666666686E-2"/>
    <n v="0"/>
    <n v="1.3877787807814457E-16"/>
  </r>
  <r>
    <x v="0"/>
    <d v="2011-10-22T00:00:00"/>
    <x v="0"/>
    <s v="UPA400"/>
    <x v="1"/>
    <x v="8"/>
    <n v="850318"/>
    <n v="51178"/>
    <n v="0"/>
    <n v="4"/>
    <m/>
    <n v="9"/>
    <n v="5.9"/>
    <m/>
    <m/>
    <n v="0.06"/>
    <m/>
    <n v="79"/>
    <n v="78"/>
    <n v="4"/>
    <n v="0"/>
    <n v="13"/>
    <n v="8"/>
    <n v="0"/>
    <n v="0"/>
    <n v="1"/>
    <n v="30"/>
    <n v="7"/>
    <n v="4"/>
    <n v="79"/>
    <n v="0.26333333333333692"/>
    <n v="78"/>
    <n v="0.51999999999999691"/>
    <n v="13"/>
    <n v="0.28888888888888842"/>
    <n v="8"/>
    <n v="0.26666666666666683"/>
    <n v="4"/>
    <n v="0.26666666666666683"/>
    <n v="0"/>
    <n v="1.3877787807814457E-16"/>
  </r>
  <r>
    <x v="0"/>
    <d v="2011-10-22T00:00:00"/>
    <x v="0"/>
    <s v="UPA400"/>
    <x v="1"/>
    <x v="2"/>
    <n v="832177"/>
    <n v="33037"/>
    <n v="0"/>
    <n v="6"/>
    <m/>
    <n v="2"/>
    <n v="6.3540000000000001"/>
    <n v="29.19"/>
    <n v="0.84"/>
    <n v="0.14000000000000001"/>
    <m/>
    <n v="53"/>
    <n v="21"/>
    <n v="1"/>
    <n v="0"/>
    <n v="3"/>
    <n v="7"/>
    <n v="0"/>
    <m/>
    <n v="0"/>
    <n v="27"/>
    <n v="1"/>
    <n v="0"/>
    <n v="53"/>
    <n v="0.1766666666666703"/>
    <n v="21"/>
    <n v="0.13999999999999752"/>
    <n v="3"/>
    <n v="6.666666666666618E-2"/>
    <n v="7"/>
    <n v="0.2333333333333335"/>
    <n v="1"/>
    <n v="6.666666666666686E-2"/>
    <n v="0"/>
    <n v="1.3877787807814457E-16"/>
  </r>
  <r>
    <x v="0"/>
    <d v="2011-10-22T00:00:00"/>
    <x v="0"/>
    <s v="UPA400"/>
    <x v="1"/>
    <x v="9"/>
    <n v="824582"/>
    <n v="25442"/>
    <n v="0"/>
    <n v="2"/>
    <m/>
    <n v="0"/>
    <n v="6.5"/>
    <m/>
    <m/>
    <n v="0.41"/>
    <m/>
    <n v="39"/>
    <n v="20"/>
    <n v="2"/>
    <n v="0"/>
    <n v="2"/>
    <n v="5"/>
    <n v="0"/>
    <n v="0"/>
    <n v="0"/>
    <n v="26"/>
    <n v="2"/>
    <n v="0"/>
    <n v="39"/>
    <n v="0.13000000000000372"/>
    <n v="20"/>
    <n v="0.13333333333333086"/>
    <n v="2"/>
    <n v="4.4444444444443953E-2"/>
    <n v="5"/>
    <n v="0.16666666666666685"/>
    <n v="2"/>
    <n v="0.13333333333333353"/>
    <n v="0"/>
    <n v="1.3877787807814457E-16"/>
  </r>
  <r>
    <x v="0"/>
    <d v="2011-10-22T00:00:00"/>
    <x v="0"/>
    <s v="UPA400"/>
    <x v="1"/>
    <x v="10"/>
    <n v="796794"/>
    <n v="31794"/>
    <n v="0"/>
    <n v="4"/>
    <m/>
    <n v="1"/>
    <n v="6.3"/>
    <m/>
    <m/>
    <n v="0.52"/>
    <m/>
    <n v="83"/>
    <n v="27"/>
    <n v="0"/>
    <n v="0"/>
    <n v="6"/>
    <n v="8"/>
    <n v="0"/>
    <n v="0"/>
    <n v="1"/>
    <n v="34"/>
    <n v="4"/>
    <n v="1"/>
    <n v="83"/>
    <n v="0.27666666666667034"/>
    <n v="27"/>
    <n v="0.17999999999999744"/>
    <n v="6"/>
    <n v="0.13333333333333286"/>
    <n v="8"/>
    <n v="0.26666666666666683"/>
    <n v="0"/>
    <n v="1.9428902930940239E-16"/>
    <n v="0"/>
    <n v="1.3877787807814457E-16"/>
  </r>
  <r>
    <x v="0"/>
    <d v="2011-10-22T00:00:00"/>
    <x v="0"/>
    <s v="UPA400"/>
    <x v="1"/>
    <x v="11"/>
    <n v="759797"/>
    <n v="30014"/>
    <n v="0"/>
    <n v="3"/>
    <n v="0"/>
    <n v="1"/>
    <n v="7.2"/>
    <n v="37.6"/>
    <n v="0.1"/>
    <n v="0.1"/>
    <s v="Clara"/>
    <n v="45"/>
    <n v="25"/>
    <n v="1"/>
    <n v="0"/>
    <n v="8"/>
    <n v="4"/>
    <n v="0"/>
    <n v="0"/>
    <n v="0"/>
    <n v="25"/>
    <n v="3"/>
    <n v="0"/>
    <n v="45"/>
    <n v="0.15000000000000369"/>
    <n v="25"/>
    <n v="0.16666666666666413"/>
    <n v="8"/>
    <n v="0.17777777777777731"/>
    <n v="4"/>
    <n v="0.13333333333333353"/>
    <n v="1"/>
    <n v="6.666666666666686E-2"/>
    <n v="0"/>
    <n v="1.3877787807814457E-16"/>
  </r>
  <r>
    <x v="0"/>
    <d v="2011-10-22T00:00:00"/>
    <x v="0"/>
    <s v="UPA400"/>
    <x v="1"/>
    <x v="12"/>
    <n v="729783"/>
    <n v="118843"/>
    <n v="0"/>
    <n v="26.5"/>
    <n v="0"/>
    <n v="4.3"/>
    <n v="7.1"/>
    <n v="36.5"/>
    <n v="0"/>
    <n v="-1"/>
    <s v="Oscura"/>
    <n v="63"/>
    <n v="42.7"/>
    <n v="6.1"/>
    <n v="1.2"/>
    <n v="18.3"/>
    <n v="7.2"/>
    <n v="1.4"/>
    <n v="0"/>
    <n v="0"/>
    <n v="109"/>
    <n v="22.8"/>
    <n v="22.5"/>
    <n v="63"/>
    <n v="0.21000000000000357"/>
    <n v="43"/>
    <n v="0.28666666666666391"/>
    <n v="18"/>
    <n v="0.39999999999999941"/>
    <n v="7"/>
    <n v="0.2333333333333335"/>
    <n v="6"/>
    <n v="0.40000000000000013"/>
    <n v="1"/>
    <n v="0.10000000000000014"/>
  </r>
  <r>
    <x v="0"/>
    <d v="2011-10-22T00:00:00"/>
    <x v="0"/>
    <s v="UPA400"/>
    <x v="1"/>
    <x v="5"/>
    <n v="692982"/>
    <n v="82042"/>
    <n v="0"/>
    <n v="0"/>
    <n v="0"/>
    <n v="5.6"/>
    <n v="6.9"/>
    <n v="36.799999999999997"/>
    <m/>
    <n v="-1"/>
    <s v="Oscura"/>
    <n v="55.1"/>
    <n v="4"/>
    <n v="2.1"/>
    <n v="0"/>
    <n v="12.3"/>
    <n v="9.6999999999999993"/>
    <n v="0.6"/>
    <n v="1.9"/>
    <n v="0"/>
    <n v="135.4"/>
    <n v="42"/>
    <n v="0.5"/>
    <n v="55"/>
    <n v="0.18333333333333696"/>
    <n v="4"/>
    <n v="2.6666666666664188E-2"/>
    <n v="12"/>
    <n v="0.26666666666666622"/>
    <n v="10"/>
    <n v="0.33339999999999997"/>
    <n v="2"/>
    <n v="0.13333333333333353"/>
    <n v="0"/>
    <n v="1.3877787807814457E-16"/>
  </r>
  <r>
    <x v="0"/>
    <d v="2012-03-01T00:00:00"/>
    <x v="0"/>
    <s v="UPA400"/>
    <x v="2"/>
    <x v="13"/>
    <n v="889085"/>
    <n v="3475"/>
    <n v="0"/>
    <n v="3"/>
    <m/>
    <n v="1"/>
    <n v="6.7249999999999996"/>
    <n v="31.15"/>
    <n v="0.97"/>
    <n v="0.44"/>
    <m/>
    <n v="29"/>
    <n v="23"/>
    <n v="8"/>
    <n v="0"/>
    <n v="9"/>
    <n v="4"/>
    <n v="0"/>
    <m/>
    <n v="0"/>
    <n v="35"/>
    <n v="3"/>
    <n v="1"/>
    <n v="29"/>
    <n v="9.6666666666670453E-2"/>
    <n v="23"/>
    <n v="0.15333333333333082"/>
    <n v="9"/>
    <n v="0.19999999999999954"/>
    <n v="4"/>
    <n v="0.13333333333333353"/>
    <n v="8"/>
    <n v="0.53333333333333344"/>
    <n v="0"/>
    <n v="1.3877787807814457E-16"/>
  </r>
  <r>
    <x v="0"/>
    <d v="2012-03-01T00:00:00"/>
    <x v="0"/>
    <s v="UPA400"/>
    <x v="2"/>
    <x v="14"/>
    <n v="880653"/>
    <n v="96781"/>
    <n v="0"/>
    <n v="4"/>
    <m/>
    <n v="3"/>
    <n v="6.7"/>
    <n v="32"/>
    <n v="1.2"/>
    <n v="0.03"/>
    <m/>
    <n v="77"/>
    <n v="72"/>
    <n v="27"/>
    <n v="0"/>
    <n v="21"/>
    <n v="5"/>
    <n v="1"/>
    <n v="1"/>
    <n v="0"/>
    <n v="56"/>
    <n v="24"/>
    <n v="3"/>
    <n v="77"/>
    <n v="0.25666666666667021"/>
    <n v="72"/>
    <n v="0.47999999999999687"/>
    <n v="21"/>
    <n v="0.46666666666666601"/>
    <n v="5"/>
    <n v="0.16666666666666685"/>
    <n v="27"/>
    <n v="1"/>
    <n v="0"/>
    <n v="1.3877787807814457E-16"/>
  </r>
  <r>
    <x v="0"/>
    <d v="2012-03-01T00:00:00"/>
    <x v="0"/>
    <s v="UPA400"/>
    <x v="2"/>
    <x v="15"/>
    <n v="841605"/>
    <n v="19128"/>
    <n v="0"/>
    <n v="3"/>
    <m/>
    <n v="1"/>
    <n v="6.5"/>
    <m/>
    <m/>
    <n v="0.23"/>
    <m/>
    <n v="13"/>
    <n v="18"/>
    <n v="0"/>
    <n v="0"/>
    <n v="3"/>
    <n v="2"/>
    <n v="0"/>
    <n v="0"/>
    <n v="0"/>
    <n v="27"/>
    <n v="2"/>
    <n v="0"/>
    <n v="13"/>
    <n v="4.3333333333337179E-2"/>
    <n v="18"/>
    <n v="0.11999999999999754"/>
    <n v="3"/>
    <n v="6.666666666666618E-2"/>
    <n v="2"/>
    <n v="6.6666666666666874E-2"/>
    <n v="0"/>
    <n v="1.9428902930940239E-16"/>
    <n v="0"/>
    <n v="1.3877787807814457E-16"/>
  </r>
  <r>
    <x v="0"/>
    <d v="2012-03-01T00:00:00"/>
    <x v="0"/>
    <s v="UPA400"/>
    <x v="2"/>
    <x v="16"/>
    <n v="849561"/>
    <n v="65689"/>
    <n v="0"/>
    <n v="6"/>
    <m/>
    <n v="5"/>
    <n v="6.7"/>
    <n v="34.6"/>
    <n v="1.35"/>
    <n v="0.04"/>
    <s v="   CLARA"/>
    <n v="66"/>
    <n v="73"/>
    <n v="4"/>
    <n v="0"/>
    <n v="27"/>
    <n v="5"/>
    <n v="1"/>
    <n v="1"/>
    <n v="0"/>
    <n v="60"/>
    <n v="26"/>
    <n v="5"/>
    <n v="66"/>
    <n v="0.22000000000000355"/>
    <n v="73"/>
    <n v="0.48666666666666353"/>
    <n v="27"/>
    <n v="0.59999999999999942"/>
    <n v="5"/>
    <n v="0.16666666666666685"/>
    <n v="4"/>
    <n v="0.26666666666666683"/>
    <n v="0"/>
    <n v="1.3877787807814457E-16"/>
  </r>
  <r>
    <x v="0"/>
    <d v="2012-03-01T00:00:00"/>
    <x v="0"/>
    <s v="UPA400"/>
    <x v="2"/>
    <x v="17"/>
    <n v="817202"/>
    <n v="33330"/>
    <n v="0"/>
    <n v="4"/>
    <m/>
    <n v="4"/>
    <n v="6.9"/>
    <n v="34.5"/>
    <n v="1"/>
    <n v="0.1"/>
    <s v="Clara"/>
    <n v="45"/>
    <n v="59"/>
    <n v="3"/>
    <n v="0"/>
    <n v="23"/>
    <n v="3"/>
    <n v="1"/>
    <n v="0"/>
    <n v="0"/>
    <n v="47"/>
    <n v="28"/>
    <n v="5"/>
    <n v="45"/>
    <n v="0.15000000000000369"/>
    <n v="59"/>
    <n v="0.39333333333333037"/>
    <n v="23"/>
    <n v="0.51111111111111041"/>
    <n v="3"/>
    <n v="0.1000000000000002"/>
    <n v="3"/>
    <n v="0.20000000000000018"/>
    <n v="0"/>
    <n v="1.3877787807814457E-16"/>
  </r>
  <r>
    <x v="0"/>
    <d v="2012-03-01T00:00:00"/>
    <x v="0"/>
    <s v="UPA400"/>
    <x v="2"/>
    <x v="18"/>
    <n v="783872"/>
    <n v="118800"/>
    <n v="0"/>
    <n v="8"/>
    <n v="0"/>
    <n v="13"/>
    <n v="7"/>
    <n v="38.200000000000003"/>
    <n v="0.1"/>
    <n v="0.1"/>
    <s v="Clara"/>
    <n v="156"/>
    <n v="167"/>
    <n v="10"/>
    <n v="0"/>
    <n v="57"/>
    <n v="12"/>
    <n v="3"/>
    <n v="1"/>
    <n v="0"/>
    <n v="122"/>
    <n v="84"/>
    <n v="20"/>
    <n v="156"/>
    <n v="0.5200000000000049"/>
    <n v="167"/>
    <n v="1"/>
    <n v="57"/>
    <n v="1"/>
    <n v="12"/>
    <n v="0.40000000000000013"/>
    <n v="10"/>
    <n v="0.66666666666666674"/>
    <n v="0"/>
    <n v="1.3877787807814457E-16"/>
  </r>
  <r>
    <x v="0"/>
    <d v="2012-03-01T00:00:00"/>
    <x v="0"/>
    <s v="UPA400"/>
    <x v="2"/>
    <x v="19"/>
    <n v="755275"/>
    <n v="90203"/>
    <n v="0"/>
    <n v="41.6"/>
    <n v="0"/>
    <n v="20"/>
    <n v="6.9"/>
    <n v="38.6"/>
    <m/>
    <n v="-1"/>
    <s v="Oscura"/>
    <n v="108.1"/>
    <n v="104.6"/>
    <n v="11.6"/>
    <n v="6.8"/>
    <n v="40.6"/>
    <n v="15.3"/>
    <n v="2.5"/>
    <n v="0"/>
    <n v="0"/>
    <n v="182.3"/>
    <n v="53"/>
    <n v="14.6"/>
    <n v="108"/>
    <n v="0.36000000000000421"/>
    <n v="105"/>
    <n v="0.69999999999999807"/>
    <n v="41"/>
    <n v="0.91111111111111098"/>
    <n v="15"/>
    <n v="0.50000000000000011"/>
    <n v="12"/>
    <n v="0.8"/>
    <n v="7"/>
    <n v="0.70000000000000007"/>
  </r>
  <r>
    <x v="0"/>
    <d v="2012-03-01T00:00:00"/>
    <x v="0"/>
    <s v="UPA400"/>
    <x v="2"/>
    <x v="20"/>
    <n v="725675"/>
    <n v="60603"/>
    <n v="0"/>
    <n v="0"/>
    <n v="0"/>
    <n v="19.100000000000001"/>
    <n v="7.1"/>
    <n v="38"/>
    <m/>
    <n v="-1"/>
    <s v="Oscura"/>
    <n v="52.7"/>
    <n v="0.8"/>
    <n v="2.8"/>
    <n v="0.9"/>
    <n v="0"/>
    <n v="3.7"/>
    <n v="0.9"/>
    <n v="2.1"/>
    <n v="0"/>
    <n v="580.9"/>
    <n v="51.9"/>
    <n v="35.299999999999997"/>
    <n v="53"/>
    <n v="0.1766666666666703"/>
    <n v="1"/>
    <n v="6.6666666666641847E-3"/>
    <n v="0"/>
    <n v="-4.9266146717741321E-16"/>
    <n v="4"/>
    <n v="0.13333333333333353"/>
    <n v="3"/>
    <n v="0.20000000000000018"/>
    <n v="1"/>
    <n v="0.10000000000000014"/>
  </r>
  <r>
    <x v="0"/>
    <d v="2012-03-01T00:00:00"/>
    <x v="0"/>
    <s v="UPA400"/>
    <x v="2"/>
    <x v="21"/>
    <n v="693993"/>
    <n v="28862"/>
    <n v="0"/>
    <n v="0"/>
    <n v="0"/>
    <n v="16.3"/>
    <n v="7.3"/>
    <n v="38"/>
    <m/>
    <n v="-1"/>
    <s v="Oscura"/>
    <n v="62"/>
    <n v="23.3"/>
    <n v="5.4"/>
    <n v="2"/>
    <n v="15.5"/>
    <n v="0.9"/>
    <n v="1.8"/>
    <n v="1.7"/>
    <n v="0"/>
    <n v="247.8"/>
    <n v="54.5"/>
    <n v="21.4"/>
    <n v="62"/>
    <n v="0.20666666666667025"/>
    <n v="23"/>
    <n v="0.15333333333333082"/>
    <n v="16"/>
    <n v="0.35555555555555501"/>
    <n v="1"/>
    <n v="3.3333333333333541E-2"/>
    <n v="5"/>
    <n v="0.33333333333333348"/>
    <n v="2"/>
    <n v="0.20000000000000015"/>
  </r>
  <r>
    <x v="0"/>
    <d v="2012-07-22T00:00:00"/>
    <x v="0"/>
    <s v="UPA400"/>
    <x v="3"/>
    <x v="22"/>
    <n v="916240"/>
    <n v="24649"/>
    <n v="0"/>
    <n v="6"/>
    <m/>
    <n v="7"/>
    <n v="6.7"/>
    <m/>
    <m/>
    <n v="0.03"/>
    <m/>
    <n v="55"/>
    <n v="28"/>
    <n v="0"/>
    <n v="0"/>
    <n v="7"/>
    <n v="5"/>
    <n v="0"/>
    <n v="0"/>
    <n v="0"/>
    <n v="92"/>
    <n v="4"/>
    <n v="1"/>
    <n v="55"/>
    <n v="0.18333333333333696"/>
    <n v="28"/>
    <n v="0.18666666666666409"/>
    <n v="7"/>
    <n v="0.15555555555555509"/>
    <n v="5"/>
    <n v="0.16666666666666685"/>
    <n v="0"/>
    <n v="1.9428902930940239E-16"/>
    <n v="0"/>
    <n v="1.3877787807814457E-16"/>
  </r>
  <r>
    <x v="0"/>
    <d v="2012-07-22T00:00:00"/>
    <x v="0"/>
    <s v="UPA400"/>
    <x v="3"/>
    <x v="23"/>
    <n v="895285"/>
    <n v="3786"/>
    <n v="0"/>
    <n v="4"/>
    <m/>
    <n v="5"/>
    <n v="7"/>
    <m/>
    <m/>
    <n v="0.03"/>
    <m/>
    <n v="17"/>
    <n v="17"/>
    <n v="1"/>
    <n v="0"/>
    <n v="4"/>
    <n v="2"/>
    <n v="0"/>
    <n v="0"/>
    <n v="0"/>
    <n v="80"/>
    <n v="2"/>
    <n v="1"/>
    <n v="17"/>
    <n v="5.6666666666670515E-2"/>
    <n v="17"/>
    <n v="0.11333333333333087"/>
    <n v="4"/>
    <n v="8.8888888888888407E-2"/>
    <n v="2"/>
    <n v="6.6666666666666874E-2"/>
    <n v="1"/>
    <n v="6.666666666666686E-2"/>
    <n v="0"/>
    <n v="1.3877787807814457E-16"/>
  </r>
  <r>
    <x v="0"/>
    <d v="2012-07-22T00:00:00"/>
    <x v="0"/>
    <s v="UPA400"/>
    <x v="3"/>
    <x v="24"/>
    <n v="891591"/>
    <n v="88356"/>
    <n v="0"/>
    <n v="6"/>
    <m/>
    <n v="2"/>
    <n v="5.9"/>
    <m/>
    <m/>
    <n v="0.03"/>
    <m/>
    <n v="77"/>
    <n v="64"/>
    <n v="3"/>
    <n v="0"/>
    <n v="21"/>
    <n v="7"/>
    <n v="1"/>
    <n v="0"/>
    <n v="0"/>
    <n v="38"/>
    <n v="4"/>
    <n v="1"/>
    <n v="77"/>
    <n v="0.25666666666667021"/>
    <n v="64"/>
    <n v="0.42666666666666364"/>
    <n v="21"/>
    <n v="0.46666666666666601"/>
    <n v="7"/>
    <n v="0.2333333333333335"/>
    <n v="3"/>
    <n v="0.20000000000000018"/>
    <n v="0"/>
    <n v="1.3877787807814457E-16"/>
  </r>
  <r>
    <x v="0"/>
    <d v="2012-07-22T00:00:00"/>
    <x v="0"/>
    <s v="UPA400"/>
    <x v="3"/>
    <x v="25"/>
    <n v="876327"/>
    <n v="72192"/>
    <n v="0"/>
    <n v="8"/>
    <m/>
    <n v="2"/>
    <n v="6.0410000000000004"/>
    <n v="28.54"/>
    <n v="0.9"/>
    <n v="0.39"/>
    <m/>
    <n v="77"/>
    <n v="68"/>
    <n v="5"/>
    <n v="0"/>
    <n v="22"/>
    <n v="9"/>
    <n v="0"/>
    <m/>
    <n v="0"/>
    <n v="64"/>
    <n v="7"/>
    <n v="1"/>
    <n v="77"/>
    <n v="0.25666666666667021"/>
    <n v="68"/>
    <n v="0.45333333333333026"/>
    <n v="22"/>
    <n v="0.48888888888888821"/>
    <n v="9"/>
    <n v="0.30000000000000016"/>
    <n v="5"/>
    <n v="0.33333333333333348"/>
    <n v="0"/>
    <n v="1.3877787807814457E-16"/>
  </r>
  <r>
    <x v="0"/>
    <d v="2012-07-22T00:00:00"/>
    <x v="0"/>
    <s v="UPA400"/>
    <x v="3"/>
    <x v="2"/>
    <n v="853060"/>
    <n v="49825"/>
    <n v="0"/>
    <n v="3"/>
    <m/>
    <n v="2"/>
    <n v="6.1909999999999998"/>
    <n v="28.66"/>
    <n v="0.84"/>
    <n v="0.17"/>
    <m/>
    <n v="47"/>
    <n v="43"/>
    <n v="3"/>
    <n v="0"/>
    <n v="13"/>
    <n v="5"/>
    <n v="0"/>
    <m/>
    <n v="0"/>
    <n v="36"/>
    <n v="3"/>
    <n v="0"/>
    <n v="47"/>
    <n v="0.15666666666667034"/>
    <n v="43"/>
    <n v="0.28666666666666391"/>
    <n v="13"/>
    <n v="0.28888888888888842"/>
    <n v="5"/>
    <n v="0.16666666666666685"/>
    <n v="3"/>
    <n v="0.20000000000000018"/>
    <n v="0"/>
    <n v="1.3877787807814457E-16"/>
  </r>
  <r>
    <x v="0"/>
    <d v="2012-07-22T00:00:00"/>
    <x v="0"/>
    <s v="UPA400"/>
    <x v="3"/>
    <x v="9"/>
    <n v="843598"/>
    <n v="40363"/>
    <n v="0"/>
    <n v="4"/>
    <m/>
    <n v="1"/>
    <n v="6.1"/>
    <m/>
    <m/>
    <n v="0.25"/>
    <m/>
    <n v="47"/>
    <n v="40"/>
    <n v="3"/>
    <n v="0"/>
    <n v="20"/>
    <n v="5"/>
    <n v="0"/>
    <n v="0"/>
    <n v="0"/>
    <n v="28"/>
    <n v="4"/>
    <n v="1"/>
    <n v="47"/>
    <n v="0.15666666666667034"/>
    <n v="40"/>
    <n v="0.26666666666666394"/>
    <n v="20"/>
    <n v="0.44444444444444381"/>
    <n v="5"/>
    <n v="0.16666666666666685"/>
    <n v="3"/>
    <n v="0.20000000000000018"/>
    <n v="0"/>
    <n v="1.3877787807814457E-16"/>
  </r>
  <r>
    <x v="0"/>
    <d v="2012-07-22T00:00:00"/>
    <x v="0"/>
    <s v="UPA400"/>
    <x v="3"/>
    <x v="26"/>
    <n v="784943"/>
    <n v="92667"/>
    <n v="0"/>
    <n v="12"/>
    <m/>
    <n v="12"/>
    <n v="7.1"/>
    <n v="37"/>
    <n v="0.5"/>
    <n v="0"/>
    <s v="Clara"/>
    <n v="180"/>
    <n v="108"/>
    <n v="17"/>
    <n v="0"/>
    <n v="63"/>
    <n v="12"/>
    <n v="1"/>
    <n v="1"/>
    <n v="0"/>
    <n v="36"/>
    <n v="15"/>
    <n v="3"/>
    <n v="180"/>
    <n v="0.60000000000000409"/>
    <n v="108"/>
    <n v="0.7199999999999982"/>
    <n v="63"/>
    <n v="1"/>
    <n v="12"/>
    <n v="0.40000000000000013"/>
    <n v="17"/>
    <n v="1"/>
    <n v="0"/>
    <n v="1.3877787807814457E-16"/>
  </r>
  <r>
    <x v="0"/>
    <d v="2012-07-22T00:00:00"/>
    <x v="0"/>
    <s v="UPA400"/>
    <x v="3"/>
    <x v="27"/>
    <n v="782638"/>
    <n v="90362"/>
    <n v="0"/>
    <n v="11"/>
    <n v="0"/>
    <n v="12"/>
    <n v="7.2"/>
    <n v="37.299999999999997"/>
    <n v="0.1"/>
    <n v="0.2"/>
    <s v="Clara"/>
    <n v="185"/>
    <n v="100"/>
    <n v="16"/>
    <n v="0"/>
    <n v="58"/>
    <n v="11"/>
    <n v="1"/>
    <n v="1"/>
    <n v="0"/>
    <n v="36"/>
    <n v="14"/>
    <n v="2"/>
    <n v="185"/>
    <n v="0.61666666666667058"/>
    <n v="100"/>
    <n v="0.66666666666666452"/>
    <n v="58"/>
    <n v="1"/>
    <n v="11"/>
    <n v="0.36666666666666681"/>
    <n v="16"/>
    <n v="1"/>
    <n v="0"/>
    <n v="1.3877787807814457E-16"/>
  </r>
  <r>
    <x v="0"/>
    <d v="2012-07-22T00:00:00"/>
    <x v="0"/>
    <s v="UPA400"/>
    <x v="3"/>
    <x v="28"/>
    <n v="752441"/>
    <n v="73541"/>
    <n v="0"/>
    <n v="7"/>
    <n v="-1"/>
    <n v="11"/>
    <n v="7.1"/>
    <n v="38.9"/>
    <n v="1.1000000000000001"/>
    <n v="0.1"/>
    <s v="Clara"/>
    <n v="73"/>
    <n v="55"/>
    <n v="3"/>
    <n v="0"/>
    <n v="35"/>
    <n v="6"/>
    <n v="0"/>
    <n v="1"/>
    <n v="-1"/>
    <n v="35"/>
    <n v="11"/>
    <n v="1"/>
    <n v="73"/>
    <n v="0.24333333333333684"/>
    <n v="55"/>
    <n v="0.36666666666666375"/>
    <n v="35"/>
    <n v="0.77777777777777746"/>
    <n v="6"/>
    <n v="0.20000000000000018"/>
    <n v="3"/>
    <n v="0.20000000000000018"/>
    <n v="0"/>
    <n v="1.3877787807814457E-16"/>
  </r>
  <r>
    <x v="0"/>
    <d v="2012-07-22T00:00:00"/>
    <x v="0"/>
    <s v="UPA400"/>
    <x v="3"/>
    <x v="29"/>
    <n v="722948"/>
    <n v="30672"/>
    <n v="0"/>
    <n v="0.2"/>
    <n v="0"/>
    <n v="18.600000000000001"/>
    <n v="8"/>
    <n v="38.5"/>
    <m/>
    <n v="-1"/>
    <s v="Oscura"/>
    <n v="30"/>
    <n v="20.399999999999999"/>
    <n v="1.2"/>
    <n v="0"/>
    <n v="5.8"/>
    <n v="3.3"/>
    <n v="0.4"/>
    <n v="0"/>
    <n v="0"/>
    <n v="376.3"/>
    <n v="44.1"/>
    <n v="17.2"/>
    <n v="30"/>
    <n v="0.10000000000000378"/>
    <n v="20"/>
    <n v="0.13333333333333086"/>
    <n v="6"/>
    <n v="0.13333333333333286"/>
    <n v="3"/>
    <n v="0.1000000000000002"/>
    <n v="1"/>
    <n v="6.666666666666686E-2"/>
    <n v="0"/>
    <n v="1.3877787807814457E-16"/>
  </r>
  <r>
    <x v="0"/>
    <d v="2014-03-22T00:00:00"/>
    <x v="0"/>
    <s v="UPA400"/>
    <x v="4"/>
    <x v="30"/>
    <n v="937090"/>
    <n v="38669"/>
    <n v="0"/>
    <n v="4"/>
    <m/>
    <n v="1"/>
    <n v="6.1"/>
    <m/>
    <m/>
    <n v="0.09"/>
    <m/>
    <n v="53"/>
    <n v="48"/>
    <n v="0"/>
    <n v="0"/>
    <n v="18"/>
    <n v="7"/>
    <n v="0"/>
    <n v="0"/>
    <n v="1"/>
    <n v="34"/>
    <n v="4"/>
    <n v="0"/>
    <n v="53"/>
    <n v="0.1766666666666703"/>
    <n v="48"/>
    <n v="0.31999999999999718"/>
    <n v="18"/>
    <n v="0.39999999999999941"/>
    <n v="7"/>
    <n v="0.2333333333333335"/>
    <n v="0"/>
    <n v="1.9428902930940239E-16"/>
    <n v="0"/>
    <n v="1.3877787807814457E-16"/>
  </r>
  <r>
    <x v="0"/>
    <d v="2014-03-22T00:00:00"/>
    <x v="0"/>
    <s v="UPA400"/>
    <x v="4"/>
    <x v="31"/>
    <n v="917752"/>
    <n v="18939"/>
    <n v="0"/>
    <n v="4"/>
    <m/>
    <n v="1"/>
    <n v="6.5"/>
    <m/>
    <m/>
    <n v="0.09"/>
    <m/>
    <n v="26"/>
    <n v="30"/>
    <n v="4"/>
    <n v="0"/>
    <n v="11"/>
    <n v="4"/>
    <n v="1"/>
    <n v="0"/>
    <n v="0"/>
    <n v="29"/>
    <n v="3"/>
    <n v="0"/>
    <n v="26"/>
    <n v="8.6666666666670472E-2"/>
    <n v="30"/>
    <n v="0.1999999999999974"/>
    <n v="11"/>
    <n v="0.24444444444444399"/>
    <n v="4"/>
    <n v="0.13333333333333353"/>
    <n v="4"/>
    <n v="0.26666666666666683"/>
    <n v="0"/>
    <n v="1.3877787807814457E-16"/>
  </r>
  <r>
    <x v="0"/>
    <d v="2014-03-22T00:00:00"/>
    <x v="0"/>
    <s v="UPA400"/>
    <x v="4"/>
    <x v="32"/>
    <n v="890016"/>
    <n v="11392"/>
    <n v="0"/>
    <n v="1"/>
    <m/>
    <n v="2"/>
    <n v="6.5140000000000002"/>
    <n v="30.13"/>
    <n v="1.1000000000000001"/>
    <n v="0.01"/>
    <m/>
    <n v="4"/>
    <n v="11"/>
    <n v="1"/>
    <n v="0"/>
    <n v="2"/>
    <n v="3"/>
    <n v="0"/>
    <m/>
    <n v="0"/>
    <n v="28"/>
    <n v="2"/>
    <n v="0"/>
    <n v="4"/>
    <n v="1.3333333333337173E-2"/>
    <n v="11"/>
    <n v="7.3333333333330863E-2"/>
    <n v="2"/>
    <n v="4.4444444444443953E-2"/>
    <n v="3"/>
    <n v="0.1000000000000002"/>
    <n v="1"/>
    <n v="6.666666666666686E-2"/>
    <n v="0"/>
    <n v="1.3877787807814457E-16"/>
  </r>
  <r>
    <x v="0"/>
    <d v="2014-03-22T00:00:00"/>
    <x v="0"/>
    <s v="UPA400"/>
    <x v="4"/>
    <x v="9"/>
    <n v="877848"/>
    <n v="19754"/>
    <n v="0"/>
    <n v="5"/>
    <m/>
    <n v="1"/>
    <n v="6.3"/>
    <m/>
    <m/>
    <n v="0.04"/>
    <m/>
    <n v="37"/>
    <n v="47"/>
    <n v="3"/>
    <n v="0"/>
    <n v="27"/>
    <n v="4"/>
    <n v="1"/>
    <n v="0"/>
    <n v="0"/>
    <n v="33"/>
    <n v="5"/>
    <n v="1"/>
    <n v="37"/>
    <n v="0.12333333333333707"/>
    <n v="47"/>
    <n v="0.31333333333333052"/>
    <n v="27"/>
    <n v="0.59999999999999942"/>
    <n v="4"/>
    <n v="0.13333333333333353"/>
    <n v="3"/>
    <n v="0.20000000000000018"/>
    <n v="0"/>
    <n v="1.3877787807814457E-16"/>
  </r>
  <r>
    <x v="0"/>
    <d v="2014-03-22T00:00:00"/>
    <x v="0"/>
    <s v="UPA400"/>
    <x v="4"/>
    <x v="33"/>
    <n v="861387"/>
    <n v="57252"/>
    <n v="0"/>
    <n v="4"/>
    <m/>
    <n v="2"/>
    <n v="6.3"/>
    <m/>
    <m/>
    <n v="0.34"/>
    <m/>
    <n v="56"/>
    <n v="61"/>
    <n v="6"/>
    <n v="0"/>
    <n v="12"/>
    <n v="6"/>
    <n v="1"/>
    <n v="1"/>
    <n v="1"/>
    <n v="30"/>
    <n v="6"/>
    <n v="1"/>
    <n v="56"/>
    <n v="0.18666666666667028"/>
    <n v="61"/>
    <n v="0.40666666666666368"/>
    <n v="12"/>
    <n v="0.26666666666666622"/>
    <n v="6"/>
    <n v="0.20000000000000018"/>
    <n v="6"/>
    <n v="0.40000000000000013"/>
    <n v="0"/>
    <n v="1.3877787807814457E-16"/>
  </r>
  <r>
    <x v="0"/>
    <d v="2014-03-22T00:00:00"/>
    <x v="0"/>
    <s v="UPA400"/>
    <x v="4"/>
    <x v="34"/>
    <n v="858225"/>
    <n v="54090"/>
    <n v="0"/>
    <n v="5"/>
    <m/>
    <n v="1"/>
    <n v="5.2"/>
    <m/>
    <m/>
    <n v="0.16"/>
    <m/>
    <n v="33"/>
    <n v="36"/>
    <n v="2"/>
    <n v="0"/>
    <n v="14"/>
    <n v="3"/>
    <n v="0"/>
    <n v="0"/>
    <n v="0"/>
    <n v="23"/>
    <n v="4"/>
    <n v="0"/>
    <n v="33"/>
    <n v="0.11000000000000376"/>
    <n v="36"/>
    <n v="0.23999999999999733"/>
    <n v="14"/>
    <n v="0.31111111111111062"/>
    <n v="3"/>
    <n v="0.1000000000000002"/>
    <n v="2"/>
    <n v="0.13333333333333353"/>
    <n v="0"/>
    <n v="1.3877787807814457E-16"/>
  </r>
  <r>
    <x v="0"/>
    <d v="2014-03-22T00:00:00"/>
    <x v="1"/>
    <s v="UPA400"/>
    <x v="4"/>
    <x v="35"/>
    <n v="785295"/>
    <n v="31316"/>
    <n v="0"/>
    <n v="1"/>
    <m/>
    <n v="2"/>
    <n v="7.3"/>
    <n v="37.4"/>
    <n v="1.1000000000000001"/>
    <n v="0.1"/>
    <s v="Clara"/>
    <n v="39"/>
    <n v="26"/>
    <n v="2"/>
    <n v="0"/>
    <n v="7"/>
    <n v="5"/>
    <n v="0"/>
    <n v="0"/>
    <n v="0"/>
    <n v="28"/>
    <n v="6"/>
    <n v="1"/>
    <n v="39"/>
    <n v="0.13000000000000372"/>
    <n v="26"/>
    <n v="0.17333333333333079"/>
    <n v="7"/>
    <n v="0.15555555555555509"/>
    <n v="5"/>
    <n v="0.16666666666666685"/>
    <n v="2"/>
    <n v="0.13333333333333353"/>
    <n v="0"/>
    <n v="1.3877787807814457E-16"/>
  </r>
  <r>
    <x v="0"/>
    <d v="2014-03-22T00:00:00"/>
    <x v="1"/>
    <s v="UPA400"/>
    <x v="4"/>
    <x v="36"/>
    <n v="753979"/>
    <n v="120232"/>
    <n v="0"/>
    <n v="33.799999999999997"/>
    <n v="0"/>
    <n v="11.1"/>
    <n v="7"/>
    <n v="37.9"/>
    <n v="0"/>
    <n v="-1"/>
    <s v="Oscura"/>
    <n v="135.6"/>
    <n v="66.2"/>
    <n v="9.1999999999999993"/>
    <n v="2.7"/>
    <n v="11.7"/>
    <n v="17.7"/>
    <n v="1.5"/>
    <n v="0"/>
    <n v="0"/>
    <n v="98.5"/>
    <n v="34.1"/>
    <n v="19.8"/>
    <n v="136"/>
    <n v="0.45333333333333814"/>
    <n v="66"/>
    <n v="0.43999999999999695"/>
    <n v="12"/>
    <n v="0.26666666666666622"/>
    <n v="18"/>
    <n v="0.60000000000000009"/>
    <n v="9"/>
    <n v="0.60000000000000009"/>
    <n v="3"/>
    <n v="0.30000000000000016"/>
  </r>
  <r>
    <x v="0"/>
    <d v="2014-03-22T00:00:00"/>
    <x v="1"/>
    <s v="UPA400"/>
    <x v="4"/>
    <x v="37"/>
    <n v="725285"/>
    <n v="91538"/>
    <n v="0"/>
    <n v="0"/>
    <n v="0"/>
    <n v="7.2"/>
    <n v="7.3"/>
    <n v="39.700000000000003"/>
    <m/>
    <n v="-1"/>
    <s v="Oscura"/>
    <n v="49.6"/>
    <n v="0.5"/>
    <n v="1.8"/>
    <n v="0.6"/>
    <n v="1.3"/>
    <n v="2.7"/>
    <n v="0.1"/>
    <n v="3.6"/>
    <n v="0"/>
    <n v="280.8"/>
    <n v="27.1"/>
    <n v="5.9"/>
    <n v="50"/>
    <n v="0.16666666666667032"/>
    <n v="1"/>
    <n v="6.6666666666641847E-3"/>
    <n v="1"/>
    <n v="2.222222222222173E-2"/>
    <n v="3"/>
    <n v="0.1000000000000002"/>
    <n v="2"/>
    <n v="0.13333333333333353"/>
    <n v="1"/>
    <n v="0.10000000000000014"/>
  </r>
  <r>
    <x v="0"/>
    <d v="2014-03-22T00:00:00"/>
    <x v="1"/>
    <s v="UPA400"/>
    <x v="4"/>
    <x v="38"/>
    <n v="708398"/>
    <n v="74651"/>
    <n v="0"/>
    <n v="0"/>
    <n v="0"/>
    <n v="5.4"/>
    <n v="6.7"/>
    <n v="36.299999999999997"/>
    <m/>
    <n v="-1"/>
    <s v="Oscura"/>
    <n v="59.1"/>
    <n v="18.100000000000001"/>
    <n v="3.6"/>
    <n v="0.4"/>
    <n v="6.5"/>
    <n v="4.8"/>
    <n v="1.2"/>
    <n v="3.2"/>
    <n v="0"/>
    <n v="191.5"/>
    <n v="45.8"/>
    <n v="20.399999999999999"/>
    <n v="59"/>
    <n v="0.19666666666667026"/>
    <n v="18"/>
    <n v="0.11999999999999754"/>
    <n v="7"/>
    <n v="0.15555555555555509"/>
    <n v="5"/>
    <n v="0.16666666666666685"/>
    <n v="4"/>
    <n v="0.26666666666666683"/>
    <n v="0"/>
    <n v="1.3877787807814457E-16"/>
  </r>
  <r>
    <x v="0"/>
    <d v="2014-12-30T00:00:00"/>
    <x v="0"/>
    <s v="UPA400"/>
    <x v="5"/>
    <x v="39"/>
    <n v="948167"/>
    <n v="32132"/>
    <n v="0"/>
    <n v="6"/>
    <m/>
    <n v="20"/>
    <n v="6.6"/>
    <m/>
    <m/>
    <n v="0.49"/>
    <m/>
    <n v="155"/>
    <n v="56"/>
    <n v="1"/>
    <n v="0"/>
    <n v="8"/>
    <n v="10"/>
    <n v="0"/>
    <n v="1"/>
    <n v="0"/>
    <n v="101"/>
    <n v="5"/>
    <n v="1"/>
    <n v="155"/>
    <n v="0.5166666666666716"/>
    <n v="56"/>
    <n v="0.37333333333333041"/>
    <n v="8"/>
    <n v="0.17777777777777731"/>
    <n v="10"/>
    <n v="0.33339999999999997"/>
    <n v="1"/>
    <n v="6.666666666666686E-2"/>
    <n v="0"/>
    <n v="1.3877787807814457E-16"/>
  </r>
  <r>
    <x v="0"/>
    <d v="2014-12-30T00:00:00"/>
    <x v="0"/>
    <s v="UPA400"/>
    <x v="5"/>
    <x v="25"/>
    <n v="850965"/>
    <n v="1967"/>
    <n v="0"/>
    <n v="2"/>
    <m/>
    <n v="2"/>
    <n v="6.7640000000000002"/>
    <n v="31.36"/>
    <n v="1.1000000000000001"/>
    <n v="0.06"/>
    <m/>
    <n v="5"/>
    <n v="6"/>
    <n v="1"/>
    <n v="0"/>
    <n v="1"/>
    <n v="3"/>
    <n v="0"/>
    <m/>
    <n v="0"/>
    <n v="32"/>
    <n v="1"/>
    <n v="0"/>
    <n v="5"/>
    <n v="1.6666666666670507E-2"/>
    <n v="6"/>
    <n v="3.9999999999997524E-2"/>
    <n v="1"/>
    <n v="2.222222222222173E-2"/>
    <n v="3"/>
    <n v="0.1000000000000002"/>
    <n v="1"/>
    <n v="6.666666666666686E-2"/>
    <n v="0"/>
    <n v="1.3877787807814457E-16"/>
  </r>
  <r>
    <x v="0"/>
    <d v="2014-12-30T00:00:00"/>
    <x v="1"/>
    <s v="UPA400"/>
    <x v="5"/>
    <x v="14"/>
    <n v="843125"/>
    <n v="78571"/>
    <n v="0"/>
    <n v="3"/>
    <m/>
    <n v="9"/>
    <n v="6.2"/>
    <n v="29.3"/>
    <n v="1.04"/>
    <n v="0.03"/>
    <m/>
    <n v="60"/>
    <n v="67"/>
    <n v="10"/>
    <n v="0"/>
    <n v="9"/>
    <n v="5"/>
    <n v="0"/>
    <n v="1"/>
    <n v="0"/>
    <n v="67"/>
    <n v="20"/>
    <n v="2"/>
    <n v="60"/>
    <n v="0.20000000000000359"/>
    <n v="67"/>
    <n v="0.4466666666666636"/>
    <n v="9"/>
    <n v="0.19999999999999954"/>
    <n v="5"/>
    <n v="0.16666666666666685"/>
    <n v="10"/>
    <n v="0.66666666666666674"/>
    <n v="0"/>
    <n v="1.3877787807814457E-16"/>
  </r>
  <r>
    <x v="0"/>
    <d v="2014-12-30T00:00:00"/>
    <x v="1"/>
    <s v="UPA400"/>
    <x v="5"/>
    <x v="40"/>
    <n v="853904"/>
    <n v="104697"/>
    <n v="0"/>
    <n v="6"/>
    <m/>
    <n v="7"/>
    <n v="7.1"/>
    <n v="35.799999999999997"/>
    <n v="1.05"/>
    <n v="0.05"/>
    <m/>
    <n v="95"/>
    <n v="93"/>
    <n v="6"/>
    <n v="0"/>
    <n v="29"/>
    <n v="9"/>
    <n v="1"/>
    <n v="1"/>
    <n v="1"/>
    <n v="45"/>
    <n v="17"/>
    <n v="1"/>
    <n v="95"/>
    <n v="0.31666666666667059"/>
    <n v="93"/>
    <n v="0.62"/>
    <n v="29"/>
    <n v="0.64444444444444393"/>
    <n v="9"/>
    <n v="0.30000000000000016"/>
    <n v="6"/>
    <n v="0.40000000000000013"/>
    <n v="0"/>
    <n v="1.3877787807814457E-16"/>
  </r>
  <r>
    <x v="0"/>
    <d v="2014-12-30T00:00:00"/>
    <x v="1"/>
    <s v="UPA400"/>
    <x v="5"/>
    <x v="41"/>
    <n v="822500"/>
    <n v="73293"/>
    <n v="0"/>
    <n v="4"/>
    <m/>
    <n v="2"/>
    <n v="7.2"/>
    <n v="37.200000000000003"/>
    <n v="0.93"/>
    <n v="7.0000000000000007E-2"/>
    <s v=""/>
    <n v="97"/>
    <n v="70"/>
    <n v="3"/>
    <n v="0"/>
    <n v="9"/>
    <n v="6"/>
    <n v="0"/>
    <n v="0"/>
    <n v="0"/>
    <n v="46"/>
    <n v="19"/>
    <n v="1"/>
    <n v="97"/>
    <n v="0.3233333333333373"/>
    <n v="70"/>
    <n v="0.46666666666666357"/>
    <n v="9"/>
    <n v="0.19999999999999954"/>
    <n v="6"/>
    <n v="0.20000000000000018"/>
    <n v="3"/>
    <n v="0.20000000000000018"/>
    <n v="0"/>
    <n v="1.3877787807814457E-16"/>
  </r>
  <r>
    <x v="0"/>
    <d v="2014-12-30T00:00:00"/>
    <x v="1"/>
    <s v="UPA400"/>
    <x v="5"/>
    <x v="42"/>
    <n v="780493"/>
    <n v="31286"/>
    <n v="0"/>
    <n v="1"/>
    <n v="-1"/>
    <n v="2"/>
    <n v="7.2"/>
    <n v="37.700000000000003"/>
    <n v="0.5"/>
    <n v="0.1"/>
    <s v="Clara"/>
    <n v="47"/>
    <n v="29"/>
    <n v="1"/>
    <n v="0"/>
    <n v="5"/>
    <n v="4"/>
    <n v="0"/>
    <n v="0"/>
    <n v="0"/>
    <n v="37"/>
    <n v="14"/>
    <n v="0"/>
    <n v="47"/>
    <n v="0.15666666666667034"/>
    <n v="29"/>
    <n v="0.19333333333333075"/>
    <n v="5"/>
    <n v="0.11111111111111063"/>
    <n v="4"/>
    <n v="0.13333333333333353"/>
    <n v="1"/>
    <n v="6.666666666666686E-2"/>
    <n v="0"/>
    <n v="1.3877787807814457E-16"/>
  </r>
  <r>
    <x v="0"/>
    <d v="2014-12-30T00:00:00"/>
    <x v="1"/>
    <s v="UPA400"/>
    <x v="5"/>
    <x v="43"/>
    <n v="749210"/>
    <n v="118584"/>
    <n v="0"/>
    <n v="2.9"/>
    <n v="0"/>
    <n v="13.5"/>
    <n v="7.2"/>
    <n v="38.6"/>
    <m/>
    <n v="-1"/>
    <s v="Oscura"/>
    <n v="133.9"/>
    <n v="75.900000000000006"/>
    <n v="4.9000000000000004"/>
    <n v="3"/>
    <n v="15.2"/>
    <n v="13.8"/>
    <n v="0.8"/>
    <n v="0"/>
    <n v="0"/>
    <n v="124"/>
    <n v="49.5"/>
    <n v="0.2"/>
    <n v="134"/>
    <n v="0.44666666666667143"/>
    <n v="76"/>
    <n v="0.50666666666666349"/>
    <n v="15"/>
    <n v="0.33333333333333282"/>
    <n v="14"/>
    <n v="0.46666666666666679"/>
    <n v="5"/>
    <n v="0.33333333333333348"/>
    <n v="3"/>
    <n v="0.30000000000000016"/>
  </r>
  <r>
    <x v="0"/>
    <d v="2014-12-30T00:00:00"/>
    <x v="1"/>
    <s v="UPA400"/>
    <x v="5"/>
    <x v="5"/>
    <n v="728156"/>
    <n v="97530"/>
    <n v="0"/>
    <n v="0"/>
    <n v="0"/>
    <n v="13.2"/>
    <n v="6.9"/>
    <n v="37.299999999999997"/>
    <m/>
    <n v="-1"/>
    <s v="Oscura"/>
    <n v="102.1"/>
    <n v="22"/>
    <n v="3.5"/>
    <n v="2"/>
    <n v="5"/>
    <n v="14.7"/>
    <n v="1.1000000000000001"/>
    <n v="2.1"/>
    <n v="0"/>
    <n v="352.6"/>
    <n v="60.9"/>
    <n v="0.5"/>
    <n v="102"/>
    <n v="0.34000000000000408"/>
    <n v="22"/>
    <n v="0.14666666666666417"/>
    <n v="5"/>
    <n v="0.11111111111111063"/>
    <n v="15"/>
    <n v="0.50000000000000011"/>
    <n v="4"/>
    <n v="0.26666666666666683"/>
    <n v="2"/>
    <n v="0.20000000000000015"/>
  </r>
  <r>
    <x v="0"/>
    <d v="2014-12-30T00:00:00"/>
    <x v="1"/>
    <s v="UPA400"/>
    <x v="5"/>
    <x v="44"/>
    <n v="691679"/>
    <n v="61053"/>
    <n v="0"/>
    <n v="12"/>
    <n v="0"/>
    <n v="15"/>
    <n v="6.9"/>
    <n v="37.299999999999997"/>
    <m/>
    <n v="-1"/>
    <s v="Oscura"/>
    <n v="42.6"/>
    <n v="36.799999999999997"/>
    <n v="4.5"/>
    <n v="0"/>
    <n v="6.9"/>
    <n v="10.6"/>
    <n v="0.7"/>
    <n v="0"/>
    <n v="0"/>
    <n v="151.1"/>
    <n v="48.8"/>
    <n v="2.2999999999999998"/>
    <n v="43"/>
    <n v="0.14333333333333703"/>
    <n v="37"/>
    <n v="0.24666666666666398"/>
    <n v="7"/>
    <n v="0.15555555555555509"/>
    <n v="11"/>
    <n v="0.36666666666666681"/>
    <n v="5"/>
    <n v="0.33333333333333348"/>
    <n v="0"/>
    <n v="1.3877787807814457E-16"/>
  </r>
  <r>
    <x v="0"/>
    <d v="2009-09-11T00:00:00"/>
    <x v="0"/>
    <s v="UPA400"/>
    <x v="6"/>
    <x v="45"/>
    <n v="907774"/>
    <n v="58776"/>
    <n v="0"/>
    <n v="2"/>
    <m/>
    <n v="2"/>
    <n v="6.2"/>
    <m/>
    <m/>
    <n v="0.15"/>
    <m/>
    <n v="16"/>
    <n v="45"/>
    <n v="0"/>
    <n v="0"/>
    <n v="4"/>
    <n v="3"/>
    <n v="0"/>
    <n v="1"/>
    <n v="0"/>
    <n v="35"/>
    <n v="5"/>
    <n v="0"/>
    <n v="16"/>
    <n v="5.3333333333337181E-2"/>
    <n v="45"/>
    <n v="0.29999999999999721"/>
    <n v="4"/>
    <n v="8.8888888888888407E-2"/>
    <n v="3"/>
    <n v="0.1000000000000002"/>
    <n v="0"/>
    <n v="1.9428902930940239E-16"/>
    <n v="0"/>
    <n v="1.3877787807814457E-16"/>
  </r>
  <r>
    <x v="0"/>
    <d v="2009-09-11T00:00:00"/>
    <x v="0"/>
    <s v="UPA400"/>
    <x v="6"/>
    <x v="2"/>
    <n v="883579"/>
    <n v="8196"/>
    <n v="0"/>
    <n v="2"/>
    <m/>
    <n v="1"/>
    <n v="6.5439999999999996"/>
    <n v="30.42"/>
    <n v="1.04"/>
    <n v="0.36"/>
    <m/>
    <n v="20"/>
    <n v="21"/>
    <n v="4"/>
    <n v="0"/>
    <n v="4"/>
    <n v="1"/>
    <n v="0"/>
    <m/>
    <n v="0"/>
    <n v="30"/>
    <n v="2"/>
    <n v="0"/>
    <n v="20"/>
    <n v="6.666666666667051E-2"/>
    <n v="21"/>
    <n v="0.13999999999999752"/>
    <n v="4"/>
    <n v="8.8888888888888407E-2"/>
    <n v="1"/>
    <n v="3.3333333333333541E-2"/>
    <n v="4"/>
    <n v="0.26666666666666683"/>
    <n v="0"/>
    <n v="1.3877787807814457E-16"/>
  </r>
  <r>
    <x v="0"/>
    <d v="2009-09-11T00:00:00"/>
    <x v="0"/>
    <s v="UPA400"/>
    <x v="6"/>
    <x v="33"/>
    <n v="868568"/>
    <n v="93927"/>
    <n v="0"/>
    <n v="3"/>
    <m/>
    <n v="4"/>
    <n v="6.3"/>
    <n v="30.6"/>
    <n v="1.48"/>
    <n v="0.02"/>
    <m/>
    <n v="26"/>
    <n v="49"/>
    <n v="5"/>
    <n v="0"/>
    <n v="9"/>
    <n v="3"/>
    <n v="0"/>
    <n v="1"/>
    <n v="0"/>
    <n v="42"/>
    <n v="9"/>
    <n v="1"/>
    <n v="26"/>
    <n v="8.6666666666670472E-2"/>
    <n v="49"/>
    <n v="0.32666666666666383"/>
    <n v="9"/>
    <n v="0.19999999999999954"/>
    <n v="3"/>
    <n v="0.1000000000000002"/>
    <n v="5"/>
    <n v="0.33333333333333348"/>
    <n v="0"/>
    <n v="1.3877787807814457E-16"/>
  </r>
  <r>
    <x v="0"/>
    <d v="2009-09-11T00:00:00"/>
    <x v="0"/>
    <s v="UPA400"/>
    <x v="6"/>
    <x v="46"/>
    <n v="819732"/>
    <n v="55178"/>
    <n v="0"/>
    <n v="5"/>
    <m/>
    <n v="13"/>
    <n v="6.3"/>
    <n v="31.8"/>
    <n v="1.06"/>
    <n v="0.05"/>
    <m/>
    <n v="58"/>
    <n v="74"/>
    <n v="12"/>
    <n v="0"/>
    <n v="10"/>
    <n v="6"/>
    <n v="0"/>
    <n v="1"/>
    <n v="0"/>
    <n v="77"/>
    <n v="20"/>
    <n v="3"/>
    <n v="58"/>
    <n v="0.19333333333333694"/>
    <n v="74"/>
    <n v="0.49333333333333018"/>
    <n v="10"/>
    <n v="0.22222222222222177"/>
    <n v="6"/>
    <n v="0.20000000000000018"/>
    <n v="12"/>
    <n v="0.8"/>
    <n v="0"/>
    <n v="1.3877787807814457E-16"/>
  </r>
  <r>
    <x v="0"/>
    <d v="2009-09-11T00:00:00"/>
    <x v="0"/>
    <s v="UPA400"/>
    <x v="6"/>
    <x v="47"/>
    <n v="786784"/>
    <n v="9496"/>
    <n v="0"/>
    <n v="6"/>
    <n v="0"/>
    <n v="0"/>
    <n v="7.4"/>
    <n v="37.5"/>
    <n v="0.1"/>
    <n v="0.1"/>
    <s v="Clara"/>
    <n v="5"/>
    <n v="51"/>
    <n v="2"/>
    <n v="0"/>
    <n v="4"/>
    <n v="5"/>
    <n v="0"/>
    <n v="0"/>
    <n v="0"/>
    <n v="33"/>
    <n v="4"/>
    <n v="0"/>
    <n v="5"/>
    <n v="1.6666666666670507E-2"/>
    <n v="51"/>
    <n v="0.33999999999999714"/>
    <n v="4"/>
    <n v="8.8888888888888407E-2"/>
    <n v="5"/>
    <n v="0.16666666666666685"/>
    <n v="2"/>
    <n v="0.13333333333333353"/>
    <n v="0"/>
    <n v="1.3877787807814457E-16"/>
  </r>
  <r>
    <x v="0"/>
    <d v="2009-09-11T00:00:00"/>
    <x v="0"/>
    <s v="UPA400"/>
    <x v="6"/>
    <x v="48"/>
    <n v="760677"/>
    <n v="120686"/>
    <n v="0"/>
    <n v="6"/>
    <n v="-1"/>
    <n v="5"/>
    <n v="7.2"/>
    <n v="38.4"/>
    <n v="0.5"/>
    <n v="0.1"/>
    <s v="Clara"/>
    <n v="154"/>
    <n v="113"/>
    <n v="8"/>
    <n v="0"/>
    <n v="23"/>
    <n v="11"/>
    <n v="1"/>
    <n v="1"/>
    <n v="-1"/>
    <n v="44"/>
    <n v="15"/>
    <n v="2"/>
    <n v="154"/>
    <n v="0.5133333333333383"/>
    <n v="113"/>
    <n v="0.75333333333333174"/>
    <n v="23"/>
    <n v="0.51111111111111041"/>
    <n v="11"/>
    <n v="0.36666666666666681"/>
    <n v="8"/>
    <n v="0.53333333333333344"/>
    <n v="0"/>
    <n v="1.3877787807814457E-16"/>
  </r>
  <r>
    <x v="0"/>
    <d v="2009-09-11T00:00:00"/>
    <x v="0"/>
    <s v="UPA400"/>
    <x v="6"/>
    <x v="49"/>
    <n v="750615"/>
    <n v="110624"/>
    <n v="0"/>
    <n v="31.6"/>
    <n v="0"/>
    <n v="7.6"/>
    <n v="6.7"/>
    <n v="37.5"/>
    <m/>
    <n v="-1"/>
    <s v="Oscura"/>
    <n v="127.2"/>
    <n v="87.2"/>
    <n v="6.7"/>
    <n v="5.0999999999999996"/>
    <n v="18.600000000000001"/>
    <n v="13.2"/>
    <n v="1.1000000000000001"/>
    <n v="0"/>
    <n v="0"/>
    <n v="100.2"/>
    <n v="29.6"/>
    <n v="18.5"/>
    <n v="127"/>
    <n v="0.42333333333333795"/>
    <n v="87"/>
    <n v="0.5799999999999973"/>
    <n v="19"/>
    <n v="0.42222222222222161"/>
    <n v="13"/>
    <n v="0.43333333333333346"/>
    <n v="7"/>
    <n v="0.46666666666666679"/>
    <n v="5"/>
    <n v="0.50000000000000011"/>
  </r>
  <r>
    <x v="0"/>
    <d v="2009-09-11T00:00:00"/>
    <x v="0"/>
    <s v="UPA400"/>
    <x v="6"/>
    <x v="37"/>
    <n v="718316"/>
    <n v="78325"/>
    <n v="0"/>
    <n v="0"/>
    <n v="0"/>
    <n v="4.9000000000000004"/>
    <n v="7"/>
    <n v="36.9"/>
    <m/>
    <n v="-1"/>
    <s v="Oscura"/>
    <n v="62.9"/>
    <n v="1"/>
    <n v="3.7"/>
    <n v="3.6"/>
    <n v="0.9"/>
    <n v="16.100000000000001"/>
    <n v="0.5"/>
    <n v="0.4"/>
    <n v="0"/>
    <n v="232.7"/>
    <n v="28.9"/>
    <n v="2"/>
    <n v="63"/>
    <n v="0.21000000000000357"/>
    <n v="1"/>
    <n v="6.6666666666641847E-3"/>
    <n v="1"/>
    <n v="2.222222222222173E-2"/>
    <n v="16"/>
    <n v="0.53333333333333344"/>
    <n v="4"/>
    <n v="0.26666666666666683"/>
    <n v="4"/>
    <n v="0.40000000000000013"/>
  </r>
  <r>
    <x v="0"/>
    <d v="2009-09-11T00:00:00"/>
    <x v="0"/>
    <s v="UPA400"/>
    <x v="6"/>
    <x v="50"/>
    <n v="699172"/>
    <n v="59181"/>
    <n v="0"/>
    <n v="0"/>
    <n v="0"/>
    <n v="2.8"/>
    <n v="6.6"/>
    <n v="38.1"/>
    <m/>
    <n v="-1"/>
    <s v="Oscura"/>
    <n v="76.400000000000006"/>
    <n v="38"/>
    <n v="7.1"/>
    <n v="3.3"/>
    <n v="6.7"/>
    <n v="20"/>
    <n v="1.6"/>
    <n v="2.5"/>
    <n v="0"/>
    <n v="188.3"/>
    <n v="35.200000000000003"/>
    <n v="21.2"/>
    <n v="76"/>
    <n v="0.25333333333333685"/>
    <n v="38"/>
    <n v="0.25333333333333063"/>
    <n v="7"/>
    <n v="0.15555555555555509"/>
    <n v="20"/>
    <n v="0.66666666666666674"/>
    <n v="7"/>
    <n v="0.46666666666666679"/>
    <n v="3"/>
    <n v="0.30000000000000016"/>
  </r>
  <r>
    <x v="0"/>
    <d v="2011-10-30T00:00:00"/>
    <x v="0"/>
    <s v="UPA400"/>
    <x v="7"/>
    <x v="51"/>
    <n v="947833"/>
    <n v="72450"/>
    <n v="0"/>
    <n v="5"/>
    <m/>
    <n v="3"/>
    <n v="5.8"/>
    <m/>
    <m/>
    <n v="0.96"/>
    <m/>
    <n v="121"/>
    <n v="93"/>
    <n v="9"/>
    <n v="0"/>
    <n v="10"/>
    <n v="13"/>
    <n v="0"/>
    <n v="1"/>
    <n v="0"/>
    <n v="45"/>
    <n v="10"/>
    <n v="0"/>
    <n v="121"/>
    <n v="0.40333333333333782"/>
    <n v="93"/>
    <n v="0.62"/>
    <n v="10"/>
    <n v="0.22222222222222177"/>
    <n v="13"/>
    <n v="0.43333333333333346"/>
    <n v="9"/>
    <n v="0.60000000000000009"/>
    <n v="0"/>
    <n v="1.3877787807814457E-16"/>
  </r>
  <r>
    <x v="0"/>
    <d v="2011-10-30T00:00:00"/>
    <x v="0"/>
    <s v="UPA400"/>
    <x v="7"/>
    <x v="2"/>
    <n v="884498"/>
    <n v="8597"/>
    <n v="0"/>
    <n v="1"/>
    <m/>
    <n v="2"/>
    <n v="6.5380000000000003"/>
    <n v="30.02"/>
    <n v="1.03"/>
    <n v="0.2"/>
    <m/>
    <n v="8"/>
    <n v="9"/>
    <n v="1"/>
    <n v="0"/>
    <n v="2"/>
    <n v="2"/>
    <n v="0"/>
    <m/>
    <n v="0"/>
    <n v="29"/>
    <n v="0"/>
    <n v="0"/>
    <n v="8"/>
    <n v="2.6666666666670509E-2"/>
    <n v="9"/>
    <n v="5.9999999999997528E-2"/>
    <n v="2"/>
    <n v="4.4444444444443953E-2"/>
    <n v="2"/>
    <n v="6.6666666666666874E-2"/>
    <n v="1"/>
    <n v="6.666666666666686E-2"/>
    <n v="0"/>
    <n v="1.3877787807814457E-16"/>
  </r>
  <r>
    <x v="0"/>
    <d v="2011-10-30T00:00:00"/>
    <x v="0"/>
    <s v="UPA400"/>
    <x v="7"/>
    <x v="52"/>
    <n v="868868"/>
    <n v="102964"/>
    <n v="0"/>
    <n v="3"/>
    <m/>
    <n v="2"/>
    <n v="7"/>
    <n v="34.4"/>
    <n v="1.45"/>
    <n v="0.03"/>
    <m/>
    <n v="69"/>
    <n v="51"/>
    <n v="3"/>
    <n v="0"/>
    <n v="8"/>
    <n v="7"/>
    <n v="0"/>
    <n v="0"/>
    <n v="0"/>
    <n v="32"/>
    <n v="6"/>
    <n v="1"/>
    <n v="69"/>
    <n v="0.23000000000000353"/>
    <n v="51"/>
    <n v="0.33999999999999714"/>
    <n v="8"/>
    <n v="0.17777777777777731"/>
    <n v="7"/>
    <n v="0.2333333333333335"/>
    <n v="3"/>
    <n v="0.20000000000000018"/>
    <n v="0"/>
    <n v="1.3877787807814457E-16"/>
  </r>
  <r>
    <x v="0"/>
    <d v="2011-10-30T00:00:00"/>
    <x v="0"/>
    <s v="UPA400"/>
    <x v="7"/>
    <x v="53"/>
    <n v="841176"/>
    <n v="66535"/>
    <n v="0"/>
    <n v="7"/>
    <m/>
    <n v="2"/>
    <n v="6.7"/>
    <n v="34.200000000000003"/>
    <n v="0.18"/>
    <n v="0.04"/>
    <m/>
    <n v="18"/>
    <n v="58"/>
    <n v="0"/>
    <n v="0"/>
    <n v="9"/>
    <n v="1"/>
    <n v="0"/>
    <n v="1"/>
    <n v="1"/>
    <n v="29"/>
    <n v="6"/>
    <n v="1"/>
    <n v="18"/>
    <n v="6.0000000000003849E-2"/>
    <n v="58"/>
    <n v="0.38666666666666372"/>
    <n v="9"/>
    <n v="0.19999999999999954"/>
    <n v="1"/>
    <n v="3.3333333333333541E-2"/>
    <n v="0"/>
    <n v="1.9428902930940239E-16"/>
    <n v="0"/>
    <n v="1.3877787807814457E-16"/>
  </r>
  <r>
    <x v="0"/>
    <d v="2011-10-30T00:00:00"/>
    <x v="0"/>
    <s v="UPA400"/>
    <x v="7"/>
    <x v="54"/>
    <n v="808112"/>
    <n v="33471"/>
    <n v="0"/>
    <n v="5"/>
    <m/>
    <n v="2"/>
    <n v="7"/>
    <n v="34.700000000000003"/>
    <n v="1.25"/>
    <n v="0.03"/>
    <s v=""/>
    <n v="11"/>
    <n v="42"/>
    <n v="0"/>
    <n v="0"/>
    <n v="6"/>
    <n v="1"/>
    <n v="0"/>
    <n v="0"/>
    <n v="0"/>
    <n v="25"/>
    <n v="5"/>
    <n v="1"/>
    <n v="11"/>
    <n v="3.6666666666670511E-2"/>
    <n v="42"/>
    <n v="0.27999999999999725"/>
    <n v="6"/>
    <n v="0.13333333333333286"/>
    <n v="1"/>
    <n v="3.3333333333333541E-2"/>
    <n v="0"/>
    <n v="1.9428902930940239E-16"/>
    <n v="0"/>
    <n v="1.3877787807814457E-16"/>
  </r>
  <r>
    <x v="0"/>
    <d v="2011-10-30T00:00:00"/>
    <x v="0"/>
    <s v="UPA400"/>
    <x v="7"/>
    <x v="55"/>
    <n v="742754"/>
    <n v="89924"/>
    <n v="0"/>
    <n v="2.2999999999999998"/>
    <n v="0"/>
    <n v="14.9"/>
    <n v="6.9"/>
    <n v="36.700000000000003"/>
    <m/>
    <n v="-1"/>
    <s v="Oscura"/>
    <n v="37.700000000000003"/>
    <n v="63"/>
    <n v="6.2"/>
    <n v="2.6"/>
    <n v="13"/>
    <n v="7.5"/>
    <n v="1"/>
    <n v="0"/>
    <n v="0"/>
    <n v="249.4"/>
    <n v="64.099999999999994"/>
    <n v="3.2"/>
    <n v="38"/>
    <n v="0.1266666666666704"/>
    <n v="63"/>
    <n v="0.41999999999999699"/>
    <n v="13"/>
    <n v="0.28888888888888842"/>
    <n v="8"/>
    <n v="0.26666666666666683"/>
    <n v="6"/>
    <n v="0.40000000000000013"/>
    <n v="3"/>
    <n v="0.30000000000000016"/>
  </r>
  <r>
    <x v="0"/>
    <d v="2011-10-30T00:00:00"/>
    <x v="0"/>
    <s v="UPA400"/>
    <x v="7"/>
    <x v="5"/>
    <n v="712229"/>
    <n v="59737"/>
    <n v="0"/>
    <n v="0"/>
    <n v="0"/>
    <n v="7.8"/>
    <n v="6.7"/>
    <n v="36.9"/>
    <m/>
    <n v="-1"/>
    <s v="Oscura"/>
    <n v="19.5"/>
    <n v="24.9"/>
    <n v="1.6"/>
    <n v="1.7"/>
    <n v="3.4"/>
    <n v="8.6999999999999993"/>
    <n v="1"/>
    <n v="1.5"/>
    <n v="0"/>
    <n v="213.9"/>
    <n v="40.4"/>
    <n v="0.5"/>
    <n v="20"/>
    <n v="6.666666666667051E-2"/>
    <n v="25"/>
    <n v="0.16666666666666413"/>
    <n v="3"/>
    <n v="6.666666666666618E-2"/>
    <n v="9"/>
    <n v="0.30000000000000016"/>
    <n v="2"/>
    <n v="0.13333333333333353"/>
    <n v="2"/>
    <n v="0.20000000000000015"/>
  </r>
  <r>
    <x v="0"/>
    <d v="2013-08-27T00:00:00"/>
    <x v="0"/>
    <s v="O500 EURO V"/>
    <x v="8"/>
    <x v="56"/>
    <n v="945897"/>
    <n v="11429"/>
    <n v="0"/>
    <n v="2"/>
    <m/>
    <n v="1"/>
    <n v="7"/>
    <n v="34.4"/>
    <n v="1.25"/>
    <n v="0.02"/>
    <m/>
    <n v="21"/>
    <n v="22"/>
    <n v="0"/>
    <n v="0"/>
    <n v="3"/>
    <n v="3"/>
    <n v="0"/>
    <n v="0"/>
    <n v="0"/>
    <n v="39"/>
    <n v="2"/>
    <n v="0"/>
    <n v="21"/>
    <n v="7.0000000000003837E-2"/>
    <n v="22"/>
    <n v="0.14666666666666417"/>
    <n v="3"/>
    <n v="6.666666666666618E-2"/>
    <n v="3"/>
    <n v="0.1000000000000002"/>
    <n v="0"/>
    <n v="1.9428902930940239E-16"/>
    <n v="0"/>
    <n v="1.3877787807814457E-16"/>
  </r>
  <r>
    <x v="0"/>
    <d v="2013-08-27T00:00:00"/>
    <x v="0"/>
    <s v="UPA400"/>
    <x v="8"/>
    <x v="57"/>
    <n v="942900"/>
    <n v="8432"/>
    <n v="0"/>
    <n v="1"/>
    <m/>
    <n v="1"/>
    <n v="7"/>
    <m/>
    <m/>
    <n v="2.52"/>
    <m/>
    <n v="22"/>
    <n v="20"/>
    <n v="1"/>
    <n v="0"/>
    <n v="3"/>
    <n v="2"/>
    <n v="0"/>
    <n v="0"/>
    <n v="0"/>
    <n v="37"/>
    <n v="1"/>
    <n v="0"/>
    <n v="22"/>
    <n v="7.3333333333337164E-2"/>
    <n v="20"/>
    <n v="0.13333333333333086"/>
    <n v="3"/>
    <n v="6.666666666666618E-2"/>
    <n v="2"/>
    <n v="6.6666666666666874E-2"/>
    <n v="1"/>
    <n v="6.666666666666686E-2"/>
    <n v="0"/>
    <n v="1.3877787807814457E-16"/>
  </r>
  <r>
    <x v="0"/>
    <d v="2013-08-27T00:00:00"/>
    <x v="0"/>
    <s v="UPA400"/>
    <x v="8"/>
    <x v="58"/>
    <n v="934468"/>
    <n v="58567"/>
    <n v="0"/>
    <n v="4"/>
    <m/>
    <n v="1"/>
    <n v="6"/>
    <m/>
    <m/>
    <n v="0.05"/>
    <m/>
    <n v="50"/>
    <n v="53"/>
    <n v="3"/>
    <n v="0"/>
    <n v="12"/>
    <n v="5"/>
    <n v="1"/>
    <n v="0"/>
    <n v="0"/>
    <n v="34"/>
    <n v="4"/>
    <n v="1"/>
    <n v="50"/>
    <n v="0.16666666666667032"/>
    <n v="53"/>
    <n v="0.35333333333333045"/>
    <n v="12"/>
    <n v="0.26666666666666622"/>
    <n v="5"/>
    <n v="0.16666666666666685"/>
    <n v="3"/>
    <n v="0.20000000000000018"/>
    <n v="0"/>
    <n v="1.3877787807814457E-16"/>
  </r>
  <r>
    <x v="0"/>
    <d v="2013-08-27T00:00:00"/>
    <x v="0"/>
    <s v="UPA400"/>
    <x v="8"/>
    <x v="59"/>
    <n v="925697"/>
    <n v="49796"/>
    <n v="0"/>
    <n v="4"/>
    <m/>
    <n v="1"/>
    <n v="6"/>
    <m/>
    <m/>
    <n v="0.38"/>
    <m/>
    <n v="23"/>
    <n v="30"/>
    <n v="1"/>
    <n v="0"/>
    <n v="8"/>
    <n v="3"/>
    <n v="0"/>
    <n v="0"/>
    <n v="0"/>
    <n v="29"/>
    <n v="2"/>
    <n v="0"/>
    <n v="23"/>
    <n v="7.6666666666670491E-2"/>
    <n v="30"/>
    <n v="0.1999999999999974"/>
    <n v="8"/>
    <n v="0.17777777777777731"/>
    <n v="3"/>
    <n v="0.1000000000000002"/>
    <n v="1"/>
    <n v="6.666666666666686E-2"/>
    <n v="0"/>
    <n v="1.3877787807814457E-16"/>
  </r>
  <r>
    <x v="0"/>
    <d v="2013-08-27T00:00:00"/>
    <x v="0"/>
    <s v="UPA400"/>
    <x v="8"/>
    <x v="2"/>
    <n v="888013"/>
    <n v="65765"/>
    <n v="0"/>
    <n v="5"/>
    <m/>
    <n v="4"/>
    <n v="6.1959999999999997"/>
    <n v="29.35"/>
    <n v="0.96"/>
    <n v="1.17"/>
    <m/>
    <n v="59"/>
    <n v="76"/>
    <n v="20"/>
    <n v="0"/>
    <n v="12"/>
    <n v="5"/>
    <n v="0"/>
    <m/>
    <n v="1"/>
    <n v="37"/>
    <n v="8"/>
    <n v="1"/>
    <n v="59"/>
    <n v="0.19666666666667026"/>
    <n v="76"/>
    <n v="0.50666666666666349"/>
    <n v="12"/>
    <n v="0.26666666666666622"/>
    <n v="5"/>
    <n v="0.16666666666666685"/>
    <n v="20"/>
    <n v="1"/>
    <n v="0"/>
    <n v="1.3877787807814457E-16"/>
  </r>
  <r>
    <x v="0"/>
    <d v="2013-08-27T00:00:00"/>
    <x v="0"/>
    <s v="UPA400"/>
    <x v="8"/>
    <x v="60"/>
    <n v="881627"/>
    <n v="59379"/>
    <n v="0"/>
    <n v="5"/>
    <m/>
    <n v="3"/>
    <n v="6.3"/>
    <n v="30.6"/>
    <n v="1.2"/>
    <n v="1.03"/>
    <m/>
    <n v="58"/>
    <n v="69"/>
    <n v="21"/>
    <n v="0"/>
    <n v="11"/>
    <n v="5"/>
    <n v="0"/>
    <n v="0"/>
    <n v="1"/>
    <n v="36"/>
    <n v="9"/>
    <n v="1"/>
    <n v="58"/>
    <n v="0.19333333333333694"/>
    <n v="69"/>
    <n v="0.45999999999999691"/>
    <n v="11"/>
    <n v="0.24444444444444399"/>
    <n v="5"/>
    <n v="0.16666666666666685"/>
    <n v="21"/>
    <n v="1"/>
    <n v="0"/>
    <n v="1.3877787807814457E-16"/>
  </r>
  <r>
    <x v="0"/>
    <d v="2013-08-27T00:00:00"/>
    <x v="0"/>
    <s v="UPA400"/>
    <x v="8"/>
    <x v="61"/>
    <n v="825172"/>
    <n v="59268"/>
    <n v="0"/>
    <n v="2"/>
    <m/>
    <n v="5"/>
    <n v="7.1"/>
    <n v="36.5"/>
    <n v="1.07"/>
    <n v="0.03"/>
    <s v="   CLARA"/>
    <n v="31"/>
    <n v="20"/>
    <n v="2"/>
    <n v="0"/>
    <n v="4"/>
    <n v="4"/>
    <n v="0"/>
    <n v="0"/>
    <n v="0"/>
    <n v="22"/>
    <n v="1"/>
    <n v="0"/>
    <n v="31"/>
    <n v="0.10333333333333711"/>
    <n v="20"/>
    <n v="0.13333333333333086"/>
    <n v="4"/>
    <n v="8.8888888888888407E-2"/>
    <n v="4"/>
    <n v="0.13333333333333353"/>
    <n v="2"/>
    <n v="0.13333333333333353"/>
    <n v="0"/>
    <n v="1.3877787807814457E-16"/>
  </r>
  <r>
    <x v="0"/>
    <d v="2013-08-27T00:00:00"/>
    <x v="0"/>
    <s v="UPA400"/>
    <x v="8"/>
    <x v="62"/>
    <n v="794535"/>
    <n v="28631"/>
    <n v="0"/>
    <n v="2"/>
    <m/>
    <n v="4"/>
    <n v="7.1"/>
    <n v="36.4"/>
    <n v="1"/>
    <n v="0"/>
    <s v="Clara"/>
    <n v="29"/>
    <n v="27"/>
    <n v="0"/>
    <n v="0"/>
    <n v="3"/>
    <n v="3"/>
    <n v="0"/>
    <n v="0"/>
    <n v="0"/>
    <n v="26"/>
    <n v="5"/>
    <n v="1"/>
    <n v="29"/>
    <n v="9.6666666666670453E-2"/>
    <n v="27"/>
    <n v="0.17999999999999744"/>
    <n v="3"/>
    <n v="6.666666666666618E-2"/>
    <n v="3"/>
    <n v="0.1000000000000002"/>
    <n v="0"/>
    <n v="1.9428902930940239E-16"/>
    <n v="0"/>
    <n v="1.3877787807814457E-16"/>
  </r>
  <r>
    <x v="0"/>
    <d v="2013-08-27T00:00:00"/>
    <x v="1"/>
    <s v="UPA400"/>
    <x v="8"/>
    <x v="63"/>
    <n v="748845"/>
    <n v="29590"/>
    <n v="0"/>
    <n v="25.9"/>
    <n v="0"/>
    <n v="3.4"/>
    <n v="7.1"/>
    <n v="36.5"/>
    <m/>
    <n v="-1"/>
    <s v="Oscura"/>
    <n v="33.5"/>
    <n v="29.9"/>
    <n v="1.2"/>
    <n v="1.2"/>
    <n v="5"/>
    <n v="3.4"/>
    <n v="1"/>
    <n v="0"/>
    <n v="0"/>
    <n v="73.7"/>
    <n v="19.7"/>
    <n v="13.1"/>
    <n v="34"/>
    <n v="0.11333333333333709"/>
    <n v="30"/>
    <n v="0.1999999999999974"/>
    <n v="5"/>
    <n v="0.11111111111111063"/>
    <n v="3"/>
    <n v="0.1000000000000002"/>
    <n v="1"/>
    <n v="6.666666666666686E-2"/>
    <n v="1"/>
    <n v="0.10000000000000014"/>
  </r>
  <r>
    <x v="0"/>
    <d v="2013-08-27T00:00:00"/>
    <x v="1"/>
    <s v="UPA400"/>
    <x v="8"/>
    <x v="64"/>
    <n v="719255"/>
    <n v="118033"/>
    <n v="0"/>
    <n v="0"/>
    <n v="0"/>
    <n v="6.2"/>
    <n v="6.9"/>
    <n v="37"/>
    <m/>
    <n v="-1"/>
    <s v="Oscura"/>
    <n v="36.4"/>
    <n v="0.8"/>
    <n v="1.1000000000000001"/>
    <n v="0.7"/>
    <n v="2.6"/>
    <n v="5.7"/>
    <n v="1.5"/>
    <n v="0.2"/>
    <n v="0"/>
    <n v="140"/>
    <n v="36.799999999999997"/>
    <n v="0.6"/>
    <n v="36"/>
    <n v="0.12000000000000374"/>
    <n v="1"/>
    <n v="6.6666666666641847E-3"/>
    <n v="3"/>
    <n v="6.666666666666618E-2"/>
    <n v="6"/>
    <n v="0.20000000000000018"/>
    <n v="1"/>
    <n v="6.666666666666686E-2"/>
    <n v="1"/>
    <n v="0.10000000000000014"/>
  </r>
  <r>
    <x v="0"/>
    <d v="2013-08-27T00:00:00"/>
    <x v="1"/>
    <s v="UPA400"/>
    <x v="8"/>
    <x v="38"/>
    <n v="702393"/>
    <n v="101171"/>
    <n v="0"/>
    <n v="0"/>
    <n v="0"/>
    <n v="5.7"/>
    <n v="6.9"/>
    <n v="42.5"/>
    <m/>
    <m/>
    <s v="Oscura"/>
    <n v="68.5"/>
    <n v="23.6"/>
    <n v="0.7"/>
    <n v="1.4"/>
    <n v="6.2"/>
    <n v="10.3"/>
    <n v="1.4"/>
    <n v="0"/>
    <n v="0"/>
    <n v="229.8"/>
    <n v="46.7"/>
    <n v="26.7"/>
    <n v="69"/>
    <n v="0.23000000000000353"/>
    <n v="24"/>
    <n v="0.15999999999999748"/>
    <n v="6"/>
    <n v="0.13333333333333286"/>
    <n v="10"/>
    <n v="0.33339999999999997"/>
    <n v="1"/>
    <n v="6.666666666666686E-2"/>
    <n v="1"/>
    <n v="0.10000000000000014"/>
  </r>
  <r>
    <x v="0"/>
    <d v="2014-04-17T00:00:00"/>
    <x v="0"/>
    <s v="UPA400"/>
    <x v="9"/>
    <x v="25"/>
    <n v="891269"/>
    <n v="2920"/>
    <n v="0"/>
    <n v="1"/>
    <m/>
    <n v="2"/>
    <n v="6.6289999999999996"/>
    <n v="30.77"/>
    <n v="0.97"/>
    <n v="0.15"/>
    <m/>
    <n v="33"/>
    <n v="18"/>
    <n v="18"/>
    <n v="0"/>
    <n v="3"/>
    <n v="3"/>
    <n v="0"/>
    <m/>
    <n v="0"/>
    <n v="43"/>
    <n v="2"/>
    <n v="0"/>
    <n v="33"/>
    <n v="0.11000000000000376"/>
    <n v="18"/>
    <n v="0.11999999999999754"/>
    <n v="3"/>
    <n v="6.666666666666618E-2"/>
    <n v="3"/>
    <n v="0.1000000000000002"/>
    <n v="18"/>
    <n v="1"/>
    <n v="0"/>
    <n v="1.3877787807814457E-16"/>
  </r>
  <r>
    <x v="0"/>
    <d v="2014-04-17T00:00:00"/>
    <x v="0"/>
    <s v="UPA400"/>
    <x v="9"/>
    <x v="65"/>
    <n v="888349"/>
    <n v="87945"/>
    <n v="0"/>
    <n v="4"/>
    <m/>
    <n v="4"/>
    <n v="6"/>
    <m/>
    <m/>
    <n v="0.59"/>
    <m/>
    <n v="86"/>
    <n v="53"/>
    <n v="65"/>
    <n v="0"/>
    <n v="10"/>
    <n v="6"/>
    <n v="1"/>
    <n v="1"/>
    <n v="0"/>
    <n v="79"/>
    <n v="8"/>
    <n v="1"/>
    <n v="86"/>
    <n v="0.2866666666666704"/>
    <n v="53"/>
    <n v="0.35333333333333045"/>
    <n v="10"/>
    <n v="0.22222222222222177"/>
    <n v="6"/>
    <n v="0.20000000000000018"/>
    <n v="65"/>
    <n v="1"/>
    <n v="0"/>
    <n v="1.3877787807814457E-16"/>
  </r>
  <r>
    <x v="0"/>
    <d v="2014-04-17T00:00:00"/>
    <x v="0"/>
    <s v="UPA400"/>
    <x v="9"/>
    <x v="33"/>
    <n v="877230"/>
    <n v="54982"/>
    <n v="0"/>
    <n v="5"/>
    <m/>
    <n v="3"/>
    <n v="6.3"/>
    <m/>
    <m/>
    <n v="1.05"/>
    <m/>
    <n v="64"/>
    <n v="74"/>
    <n v="23"/>
    <n v="0"/>
    <n v="11"/>
    <n v="6"/>
    <n v="0"/>
    <n v="1"/>
    <n v="1"/>
    <n v="42"/>
    <n v="9"/>
    <n v="1"/>
    <n v="64"/>
    <n v="0.2133333333333369"/>
    <n v="74"/>
    <n v="0.49333333333333018"/>
    <n v="11"/>
    <n v="0.24444444444444399"/>
    <n v="6"/>
    <n v="0.20000000000000018"/>
    <n v="23"/>
    <n v="1"/>
    <n v="0"/>
    <n v="1.3877787807814457E-16"/>
  </r>
  <r>
    <x v="0"/>
    <d v="2014-04-17T00:00:00"/>
    <x v="0"/>
    <s v="UPA400"/>
    <x v="9"/>
    <x v="66"/>
    <n v="870699"/>
    <n v="48451"/>
    <n v="0"/>
    <n v="4"/>
    <m/>
    <n v="2"/>
    <n v="6.1"/>
    <m/>
    <m/>
    <n v="0.1"/>
    <m/>
    <n v="22"/>
    <n v="36"/>
    <n v="1"/>
    <n v="0"/>
    <n v="6"/>
    <n v="0"/>
    <n v="0"/>
    <n v="0"/>
    <n v="1"/>
    <n v="26"/>
    <n v="5"/>
    <n v="1"/>
    <n v="22"/>
    <n v="7.3333333333337164E-2"/>
    <n v="36"/>
    <n v="0.23999999999999733"/>
    <n v="6"/>
    <n v="0.13333333333333286"/>
    <n v="0"/>
    <n v="2.0816681711721685E-16"/>
    <n v="1"/>
    <n v="6.666666666666686E-2"/>
    <n v="0"/>
    <n v="1.3877787807814457E-16"/>
  </r>
  <r>
    <x v="0"/>
    <d v="2014-04-17T00:00:00"/>
    <x v="1"/>
    <s v="UPA400"/>
    <x v="9"/>
    <x v="67"/>
    <n v="795064"/>
    <n v="29533"/>
    <n v="0"/>
    <n v="3"/>
    <n v="0"/>
    <n v="1"/>
    <n v="7.2"/>
    <n v="37.1"/>
    <n v="1"/>
    <n v="0.1"/>
    <s v="Clara"/>
    <n v="13"/>
    <n v="38"/>
    <n v="1"/>
    <n v="0"/>
    <n v="2"/>
    <n v="2"/>
    <n v="0"/>
    <n v="0"/>
    <n v="0"/>
    <n v="29"/>
    <n v="3"/>
    <n v="0"/>
    <n v="13"/>
    <n v="4.3333333333337179E-2"/>
    <n v="38"/>
    <n v="0.25333333333333063"/>
    <n v="2"/>
    <n v="4.4444444444443953E-2"/>
    <n v="2"/>
    <n v="6.6666666666666874E-2"/>
    <n v="1"/>
    <n v="6.666666666666686E-2"/>
    <n v="0"/>
    <n v="1.3877787807814457E-16"/>
  </r>
  <r>
    <x v="0"/>
    <d v="2014-04-17T00:00:00"/>
    <x v="1"/>
    <s v="UPA400"/>
    <x v="9"/>
    <x v="4"/>
    <n v="765530"/>
    <n v="120785"/>
    <n v="0"/>
    <n v="0"/>
    <n v="-1"/>
    <n v="3"/>
    <n v="7.1"/>
    <n v="38.5"/>
    <n v="0.9"/>
    <n v="0"/>
    <s v="Clara"/>
    <n v="26"/>
    <n v="47"/>
    <n v="3"/>
    <n v="0"/>
    <n v="5"/>
    <n v="2"/>
    <n v="0"/>
    <n v="0"/>
    <n v="-1"/>
    <n v="31"/>
    <n v="3"/>
    <n v="1"/>
    <n v="26"/>
    <n v="8.6666666666670472E-2"/>
    <n v="47"/>
    <n v="0.31333333333333052"/>
    <n v="5"/>
    <n v="0.11111111111111063"/>
    <n v="2"/>
    <n v="6.6666666666666874E-2"/>
    <n v="3"/>
    <n v="0.20000000000000018"/>
    <n v="0"/>
    <n v="1.3877787807814457E-16"/>
  </r>
  <r>
    <x v="0"/>
    <d v="2014-04-17T00:00:00"/>
    <x v="1"/>
    <s v="UPA400"/>
    <x v="9"/>
    <x v="68"/>
    <n v="727988"/>
    <n v="83434"/>
    <n v="0"/>
    <n v="0"/>
    <n v="0"/>
    <n v="4.9000000000000004"/>
    <n v="7"/>
    <n v="36.9"/>
    <m/>
    <n v="-1"/>
    <s v="Oscura"/>
    <n v="62.9"/>
    <n v="1"/>
    <n v="3.7"/>
    <n v="3.6"/>
    <n v="0.9"/>
    <n v="16.100000000000001"/>
    <n v="0.5"/>
    <n v="0.4"/>
    <n v="0"/>
    <n v="232.7"/>
    <n v="28.9"/>
    <n v="2"/>
    <n v="63"/>
    <n v="0.21000000000000357"/>
    <n v="1"/>
    <n v="6.6666666666641847E-3"/>
    <n v="1"/>
    <n v="2.222222222222173E-2"/>
    <n v="16"/>
    <n v="0.53333333333333344"/>
    <n v="4"/>
    <n v="0.26666666666666683"/>
    <n v="4"/>
    <n v="0.40000000000000013"/>
  </r>
  <r>
    <x v="0"/>
    <d v="2014-04-17T00:00:00"/>
    <x v="1"/>
    <s v="UPA400"/>
    <x v="9"/>
    <x v="69"/>
    <n v="715275"/>
    <n v="70721"/>
    <n v="0"/>
    <n v="0"/>
    <n v="0"/>
    <n v="7.7"/>
    <n v="6.8"/>
    <n v="37.4"/>
    <m/>
    <n v="-1"/>
    <s v="Oscura"/>
    <n v="6.6"/>
    <n v="41.5"/>
    <n v="3.4"/>
    <n v="0"/>
    <n v="6.4"/>
    <n v="4.2"/>
    <n v="0.7"/>
    <n v="0"/>
    <n v="0"/>
    <n v="51.8"/>
    <n v="14.7"/>
    <n v="0.5"/>
    <n v="7"/>
    <n v="2.3333333333337175E-2"/>
    <n v="42"/>
    <n v="0.27999999999999725"/>
    <n v="6"/>
    <n v="0.13333333333333286"/>
    <n v="4"/>
    <n v="0.13333333333333353"/>
    <n v="3"/>
    <n v="0.20000000000000018"/>
    <n v="0"/>
    <n v="1.3877787807814457E-16"/>
  </r>
  <r>
    <x v="0"/>
    <d v="2014-04-17T00:00:00"/>
    <x v="1"/>
    <s v="UPA400"/>
    <x v="9"/>
    <x v="70"/>
    <n v="684972"/>
    <n v="40418"/>
    <n v="0"/>
    <n v="0.8"/>
    <n v="0"/>
    <n v="8.1"/>
    <n v="6.3"/>
    <n v="36.5"/>
    <m/>
    <n v="-1"/>
    <s v="Oscura"/>
    <n v="28"/>
    <n v="86.4"/>
    <n v="5.0999999999999996"/>
    <n v="0.6"/>
    <n v="8.1"/>
    <n v="8.4"/>
    <n v="1"/>
    <n v="0"/>
    <n v="0"/>
    <n v="92.7"/>
    <n v="30"/>
    <n v="2.9"/>
    <n v="28"/>
    <n v="9.3333333333337126E-2"/>
    <n v="86"/>
    <n v="0.57333333333333059"/>
    <n v="8"/>
    <n v="0.17777777777777731"/>
    <n v="8"/>
    <n v="0.26666666666666683"/>
    <n v="5"/>
    <n v="0.33333333333333348"/>
    <n v="1"/>
    <n v="0.10000000000000014"/>
  </r>
  <r>
    <x v="0"/>
    <d v="2014-01-10T00:00:00"/>
    <x v="0"/>
    <s v="UPA400"/>
    <x v="10"/>
    <x v="59"/>
    <n v="931973"/>
    <n v="43624"/>
    <n v="0"/>
    <n v="4"/>
    <m/>
    <n v="2"/>
    <n v="6.1"/>
    <m/>
    <m/>
    <n v="0.14000000000000001"/>
    <m/>
    <n v="65"/>
    <n v="38"/>
    <n v="19"/>
    <n v="0"/>
    <n v="7"/>
    <n v="4"/>
    <n v="0"/>
    <n v="0"/>
    <n v="0"/>
    <n v="44"/>
    <n v="5"/>
    <n v="1"/>
    <n v="65"/>
    <n v="0.21666666666667023"/>
    <n v="38"/>
    <n v="0.25333333333333063"/>
    <n v="7"/>
    <n v="0.15555555555555509"/>
    <n v="4"/>
    <n v="0.13333333333333353"/>
    <n v="19"/>
    <n v="1"/>
    <n v="0"/>
    <n v="1.3877787807814457E-16"/>
  </r>
  <r>
    <x v="0"/>
    <d v="2014-01-10T00:00:00"/>
    <x v="0"/>
    <s v="UPA400"/>
    <x v="10"/>
    <x v="2"/>
    <n v="885755"/>
    <n v="51615"/>
    <n v="0"/>
    <n v="6"/>
    <m/>
    <n v="1"/>
    <n v="5.9889999999999999"/>
    <n v="28.29"/>
    <n v="0.92"/>
    <n v="0.23"/>
    <m/>
    <n v="33"/>
    <n v="40"/>
    <n v="2"/>
    <n v="0"/>
    <n v="21"/>
    <n v="4"/>
    <n v="0"/>
    <m/>
    <n v="0"/>
    <n v="30"/>
    <n v="2"/>
    <n v="0"/>
    <n v="33"/>
    <n v="0.11000000000000376"/>
    <n v="40"/>
    <n v="0.26666666666666394"/>
    <n v="21"/>
    <n v="0.46666666666666601"/>
    <n v="4"/>
    <n v="0.13333333333333353"/>
    <n v="2"/>
    <n v="0.13333333333333353"/>
    <n v="0"/>
    <n v="1.3877787807814457E-16"/>
  </r>
  <r>
    <x v="0"/>
    <d v="2014-01-10T00:00:00"/>
    <x v="0"/>
    <s v="UPA400"/>
    <x v="10"/>
    <x v="3"/>
    <n v="873979"/>
    <n v="39839"/>
    <n v="0"/>
    <n v="5"/>
    <m/>
    <n v="1"/>
    <n v="6.2"/>
    <m/>
    <m/>
    <n v="0.05"/>
    <m/>
    <n v="25"/>
    <n v="40"/>
    <n v="2"/>
    <n v="0"/>
    <n v="13"/>
    <n v="3"/>
    <n v="1"/>
    <n v="0"/>
    <n v="0"/>
    <n v="28"/>
    <n v="4"/>
    <n v="1"/>
    <n v="25"/>
    <n v="8.3333333333337145E-2"/>
    <n v="40"/>
    <n v="0.26666666666666394"/>
    <n v="13"/>
    <n v="0.28888888888888842"/>
    <n v="3"/>
    <n v="0.1000000000000002"/>
    <n v="2"/>
    <n v="0.13333333333333353"/>
    <n v="0"/>
    <n v="1.3877787807814457E-16"/>
  </r>
  <r>
    <x v="0"/>
    <d v="2014-01-10T00:00:00"/>
    <x v="0"/>
    <s v="UPA400"/>
    <x v="10"/>
    <x v="14"/>
    <n v="875817"/>
    <n v="75413"/>
    <n v="0"/>
    <n v="4"/>
    <m/>
    <n v="4"/>
    <n v="6.1"/>
    <m/>
    <m/>
    <n v="0.56999999999999995"/>
    <m/>
    <n v="87"/>
    <n v="62"/>
    <n v="80"/>
    <n v="0"/>
    <n v="11"/>
    <n v="7"/>
    <n v="0"/>
    <n v="1"/>
    <n v="0"/>
    <n v="72"/>
    <n v="10"/>
    <n v="1"/>
    <n v="87"/>
    <n v="0.29000000000000375"/>
    <n v="62"/>
    <n v="0.41333333333333033"/>
    <n v="11"/>
    <n v="0.24444444444444399"/>
    <n v="7"/>
    <n v="0.2333333333333335"/>
    <n v="80"/>
    <n v="1"/>
    <n v="0"/>
    <n v="1.3877787807814457E-16"/>
  </r>
  <r>
    <x v="0"/>
    <d v="2014-01-10T00:00:00"/>
    <x v="0"/>
    <s v="UPA400"/>
    <x v="10"/>
    <x v="71"/>
    <n v="865789"/>
    <n v="65385"/>
    <n v="0"/>
    <n v="4"/>
    <m/>
    <n v="1"/>
    <n v="6.5"/>
    <m/>
    <m/>
    <n v="0.6"/>
    <m/>
    <n v="31"/>
    <n v="31"/>
    <n v="3"/>
    <n v="0"/>
    <n v="6"/>
    <n v="2"/>
    <n v="0"/>
    <n v="0"/>
    <n v="0"/>
    <n v="74"/>
    <n v="6"/>
    <n v="1"/>
    <n v="31"/>
    <n v="0.10333333333333711"/>
    <n v="31"/>
    <n v="0.20666666666666406"/>
    <n v="6"/>
    <n v="0.13333333333333286"/>
    <n v="2"/>
    <n v="6.6666666666666874E-2"/>
    <n v="3"/>
    <n v="0.20000000000000018"/>
    <n v="0"/>
    <n v="1.3877787807814457E-16"/>
  </r>
  <r>
    <x v="0"/>
    <d v="2014-01-10T00:00:00"/>
    <x v="0"/>
    <s v="UPA400"/>
    <x v="10"/>
    <x v="72"/>
    <n v="821197"/>
    <n v="20793"/>
    <n v="0"/>
    <n v="5"/>
    <m/>
    <n v="3"/>
    <n v="6.5"/>
    <s v=""/>
    <s v=""/>
    <n v="0.68"/>
    <s v=""/>
    <n v="41"/>
    <n v="40"/>
    <n v="6"/>
    <n v="0"/>
    <n v="8"/>
    <n v="3"/>
    <n v="0"/>
    <n v="0"/>
    <n v="1"/>
    <n v="29"/>
    <n v="7"/>
    <n v="1"/>
    <n v="41"/>
    <n v="0.13666666666667038"/>
    <n v="40"/>
    <n v="0.26666666666666394"/>
    <n v="8"/>
    <n v="0.17777777777777731"/>
    <n v="3"/>
    <n v="0.1000000000000002"/>
    <n v="6"/>
    <n v="0.40000000000000013"/>
    <n v="0"/>
    <n v="1.3877787807814457E-16"/>
  </r>
  <r>
    <x v="0"/>
    <d v="2014-01-10T00:00:00"/>
    <x v="1"/>
    <s v="UPA400"/>
    <x v="10"/>
    <x v="73"/>
    <n v="788142"/>
    <n v="121467"/>
    <n v="0"/>
    <n v="6"/>
    <n v="0"/>
    <n v="6"/>
    <n v="7.1"/>
    <n v="35.200000000000003"/>
    <n v="0.1"/>
    <n v="0.1"/>
    <s v="Clara"/>
    <n v="249"/>
    <n v="123"/>
    <n v="14"/>
    <n v="1"/>
    <n v="19"/>
    <n v="17"/>
    <n v="0"/>
    <n v="1"/>
    <n v="0"/>
    <n v="43"/>
    <n v="13"/>
    <n v="2"/>
    <n v="249"/>
    <n v="0.83"/>
    <n v="123"/>
    <n v="0.81999999999999884"/>
    <n v="19"/>
    <n v="0.42222222222222161"/>
    <n v="17"/>
    <n v="0.56666666666666676"/>
    <n v="14"/>
    <n v="0.93333333333333335"/>
    <n v="1"/>
    <n v="0.10000000000000014"/>
  </r>
  <r>
    <x v="0"/>
    <d v="2014-01-10T00:00:00"/>
    <x v="1"/>
    <s v="UPA400"/>
    <x v="10"/>
    <x v="74"/>
    <n v="762325"/>
    <n v="95650"/>
    <n v="0"/>
    <n v="6"/>
    <n v="-1"/>
    <n v="6"/>
    <n v="7.1"/>
    <n v="37.799999999999997"/>
    <n v="0.1"/>
    <n v="0.1"/>
    <s v="Clara"/>
    <n v="274"/>
    <n v="129"/>
    <n v="16"/>
    <n v="0"/>
    <n v="17"/>
    <n v="16"/>
    <n v="0"/>
    <n v="1"/>
    <n v="-1"/>
    <n v="48"/>
    <n v="16"/>
    <n v="2"/>
    <n v="274"/>
    <n v="0.91333333333333422"/>
    <n v="129"/>
    <n v="0.8599999999999991"/>
    <n v="17"/>
    <n v="0.37777777777777721"/>
    <n v="16"/>
    <n v="0.53333333333333344"/>
    <n v="16"/>
    <n v="1"/>
    <n v="0"/>
    <n v="1.3877787807814457E-16"/>
  </r>
  <r>
    <x v="0"/>
    <d v="2014-01-10T00:00:00"/>
    <x v="1"/>
    <s v="UPA400"/>
    <x v="10"/>
    <x v="75"/>
    <n v="733581"/>
    <n v="66906"/>
    <n v="0"/>
    <n v="3.4"/>
    <n v="0"/>
    <n v="8.6"/>
    <n v="6.9"/>
    <n v="35.4"/>
    <m/>
    <n v="-1"/>
    <s v="Oscura"/>
    <n v="244.9"/>
    <n v="113.2"/>
    <n v="8.8000000000000007"/>
    <n v="2.9"/>
    <n v="13.8"/>
    <n v="16.2"/>
    <n v="0.4"/>
    <n v="0"/>
    <n v="0"/>
    <n v="77.599999999999994"/>
    <n v="37.200000000000003"/>
    <n v="2"/>
    <n v="245"/>
    <n v="0.81666666666666854"/>
    <n v="113"/>
    <n v="0.75333333333333174"/>
    <n v="14"/>
    <n v="0.31111111111111062"/>
    <n v="16"/>
    <n v="0.53333333333333344"/>
    <n v="9"/>
    <n v="0.60000000000000009"/>
    <n v="3"/>
    <n v="0.30000000000000016"/>
  </r>
  <r>
    <x v="0"/>
    <d v="2014-01-10T00:00:00"/>
    <x v="1"/>
    <s v="UPA400"/>
    <x v="10"/>
    <x v="76"/>
    <n v="702745"/>
    <n v="36070"/>
    <n v="0"/>
    <n v="0"/>
    <n v="0"/>
    <n v="8"/>
    <n v="6.9"/>
    <n v="39.799999999999997"/>
    <m/>
    <n v="-1"/>
    <s v="Oscura"/>
    <n v="69.900000000000006"/>
    <n v="60"/>
    <n v="8.4"/>
    <n v="4.3"/>
    <n v="10.1"/>
    <n v="14.2"/>
    <n v="0.9"/>
    <n v="2.2999999999999998"/>
    <n v="0"/>
    <n v="259.60000000000002"/>
    <n v="56.5"/>
    <n v="12.9"/>
    <n v="70"/>
    <n v="0.23333333333333686"/>
    <n v="60"/>
    <n v="0.39999999999999702"/>
    <n v="10"/>
    <n v="0.22222222222222177"/>
    <n v="14"/>
    <n v="0.46666666666666679"/>
    <n v="8"/>
    <n v="0.53333333333333344"/>
    <n v="4"/>
    <n v="0.40000000000000013"/>
  </r>
  <r>
    <x v="0"/>
    <d v="2009-12-15T00:00:00"/>
    <x v="0"/>
    <s v="UPA400"/>
    <x v="11"/>
    <x v="77"/>
    <n v="948547"/>
    <n v="21977"/>
    <n v="0"/>
    <n v="8"/>
    <m/>
    <n v="7"/>
    <n v="6.7"/>
    <m/>
    <m/>
    <n v="0.05"/>
    <m/>
    <n v="281"/>
    <n v="49"/>
    <n v="0"/>
    <n v="0"/>
    <n v="11"/>
    <n v="19"/>
    <n v="0"/>
    <n v="0"/>
    <n v="1"/>
    <n v="87"/>
    <n v="6"/>
    <n v="1"/>
    <n v="281"/>
    <n v="0.93666666666666731"/>
    <n v="49"/>
    <n v="0.32666666666666383"/>
    <n v="11"/>
    <n v="0.24444444444444399"/>
    <n v="19"/>
    <n v="0.63333333333333341"/>
    <n v="0"/>
    <n v="1.9428902930940239E-16"/>
    <n v="0"/>
    <n v="1.3877787807814457E-16"/>
  </r>
  <r>
    <x v="0"/>
    <d v="2009-12-15T00:00:00"/>
    <x v="0"/>
    <s v="UPA400"/>
    <x v="11"/>
    <x v="31"/>
    <n v="929780"/>
    <n v="3084"/>
    <n v="0"/>
    <n v="6"/>
    <m/>
    <n v="5"/>
    <n v="6.9"/>
    <m/>
    <m/>
    <n v="0.03"/>
    <m/>
    <n v="30"/>
    <n v="26"/>
    <n v="1"/>
    <n v="0"/>
    <n v="9"/>
    <n v="4"/>
    <n v="0"/>
    <n v="0"/>
    <n v="0"/>
    <n v="66"/>
    <n v="3"/>
    <n v="1"/>
    <n v="30"/>
    <n v="0.10000000000000378"/>
    <n v="26"/>
    <n v="0.17333333333333079"/>
    <n v="9"/>
    <n v="0.19999999999999954"/>
    <n v="4"/>
    <n v="0.13333333333333353"/>
    <n v="1"/>
    <n v="6.666666666666686E-2"/>
    <n v="0"/>
    <n v="1.3877787807814457E-16"/>
  </r>
  <r>
    <x v="0"/>
    <d v="2009-12-15T00:00:00"/>
    <x v="0"/>
    <s v="UPA400"/>
    <x v="11"/>
    <x v="13"/>
    <n v="904413"/>
    <n v="58907"/>
    <n v="0"/>
    <n v="9"/>
    <m/>
    <n v="2"/>
    <n v="6.0149999999999997"/>
    <n v="28.14"/>
    <n v="0.84"/>
    <n v="0.15"/>
    <m/>
    <n v="45"/>
    <n v="85"/>
    <n v="2"/>
    <n v="0"/>
    <n v="8"/>
    <n v="6"/>
    <n v="0"/>
    <m/>
    <n v="0"/>
    <n v="37"/>
    <n v="5"/>
    <n v="2"/>
    <n v="45"/>
    <n v="0.15000000000000369"/>
    <n v="85"/>
    <n v="0.56666666666666388"/>
    <n v="8"/>
    <n v="0.17777777777777731"/>
    <n v="6"/>
    <n v="0.20000000000000018"/>
    <n v="2"/>
    <n v="0.13333333333333353"/>
    <n v="0"/>
    <n v="1.3877787807814457E-16"/>
  </r>
  <r>
    <x v="0"/>
    <d v="2009-12-15T00:00:00"/>
    <x v="0"/>
    <s v="UPA400"/>
    <x v="11"/>
    <x v="9"/>
    <n v="890883"/>
    <n v="45377"/>
    <n v="0"/>
    <n v="3"/>
    <m/>
    <n v="2"/>
    <n v="6.5"/>
    <m/>
    <m/>
    <n v="0.06"/>
    <m/>
    <n v="15"/>
    <n v="26"/>
    <n v="2"/>
    <n v="0"/>
    <n v="3"/>
    <n v="1"/>
    <n v="0"/>
    <n v="0"/>
    <n v="0"/>
    <n v="29"/>
    <n v="7"/>
    <n v="1"/>
    <n v="15"/>
    <n v="5.0000000000003847E-2"/>
    <n v="26"/>
    <n v="0.17333333333333079"/>
    <n v="3"/>
    <n v="6.666666666666618E-2"/>
    <n v="1"/>
    <n v="3.3333333333333541E-2"/>
    <n v="2"/>
    <n v="0.13333333333333353"/>
    <n v="0"/>
    <n v="1.3877787807814457E-16"/>
  </r>
  <r>
    <x v="0"/>
    <d v="2009-12-15T00:00:00"/>
    <x v="0"/>
    <s v="UPA400"/>
    <x v="11"/>
    <x v="78"/>
    <n v="831370"/>
    <n v="25629"/>
    <n v="0"/>
    <n v="20"/>
    <m/>
    <n v="4"/>
    <n v="6.2"/>
    <s v=""/>
    <s v=""/>
    <n v="0.1"/>
    <s v=""/>
    <n v="51"/>
    <n v="45"/>
    <n v="8"/>
    <n v="0"/>
    <n v="10"/>
    <n v="1"/>
    <n v="0"/>
    <n v="1"/>
    <n v="1"/>
    <n v="29"/>
    <n v="12"/>
    <n v="1"/>
    <n v="51"/>
    <n v="0.17000000000000365"/>
    <n v="45"/>
    <n v="0.29999999999999721"/>
    <n v="10"/>
    <n v="0.22222222222222177"/>
    <n v="1"/>
    <n v="3.3333333333333541E-2"/>
    <n v="8"/>
    <n v="0.53333333333333344"/>
    <n v="0"/>
    <n v="1.3877787807814457E-16"/>
  </r>
  <r>
    <x v="0"/>
    <d v="2009-12-15T00:00:00"/>
    <x v="0"/>
    <s v="UPA400"/>
    <x v="11"/>
    <x v="79"/>
    <n v="814495"/>
    <n v="24016"/>
    <n v="0"/>
    <n v="4"/>
    <m/>
    <n v="1"/>
    <n v="6.4"/>
    <s v=""/>
    <s v=""/>
    <n v="0.65"/>
    <s v=""/>
    <n v="28"/>
    <n v="42"/>
    <n v="1"/>
    <n v="0"/>
    <n v="13"/>
    <n v="2"/>
    <n v="0"/>
    <n v="1"/>
    <n v="0"/>
    <n v="23"/>
    <n v="3"/>
    <n v="1"/>
    <n v="28"/>
    <n v="9.3333333333337126E-2"/>
    <n v="42"/>
    <n v="0.27999999999999725"/>
    <n v="13"/>
    <n v="0.28888888888888842"/>
    <n v="2"/>
    <n v="6.6666666666666874E-2"/>
    <n v="1"/>
    <n v="6.666666666666686E-2"/>
    <n v="0"/>
    <n v="1.3877787807814457E-16"/>
  </r>
  <r>
    <x v="0"/>
    <d v="2009-12-15T00:00:00"/>
    <x v="0"/>
    <s v="UPA400"/>
    <x v="11"/>
    <x v="80"/>
    <n v="790479"/>
    <n v="120849"/>
    <n v="0"/>
    <n v="8"/>
    <n v="0"/>
    <n v="4"/>
    <n v="7.2"/>
    <n v="37.5"/>
    <n v="0.2"/>
    <n v="0.1"/>
    <s v="Clara"/>
    <n v="64"/>
    <n v="96"/>
    <n v="8"/>
    <n v="1"/>
    <n v="23"/>
    <n v="7"/>
    <n v="0"/>
    <n v="1"/>
    <n v="0"/>
    <n v="33"/>
    <n v="10"/>
    <n v="1"/>
    <n v="64"/>
    <n v="0.2133333333333369"/>
    <n v="96"/>
    <n v="0.63999999999999768"/>
    <n v="23"/>
    <n v="0.51111111111111041"/>
    <n v="7"/>
    <n v="0.2333333333333335"/>
    <n v="8"/>
    <n v="0.53333333333333344"/>
    <n v="1"/>
    <n v="0.10000000000000014"/>
  </r>
  <r>
    <x v="0"/>
    <d v="2009-12-15T00:00:00"/>
    <x v="0"/>
    <s v="UPA400"/>
    <x v="11"/>
    <x v="81"/>
    <n v="759683"/>
    <n v="90053"/>
    <n v="0"/>
    <n v="5"/>
    <n v="-1"/>
    <n v="4"/>
    <n v="7.2"/>
    <n v="38.799999999999997"/>
    <n v="0.7"/>
    <n v="0.1"/>
    <s v="Clara"/>
    <n v="84"/>
    <n v="71"/>
    <n v="11"/>
    <n v="0"/>
    <n v="24"/>
    <n v="7"/>
    <n v="0"/>
    <n v="1"/>
    <n v="-1"/>
    <n v="38"/>
    <n v="10"/>
    <n v="2"/>
    <n v="84"/>
    <n v="0.28000000000000369"/>
    <n v="71"/>
    <n v="0.47333333333333022"/>
    <n v="24"/>
    <n v="0.53333333333333266"/>
    <n v="7"/>
    <n v="0.2333333333333335"/>
    <n v="11"/>
    <n v="0.73333333333333339"/>
    <n v="0"/>
    <n v="1.3877787807814457E-16"/>
  </r>
  <r>
    <x v="0"/>
    <d v="2009-12-15T00:00:00"/>
    <x v="0"/>
    <s v="UPA400"/>
    <x v="11"/>
    <x v="82"/>
    <n v="729714"/>
    <n v="60084"/>
    <n v="0"/>
    <n v="0"/>
    <n v="0"/>
    <n v="5.2"/>
    <n v="8"/>
    <n v="38.6"/>
    <m/>
    <n v="-1"/>
    <s v="Oscura"/>
    <n v="18.7"/>
    <n v="19.3"/>
    <n v="0"/>
    <n v="1.1000000000000001"/>
    <n v="19.600000000000001"/>
    <n v="4.0999999999999996"/>
    <n v="0.5"/>
    <n v="0.7"/>
    <n v="0"/>
    <n v="387.5"/>
    <n v="39.799999999999997"/>
    <n v="12.8"/>
    <n v="19"/>
    <n v="6.3333333333337183E-2"/>
    <n v="19"/>
    <n v="0.12666666666666421"/>
    <n v="20"/>
    <n v="0.44444444444444381"/>
    <n v="4"/>
    <n v="0.13333333333333353"/>
    <n v="0"/>
    <n v="1.9428902930940239E-16"/>
    <n v="1"/>
    <n v="0.10000000000000014"/>
  </r>
  <r>
    <x v="0"/>
    <d v="2014-01-07T00:00:00"/>
    <x v="0"/>
    <s v="UPA400"/>
    <x v="12"/>
    <x v="83"/>
    <n v="936117"/>
    <n v="90611"/>
    <n v="0"/>
    <n v="5"/>
    <m/>
    <n v="3"/>
    <n v="5.9"/>
    <m/>
    <m/>
    <n v="0.4"/>
    <m/>
    <n v="50"/>
    <n v="87"/>
    <n v="2"/>
    <n v="0"/>
    <n v="16"/>
    <n v="4"/>
    <n v="0"/>
    <n v="1"/>
    <n v="0"/>
    <n v="32"/>
    <n v="6"/>
    <n v="1"/>
    <n v="50"/>
    <n v="0.16666666666667032"/>
    <n v="87"/>
    <n v="0.5799999999999973"/>
    <n v="16"/>
    <n v="0.35555555555555501"/>
    <n v="4"/>
    <n v="0.13333333333333353"/>
    <n v="2"/>
    <n v="0.13333333333333353"/>
    <n v="0"/>
    <n v="1.3877787807814457E-16"/>
  </r>
  <r>
    <x v="0"/>
    <d v="2014-01-07T00:00:00"/>
    <x v="0"/>
    <s v="UPA400"/>
    <x v="12"/>
    <x v="84"/>
    <n v="838631"/>
    <n v="9031"/>
    <n v="0"/>
    <n v="3"/>
    <m/>
    <n v="2"/>
    <n v="6.5289999999999999"/>
    <n v="30.24"/>
    <n v="0.95"/>
    <n v="7.0000000000000007E-2"/>
    <m/>
    <n v="32"/>
    <n v="28"/>
    <n v="10"/>
    <n v="0"/>
    <n v="3"/>
    <n v="3"/>
    <n v="0"/>
    <m/>
    <n v="0"/>
    <n v="35"/>
    <n v="4"/>
    <n v="1"/>
    <n v="32"/>
    <n v="0.10666666666667043"/>
    <n v="28"/>
    <n v="0.18666666666666409"/>
    <n v="3"/>
    <n v="6.666666666666618E-2"/>
    <n v="3"/>
    <n v="0.1000000000000002"/>
    <n v="10"/>
    <n v="0.66666666666666674"/>
    <n v="0"/>
    <n v="1.3877787807814457E-16"/>
  </r>
  <r>
    <x v="0"/>
    <d v="2014-01-07T00:00:00"/>
    <x v="0"/>
    <s v="UPA400"/>
    <x v="12"/>
    <x v="85"/>
    <n v="827907"/>
    <n v="79384"/>
    <n v="0"/>
    <n v="25"/>
    <m/>
    <n v="6"/>
    <n v="6.9"/>
    <n v="34.200000000000003"/>
    <n v="1.1599999999999999"/>
    <n v="0.05"/>
    <m/>
    <n v="103"/>
    <n v="312"/>
    <n v="6"/>
    <n v="1"/>
    <n v="14"/>
    <n v="10"/>
    <n v="1"/>
    <n v="9"/>
    <n v="0"/>
    <n v="31"/>
    <n v="10"/>
    <n v="1"/>
    <n v="103"/>
    <n v="0.34333333333333743"/>
    <n v="312"/>
    <n v="1"/>
    <n v="14"/>
    <n v="0.31111111111111062"/>
    <n v="10"/>
    <n v="0.33339999999999997"/>
    <n v="6"/>
    <n v="0.40000000000000013"/>
    <n v="1"/>
    <n v="0.10000000000000014"/>
  </r>
  <r>
    <x v="0"/>
    <d v="2014-01-07T00:00:00"/>
    <x v="0"/>
    <s v="UPA400"/>
    <x v="12"/>
    <x v="86"/>
    <n v="807750"/>
    <n v="59227"/>
    <n v="0"/>
    <n v="5"/>
    <m/>
    <n v="5"/>
    <n v="7.2"/>
    <n v="37.200000000000003"/>
    <n v="1.34"/>
    <n v="0.12"/>
    <s v="   CLARA"/>
    <n v="86"/>
    <n v="68"/>
    <n v="4"/>
    <n v="0"/>
    <n v="6"/>
    <n v="6"/>
    <n v="1"/>
    <n v="1"/>
    <n v="1"/>
    <n v="31"/>
    <n v="6"/>
    <n v="1"/>
    <n v="86"/>
    <n v="0.2866666666666704"/>
    <n v="68"/>
    <n v="0.45333333333333026"/>
    <n v="6"/>
    <n v="0.13333333333333286"/>
    <n v="6"/>
    <n v="0.20000000000000018"/>
    <n v="4"/>
    <n v="0.26666666666666683"/>
    <n v="0"/>
    <n v="1.3877787807814457E-16"/>
  </r>
  <r>
    <x v="0"/>
    <d v="2014-01-07T00:00:00"/>
    <x v="1"/>
    <s v="UPA400"/>
    <x v="12"/>
    <x v="87"/>
    <n v="801297"/>
    <n v="116520"/>
    <n v="0"/>
    <n v="5"/>
    <n v="0"/>
    <n v="5"/>
    <n v="7.2"/>
    <n v="37.6"/>
    <n v="1.1000000000000001"/>
    <n v="0.1"/>
    <s v="Clara"/>
    <n v="72"/>
    <n v="77"/>
    <n v="7"/>
    <n v="0"/>
    <n v="17"/>
    <n v="6"/>
    <n v="0"/>
    <n v="1"/>
    <n v="0"/>
    <n v="42"/>
    <n v="19"/>
    <n v="1"/>
    <n v="72"/>
    <n v="0.24000000000000352"/>
    <n v="77"/>
    <n v="0.5133333333333302"/>
    <n v="17"/>
    <n v="0.37777777777777721"/>
    <n v="6"/>
    <n v="0.20000000000000018"/>
    <n v="7"/>
    <n v="0.46666666666666679"/>
    <n v="0"/>
    <n v="1.3877787807814457E-16"/>
  </r>
  <r>
    <x v="0"/>
    <d v="2014-01-07T00:00:00"/>
    <x v="1"/>
    <s v="UPA400"/>
    <x v="12"/>
    <x v="48"/>
    <n v="772655"/>
    <n v="87878"/>
    <n v="0"/>
    <n v="4"/>
    <n v="-1"/>
    <n v="5"/>
    <n v="7.2"/>
    <n v="38"/>
    <n v="0"/>
    <n v="0.1"/>
    <s v="Clara"/>
    <n v="76"/>
    <n v="78"/>
    <n v="8"/>
    <n v="0"/>
    <n v="15"/>
    <n v="5"/>
    <n v="1"/>
    <n v="0"/>
    <n v="-1"/>
    <n v="42"/>
    <n v="16"/>
    <n v="1"/>
    <n v="76"/>
    <n v="0.25333333333333685"/>
    <n v="78"/>
    <n v="0.51999999999999691"/>
    <n v="15"/>
    <n v="0.33333333333333282"/>
    <n v="5"/>
    <n v="0.16666666666666685"/>
    <n v="8"/>
    <n v="0.53333333333333344"/>
    <n v="0"/>
    <n v="1.3877787807814457E-16"/>
  </r>
  <r>
    <x v="0"/>
    <d v="2014-01-07T00:00:00"/>
    <x v="1"/>
    <s v="UPA400"/>
    <x v="12"/>
    <x v="82"/>
    <n v="742345"/>
    <n v="57568"/>
    <n v="0"/>
    <n v="0"/>
    <n v="0"/>
    <n v="8.9"/>
    <n v="8"/>
    <n v="38.6"/>
    <m/>
    <n v="-1"/>
    <s v="Oscura"/>
    <n v="29.3"/>
    <n v="28.9"/>
    <n v="3.6"/>
    <n v="0"/>
    <n v="11.1"/>
    <n v="3.2"/>
    <n v="0.4"/>
    <n v="0"/>
    <n v="0"/>
    <n v="417"/>
    <n v="51"/>
    <n v="12.5"/>
    <n v="29"/>
    <n v="9.6666666666670453E-2"/>
    <n v="29"/>
    <n v="0.19333333333333075"/>
    <n v="11"/>
    <n v="0.24444444444444399"/>
    <n v="3"/>
    <n v="0.1000000000000002"/>
    <n v="4"/>
    <n v="0.26666666666666683"/>
    <n v="0"/>
    <n v="1.3877787807814457E-16"/>
  </r>
  <r>
    <x v="0"/>
    <d v="2014-01-07T00:00:00"/>
    <x v="1"/>
    <s v="UPA400"/>
    <x v="12"/>
    <x v="88"/>
    <n v="693929"/>
    <n v="9152"/>
    <n v="0"/>
    <n v="1.1000000000000001"/>
    <n v="0"/>
    <n v="4.2"/>
    <n v="7.1"/>
    <n v="36.6"/>
    <m/>
    <n v="-1"/>
    <s v="Oscura"/>
    <n v="16"/>
    <n v="17.2"/>
    <n v="4.0999999999999996"/>
    <n v="0"/>
    <n v="3.7"/>
    <n v="5.2"/>
    <n v="0.9"/>
    <n v="0.9"/>
    <n v="0"/>
    <n v="107.4"/>
    <n v="33.1"/>
    <n v="4"/>
    <n v="16"/>
    <n v="5.3333333333337181E-2"/>
    <n v="17"/>
    <n v="0.11333333333333087"/>
    <n v="4"/>
    <n v="8.8888888888888407E-2"/>
    <n v="5"/>
    <n v="0.16666666666666685"/>
    <n v="4"/>
    <n v="0.26666666666666683"/>
    <n v="0"/>
    <n v="1.3877787807814457E-16"/>
  </r>
  <r>
    <x v="0"/>
    <d v="2014-12-24T00:00:00"/>
    <x v="0"/>
    <s v="UPA400"/>
    <x v="13"/>
    <x v="89"/>
    <n v="903105"/>
    <n v="20277"/>
    <n v="0"/>
    <n v="3"/>
    <m/>
    <n v="2"/>
    <n v="6.4"/>
    <m/>
    <m/>
    <n v="0.1"/>
    <m/>
    <n v="25"/>
    <n v="46"/>
    <n v="0"/>
    <n v="0"/>
    <n v="4"/>
    <n v="1"/>
    <n v="0"/>
    <n v="0"/>
    <n v="0"/>
    <n v="34"/>
    <n v="7"/>
    <n v="0"/>
    <n v="25"/>
    <n v="8.3333333333337145E-2"/>
    <n v="46"/>
    <n v="0.30666666666666387"/>
    <n v="4"/>
    <n v="8.8888888888888407E-2"/>
    <n v="1"/>
    <n v="3.3333333333333541E-2"/>
    <n v="0"/>
    <n v="1.9428902930940239E-16"/>
    <n v="0"/>
    <n v="1.3877787807814457E-16"/>
  </r>
  <r>
    <x v="0"/>
    <d v="2014-12-24T00:00:00"/>
    <x v="0"/>
    <s v="UPA400"/>
    <x v="13"/>
    <x v="90"/>
    <n v="878943"/>
    <n v="49411"/>
    <n v="0"/>
    <n v="4"/>
    <m/>
    <n v="1"/>
    <n v="6"/>
    <m/>
    <m/>
    <n v="0.21"/>
    <m/>
    <n v="42"/>
    <n v="62"/>
    <n v="0"/>
    <n v="0"/>
    <n v="6"/>
    <n v="0"/>
    <n v="0"/>
    <n v="1"/>
    <n v="0"/>
    <n v="39"/>
    <n v="7"/>
    <n v="1"/>
    <n v="42"/>
    <n v="0.1400000000000037"/>
    <n v="62"/>
    <n v="0.41333333333333033"/>
    <n v="6"/>
    <n v="0.13333333333333286"/>
    <n v="0"/>
    <n v="2.0816681711721685E-16"/>
    <n v="0"/>
    <n v="1.9428902930940239E-16"/>
    <n v="0"/>
    <n v="1.3877787807814457E-16"/>
  </r>
  <r>
    <x v="0"/>
    <d v="2014-12-24T00:00:00"/>
    <x v="0"/>
    <s v="UPA400"/>
    <x v="13"/>
    <x v="13"/>
    <n v="898620"/>
    <n v="16660"/>
    <n v="0"/>
    <n v="1"/>
    <m/>
    <n v="1"/>
    <n v="6.5350000000000001"/>
    <n v="30.1"/>
    <n v="0.91"/>
    <n v="0.04"/>
    <m/>
    <n v="28"/>
    <n v="16"/>
    <n v="2"/>
    <n v="0"/>
    <n v="3"/>
    <n v="3"/>
    <n v="0"/>
    <m/>
    <n v="0"/>
    <n v="28"/>
    <n v="2"/>
    <n v="0"/>
    <n v="28"/>
    <n v="9.3333333333337126E-2"/>
    <n v="16"/>
    <n v="0.1066666666666642"/>
    <n v="3"/>
    <n v="6.666666666666618E-2"/>
    <n v="3"/>
    <n v="0.1000000000000002"/>
    <n v="2"/>
    <n v="0.13333333333333353"/>
    <n v="0"/>
    <n v="1.3877787807814457E-16"/>
  </r>
  <r>
    <x v="0"/>
    <d v="2014-12-24T00:00:00"/>
    <x v="1"/>
    <s v="UPA400"/>
    <x v="13"/>
    <x v="91"/>
    <n v="886213"/>
    <n v="4253"/>
    <n v="0"/>
    <n v="1"/>
    <m/>
    <n v="1"/>
    <n v="6.8"/>
    <m/>
    <m/>
    <n v="0.06"/>
    <m/>
    <n v="22"/>
    <n v="14"/>
    <n v="3"/>
    <n v="0"/>
    <n v="2"/>
    <n v="3"/>
    <n v="0"/>
    <n v="0"/>
    <n v="0"/>
    <n v="29"/>
    <n v="2"/>
    <n v="0"/>
    <n v="22"/>
    <n v="7.3333333333337164E-2"/>
    <n v="14"/>
    <n v="9.3333333333330867E-2"/>
    <n v="2"/>
    <n v="4.4444444444443953E-2"/>
    <n v="3"/>
    <n v="0.1000000000000002"/>
    <n v="3"/>
    <n v="0.20000000000000018"/>
    <n v="0"/>
    <n v="1.3877787807814457E-16"/>
  </r>
  <r>
    <x v="0"/>
    <d v="2014-12-24T00:00:00"/>
    <x v="1"/>
    <s v="UPA400"/>
    <x v="13"/>
    <x v="92"/>
    <n v="819025"/>
    <n v="87592"/>
    <n v="0"/>
    <n v="3"/>
    <m/>
    <n v="5"/>
    <n v="7.2"/>
    <n v="37.200000000000003"/>
    <n v="0.1"/>
    <n v="0.1"/>
    <s v="Clara"/>
    <n v="89"/>
    <n v="94"/>
    <n v="3"/>
    <n v="0"/>
    <n v="13"/>
    <n v="9"/>
    <n v="0"/>
    <n v="1"/>
    <n v="0"/>
    <n v="71"/>
    <n v="23"/>
    <n v="2"/>
    <n v="89"/>
    <n v="0.29666666666667046"/>
    <n v="94"/>
    <n v="0.62666666666666426"/>
    <n v="13"/>
    <n v="0.28888888888888842"/>
    <n v="9"/>
    <n v="0.30000000000000016"/>
    <n v="3"/>
    <n v="0.20000000000000018"/>
    <n v="0"/>
    <n v="1.3877787807814457E-16"/>
  </r>
  <r>
    <x v="0"/>
    <d v="2014-12-24T00:00:00"/>
    <x v="1"/>
    <s v="UPA400"/>
    <x v="13"/>
    <x v="11"/>
    <n v="777963"/>
    <n v="29440"/>
    <n v="0"/>
    <n v="3"/>
    <n v="0"/>
    <n v="4"/>
    <n v="7.2"/>
    <n v="37.4"/>
    <n v="0.4"/>
    <n v="0.1"/>
    <s v="Clara"/>
    <n v="42"/>
    <n v="37"/>
    <n v="1"/>
    <n v="0"/>
    <n v="4"/>
    <n v="5"/>
    <n v="0"/>
    <n v="0"/>
    <n v="0"/>
    <n v="24"/>
    <n v="3"/>
    <n v="0"/>
    <n v="42"/>
    <n v="0.1400000000000037"/>
    <n v="37"/>
    <n v="0.24666666666666398"/>
    <n v="4"/>
    <n v="8.8888888888888407E-2"/>
    <n v="5"/>
    <n v="0.16666666666666685"/>
    <n v="1"/>
    <n v="6.666666666666686E-2"/>
    <n v="0"/>
    <n v="1.3877787807814457E-16"/>
  </r>
  <r>
    <x v="0"/>
    <d v="2014-12-24T00:00:00"/>
    <x v="1"/>
    <s v="UPA400"/>
    <x v="13"/>
    <x v="93"/>
    <n v="744472"/>
    <n v="71568"/>
    <n v="0"/>
    <n v="36.1"/>
    <n v="0"/>
    <n v="23.7"/>
    <n v="7"/>
    <n v="37.6"/>
    <m/>
    <n v="-1"/>
    <s v="Oscura"/>
    <n v="110.8"/>
    <n v="54.2"/>
    <n v="8.4"/>
    <n v="2.8"/>
    <n v="7.5"/>
    <n v="10.7"/>
    <n v="1.9"/>
    <n v="0"/>
    <n v="0"/>
    <n v="55.7"/>
    <n v="27.2"/>
    <n v="0"/>
    <n v="111"/>
    <n v="0.37000000000000427"/>
    <n v="54"/>
    <n v="0.3599999999999971"/>
    <n v="8"/>
    <n v="0.17777777777777731"/>
    <n v="11"/>
    <n v="0.36666666666666681"/>
    <n v="8"/>
    <n v="0.53333333333333344"/>
    <n v="3"/>
    <n v="0.30000000000000016"/>
  </r>
  <r>
    <x v="0"/>
    <d v="2014-12-24T00:00:00"/>
    <x v="1"/>
    <s v="UPA400"/>
    <x v="13"/>
    <x v="94"/>
    <n v="710630"/>
    <n v="37724"/>
    <n v="0"/>
    <n v="0"/>
    <n v="0"/>
    <n v="22.2"/>
    <n v="7"/>
    <n v="37.6"/>
    <m/>
    <n v="21.7"/>
    <s v="Oscura"/>
    <n v="84.7"/>
    <n v="43.4"/>
    <n v="11.1"/>
    <n v="7.7"/>
    <n v="3.6"/>
    <n v="20.2"/>
    <n v="1.2"/>
    <n v="0.4"/>
    <n v="0"/>
    <n v="280.5"/>
    <n v="36"/>
    <n v="16.2"/>
    <n v="85"/>
    <n v="0.28333333333333705"/>
    <n v="43"/>
    <n v="0.28666666666666391"/>
    <n v="4"/>
    <n v="8.8888888888888407E-2"/>
    <n v="20"/>
    <n v="0.66666666666666674"/>
    <n v="11"/>
    <n v="0.73333333333333339"/>
    <n v="8"/>
    <n v="0.8"/>
  </r>
  <r>
    <x v="0"/>
    <d v="2014-07-10T00:00:00"/>
    <x v="0"/>
    <s v="UPA400"/>
    <x v="14"/>
    <x v="95"/>
    <n v="926122"/>
    <n v="44162"/>
    <n v="0"/>
    <n v="3"/>
    <m/>
    <n v="1"/>
    <n v="6.4"/>
    <m/>
    <m/>
    <n v="7.0000000000000007E-2"/>
    <m/>
    <n v="48"/>
    <n v="33"/>
    <n v="2"/>
    <n v="0"/>
    <n v="5"/>
    <n v="6"/>
    <n v="0"/>
    <n v="0"/>
    <n v="0"/>
    <n v="36"/>
    <n v="4"/>
    <n v="0"/>
    <n v="48"/>
    <n v="0.16000000000000367"/>
    <n v="33"/>
    <n v="0.21999999999999736"/>
    <n v="5"/>
    <n v="0.11111111111111063"/>
    <n v="6"/>
    <n v="0.20000000000000018"/>
    <n v="2"/>
    <n v="0.13333333333333353"/>
    <n v="0"/>
    <n v="1.3877787807814457E-16"/>
  </r>
  <r>
    <x v="0"/>
    <d v="2014-07-10T00:00:00"/>
    <x v="0"/>
    <s v="UPA400"/>
    <x v="14"/>
    <x v="96"/>
    <n v="885248"/>
    <n v="25208"/>
    <n v="0"/>
    <n v="6"/>
    <m/>
    <n v="20"/>
    <n v="6.2350000000000003"/>
    <n v="29.07"/>
    <n v="0.51"/>
    <n v="0.03"/>
    <m/>
    <n v="21"/>
    <n v="54"/>
    <n v="28"/>
    <n v="0"/>
    <n v="22"/>
    <n v="2"/>
    <n v="2"/>
    <m/>
    <n v="0"/>
    <n v="30"/>
    <n v="24"/>
    <n v="1"/>
    <n v="21"/>
    <n v="7.0000000000003837E-2"/>
    <n v="54"/>
    <n v="0.3599999999999971"/>
    <n v="22"/>
    <n v="0.48888888888888821"/>
    <n v="2"/>
    <n v="6.6666666666666874E-2"/>
    <n v="28"/>
    <n v="1"/>
    <n v="0"/>
    <n v="1.3877787807814457E-16"/>
  </r>
  <r>
    <x v="0"/>
    <d v="2014-07-10T00:00:00"/>
    <x v="0"/>
    <s v="UPA400"/>
    <x v="14"/>
    <x v="3"/>
    <n v="870564"/>
    <n v="10524"/>
    <n v="0"/>
    <n v="4"/>
    <m/>
    <n v="14"/>
    <n v="6.5"/>
    <m/>
    <m/>
    <n v="0.04"/>
    <m/>
    <n v="18"/>
    <n v="32"/>
    <n v="24"/>
    <n v="0"/>
    <n v="10"/>
    <n v="3"/>
    <n v="2"/>
    <n v="0"/>
    <n v="0"/>
    <n v="31"/>
    <n v="27"/>
    <n v="1"/>
    <n v="18"/>
    <n v="6.0000000000003849E-2"/>
    <n v="32"/>
    <n v="0.21333333333333071"/>
    <n v="10"/>
    <n v="0.22222222222222177"/>
    <n v="3"/>
    <n v="0.1000000000000002"/>
    <n v="24"/>
    <n v="1"/>
    <n v="0"/>
    <n v="1.3877787807814457E-16"/>
  </r>
  <r>
    <x v="0"/>
    <d v="2014-07-10T00:00:00"/>
    <x v="0"/>
    <s v="UPA400"/>
    <x v="14"/>
    <x v="97"/>
    <n v="847808"/>
    <n v="71294"/>
    <n v="0"/>
    <n v="15"/>
    <m/>
    <n v="3"/>
    <n v="7.1"/>
    <n v="36.700000000000003"/>
    <n v="1.5"/>
    <n v="0.06"/>
    <m/>
    <n v="82"/>
    <n v="200"/>
    <n v="4"/>
    <n v="1"/>
    <n v="61"/>
    <n v="6"/>
    <n v="1"/>
    <n v="2"/>
    <n v="1"/>
    <n v="34"/>
    <n v="8"/>
    <n v="1"/>
    <n v="82"/>
    <n v="0.27333333333333698"/>
    <n v="200"/>
    <n v="1"/>
    <n v="61"/>
    <n v="1"/>
    <n v="6"/>
    <n v="0.20000000000000018"/>
    <n v="4"/>
    <n v="0.26666666666666683"/>
    <n v="1"/>
    <n v="0.10000000000000014"/>
  </r>
  <r>
    <x v="0"/>
    <d v="2014-07-10T00:00:00"/>
    <x v="1"/>
    <s v="UPA400"/>
    <x v="14"/>
    <x v="54"/>
    <n v="809874"/>
    <n v="33360"/>
    <n v="0"/>
    <n v="11"/>
    <m/>
    <n v="2"/>
    <n v="7.2"/>
    <n v="36.700000000000003"/>
    <n v="1.22"/>
    <n v="0.08"/>
    <s v=""/>
    <n v="72"/>
    <n v="157"/>
    <n v="4"/>
    <n v="1"/>
    <n v="47"/>
    <n v="5"/>
    <n v="0"/>
    <n v="1"/>
    <n v="0"/>
    <n v="29"/>
    <n v="8"/>
    <n v="1"/>
    <n v="72"/>
    <n v="0.24000000000000352"/>
    <n v="157"/>
    <n v="1"/>
    <n v="47"/>
    <n v="1"/>
    <n v="5"/>
    <n v="0.16666666666666685"/>
    <n v="4"/>
    <n v="0.26666666666666683"/>
    <n v="1"/>
    <n v="0.10000000000000014"/>
  </r>
  <r>
    <x v="0"/>
    <d v="2014-07-10T00:00:00"/>
    <x v="1"/>
    <s v="UPA400"/>
    <x v="14"/>
    <x v="11"/>
    <n v="792564"/>
    <n v="61131"/>
    <n v="0"/>
    <n v="3"/>
    <n v="0"/>
    <n v="1"/>
    <n v="7.3"/>
    <n v="37.799999999999997"/>
    <n v="1.2"/>
    <n v="0.1"/>
    <s v="Clara"/>
    <n v="57"/>
    <n v="59"/>
    <n v="1"/>
    <n v="0"/>
    <n v="8"/>
    <n v="6"/>
    <n v="0"/>
    <n v="0"/>
    <n v="0"/>
    <n v="32"/>
    <n v="6"/>
    <n v="2"/>
    <n v="57"/>
    <n v="0.19000000000000361"/>
    <n v="59"/>
    <n v="0.39333333333333037"/>
    <n v="8"/>
    <n v="0.17777777777777731"/>
    <n v="6"/>
    <n v="0.20000000000000018"/>
    <n v="1"/>
    <n v="6.666666666666686E-2"/>
    <n v="0"/>
    <n v="1.3877787807814457E-16"/>
  </r>
  <r>
    <x v="0"/>
    <d v="2014-07-10T00:00:00"/>
    <x v="1"/>
    <s v="UPA400"/>
    <x v="14"/>
    <x v="98"/>
    <n v="761298"/>
    <n v="29865"/>
    <n v="0"/>
    <n v="31.1"/>
    <n v="0"/>
    <n v="2.5"/>
    <n v="6.8"/>
    <n v="38"/>
    <n v="0"/>
    <n v="-1"/>
    <s v="Oscura"/>
    <n v="49.9"/>
    <n v="41.7"/>
    <n v="3.4"/>
    <n v="1.1000000000000001"/>
    <n v="5.9"/>
    <n v="10"/>
    <n v="1.5"/>
    <n v="0"/>
    <n v="0"/>
    <n v="94.6"/>
    <n v="26.6"/>
    <n v="20.6"/>
    <n v="50"/>
    <n v="0.16666666666667032"/>
    <n v="42"/>
    <n v="0.27999999999999725"/>
    <n v="6"/>
    <n v="0.13333333333333286"/>
    <n v="10"/>
    <n v="0.33339999999999997"/>
    <n v="3"/>
    <n v="0.20000000000000018"/>
    <n v="1"/>
    <n v="0.10000000000000014"/>
  </r>
  <r>
    <x v="0"/>
    <d v="2014-07-10T00:00:00"/>
    <x v="1"/>
    <s v="UPA400"/>
    <x v="14"/>
    <x v="94"/>
    <n v="731103"/>
    <n v="112877"/>
    <n v="0"/>
    <n v="0"/>
    <n v="0"/>
    <n v="7.2"/>
    <n v="7.1"/>
    <n v="40.4"/>
    <m/>
    <n v="21.7"/>
    <s v="Oscura"/>
    <n v="76.900000000000006"/>
    <n v="27.8"/>
    <n v="4.5999999999999996"/>
    <n v="3.5"/>
    <n v="2.6"/>
    <n v="15"/>
    <n v="1.2"/>
    <n v="2.1"/>
    <n v="0"/>
    <n v="362.2"/>
    <n v="33.1"/>
    <n v="24.7"/>
    <n v="77"/>
    <n v="0.25666666666667021"/>
    <n v="28"/>
    <n v="0.18666666666666409"/>
    <n v="3"/>
    <n v="6.666666666666618E-2"/>
    <n v="15"/>
    <n v="0.50000000000000011"/>
    <n v="5"/>
    <n v="0.33333333333333348"/>
    <n v="4"/>
    <n v="0.40000000000000013"/>
  </r>
  <r>
    <x v="0"/>
    <d v="2014-07-10T00:00:00"/>
    <x v="1"/>
    <s v="UPA400"/>
    <x v="14"/>
    <x v="99"/>
    <n v="698135"/>
    <n v="79910"/>
    <n v="0"/>
    <n v="18.399999999999999"/>
    <n v="0"/>
    <n v="4"/>
    <n v="7.2"/>
    <n v="36.200000000000003"/>
    <m/>
    <n v="-1"/>
    <s v="Oscura"/>
    <n v="83.4"/>
    <n v="59.6"/>
    <n v="3"/>
    <n v="2.2000000000000002"/>
    <n v="16.600000000000001"/>
    <n v="19.3"/>
    <n v="0.2"/>
    <n v="0"/>
    <n v="0"/>
    <n v="140.69999999999999"/>
    <n v="40.6"/>
    <n v="6.4"/>
    <n v="83"/>
    <n v="0.27666666666667034"/>
    <n v="60"/>
    <n v="0.39999999999999702"/>
    <n v="17"/>
    <n v="0.37777777777777721"/>
    <n v="19"/>
    <n v="0.63333333333333341"/>
    <n v="3"/>
    <n v="0.20000000000000018"/>
    <n v="2"/>
    <n v="0.20000000000000015"/>
  </r>
  <r>
    <x v="0"/>
    <d v="2014-11-02T00:00:00"/>
    <x v="0"/>
    <s v="O500 EURO V"/>
    <x v="15"/>
    <x v="89"/>
    <n v="940196"/>
    <n v="10576"/>
    <n v="0"/>
    <n v="3"/>
    <m/>
    <n v="3"/>
    <n v="7.1"/>
    <n v="35"/>
    <n v="1.48"/>
    <n v="0.02"/>
    <m/>
    <n v="16"/>
    <n v="21"/>
    <n v="0"/>
    <n v="0"/>
    <n v="8"/>
    <n v="1"/>
    <n v="0"/>
    <n v="0"/>
    <n v="0"/>
    <n v="38"/>
    <n v="3"/>
    <n v="0"/>
    <n v="16"/>
    <n v="5.3333333333337181E-2"/>
    <n v="21"/>
    <n v="0.13999999999999752"/>
    <n v="8"/>
    <n v="0.17777777777777731"/>
    <n v="1"/>
    <n v="3.3333333333333541E-2"/>
    <n v="0"/>
    <n v="1.9428902930940239E-16"/>
    <n v="0"/>
    <n v="1.3877787807814457E-16"/>
  </r>
  <r>
    <x v="0"/>
    <d v="2014-11-02T00:00:00"/>
    <x v="0"/>
    <s v="UPA400"/>
    <x v="15"/>
    <x v="100"/>
    <n v="929620"/>
    <n v="9855"/>
    <n v="0"/>
    <n v="6"/>
    <m/>
    <n v="5"/>
    <n v="6.8"/>
    <m/>
    <m/>
    <n v="0.61"/>
    <m/>
    <n v="7"/>
    <n v="18"/>
    <n v="2"/>
    <n v="0"/>
    <n v="8"/>
    <n v="1"/>
    <n v="1"/>
    <n v="0"/>
    <n v="0"/>
    <n v="57"/>
    <n v="5"/>
    <n v="1"/>
    <n v="7"/>
    <n v="2.3333333333337175E-2"/>
    <n v="18"/>
    <n v="0.11999999999999754"/>
    <n v="8"/>
    <n v="0.17777777777777731"/>
    <n v="1"/>
    <n v="3.3333333333333541E-2"/>
    <n v="2"/>
    <n v="0.13333333333333353"/>
    <n v="0"/>
    <n v="1.3877787807814457E-16"/>
  </r>
  <r>
    <x v="0"/>
    <d v="2014-11-02T00:00:00"/>
    <x v="0"/>
    <s v="UPA400"/>
    <x v="15"/>
    <x v="23"/>
    <n v="922960"/>
    <n v="3122"/>
    <n v="0"/>
    <n v="5"/>
    <m/>
    <n v="5"/>
    <n v="7"/>
    <m/>
    <m/>
    <n v="0.85"/>
    <m/>
    <n v="5"/>
    <n v="13"/>
    <n v="3"/>
    <n v="0"/>
    <n v="4"/>
    <n v="2"/>
    <n v="1"/>
    <n v="0"/>
    <n v="0"/>
    <n v="70"/>
    <n v="4"/>
    <n v="1"/>
    <n v="5"/>
    <n v="1.6666666666670507E-2"/>
    <n v="13"/>
    <n v="8.6666666666664199E-2"/>
    <n v="4"/>
    <n v="8.8888888888888407E-2"/>
    <n v="2"/>
    <n v="6.6666666666666874E-2"/>
    <n v="3"/>
    <n v="0.20000000000000018"/>
    <n v="0"/>
    <n v="1.3877787807814457E-16"/>
  </r>
  <r>
    <x v="0"/>
    <d v="2014-11-02T00:00:00"/>
    <x v="0"/>
    <s v="UPA400"/>
    <x v="15"/>
    <x v="2"/>
    <n v="883639"/>
    <n v="22200"/>
    <n v="0"/>
    <n v="2"/>
    <m/>
    <n v="2"/>
    <n v="6.5330000000000004"/>
    <n v="30.54"/>
    <n v="0.85"/>
    <n v="0.02"/>
    <m/>
    <n v="14"/>
    <n v="22"/>
    <n v="2"/>
    <n v="0"/>
    <n v="3"/>
    <n v="2"/>
    <n v="0"/>
    <m/>
    <n v="0"/>
    <n v="39"/>
    <n v="6"/>
    <n v="0"/>
    <n v="14"/>
    <n v="4.6666666666670513E-2"/>
    <n v="22"/>
    <n v="0.14666666666666417"/>
    <n v="3"/>
    <n v="6.666666666666618E-2"/>
    <n v="2"/>
    <n v="6.6666666666666874E-2"/>
    <n v="2"/>
    <n v="0.13333333333333353"/>
    <n v="0"/>
    <n v="1.3877787807814457E-16"/>
  </r>
  <r>
    <x v="0"/>
    <d v="2014-11-02T00:00:00"/>
    <x v="0"/>
    <s v="UPA400"/>
    <x v="15"/>
    <x v="91"/>
    <n v="875905"/>
    <n v="14466"/>
    <n v="0"/>
    <n v="3"/>
    <m/>
    <n v="2"/>
    <n v="6.5"/>
    <m/>
    <m/>
    <n v="0.04"/>
    <m/>
    <n v="18"/>
    <n v="27"/>
    <n v="3"/>
    <n v="0"/>
    <n v="2"/>
    <n v="2"/>
    <n v="0"/>
    <n v="0"/>
    <n v="0"/>
    <n v="35"/>
    <n v="4"/>
    <n v="1"/>
    <n v="18"/>
    <n v="6.0000000000003849E-2"/>
    <n v="27"/>
    <n v="0.17999999999999744"/>
    <n v="2"/>
    <n v="4.4444444444443953E-2"/>
    <n v="2"/>
    <n v="6.6666666666666874E-2"/>
    <n v="3"/>
    <n v="0.20000000000000018"/>
    <n v="0"/>
    <n v="1.3877787807814457E-16"/>
  </r>
  <r>
    <x v="0"/>
    <d v="2014-11-02T00:00:00"/>
    <x v="1"/>
    <s v="UPA400"/>
    <x v="15"/>
    <x v="101"/>
    <n v="839859"/>
    <n v="30608"/>
    <n v="0"/>
    <n v="6"/>
    <m/>
    <n v="3"/>
    <n v="6.4"/>
    <m/>
    <m/>
    <n v="0.83"/>
    <m/>
    <n v="61"/>
    <n v="61"/>
    <n v="8"/>
    <n v="0"/>
    <n v="13"/>
    <n v="5"/>
    <n v="1"/>
    <n v="0"/>
    <n v="0"/>
    <n v="38"/>
    <n v="7"/>
    <n v="1"/>
    <n v="61"/>
    <n v="0.20333333333333692"/>
    <n v="61"/>
    <n v="0.40666666666666368"/>
    <n v="13"/>
    <n v="0.28888888888888842"/>
    <n v="5"/>
    <n v="0.16666666666666685"/>
    <n v="8"/>
    <n v="0.53333333333333344"/>
    <n v="0"/>
    <n v="1.3877787807814457E-16"/>
  </r>
  <r>
    <x v="0"/>
    <d v="2014-11-02T00:00:00"/>
    <x v="1"/>
    <s v="UPA400"/>
    <x v="15"/>
    <x v="102"/>
    <n v="809251"/>
    <n v="100946"/>
    <n v="0"/>
    <n v="10"/>
    <m/>
    <n v="8"/>
    <n v="7.2"/>
    <n v="35.6"/>
    <n v="0.9"/>
    <n v="0.1"/>
    <s v="Clara"/>
    <n v="219"/>
    <n v="163"/>
    <n v="28"/>
    <n v="1"/>
    <n v="30"/>
    <n v="14"/>
    <n v="1"/>
    <n v="2"/>
    <n v="0"/>
    <n v="43"/>
    <n v="19"/>
    <n v="3"/>
    <n v="219"/>
    <n v="0.73000000000000276"/>
    <n v="163"/>
    <n v="1"/>
    <n v="30"/>
    <n v="0.66666666666666619"/>
    <n v="14"/>
    <n v="0.46666666666666679"/>
    <n v="28"/>
    <n v="1"/>
    <n v="1"/>
    <n v="0.10000000000000014"/>
  </r>
  <r>
    <x v="0"/>
    <d v="2014-11-02T00:00:00"/>
    <x v="1"/>
    <s v="UPA400"/>
    <x v="15"/>
    <x v="35"/>
    <n v="799471"/>
    <n v="91166"/>
    <n v="0"/>
    <n v="8"/>
    <m/>
    <n v="8"/>
    <n v="7.1"/>
    <n v="37.200000000000003"/>
    <n v="1.1000000000000001"/>
    <n v="0.1"/>
    <s v="Clara"/>
    <n v="164"/>
    <n v="131"/>
    <n v="25"/>
    <n v="0"/>
    <n v="25"/>
    <n v="13"/>
    <n v="0"/>
    <n v="1"/>
    <n v="0"/>
    <n v="43"/>
    <n v="17"/>
    <n v="2"/>
    <n v="164"/>
    <n v="0.5466666666666713"/>
    <n v="131"/>
    <n v="0.87333333333333252"/>
    <n v="25"/>
    <n v="0.55559999999999998"/>
    <n v="13"/>
    <n v="0.43333333333333346"/>
    <n v="25"/>
    <n v="1"/>
    <n v="0"/>
    <n v="1.3877787807814457E-16"/>
  </r>
  <r>
    <x v="0"/>
    <d v="2014-11-02T00:00:00"/>
    <x v="1"/>
    <s v="UPA400"/>
    <x v="15"/>
    <x v="103"/>
    <n v="776514"/>
    <n v="119334"/>
    <n v="0"/>
    <n v="13"/>
    <n v="0"/>
    <n v="7"/>
    <n v="7.1"/>
    <n v="37.1"/>
    <n v="0.2"/>
    <n v="0.1"/>
    <s v="Clara"/>
    <n v="124"/>
    <n v="115"/>
    <n v="11"/>
    <n v="1"/>
    <n v="35"/>
    <n v="10"/>
    <n v="0"/>
    <n v="1"/>
    <n v="0"/>
    <n v="37"/>
    <n v="10"/>
    <n v="3"/>
    <n v="124"/>
    <n v="0.41333333333333788"/>
    <n v="115"/>
    <n v="0.76666666666666516"/>
    <n v="35"/>
    <n v="0.77777777777777746"/>
    <n v="10"/>
    <n v="0.33339999999999997"/>
    <n v="11"/>
    <n v="0.73333333333333339"/>
    <n v="1"/>
    <n v="0.10000000000000014"/>
  </r>
  <r>
    <x v="0"/>
    <d v="2014-11-02T00:00:00"/>
    <x v="1"/>
    <s v="UPA400"/>
    <x v="15"/>
    <x v="4"/>
    <n v="758746"/>
    <n v="101765"/>
    <n v="0"/>
    <n v="6"/>
    <n v="-1"/>
    <n v="5"/>
    <n v="7.2"/>
    <n v="37.4"/>
    <n v="0.3"/>
    <n v="0"/>
    <s v="Clara"/>
    <n v="160"/>
    <n v="127"/>
    <n v="5"/>
    <n v="0"/>
    <n v="33"/>
    <n v="7"/>
    <n v="0"/>
    <n v="1"/>
    <n v="-1"/>
    <n v="44"/>
    <n v="8"/>
    <n v="2"/>
    <n v="160"/>
    <n v="0.5333333333333381"/>
    <n v="127"/>
    <n v="0.84666666666666568"/>
    <n v="33"/>
    <n v="0.73333333333333295"/>
    <n v="7"/>
    <n v="0.2333333333333335"/>
    <n v="5"/>
    <n v="0.33333333333333348"/>
    <n v="0"/>
    <n v="1.3877787807814457E-16"/>
  </r>
  <r>
    <x v="0"/>
    <d v="2014-11-02T00:00:00"/>
    <x v="1"/>
    <s v="UPA400"/>
    <x v="15"/>
    <x v="75"/>
    <n v="730131"/>
    <n v="72951"/>
    <n v="0"/>
    <n v="8.6999999999999993"/>
    <n v="0"/>
    <n v="10.8"/>
    <n v="7"/>
    <n v="36.6"/>
    <m/>
    <n v="-1"/>
    <s v="Oscura"/>
    <n v="321"/>
    <n v="206.4"/>
    <n v="26.7"/>
    <n v="7.7"/>
    <n v="39.799999999999997"/>
    <n v="52.2"/>
    <n v="0"/>
    <n v="0"/>
    <n v="0"/>
    <n v="96.7"/>
    <n v="29.8"/>
    <n v="2.6"/>
    <n v="321"/>
    <n v="1.3"/>
    <n v="206"/>
    <n v="1"/>
    <n v="40"/>
    <n v="0.88888888888888873"/>
    <n v="52"/>
    <n v="1"/>
    <n v="27"/>
    <n v="1"/>
    <n v="8"/>
    <n v="0.8"/>
  </r>
  <r>
    <x v="0"/>
    <d v="2014-09-25T00:00:00"/>
    <x v="0"/>
    <s v="UPA400"/>
    <x v="16"/>
    <x v="104"/>
    <n v="938398"/>
    <n v="76959"/>
    <n v="0"/>
    <n v="4"/>
    <m/>
    <n v="3"/>
    <n v="5.9"/>
    <m/>
    <m/>
    <n v="0.41"/>
    <m/>
    <n v="103"/>
    <n v="117"/>
    <n v="6"/>
    <n v="0"/>
    <n v="9"/>
    <n v="11"/>
    <n v="0"/>
    <n v="1"/>
    <n v="0"/>
    <n v="42"/>
    <n v="14"/>
    <n v="1"/>
    <n v="103"/>
    <n v="0.34333333333333743"/>
    <n v="117"/>
    <n v="0.77999999999999858"/>
    <n v="9"/>
    <n v="0.19999999999999954"/>
    <n v="11"/>
    <n v="0.36666666666666681"/>
    <n v="6"/>
    <n v="0.40000000000000013"/>
    <n v="0"/>
    <n v="1.3877787807814457E-16"/>
  </r>
  <r>
    <x v="0"/>
    <d v="2014-09-25T00:00:00"/>
    <x v="0"/>
    <s v="UPA400"/>
    <x v="16"/>
    <x v="105"/>
    <n v="910694"/>
    <n v="49255"/>
    <n v="0"/>
    <n v="3"/>
    <m/>
    <n v="3"/>
    <n v="6.1"/>
    <m/>
    <m/>
    <n v="0.27"/>
    <m/>
    <n v="29"/>
    <n v="52"/>
    <n v="2"/>
    <n v="0"/>
    <n v="5"/>
    <n v="3"/>
    <n v="0"/>
    <n v="0"/>
    <n v="0"/>
    <n v="49"/>
    <n v="8"/>
    <n v="1"/>
    <n v="29"/>
    <n v="9.6666666666670453E-2"/>
    <n v="52"/>
    <n v="0.34666666666666379"/>
    <n v="5"/>
    <n v="0.11111111111111063"/>
    <n v="3"/>
    <n v="0.1000000000000002"/>
    <n v="2"/>
    <n v="0.13333333333333353"/>
    <n v="0"/>
    <n v="1.3877787807814457E-16"/>
  </r>
  <r>
    <x v="0"/>
    <d v="2014-09-25T00:00:00"/>
    <x v="0"/>
    <s v="UPA400"/>
    <x v="16"/>
    <x v="96"/>
    <n v="891230"/>
    <n v="72215"/>
    <n v="0"/>
    <n v="13"/>
    <m/>
    <n v="3"/>
    <n v="5.8380000000000001"/>
    <n v="27.75"/>
    <n v="0.94"/>
    <n v="0.22"/>
    <m/>
    <n v="71"/>
    <n v="78"/>
    <n v="8"/>
    <n v="0"/>
    <n v="49"/>
    <n v="5"/>
    <n v="0"/>
    <m/>
    <n v="0"/>
    <n v="38"/>
    <n v="8"/>
    <n v="1"/>
    <n v="71"/>
    <n v="0.23666666666667019"/>
    <n v="78"/>
    <n v="0.51999999999999691"/>
    <n v="49"/>
    <n v="1"/>
    <n v="5"/>
    <n v="0.16666666666666685"/>
    <n v="8"/>
    <n v="0.53333333333333344"/>
    <n v="0"/>
    <n v="1.3877787807814457E-16"/>
  </r>
  <r>
    <x v="0"/>
    <d v="2014-09-25T00:00:00"/>
    <x v="0"/>
    <s v="UPA400"/>
    <x v="16"/>
    <x v="106"/>
    <n v="873139"/>
    <n v="54124"/>
    <n v="0"/>
    <n v="10"/>
    <m/>
    <n v="2"/>
    <n v="6"/>
    <m/>
    <m/>
    <n v="0.21"/>
    <m/>
    <n v="57"/>
    <n v="61"/>
    <n v="8"/>
    <n v="0"/>
    <n v="33"/>
    <n v="5"/>
    <n v="1"/>
    <n v="1"/>
    <n v="1"/>
    <n v="32"/>
    <n v="8"/>
    <n v="1"/>
    <n v="57"/>
    <n v="0.19000000000000361"/>
    <n v="61"/>
    <n v="0.40666666666666368"/>
    <n v="33"/>
    <n v="0.73333333333333295"/>
    <n v="5"/>
    <n v="0.16666666666666685"/>
    <n v="8"/>
    <n v="0.53333333333333344"/>
    <n v="0"/>
    <n v="1.3877787807814457E-16"/>
  </r>
  <r>
    <x v="0"/>
    <d v="2014-09-25T00:00:00"/>
    <x v="1"/>
    <s v="UPA400"/>
    <x v="16"/>
    <x v="107"/>
    <n v="802973"/>
    <n v="31070"/>
    <n v="0"/>
    <n v="7"/>
    <m/>
    <n v="2"/>
    <n v="7.2"/>
    <n v="36.9"/>
    <n v="0.3"/>
    <n v="0.1"/>
    <s v="Clara"/>
    <n v="35"/>
    <n v="156"/>
    <n v="7"/>
    <n v="1"/>
    <n v="14"/>
    <n v="3"/>
    <n v="0"/>
    <n v="1"/>
    <n v="0"/>
    <n v="29"/>
    <n v="6"/>
    <n v="1"/>
    <n v="35"/>
    <n v="0.11666666666667042"/>
    <n v="156"/>
    <n v="1"/>
    <n v="14"/>
    <n v="0.31111111111111062"/>
    <n v="3"/>
    <n v="0.1000000000000002"/>
    <n v="7"/>
    <n v="0.46666666666666679"/>
    <n v="1"/>
    <n v="0.10000000000000014"/>
  </r>
  <r>
    <x v="0"/>
    <d v="2014-09-25T00:00:00"/>
    <x v="1"/>
    <s v="UPA400"/>
    <x v="16"/>
    <x v="108"/>
    <n v="771903"/>
    <n v="119073"/>
    <n v="0"/>
    <n v="7"/>
    <n v="0"/>
    <n v="5"/>
    <n v="7.1"/>
    <n v="37.200000000000003"/>
    <n v="1"/>
    <n v="0.1"/>
    <s v="Clara"/>
    <n v="80"/>
    <n v="152"/>
    <n v="20"/>
    <n v="1"/>
    <n v="20"/>
    <n v="8"/>
    <n v="0"/>
    <n v="1"/>
    <n v="0"/>
    <n v="32"/>
    <n v="12"/>
    <n v="2"/>
    <n v="80"/>
    <n v="0.26666666666667027"/>
    <n v="152"/>
    <n v="1"/>
    <n v="20"/>
    <n v="0.44444444444444381"/>
    <n v="8"/>
    <n v="0.26666666666666683"/>
    <n v="20"/>
    <n v="1"/>
    <n v="1"/>
    <n v="0.10000000000000014"/>
  </r>
  <r>
    <x v="0"/>
    <d v="2014-09-25T00:00:00"/>
    <x v="1"/>
    <s v="UPA400"/>
    <x v="16"/>
    <x v="109"/>
    <n v="767265"/>
    <n v="58960"/>
    <n v="0"/>
    <n v="5"/>
    <n v="-1"/>
    <n v="3"/>
    <n v="7.4"/>
    <n v="37.5"/>
    <n v="0.5"/>
    <n v="0.1"/>
    <s v="Clara"/>
    <n v="107"/>
    <n v="104"/>
    <n v="4"/>
    <n v="1"/>
    <n v="15"/>
    <n v="12"/>
    <n v="1"/>
    <n v="1"/>
    <n v="-1"/>
    <n v="34"/>
    <n v="8"/>
    <n v="1"/>
    <n v="107"/>
    <n v="0.35666666666667085"/>
    <n v="104"/>
    <n v="0.69333333333333136"/>
    <n v="15"/>
    <n v="0.33333333333333282"/>
    <n v="12"/>
    <n v="0.40000000000000013"/>
    <n v="4"/>
    <n v="0.26666666666666683"/>
    <n v="1"/>
    <n v="0.10000000000000014"/>
  </r>
  <r>
    <x v="0"/>
    <d v="2014-09-25T00:00:00"/>
    <x v="1"/>
    <s v="UPA400"/>
    <x v="16"/>
    <x v="110"/>
    <n v="751541"/>
    <n v="98711"/>
    <n v="0"/>
    <n v="33.200000000000003"/>
    <n v="0"/>
    <n v="10.8"/>
    <n v="6.8"/>
    <n v="37.200000000000003"/>
    <n v="0"/>
    <n v="-1"/>
    <s v="Oscura"/>
    <n v="94.4"/>
    <n v="103.7"/>
    <n v="19.399999999999999"/>
    <n v="3"/>
    <n v="21.4"/>
    <n v="15.5"/>
    <n v="1.4"/>
    <n v="0"/>
    <n v="0"/>
    <n v="99.1"/>
    <n v="26.1"/>
    <n v="18.2"/>
    <n v="94"/>
    <n v="0.31333333333333724"/>
    <n v="104"/>
    <n v="0.69333333333333136"/>
    <n v="21"/>
    <n v="0.46666666666666601"/>
    <n v="16"/>
    <n v="0.53333333333333344"/>
    <n v="19"/>
    <n v="1"/>
    <n v="3"/>
    <n v="0.30000000000000016"/>
  </r>
  <r>
    <x v="0"/>
    <d v="2014-09-25T00:00:00"/>
    <x v="1"/>
    <s v="UPA400"/>
    <x v="16"/>
    <x v="111"/>
    <n v="736550"/>
    <n v="28245"/>
    <n v="0"/>
    <n v="18.7"/>
    <n v="0"/>
    <n v="6.5"/>
    <n v="7"/>
    <n v="37.799999999999997"/>
    <m/>
    <n v="-1"/>
    <s v="Oscura"/>
    <n v="108.8"/>
    <n v="46.5"/>
    <n v="6.2"/>
    <n v="2.5"/>
    <n v="13.4"/>
    <n v="12.7"/>
    <n v="2.2999999999999998"/>
    <n v="0"/>
    <n v="0"/>
    <n v="174.4"/>
    <n v="49.7"/>
    <n v="6.6"/>
    <n v="109"/>
    <n v="0.36333333333333756"/>
    <n v="47"/>
    <n v="0.31333333333333052"/>
    <n v="13"/>
    <n v="0.28888888888888842"/>
    <n v="13"/>
    <n v="0.43333333333333346"/>
    <n v="6"/>
    <n v="0.40000000000000013"/>
    <n v="3"/>
    <n v="0.30000000000000016"/>
  </r>
  <r>
    <x v="0"/>
    <d v="2014-09-25T00:00:00"/>
    <x v="1"/>
    <s v="UPA400"/>
    <x v="16"/>
    <x v="112"/>
    <n v="722103"/>
    <n v="69273"/>
    <n v="0"/>
    <n v="0"/>
    <n v="0"/>
    <n v="2.9"/>
    <n v="7.8"/>
    <n v="38.200000000000003"/>
    <m/>
    <n v="-1"/>
    <s v="Oscura"/>
    <n v="23.2"/>
    <n v="18.2"/>
    <n v="1.7"/>
    <n v="0"/>
    <n v="17.3"/>
    <n v="5.8"/>
    <n v="0.2"/>
    <n v="0.4"/>
    <n v="0"/>
    <n v="288.7"/>
    <n v="33.6"/>
    <n v="6.8"/>
    <n v="23"/>
    <n v="7.6666666666670491E-2"/>
    <n v="18"/>
    <n v="0.11999999999999754"/>
    <n v="17"/>
    <n v="0.37777777777777721"/>
    <n v="6"/>
    <n v="0.20000000000000018"/>
    <n v="2"/>
    <n v="0.13333333333333353"/>
    <n v="0"/>
    <n v="1.3877787807814457E-16"/>
  </r>
  <r>
    <x v="0"/>
    <d v="2014-09-25T00:00:00"/>
    <x v="1"/>
    <s v="UPA400"/>
    <x v="16"/>
    <x v="113"/>
    <n v="708305"/>
    <n v="124082"/>
    <n v="0"/>
    <n v="0"/>
    <n v="0"/>
    <n v="18.600000000000001"/>
    <n v="6.5"/>
    <n v="37.5"/>
    <m/>
    <n v="-1"/>
    <s v="Oscura"/>
    <n v="217.1"/>
    <n v="52.9"/>
    <n v="9.4"/>
    <n v="2.6"/>
    <n v="5.4"/>
    <n v="38.1"/>
    <n v="1"/>
    <n v="0.7"/>
    <n v="0"/>
    <n v="56.2"/>
    <n v="32.6"/>
    <n v="1.1000000000000001"/>
    <n v="217"/>
    <n v="0.72333333333333616"/>
    <n v="53"/>
    <n v="0.35333333333333045"/>
    <n v="5"/>
    <n v="0.11111111111111063"/>
    <n v="38"/>
    <n v="1"/>
    <n v="9"/>
    <n v="0.60000000000000009"/>
    <n v="3"/>
    <n v="0.30000000000000016"/>
  </r>
  <r>
    <x v="0"/>
    <d v="2014-04-17T00:00:00"/>
    <x v="0"/>
    <s v="UPA400"/>
    <x v="17"/>
    <x v="114"/>
    <n v="962291"/>
    <n v="51475"/>
    <n v="0"/>
    <n v="7"/>
    <m/>
    <n v="1"/>
    <n v="5.9"/>
    <m/>
    <m/>
    <n v="0.03"/>
    <m/>
    <n v="385"/>
    <n v="65"/>
    <n v="5"/>
    <n v="0"/>
    <n v="29"/>
    <n v="23"/>
    <n v="1"/>
    <n v="0"/>
    <n v="2"/>
    <n v="35"/>
    <n v="11"/>
    <n v="1"/>
    <n v="385"/>
    <n v="1.3"/>
    <n v="65"/>
    <n v="0.4333333333333303"/>
    <n v="29"/>
    <n v="0.64444444444444393"/>
    <n v="23"/>
    <n v="0.76666666666666672"/>
    <n v="5"/>
    <n v="0.33333333333333348"/>
    <n v="0"/>
    <n v="1.3877787807814457E-16"/>
  </r>
  <r>
    <x v="0"/>
    <d v="2014-04-17T00:00:00"/>
    <x v="0"/>
    <s v="UPA400"/>
    <x v="17"/>
    <x v="23"/>
    <n v="931792"/>
    <n v="20977"/>
    <n v="0"/>
    <n v="5"/>
    <m/>
    <n v="1"/>
    <n v="6.1"/>
    <m/>
    <m/>
    <n v="0.16"/>
    <m/>
    <n v="58"/>
    <n v="39"/>
    <n v="3"/>
    <n v="0"/>
    <n v="13"/>
    <n v="6"/>
    <n v="0"/>
    <n v="0"/>
    <n v="0"/>
    <n v="36"/>
    <n v="6"/>
    <n v="1"/>
    <n v="58"/>
    <n v="0.19333333333333694"/>
    <n v="39"/>
    <n v="0.25999999999999729"/>
    <n v="13"/>
    <n v="0.28888888888888842"/>
    <n v="6"/>
    <n v="0.20000000000000018"/>
    <n v="3"/>
    <n v="0.20000000000000018"/>
    <n v="0"/>
    <n v="1.3877787807814457E-16"/>
  </r>
  <r>
    <x v="0"/>
    <d v="2014-04-17T00:00:00"/>
    <x v="0"/>
    <s v="UPA400"/>
    <x v="17"/>
    <x v="115"/>
    <n v="910816"/>
    <n v="91801"/>
    <n v="0"/>
    <n v="14"/>
    <m/>
    <n v="3"/>
    <n v="6"/>
    <m/>
    <m/>
    <n v="0.2"/>
    <m/>
    <n v="71"/>
    <n v="94"/>
    <n v="8"/>
    <n v="0"/>
    <n v="53"/>
    <n v="5"/>
    <n v="1"/>
    <n v="1"/>
    <n v="0"/>
    <n v="51"/>
    <n v="22"/>
    <n v="2"/>
    <n v="71"/>
    <n v="0.23666666666667019"/>
    <n v="94"/>
    <n v="0.62666666666666426"/>
    <n v="53"/>
    <n v="1"/>
    <n v="5"/>
    <n v="0.16666666666666685"/>
    <n v="8"/>
    <n v="0.53333333333333344"/>
    <n v="0"/>
    <n v="1.3877787807814457E-16"/>
  </r>
  <r>
    <x v="0"/>
    <d v="2014-04-17T00:00:00"/>
    <x v="0"/>
    <s v="UPA400"/>
    <x v="17"/>
    <x v="2"/>
    <n v="900726"/>
    <n v="8384"/>
    <n v="0"/>
    <n v="2"/>
    <m/>
    <n v="3"/>
    <n v="6.7839999999999998"/>
    <n v="31.58"/>
    <n v="1"/>
    <n v="0.27"/>
    <m/>
    <n v="22"/>
    <n v="18"/>
    <n v="6"/>
    <n v="0"/>
    <n v="4"/>
    <n v="2"/>
    <n v="0"/>
    <m/>
    <n v="0"/>
    <n v="31"/>
    <n v="2"/>
    <n v="0"/>
    <n v="22"/>
    <n v="7.3333333333337164E-2"/>
    <n v="18"/>
    <n v="0.11999999999999754"/>
    <n v="4"/>
    <n v="8.8888888888888407E-2"/>
    <n v="2"/>
    <n v="6.6666666666666874E-2"/>
    <n v="6"/>
    <n v="0.40000000000000013"/>
    <n v="0"/>
    <n v="1.3877787807814457E-16"/>
  </r>
  <r>
    <x v="0"/>
    <d v="2014-04-17T00:00:00"/>
    <x v="0"/>
    <s v="UPA400"/>
    <x v="17"/>
    <x v="116"/>
    <n v="879979"/>
    <n v="89223"/>
    <n v="0"/>
    <n v="4"/>
    <m/>
    <n v="2"/>
    <n v="6.52"/>
    <n v="29.86"/>
    <n v="0.96"/>
    <n v="0.18"/>
    <m/>
    <n v="39"/>
    <n v="34"/>
    <n v="11"/>
    <n v="0"/>
    <n v="9"/>
    <n v="2"/>
    <n v="0"/>
    <m/>
    <n v="0"/>
    <n v="29"/>
    <n v="3"/>
    <n v="1"/>
    <n v="39"/>
    <n v="0.13000000000000372"/>
    <n v="34"/>
    <n v="0.22666666666666402"/>
    <n v="9"/>
    <n v="0.19999999999999954"/>
    <n v="2"/>
    <n v="6.6666666666666874E-2"/>
    <n v="11"/>
    <n v="0.73333333333333339"/>
    <n v="0"/>
    <n v="1.3877787807814457E-16"/>
  </r>
  <r>
    <x v="0"/>
    <d v="2014-04-17T00:00:00"/>
    <x v="0"/>
    <s v="UPA400"/>
    <x v="17"/>
    <x v="33"/>
    <n v="865711"/>
    <n v="74955"/>
    <n v="0"/>
    <n v="4"/>
    <m/>
    <n v="2"/>
    <n v="6.2"/>
    <m/>
    <m/>
    <n v="0.26"/>
    <m/>
    <n v="48"/>
    <n v="38"/>
    <n v="17"/>
    <n v="0"/>
    <n v="7"/>
    <n v="4"/>
    <n v="0"/>
    <n v="1"/>
    <n v="0"/>
    <n v="33"/>
    <n v="5"/>
    <n v="1"/>
    <n v="48"/>
    <n v="0.16000000000000367"/>
    <n v="38"/>
    <n v="0.25333333333333063"/>
    <n v="7"/>
    <n v="0.15555555555555509"/>
    <n v="4"/>
    <n v="0.13333333333333353"/>
    <n v="17"/>
    <n v="1"/>
    <n v="0"/>
    <n v="1.3877787807814457E-16"/>
  </r>
  <r>
    <x v="0"/>
    <d v="2014-04-17T00:00:00"/>
    <x v="0"/>
    <s v="UPA400"/>
    <x v="17"/>
    <x v="71"/>
    <n v="856688"/>
    <n v="65932"/>
    <n v="0"/>
    <n v="2"/>
    <m/>
    <n v="1"/>
    <n v="6.5"/>
    <m/>
    <m/>
    <n v="0.06"/>
    <m/>
    <n v="16"/>
    <n v="22"/>
    <n v="2"/>
    <n v="0"/>
    <n v="4"/>
    <n v="1"/>
    <n v="0"/>
    <n v="0"/>
    <n v="0"/>
    <n v="22"/>
    <n v="4"/>
    <n v="1"/>
    <n v="16"/>
    <n v="5.3333333333337181E-2"/>
    <n v="22"/>
    <n v="0.14666666666666417"/>
    <n v="4"/>
    <n v="8.8888888888888407E-2"/>
    <n v="1"/>
    <n v="3.3333333333333541E-2"/>
    <n v="2"/>
    <n v="0.13333333333333353"/>
    <n v="0"/>
    <n v="1.3877787807814457E-16"/>
  </r>
  <r>
    <x v="0"/>
    <d v="2014-04-17T00:00:00"/>
    <x v="1"/>
    <s v="UPA400"/>
    <x v="17"/>
    <x v="72"/>
    <n v="812901"/>
    <n v="22145"/>
    <n v="0"/>
    <n v="6"/>
    <m/>
    <n v="2"/>
    <n v="6.4"/>
    <s v=""/>
    <s v=""/>
    <n v="0.09"/>
    <s v=""/>
    <n v="13"/>
    <n v="24"/>
    <n v="2"/>
    <n v="0"/>
    <n v="5"/>
    <n v="0"/>
    <n v="0"/>
    <n v="0"/>
    <n v="0"/>
    <n v="33"/>
    <n v="5"/>
    <n v="1"/>
    <n v="13"/>
    <n v="4.3333333333337179E-2"/>
    <n v="24"/>
    <n v="0.15999999999999748"/>
    <n v="5"/>
    <n v="0.11111111111111063"/>
    <n v="0"/>
    <n v="2.0816681711721685E-16"/>
    <n v="2"/>
    <n v="0.13333333333333353"/>
    <n v="0"/>
    <n v="1.3877787807814457E-16"/>
  </r>
  <r>
    <x v="0"/>
    <d v="2014-04-17T00:00:00"/>
    <x v="1"/>
    <s v="UPA400"/>
    <x v="17"/>
    <x v="109"/>
    <n v="757491"/>
    <n v="61497"/>
    <n v="0"/>
    <n v="1"/>
    <n v="-1"/>
    <n v="3"/>
    <n v="7.3"/>
    <n v="37.5"/>
    <n v="1"/>
    <n v="0"/>
    <s v="Clara"/>
    <n v="31"/>
    <n v="54"/>
    <n v="2"/>
    <n v="0"/>
    <n v="6"/>
    <n v="3"/>
    <n v="1"/>
    <n v="0"/>
    <n v="-1"/>
    <n v="26"/>
    <n v="6"/>
    <n v="1"/>
    <n v="31"/>
    <n v="0.10333333333333711"/>
    <n v="54"/>
    <n v="0.3599999999999971"/>
    <n v="6"/>
    <n v="0.13333333333333286"/>
    <n v="3"/>
    <n v="0.1000000000000002"/>
    <n v="2"/>
    <n v="0.13333333333333353"/>
    <n v="0"/>
    <n v="1.3877787807814457E-16"/>
  </r>
  <r>
    <x v="0"/>
    <d v="2014-04-17T00:00:00"/>
    <x v="1"/>
    <s v="UPA400"/>
    <x v="17"/>
    <x v="117"/>
    <n v="723306"/>
    <n v="27312"/>
    <n v="0"/>
    <n v="0.8"/>
    <n v="0"/>
    <n v="6.1"/>
    <n v="6.9"/>
    <n v="37"/>
    <m/>
    <n v="-1"/>
    <s v="Oscura"/>
    <n v="49.8"/>
    <n v="43.8"/>
    <n v="0.6"/>
    <n v="2.1"/>
    <n v="7.1"/>
    <n v="6.3"/>
    <n v="0.3"/>
    <n v="0"/>
    <n v="0"/>
    <n v="62.4"/>
    <n v="22.6"/>
    <n v="1.6"/>
    <n v="50"/>
    <n v="0.16666666666667032"/>
    <n v="44"/>
    <n v="0.29333333333333056"/>
    <n v="7"/>
    <n v="0.15555555555555509"/>
    <n v="6"/>
    <n v="0.20000000000000018"/>
    <n v="1"/>
    <n v="6.666666666666686E-2"/>
    <n v="2"/>
    <n v="0.20000000000000015"/>
  </r>
  <r>
    <x v="0"/>
    <d v="2014-04-17T00:00:00"/>
    <x v="1"/>
    <s v="UPA400"/>
    <x v="17"/>
    <x v="118"/>
    <n v="697923"/>
    <n v="45093"/>
    <n v="0"/>
    <n v="0"/>
    <n v="0"/>
    <n v="13.2"/>
    <n v="6.7"/>
    <n v="45.1"/>
    <m/>
    <n v="-1"/>
    <s v="Oscura"/>
    <n v="59.8"/>
    <n v="27.7"/>
    <n v="5"/>
    <n v="1.6"/>
    <n v="5.6"/>
    <n v="18"/>
    <n v="1.8"/>
    <n v="0.1"/>
    <n v="0"/>
    <n v="99.8"/>
    <n v="47.4"/>
    <n v="16.399999999999999"/>
    <n v="60"/>
    <n v="0.20000000000000359"/>
    <n v="28"/>
    <n v="0.18666666666666409"/>
    <n v="6"/>
    <n v="0.13333333333333286"/>
    <n v="18"/>
    <n v="0.60000000000000009"/>
    <n v="5"/>
    <n v="0.33333333333333348"/>
    <n v="2"/>
    <n v="0.20000000000000015"/>
  </r>
  <r>
    <x v="0"/>
    <d v="2015-03-03T00:00:00"/>
    <x v="0"/>
    <s v="O500 EURO V"/>
    <x v="18"/>
    <x v="89"/>
    <n v="940416"/>
    <n v="5838"/>
    <n v="0"/>
    <n v="2"/>
    <m/>
    <n v="0"/>
    <n v="7.3"/>
    <n v="36.200000000000003"/>
    <n v="1.1000000000000001"/>
    <n v="0"/>
    <m/>
    <n v="5"/>
    <n v="23"/>
    <n v="0"/>
    <n v="0"/>
    <n v="1"/>
    <n v="1"/>
    <n v="0"/>
    <n v="0"/>
    <n v="0"/>
    <n v="32"/>
    <n v="2"/>
    <n v="0"/>
    <n v="5"/>
    <n v="1.6666666666670507E-2"/>
    <n v="23"/>
    <n v="0.15333333333333082"/>
    <n v="1"/>
    <n v="2.222222222222173E-2"/>
    <n v="1"/>
    <n v="3.3333333333333541E-2"/>
    <n v="0"/>
    <n v="1.9428902930940239E-16"/>
    <n v="0"/>
    <n v="1.3877787807814457E-16"/>
  </r>
  <r>
    <x v="0"/>
    <d v="2015-03-03T00:00:00"/>
    <x v="0"/>
    <s v="UPA400"/>
    <x v="18"/>
    <x v="119"/>
    <n v="934702"/>
    <n v="47917"/>
    <n v="0"/>
    <n v="6"/>
    <m/>
    <n v="2"/>
    <n v="6.3"/>
    <m/>
    <m/>
    <n v="0.72"/>
    <m/>
    <n v="24"/>
    <n v="98"/>
    <n v="2"/>
    <n v="0"/>
    <n v="6"/>
    <n v="2"/>
    <n v="0"/>
    <n v="1"/>
    <n v="0"/>
    <n v="32"/>
    <n v="10"/>
    <n v="1"/>
    <n v="24"/>
    <n v="8.0000000000003818E-2"/>
    <n v="98"/>
    <n v="0.6533333333333311"/>
    <n v="6"/>
    <n v="0.13333333333333286"/>
    <n v="2"/>
    <n v="6.6666666666666874E-2"/>
    <n v="2"/>
    <n v="0.13333333333333353"/>
    <n v="0"/>
    <n v="1.3877787807814457E-16"/>
  </r>
  <r>
    <x v="0"/>
    <d v="2015-03-03T00:00:00"/>
    <x v="1"/>
    <s v="UPA400"/>
    <x v="18"/>
    <x v="14"/>
    <n v="886215"/>
    <n v="99822"/>
    <n v="0"/>
    <n v="2"/>
    <m/>
    <n v="1"/>
    <n v="6.6"/>
    <n v="31.1"/>
    <n v="1.1200000000000001"/>
    <n v="0"/>
    <m/>
    <n v="20"/>
    <n v="23"/>
    <n v="3"/>
    <n v="0"/>
    <n v="6"/>
    <n v="1"/>
    <n v="0"/>
    <n v="0"/>
    <n v="0"/>
    <n v="41"/>
    <n v="8"/>
    <n v="0"/>
    <n v="20"/>
    <n v="6.666666666667051E-2"/>
    <n v="23"/>
    <n v="0.15333333333333082"/>
    <n v="6"/>
    <n v="0.13333333333333286"/>
    <n v="1"/>
    <n v="3.3333333333333541E-2"/>
    <n v="3"/>
    <n v="0.20000000000000018"/>
    <n v="0"/>
    <n v="1.3877787807814457E-16"/>
  </r>
  <r>
    <x v="0"/>
    <d v="2015-03-03T00:00:00"/>
    <x v="1"/>
    <s v="UPA400"/>
    <x v="18"/>
    <x v="120"/>
    <n v="856044"/>
    <n v="69651"/>
    <n v="0"/>
    <n v="3"/>
    <m/>
    <n v="3"/>
    <n v="7"/>
    <n v="35.5"/>
    <n v="1.45"/>
    <n v="0.04"/>
    <m/>
    <n v="41"/>
    <n v="41"/>
    <n v="5"/>
    <n v="0"/>
    <n v="11"/>
    <n v="2"/>
    <n v="0"/>
    <n v="1"/>
    <n v="0"/>
    <n v="64"/>
    <n v="25"/>
    <n v="1"/>
    <n v="41"/>
    <n v="0.13666666666667038"/>
    <n v="41"/>
    <n v="0.2733333333333306"/>
    <n v="11"/>
    <n v="0.24444444444444399"/>
    <n v="2"/>
    <n v="6.6666666666666874E-2"/>
    <n v="5"/>
    <n v="0.33333333333333348"/>
    <n v="0"/>
    <n v="1.3877787807814457E-16"/>
  </r>
  <r>
    <x v="0"/>
    <d v="2015-03-03T00:00:00"/>
    <x v="1"/>
    <s v="UPA400"/>
    <x v="18"/>
    <x v="54"/>
    <n v="822927"/>
    <n v="36534"/>
    <n v="0"/>
    <n v="2"/>
    <m/>
    <n v="3"/>
    <n v="7"/>
    <n v="35.200000000000003"/>
    <n v="1.51"/>
    <n v="0.05"/>
    <s v=""/>
    <n v="37"/>
    <n v="33"/>
    <n v="4"/>
    <n v="0"/>
    <n v="6"/>
    <n v="2"/>
    <n v="0"/>
    <n v="0"/>
    <n v="0"/>
    <n v="61"/>
    <n v="29"/>
    <n v="1"/>
    <n v="37"/>
    <n v="0.12333333333333707"/>
    <n v="33"/>
    <n v="0.21999999999999736"/>
    <n v="6"/>
    <n v="0.13333333333333286"/>
    <n v="2"/>
    <n v="6.6666666666666874E-2"/>
    <n v="4"/>
    <n v="0.26666666666666683"/>
    <n v="0"/>
    <n v="1.3877787807814457E-16"/>
  </r>
  <r>
    <x v="0"/>
    <d v="2015-03-03T00:00:00"/>
    <x v="1"/>
    <s v="UPA400"/>
    <x v="18"/>
    <x v="18"/>
    <n v="786393"/>
    <n v="121130"/>
    <n v="0"/>
    <n v="2"/>
    <n v="0"/>
    <n v="9"/>
    <n v="7.3"/>
    <n v="39"/>
    <n v="0.7"/>
    <n v="0.1"/>
    <s v="Clara"/>
    <n v="119"/>
    <n v="83"/>
    <n v="15"/>
    <n v="0"/>
    <n v="14"/>
    <n v="6"/>
    <n v="0"/>
    <n v="1"/>
    <n v="0"/>
    <n v="171"/>
    <n v="112"/>
    <n v="2"/>
    <n v="119"/>
    <n v="0.39666666666667111"/>
    <n v="83"/>
    <n v="0.55333333333333046"/>
    <n v="14"/>
    <n v="0.31111111111111062"/>
    <n v="6"/>
    <n v="0.20000000000000018"/>
    <n v="15"/>
    <n v="1"/>
    <n v="0"/>
    <n v="1.3877787807814457E-16"/>
  </r>
  <r>
    <x v="0"/>
    <d v="2015-03-03T00:00:00"/>
    <x v="1"/>
    <s v="UPA400"/>
    <x v="18"/>
    <x v="63"/>
    <n v="758776"/>
    <n v="93513"/>
    <n v="0"/>
    <n v="33.200000000000003"/>
    <n v="0"/>
    <n v="11.5"/>
    <n v="7.1"/>
    <n v="37.700000000000003"/>
    <m/>
    <n v="-1"/>
    <s v="Oscura"/>
    <n v="126.7"/>
    <n v="60"/>
    <n v="10"/>
    <n v="2.9"/>
    <n v="11.9"/>
    <n v="15.3"/>
    <n v="0.8"/>
    <n v="0"/>
    <n v="0"/>
    <n v="383"/>
    <n v="53.6"/>
    <n v="14.4"/>
    <n v="127"/>
    <n v="0.42333333333333795"/>
    <n v="60"/>
    <n v="0.39999999999999702"/>
    <n v="12"/>
    <n v="0.26666666666666622"/>
    <n v="15"/>
    <n v="0.50000000000000011"/>
    <n v="10"/>
    <n v="0.66666666666666674"/>
    <n v="3"/>
    <n v="0.30000000000000016"/>
  </r>
  <r>
    <x v="0"/>
    <d v="2015-03-03T00:00:00"/>
    <x v="1"/>
    <s v="UPA400"/>
    <x v="18"/>
    <x v="5"/>
    <n v="729109"/>
    <n v="63846"/>
    <n v="0"/>
    <n v="0"/>
    <n v="0"/>
    <n v="4.5"/>
    <n v="7.3"/>
    <n v="40.700000000000003"/>
    <m/>
    <n v="-1"/>
    <s v="Oscura"/>
    <n v="70.8"/>
    <n v="2.6"/>
    <n v="5.7"/>
    <n v="0"/>
    <n v="4.4000000000000004"/>
    <n v="7.1"/>
    <n v="1.3"/>
    <n v="2.2999999999999998"/>
    <n v="0"/>
    <n v="686.7"/>
    <n v="67"/>
    <n v="0.7"/>
    <n v="71"/>
    <n v="0.23666666666667019"/>
    <n v="3"/>
    <n v="1.999999999999752E-2"/>
    <n v="4"/>
    <n v="8.8888888888888407E-2"/>
    <n v="7"/>
    <n v="0.2333333333333335"/>
    <n v="6"/>
    <n v="0.40000000000000013"/>
    <n v="0"/>
    <n v="1.3877787807814457E-16"/>
  </r>
  <r>
    <x v="0"/>
    <d v="2011-05-07T00:00:00"/>
    <x v="0"/>
    <s v="O500 EURO V"/>
    <x v="19"/>
    <x v="89"/>
    <n v="958708"/>
    <n v="30234"/>
    <n v="0"/>
    <n v="3"/>
    <m/>
    <n v="2"/>
    <n v="7.3"/>
    <n v="1.19"/>
    <n v="36.4"/>
    <n v="0"/>
    <m/>
    <n v="6"/>
    <n v="23"/>
    <n v="0"/>
    <n v="0"/>
    <n v="3"/>
    <n v="0"/>
    <n v="0"/>
    <n v="0"/>
    <n v="0"/>
    <n v="34"/>
    <n v="8"/>
    <n v="0"/>
    <n v="6"/>
    <n v="2.0000000000003841E-2"/>
    <n v="23"/>
    <n v="0.15333333333333082"/>
    <n v="3"/>
    <n v="6.666666666666618E-2"/>
    <n v="0"/>
    <n v="2.0816681711721685E-16"/>
    <n v="0"/>
    <n v="1.9428902930940239E-16"/>
    <n v="0"/>
    <n v="1.3877787807814457E-16"/>
  </r>
  <r>
    <x v="0"/>
    <d v="2011-05-07T00:00:00"/>
    <x v="0"/>
    <s v="UPA400"/>
    <x v="19"/>
    <x v="13"/>
    <n v="864693"/>
    <n v="7142"/>
    <n v="0"/>
    <n v="4"/>
    <m/>
    <n v="4"/>
    <n v="6.6379999999999999"/>
    <n v="29.94"/>
    <n v="0.93"/>
    <n v="0.59"/>
    <m/>
    <n v="56"/>
    <n v="32"/>
    <n v="11"/>
    <n v="0"/>
    <n v="8"/>
    <n v="8"/>
    <n v="0"/>
    <m/>
    <n v="0"/>
    <n v="35"/>
    <n v="2"/>
    <n v="0"/>
    <n v="56"/>
    <n v="0.18666666666667028"/>
    <n v="32"/>
    <n v="0.21333333333333071"/>
    <n v="8"/>
    <n v="0.17777777777777731"/>
    <n v="8"/>
    <n v="0.26666666666666683"/>
    <n v="11"/>
    <n v="0.73333333333333339"/>
    <n v="0"/>
    <n v="1.3877787807814457E-16"/>
  </r>
  <r>
    <x v="0"/>
    <d v="2011-05-07T00:00:00"/>
    <x v="0"/>
    <s v="UPA400"/>
    <x v="19"/>
    <x v="13"/>
    <n v="884680"/>
    <n v="7521"/>
    <n v="0"/>
    <n v="2"/>
    <m/>
    <n v="2"/>
    <n v="6.7270000000000003"/>
    <n v="31"/>
    <n v="0.95"/>
    <n v="0.01"/>
    <m/>
    <n v="8"/>
    <n v="14"/>
    <n v="1"/>
    <n v="0"/>
    <n v="3"/>
    <n v="1"/>
    <n v="0"/>
    <m/>
    <n v="0"/>
    <n v="33"/>
    <n v="1"/>
    <n v="0"/>
    <n v="8"/>
    <n v="2.6666666666670509E-2"/>
    <n v="14"/>
    <n v="9.3333333333330867E-2"/>
    <n v="3"/>
    <n v="6.666666666666618E-2"/>
    <n v="1"/>
    <n v="3.3333333333333541E-2"/>
    <n v="1"/>
    <n v="6.666666666666686E-2"/>
    <n v="0"/>
    <n v="1.3877787807814457E-16"/>
  </r>
  <r>
    <x v="0"/>
    <d v="2011-05-07T00:00:00"/>
    <x v="0"/>
    <s v="UPA400"/>
    <x v="19"/>
    <x v="121"/>
    <n v="849854"/>
    <n v="93586"/>
    <n v="0"/>
    <n v="4"/>
    <m/>
    <n v="3"/>
    <n v="6.8"/>
    <n v="33.799999999999997"/>
    <n v="1.3"/>
    <n v="0.03"/>
    <m/>
    <n v="106"/>
    <n v="109"/>
    <n v="13"/>
    <n v="0"/>
    <n v="15"/>
    <n v="11"/>
    <n v="1"/>
    <n v="1"/>
    <n v="0"/>
    <n v="48"/>
    <n v="17"/>
    <n v="2"/>
    <n v="106"/>
    <n v="0.3533333333333375"/>
    <n v="109"/>
    <n v="0.72666666666666491"/>
    <n v="15"/>
    <n v="0.33333333333333282"/>
    <n v="11"/>
    <n v="0.36666666666666681"/>
    <n v="13"/>
    <n v="0.8666666666666667"/>
    <n v="0"/>
    <n v="1.3877787807814457E-16"/>
  </r>
  <r>
    <x v="0"/>
    <d v="2011-05-07T00:00:00"/>
    <x v="0"/>
    <s v="UPA400"/>
    <x v="19"/>
    <x v="53"/>
    <n v="821105"/>
    <n v="64837"/>
    <n v="0"/>
    <n v="4"/>
    <m/>
    <n v="3"/>
    <n v="7.1"/>
    <n v="36.1"/>
    <n v="0.09"/>
    <n v="0.05"/>
    <m/>
    <n v="59"/>
    <n v="42"/>
    <n v="1"/>
    <n v="0"/>
    <n v="15"/>
    <n v="6"/>
    <n v="0"/>
    <n v="0"/>
    <n v="0"/>
    <n v="43"/>
    <n v="9"/>
    <n v="1"/>
    <n v="59"/>
    <n v="0.19666666666667026"/>
    <n v="42"/>
    <n v="0.27999999999999725"/>
    <n v="15"/>
    <n v="0.33333333333333282"/>
    <n v="6"/>
    <n v="0.20000000000000018"/>
    <n v="1"/>
    <n v="6.666666666666686E-2"/>
    <n v="0"/>
    <n v="1.3877787807814457E-16"/>
  </r>
  <r>
    <x v="0"/>
    <d v="2011-05-07T00:00:00"/>
    <x v="0"/>
    <s v="UPA400"/>
    <x v="19"/>
    <x v="122"/>
    <n v="787269"/>
    <n v="31001"/>
    <n v="0"/>
    <n v="4"/>
    <n v="0"/>
    <n v="1"/>
    <n v="7.2"/>
    <n v="37.4"/>
    <n v="0.1"/>
    <n v="0.1"/>
    <s v="Clara"/>
    <n v="43"/>
    <n v="37"/>
    <n v="4"/>
    <n v="0"/>
    <n v="16"/>
    <n v="9"/>
    <n v="0"/>
    <n v="0"/>
    <n v="0"/>
    <n v="38"/>
    <n v="11"/>
    <n v="0"/>
    <n v="43"/>
    <n v="0.14333333333333703"/>
    <n v="37"/>
    <n v="0.24666666666666398"/>
    <n v="16"/>
    <n v="0.35555555555555501"/>
    <n v="9"/>
    <n v="0.30000000000000016"/>
    <n v="4"/>
    <n v="0.26666666666666683"/>
    <n v="0"/>
    <n v="1.3877787807814457E-16"/>
  </r>
  <r>
    <x v="0"/>
    <d v="2011-05-07T00:00:00"/>
    <x v="0"/>
    <s v="UPA400"/>
    <x v="19"/>
    <x v="123"/>
    <n v="756268"/>
    <n v="116644"/>
    <n v="0"/>
    <n v="4"/>
    <n v="-1"/>
    <n v="3"/>
    <n v="7.2"/>
    <n v="39.200000000000003"/>
    <n v="0.5"/>
    <n v="0"/>
    <s v="Clara"/>
    <n v="81"/>
    <n v="67"/>
    <n v="5"/>
    <n v="0"/>
    <n v="35"/>
    <n v="7"/>
    <n v="0"/>
    <n v="1"/>
    <n v="-1"/>
    <n v="78"/>
    <n v="20"/>
    <n v="1"/>
    <n v="81"/>
    <n v="0.27000000000000363"/>
    <n v="67"/>
    <n v="0.4466666666666636"/>
    <n v="35"/>
    <n v="0.77777777777777746"/>
    <n v="7"/>
    <n v="0.2333333333333335"/>
    <n v="5"/>
    <n v="0.33333333333333348"/>
    <n v="0"/>
    <n v="1.3877787807814457E-16"/>
  </r>
  <r>
    <x v="0"/>
    <d v="2011-05-07T00:00:00"/>
    <x v="0"/>
    <s v="UPA400"/>
    <x v="19"/>
    <x v="5"/>
    <n v="718767"/>
    <n v="79143"/>
    <n v="0"/>
    <n v="0"/>
    <n v="0"/>
    <n v="2.9"/>
    <n v="7.2"/>
    <n v="36.799999999999997"/>
    <m/>
    <n v="-1"/>
    <s v="Oscura"/>
    <n v="70.7"/>
    <n v="3.6"/>
    <n v="1.7"/>
    <n v="0.5"/>
    <n v="0"/>
    <n v="10.9"/>
    <n v="1"/>
    <n v="1.6"/>
    <n v="0"/>
    <n v="138"/>
    <n v="36.9"/>
    <n v="0.3"/>
    <n v="71"/>
    <n v="0.23666666666667019"/>
    <n v="4"/>
    <n v="2.6666666666664188E-2"/>
    <n v="0"/>
    <n v="-4.9266146717741321E-16"/>
    <n v="11"/>
    <n v="0.36666666666666681"/>
    <n v="2"/>
    <n v="0.13333333333333353"/>
    <n v="1"/>
    <n v="0.10000000000000014"/>
  </r>
  <r>
    <x v="0"/>
    <d v="2011-05-07T00:00:00"/>
    <x v="0"/>
    <s v="UPA400"/>
    <x v="19"/>
    <x v="124"/>
    <n v="684304"/>
    <n v="19041"/>
    <n v="0"/>
    <n v="3.8"/>
    <n v="0"/>
    <n v="4.4000000000000004"/>
    <n v="6.6"/>
    <n v="43.4"/>
    <m/>
    <n v="-1"/>
    <s v="Oscura"/>
    <n v="66.8"/>
    <n v="21.5"/>
    <n v="10.199999999999999"/>
    <n v="1.6"/>
    <n v="3.1"/>
    <n v="6.5"/>
    <n v="1.4"/>
    <n v="0.9"/>
    <n v="0"/>
    <n v="992.4"/>
    <n v="90.3"/>
    <n v="7.7"/>
    <n v="67"/>
    <n v="0.22333333333333688"/>
    <n v="22"/>
    <n v="0.14666666666666417"/>
    <n v="3"/>
    <n v="6.666666666666618E-2"/>
    <n v="7"/>
    <n v="0.2333333333333335"/>
    <n v="10"/>
    <n v="0.66666666666666674"/>
    <n v="2"/>
    <n v="0.20000000000000015"/>
  </r>
  <r>
    <x v="0"/>
    <d v="2009-06-05T00:00:00"/>
    <x v="0"/>
    <s v="UPA400"/>
    <x v="20"/>
    <x v="125"/>
    <n v="934034"/>
    <n v="76483"/>
    <n v="0"/>
    <n v="5"/>
    <m/>
    <n v="7"/>
    <n v="6.4"/>
    <m/>
    <m/>
    <n v="0.23"/>
    <m/>
    <n v="478"/>
    <n v="61"/>
    <n v="6"/>
    <n v="0"/>
    <n v="13"/>
    <n v="38"/>
    <n v="0"/>
    <n v="0"/>
    <n v="1"/>
    <n v="65"/>
    <n v="9"/>
    <n v="1"/>
    <n v="478"/>
    <n v="1.3"/>
    <n v="61"/>
    <n v="0.40666666666666368"/>
    <n v="13"/>
    <n v="0.28888888888888842"/>
    <n v="38"/>
    <n v="1"/>
    <n v="6"/>
    <n v="0.40000000000000013"/>
    <n v="0"/>
    <n v="1.3877787807814457E-16"/>
  </r>
  <r>
    <x v="0"/>
    <d v="2009-06-05T00:00:00"/>
    <x v="0"/>
    <s v="UPA400"/>
    <x v="20"/>
    <x v="126"/>
    <n v="902004"/>
    <n v="44453"/>
    <n v="0"/>
    <n v="5"/>
    <m/>
    <n v="6"/>
    <n v="6.2"/>
    <m/>
    <m/>
    <n v="0.53"/>
    <m/>
    <n v="245"/>
    <n v="67"/>
    <n v="14"/>
    <n v="0"/>
    <n v="12"/>
    <n v="22"/>
    <n v="0"/>
    <n v="1"/>
    <n v="1"/>
    <n v="38"/>
    <n v="7"/>
    <n v="1"/>
    <n v="245"/>
    <n v="0.81666666666666854"/>
    <n v="67"/>
    <n v="0.4466666666666636"/>
    <n v="12"/>
    <n v="0.26666666666666622"/>
    <n v="22"/>
    <n v="0.73333333333333339"/>
    <n v="14"/>
    <n v="0.93333333333333335"/>
    <n v="0"/>
    <n v="1.3877787807814457E-16"/>
  </r>
  <r>
    <x v="0"/>
    <d v="2009-06-05T00:00:00"/>
    <x v="0"/>
    <s v="UPA400"/>
    <x v="20"/>
    <x v="33"/>
    <n v="871189"/>
    <n v="54811"/>
    <n v="0"/>
    <n v="5"/>
    <m/>
    <n v="2"/>
    <n v="6.2"/>
    <m/>
    <m/>
    <n v="7.0000000000000007E-2"/>
    <m/>
    <n v="26"/>
    <n v="43"/>
    <n v="3"/>
    <n v="0"/>
    <n v="7"/>
    <n v="5"/>
    <n v="0"/>
    <n v="0"/>
    <n v="0"/>
    <n v="29"/>
    <n v="6"/>
    <n v="0"/>
    <n v="26"/>
    <n v="8.6666666666670472E-2"/>
    <n v="43"/>
    <n v="0.28666666666666391"/>
    <n v="7"/>
    <n v="0.15555555555555509"/>
    <n v="5"/>
    <n v="0.16666666666666685"/>
    <n v="3"/>
    <n v="0.20000000000000018"/>
    <n v="0"/>
    <n v="1.3877787807814457E-16"/>
  </r>
  <r>
    <x v="0"/>
    <d v="2009-06-05T00:00:00"/>
    <x v="0"/>
    <s v="UPA400"/>
    <x v="20"/>
    <x v="127"/>
    <n v="816624"/>
    <n v="32962"/>
    <n v="0"/>
    <n v="8"/>
    <m/>
    <n v="2"/>
    <n v="7.2"/>
    <n v="34.9"/>
    <n v="0.48"/>
    <n v="0.03"/>
    <s v=""/>
    <n v="5"/>
    <n v="15"/>
    <n v="1"/>
    <n v="0"/>
    <n v="3"/>
    <n v="1"/>
    <n v="0"/>
    <n v="0"/>
    <n v="0"/>
    <n v="30"/>
    <n v="2"/>
    <n v="0"/>
    <n v="5"/>
    <n v="1.6666666666670507E-2"/>
    <n v="15"/>
    <n v="9.9999999999997535E-2"/>
    <n v="3"/>
    <n v="6.666666666666618E-2"/>
    <n v="1"/>
    <n v="3.3333333333333541E-2"/>
    <n v="1"/>
    <n v="6.666666666666686E-2"/>
    <n v="0"/>
    <n v="1.3877787807814457E-16"/>
  </r>
  <r>
    <x v="0"/>
    <d v="2009-06-05T00:00:00"/>
    <x v="0"/>
    <s v="UPA400"/>
    <x v="20"/>
    <x v="73"/>
    <n v="783662"/>
    <n v="125157"/>
    <n v="0"/>
    <n v="2"/>
    <n v="0"/>
    <n v="2"/>
    <n v="7.3"/>
    <n v="38"/>
    <n v="0.2"/>
    <n v="0.1"/>
    <s v="Clara"/>
    <n v="24"/>
    <n v="31"/>
    <n v="1"/>
    <n v="0"/>
    <n v="5"/>
    <n v="2"/>
    <n v="0"/>
    <n v="0"/>
    <n v="0"/>
    <n v="33"/>
    <n v="4"/>
    <n v="0"/>
    <n v="24"/>
    <n v="8.0000000000003818E-2"/>
    <n v="31"/>
    <n v="0.20666666666666406"/>
    <n v="5"/>
    <n v="0.11111111111111063"/>
    <n v="2"/>
    <n v="6.6666666666666874E-2"/>
    <n v="1"/>
    <n v="6.666666666666686E-2"/>
    <n v="0"/>
    <n v="1.3877787807814457E-16"/>
  </r>
  <r>
    <x v="0"/>
    <d v="2009-06-05T00:00:00"/>
    <x v="0"/>
    <s v="UPA400"/>
    <x v="20"/>
    <x v="63"/>
    <n v="748696"/>
    <n v="90191"/>
    <n v="0"/>
    <n v="26.5"/>
    <n v="0"/>
    <n v="4.9000000000000004"/>
    <n v="7.3"/>
    <n v="36"/>
    <m/>
    <n v="-1"/>
    <s v="Oscura"/>
    <n v="29.1"/>
    <n v="30.4"/>
    <n v="2.6"/>
    <n v="0.2"/>
    <n v="3.9"/>
    <n v="5.3"/>
    <n v="0.9"/>
    <n v="0"/>
    <n v="0"/>
    <n v="119.4"/>
    <n v="21.3"/>
    <n v="14.3"/>
    <n v="29"/>
    <n v="9.6666666666670453E-2"/>
    <n v="30"/>
    <n v="0.1999999999999974"/>
    <n v="4"/>
    <n v="8.8888888888888407E-2"/>
    <n v="5"/>
    <n v="0.16666666666666685"/>
    <n v="3"/>
    <n v="0.20000000000000018"/>
    <n v="0"/>
    <n v="1.3877787807814457E-16"/>
  </r>
  <r>
    <x v="0"/>
    <d v="2009-06-05T00:00:00"/>
    <x v="0"/>
    <s v="UPA400"/>
    <x v="20"/>
    <x v="68"/>
    <n v="715011"/>
    <n v="56506"/>
    <n v="0"/>
    <n v="0"/>
    <n v="0"/>
    <n v="10.3"/>
    <n v="7.1"/>
    <n v="38.200000000000003"/>
    <m/>
    <n v="-1"/>
    <s v="Oscura"/>
    <n v="28.4"/>
    <n v="2.2000000000000002"/>
    <n v="0.6"/>
    <n v="0.5"/>
    <n v="4.4000000000000004"/>
    <n v="0"/>
    <n v="0.5"/>
    <n v="3.3"/>
    <n v="0"/>
    <n v="102.1"/>
    <n v="42.7"/>
    <n v="2.2000000000000002"/>
    <n v="28"/>
    <n v="9.3333333333337126E-2"/>
    <n v="2"/>
    <n v="1.3333333333330852E-2"/>
    <n v="4"/>
    <n v="8.8888888888888407E-2"/>
    <n v="0"/>
    <n v="2.0816681711721685E-16"/>
    <n v="1"/>
    <n v="6.666666666666686E-2"/>
    <n v="1"/>
    <n v="0.10000000000000014"/>
  </r>
  <r>
    <x v="0"/>
    <d v="2009-06-05T00:00:00"/>
    <x v="0"/>
    <s v="UPA400"/>
    <x v="20"/>
    <x v="128"/>
    <n v="701297"/>
    <n v="42792"/>
    <n v="0"/>
    <n v="0"/>
    <n v="0"/>
    <n v="15.3"/>
    <n v="6.7"/>
    <n v="36.700000000000003"/>
    <m/>
    <n v="-1"/>
    <s v="Oscura"/>
    <n v="34"/>
    <n v="4.5999999999999996"/>
    <n v="2.2999999999999998"/>
    <n v="1.6"/>
    <n v="4.5999999999999996"/>
    <n v="11.3"/>
    <n v="1.4"/>
    <n v="0.2"/>
    <n v="0"/>
    <n v="10.199999999999999"/>
    <n v="18.899999999999999"/>
    <n v="0.3"/>
    <n v="34"/>
    <n v="0.11333333333333709"/>
    <n v="5"/>
    <n v="3.3333333333330856E-2"/>
    <n v="5"/>
    <n v="0.11111111111111063"/>
    <n v="11"/>
    <n v="0.36666666666666681"/>
    <n v="2"/>
    <n v="0.13333333333333353"/>
    <n v="2"/>
    <n v="0.20000000000000015"/>
  </r>
  <r>
    <x v="0"/>
    <d v="2014-04-16T00:00:00"/>
    <x v="0"/>
    <s v="UPA400"/>
    <x v="21"/>
    <x v="129"/>
    <n v="923143"/>
    <n v="45984"/>
    <n v="0"/>
    <n v="3"/>
    <m/>
    <n v="1"/>
    <n v="6.2"/>
    <m/>
    <m/>
    <n v="0.4"/>
    <m/>
    <n v="36"/>
    <n v="48"/>
    <n v="2"/>
    <n v="0"/>
    <n v="5"/>
    <n v="3"/>
    <n v="0"/>
    <n v="0"/>
    <n v="0"/>
    <n v="28"/>
    <n v="4"/>
    <n v="1"/>
    <n v="36"/>
    <n v="0.12000000000000374"/>
    <n v="48"/>
    <n v="0.31999999999999718"/>
    <n v="5"/>
    <n v="0.11111111111111063"/>
    <n v="3"/>
    <n v="0.1000000000000002"/>
    <n v="2"/>
    <n v="0.13333333333333353"/>
    <n v="0"/>
    <n v="1.3877787807814457E-16"/>
  </r>
  <r>
    <x v="0"/>
    <d v="2014-04-16T00:00:00"/>
    <x v="0"/>
    <s v="UPA400"/>
    <x v="21"/>
    <x v="32"/>
    <n v="857692"/>
    <n v="56188"/>
    <n v="0"/>
    <n v="10"/>
    <m/>
    <n v="2"/>
    <n v="6.0519999999999996"/>
    <n v="28.28"/>
    <n v="1"/>
    <n v="0.16"/>
    <m/>
    <n v="37"/>
    <n v="41"/>
    <n v="4"/>
    <n v="0"/>
    <n v="42"/>
    <n v="3"/>
    <n v="0"/>
    <m/>
    <n v="0"/>
    <n v="30"/>
    <n v="3"/>
    <n v="0"/>
    <n v="37"/>
    <n v="0.12333333333333707"/>
    <n v="41"/>
    <n v="0.2733333333333306"/>
    <n v="42"/>
    <n v="0.93333333333333324"/>
    <n v="3"/>
    <n v="0.1000000000000002"/>
    <n v="4"/>
    <n v="0.26666666666666683"/>
    <n v="0"/>
    <n v="1.3877787807814457E-16"/>
  </r>
  <r>
    <x v="0"/>
    <d v="2014-04-16T00:00:00"/>
    <x v="0"/>
    <s v="UPA400"/>
    <x v="21"/>
    <x v="9"/>
    <n v="843933"/>
    <n v="42429"/>
    <n v="0"/>
    <n v="8"/>
    <m/>
    <n v="1"/>
    <n v="6.1"/>
    <m/>
    <m/>
    <n v="0.11"/>
    <m/>
    <n v="15"/>
    <n v="39"/>
    <n v="2"/>
    <n v="0"/>
    <n v="51"/>
    <n v="1"/>
    <n v="1"/>
    <n v="0"/>
    <n v="0"/>
    <n v="30"/>
    <n v="5"/>
    <n v="0"/>
    <n v="15"/>
    <n v="5.0000000000003847E-2"/>
    <n v="39"/>
    <n v="0.25999999999999729"/>
    <n v="51"/>
    <n v="1"/>
    <n v="1"/>
    <n v="3.3333333333333541E-2"/>
    <n v="2"/>
    <n v="0.13333333333333353"/>
    <n v="0"/>
    <n v="1.3877787807814457E-16"/>
  </r>
  <r>
    <x v="0"/>
    <d v="2014-04-16T00:00:00"/>
    <x v="1"/>
    <s v="UPA400"/>
    <x v="21"/>
    <x v="92"/>
    <n v="774229"/>
    <n v="81450"/>
    <n v="0"/>
    <n v="5"/>
    <m/>
    <n v="3"/>
    <n v="6.9"/>
    <n v="33.6"/>
    <n v="0.5"/>
    <n v="0.1"/>
    <s v="Clara"/>
    <n v="32"/>
    <n v="43"/>
    <n v="1"/>
    <n v="0"/>
    <n v="19"/>
    <n v="2"/>
    <n v="0"/>
    <n v="0"/>
    <n v="0"/>
    <n v="26"/>
    <n v="5"/>
    <n v="0"/>
    <n v="32"/>
    <n v="0.10666666666667043"/>
    <n v="43"/>
    <n v="0.28666666666666391"/>
    <n v="19"/>
    <n v="0.42222222222222161"/>
    <n v="2"/>
    <n v="6.6666666666666874E-2"/>
    <n v="1"/>
    <n v="6.666666666666686E-2"/>
    <n v="0"/>
    <n v="1.3877787807814457E-16"/>
  </r>
  <r>
    <x v="0"/>
    <d v="2014-04-16T00:00:00"/>
    <x v="1"/>
    <s v="UPA400"/>
    <x v="21"/>
    <x v="130"/>
    <n v="754135"/>
    <n v="61356"/>
    <n v="0"/>
    <n v="7"/>
    <n v="0"/>
    <n v="2"/>
    <n v="7.2"/>
    <n v="37.1"/>
    <n v="0.8"/>
    <n v="0.1"/>
    <s v="Clara"/>
    <n v="19"/>
    <n v="26"/>
    <n v="4"/>
    <n v="0"/>
    <n v="23"/>
    <n v="4"/>
    <n v="0"/>
    <n v="0"/>
    <n v="0"/>
    <n v="30"/>
    <n v="5"/>
    <n v="0"/>
    <n v="19"/>
    <n v="6.3333333333337183E-2"/>
    <n v="26"/>
    <n v="0.17333333333333079"/>
    <n v="23"/>
    <n v="0.51111111111111041"/>
    <n v="4"/>
    <n v="0.13333333333333353"/>
    <n v="4"/>
    <n v="0.26666666666666683"/>
    <n v="0"/>
    <n v="1.3877787807814457E-16"/>
  </r>
  <r>
    <x v="0"/>
    <d v="2014-04-16T00:00:00"/>
    <x v="1"/>
    <s v="UPA400"/>
    <x v="21"/>
    <x v="98"/>
    <n v="723007"/>
    <n v="30228"/>
    <n v="0"/>
    <n v="46.8"/>
    <n v="0"/>
    <n v="3.4"/>
    <n v="7"/>
    <n v="38.6"/>
    <n v="0"/>
    <n v="-1"/>
    <s v="Oscura"/>
    <n v="23.8"/>
    <n v="37.700000000000003"/>
    <n v="2"/>
    <n v="2.2000000000000002"/>
    <n v="25.5"/>
    <n v="6"/>
    <n v="1"/>
    <n v="0"/>
    <n v="0"/>
    <n v="98.9"/>
    <n v="21.8"/>
    <n v="14.1"/>
    <n v="24"/>
    <n v="8.0000000000003818E-2"/>
    <n v="38"/>
    <n v="0.25333333333333063"/>
    <n v="26"/>
    <n v="0.57777777777777717"/>
    <n v="6"/>
    <n v="0.20000000000000018"/>
    <n v="2"/>
    <n v="0.13333333333333353"/>
    <n v="2"/>
    <n v="0.20000000000000015"/>
  </r>
  <r>
    <x v="0"/>
    <d v="2014-04-16T00:00:00"/>
    <x v="1"/>
    <s v="UPA400"/>
    <x v="21"/>
    <x v="68"/>
    <n v="690100"/>
    <n v="59308"/>
    <n v="0"/>
    <n v="0"/>
    <n v="0"/>
    <n v="4.9000000000000004"/>
    <n v="7"/>
    <n v="36.9"/>
    <m/>
    <n v="-1"/>
    <s v="Oscura"/>
    <n v="20.9"/>
    <n v="2.7"/>
    <n v="2.2000000000000002"/>
    <n v="0.2"/>
    <n v="6.5"/>
    <n v="0"/>
    <n v="0.2"/>
    <n v="4.0999999999999996"/>
    <n v="0"/>
    <n v="108"/>
    <n v="27.8"/>
    <n v="0.4"/>
    <n v="21"/>
    <n v="7.0000000000003837E-2"/>
    <n v="3"/>
    <n v="1.999999999999752E-2"/>
    <n v="7"/>
    <n v="0.15555555555555509"/>
    <n v="0"/>
    <n v="2.0816681711721685E-16"/>
    <n v="2"/>
    <n v="0.13333333333333353"/>
    <n v="0"/>
    <n v="1.3877787807814457E-16"/>
  </r>
  <r>
    <x v="0"/>
    <d v="2014-04-16T00:00:00"/>
    <x v="1"/>
    <s v="UPA400"/>
    <x v="21"/>
    <x v="131"/>
    <n v="668595"/>
    <n v="37803"/>
    <n v="0"/>
    <n v="0"/>
    <n v="0"/>
    <n v="9"/>
    <n v="6.7"/>
    <n v="37.9"/>
    <m/>
    <n v="-1"/>
    <s v="Oscura"/>
    <n v="39.200000000000003"/>
    <n v="45.5"/>
    <n v="9.6"/>
    <n v="7.2"/>
    <n v="6.4"/>
    <n v="6.2"/>
    <n v="0.7"/>
    <n v="0.1"/>
    <n v="0"/>
    <n v="118.2"/>
    <n v="24.5"/>
    <n v="4.2"/>
    <n v="39"/>
    <n v="0.13000000000000372"/>
    <n v="46"/>
    <n v="0.30666666666666387"/>
    <n v="6"/>
    <n v="0.13333333333333286"/>
    <n v="6"/>
    <n v="0.20000000000000018"/>
    <n v="10"/>
    <n v="0.66666666666666674"/>
    <n v="7"/>
    <n v="0.70000000000000007"/>
  </r>
  <r>
    <x v="0"/>
    <d v="2010-08-25T00:00:00"/>
    <x v="0"/>
    <s v="UPA400"/>
    <x v="22"/>
    <x v="132"/>
    <n v="892723"/>
    <n v="91219"/>
    <n v="0"/>
    <n v="11"/>
    <m/>
    <n v="2"/>
    <n v="5.9"/>
    <m/>
    <m/>
    <n v="0.32"/>
    <m/>
    <n v="37"/>
    <n v="63"/>
    <n v="3"/>
    <n v="0"/>
    <n v="55"/>
    <n v="4"/>
    <n v="2"/>
    <n v="0"/>
    <n v="0"/>
    <n v="39"/>
    <n v="10"/>
    <n v="1"/>
    <n v="37"/>
    <n v="0.12333333333333707"/>
    <n v="63"/>
    <n v="0.41999999999999699"/>
    <n v="55"/>
    <n v="1"/>
    <n v="4"/>
    <n v="0.13333333333333353"/>
    <n v="3"/>
    <n v="0.20000000000000018"/>
    <n v="0"/>
    <n v="1.3877787807814457E-16"/>
  </r>
  <r>
    <x v="0"/>
    <d v="2010-08-25T00:00:00"/>
    <x v="0"/>
    <s v="UPA400"/>
    <x v="22"/>
    <x v="2"/>
    <n v="884221"/>
    <n v="16580"/>
    <n v="0"/>
    <n v="3"/>
    <m/>
    <n v="1"/>
    <n v="6.4980000000000002"/>
    <n v="30.41"/>
    <n v="1.4"/>
    <n v="0.55000000000000004"/>
    <m/>
    <n v="35"/>
    <n v="34"/>
    <n v="11"/>
    <n v="0"/>
    <n v="8"/>
    <n v="4"/>
    <n v="0"/>
    <m/>
    <n v="0"/>
    <n v="33"/>
    <n v="2"/>
    <n v="0"/>
    <n v="35"/>
    <n v="0.11666666666667042"/>
    <n v="34"/>
    <n v="0.22666666666666402"/>
    <n v="8"/>
    <n v="0.17777777777777731"/>
    <n v="4"/>
    <n v="0.13333333333333353"/>
    <n v="11"/>
    <n v="0.73333333333333339"/>
    <n v="0"/>
    <n v="1.3877787807814457E-16"/>
  </r>
  <r>
    <x v="0"/>
    <d v="2010-08-25T00:00:00"/>
    <x v="0"/>
    <s v="UPA400"/>
    <x v="22"/>
    <x v="91"/>
    <n v="871803"/>
    <n v="4162"/>
    <n v="0"/>
    <n v="2"/>
    <m/>
    <n v="1"/>
    <n v="6.8"/>
    <m/>
    <m/>
    <n v="0.49"/>
    <m/>
    <n v="28"/>
    <n v="25"/>
    <n v="11"/>
    <n v="0"/>
    <n v="7"/>
    <n v="3"/>
    <n v="1"/>
    <n v="0"/>
    <n v="0"/>
    <n v="28"/>
    <n v="3"/>
    <n v="0"/>
    <n v="28"/>
    <n v="9.3333333333337126E-2"/>
    <n v="25"/>
    <n v="0.16666666666666413"/>
    <n v="7"/>
    <n v="0.15555555555555509"/>
    <n v="3"/>
    <n v="0.1000000000000002"/>
    <n v="11"/>
    <n v="0.73333333333333339"/>
    <n v="0"/>
    <n v="1.3877787807814457E-16"/>
  </r>
  <r>
    <x v="0"/>
    <d v="2010-08-25T00:00:00"/>
    <x v="0"/>
    <s v="UPA400"/>
    <x v="22"/>
    <x v="133"/>
    <n v="828428"/>
    <n v="62678"/>
    <n v="0"/>
    <n v="5"/>
    <m/>
    <n v="2"/>
    <n v="7.3"/>
    <n v="37.700000000000003"/>
    <n v="1.48"/>
    <n v="0.08"/>
    <s v="   CLARA"/>
    <n v="60"/>
    <n v="59"/>
    <n v="4"/>
    <n v="0"/>
    <n v="16"/>
    <n v="6"/>
    <n v="1"/>
    <n v="0"/>
    <n v="0"/>
    <n v="47"/>
    <n v="9"/>
    <n v="1"/>
    <n v="60"/>
    <n v="0.20000000000000359"/>
    <n v="59"/>
    <n v="0.39333333333333037"/>
    <n v="16"/>
    <n v="0.35555555555555501"/>
    <n v="6"/>
    <n v="0.20000000000000018"/>
    <n v="4"/>
    <n v="0.26666666666666683"/>
    <n v="0"/>
    <n v="1.3877787807814457E-16"/>
  </r>
  <r>
    <x v="0"/>
    <d v="2010-08-25T00:00:00"/>
    <x v="0"/>
    <s v="UPA400"/>
    <x v="22"/>
    <x v="134"/>
    <n v="797300"/>
    <n v="31550"/>
    <n v="0"/>
    <n v="4"/>
    <m/>
    <n v="2"/>
    <n v="7.3"/>
    <n v="37.1"/>
    <n v="1.2"/>
    <n v="0.1"/>
    <s v="Clara"/>
    <n v="50"/>
    <n v="54"/>
    <n v="3"/>
    <n v="0"/>
    <n v="16"/>
    <n v="6"/>
    <n v="0"/>
    <n v="0"/>
    <n v="0"/>
    <n v="37"/>
    <n v="10"/>
    <n v="1"/>
    <n v="50"/>
    <n v="0.16666666666667032"/>
    <n v="54"/>
    <n v="0.3599999999999971"/>
    <n v="16"/>
    <n v="0.35555555555555501"/>
    <n v="6"/>
    <n v="0.20000000000000018"/>
    <n v="3"/>
    <n v="0.20000000000000018"/>
    <n v="0"/>
    <n v="1.3877787807814457E-16"/>
  </r>
  <r>
    <x v="0"/>
    <d v="2010-08-25T00:00:00"/>
    <x v="0"/>
    <s v="UPA400"/>
    <x v="22"/>
    <x v="135"/>
    <n v="765750"/>
    <n v="121074"/>
    <n v="0"/>
    <n v="9"/>
    <n v="0"/>
    <n v="6"/>
    <n v="7.2"/>
    <n v="37.1"/>
    <n v="0.7"/>
    <n v="0.1"/>
    <s v="Clara"/>
    <n v="319"/>
    <n v="125"/>
    <n v="11"/>
    <n v="0"/>
    <n v="52"/>
    <n v="17"/>
    <n v="1"/>
    <n v="2"/>
    <n v="0"/>
    <n v="73"/>
    <n v="39"/>
    <n v="2"/>
    <n v="319"/>
    <n v="1"/>
    <n v="125"/>
    <n v="0.83333333333333226"/>
    <n v="52"/>
    <n v="1"/>
    <n v="17"/>
    <n v="0.56666666666666676"/>
    <n v="11"/>
    <n v="0.73333333333333339"/>
    <n v="0"/>
    <n v="1.3877787807814457E-16"/>
  </r>
  <r>
    <x v="0"/>
    <d v="2010-08-25T00:00:00"/>
    <x v="0"/>
    <s v="UPA400"/>
    <x v="22"/>
    <x v="136"/>
    <n v="738535"/>
    <n v="93859"/>
    <n v="0"/>
    <n v="43.9"/>
    <n v="0"/>
    <n v="9.5"/>
    <n v="7"/>
    <n v="36.1"/>
    <m/>
    <n v="-1"/>
    <s v="Oscura"/>
    <n v="190.5"/>
    <n v="84.7"/>
    <n v="8.4"/>
    <n v="3.8"/>
    <n v="38.4"/>
    <n v="16.899999999999999"/>
    <n v="1"/>
    <n v="0"/>
    <n v="0"/>
    <n v="193.6"/>
    <n v="33.1"/>
    <n v="12.4"/>
    <n v="191"/>
    <n v="0.63666666666667038"/>
    <n v="85"/>
    <n v="0.56666666666666388"/>
    <n v="38"/>
    <n v="0.84444444444444422"/>
    <n v="17"/>
    <n v="0.56666666666666676"/>
    <n v="8"/>
    <n v="0.53333333333333344"/>
    <n v="4"/>
    <n v="0.40000000000000013"/>
  </r>
  <r>
    <x v="0"/>
    <d v="2010-08-25T00:00:00"/>
    <x v="0"/>
    <s v="UPA400"/>
    <x v="22"/>
    <x v="137"/>
    <n v="707731"/>
    <n v="63055"/>
    <n v="0"/>
    <n v="0"/>
    <n v="0"/>
    <n v="4.9000000000000004"/>
    <n v="7"/>
    <n v="37.4"/>
    <m/>
    <n v="21.7"/>
    <s v="Oscura"/>
    <n v="74.099999999999994"/>
    <n v="3.7"/>
    <n v="5.4"/>
    <n v="2"/>
    <n v="5.9"/>
    <n v="18.899999999999999"/>
    <n v="1.6"/>
    <n v="1.6"/>
    <n v="0"/>
    <n v="314.5"/>
    <n v="26.4"/>
    <n v="13.8"/>
    <n v="74"/>
    <n v="0.24666666666667017"/>
    <n v="4"/>
    <n v="2.6666666666664188E-2"/>
    <n v="6"/>
    <n v="0.13333333333333286"/>
    <n v="19"/>
    <n v="0.63333333333333341"/>
    <n v="5"/>
    <n v="0.33333333333333348"/>
    <n v="2"/>
    <n v="0.20000000000000015"/>
  </r>
  <r>
    <x v="0"/>
    <d v="2010-04-21T00:00:00"/>
    <x v="0"/>
    <s v="UPA400"/>
    <x v="23"/>
    <x v="138"/>
    <n v="945661"/>
    <n v="78020"/>
    <n v="0"/>
    <n v="5"/>
    <m/>
    <n v="2"/>
    <n v="6"/>
    <m/>
    <m/>
    <n v="0.42"/>
    <m/>
    <n v="104"/>
    <n v="75"/>
    <n v="13"/>
    <n v="0"/>
    <n v="16"/>
    <n v="10"/>
    <n v="0"/>
    <n v="1"/>
    <n v="1"/>
    <n v="37"/>
    <n v="5"/>
    <n v="0"/>
    <n v="104"/>
    <n v="0.34666666666667079"/>
    <n v="75"/>
    <n v="0.49999999999999684"/>
    <n v="16"/>
    <n v="0.35555555555555501"/>
    <n v="10"/>
    <n v="0.33339999999999997"/>
    <n v="13"/>
    <n v="0.8666666666666667"/>
    <n v="0"/>
    <n v="1.3877787807814457E-16"/>
  </r>
  <r>
    <x v="0"/>
    <d v="2010-04-21T00:00:00"/>
    <x v="0"/>
    <s v="UPA400"/>
    <x v="23"/>
    <x v="139"/>
    <n v="892853"/>
    <n v="9861"/>
    <n v="0"/>
    <n v="5"/>
    <m/>
    <n v="3"/>
    <n v="6.5659999999999998"/>
    <n v="29.92"/>
    <n v="1.18"/>
    <n v="0.01"/>
    <m/>
    <n v="19"/>
    <n v="24"/>
    <n v="2"/>
    <n v="0"/>
    <n v="5"/>
    <n v="2"/>
    <n v="0"/>
    <m/>
    <n v="0"/>
    <n v="107"/>
    <n v="51"/>
    <n v="1"/>
    <n v="19"/>
    <n v="6.3333333333337183E-2"/>
    <n v="24"/>
    <n v="0.15999999999999748"/>
    <n v="5"/>
    <n v="0.11111111111111063"/>
    <n v="2"/>
    <n v="6.6666666666666874E-2"/>
    <n v="2"/>
    <n v="0.13333333333333353"/>
    <n v="0"/>
    <n v="1.3877787807814457E-16"/>
  </r>
  <r>
    <x v="0"/>
    <d v="2010-04-21T00:00:00"/>
    <x v="0"/>
    <s v="UPA400"/>
    <x v="23"/>
    <x v="14"/>
    <n v="878547"/>
    <n v="58584"/>
    <n v="0"/>
    <n v="2"/>
    <m/>
    <n v="1"/>
    <n v="6.6"/>
    <m/>
    <m/>
    <n v="0.08"/>
    <m/>
    <n v="20"/>
    <n v="19"/>
    <n v="13"/>
    <n v="0"/>
    <n v="2"/>
    <n v="2"/>
    <n v="0"/>
    <n v="0"/>
    <n v="0"/>
    <n v="26"/>
    <n v="3"/>
    <n v="0"/>
    <n v="20"/>
    <n v="6.666666666667051E-2"/>
    <n v="19"/>
    <n v="0.12666666666666421"/>
    <n v="2"/>
    <n v="4.4444444444443953E-2"/>
    <n v="2"/>
    <n v="6.6666666666666874E-2"/>
    <n v="13"/>
    <n v="0.8666666666666667"/>
    <n v="0"/>
    <n v="1.3877787807814457E-16"/>
  </r>
  <r>
    <x v="0"/>
    <d v="2010-04-21T00:00:00"/>
    <x v="0"/>
    <s v="UPA400"/>
    <x v="23"/>
    <x v="140"/>
    <n v="815874"/>
    <n v="23871"/>
    <n v="0"/>
    <n v="5"/>
    <m/>
    <n v="5"/>
    <n v="6.3"/>
    <m/>
    <m/>
    <n v="0.54"/>
    <m/>
    <n v="42"/>
    <n v="61"/>
    <n v="4"/>
    <n v="0"/>
    <n v="11"/>
    <n v="3"/>
    <n v="0"/>
    <n v="0"/>
    <n v="0"/>
    <n v="42"/>
    <n v="16"/>
    <n v="1"/>
    <n v="42"/>
    <n v="0.1400000000000037"/>
    <n v="61"/>
    <n v="0.40666666666666368"/>
    <n v="11"/>
    <n v="0.24444444444444399"/>
    <n v="3"/>
    <n v="0.1000000000000002"/>
    <n v="4"/>
    <n v="0.26666666666666683"/>
    <n v="0"/>
    <n v="1.3877787807814457E-16"/>
  </r>
  <r>
    <x v="0"/>
    <d v="2010-04-21T00:00:00"/>
    <x v="0"/>
    <s v="UPA400"/>
    <x v="23"/>
    <x v="47"/>
    <n v="792003"/>
    <n v="122406"/>
    <n v="0"/>
    <n v="12"/>
    <n v="0"/>
    <n v="9"/>
    <n v="7.2"/>
    <n v="37.799999999999997"/>
    <n v="0"/>
    <n v="0.1"/>
    <s v="Clara"/>
    <n v="77"/>
    <n v="151"/>
    <n v="3"/>
    <n v="1"/>
    <n v="18"/>
    <n v="10"/>
    <n v="0"/>
    <n v="1"/>
    <n v="0"/>
    <n v="81"/>
    <n v="45"/>
    <n v="2"/>
    <n v="77"/>
    <n v="0.25666666666667021"/>
    <n v="151"/>
    <n v="1"/>
    <n v="18"/>
    <n v="0.39999999999999941"/>
    <n v="10"/>
    <n v="0.33339999999999997"/>
    <n v="3"/>
    <n v="0.20000000000000018"/>
    <n v="1"/>
    <n v="0.10000000000000014"/>
  </r>
  <r>
    <x v="0"/>
    <d v="2010-04-21T00:00:00"/>
    <x v="0"/>
    <s v="UPA400"/>
    <x v="23"/>
    <x v="141"/>
    <n v="760323"/>
    <n v="90726"/>
    <n v="0"/>
    <n v="3"/>
    <n v="-1"/>
    <n v="10"/>
    <n v="7.1"/>
    <n v="38.9"/>
    <n v="0.1"/>
    <n v="0.1"/>
    <s v="Clara"/>
    <n v="91"/>
    <n v="17"/>
    <n v="5"/>
    <n v="1"/>
    <n v="14"/>
    <n v="11"/>
    <n v="0"/>
    <n v="1"/>
    <n v="-1"/>
    <n v="78"/>
    <n v="42"/>
    <n v="2"/>
    <n v="91"/>
    <n v="0.30333333333333717"/>
    <n v="17"/>
    <n v="0.11333333333333087"/>
    <n v="14"/>
    <n v="0.31111111111111062"/>
    <n v="11"/>
    <n v="0.36666666666666681"/>
    <n v="5"/>
    <n v="0.33333333333333348"/>
    <n v="1"/>
    <n v="0.10000000000000014"/>
  </r>
  <r>
    <x v="0"/>
    <d v="2010-04-21T00:00:00"/>
    <x v="0"/>
    <s v="UPA400"/>
    <x v="23"/>
    <x v="142"/>
    <n v="731504"/>
    <n v="61907"/>
    <n v="0"/>
    <n v="0.9"/>
    <n v="0"/>
    <n v="14.3"/>
    <n v="7.2"/>
    <n v="36.200000000000003"/>
    <m/>
    <n v="-1"/>
    <s v="Oscura"/>
    <n v="30.3"/>
    <n v="21.3"/>
    <n v="0.3"/>
    <n v="0"/>
    <n v="5"/>
    <n v="9.3000000000000007"/>
    <n v="0.6"/>
    <n v="0"/>
    <n v="0"/>
    <n v="337.9"/>
    <n v="66.099999999999994"/>
    <n v="2.6"/>
    <n v="30"/>
    <n v="0.10000000000000378"/>
    <n v="21"/>
    <n v="0.13999999999999752"/>
    <n v="5"/>
    <n v="0.11111111111111063"/>
    <n v="9"/>
    <n v="0.30000000000000016"/>
    <n v="0"/>
    <n v="1.9428902930940239E-16"/>
    <n v="0"/>
    <n v="1.3877787807814457E-16"/>
  </r>
  <r>
    <x v="0"/>
    <d v="2010-04-21T00:00:00"/>
    <x v="0"/>
    <s v="UPA400"/>
    <x v="23"/>
    <x v="118"/>
    <n v="688621"/>
    <n v="43945"/>
    <n v="0"/>
    <n v="0"/>
    <n v="0"/>
    <n v="13.8"/>
    <n v="6.7"/>
    <n v="37.5"/>
    <m/>
    <n v="-1"/>
    <s v="Oscura"/>
    <n v="72.599999999999994"/>
    <n v="29.7"/>
    <n v="6.4"/>
    <n v="4.7"/>
    <n v="5.3"/>
    <n v="19.100000000000001"/>
    <n v="1.3"/>
    <n v="0.3"/>
    <n v="0"/>
    <n v="129"/>
    <n v="31.4"/>
    <n v="12.5"/>
    <n v="73"/>
    <n v="0.24333333333333684"/>
    <n v="30"/>
    <n v="0.1999999999999974"/>
    <n v="5"/>
    <n v="0.11111111111111063"/>
    <n v="19"/>
    <n v="0.63333333333333341"/>
    <n v="6"/>
    <n v="0.40000000000000013"/>
    <n v="5"/>
    <n v="0.50000000000000011"/>
  </r>
  <r>
    <x v="0"/>
    <d v="2010-04-21T00:00:00"/>
    <x v="0"/>
    <s v="UPA400"/>
    <x v="23"/>
    <x v="88"/>
    <n v="683605"/>
    <n v="14008"/>
    <n v="0"/>
    <n v="1.2"/>
    <n v="0"/>
    <n v="11.7"/>
    <n v="7.1"/>
    <n v="34.6"/>
    <m/>
    <n v="-1"/>
    <s v="Oscura"/>
    <n v="13.5"/>
    <n v="20.7"/>
    <n v="0"/>
    <n v="0.1"/>
    <n v="4.4000000000000004"/>
    <n v="3.2"/>
    <n v="1"/>
    <n v="0.8"/>
    <n v="0"/>
    <n v="250.3"/>
    <n v="57.2"/>
    <n v="4"/>
    <n v="14"/>
    <n v="4.6666666666670513E-2"/>
    <n v="21"/>
    <n v="0.13999999999999752"/>
    <n v="4"/>
    <n v="8.8888888888888407E-2"/>
    <n v="3"/>
    <n v="0.1000000000000002"/>
    <n v="0"/>
    <n v="1.9428902930940239E-16"/>
    <n v="0"/>
    <n v="1.3877787807814457E-16"/>
  </r>
  <r>
    <x v="0"/>
    <d v="2014-12-29T00:00:00"/>
    <x v="0"/>
    <s v="UPA400"/>
    <x v="24"/>
    <x v="143"/>
    <n v="935203"/>
    <n v="52211"/>
    <n v="0"/>
    <n v="3"/>
    <m/>
    <n v="1"/>
    <n v="6.9"/>
    <m/>
    <m/>
    <n v="0.62"/>
    <m/>
    <n v="7"/>
    <n v="33"/>
    <n v="4"/>
    <n v="0"/>
    <n v="2"/>
    <n v="3"/>
    <n v="1"/>
    <n v="0"/>
    <n v="1"/>
    <n v="31"/>
    <n v="7"/>
    <n v="1"/>
    <n v="7"/>
    <n v="2.3333333333337175E-2"/>
    <n v="33"/>
    <n v="0.21999999999999736"/>
    <n v="2"/>
    <n v="4.4444444444443953E-2"/>
    <n v="3"/>
    <n v="0.1000000000000002"/>
    <n v="4"/>
    <n v="0.26666666666666683"/>
    <n v="0"/>
    <n v="1.3877787807814457E-16"/>
  </r>
  <r>
    <x v="0"/>
    <d v="2014-12-29T00:00:00"/>
    <x v="0"/>
    <s v="UPA400"/>
    <x v="24"/>
    <x v="25"/>
    <n v="869530"/>
    <n v="8948"/>
    <n v="0"/>
    <n v="1"/>
    <m/>
    <n v="2"/>
    <n v="6.7290000000000001"/>
    <n v="31.26"/>
    <n v="1.42"/>
    <n v="0.16"/>
    <m/>
    <n v="18"/>
    <n v="14"/>
    <n v="5"/>
    <n v="0"/>
    <n v="4"/>
    <n v="1"/>
    <n v="0"/>
    <m/>
    <n v="0"/>
    <n v="29"/>
    <n v="3"/>
    <n v="0"/>
    <n v="18"/>
    <n v="6.0000000000003849E-2"/>
    <n v="14"/>
    <n v="9.3333333333330867E-2"/>
    <n v="4"/>
    <n v="8.8888888888888407E-2"/>
    <n v="1"/>
    <n v="3.3333333333333541E-2"/>
    <n v="5"/>
    <n v="0.33333333333333348"/>
    <n v="0"/>
    <n v="1.3877787807814457E-16"/>
  </r>
  <r>
    <x v="0"/>
    <d v="2014-12-29T00:00:00"/>
    <x v="1"/>
    <s v="UPA400"/>
    <x v="24"/>
    <x v="33"/>
    <n v="853075"/>
    <n v="99407"/>
    <n v="0"/>
    <n v="5"/>
    <m/>
    <n v="4"/>
    <n v="6.4"/>
    <n v="31"/>
    <n v="1.48"/>
    <n v="0.04"/>
    <m/>
    <n v="106"/>
    <n v="70"/>
    <n v="88"/>
    <n v="0"/>
    <n v="14"/>
    <n v="9"/>
    <n v="0"/>
    <n v="1"/>
    <n v="1"/>
    <n v="67"/>
    <n v="19"/>
    <n v="1"/>
    <n v="106"/>
    <n v="0.3533333333333375"/>
    <n v="70"/>
    <n v="0.46666666666666357"/>
    <n v="14"/>
    <n v="0.31111111111111062"/>
    <n v="9"/>
    <n v="0.30000000000000016"/>
    <n v="88"/>
    <n v="1"/>
    <n v="0"/>
    <n v="1.3877787807814457E-16"/>
  </r>
  <r>
    <x v="0"/>
    <d v="2014-12-29T00:00:00"/>
    <x v="1"/>
    <s v="UPA400"/>
    <x v="24"/>
    <x v="144"/>
    <n v="818575"/>
    <n v="54907"/>
    <n v="0"/>
    <n v="4"/>
    <m/>
    <n v="2"/>
    <n v="7.2"/>
    <n v="37.299999999999997"/>
    <n v="1.05"/>
    <n v="7.0000000000000007E-2"/>
    <s v="   CLARA"/>
    <n v="53"/>
    <n v="63"/>
    <n v="5"/>
    <n v="0"/>
    <n v="9"/>
    <n v="5"/>
    <n v="0"/>
    <n v="0"/>
    <n v="0"/>
    <n v="68"/>
    <n v="31"/>
    <n v="1"/>
    <n v="53"/>
    <n v="0.1766666666666703"/>
    <n v="63"/>
    <n v="0.41999999999999699"/>
    <n v="9"/>
    <n v="0.19999999999999954"/>
    <n v="5"/>
    <n v="0.16666666666666685"/>
    <n v="5"/>
    <n v="0.33333333333333348"/>
    <n v="0"/>
    <n v="1.3877787807814457E-16"/>
  </r>
  <r>
    <x v="0"/>
    <d v="2014-12-29T00:00:00"/>
    <x v="1"/>
    <s v="UPA400"/>
    <x v="24"/>
    <x v="145"/>
    <n v="784088"/>
    <n v="30420"/>
    <n v="0"/>
    <n v="3"/>
    <m/>
    <n v="1"/>
    <n v="7.3"/>
    <n v="37.4"/>
    <n v="0.7"/>
    <n v="0.1"/>
    <s v="Clara"/>
    <n v="37"/>
    <n v="52"/>
    <n v="4"/>
    <n v="0"/>
    <n v="7"/>
    <n v="4"/>
    <n v="0"/>
    <n v="0"/>
    <n v="0"/>
    <n v="54"/>
    <n v="29"/>
    <n v="1"/>
    <n v="37"/>
    <n v="0.12333333333333707"/>
    <n v="52"/>
    <n v="0.34666666666666379"/>
    <n v="7"/>
    <n v="0.15555555555555509"/>
    <n v="4"/>
    <n v="0.13333333333333353"/>
    <n v="4"/>
    <n v="0.26666666666666683"/>
    <n v="0"/>
    <n v="1.3877787807814457E-16"/>
  </r>
  <r>
    <x v="0"/>
    <d v="2014-12-29T00:00:00"/>
    <x v="1"/>
    <s v="UPA400"/>
    <x v="24"/>
    <x v="108"/>
    <n v="753668"/>
    <n v="119430"/>
    <n v="0"/>
    <n v="4"/>
    <n v="0"/>
    <n v="4"/>
    <n v="7.3"/>
    <n v="37.299999999999997"/>
    <n v="0.7"/>
    <n v="0.1"/>
    <s v="Clara"/>
    <n v="83"/>
    <n v="77"/>
    <n v="13"/>
    <n v="0"/>
    <n v="13"/>
    <n v="7"/>
    <n v="0"/>
    <n v="1"/>
    <n v="0"/>
    <n v="128"/>
    <n v="86"/>
    <n v="2"/>
    <n v="83"/>
    <n v="0.27666666666667034"/>
    <n v="77"/>
    <n v="0.5133333333333302"/>
    <n v="13"/>
    <n v="0.28888888888888842"/>
    <n v="7"/>
    <n v="0.2333333333333335"/>
    <n v="13"/>
    <n v="0.8666666666666667"/>
    <n v="0"/>
    <n v="1.3877787807814457E-16"/>
  </r>
  <r>
    <x v="0"/>
    <d v="2014-12-29T00:00:00"/>
    <x v="1"/>
    <s v="UPA400"/>
    <x v="24"/>
    <x v="49"/>
    <n v="726430"/>
    <n v="92192"/>
    <n v="0"/>
    <n v="42.7"/>
    <n v="0"/>
    <n v="11.1"/>
    <n v="7.1"/>
    <n v="38.1"/>
    <m/>
    <n v="-1"/>
    <s v="Oscura"/>
    <n v="86.3"/>
    <n v="70.8"/>
    <n v="9.9"/>
    <n v="4.5"/>
    <n v="13.8"/>
    <n v="13.6"/>
    <n v="0.9"/>
    <n v="0"/>
    <n v="0"/>
    <n v="363.7"/>
    <n v="42"/>
    <n v="11.9"/>
    <n v="86"/>
    <n v="0.2866666666666704"/>
    <n v="71"/>
    <n v="0.47333333333333022"/>
    <n v="14"/>
    <n v="0.31111111111111062"/>
    <n v="14"/>
    <n v="0.46666666666666679"/>
    <n v="10"/>
    <n v="0.66666666666666674"/>
    <n v="5"/>
    <n v="0.50000000000000011"/>
  </r>
  <r>
    <x v="0"/>
    <d v="2014-12-29T00:00:00"/>
    <x v="1"/>
    <s v="UPA400"/>
    <x v="24"/>
    <x v="146"/>
    <n v="692784"/>
    <n v="58546"/>
    <n v="0"/>
    <n v="0"/>
    <n v="0"/>
    <n v="4"/>
    <n v="7.5"/>
    <n v="39.6"/>
    <m/>
    <n v="-1"/>
    <s v="Oscura"/>
    <n v="50.4"/>
    <n v="17"/>
    <n v="7.8"/>
    <n v="0.5"/>
    <n v="7"/>
    <n v="4.9000000000000004"/>
    <n v="1.5"/>
    <n v="2.8"/>
    <n v="0"/>
    <n v="458.4"/>
    <n v="57.5"/>
    <n v="0.4"/>
    <n v="50"/>
    <n v="0.16666666666667032"/>
    <n v="17"/>
    <n v="0.11333333333333087"/>
    <n v="7"/>
    <n v="0.15555555555555509"/>
    <n v="5"/>
    <n v="0.16666666666666685"/>
    <n v="8"/>
    <n v="0.53333333333333344"/>
    <n v="1"/>
    <n v="0.10000000000000014"/>
  </r>
  <r>
    <x v="0"/>
    <d v="2010-02-18T00:00:00"/>
    <x v="0"/>
    <s v="UPA400"/>
    <x v="25"/>
    <x v="147"/>
    <n v="907078"/>
    <n v="46496"/>
    <n v="0"/>
    <n v="6"/>
    <m/>
    <n v="1"/>
    <n v="6.2"/>
    <m/>
    <m/>
    <n v="0.13"/>
    <m/>
    <n v="31"/>
    <n v="50"/>
    <n v="6"/>
    <n v="0"/>
    <n v="9"/>
    <n v="2"/>
    <n v="0"/>
    <n v="0"/>
    <n v="0"/>
    <n v="45"/>
    <n v="11"/>
    <n v="1"/>
    <n v="31"/>
    <n v="0.10333333333333711"/>
    <n v="50"/>
    <n v="0.33333333333333048"/>
    <n v="9"/>
    <n v="0.19999999999999954"/>
    <n v="2"/>
    <n v="6.6666666666666874E-2"/>
    <n v="6"/>
    <n v="0.40000000000000013"/>
    <n v="0"/>
    <n v="1.3877787807814457E-16"/>
  </r>
  <r>
    <x v="0"/>
    <d v="2010-02-18T00:00:00"/>
    <x v="0"/>
    <s v="UPA400"/>
    <x v="25"/>
    <x v="2"/>
    <n v="852469"/>
    <n v="5732"/>
    <n v="0"/>
    <n v="0"/>
    <m/>
    <n v="1"/>
    <n v="6.8049999999999997"/>
    <n v="31.78"/>
    <n v="1.47"/>
    <n v="0.28000000000000003"/>
    <m/>
    <n v="4"/>
    <n v="7"/>
    <n v="0"/>
    <n v="0"/>
    <n v="2"/>
    <n v="0"/>
    <n v="0"/>
    <m/>
    <n v="0"/>
    <n v="23"/>
    <n v="1"/>
    <n v="0"/>
    <n v="4"/>
    <n v="1.3333333333337173E-2"/>
    <n v="7"/>
    <n v="4.6666666666664192E-2"/>
    <n v="2"/>
    <n v="4.4444444444443953E-2"/>
    <n v="0"/>
    <n v="2.0816681711721685E-16"/>
    <n v="0"/>
    <n v="1.9428902930940239E-16"/>
    <n v="0"/>
    <n v="1.3877787807814457E-16"/>
  </r>
  <r>
    <x v="0"/>
    <d v="2010-02-18T00:00:00"/>
    <x v="0"/>
    <s v="UPA400"/>
    <x v="25"/>
    <x v="33"/>
    <n v="836923"/>
    <n v="78241"/>
    <n v="0"/>
    <n v="3"/>
    <m/>
    <n v="6"/>
    <n v="7.2"/>
    <n v="36"/>
    <n v="1.36"/>
    <n v="0.02"/>
    <m/>
    <n v="24"/>
    <n v="41"/>
    <n v="2"/>
    <n v="0"/>
    <n v="17"/>
    <n v="3"/>
    <n v="1"/>
    <n v="0"/>
    <n v="0"/>
    <n v="28"/>
    <n v="11"/>
    <n v="1"/>
    <n v="24"/>
    <n v="8.0000000000003818E-2"/>
    <n v="41"/>
    <n v="0.2733333333333306"/>
    <n v="17"/>
    <n v="0.37777777777777721"/>
    <n v="3"/>
    <n v="0.1000000000000002"/>
    <n v="2"/>
    <n v="0.13333333333333353"/>
    <n v="0"/>
    <n v="1.3877787807814457E-16"/>
  </r>
  <r>
    <x v="0"/>
    <d v="2010-02-18T00:00:00"/>
    <x v="0"/>
    <s v="UPA400"/>
    <x v="25"/>
    <x v="97"/>
    <n v="821337"/>
    <n v="62655"/>
    <n v="0"/>
    <n v="4"/>
    <m/>
    <n v="7"/>
    <n v="7.2"/>
    <n v="37"/>
    <n v="1.02"/>
    <n v="0.02"/>
    <m/>
    <n v="22"/>
    <n v="40"/>
    <n v="0"/>
    <n v="0"/>
    <n v="17"/>
    <n v="1"/>
    <n v="1"/>
    <n v="1"/>
    <n v="0"/>
    <n v="31"/>
    <n v="10"/>
    <n v="1"/>
    <n v="22"/>
    <n v="7.3333333333337164E-2"/>
    <n v="40"/>
    <n v="0.26666666666666394"/>
    <n v="17"/>
    <n v="0.37777777777777721"/>
    <n v="1"/>
    <n v="3.3333333333333541E-2"/>
    <n v="0"/>
    <n v="1.9428902930940239E-16"/>
    <n v="0"/>
    <n v="1.3877787807814457E-16"/>
  </r>
  <r>
    <x v="0"/>
    <d v="2010-02-18T00:00:00"/>
    <x v="0"/>
    <s v="UPA400"/>
    <x v="25"/>
    <x v="148"/>
    <n v="788964"/>
    <n v="30282"/>
    <n v="0"/>
    <n v="2"/>
    <m/>
    <n v="5"/>
    <n v="7.1"/>
    <n v="35.799999999999997"/>
    <n v="1.1000000000000001"/>
    <n v="0.1"/>
    <s v="Clara"/>
    <n v="14"/>
    <n v="23"/>
    <n v="0"/>
    <n v="0"/>
    <n v="6"/>
    <n v="1"/>
    <n v="1"/>
    <n v="0"/>
    <n v="0"/>
    <n v="27"/>
    <n v="7"/>
    <n v="1"/>
    <n v="14"/>
    <n v="4.6666666666670513E-2"/>
    <n v="23"/>
    <n v="0.15333333333333082"/>
    <n v="6"/>
    <n v="0.13333333333333286"/>
    <n v="1"/>
    <n v="3.3333333333333541E-2"/>
    <n v="0"/>
    <n v="1.9428902930940239E-16"/>
    <n v="0"/>
    <n v="1.3877787807814457E-16"/>
  </r>
  <r>
    <x v="0"/>
    <d v="2010-02-18T00:00:00"/>
    <x v="0"/>
    <s v="UPA400"/>
    <x v="25"/>
    <x v="149"/>
    <n v="731362"/>
    <n v="87475"/>
    <n v="0"/>
    <n v="1.1000000000000001"/>
    <n v="0"/>
    <n v="9.6"/>
    <n v="6.8"/>
    <n v="37.5"/>
    <m/>
    <n v="-1"/>
    <s v="Oscura"/>
    <n v="144.19999999999999"/>
    <n v="53.5"/>
    <n v="10.199999999999999"/>
    <n v="1.2"/>
    <n v="11.5"/>
    <n v="19.600000000000001"/>
    <n v="0.9"/>
    <n v="0"/>
    <n v="0"/>
    <n v="63.3"/>
    <n v="31"/>
    <n v="3.1"/>
    <n v="144"/>
    <n v="0.48000000000000498"/>
    <n v="54"/>
    <n v="0.3599999999999971"/>
    <n v="12"/>
    <n v="0.26666666666666622"/>
    <n v="20"/>
    <n v="0.66666666666666674"/>
    <n v="10"/>
    <n v="0.66666666666666674"/>
    <n v="1"/>
    <n v="0.10000000000000014"/>
  </r>
  <r>
    <x v="0"/>
    <d v="2010-02-18T00:00:00"/>
    <x v="0"/>
    <s v="UPA400"/>
    <x v="25"/>
    <x v="5"/>
    <n v="701217"/>
    <n v="57330"/>
    <n v="0"/>
    <n v="0"/>
    <n v="0"/>
    <n v="2.4"/>
    <n v="7.2"/>
    <n v="37.5"/>
    <m/>
    <n v="-1"/>
    <s v="Oscura"/>
    <n v="42.9"/>
    <n v="1.8"/>
    <n v="2.5"/>
    <n v="0.7"/>
    <n v="4.2"/>
    <n v="4.3"/>
    <n v="0.7"/>
    <n v="1.3"/>
    <n v="0"/>
    <n v="70.8"/>
    <n v="34.200000000000003"/>
    <n v="0.2"/>
    <n v="43"/>
    <n v="0.14333333333333703"/>
    <n v="2"/>
    <n v="1.3333333333330852E-2"/>
    <n v="4"/>
    <n v="8.8888888888888407E-2"/>
    <n v="4"/>
    <n v="0.13333333333333353"/>
    <n v="3"/>
    <n v="0.20000000000000018"/>
    <n v="1"/>
    <n v="0.10000000000000014"/>
  </r>
  <r>
    <x v="0"/>
    <d v="2010-02-18T00:00:00"/>
    <x v="0"/>
    <s v="UPA400"/>
    <x v="25"/>
    <x v="150"/>
    <n v="665363"/>
    <n v="21476"/>
    <n v="0"/>
    <n v="9"/>
    <n v="0"/>
    <n v="6.9"/>
    <n v="7.2"/>
    <n v="36.1"/>
    <m/>
    <n v="-1"/>
    <s v="Oscura"/>
    <n v="19.600000000000001"/>
    <n v="20.8"/>
    <n v="1.6"/>
    <n v="2.2999999999999998"/>
    <n v="2.4"/>
    <n v="0"/>
    <n v="0.6"/>
    <n v="1.3"/>
    <n v="0"/>
    <n v="56.8"/>
    <n v="27.7"/>
    <n v="3.1"/>
    <n v="20"/>
    <n v="6.666666666667051E-2"/>
    <n v="21"/>
    <n v="0.13999999999999752"/>
    <n v="2"/>
    <n v="4.4444444444443953E-2"/>
    <n v="0"/>
    <n v="2.0816681711721685E-16"/>
    <n v="2"/>
    <n v="0.13333333333333353"/>
    <n v="2"/>
    <n v="0.20000000000000015"/>
  </r>
  <r>
    <x v="0"/>
    <d v="2013-06-24T00:00:00"/>
    <x v="0"/>
    <s v="UPA400"/>
    <x v="26"/>
    <x v="126"/>
    <n v="891121"/>
    <n v="44384"/>
    <n v="0"/>
    <n v="3"/>
    <m/>
    <n v="2"/>
    <n v="6.2"/>
    <m/>
    <m/>
    <n v="0.39"/>
    <m/>
    <n v="9"/>
    <n v="26"/>
    <n v="1"/>
    <n v="0"/>
    <n v="6"/>
    <n v="1"/>
    <n v="0"/>
    <n v="0"/>
    <n v="0"/>
    <n v="34"/>
    <n v="5"/>
    <n v="1"/>
    <n v="9"/>
    <n v="3.0000000000003843E-2"/>
    <n v="26"/>
    <n v="0.17333333333333079"/>
    <n v="6"/>
    <n v="0.13333333333333286"/>
    <n v="1"/>
    <n v="3.3333333333333541E-2"/>
    <n v="1"/>
    <n v="6.666666666666686E-2"/>
    <n v="0"/>
    <n v="1.3877787807814457E-16"/>
  </r>
  <r>
    <x v="0"/>
    <d v="2013-06-24T00:00:00"/>
    <x v="0"/>
    <s v="UPA400"/>
    <x v="26"/>
    <x v="25"/>
    <n v="827281"/>
    <n v="13719"/>
    <n v="0"/>
    <n v="2"/>
    <m/>
    <n v="2"/>
    <n v="6.3390000000000004"/>
    <n v="29.9"/>
    <n v="1.3"/>
    <n v="0.1"/>
    <m/>
    <n v="22"/>
    <n v="23"/>
    <n v="2"/>
    <n v="0"/>
    <n v="4"/>
    <n v="2"/>
    <n v="0"/>
    <m/>
    <n v="0"/>
    <n v="31"/>
    <n v="2"/>
    <n v="0"/>
    <n v="22"/>
    <n v="7.3333333333337164E-2"/>
    <n v="23"/>
    <n v="0.15333333333333082"/>
    <n v="4"/>
    <n v="8.8888888888888407E-2"/>
    <n v="2"/>
    <n v="6.6666666666666874E-2"/>
    <n v="2"/>
    <n v="0.13333333333333353"/>
    <n v="0"/>
    <n v="1.3877787807814457E-16"/>
  </r>
  <r>
    <x v="0"/>
    <d v="2013-06-24T00:00:00"/>
    <x v="0"/>
    <s v="UPA400"/>
    <x v="26"/>
    <x v="3"/>
    <n v="820699"/>
    <n v="7137"/>
    <n v="0"/>
    <n v="7"/>
    <m/>
    <n v="2"/>
    <n v="6.1"/>
    <m/>
    <m/>
    <n v="0.17"/>
    <m/>
    <n v="56"/>
    <n v="72"/>
    <n v="16"/>
    <n v="0"/>
    <n v="12"/>
    <n v="7"/>
    <n v="0"/>
    <n v="0"/>
    <n v="0"/>
    <n v="49"/>
    <n v="6"/>
    <n v="2"/>
    <n v="56"/>
    <n v="0.18666666666667028"/>
    <n v="72"/>
    <n v="0.47999999999999687"/>
    <n v="12"/>
    <n v="0.26666666666666622"/>
    <n v="7"/>
    <n v="0.2333333333333335"/>
    <n v="16"/>
    <n v="1"/>
    <n v="0"/>
    <n v="1.3877787807814457E-16"/>
  </r>
  <r>
    <x v="0"/>
    <d v="2013-06-24T00:00:00"/>
    <x v="0"/>
    <s v="UPA400"/>
    <x v="26"/>
    <x v="26"/>
    <n v="782384"/>
    <n v="108211"/>
    <n v="0"/>
    <n v="8"/>
    <m/>
    <n v="13"/>
    <n v="7.2"/>
    <n v="37.200000000000003"/>
    <n v="0.7"/>
    <n v="0"/>
    <s v="Clara"/>
    <n v="81"/>
    <n v="115"/>
    <n v="10"/>
    <n v="0"/>
    <n v="41"/>
    <n v="5"/>
    <n v="1"/>
    <n v="1"/>
    <n v="0"/>
    <n v="36"/>
    <n v="15"/>
    <n v="3"/>
    <n v="81"/>
    <n v="0.27000000000000363"/>
    <n v="115"/>
    <n v="0.76666666666666516"/>
    <n v="41"/>
    <n v="0.91111111111111098"/>
    <n v="5"/>
    <n v="0.16666666666666685"/>
    <n v="10"/>
    <n v="0.66666666666666674"/>
    <n v="0"/>
    <n v="1.3877787807814457E-16"/>
  </r>
  <r>
    <x v="0"/>
    <d v="2013-06-24T00:00:00"/>
    <x v="0"/>
    <s v="UPA400"/>
    <x v="26"/>
    <x v="151"/>
    <n v="768336"/>
    <n v="94163"/>
    <n v="0"/>
    <n v="6"/>
    <n v="0"/>
    <n v="11"/>
    <n v="7.1"/>
    <n v="36.9"/>
    <n v="0.1"/>
    <n v="0.1"/>
    <s v="Clara"/>
    <n v="64"/>
    <n v="73"/>
    <n v="8"/>
    <n v="0"/>
    <n v="30"/>
    <n v="5"/>
    <n v="1"/>
    <n v="1"/>
    <n v="0"/>
    <n v="32"/>
    <n v="9"/>
    <n v="2"/>
    <n v="64"/>
    <n v="0.2133333333333369"/>
    <n v="73"/>
    <n v="0.48666666666666353"/>
    <n v="30"/>
    <n v="0.66666666666666619"/>
    <n v="5"/>
    <n v="0.16666666666666685"/>
    <n v="8"/>
    <n v="0.53333333333333344"/>
    <n v="0"/>
    <n v="1.3877787807814457E-16"/>
  </r>
  <r>
    <x v="0"/>
    <d v="2013-06-24T00:00:00"/>
    <x v="1"/>
    <s v="UPA400"/>
    <x v="26"/>
    <x v="28"/>
    <n v="738635"/>
    <n v="64462"/>
    <n v="0"/>
    <n v="4"/>
    <n v="-1"/>
    <n v="9"/>
    <n v="7.1"/>
    <n v="38.5"/>
    <n v="0.2"/>
    <n v="0.1"/>
    <s v="Clara"/>
    <n v="21"/>
    <n v="56"/>
    <n v="4"/>
    <n v="0"/>
    <n v="18"/>
    <n v="0"/>
    <n v="0"/>
    <n v="1"/>
    <n v="-1"/>
    <n v="29"/>
    <n v="9"/>
    <n v="2"/>
    <n v="21"/>
    <n v="7.0000000000003837E-2"/>
    <n v="56"/>
    <n v="0.37333333333333041"/>
    <n v="18"/>
    <n v="0.39999999999999941"/>
    <n v="0"/>
    <n v="2.0816681711721685E-16"/>
    <n v="4"/>
    <n v="0.26666666666666683"/>
    <n v="0"/>
    <n v="1.3877787807814457E-16"/>
  </r>
  <r>
    <x v="0"/>
    <d v="2013-06-24T00:00:00"/>
    <x v="1"/>
    <s v="UPA400"/>
    <x v="26"/>
    <x v="64"/>
    <n v="702081"/>
    <n v="27908"/>
    <n v="0"/>
    <n v="0"/>
    <n v="0"/>
    <n v="16.600000000000001"/>
    <n v="7"/>
    <n v="37.5"/>
    <m/>
    <n v="-1"/>
    <s v="Oscura"/>
    <n v="12"/>
    <n v="0.3"/>
    <n v="1"/>
    <n v="0.3"/>
    <n v="3"/>
    <n v="4.5"/>
    <n v="1.4"/>
    <n v="0.6"/>
    <n v="0"/>
    <n v="139.6"/>
    <n v="32.200000000000003"/>
    <n v="1.8"/>
    <n v="12"/>
    <n v="4.0000000000003845E-2"/>
    <n v="0"/>
    <n v="-2.482389294122811E-15"/>
    <n v="3"/>
    <n v="6.666666666666618E-2"/>
    <n v="5"/>
    <n v="0.16666666666666685"/>
    <n v="1"/>
    <n v="6.666666666666686E-2"/>
    <n v="0"/>
    <n v="1.3877787807814457E-16"/>
  </r>
  <r>
    <x v="0"/>
    <d v="2013-06-24T00:00:00"/>
    <x v="1"/>
    <s v="UPA400"/>
    <x v="26"/>
    <x v="94"/>
    <n v="701022"/>
    <n v="26849"/>
    <n v="0"/>
    <n v="0"/>
    <n v="0"/>
    <n v="15.8"/>
    <n v="7.4"/>
    <n v="38.4"/>
    <m/>
    <n v="21.7"/>
    <s v="Oscura"/>
    <n v="23.3"/>
    <n v="1.9"/>
    <n v="2.2999999999999998"/>
    <n v="0.7"/>
    <n v="2.2000000000000002"/>
    <n v="8.3000000000000007"/>
    <n v="0.8"/>
    <n v="1"/>
    <n v="0"/>
    <n v="203.3"/>
    <n v="28.2"/>
    <n v="13.2"/>
    <n v="23"/>
    <n v="7.6666666666670491E-2"/>
    <n v="2"/>
    <n v="1.3333333333330852E-2"/>
    <n v="2"/>
    <n v="4.4444444444443953E-2"/>
    <n v="8"/>
    <n v="0.26666666666666683"/>
    <n v="2"/>
    <n v="0.13333333333333353"/>
    <n v="1"/>
    <n v="0.10000000000000014"/>
  </r>
  <r>
    <x v="0"/>
    <d v="2014-08-01T00:00:00"/>
    <x v="0"/>
    <s v="UPA400"/>
    <x v="27"/>
    <x v="152"/>
    <n v="886866"/>
    <n v="73304"/>
    <n v="0"/>
    <n v="4"/>
    <m/>
    <n v="4"/>
    <n v="5.9"/>
    <m/>
    <m/>
    <n v="0.22"/>
    <m/>
    <n v="92"/>
    <n v="74"/>
    <n v="3"/>
    <n v="0"/>
    <n v="16"/>
    <n v="11"/>
    <n v="0"/>
    <n v="1"/>
    <n v="0"/>
    <n v="45"/>
    <n v="16"/>
    <n v="0"/>
    <n v="92"/>
    <n v="0.30666666666667053"/>
    <n v="74"/>
    <n v="0.49333333333333018"/>
    <n v="16"/>
    <n v="0.35555555555555501"/>
    <n v="11"/>
    <n v="0.36666666666666681"/>
    <n v="3"/>
    <n v="0.20000000000000018"/>
    <n v="0"/>
    <n v="1.3877787807814457E-16"/>
  </r>
  <r>
    <x v="0"/>
    <d v="2014-08-01T00:00:00"/>
    <x v="0"/>
    <s v="UPA400"/>
    <x v="27"/>
    <x v="25"/>
    <n v="882947"/>
    <n v="53811"/>
    <n v="0"/>
    <n v="3"/>
    <m/>
    <n v="1"/>
    <n v="6.1829999999999998"/>
    <n v="29.25"/>
    <n v="1.33"/>
    <n v="0.37"/>
    <m/>
    <n v="146"/>
    <n v="45"/>
    <n v="2"/>
    <n v="0"/>
    <n v="10"/>
    <n v="18"/>
    <n v="0"/>
    <m/>
    <n v="1"/>
    <n v="30"/>
    <n v="2"/>
    <n v="0"/>
    <n v="146"/>
    <n v="0.48666666666667169"/>
    <n v="45"/>
    <n v="0.29999999999999721"/>
    <n v="10"/>
    <n v="0.22222222222222177"/>
    <n v="18"/>
    <n v="0.60000000000000009"/>
    <n v="2"/>
    <n v="0.13333333333333353"/>
    <n v="0"/>
    <n v="1.3877787807814457E-16"/>
  </r>
  <r>
    <x v="0"/>
    <d v="2014-08-01T00:00:00"/>
    <x v="0"/>
    <s v="UPA400"/>
    <x v="27"/>
    <x v="91"/>
    <n v="873038"/>
    <n v="43902"/>
    <n v="0"/>
    <n v="2"/>
    <m/>
    <n v="1"/>
    <n v="6.4"/>
    <m/>
    <m/>
    <n v="0.4"/>
    <m/>
    <n v="81"/>
    <n v="28"/>
    <n v="2"/>
    <n v="0"/>
    <n v="8"/>
    <n v="11"/>
    <n v="0"/>
    <n v="0"/>
    <n v="1"/>
    <n v="26"/>
    <n v="3"/>
    <n v="0"/>
    <n v="81"/>
    <n v="0.27000000000000363"/>
    <n v="28"/>
    <n v="0.18666666666666409"/>
    <n v="8"/>
    <n v="0.17777777777777731"/>
    <n v="11"/>
    <n v="0.36666666666666681"/>
    <n v="2"/>
    <n v="0.13333333333333353"/>
    <n v="0"/>
    <n v="1.3877787807814457E-16"/>
  </r>
  <r>
    <x v="0"/>
    <d v="2014-08-01T00:00:00"/>
    <x v="1"/>
    <s v="UPA400"/>
    <x v="27"/>
    <x v="79"/>
    <n v="807285"/>
    <n v="23204"/>
    <n v="0"/>
    <n v="2"/>
    <m/>
    <n v="1"/>
    <n v="6.7"/>
    <s v=""/>
    <s v=""/>
    <n v="1.53"/>
    <s v=""/>
    <n v="43"/>
    <n v="18"/>
    <n v="0"/>
    <n v="0"/>
    <n v="4"/>
    <n v="5"/>
    <n v="0"/>
    <n v="0"/>
    <n v="0"/>
    <n v="23"/>
    <n v="2"/>
    <n v="0"/>
    <n v="43"/>
    <n v="0.14333333333333703"/>
    <n v="18"/>
    <n v="0.11999999999999754"/>
    <n v="4"/>
    <n v="8.8888888888888407E-2"/>
    <n v="5"/>
    <n v="0.16666666666666685"/>
    <n v="0"/>
    <n v="1.9428902930940239E-16"/>
    <n v="0"/>
    <n v="1.3877787807814457E-16"/>
  </r>
  <r>
    <x v="0"/>
    <d v="2014-08-01T00:00:00"/>
    <x v="1"/>
    <s v="UPA400"/>
    <x v="27"/>
    <x v="153"/>
    <n v="766490"/>
    <n v="121919"/>
    <n v="0"/>
    <n v="6"/>
    <n v="0"/>
    <n v="11"/>
    <n v="7.2"/>
    <n v="38.299999999999997"/>
    <n v="0.6"/>
    <n v="0.1"/>
    <s v="Clara"/>
    <n v="1246"/>
    <n v="99"/>
    <n v="16"/>
    <n v="0"/>
    <n v="17"/>
    <n v="64"/>
    <n v="0"/>
    <n v="1"/>
    <n v="0"/>
    <n v="69"/>
    <n v="34"/>
    <n v="3"/>
    <n v="1246"/>
    <n v="1.5"/>
    <n v="99"/>
    <n v="0.6"/>
    <n v="17"/>
    <n v="0.37777777777777721"/>
    <n v="64"/>
    <n v="1"/>
    <n v="16"/>
    <n v="1"/>
    <n v="0"/>
    <n v="1.3877787807814457E-16"/>
  </r>
  <r>
    <x v="0"/>
    <d v="2014-08-01T00:00:00"/>
    <x v="1"/>
    <s v="UPA400"/>
    <x v="27"/>
    <x v="149"/>
    <n v="735153"/>
    <n v="90582"/>
    <n v="0"/>
    <n v="0.9"/>
    <n v="0"/>
    <n v="20.6"/>
    <n v="7"/>
    <n v="38.299999999999997"/>
    <m/>
    <n v="-1"/>
    <s v="Oscura"/>
    <n v="234.3"/>
    <n v="52.5"/>
    <n v="10.199999999999999"/>
    <n v="3.5"/>
    <n v="14.3"/>
    <n v="42.1"/>
    <n v="1.1000000000000001"/>
    <n v="0"/>
    <n v="0"/>
    <n v="64.900000000000006"/>
    <n v="36.6"/>
    <n v="2.6"/>
    <n v="234"/>
    <n v="0.78000000000000225"/>
    <n v="53"/>
    <n v="0.35333333333333045"/>
    <n v="14"/>
    <n v="0.31111111111111062"/>
    <n v="42"/>
    <n v="1"/>
    <n v="10"/>
    <n v="0.66666666666666674"/>
    <n v="4"/>
    <n v="0.40000000000000013"/>
  </r>
  <r>
    <x v="0"/>
    <d v="2014-08-01T00:00:00"/>
    <x v="1"/>
    <s v="UPA400"/>
    <x v="27"/>
    <x v="64"/>
    <n v="705177"/>
    <n v="60606"/>
    <n v="0"/>
    <n v="0"/>
    <n v="0"/>
    <n v="22.9"/>
    <n v="6.8"/>
    <n v="39.799999999999997"/>
    <m/>
    <n v="-1"/>
    <s v="Oscura"/>
    <n v="91.6"/>
    <n v="1.1000000000000001"/>
    <n v="4.2"/>
    <n v="2.2999999999999998"/>
    <n v="1.8"/>
    <n v="23.4"/>
    <n v="1.5"/>
    <n v="0"/>
    <n v="0"/>
    <n v="282.39999999999998"/>
    <n v="43.9"/>
    <n v="1.6"/>
    <n v="92"/>
    <n v="0.30666666666667053"/>
    <n v="1"/>
    <n v="6.6666666666641847E-3"/>
    <n v="2"/>
    <n v="4.4444444444443953E-2"/>
    <n v="23"/>
    <n v="0.76666666666666672"/>
    <n v="4"/>
    <n v="0.26666666666666683"/>
    <n v="2"/>
    <n v="0.20000000000000015"/>
  </r>
  <r>
    <x v="0"/>
    <d v="2014-08-01T00:00:00"/>
    <x v="1"/>
    <s v="UPA400"/>
    <x v="27"/>
    <x v="44"/>
    <n v="667353"/>
    <n v="177573"/>
    <n v="0"/>
    <n v="6.9"/>
    <n v="0"/>
    <n v="15.1"/>
    <n v="7.2"/>
    <n v="37.1"/>
    <m/>
    <n v="-1"/>
    <s v="Oscura"/>
    <n v="27.3"/>
    <n v="20.399999999999999"/>
    <n v="2.6"/>
    <n v="0.3"/>
    <n v="5.9"/>
    <n v="12.9"/>
    <n v="0.4"/>
    <n v="0"/>
    <n v="0"/>
    <n v="77.900000000000006"/>
    <n v="33.5"/>
    <n v="0.7"/>
    <n v="27"/>
    <n v="9.0000000000003799E-2"/>
    <n v="20"/>
    <n v="0.13333333333333086"/>
    <n v="6"/>
    <n v="0.13333333333333286"/>
    <n v="13"/>
    <n v="0.43333333333333346"/>
    <n v="3"/>
    <n v="0.20000000000000018"/>
    <n v="0"/>
    <n v="1.3877787807814457E-16"/>
  </r>
  <r>
    <x v="0"/>
    <d v="2010-03-23T00:00:00"/>
    <x v="0"/>
    <s v="UPA400"/>
    <x v="28"/>
    <x v="56"/>
    <n v="944025"/>
    <n v="24771"/>
    <n v="0"/>
    <n v="8"/>
    <m/>
    <n v="8"/>
    <n v="6.9"/>
    <m/>
    <m/>
    <n v="0.19"/>
    <m/>
    <n v="244"/>
    <n v="51"/>
    <n v="0"/>
    <n v="0"/>
    <n v="5"/>
    <n v="15"/>
    <n v="0"/>
    <n v="0"/>
    <n v="1"/>
    <n v="83"/>
    <n v="7"/>
    <n v="1"/>
    <n v="244"/>
    <n v="0.81333333333333524"/>
    <n v="51"/>
    <n v="0.33999999999999714"/>
    <n v="5"/>
    <n v="0.11111111111111063"/>
    <n v="15"/>
    <n v="0.50000000000000011"/>
    <n v="0"/>
    <n v="1.9428902930940239E-16"/>
    <n v="0"/>
    <n v="1.3877787807814457E-16"/>
  </r>
  <r>
    <x v="0"/>
    <d v="2010-03-23T00:00:00"/>
    <x v="0"/>
    <s v="UPA400"/>
    <x v="28"/>
    <x v="23"/>
    <n v="924400"/>
    <n v="4750"/>
    <n v="0"/>
    <n v="5"/>
    <m/>
    <n v="5"/>
    <n v="7"/>
    <m/>
    <m/>
    <n v="0.18"/>
    <m/>
    <n v="84"/>
    <n v="21"/>
    <n v="2"/>
    <n v="0"/>
    <n v="4"/>
    <n v="8"/>
    <n v="0"/>
    <n v="0"/>
    <n v="1"/>
    <n v="81"/>
    <n v="3"/>
    <n v="1"/>
    <n v="84"/>
    <n v="0.28000000000000369"/>
    <n v="21"/>
    <n v="0.13999999999999752"/>
    <n v="4"/>
    <n v="8.8888888888888407E-2"/>
    <n v="8"/>
    <n v="0.26666666666666683"/>
    <n v="2"/>
    <n v="0.13333333333333353"/>
    <n v="0"/>
    <n v="1.3877787807814457E-16"/>
  </r>
  <r>
    <x v="0"/>
    <d v="2010-03-23T00:00:00"/>
    <x v="0"/>
    <s v="UPA400"/>
    <x v="28"/>
    <x v="84"/>
    <n v="863560"/>
    <n v="41083"/>
    <n v="0"/>
    <n v="4"/>
    <m/>
    <n v="2"/>
    <n v="6.2809999999999997"/>
    <n v="29.85"/>
    <n v="1.27"/>
    <n v="0.45"/>
    <m/>
    <n v="33"/>
    <n v="54"/>
    <n v="1"/>
    <n v="0"/>
    <n v="6"/>
    <n v="4"/>
    <n v="0"/>
    <m/>
    <n v="0"/>
    <n v="52"/>
    <n v="14"/>
    <n v="1"/>
    <n v="33"/>
    <n v="0.11000000000000376"/>
    <n v="54"/>
    <n v="0.3599999999999971"/>
    <n v="6"/>
    <n v="0.13333333333333286"/>
    <n v="4"/>
    <n v="0.13333333333333353"/>
    <n v="1"/>
    <n v="6.666666666666686E-2"/>
    <n v="0"/>
    <n v="1.3877787807814457E-16"/>
  </r>
  <r>
    <x v="0"/>
    <d v="2010-03-23T00:00:00"/>
    <x v="0"/>
    <s v="UPA400"/>
    <x v="28"/>
    <x v="25"/>
    <n v="858598"/>
    <n v="48634"/>
    <n v="0"/>
    <n v="4"/>
    <m/>
    <n v="3"/>
    <n v="6.173"/>
    <n v="28.1"/>
    <n v="1.22"/>
    <n v="0.31"/>
    <m/>
    <n v="73"/>
    <n v="32"/>
    <n v="2"/>
    <n v="0"/>
    <n v="21"/>
    <n v="8"/>
    <n v="0"/>
    <m/>
    <n v="0"/>
    <n v="36"/>
    <n v="1"/>
    <n v="0"/>
    <n v="73"/>
    <n v="0.24333333333333684"/>
    <n v="32"/>
    <n v="0.21333333333333071"/>
    <n v="21"/>
    <n v="0.46666666666666601"/>
    <n v="8"/>
    <n v="0.26666666666666683"/>
    <n v="2"/>
    <n v="0.13333333333333353"/>
    <n v="0"/>
    <n v="1.3877787807814457E-16"/>
  </r>
  <r>
    <x v="0"/>
    <d v="2010-03-23T00:00:00"/>
    <x v="0"/>
    <s v="UPA400"/>
    <x v="28"/>
    <x v="91"/>
    <n v="849723"/>
    <n v="39759"/>
    <n v="0"/>
    <n v="3"/>
    <m/>
    <n v="1"/>
    <n v="6.3"/>
    <m/>
    <m/>
    <n v="0.28999999999999998"/>
    <m/>
    <n v="77"/>
    <n v="29"/>
    <n v="3"/>
    <n v="0"/>
    <n v="16"/>
    <n v="9"/>
    <n v="1"/>
    <n v="0"/>
    <n v="0"/>
    <n v="28"/>
    <n v="2"/>
    <n v="0"/>
    <n v="77"/>
    <n v="0.25666666666667021"/>
    <n v="29"/>
    <n v="0.19333333333333075"/>
    <n v="16"/>
    <n v="0.35555555555555501"/>
    <n v="9"/>
    <n v="0.30000000000000016"/>
    <n v="3"/>
    <n v="0.20000000000000018"/>
    <n v="0"/>
    <n v="1.3877787807814457E-16"/>
  </r>
  <r>
    <x v="0"/>
    <d v="2010-03-23T00:00:00"/>
    <x v="0"/>
    <s v="UPA400"/>
    <x v="28"/>
    <x v="91"/>
    <n v="856566"/>
    <n v="34089"/>
    <n v="0"/>
    <n v="3"/>
    <m/>
    <n v="1"/>
    <n v="6.3"/>
    <m/>
    <m/>
    <n v="0.43"/>
    <m/>
    <n v="26"/>
    <n v="51"/>
    <n v="2"/>
    <n v="0"/>
    <n v="5"/>
    <n v="3"/>
    <n v="1"/>
    <n v="0"/>
    <n v="0"/>
    <n v="28"/>
    <n v="4"/>
    <n v="1"/>
    <n v="26"/>
    <n v="8.6666666666670472E-2"/>
    <n v="51"/>
    <n v="0.33999999999999714"/>
    <n v="5"/>
    <n v="0.11111111111111063"/>
    <n v="3"/>
    <n v="0.1000000000000002"/>
    <n v="2"/>
    <n v="0.13333333333333353"/>
    <n v="0"/>
    <n v="1.3877787807814457E-16"/>
  </r>
  <r>
    <x v="0"/>
    <d v="2010-03-23T00:00:00"/>
    <x v="0"/>
    <s v="UPA400"/>
    <x v="28"/>
    <x v="154"/>
    <n v="796957"/>
    <n v="33090"/>
    <n v="0"/>
    <n v="3"/>
    <m/>
    <n v="1"/>
    <n v="7.2"/>
    <n v="37.200000000000003"/>
    <n v="0.9"/>
    <n v="0.1"/>
    <s v="Clara"/>
    <n v="35"/>
    <n v="51"/>
    <n v="2"/>
    <n v="0"/>
    <n v="12"/>
    <n v="3"/>
    <n v="0"/>
    <n v="0"/>
    <n v="0"/>
    <n v="27"/>
    <n v="4"/>
    <n v="0"/>
    <n v="35"/>
    <n v="0.11666666666667042"/>
    <n v="51"/>
    <n v="0.33999999999999714"/>
    <n v="12"/>
    <n v="0.26666666666666622"/>
    <n v="3"/>
    <n v="0.1000000000000002"/>
    <n v="2"/>
    <n v="0.13333333333333353"/>
    <n v="0"/>
    <n v="1.3877787807814457E-16"/>
  </r>
  <r>
    <x v="0"/>
    <d v="2010-03-23T00:00:00"/>
    <x v="0"/>
    <s v="UPA401"/>
    <x v="28"/>
    <x v="155"/>
    <n v="790296"/>
    <n v="116304"/>
    <n v="0"/>
    <n v="7"/>
    <m/>
    <n v="5"/>
    <n v="7.2"/>
    <n v="37.5"/>
    <n v="1"/>
    <n v="0.1"/>
    <s v="Clara"/>
    <n v="105"/>
    <n v="79"/>
    <n v="4"/>
    <n v="0"/>
    <n v="27"/>
    <n v="10"/>
    <n v="0"/>
    <n v="0"/>
    <n v="0"/>
    <n v="34"/>
    <n v="8"/>
    <n v="1"/>
    <n v="105"/>
    <n v="0.35000000000000414"/>
    <n v="79"/>
    <n v="0.52666666666666362"/>
    <n v="27"/>
    <n v="0.59999999999999942"/>
    <n v="10"/>
    <n v="0.33339999999999997"/>
    <n v="4"/>
    <n v="0.26666666666666683"/>
    <n v="0"/>
    <n v="1.3877787807814457E-16"/>
  </r>
  <r>
    <x v="0"/>
    <d v="2010-03-23T00:00:00"/>
    <x v="0"/>
    <s v="UPA400"/>
    <x v="28"/>
    <x v="156"/>
    <n v="752548"/>
    <n v="67564"/>
    <n v="0"/>
    <n v="6"/>
    <n v="-1"/>
    <n v="2"/>
    <n v="7.2"/>
    <n v="37.200000000000003"/>
    <n v="0.2"/>
    <n v="0.1"/>
    <s v="Clara"/>
    <n v="27"/>
    <n v="60"/>
    <n v="1"/>
    <n v="0"/>
    <n v="18"/>
    <n v="3"/>
    <n v="0"/>
    <n v="0"/>
    <n v="-1"/>
    <n v="39"/>
    <n v="13"/>
    <n v="1"/>
    <n v="27"/>
    <n v="9.0000000000003799E-2"/>
    <n v="60"/>
    <n v="0.39999999999999702"/>
    <n v="18"/>
    <n v="0.39999999999999941"/>
    <n v="3"/>
    <n v="0.1000000000000002"/>
    <n v="1"/>
    <n v="6.666666666666686E-2"/>
    <n v="0"/>
    <n v="1.3877787807814457E-16"/>
  </r>
  <r>
    <x v="0"/>
    <d v="2010-03-23T00:00:00"/>
    <x v="0"/>
    <s v="UPA400"/>
    <x v="28"/>
    <x v="157"/>
    <n v="717332"/>
    <n v="32348"/>
    <n v="0"/>
    <n v="2.1"/>
    <n v="0"/>
    <n v="5.5"/>
    <n v="6.8"/>
    <n v="36.5"/>
    <m/>
    <n v="-1"/>
    <s v="Oscura"/>
    <n v="55.6"/>
    <n v="55.7"/>
    <n v="0.1"/>
    <n v="0"/>
    <n v="15.2"/>
    <n v="9.1999999999999993"/>
    <n v="0.6"/>
    <n v="0"/>
    <n v="0"/>
    <n v="67.599999999999994"/>
    <n v="24.8"/>
    <n v="1"/>
    <n v="56"/>
    <n v="0.18666666666667028"/>
    <n v="56"/>
    <n v="0.37333333333333041"/>
    <n v="15"/>
    <n v="0.33333333333333282"/>
    <n v="9"/>
    <n v="0.30000000000000016"/>
    <n v="0"/>
    <n v="1.9428902930940239E-16"/>
    <n v="0"/>
    <n v="1.3877787807814457E-16"/>
  </r>
  <r>
    <x v="0"/>
    <d v="2008-11-22T00:00:00"/>
    <x v="0"/>
    <s v="UPA400"/>
    <x v="29"/>
    <x v="158"/>
    <n v="899531"/>
    <n v="77054"/>
    <n v="0"/>
    <n v="7"/>
    <m/>
    <n v="6"/>
    <n v="6"/>
    <m/>
    <m/>
    <n v="0.27"/>
    <m/>
    <n v="59"/>
    <n v="113"/>
    <n v="0"/>
    <n v="0"/>
    <n v="13"/>
    <n v="6"/>
    <n v="1"/>
    <n v="1"/>
    <n v="0"/>
    <n v="41"/>
    <n v="23"/>
    <n v="1"/>
    <n v="59"/>
    <n v="0.19666666666667026"/>
    <n v="113"/>
    <n v="0.75333333333333174"/>
    <n v="13"/>
    <n v="0.28888888888888842"/>
    <n v="6"/>
    <n v="0.20000000000000018"/>
    <n v="0"/>
    <n v="1.9428902930940239E-16"/>
    <n v="0"/>
    <n v="1.3877787807814457E-16"/>
  </r>
  <r>
    <x v="0"/>
    <d v="2008-11-22T00:00:00"/>
    <x v="0"/>
    <s v="UPA400"/>
    <x v="29"/>
    <x v="159"/>
    <n v="886927"/>
    <n v="64450"/>
    <n v="0"/>
    <n v="7"/>
    <m/>
    <n v="7"/>
    <n v="6.1"/>
    <m/>
    <m/>
    <n v="0.38"/>
    <m/>
    <n v="51"/>
    <n v="94"/>
    <n v="2"/>
    <n v="1"/>
    <n v="11"/>
    <n v="4"/>
    <n v="1"/>
    <n v="1"/>
    <n v="0"/>
    <n v="42"/>
    <n v="24"/>
    <n v="1"/>
    <n v="51"/>
    <n v="0.17000000000000365"/>
    <n v="94"/>
    <n v="0.62666666666666426"/>
    <n v="11"/>
    <n v="0.24444444444444399"/>
    <n v="4"/>
    <n v="0.13333333333333353"/>
    <n v="2"/>
    <n v="0.13333333333333353"/>
    <n v="1"/>
    <n v="0.10000000000000014"/>
  </r>
  <r>
    <x v="0"/>
    <d v="2008-11-22T00:00:00"/>
    <x v="0"/>
    <s v="UPA400"/>
    <x v="29"/>
    <x v="139"/>
    <n v="831608"/>
    <n v="12483"/>
    <n v="0"/>
    <n v="4"/>
    <m/>
    <n v="2"/>
    <n v="6.5090000000000003"/>
    <n v="30.5"/>
    <n v="1.29"/>
    <n v="0.09"/>
    <m/>
    <n v="47"/>
    <n v="24"/>
    <n v="4"/>
    <n v="0"/>
    <n v="6"/>
    <n v="5"/>
    <n v="0"/>
    <m/>
    <n v="0"/>
    <n v="40"/>
    <n v="2"/>
    <n v="0"/>
    <n v="47"/>
    <n v="0.15666666666667034"/>
    <n v="24"/>
    <n v="0.15999999999999748"/>
    <n v="6"/>
    <n v="0.13333333333333286"/>
    <n v="5"/>
    <n v="0.16666666666666685"/>
    <n v="4"/>
    <n v="0.26666666666666683"/>
    <n v="0"/>
    <n v="1.3877787807814457E-16"/>
  </r>
  <r>
    <x v="0"/>
    <d v="2008-11-22T00:00:00"/>
    <x v="0"/>
    <s v="UPA400"/>
    <x v="29"/>
    <x v="160"/>
    <n v="778861"/>
    <n v="104879"/>
    <n v="0"/>
    <n v="6"/>
    <n v="0"/>
    <n v="4"/>
    <n v="7.2"/>
    <n v="37"/>
    <n v="0.4"/>
    <n v="0.1"/>
    <s v="Clara"/>
    <n v="83"/>
    <n v="60"/>
    <n v="3"/>
    <n v="0"/>
    <n v="24"/>
    <n v="9"/>
    <n v="0"/>
    <n v="1"/>
    <n v="0"/>
    <n v="28"/>
    <n v="5"/>
    <n v="1"/>
    <n v="83"/>
    <n v="0.27666666666667034"/>
    <n v="60"/>
    <n v="0.39999999999999702"/>
    <n v="24"/>
    <n v="0.53333333333333266"/>
    <n v="9"/>
    <n v="0.30000000000000016"/>
    <n v="3"/>
    <n v="0.20000000000000018"/>
    <n v="0"/>
    <n v="1.3877787807814457E-16"/>
  </r>
  <r>
    <x v="0"/>
    <d v="2008-11-22T00:00:00"/>
    <x v="0"/>
    <s v="UPA400"/>
    <x v="29"/>
    <x v="74"/>
    <n v="749844"/>
    <n v="75862"/>
    <n v="0"/>
    <n v="4"/>
    <n v="-1"/>
    <n v="1"/>
    <n v="7.2"/>
    <n v="38.4"/>
    <n v="1.2"/>
    <n v="0.1"/>
    <s v="Clara"/>
    <n v="88"/>
    <n v="43"/>
    <n v="2"/>
    <n v="0"/>
    <n v="22"/>
    <n v="9"/>
    <n v="0"/>
    <n v="1"/>
    <n v="-1"/>
    <n v="31"/>
    <n v="4"/>
    <n v="0"/>
    <n v="88"/>
    <n v="0.29333333333333711"/>
    <n v="43"/>
    <n v="0.28666666666666391"/>
    <n v="22"/>
    <n v="0.48888888888888821"/>
    <n v="9"/>
    <n v="0.30000000000000016"/>
    <n v="2"/>
    <n v="0.13333333333333353"/>
    <n v="0"/>
    <n v="1.3877787807814457E-16"/>
  </r>
  <r>
    <x v="0"/>
    <d v="2008-11-22T00:00:00"/>
    <x v="0"/>
    <s v="UPA400"/>
    <x v="29"/>
    <x v="161"/>
    <n v="708967"/>
    <n v="34985"/>
    <n v="0"/>
    <n v="0"/>
    <n v="0"/>
    <n v="2"/>
    <n v="7"/>
    <n v="36.4"/>
    <m/>
    <n v="-1"/>
    <s v="Oscura"/>
    <n v="47"/>
    <n v="1.1000000000000001"/>
    <n v="0"/>
    <n v="1.1000000000000001"/>
    <n v="5.3"/>
    <n v="0"/>
    <n v="0.5"/>
    <n v="1.9"/>
    <n v="0"/>
    <n v="77.400000000000006"/>
    <n v="26.9"/>
    <n v="0.3"/>
    <n v="47"/>
    <n v="0.15666666666667034"/>
    <n v="1"/>
    <n v="6.6666666666641847E-3"/>
    <n v="5"/>
    <n v="0.11111111111111063"/>
    <n v="0"/>
    <n v="2.0816681711721685E-16"/>
    <n v="0"/>
    <n v="1.9428902930940239E-16"/>
    <n v="1"/>
    <n v="0.10000000000000014"/>
  </r>
  <r>
    <x v="0"/>
    <d v="2008-11-22T00:00:00"/>
    <x v="0"/>
    <s v="UPA400"/>
    <x v="29"/>
    <x v="162"/>
    <n v="673982"/>
    <n v="183306"/>
    <n v="0"/>
    <n v="0"/>
    <n v="0"/>
    <n v="4.7"/>
    <n v="7"/>
    <n v="36"/>
    <m/>
    <n v="-1"/>
    <s v="Oscura"/>
    <n v="68.7"/>
    <n v="18.8"/>
    <n v="2.2999999999999998"/>
    <n v="0"/>
    <n v="7.2"/>
    <n v="8.3000000000000007"/>
    <n v="0.6"/>
    <n v="1.2"/>
    <n v="0"/>
    <n v="196.7"/>
    <n v="39.299999999999997"/>
    <n v="4.7"/>
    <n v="69"/>
    <n v="0.23000000000000353"/>
    <n v="19"/>
    <n v="0.12666666666666421"/>
    <n v="7"/>
    <n v="0.15555555555555509"/>
    <n v="8"/>
    <n v="0.26666666666666683"/>
    <n v="2"/>
    <n v="0.13333333333333353"/>
    <n v="0"/>
    <n v="1.3877787807814457E-16"/>
  </r>
  <r>
    <x v="1"/>
    <d v="2010-03-23T00:00:00"/>
    <x v="0"/>
    <s v="UPA400"/>
    <x v="30"/>
    <x v="163"/>
    <n v="930230"/>
    <n v="31452"/>
    <n v="0"/>
    <n v="10"/>
    <m/>
    <n v="7"/>
    <n v="6.8"/>
    <m/>
    <m/>
    <n v="0.23"/>
    <m/>
    <n v="410"/>
    <n v="61"/>
    <n v="4"/>
    <n v="0"/>
    <n v="38"/>
    <n v="24"/>
    <n v="2"/>
    <n v="0"/>
    <n v="0"/>
    <n v="94"/>
    <n v="6"/>
    <n v="2"/>
    <n v="410"/>
    <n v="1.3"/>
    <n v="61"/>
    <n v="0.40666666666666368"/>
    <n v="38"/>
    <n v="0.84444444444444422"/>
    <n v="24"/>
    <n v="0.8"/>
    <n v="4"/>
    <n v="0.26666666666666683"/>
    <n v="0"/>
    <n v="1.3877787807814457E-16"/>
  </r>
  <r>
    <x v="1"/>
    <d v="2010-03-23T00:00:00"/>
    <x v="0"/>
    <s v="UPA400"/>
    <x v="30"/>
    <x v="23"/>
    <n v="901163"/>
    <n v="2280"/>
    <n v="0"/>
    <n v="6"/>
    <m/>
    <n v="5"/>
    <n v="6.8"/>
    <m/>
    <m/>
    <n v="0.23"/>
    <m/>
    <n v="77"/>
    <n v="32"/>
    <n v="4"/>
    <n v="0"/>
    <n v="17"/>
    <n v="9"/>
    <n v="1"/>
    <n v="0"/>
    <n v="0"/>
    <n v="75"/>
    <n v="3"/>
    <n v="1"/>
    <n v="77"/>
    <n v="0.25666666666667021"/>
    <n v="32"/>
    <n v="0.21333333333333071"/>
    <n v="17"/>
    <n v="0.37777777777777721"/>
    <n v="9"/>
    <n v="0.30000000000000016"/>
    <n v="4"/>
    <n v="0.26666666666666683"/>
    <n v="0"/>
    <n v="1.3877787807814457E-16"/>
  </r>
  <r>
    <x v="1"/>
    <d v="2010-03-23T00:00:00"/>
    <x v="0"/>
    <s v="UPA400"/>
    <x v="30"/>
    <x v="13"/>
    <n v="849876"/>
    <n v="20559"/>
    <n v="0"/>
    <n v="2"/>
    <m/>
    <n v="2"/>
    <n v="6.6029999999999998"/>
    <n v="30.23"/>
    <n v="1.4"/>
    <n v="0.16"/>
    <m/>
    <n v="20"/>
    <n v="16"/>
    <n v="1"/>
    <n v="0"/>
    <n v="4"/>
    <n v="3"/>
    <n v="0"/>
    <m/>
    <n v="0"/>
    <n v="26"/>
    <n v="1"/>
    <n v="0"/>
    <n v="20"/>
    <n v="6.666666666667051E-2"/>
    <n v="16"/>
    <n v="0.1066666666666642"/>
    <n v="4"/>
    <n v="8.8888888888888407E-2"/>
    <n v="3"/>
    <n v="0.1000000000000002"/>
    <n v="1"/>
    <n v="6.666666666666686E-2"/>
    <n v="0"/>
    <n v="1.3877787807814457E-16"/>
  </r>
  <r>
    <x v="1"/>
    <d v="2010-03-23T00:00:00"/>
    <x v="0"/>
    <s v="UPA400"/>
    <x v="30"/>
    <x v="3"/>
    <n v="849268"/>
    <n v="19951"/>
    <n v="0"/>
    <n v="1"/>
    <m/>
    <n v="0"/>
    <n v="6.6"/>
    <m/>
    <m/>
    <n v="0.16"/>
    <m/>
    <n v="21"/>
    <n v="15"/>
    <n v="2"/>
    <n v="0"/>
    <n v="2"/>
    <n v="4"/>
    <n v="0"/>
    <n v="0"/>
    <n v="0"/>
    <n v="31"/>
    <n v="2"/>
    <n v="0"/>
    <n v="21"/>
    <n v="7.0000000000003837E-2"/>
    <n v="15"/>
    <n v="9.9999999999997535E-2"/>
    <n v="2"/>
    <n v="4.4444444444443953E-2"/>
    <n v="4"/>
    <n v="0.13333333333333353"/>
    <n v="2"/>
    <n v="0.13333333333333353"/>
    <n v="0"/>
    <n v="1.3877787807814457E-16"/>
  </r>
  <r>
    <x v="1"/>
    <d v="2010-03-23T00:00:00"/>
    <x v="0"/>
    <s v="UPA400"/>
    <x v="30"/>
    <x v="164"/>
    <n v="807866"/>
    <n v="103654"/>
    <n v="0"/>
    <n v="9"/>
    <m/>
    <n v="3"/>
    <n v="6.4"/>
    <n v="31.9"/>
    <n v="1.21"/>
    <n v="0.03"/>
    <m/>
    <n v="107"/>
    <n v="139"/>
    <n v="7"/>
    <n v="0"/>
    <n v="30"/>
    <n v="9"/>
    <n v="1"/>
    <n v="1"/>
    <n v="1"/>
    <n v="40"/>
    <n v="5"/>
    <n v="1"/>
    <n v="107"/>
    <n v="0.35666666666667085"/>
    <n v="139"/>
    <n v="0.92666666666666619"/>
    <n v="30"/>
    <n v="0.66666666666666619"/>
    <n v="9"/>
    <n v="0.30000000000000016"/>
    <n v="7"/>
    <n v="0.46666666666666679"/>
    <n v="0"/>
    <n v="1.3877787807814457E-16"/>
  </r>
  <r>
    <x v="1"/>
    <d v="2010-03-23T00:00:00"/>
    <x v="0"/>
    <s v="UPA400"/>
    <x v="30"/>
    <x v="165"/>
    <n v="824609"/>
    <n v="99916"/>
    <n v="0"/>
    <n v="4"/>
    <m/>
    <n v="5"/>
    <n v="7"/>
    <n v="35.6"/>
    <n v="1.21"/>
    <n v="0.05"/>
    <m/>
    <n v="78"/>
    <n v="65"/>
    <n v="7"/>
    <n v="0"/>
    <n v="9"/>
    <n v="9"/>
    <n v="0"/>
    <n v="1"/>
    <n v="1"/>
    <n v="39"/>
    <n v="8"/>
    <n v="1"/>
    <n v="78"/>
    <n v="0.26000000000000356"/>
    <n v="65"/>
    <n v="0.4333333333333303"/>
    <n v="9"/>
    <n v="0.19999999999999954"/>
    <n v="9"/>
    <n v="0.30000000000000016"/>
    <n v="7"/>
    <n v="0.46666666666666679"/>
    <n v="0"/>
    <n v="1.3877787807814457E-16"/>
  </r>
  <r>
    <x v="1"/>
    <d v="2010-03-23T00:00:00"/>
    <x v="0"/>
    <s v="UPA400"/>
    <x v="30"/>
    <x v="166"/>
    <n v="767160"/>
    <n v="62948"/>
    <n v="0"/>
    <n v="2"/>
    <m/>
    <n v="2"/>
    <n v="7.1"/>
    <n v="34.299999999999997"/>
    <n v="1.28"/>
    <n v="0"/>
    <m/>
    <n v="35"/>
    <n v="19"/>
    <n v="2"/>
    <n v="0"/>
    <n v="7"/>
    <n v="5"/>
    <n v="0"/>
    <n v="0"/>
    <n v="0"/>
    <n v="26"/>
    <n v="1"/>
    <n v="0"/>
    <n v="35"/>
    <n v="0.11666666666667042"/>
    <n v="19"/>
    <n v="0.12666666666666421"/>
    <n v="7"/>
    <n v="0.15555555555555509"/>
    <n v="5"/>
    <n v="0.16666666666666685"/>
    <n v="2"/>
    <n v="0.13333333333333353"/>
    <n v="0"/>
    <n v="1.3877787807814457E-16"/>
  </r>
  <r>
    <x v="1"/>
    <d v="2010-03-23T00:00:00"/>
    <x v="0"/>
    <s v="UPA400"/>
    <x v="30"/>
    <x v="167"/>
    <n v="734597"/>
    <n v="30385"/>
    <n v="0"/>
    <n v="4"/>
    <n v="0"/>
    <n v="5"/>
    <n v="7.2"/>
    <n v="37.5"/>
    <n v="1"/>
    <n v="0.1"/>
    <s v="Clara"/>
    <n v="84"/>
    <n v="60"/>
    <n v="8"/>
    <n v="0"/>
    <n v="11"/>
    <n v="10"/>
    <n v="0"/>
    <n v="1"/>
    <n v="0"/>
    <n v="28"/>
    <n v="6"/>
    <n v="1"/>
    <n v="84"/>
    <n v="0.28000000000000369"/>
    <n v="60"/>
    <n v="0.39999999999999702"/>
    <n v="11"/>
    <n v="0.24444444444444399"/>
    <n v="10"/>
    <n v="0.33339999999999997"/>
    <n v="8"/>
    <n v="0.53333333333333344"/>
    <n v="0"/>
    <n v="1.3877787807814457E-16"/>
  </r>
  <r>
    <x v="1"/>
    <d v="2010-03-23T00:00:00"/>
    <x v="0"/>
    <s v="UPA400"/>
    <x v="30"/>
    <x v="168"/>
    <n v="704212"/>
    <n v="180616"/>
    <n v="0"/>
    <n v="2.6"/>
    <n v="0"/>
    <n v="14.8"/>
    <n v="6.6"/>
    <n v="37.6"/>
    <m/>
    <n v="-1"/>
    <s v="Oscura"/>
    <n v="146"/>
    <n v="74.400000000000006"/>
    <n v="17.100000000000001"/>
    <n v="6"/>
    <n v="26"/>
    <n v="25.3"/>
    <n v="1.2"/>
    <n v="0"/>
    <n v="0"/>
    <n v="109.6"/>
    <n v="43.4"/>
    <n v="3.2"/>
    <n v="146"/>
    <n v="0.48666666666667169"/>
    <n v="74"/>
    <n v="0.49333333333333018"/>
    <n v="26"/>
    <n v="0.57777777777777717"/>
    <n v="25"/>
    <n v="0.83333333333333337"/>
    <n v="17"/>
    <n v="1"/>
    <n v="6"/>
    <n v="0.60000000000000009"/>
  </r>
  <r>
    <x v="1"/>
    <d v="2010-03-23T00:00:00"/>
    <x v="0"/>
    <s v="UPA400"/>
    <x v="30"/>
    <x v="169"/>
    <n v="682802"/>
    <n v="159206"/>
    <n v="0"/>
    <n v="0"/>
    <n v="0"/>
    <n v="12.6"/>
    <n v="6.9"/>
    <n v="35.9"/>
    <m/>
    <n v="-1"/>
    <s v="Oscura"/>
    <n v="113"/>
    <n v="34.799999999999997"/>
    <n v="8"/>
    <n v="4"/>
    <n v="0"/>
    <n v="29.5"/>
    <n v="1.6"/>
    <n v="2.1"/>
    <n v="0"/>
    <n v="103.1"/>
    <n v="24.3"/>
    <n v="0.8"/>
    <n v="113"/>
    <n v="0.37666666666667098"/>
    <n v="35"/>
    <n v="0.23333333333333067"/>
    <n v="0"/>
    <n v="-4.9266146717741321E-16"/>
    <n v="30"/>
    <n v="1"/>
    <n v="8"/>
    <n v="0.53333333333333344"/>
    <n v="4"/>
    <n v="0.40000000000000013"/>
  </r>
  <r>
    <x v="1"/>
    <d v="2009-12-15T00:00:00"/>
    <x v="0"/>
    <s v="UPA400"/>
    <x v="31"/>
    <x v="170"/>
    <n v="883624"/>
    <n v="42324"/>
    <n v="0"/>
    <n v="6"/>
    <m/>
    <n v="3"/>
    <n v="6"/>
    <m/>
    <m/>
    <n v="0.31"/>
    <m/>
    <n v="211"/>
    <n v="93"/>
    <n v="8"/>
    <n v="1"/>
    <n v="22"/>
    <n v="11"/>
    <n v="1"/>
    <n v="1"/>
    <n v="1"/>
    <n v="54"/>
    <n v="23"/>
    <n v="1"/>
    <n v="211"/>
    <n v="0.70333333333333636"/>
    <n v="93"/>
    <n v="0.62"/>
    <n v="22"/>
    <n v="0.48888888888888821"/>
    <n v="11"/>
    <n v="0.36666666666666681"/>
    <n v="8"/>
    <n v="0.53333333333333344"/>
    <n v="1"/>
    <n v="0.10000000000000014"/>
  </r>
  <r>
    <x v="1"/>
    <d v="2009-12-15T00:00:00"/>
    <x v="0"/>
    <s v="UPA400"/>
    <x v="31"/>
    <x v="2"/>
    <n v="856175"/>
    <n v="55844"/>
    <n v="0"/>
    <n v="6"/>
    <m/>
    <n v="2"/>
    <n v="5.9980000000000002"/>
    <n v="28.37"/>
    <n v="1.29"/>
    <n v="0.19"/>
    <m/>
    <n v="34"/>
    <n v="55"/>
    <n v="2"/>
    <n v="0"/>
    <n v="7"/>
    <n v="2"/>
    <n v="0"/>
    <m/>
    <n v="0"/>
    <n v="34"/>
    <n v="4"/>
    <n v="1"/>
    <n v="34"/>
    <n v="0.11333333333333709"/>
    <n v="55"/>
    <n v="0.36666666666666375"/>
    <n v="7"/>
    <n v="0.15555555555555509"/>
    <n v="2"/>
    <n v="6.6666666666666874E-2"/>
    <n v="2"/>
    <n v="0.13333333333333353"/>
    <n v="0"/>
    <n v="1.3877787807814457E-16"/>
  </r>
  <r>
    <x v="1"/>
    <d v="2009-12-15T00:00:00"/>
    <x v="0"/>
    <s v="UPA400"/>
    <x v="31"/>
    <x v="9"/>
    <n v="842951"/>
    <n v="42620"/>
    <n v="0"/>
    <n v="2"/>
    <m/>
    <n v="1"/>
    <n v="6.1"/>
    <m/>
    <m/>
    <n v="0.24"/>
    <m/>
    <n v="21"/>
    <n v="31"/>
    <n v="2"/>
    <n v="0"/>
    <n v="6"/>
    <n v="2"/>
    <n v="0"/>
    <n v="0"/>
    <n v="0"/>
    <n v="24"/>
    <n v="4"/>
    <n v="0"/>
    <n v="21"/>
    <n v="7.0000000000003837E-2"/>
    <n v="31"/>
    <n v="0.20666666666666406"/>
    <n v="6"/>
    <n v="0.13333333333333286"/>
    <n v="2"/>
    <n v="6.6666666666666874E-2"/>
    <n v="2"/>
    <n v="0.13333333333333353"/>
    <n v="0"/>
    <n v="1.3877787807814457E-16"/>
  </r>
  <r>
    <x v="1"/>
    <d v="2009-12-15T00:00:00"/>
    <x v="0"/>
    <s v="UPA400"/>
    <x v="31"/>
    <x v="171"/>
    <n v="791217"/>
    <n v="30486"/>
    <n v="0"/>
    <n v="4"/>
    <m/>
    <n v="3"/>
    <n v="6.4"/>
    <m/>
    <m/>
    <n v="0.8"/>
    <m/>
    <n v="28"/>
    <n v="38"/>
    <n v="4"/>
    <n v="0"/>
    <n v="11"/>
    <n v="3"/>
    <n v="1"/>
    <n v="0"/>
    <n v="0"/>
    <n v="30"/>
    <n v="8"/>
    <n v="1"/>
    <n v="28"/>
    <n v="9.3333333333337126E-2"/>
    <n v="38"/>
    <n v="0.25333333333333063"/>
    <n v="11"/>
    <n v="0.24444444444444399"/>
    <n v="3"/>
    <n v="0.1000000000000002"/>
    <n v="4"/>
    <n v="0.26666666666666683"/>
    <n v="0"/>
    <n v="1.3877787807814457E-16"/>
  </r>
  <r>
    <x v="1"/>
    <d v="2009-12-15T00:00:00"/>
    <x v="0"/>
    <s v="UPA400"/>
    <x v="31"/>
    <x v="172"/>
    <n v="793786"/>
    <n v="69093"/>
    <n v="0"/>
    <n v="4"/>
    <m/>
    <n v="2"/>
    <n v="7.2"/>
    <n v="36.700000000000003"/>
    <n v="0.94"/>
    <n v="7.0000000000000007E-2"/>
    <s v=""/>
    <n v="32"/>
    <n v="38"/>
    <n v="0"/>
    <n v="0"/>
    <n v="6"/>
    <n v="3"/>
    <n v="0"/>
    <n v="0"/>
    <n v="0"/>
    <n v="31"/>
    <n v="7"/>
    <n v="1"/>
    <n v="32"/>
    <n v="0.10666666666667043"/>
    <n v="38"/>
    <n v="0.25333333333333063"/>
    <n v="6"/>
    <n v="0.13333333333333286"/>
    <n v="3"/>
    <n v="0.1000000000000002"/>
    <n v="0"/>
    <n v="1.9428902930940239E-16"/>
    <n v="0"/>
    <n v="1.3877787807814457E-16"/>
  </r>
  <r>
    <x v="1"/>
    <d v="2009-12-15T00:00:00"/>
    <x v="0"/>
    <s v="UPA400"/>
    <x v="31"/>
    <x v="173"/>
    <n v="758132"/>
    <n v="33439"/>
    <n v="0"/>
    <n v="1"/>
    <n v="0"/>
    <n v="1"/>
    <n v="7.3"/>
    <n v="37.5"/>
    <n v="0.1"/>
    <n v="0.1"/>
    <s v="Clara"/>
    <n v="8"/>
    <n v="17"/>
    <n v="1"/>
    <n v="0"/>
    <n v="3"/>
    <n v="1"/>
    <n v="0"/>
    <n v="0"/>
    <n v="0"/>
    <n v="28"/>
    <n v="6"/>
    <n v="0"/>
    <n v="8"/>
    <n v="2.6666666666670509E-2"/>
    <n v="17"/>
    <n v="0.11333333333333087"/>
    <n v="3"/>
    <n v="6.666666666666618E-2"/>
    <n v="1"/>
    <n v="3.3333333333333541E-2"/>
    <n v="1"/>
    <n v="6.666666666666686E-2"/>
    <n v="0"/>
    <n v="1.3877787807814457E-16"/>
  </r>
  <r>
    <x v="1"/>
    <d v="2009-12-15T00:00:00"/>
    <x v="0"/>
    <s v="UPA400"/>
    <x v="31"/>
    <x v="174"/>
    <n v="701787"/>
    <n v="27714"/>
    <n v="0"/>
    <n v="0"/>
    <n v="0"/>
    <n v="2.1"/>
    <n v="7"/>
    <n v="37.9"/>
    <m/>
    <n v="-1"/>
    <s v="Oscura"/>
    <n v="32.299999999999997"/>
    <n v="12.2"/>
    <n v="3.3"/>
    <n v="0"/>
    <n v="1.2"/>
    <n v="2.6"/>
    <n v="0.4"/>
    <n v="0"/>
    <n v="0"/>
    <n v="34.299999999999997"/>
    <n v="26.8"/>
    <n v="8.1999999999999993"/>
    <n v="32"/>
    <n v="0.10666666666667043"/>
    <n v="12"/>
    <n v="7.9999999999997531E-2"/>
    <n v="1"/>
    <n v="2.222222222222173E-2"/>
    <n v="3"/>
    <n v="0.1000000000000002"/>
    <n v="3"/>
    <n v="0.20000000000000018"/>
    <n v="0"/>
    <n v="1.3877787807814457E-16"/>
  </r>
  <r>
    <x v="1"/>
    <d v="2009-11-03T00:00:00"/>
    <x v="0"/>
    <s v="UPA400"/>
    <x v="32"/>
    <x v="39"/>
    <n v="908310"/>
    <n v="34199"/>
    <n v="0"/>
    <n v="5"/>
    <m/>
    <n v="3"/>
    <n v="5.9"/>
    <m/>
    <m/>
    <n v="0.14000000000000001"/>
    <m/>
    <n v="85"/>
    <n v="112"/>
    <n v="21"/>
    <n v="0"/>
    <n v="10"/>
    <n v="10"/>
    <n v="0"/>
    <n v="1"/>
    <n v="0"/>
    <n v="78"/>
    <n v="40"/>
    <n v="0"/>
    <n v="85"/>
    <n v="0.28333333333333705"/>
    <n v="112"/>
    <n v="0.74666666666666504"/>
    <n v="10"/>
    <n v="0.22222222222222177"/>
    <n v="10"/>
    <n v="0.33339999999999997"/>
    <n v="21"/>
    <n v="1"/>
    <n v="0"/>
    <n v="1.3877787807814457E-16"/>
  </r>
  <r>
    <x v="1"/>
    <d v="2009-11-03T00:00:00"/>
    <x v="0"/>
    <s v="UPA400"/>
    <x v="32"/>
    <x v="22"/>
    <n v="900974"/>
    <n v="26863"/>
    <n v="0"/>
    <n v="5"/>
    <m/>
    <n v="2"/>
    <n v="6"/>
    <m/>
    <m/>
    <n v="0.14000000000000001"/>
    <m/>
    <n v="61"/>
    <n v="84"/>
    <n v="0"/>
    <n v="0"/>
    <n v="9"/>
    <n v="5"/>
    <n v="0"/>
    <n v="1"/>
    <n v="0"/>
    <n v="76"/>
    <n v="42"/>
    <n v="1"/>
    <n v="61"/>
    <n v="0.20333333333333692"/>
    <n v="84"/>
    <n v="0.55999999999999717"/>
    <n v="9"/>
    <n v="0.19999999999999954"/>
    <n v="5"/>
    <n v="0.16666666666666685"/>
    <n v="0"/>
    <n v="1.9428902930940239E-16"/>
    <n v="0"/>
    <n v="1.3877787807814457E-16"/>
  </r>
  <r>
    <x v="1"/>
    <d v="2009-11-03T00:00:00"/>
    <x v="0"/>
    <s v="UPA400"/>
    <x v="32"/>
    <x v="175"/>
    <n v="760731"/>
    <n v="130055"/>
    <n v="0"/>
    <n v="4"/>
    <m/>
    <n v="9"/>
    <n v="7.2"/>
    <n v="37.200000000000003"/>
    <n v="0.7"/>
    <n v="0"/>
    <s v="Clara"/>
    <n v="54"/>
    <n v="78"/>
    <n v="9"/>
    <n v="0"/>
    <n v="18"/>
    <n v="5"/>
    <n v="0"/>
    <n v="0"/>
    <n v="0"/>
    <n v="31"/>
    <n v="31"/>
    <n v="1"/>
    <n v="54"/>
    <n v="0.18000000000000363"/>
    <n v="78"/>
    <n v="0.51999999999999691"/>
    <n v="18"/>
    <n v="0.39999999999999941"/>
    <n v="5"/>
    <n v="0.16666666666666685"/>
    <n v="9"/>
    <n v="0.60000000000000009"/>
    <n v="0"/>
    <n v="1.3877787807814457E-16"/>
  </r>
  <r>
    <x v="1"/>
    <d v="2009-11-03T00:00:00"/>
    <x v="0"/>
    <s v="UPA400"/>
    <x v="32"/>
    <x v="176"/>
    <n v="751867"/>
    <n v="121191"/>
    <n v="0"/>
    <n v="7"/>
    <n v="0"/>
    <n v="12"/>
    <n v="7.2"/>
    <n v="37.799999999999997"/>
    <n v="0.5"/>
    <n v="0.1"/>
    <s v="Clara"/>
    <n v="66"/>
    <n v="73"/>
    <n v="16"/>
    <n v="0"/>
    <n v="20"/>
    <n v="6"/>
    <n v="0"/>
    <n v="1"/>
    <n v="0"/>
    <n v="34"/>
    <n v="67"/>
    <n v="2"/>
    <n v="66"/>
    <n v="0.22000000000000355"/>
    <n v="73"/>
    <n v="0.48666666666666353"/>
    <n v="20"/>
    <n v="0.44444444444444381"/>
    <n v="6"/>
    <n v="0.20000000000000018"/>
    <n v="16"/>
    <n v="1"/>
    <n v="0"/>
    <n v="1.3877787807814457E-16"/>
  </r>
  <r>
    <x v="1"/>
    <d v="2009-11-03T00:00:00"/>
    <x v="0"/>
    <s v="UPA400"/>
    <x v="32"/>
    <x v="177"/>
    <n v="720096"/>
    <n v="89420"/>
    <n v="0"/>
    <n v="3"/>
    <n v="-1"/>
    <n v="14"/>
    <n v="7.2"/>
    <n v="40.200000000000003"/>
    <n v="0.4"/>
    <n v="0.1"/>
    <s v="Clara"/>
    <n v="67"/>
    <n v="67"/>
    <n v="18"/>
    <n v="0"/>
    <n v="15"/>
    <n v="6"/>
    <n v="1"/>
    <n v="0"/>
    <n v="-1"/>
    <n v="301"/>
    <n v="69"/>
    <n v="2"/>
    <n v="67"/>
    <n v="0.22333333333333688"/>
    <n v="67"/>
    <n v="0.4466666666666636"/>
    <n v="15"/>
    <n v="0.33333333333333282"/>
    <n v="6"/>
    <n v="0.20000000000000018"/>
    <n v="18"/>
    <n v="1"/>
    <n v="0"/>
    <n v="1.3877787807814457E-16"/>
  </r>
  <r>
    <x v="1"/>
    <d v="2009-11-03T00:00:00"/>
    <x v="0"/>
    <s v="UPA400"/>
    <x v="32"/>
    <x v="178"/>
    <n v="691391"/>
    <n v="60715"/>
    <n v="0"/>
    <n v="2.5"/>
    <n v="0"/>
    <n v="4.3"/>
    <n v="6.9"/>
    <n v="36.700000000000003"/>
    <m/>
    <n v="-1"/>
    <s v="Oscura"/>
    <n v="98.7"/>
    <n v="53.2"/>
    <n v="3.7"/>
    <n v="0.3"/>
    <n v="10.8"/>
    <n v="7.1"/>
    <n v="0.3"/>
    <n v="0"/>
    <n v="0"/>
    <n v="62.3"/>
    <n v="23.3"/>
    <n v="2"/>
    <n v="99"/>
    <n v="0.33000000000000401"/>
    <n v="53"/>
    <n v="0.35333333333333045"/>
    <n v="11"/>
    <n v="0.24444444444444399"/>
    <n v="7"/>
    <n v="0.2333333333333335"/>
    <n v="4"/>
    <n v="0.26666666666666683"/>
    <n v="0"/>
    <n v="1.3877787807814457E-16"/>
  </r>
  <r>
    <x v="1"/>
    <d v="2009-11-03T00:00:00"/>
    <x v="0"/>
    <s v="UPA400"/>
    <x v="32"/>
    <x v="179"/>
    <n v="659336"/>
    <n v="28660"/>
    <n v="0"/>
    <n v="0"/>
    <n v="0"/>
    <n v="4.3"/>
    <n v="6.6"/>
    <n v="37.700000000000003"/>
    <m/>
    <m/>
    <s v="Oscura"/>
    <n v="43.5"/>
    <n v="18.2"/>
    <n v="3.5"/>
    <n v="2.5"/>
    <n v="4.7"/>
    <n v="1.2"/>
    <n v="1.3"/>
    <n v="0"/>
    <n v="0"/>
    <n v="105"/>
    <n v="34.6"/>
    <n v="7.9"/>
    <n v="44"/>
    <n v="0.14666666666667036"/>
    <n v="18"/>
    <n v="0.11999999999999754"/>
    <n v="5"/>
    <n v="0.11111111111111063"/>
    <n v="1"/>
    <n v="3.3333333333333541E-2"/>
    <n v="4"/>
    <n v="0.26666666666666683"/>
    <n v="3"/>
    <n v="0.30000000000000016"/>
  </r>
  <r>
    <x v="1"/>
    <d v="2009-11-03T00:00:00"/>
    <x v="0"/>
    <s v="UPA400"/>
    <x v="32"/>
    <x v="180"/>
    <n v="630676"/>
    <n v="176908"/>
    <n v="0"/>
    <n v="4"/>
    <n v="0"/>
    <n v="7.7"/>
    <n v="6.8"/>
    <n v="36.200000000000003"/>
    <m/>
    <n v="-1"/>
    <s v="Oscura"/>
    <n v="89.5"/>
    <n v="80.099999999999994"/>
    <n v="9.3000000000000007"/>
    <n v="0.2"/>
    <n v="18.2"/>
    <n v="19.899999999999999"/>
    <n v="0.8"/>
    <n v="0"/>
    <n v="0"/>
    <n v="196.5"/>
    <n v="43.5"/>
    <n v="11.1"/>
    <n v="90"/>
    <n v="0.30000000000000382"/>
    <n v="80"/>
    <n v="0.53333333333333033"/>
    <n v="18"/>
    <n v="0.39999999999999941"/>
    <n v="20"/>
    <n v="0.66666666666666674"/>
    <n v="9"/>
    <n v="0.60000000000000009"/>
    <n v="0"/>
    <n v="1.3877787807814457E-16"/>
  </r>
  <r>
    <x v="1"/>
    <d v="2010-02-18T00:00:00"/>
    <x v="0"/>
    <s v="UPA400"/>
    <x v="33"/>
    <x v="181"/>
    <n v="925929"/>
    <n v="34673"/>
    <n v="0"/>
    <n v="7"/>
    <m/>
    <n v="7"/>
    <n v="6.6"/>
    <m/>
    <m/>
    <n v="0.04"/>
    <m/>
    <n v="47"/>
    <n v="54"/>
    <n v="1"/>
    <n v="0"/>
    <n v="6"/>
    <n v="4"/>
    <n v="0"/>
    <n v="0"/>
    <n v="0"/>
    <n v="84"/>
    <n v="8"/>
    <n v="1"/>
    <n v="47"/>
    <n v="0.15666666666667034"/>
    <n v="54"/>
    <n v="0.3599999999999971"/>
    <n v="6"/>
    <n v="0.13333333333333286"/>
    <n v="4"/>
    <n v="0.13333333333333353"/>
    <n v="1"/>
    <n v="6.666666666666686E-2"/>
    <n v="0"/>
    <n v="1.3877787807814457E-16"/>
  </r>
  <r>
    <x v="1"/>
    <d v="2010-02-18T00:00:00"/>
    <x v="0"/>
    <s v="UPA400"/>
    <x v="33"/>
    <x v="31"/>
    <n v="895207"/>
    <n v="4087"/>
    <n v="0"/>
    <n v="5"/>
    <m/>
    <n v="6"/>
    <n v="7"/>
    <m/>
    <m/>
    <n v="0.02"/>
    <m/>
    <n v="13"/>
    <n v="27"/>
    <n v="2"/>
    <n v="0"/>
    <n v="2"/>
    <n v="2"/>
    <n v="0"/>
    <n v="0"/>
    <n v="0"/>
    <n v="82"/>
    <n v="3"/>
    <n v="1"/>
    <n v="13"/>
    <n v="4.3333333333337179E-2"/>
    <n v="27"/>
    <n v="0.17999999999999744"/>
    <n v="2"/>
    <n v="4.4444444444443953E-2"/>
    <n v="2"/>
    <n v="6.6666666666666874E-2"/>
    <n v="2"/>
    <n v="0.13333333333333353"/>
    <n v="0"/>
    <n v="1.3877787807814457E-16"/>
  </r>
  <r>
    <x v="1"/>
    <d v="2010-02-18T00:00:00"/>
    <x v="0"/>
    <s v="UPA400"/>
    <x v="33"/>
    <x v="139"/>
    <n v="839097"/>
    <n v="45873"/>
    <n v="0"/>
    <n v="4"/>
    <m/>
    <n v="2"/>
    <n v="6.3040000000000003"/>
    <n v="29.62"/>
    <n v="1.34"/>
    <n v="0.25"/>
    <m/>
    <n v="43"/>
    <n v="39"/>
    <n v="0"/>
    <n v="0"/>
    <n v="8"/>
    <n v="4"/>
    <n v="0"/>
    <m/>
    <n v="0"/>
    <n v="29"/>
    <n v="2"/>
    <n v="0"/>
    <n v="43"/>
    <n v="0.14333333333333703"/>
    <n v="39"/>
    <n v="0.25999999999999729"/>
    <n v="8"/>
    <n v="0.17777777777777731"/>
    <n v="4"/>
    <n v="0.13333333333333353"/>
    <n v="0"/>
    <n v="1.9428902930940239E-16"/>
    <n v="0"/>
    <n v="1.3877787807814457E-16"/>
  </r>
  <r>
    <x v="1"/>
    <d v="2010-02-18T00:00:00"/>
    <x v="0"/>
    <s v="UPA400"/>
    <x v="33"/>
    <x v="25"/>
    <n v="842086"/>
    <n v="58294"/>
    <n v="0"/>
    <n v="4"/>
    <m/>
    <n v="1"/>
    <n v="5.9930000000000003"/>
    <n v="28.04"/>
    <n v="1.32"/>
    <n v="0.18"/>
    <m/>
    <n v="73"/>
    <n v="84"/>
    <n v="2"/>
    <n v="0"/>
    <n v="9"/>
    <n v="6"/>
    <n v="0"/>
    <m/>
    <n v="0"/>
    <n v="37"/>
    <n v="3"/>
    <n v="0"/>
    <n v="73"/>
    <n v="0.24333333333333684"/>
    <n v="84"/>
    <n v="0.55999999999999717"/>
    <n v="9"/>
    <n v="0.19999999999999954"/>
    <n v="6"/>
    <n v="0.20000000000000018"/>
    <n v="2"/>
    <n v="0.13333333333333353"/>
    <n v="0"/>
    <n v="1.3877787807814457E-16"/>
  </r>
  <r>
    <x v="1"/>
    <d v="2010-02-18T00:00:00"/>
    <x v="0"/>
    <s v="UPA400"/>
    <x v="33"/>
    <x v="9"/>
    <n v="828942"/>
    <n v="35718"/>
    <n v="0"/>
    <n v="3"/>
    <m/>
    <n v="1"/>
    <n v="6.4"/>
    <m/>
    <m/>
    <n v="0.25"/>
    <m/>
    <n v="40"/>
    <n v="33"/>
    <n v="2"/>
    <n v="0"/>
    <n v="7"/>
    <n v="5"/>
    <n v="0"/>
    <n v="0"/>
    <n v="0"/>
    <n v="27"/>
    <n v="3"/>
    <n v="0"/>
    <n v="40"/>
    <n v="0.13333333333333705"/>
    <n v="33"/>
    <n v="0.21999999999999736"/>
    <n v="7"/>
    <n v="0.15555555555555509"/>
    <n v="5"/>
    <n v="0.16666666666666685"/>
    <n v="2"/>
    <n v="0.13333333333333353"/>
    <n v="0"/>
    <n v="1.3877787807814457E-16"/>
  </r>
  <r>
    <x v="1"/>
    <d v="2010-02-18T00:00:00"/>
    <x v="0"/>
    <s v="UPA400"/>
    <x v="33"/>
    <x v="9"/>
    <n v="826575"/>
    <n v="42783"/>
    <n v="0"/>
    <n v="2"/>
    <m/>
    <n v="1"/>
    <n v="6.2"/>
    <m/>
    <m/>
    <n v="0.16"/>
    <m/>
    <n v="26"/>
    <n v="63"/>
    <n v="3"/>
    <n v="1"/>
    <n v="5"/>
    <n v="2"/>
    <n v="1"/>
    <n v="0"/>
    <n v="1"/>
    <n v="27"/>
    <n v="4"/>
    <n v="0"/>
    <n v="26"/>
    <n v="8.6666666666670472E-2"/>
    <n v="63"/>
    <n v="0.41999999999999699"/>
    <n v="5"/>
    <n v="0.11111111111111063"/>
    <n v="2"/>
    <n v="6.6666666666666874E-2"/>
    <n v="3"/>
    <n v="0.20000000000000018"/>
    <n v="1"/>
    <n v="0.10000000000000014"/>
  </r>
  <r>
    <x v="1"/>
    <d v="2010-02-18T00:00:00"/>
    <x v="0"/>
    <s v="UPA400"/>
    <x v="33"/>
    <x v="182"/>
    <n v="783460"/>
    <n v="33856"/>
    <n v="0"/>
    <n v="3"/>
    <m/>
    <n v="3"/>
    <n v="6.3"/>
    <m/>
    <m/>
    <n v="0.78"/>
    <m/>
    <n v="42"/>
    <n v="71"/>
    <n v="2"/>
    <n v="1"/>
    <n v="9"/>
    <n v="3"/>
    <n v="1"/>
    <n v="1"/>
    <n v="0"/>
    <n v="39"/>
    <n v="6"/>
    <n v="1"/>
    <n v="42"/>
    <n v="0.1400000000000037"/>
    <n v="71"/>
    <n v="0.47333333333333022"/>
    <n v="9"/>
    <n v="0.19999999999999954"/>
    <n v="3"/>
    <n v="0.1000000000000002"/>
    <n v="2"/>
    <n v="0.13333333333333353"/>
    <n v="1"/>
    <n v="0.10000000000000014"/>
  </r>
  <r>
    <x v="1"/>
    <d v="2010-02-18T00:00:00"/>
    <x v="0"/>
    <s v="UPA400"/>
    <x v="33"/>
    <x v="155"/>
    <n v="749604"/>
    <n v="119182"/>
    <n v="0"/>
    <n v="3"/>
    <m/>
    <n v="7"/>
    <n v="7.1"/>
    <n v="37.1"/>
    <n v="1.1000000000000001"/>
    <n v="0.1"/>
    <s v="Clara"/>
    <n v="87"/>
    <n v="147"/>
    <n v="7"/>
    <n v="1"/>
    <n v="19"/>
    <n v="6"/>
    <n v="0"/>
    <n v="1"/>
    <n v="0"/>
    <n v="46"/>
    <n v="25"/>
    <n v="4"/>
    <n v="87"/>
    <n v="0.29000000000000375"/>
    <n v="147"/>
    <n v="0.97999999999999987"/>
    <n v="19"/>
    <n v="0.42222222222222161"/>
    <n v="6"/>
    <n v="0.20000000000000018"/>
    <n v="7"/>
    <n v="0.46666666666666679"/>
    <n v="1"/>
    <n v="0.10000000000000014"/>
  </r>
  <r>
    <x v="1"/>
    <d v="2010-02-18T00:00:00"/>
    <x v="0"/>
    <s v="UPA400"/>
    <x v="33"/>
    <x v="183"/>
    <n v="721195"/>
    <n v="90773"/>
    <n v="0"/>
    <n v="3"/>
    <n v="-1"/>
    <n v="7"/>
    <n v="7.1"/>
    <n v="37.4"/>
    <n v="0.8"/>
    <n v="0.1"/>
    <s v="Clara"/>
    <n v="73"/>
    <n v="97"/>
    <n v="7"/>
    <n v="1"/>
    <n v="15"/>
    <n v="7"/>
    <n v="0"/>
    <n v="0"/>
    <n v="0"/>
    <n v="42"/>
    <n v="16"/>
    <n v="4"/>
    <n v="73"/>
    <n v="0.24333333333333684"/>
    <n v="97"/>
    <n v="0.64666666666666439"/>
    <n v="15"/>
    <n v="0.33333333333333282"/>
    <n v="7"/>
    <n v="0.2333333333333335"/>
    <n v="7"/>
    <n v="0.46666666666666679"/>
    <n v="1"/>
    <n v="0.10000000000000014"/>
  </r>
  <r>
    <x v="1"/>
    <d v="2010-02-18T00:00:00"/>
    <x v="0"/>
    <s v="UPA400"/>
    <x v="33"/>
    <x v="184"/>
    <n v="690189"/>
    <n v="59767"/>
    <n v="0"/>
    <n v="1.2"/>
    <n v="0"/>
    <n v="7"/>
    <n v="6.9"/>
    <n v="37.1"/>
    <m/>
    <n v="-1"/>
    <s v="Oscura"/>
    <n v="37.299999999999997"/>
    <n v="57.1"/>
    <n v="5.4"/>
    <n v="1.4"/>
    <n v="12.3"/>
    <n v="6.7"/>
    <n v="1"/>
    <n v="0"/>
    <n v="0"/>
    <n v="199.9"/>
    <n v="43.2"/>
    <n v="3.1"/>
    <n v="37"/>
    <n v="0.12333333333333707"/>
    <n v="57"/>
    <n v="0.37999999999999706"/>
    <n v="12"/>
    <n v="0.26666666666666622"/>
    <n v="7"/>
    <n v="0.2333333333333335"/>
    <n v="5"/>
    <n v="0.33333333333333348"/>
    <n v="1"/>
    <n v="0.10000000000000014"/>
  </r>
  <r>
    <x v="1"/>
    <d v="2010-02-18T00:00:00"/>
    <x v="0"/>
    <s v="UPA400"/>
    <x v="33"/>
    <x v="185"/>
    <n v="659176"/>
    <n v="28754"/>
    <n v="0"/>
    <n v="0"/>
    <n v="0.1"/>
    <n v="3.9"/>
    <n v="7.2"/>
    <n v="41.2"/>
    <m/>
    <n v="0"/>
    <s v="Oscura"/>
    <n v="61.1"/>
    <n v="2.2999999999999998"/>
    <n v="3.7"/>
    <n v="1.9"/>
    <n v="2.6"/>
    <n v="6"/>
    <n v="1.2"/>
    <n v="0.8"/>
    <n v="0"/>
    <n v="68.2"/>
    <n v="28.2"/>
    <n v="4.9000000000000004"/>
    <n v="61"/>
    <n v="0.20333333333333692"/>
    <n v="2"/>
    <n v="1.3333333333330852E-2"/>
    <n v="3"/>
    <n v="6.666666666666618E-2"/>
    <n v="6"/>
    <n v="0.20000000000000018"/>
    <n v="4"/>
    <n v="0.26666666666666683"/>
    <n v="2"/>
    <n v="0.20000000000000015"/>
  </r>
  <r>
    <x v="1"/>
    <d v="2010-02-18T00:00:00"/>
    <x v="0"/>
    <s v="UPA400"/>
    <x v="33"/>
    <x v="186"/>
    <n v="630422"/>
    <n v="180011"/>
    <n v="0"/>
    <n v="5.7"/>
    <n v="0"/>
    <n v="20.8"/>
    <n v="6.8"/>
    <n v="36.1"/>
    <m/>
    <n v="-1"/>
    <s v="Oscura"/>
    <n v="85.3"/>
    <n v="135.1"/>
    <n v="13.9"/>
    <n v="6.6"/>
    <n v="27.6"/>
    <n v="17.7"/>
    <n v="0.9"/>
    <n v="0"/>
    <n v="0"/>
    <n v="372.1"/>
    <n v="68.900000000000006"/>
    <n v="22.2"/>
    <n v="85"/>
    <n v="0.28333333333333705"/>
    <n v="135"/>
    <n v="0.89999999999999936"/>
    <n v="28"/>
    <n v="0.62222222222222168"/>
    <n v="18"/>
    <n v="0.60000000000000009"/>
    <n v="14"/>
    <n v="0.93333333333333335"/>
    <n v="7"/>
    <n v="0.70000000000000007"/>
  </r>
  <r>
    <x v="1"/>
    <d v="2010-01-26T00:00:00"/>
    <x v="0"/>
    <s v="UPA400"/>
    <x v="34"/>
    <x v="187"/>
    <n v="908095"/>
    <n v="31219"/>
    <n v="0"/>
    <n v="7"/>
    <m/>
    <n v="7"/>
    <n v="6.8"/>
    <m/>
    <m/>
    <n v="0.06"/>
    <m/>
    <n v="312"/>
    <n v="68"/>
    <n v="0"/>
    <n v="0"/>
    <n v="4"/>
    <n v="19"/>
    <n v="0"/>
    <n v="0"/>
    <n v="2"/>
    <n v="93"/>
    <n v="6"/>
    <n v="1"/>
    <n v="312"/>
    <n v="1.3"/>
    <n v="68"/>
    <n v="0.45333333333333026"/>
    <n v="4"/>
    <n v="8.8888888888888407E-2"/>
    <n v="19"/>
    <n v="0.63333333333333341"/>
    <n v="0"/>
    <n v="1.9428902930940239E-16"/>
    <n v="0"/>
    <n v="1.3877787807814457E-16"/>
  </r>
  <r>
    <x v="1"/>
    <d v="2010-01-26T00:00:00"/>
    <x v="0"/>
    <s v="UPA400"/>
    <x v="34"/>
    <x v="23"/>
    <n v="881649"/>
    <n v="4843"/>
    <n v="0"/>
    <n v="4"/>
    <m/>
    <n v="5"/>
    <n v="7"/>
    <m/>
    <m/>
    <n v="0.06"/>
    <m/>
    <n v="18"/>
    <n v="27"/>
    <n v="1"/>
    <n v="0"/>
    <n v="1"/>
    <n v="2"/>
    <n v="0"/>
    <n v="0"/>
    <n v="0"/>
    <n v="78"/>
    <n v="2"/>
    <n v="1"/>
    <n v="18"/>
    <n v="6.0000000000003849E-2"/>
    <n v="27"/>
    <n v="0.17999999999999744"/>
    <n v="1"/>
    <n v="2.222222222222173E-2"/>
    <n v="2"/>
    <n v="6.6666666666666874E-2"/>
    <n v="1"/>
    <n v="6.666666666666686E-2"/>
    <n v="0"/>
    <n v="1.3877787807814457E-16"/>
  </r>
  <r>
    <x v="1"/>
    <d v="2010-01-26T00:00:00"/>
    <x v="0"/>
    <s v="UPA400"/>
    <x v="34"/>
    <x v="25"/>
    <n v="838059"/>
    <n v="26139"/>
    <n v="0"/>
    <n v="4"/>
    <m/>
    <n v="2"/>
    <n v="6.1589999999999998"/>
    <n v="28.83"/>
    <n v="1.31"/>
    <n v="0.21"/>
    <m/>
    <n v="34"/>
    <n v="49"/>
    <n v="0"/>
    <n v="0"/>
    <n v="6"/>
    <n v="3"/>
    <n v="0"/>
    <m/>
    <n v="0"/>
    <n v="29"/>
    <n v="1"/>
    <n v="0"/>
    <n v="34"/>
    <n v="0.11333333333333709"/>
    <n v="49"/>
    <n v="0.32666666666666383"/>
    <n v="6"/>
    <n v="0.13333333333333286"/>
    <n v="3"/>
    <n v="0.1000000000000002"/>
    <n v="0"/>
    <n v="1.9428902930940239E-16"/>
    <n v="0"/>
    <n v="1.3877787807814457E-16"/>
  </r>
  <r>
    <x v="1"/>
    <d v="2010-01-26T00:00:00"/>
    <x v="0"/>
    <s v="UPA400"/>
    <x v="34"/>
    <x v="3"/>
    <n v="824130"/>
    <n v="12210"/>
    <n v="0"/>
    <n v="1"/>
    <m/>
    <n v="0"/>
    <n v="6.4"/>
    <m/>
    <m/>
    <n v="0.2"/>
    <m/>
    <n v="21"/>
    <n v="30"/>
    <n v="2"/>
    <n v="0"/>
    <n v="3"/>
    <n v="3"/>
    <n v="1"/>
    <n v="0"/>
    <n v="0"/>
    <n v="27"/>
    <n v="1"/>
    <n v="0"/>
    <n v="21"/>
    <n v="7.0000000000003837E-2"/>
    <n v="30"/>
    <n v="0.1999999999999974"/>
    <n v="3"/>
    <n v="6.666666666666618E-2"/>
    <n v="3"/>
    <n v="0.1000000000000002"/>
    <n v="2"/>
    <n v="0.13333333333333353"/>
    <n v="0"/>
    <n v="1.3877787807814457E-16"/>
  </r>
  <r>
    <x v="1"/>
    <d v="2010-01-26T00:00:00"/>
    <x v="0"/>
    <s v="UPA400"/>
    <x v="34"/>
    <x v="188"/>
    <n v="798718"/>
    <n v="105389"/>
    <n v="0"/>
    <n v="7"/>
    <m/>
    <n v="3"/>
    <n v="6.8"/>
    <n v="34.299999999999997"/>
    <n v="1.0900000000000001"/>
    <n v="0.05"/>
    <m/>
    <n v="89"/>
    <n v="137"/>
    <n v="5"/>
    <n v="1"/>
    <n v="21"/>
    <n v="9"/>
    <n v="0"/>
    <n v="1"/>
    <n v="1"/>
    <n v="38"/>
    <n v="8"/>
    <n v="1"/>
    <n v="89"/>
    <n v="0.29666666666667046"/>
    <n v="137"/>
    <n v="0.91333333333333278"/>
    <n v="21"/>
    <n v="0.46666666666666601"/>
    <n v="9"/>
    <n v="0.30000000000000016"/>
    <n v="5"/>
    <n v="0.33333333333333348"/>
    <n v="1"/>
    <n v="0.10000000000000014"/>
  </r>
  <r>
    <x v="1"/>
    <d v="2010-01-26T00:00:00"/>
    <x v="0"/>
    <s v="UPA400"/>
    <x v="34"/>
    <x v="189"/>
    <n v="788837"/>
    <n v="32792"/>
    <n v="0"/>
    <n v="4"/>
    <m/>
    <n v="2"/>
    <n v="6.5"/>
    <m/>
    <m/>
    <n v="0.7"/>
    <m/>
    <n v="69"/>
    <n v="37"/>
    <n v="1"/>
    <n v="0"/>
    <n v="12"/>
    <n v="8"/>
    <n v="1"/>
    <n v="0"/>
    <n v="0"/>
    <n v="36"/>
    <n v="4"/>
    <n v="0"/>
    <n v="69"/>
    <n v="0.23000000000000353"/>
    <n v="37"/>
    <n v="0.24666666666666398"/>
    <n v="12"/>
    <n v="0.26666666666666622"/>
    <n v="8"/>
    <n v="0.26666666666666683"/>
    <n v="1"/>
    <n v="6.666666666666686E-2"/>
    <n v="0"/>
    <n v="1.3877787807814457E-16"/>
  </r>
  <r>
    <x v="1"/>
    <d v="2010-01-26T00:00:00"/>
    <x v="0"/>
    <s v="UPA400"/>
    <x v="34"/>
    <x v="155"/>
    <n v="756045"/>
    <n v="123458"/>
    <n v="0"/>
    <n v="5"/>
    <m/>
    <n v="3"/>
    <n v="7.2"/>
    <n v="37.299999999999997"/>
    <n v="0.8"/>
    <n v="0.1"/>
    <s v="Clara"/>
    <n v="208"/>
    <n v="94"/>
    <n v="4"/>
    <n v="0"/>
    <n v="31"/>
    <n v="15"/>
    <n v="0"/>
    <n v="0"/>
    <n v="0"/>
    <n v="31"/>
    <n v="9"/>
    <n v="1"/>
    <n v="208"/>
    <n v="0.69333333333333647"/>
    <n v="94"/>
    <n v="0.62666666666666426"/>
    <n v="31"/>
    <n v="0.68888888888888844"/>
    <n v="15"/>
    <n v="0.50000000000000011"/>
    <n v="4"/>
    <n v="0.26666666666666683"/>
    <n v="0"/>
    <n v="1.3877787807814457E-16"/>
  </r>
  <r>
    <x v="1"/>
    <d v="2010-01-26T00:00:00"/>
    <x v="0"/>
    <s v="UPA400"/>
    <x v="34"/>
    <x v="167"/>
    <n v="728026"/>
    <n v="95439"/>
    <n v="0"/>
    <n v="4"/>
    <n v="0"/>
    <n v="3"/>
    <n v="7.2"/>
    <n v="37.700000000000003"/>
    <n v="0"/>
    <n v="0.1"/>
    <s v="Clara"/>
    <n v="103"/>
    <n v="61"/>
    <n v="5"/>
    <n v="0"/>
    <n v="25"/>
    <n v="13"/>
    <n v="0"/>
    <n v="1"/>
    <n v="0"/>
    <n v="26"/>
    <n v="5"/>
    <n v="1"/>
    <n v="103"/>
    <n v="0.34333333333333743"/>
    <n v="61"/>
    <n v="0.40666666666666368"/>
    <n v="25"/>
    <n v="0.55559999999999998"/>
    <n v="13"/>
    <n v="0.43333333333333346"/>
    <n v="5"/>
    <n v="0.33333333333333348"/>
    <n v="0"/>
    <n v="1.3877787807814457E-16"/>
  </r>
  <r>
    <x v="1"/>
    <d v="2010-01-26T00:00:00"/>
    <x v="0"/>
    <s v="UPA400"/>
    <x v="34"/>
    <x v="190"/>
    <n v="695170"/>
    <n v="62583"/>
    <n v="0"/>
    <n v="1.7"/>
    <n v="0"/>
    <n v="7.9"/>
    <n v="6.9"/>
    <n v="36.1"/>
    <m/>
    <n v="-1"/>
    <s v="Oscura"/>
    <n v="176.5"/>
    <n v="36.200000000000003"/>
    <n v="5.9"/>
    <n v="0.7"/>
    <n v="17.899999999999999"/>
    <n v="24.8"/>
    <n v="0.6"/>
    <n v="0.6"/>
    <n v="0"/>
    <n v="48.2"/>
    <n v="26.6"/>
    <n v="2.7"/>
    <n v="177"/>
    <n v="0.59000000000000419"/>
    <n v="36"/>
    <n v="0.23999999999999733"/>
    <n v="18"/>
    <n v="0.39999999999999941"/>
    <n v="25"/>
    <n v="0.83333333333333337"/>
    <n v="6"/>
    <n v="0.40000000000000013"/>
    <n v="1"/>
    <n v="0.10000000000000014"/>
  </r>
  <r>
    <x v="1"/>
    <d v="2010-01-26T00:00:00"/>
    <x v="0"/>
    <s v="UPA400"/>
    <x v="34"/>
    <x v="191"/>
    <n v="661669"/>
    <n v="29082"/>
    <n v="0"/>
    <n v="0"/>
    <n v="0.1"/>
    <n v="5.2"/>
    <n v="7.3"/>
    <n v="38.799999999999997"/>
    <m/>
    <n v="0"/>
    <s v="Oscura"/>
    <n v="137.30000000000001"/>
    <n v="1.6"/>
    <n v="4.0999999999999996"/>
    <n v="2.5"/>
    <n v="3.8"/>
    <n v="14"/>
    <n v="0.3"/>
    <n v="0"/>
    <n v="0"/>
    <n v="33.5"/>
    <n v="26.5"/>
    <n v="1.6"/>
    <n v="137"/>
    <n v="0.45666666666667149"/>
    <n v="2"/>
    <n v="1.3333333333330852E-2"/>
    <n v="4"/>
    <n v="8.8888888888888407E-2"/>
    <n v="14"/>
    <n v="0.46666666666666679"/>
    <n v="4"/>
    <n v="0.26666666666666683"/>
    <n v="3"/>
    <n v="0.30000000000000016"/>
  </r>
  <r>
    <x v="1"/>
    <d v="2010-01-26T00:00:00"/>
    <x v="0"/>
    <s v="UPA400"/>
    <x v="34"/>
    <x v="192"/>
    <n v="632587"/>
    <n v="202712"/>
    <n v="0"/>
    <n v="0"/>
    <n v="0"/>
    <n v="10.3"/>
    <n v="6.7"/>
    <n v="34.4"/>
    <m/>
    <n v="-1"/>
    <s v="Oscura"/>
    <n v="169.8"/>
    <n v="47.8"/>
    <n v="8.8000000000000007"/>
    <n v="1.4"/>
    <n v="19.7"/>
    <n v="16.2"/>
    <n v="1.1000000000000001"/>
    <n v="1.7"/>
    <n v="0"/>
    <n v="172.7"/>
    <n v="34.1"/>
    <n v="6.6"/>
    <n v="170"/>
    <n v="0.56666666666667109"/>
    <n v="48"/>
    <n v="0.31999999999999718"/>
    <n v="20"/>
    <n v="0.44444444444444381"/>
    <n v="16"/>
    <n v="0.53333333333333344"/>
    <n v="9"/>
    <n v="0.60000000000000009"/>
    <n v="1"/>
    <n v="0.10000000000000014"/>
  </r>
  <r>
    <x v="1"/>
    <d v="2010-04-21T00:00:00"/>
    <x v="0"/>
    <s v="UPA400"/>
    <x v="35"/>
    <x v="193"/>
    <n v="921445"/>
    <n v="29696"/>
    <n v="0"/>
    <n v="3"/>
    <m/>
    <n v="3"/>
    <n v="7.1"/>
    <m/>
    <m/>
    <n v="0"/>
    <s v="Clara"/>
    <n v="31"/>
    <n v="35"/>
    <n v="4"/>
    <n v="0"/>
    <n v="4"/>
    <n v="4"/>
    <n v="0"/>
    <n v="0"/>
    <n v="0"/>
    <n v="31"/>
    <n v="8"/>
    <n v="1"/>
    <n v="31"/>
    <n v="0.10333333333333711"/>
    <n v="35"/>
    <n v="0.23333333333333067"/>
    <n v="4"/>
    <n v="8.8888888888888407E-2"/>
    <n v="4"/>
    <n v="0.13333333333333353"/>
    <n v="4"/>
    <n v="0.26666666666666683"/>
    <n v="0"/>
    <n v="1.3877787807814457E-16"/>
  </r>
  <r>
    <x v="1"/>
    <d v="2010-04-21T00:00:00"/>
    <x v="0"/>
    <s v="UPA400"/>
    <x v="35"/>
    <x v="194"/>
    <n v="891896"/>
    <n v="98672"/>
    <n v="0"/>
    <n v="5"/>
    <m/>
    <n v="2"/>
    <n v="6"/>
    <m/>
    <m/>
    <n v="0.19"/>
    <m/>
    <n v="89"/>
    <n v="73"/>
    <n v="37"/>
    <n v="0"/>
    <n v="11"/>
    <n v="10"/>
    <n v="0"/>
    <n v="0"/>
    <n v="0"/>
    <n v="58"/>
    <n v="22"/>
    <n v="1"/>
    <n v="89"/>
    <n v="0.29666666666667046"/>
    <n v="73"/>
    <n v="0.48666666666666353"/>
    <n v="11"/>
    <n v="0.24444444444444399"/>
    <n v="10"/>
    <n v="0.33339999999999997"/>
    <n v="37"/>
    <n v="1"/>
    <n v="0"/>
    <n v="1.3877787807814457E-16"/>
  </r>
  <r>
    <x v="1"/>
    <d v="2010-04-21T00:00:00"/>
    <x v="0"/>
    <s v="UPA400"/>
    <x v="35"/>
    <x v="139"/>
    <n v="830149"/>
    <n v="55028"/>
    <n v="0"/>
    <n v="8"/>
    <m/>
    <n v="2"/>
    <n v="5.9740000000000002"/>
    <n v="28.08"/>
    <n v="1.35"/>
    <n v="0.3"/>
    <m/>
    <n v="414"/>
    <n v="110"/>
    <n v="5"/>
    <n v="0"/>
    <n v="33"/>
    <n v="36"/>
    <n v="0"/>
    <m/>
    <n v="2"/>
    <n v="35"/>
    <n v="2"/>
    <n v="1"/>
    <n v="414"/>
    <n v="1.3"/>
    <n v="110"/>
    <n v="0.73333333333333162"/>
    <n v="33"/>
    <n v="0.73333333333333295"/>
    <n v="36"/>
    <n v="1"/>
    <n v="5"/>
    <n v="0.33333333333333348"/>
    <n v="0"/>
    <n v="1.3877787807814457E-16"/>
  </r>
  <r>
    <x v="1"/>
    <d v="2010-04-21T00:00:00"/>
    <x v="0"/>
    <s v="UPA400"/>
    <x v="35"/>
    <x v="91"/>
    <n v="814724"/>
    <n v="39603"/>
    <n v="0"/>
    <n v="3"/>
    <m/>
    <n v="1"/>
    <n v="5.9"/>
    <m/>
    <m/>
    <n v="0.25"/>
    <m/>
    <n v="439"/>
    <n v="109"/>
    <n v="6"/>
    <n v="0"/>
    <n v="9"/>
    <n v="30"/>
    <n v="0"/>
    <n v="0"/>
    <n v="2"/>
    <n v="28"/>
    <n v="3"/>
    <n v="1"/>
    <n v="439"/>
    <n v="1.3"/>
    <n v="109"/>
    <n v="0.72666666666666491"/>
    <n v="9"/>
    <n v="0.19999999999999954"/>
    <n v="30"/>
    <n v="1"/>
    <n v="6"/>
    <n v="0.40000000000000013"/>
    <n v="0"/>
    <n v="1.3877787807814457E-16"/>
  </r>
  <r>
    <x v="1"/>
    <d v="2010-04-21T00:00:00"/>
    <x v="0"/>
    <s v="UPA400"/>
    <x v="35"/>
    <x v="195"/>
    <n v="763203"/>
    <n v="69874"/>
    <n v="0"/>
    <n v="10"/>
    <m/>
    <n v="2"/>
    <n v="7.1"/>
    <n v="36.5"/>
    <n v="0.92"/>
    <n v="0.06"/>
    <s v=""/>
    <n v="70"/>
    <n v="102"/>
    <n v="2"/>
    <n v="0"/>
    <n v="21"/>
    <n v="5"/>
    <n v="0"/>
    <n v="0"/>
    <n v="0"/>
    <n v="33"/>
    <n v="5"/>
    <n v="1"/>
    <n v="70"/>
    <n v="0.23333333333333686"/>
    <n v="102"/>
    <n v="0.67999999999999794"/>
    <n v="21"/>
    <n v="0.46666666666666601"/>
    <n v="5"/>
    <n v="0.16666666666666685"/>
    <n v="2"/>
    <n v="0.13333333333333353"/>
    <n v="0"/>
    <n v="1.3877787807814457E-16"/>
  </r>
  <r>
    <x v="1"/>
    <d v="2010-04-21T00:00:00"/>
    <x v="0"/>
    <s v="UPA400"/>
    <x v="35"/>
    <x v="196"/>
    <n v="730087"/>
    <n v="175470"/>
    <n v="0"/>
    <n v="5"/>
    <n v="0"/>
    <n v="6"/>
    <n v="7.2"/>
    <n v="37.4"/>
    <n v="0.2"/>
    <n v="0.1"/>
    <s v="Clara"/>
    <n v="210"/>
    <n v="154"/>
    <n v="10"/>
    <n v="0"/>
    <n v="23"/>
    <n v="15"/>
    <n v="0"/>
    <n v="1"/>
    <n v="0"/>
    <n v="42"/>
    <n v="11"/>
    <n v="2"/>
    <n v="210"/>
    <n v="0.70000000000000306"/>
    <n v="154"/>
    <n v="1"/>
    <n v="23"/>
    <n v="0.51111111111111041"/>
    <n v="15"/>
    <n v="0.50000000000000011"/>
    <n v="10"/>
    <n v="0.66666666666666674"/>
    <n v="0"/>
    <n v="1.3877787807814457E-16"/>
  </r>
  <r>
    <x v="1"/>
    <d v="2010-04-21T00:00:00"/>
    <x v="0"/>
    <s v="UPA400"/>
    <x v="35"/>
    <x v="11"/>
    <n v="727935"/>
    <n v="34606"/>
    <n v="0"/>
    <n v="6"/>
    <n v="0"/>
    <n v="1"/>
    <n v="7.1"/>
    <n v="36.5"/>
    <n v="0.1"/>
    <n v="0.1"/>
    <s v="Clara"/>
    <n v="25"/>
    <n v="55"/>
    <n v="0"/>
    <n v="0"/>
    <n v="8"/>
    <n v="3"/>
    <n v="0"/>
    <n v="0"/>
    <n v="0"/>
    <n v="26"/>
    <n v="4"/>
    <n v="0"/>
    <n v="25"/>
    <n v="8.3333333333337145E-2"/>
    <n v="55"/>
    <n v="0.36666666666666375"/>
    <n v="8"/>
    <n v="0.17777777777777731"/>
    <n v="3"/>
    <n v="0.1000000000000002"/>
    <n v="0"/>
    <n v="1.9428902930940239E-16"/>
    <n v="0"/>
    <n v="1.3877787807814457E-16"/>
  </r>
  <r>
    <x v="1"/>
    <d v="2010-04-21T00:00:00"/>
    <x v="0"/>
    <s v="UPA400"/>
    <x v="35"/>
    <x v="197"/>
    <n v="705299"/>
    <n v="150682"/>
    <n v="0"/>
    <n v="19"/>
    <n v="-1"/>
    <n v="7"/>
    <n v="7.1"/>
    <n v="36.9"/>
    <n v="0.4"/>
    <n v="0.1"/>
    <s v="Clara"/>
    <n v="236"/>
    <n v="148"/>
    <n v="14"/>
    <n v="1"/>
    <n v="23"/>
    <n v="15"/>
    <n v="1"/>
    <n v="1"/>
    <n v="-1"/>
    <n v="46"/>
    <n v="13"/>
    <n v="2"/>
    <n v="236"/>
    <n v="0.78666666666666885"/>
    <n v="148"/>
    <n v="0.98666666666666658"/>
    <n v="23"/>
    <n v="0.51111111111111041"/>
    <n v="15"/>
    <n v="0.50000000000000011"/>
    <n v="14"/>
    <n v="0.93333333333333335"/>
    <n v="1"/>
    <n v="0.10000000000000014"/>
  </r>
  <r>
    <x v="1"/>
    <d v="2010-04-21T00:00:00"/>
    <x v="0"/>
    <s v="UPA400"/>
    <x v="35"/>
    <x v="117"/>
    <n v="675892"/>
    <n v="27680"/>
    <n v="0"/>
    <n v="2.2999999999999998"/>
    <n v="0"/>
    <n v="6.3"/>
    <n v="6.9"/>
    <n v="36.1"/>
    <m/>
    <n v="-1"/>
    <s v="Oscura"/>
    <n v="129.30000000000001"/>
    <n v="93.1"/>
    <n v="9.5"/>
    <n v="1.8"/>
    <n v="12.6"/>
    <n v="12.2"/>
    <n v="0.2"/>
    <n v="0"/>
    <n v="0"/>
    <n v="103.7"/>
    <n v="32.5"/>
    <n v="1.4"/>
    <n v="129"/>
    <n v="0.43000000000000466"/>
    <n v="93"/>
    <n v="0.62"/>
    <n v="13"/>
    <n v="0.28888888888888842"/>
    <n v="12"/>
    <n v="0.40000000000000013"/>
    <n v="10"/>
    <n v="0.66666666666666674"/>
    <n v="2"/>
    <n v="0.20000000000000015"/>
  </r>
  <r>
    <x v="1"/>
    <d v="2010-04-21T00:00:00"/>
    <x v="0"/>
    <s v="UPA400"/>
    <x v="35"/>
    <x v="38"/>
    <n v="648212"/>
    <n v="181843"/>
    <n v="0"/>
    <n v="0"/>
    <n v="0"/>
    <n v="17.8"/>
    <n v="6.6"/>
    <n v="37.200000000000003"/>
    <m/>
    <m/>
    <s v="Oscura"/>
    <n v="110.6"/>
    <n v="75.3"/>
    <n v="22.4"/>
    <n v="4.2"/>
    <n v="6.4"/>
    <n v="24.9"/>
    <n v="1.2"/>
    <n v="0.9"/>
    <n v="0"/>
    <n v="258.89999999999998"/>
    <n v="42.8"/>
    <n v="9"/>
    <n v="111"/>
    <n v="0.37000000000000427"/>
    <n v="75"/>
    <n v="0.49999999999999684"/>
    <n v="6"/>
    <n v="0.13333333333333286"/>
    <n v="25"/>
    <n v="0.83333333333333337"/>
    <n v="22"/>
    <n v="1"/>
    <n v="4"/>
    <n v="0.40000000000000013"/>
  </r>
  <r>
    <x v="1"/>
    <d v="2013-05-12T00:00:00"/>
    <x v="0"/>
    <s v="UPA400"/>
    <x v="36"/>
    <x v="198"/>
    <n v="898383"/>
    <n v="86463"/>
    <n v="0"/>
    <n v="5"/>
    <m/>
    <n v="1"/>
    <n v="5.8"/>
    <m/>
    <m/>
    <n v="0.23"/>
    <m/>
    <n v="94"/>
    <n v="160"/>
    <n v="1"/>
    <n v="1"/>
    <n v="9"/>
    <n v="12"/>
    <n v="0"/>
    <n v="1"/>
    <n v="0"/>
    <n v="39"/>
    <n v="5"/>
    <n v="0"/>
    <n v="94"/>
    <n v="0.31333333333333724"/>
    <n v="160"/>
    <n v="1"/>
    <n v="9"/>
    <n v="0.19999999999999954"/>
    <n v="12"/>
    <n v="0.40000000000000013"/>
    <n v="1"/>
    <n v="6.666666666666686E-2"/>
    <n v="1"/>
    <n v="0.10000000000000014"/>
  </r>
  <r>
    <x v="1"/>
    <d v="2013-05-12T00:00:00"/>
    <x v="0"/>
    <s v="UPA400"/>
    <x v="36"/>
    <x v="199"/>
    <n v="857859"/>
    <n v="45939"/>
    <n v="0"/>
    <n v="5"/>
    <m/>
    <n v="1"/>
    <n v="6"/>
    <m/>
    <m/>
    <n v="0.18"/>
    <m/>
    <n v="46"/>
    <n v="77"/>
    <n v="1"/>
    <n v="0"/>
    <n v="10"/>
    <n v="5"/>
    <n v="1"/>
    <n v="0"/>
    <n v="0"/>
    <n v="35"/>
    <n v="6"/>
    <n v="1"/>
    <n v="46"/>
    <n v="0.15333333333333701"/>
    <n v="77"/>
    <n v="0.5133333333333302"/>
    <n v="10"/>
    <n v="0.22222222222222177"/>
    <n v="5"/>
    <n v="0.16666666666666685"/>
    <n v="1"/>
    <n v="6.666666666666686E-2"/>
    <n v="0"/>
    <n v="1.3877787807814457E-16"/>
  </r>
  <r>
    <x v="1"/>
    <d v="2013-05-12T00:00:00"/>
    <x v="0"/>
    <s v="UPA400"/>
    <x v="36"/>
    <x v="32"/>
    <n v="824878"/>
    <n v="57628"/>
    <n v="0"/>
    <n v="5"/>
    <m/>
    <n v="4"/>
    <n v="6.0579999999999998"/>
    <n v="26.07"/>
    <n v="1.23"/>
    <n v="0.36"/>
    <m/>
    <n v="86"/>
    <n v="54"/>
    <n v="2"/>
    <n v="0"/>
    <n v="6"/>
    <n v="7"/>
    <n v="0"/>
    <m/>
    <n v="0"/>
    <n v="40"/>
    <n v="5"/>
    <n v="2"/>
    <n v="86"/>
    <n v="0.2866666666666704"/>
    <n v="54"/>
    <n v="0.3599999999999971"/>
    <n v="6"/>
    <n v="0.13333333333333286"/>
    <n v="7"/>
    <n v="0.2333333333333335"/>
    <n v="2"/>
    <n v="0.13333333333333353"/>
    <n v="0"/>
    <n v="1.3877787807814457E-16"/>
  </r>
  <r>
    <x v="1"/>
    <d v="2013-05-12T00:00:00"/>
    <x v="0"/>
    <s v="UPA400"/>
    <x v="36"/>
    <x v="3"/>
    <n v="820132"/>
    <n v="52882"/>
    <n v="0"/>
    <n v="2"/>
    <m/>
    <n v="4"/>
    <n v="6.2"/>
    <m/>
    <m/>
    <n v="0.41"/>
    <m/>
    <n v="81"/>
    <n v="46"/>
    <n v="4"/>
    <n v="0"/>
    <n v="3"/>
    <n v="8"/>
    <n v="0"/>
    <n v="0"/>
    <n v="0"/>
    <n v="35"/>
    <n v="7"/>
    <n v="1"/>
    <n v="81"/>
    <n v="0.27000000000000363"/>
    <n v="46"/>
    <n v="0.30666666666666387"/>
    <n v="3"/>
    <n v="6.666666666666618E-2"/>
    <n v="8"/>
    <n v="0.26666666666666683"/>
    <n v="4"/>
    <n v="0.26666666666666683"/>
    <n v="0"/>
    <n v="1.3877787807814457E-16"/>
  </r>
  <r>
    <x v="1"/>
    <d v="2013-05-12T00:00:00"/>
    <x v="0"/>
    <s v="UPA400"/>
    <x v="36"/>
    <x v="79"/>
    <n v="748175"/>
    <n v="31530"/>
    <n v="0"/>
    <n v="4"/>
    <m/>
    <n v="3"/>
    <n v="6.7"/>
    <s v=""/>
    <s v=""/>
    <n v="1.91"/>
    <s v=""/>
    <n v="54"/>
    <n v="56"/>
    <n v="15"/>
    <n v="0"/>
    <n v="8"/>
    <n v="4"/>
    <n v="0"/>
    <n v="1"/>
    <n v="0"/>
    <n v="49"/>
    <n v="7"/>
    <n v="1"/>
    <n v="54"/>
    <n v="0.18000000000000363"/>
    <n v="56"/>
    <n v="0.37333333333333041"/>
    <n v="8"/>
    <n v="0.17777777777777731"/>
    <n v="4"/>
    <n v="0.13333333333333353"/>
    <n v="15"/>
    <n v="1"/>
    <n v="0"/>
    <n v="1.3877787807814457E-16"/>
  </r>
  <r>
    <x v="1"/>
    <d v="2013-05-12T00:00:00"/>
    <x v="0"/>
    <s v="UPA400"/>
    <x v="36"/>
    <x v="47"/>
    <n v="716645"/>
    <n v="182355"/>
    <n v="0"/>
    <n v="13"/>
    <n v="0"/>
    <n v="4"/>
    <n v="7.2"/>
    <n v="37.9"/>
    <n v="0"/>
    <n v="0.1"/>
    <s v="Clara"/>
    <n v="1104"/>
    <n v="688"/>
    <n v="28"/>
    <n v="3"/>
    <n v="44"/>
    <n v="50"/>
    <n v="0"/>
    <n v="5"/>
    <n v="0"/>
    <n v="73"/>
    <n v="37"/>
    <n v="2"/>
    <n v="1104"/>
    <n v="1.5"/>
    <n v="688"/>
    <n v="1"/>
    <n v="44"/>
    <n v="0.97777777777777775"/>
    <n v="50"/>
    <n v="1"/>
    <n v="28"/>
    <n v="1"/>
    <n v="3"/>
    <n v="0.30000000000000016"/>
  </r>
  <r>
    <x v="1"/>
    <d v="2013-05-12T00:00:00"/>
    <x v="1"/>
    <s v="UPA400"/>
    <x v="36"/>
    <x v="161"/>
    <n v="651916"/>
    <n v="117626"/>
    <n v="0"/>
    <n v="0"/>
    <n v="0"/>
    <n v="3.5"/>
    <n v="7"/>
    <n v="37.1"/>
    <m/>
    <n v="-1"/>
    <s v="Oscura"/>
    <n v="105.1"/>
    <n v="36.299999999999997"/>
    <n v="13.3"/>
    <n v="7.7"/>
    <n v="1.1000000000000001"/>
    <n v="20.8"/>
    <n v="0.2"/>
    <n v="2.6"/>
    <n v="0"/>
    <n v="217.5"/>
    <n v="38.4"/>
    <n v="1.8"/>
    <n v="105"/>
    <n v="0.35000000000000414"/>
    <n v="36"/>
    <n v="0.23999999999999733"/>
    <n v="1"/>
    <n v="2.222222222222173E-2"/>
    <n v="21"/>
    <n v="0.70000000000000007"/>
    <n v="13"/>
    <n v="0.8666666666666667"/>
    <n v="8"/>
    <n v="0.8"/>
  </r>
  <r>
    <x v="1"/>
    <d v="2013-05-12T00:00:00"/>
    <x v="1"/>
    <s v="UPA400"/>
    <x v="36"/>
    <x v="146"/>
    <n v="646259"/>
    <n v="91642"/>
    <n v="0"/>
    <n v="0"/>
    <n v="0"/>
    <n v="11.6"/>
    <n v="6.8"/>
    <n v="37.700000000000003"/>
    <m/>
    <n v="-1"/>
    <s v="Oscura"/>
    <n v="100.5"/>
    <n v="33.299999999999997"/>
    <n v="5.2"/>
    <n v="2.1"/>
    <n v="9.1"/>
    <n v="12.4"/>
    <n v="1.1000000000000001"/>
    <n v="3"/>
    <n v="0"/>
    <n v="131.5"/>
    <n v="28.9"/>
    <n v="0.3"/>
    <n v="101"/>
    <n v="0.33666666666667072"/>
    <n v="33"/>
    <n v="0.21999999999999736"/>
    <n v="9"/>
    <n v="0.19999999999999954"/>
    <n v="12"/>
    <n v="0.40000000000000013"/>
    <n v="5"/>
    <n v="0.33333333333333348"/>
    <n v="2"/>
    <n v="0.20000000000000015"/>
  </r>
  <r>
    <x v="1"/>
    <d v="2013-05-12T00:00:00"/>
    <x v="1"/>
    <s v="UPA400"/>
    <x v="36"/>
    <x v="200"/>
    <n v="682010"/>
    <n v="127393"/>
    <n v="0"/>
    <n v="2.1"/>
    <n v="0"/>
    <n v="16.7"/>
    <n v="6.8"/>
    <n v="37.799999999999997"/>
    <m/>
    <n v="-1"/>
    <s v="Oscura"/>
    <n v="84.3"/>
    <n v="85.9"/>
    <n v="11.4"/>
    <n v="5.4"/>
    <n v="24.3"/>
    <n v="27.3"/>
    <n v="1.1000000000000001"/>
    <n v="0"/>
    <n v="0"/>
    <n v="123"/>
    <n v="44"/>
    <n v="2.6"/>
    <n v="84"/>
    <n v="0.28000000000000369"/>
    <n v="86"/>
    <n v="0.57333333333333059"/>
    <n v="24"/>
    <n v="0.53333333333333266"/>
    <n v="27"/>
    <n v="0.9"/>
    <n v="11"/>
    <n v="0.73333333333333339"/>
    <n v="5"/>
    <n v="0.50000000000000011"/>
  </r>
  <r>
    <x v="1"/>
    <d v="2011-09-28T00:00:00"/>
    <x v="0"/>
    <s v="UPA400"/>
    <x v="37"/>
    <x v="201"/>
    <n v="908790"/>
    <n v="42112"/>
    <n v="0"/>
    <n v="13"/>
    <m/>
    <n v="2"/>
    <n v="5.9"/>
    <m/>
    <m/>
    <n v="0.38"/>
    <m/>
    <n v="752"/>
    <n v="247"/>
    <n v="8"/>
    <n v="1"/>
    <n v="58"/>
    <n v="25"/>
    <n v="2"/>
    <n v="2"/>
    <n v="2"/>
    <n v="39"/>
    <n v="8"/>
    <n v="2"/>
    <n v="752"/>
    <n v="1.5"/>
    <n v="247"/>
    <n v="1"/>
    <n v="58"/>
    <n v="1"/>
    <n v="25"/>
    <n v="0.83333333333333337"/>
    <n v="8"/>
    <n v="0.53333333333333344"/>
    <n v="1"/>
    <n v="0.10000000000000014"/>
  </r>
  <r>
    <x v="1"/>
    <d v="2011-09-28T00:00:00"/>
    <x v="0"/>
    <s v="UPA400"/>
    <x v="37"/>
    <x v="202"/>
    <n v="866678"/>
    <n v="775121"/>
    <n v="0"/>
    <n v="24"/>
    <m/>
    <n v="4"/>
    <n v="5.7"/>
    <m/>
    <m/>
    <n v="0.28999999999999998"/>
    <m/>
    <n v="1515"/>
    <n v="257"/>
    <n v="16"/>
    <n v="1"/>
    <n v="107"/>
    <n v="66"/>
    <n v="3"/>
    <n v="3"/>
    <n v="4"/>
    <n v="32"/>
    <n v="7"/>
    <n v="3"/>
    <n v="1515"/>
    <n v="1.5"/>
    <n v="257"/>
    <n v="1"/>
    <n v="107"/>
    <n v="1"/>
    <n v="66"/>
    <n v="1"/>
    <n v="16"/>
    <n v="1"/>
    <n v="1"/>
    <n v="0.10000000000000014"/>
  </r>
  <r>
    <x v="1"/>
    <d v="2011-09-28T00:00:00"/>
    <x v="0"/>
    <s v="UPA400"/>
    <x v="37"/>
    <x v="2"/>
    <n v="862769"/>
    <n v="48145"/>
    <n v="0"/>
    <n v="8"/>
    <m/>
    <n v="2"/>
    <n v="5.9260000000000002"/>
    <n v="27.52"/>
    <n v="1.34"/>
    <n v="0.34"/>
    <m/>
    <n v="254"/>
    <n v="65"/>
    <n v="5"/>
    <n v="0"/>
    <n v="11"/>
    <n v="32"/>
    <n v="0"/>
    <m/>
    <n v="1"/>
    <n v="34"/>
    <n v="3"/>
    <n v="0"/>
    <n v="254"/>
    <n v="0.84666666666666823"/>
    <n v="65"/>
    <n v="0.4333333333333303"/>
    <n v="11"/>
    <n v="0.24444444444444399"/>
    <n v="32"/>
    <n v="1"/>
    <n v="5"/>
    <n v="0.33333333333333348"/>
    <n v="0"/>
    <n v="1.3877787807814457E-16"/>
  </r>
  <r>
    <x v="1"/>
    <d v="2011-09-28T00:00:00"/>
    <x v="0"/>
    <s v="UPA400"/>
    <x v="37"/>
    <x v="3"/>
    <n v="855250"/>
    <n v="40626"/>
    <n v="0"/>
    <n v="3"/>
    <m/>
    <n v="1"/>
    <n v="5.9"/>
    <m/>
    <m/>
    <n v="0.42"/>
    <m/>
    <n v="436"/>
    <n v="66"/>
    <n v="8"/>
    <n v="0"/>
    <n v="8"/>
    <n v="40"/>
    <n v="1"/>
    <n v="0"/>
    <n v="1"/>
    <n v="28"/>
    <n v="4"/>
    <n v="0"/>
    <n v="436"/>
    <n v="1.3"/>
    <n v="66"/>
    <n v="0.43999999999999695"/>
    <n v="8"/>
    <n v="0.17777777777777731"/>
    <n v="40"/>
    <n v="1"/>
    <n v="8"/>
    <n v="0.53333333333333344"/>
    <n v="0"/>
    <n v="1.3877787807814457E-16"/>
  </r>
  <r>
    <x v="1"/>
    <d v="2011-09-28T00:00:00"/>
    <x v="0"/>
    <s v="UPA400"/>
    <x v="37"/>
    <x v="203"/>
    <n v="800610"/>
    <n v="33760"/>
    <n v="0"/>
    <n v="4"/>
    <m/>
    <n v="3"/>
    <n v="6.2"/>
    <m/>
    <m/>
    <n v="0.88"/>
    <m/>
    <n v="370"/>
    <n v="78"/>
    <n v="10"/>
    <n v="0"/>
    <n v="11"/>
    <n v="29"/>
    <n v="0"/>
    <n v="0"/>
    <n v="1"/>
    <n v="32"/>
    <n v="4"/>
    <n v="0"/>
    <n v="370"/>
    <n v="1.3"/>
    <n v="78"/>
    <n v="0.51999999999999691"/>
    <n v="11"/>
    <n v="0.24444444444444399"/>
    <n v="29"/>
    <n v="0.96666666666666667"/>
    <n v="10"/>
    <n v="0.66666666666666674"/>
    <n v="0"/>
    <n v="1.3877787807814457E-16"/>
  </r>
  <r>
    <x v="1"/>
    <d v="2011-09-28T00:00:00"/>
    <x v="0"/>
    <s v="UPA400"/>
    <x v="37"/>
    <x v="204"/>
    <n v="766850"/>
    <n v="119502"/>
    <n v="0"/>
    <n v="5"/>
    <m/>
    <n v="6"/>
    <n v="7.1"/>
    <n v="36.799999999999997"/>
    <n v="0.4"/>
    <n v="0.1"/>
    <s v="Clara"/>
    <n v="675"/>
    <n v="120"/>
    <n v="16"/>
    <n v="0"/>
    <n v="18"/>
    <n v="44"/>
    <n v="0"/>
    <n v="0"/>
    <n v="0"/>
    <n v="32"/>
    <n v="11"/>
    <n v="1"/>
    <n v="675"/>
    <n v="1"/>
    <n v="120"/>
    <n v="0.79999999999999871"/>
    <n v="18"/>
    <n v="0.39999999999999941"/>
    <n v="44"/>
    <n v="1"/>
    <n v="16"/>
    <n v="1"/>
    <n v="0"/>
    <n v="1.3877787807814457E-16"/>
  </r>
  <r>
    <x v="1"/>
    <d v="2011-09-28T00:00:00"/>
    <x v="0"/>
    <s v="UPA400"/>
    <x v="37"/>
    <x v="205"/>
    <n v="736575"/>
    <n v="89227"/>
    <n v="0"/>
    <n v="6"/>
    <n v="-1"/>
    <n v="8"/>
    <n v="7.1"/>
    <n v="37.1"/>
    <n v="0.1"/>
    <n v="0.1"/>
    <s v="Clara"/>
    <n v="712"/>
    <n v="86"/>
    <n v="18"/>
    <n v="1"/>
    <n v="16"/>
    <n v="40"/>
    <n v="0"/>
    <n v="1"/>
    <n v="-1"/>
    <n v="31"/>
    <n v="10"/>
    <n v="1"/>
    <n v="712"/>
    <n v="1.5"/>
    <n v="86"/>
    <n v="0.57333333333333059"/>
    <n v="16"/>
    <n v="0.35555555555555501"/>
    <n v="40"/>
    <n v="1"/>
    <n v="18"/>
    <n v="1"/>
    <n v="1"/>
    <n v="0.10000000000000014"/>
  </r>
  <r>
    <x v="1"/>
    <d v="2011-09-28T00:00:00"/>
    <x v="0"/>
    <s v="UPA400"/>
    <x v="37"/>
    <x v="206"/>
    <n v="619516"/>
    <n v="85226"/>
    <n v="0"/>
    <n v="0"/>
    <n v="0"/>
    <n v="11.7"/>
    <n v="7"/>
    <n v="36.200000000000003"/>
    <m/>
    <n v="-1"/>
    <s v="Oscura"/>
    <n v="153.4"/>
    <n v="144.6"/>
    <n v="22.7"/>
    <n v="3.7"/>
    <n v="18"/>
    <n v="29.1"/>
    <n v="1.3"/>
    <n v="0.8"/>
    <n v="0"/>
    <n v="279.5"/>
    <n v="32.1"/>
    <n v="1.4"/>
    <n v="153"/>
    <n v="0.510000000000005"/>
    <n v="145"/>
    <n v="0.96666666666666645"/>
    <n v="18"/>
    <n v="0.39999999999999941"/>
    <n v="29"/>
    <n v="0.96666666666666667"/>
    <n v="23"/>
    <n v="1"/>
    <n v="4"/>
    <n v="0.40000000000000013"/>
  </r>
  <r>
    <x v="1"/>
    <d v="2009-02-17T00:00:00"/>
    <x v="0"/>
    <s v="UPA400"/>
    <x v="38"/>
    <x v="25"/>
    <n v="859330"/>
    <n v="12053"/>
    <n v="0"/>
    <n v="4"/>
    <m/>
    <n v="2"/>
    <n v="6.3630000000000004"/>
    <n v="29.38"/>
    <n v="1.3"/>
    <n v="0.39"/>
    <m/>
    <n v="33"/>
    <n v="78"/>
    <n v="20"/>
    <n v="1"/>
    <n v="6"/>
    <n v="2"/>
    <n v="0"/>
    <m/>
    <n v="0"/>
    <n v="29"/>
    <n v="2"/>
    <n v="0"/>
    <n v="33"/>
    <n v="0.11000000000000376"/>
    <n v="78"/>
    <n v="0.51999999999999691"/>
    <n v="6"/>
    <n v="0.13333333333333286"/>
    <n v="2"/>
    <n v="6.6666666666666874E-2"/>
    <n v="20"/>
    <n v="1"/>
    <n v="1"/>
    <n v="0.10000000000000014"/>
  </r>
  <r>
    <x v="1"/>
    <d v="2009-02-17T00:00:00"/>
    <x v="0"/>
    <s v="UPA400"/>
    <x v="38"/>
    <x v="207"/>
    <n v="838364"/>
    <n v="104243"/>
    <n v="0"/>
    <n v="7"/>
    <m/>
    <n v="7"/>
    <n v="6.6"/>
    <n v="33.700000000000003"/>
    <n v="1.39"/>
    <n v="0.04"/>
    <m/>
    <n v="101"/>
    <n v="221"/>
    <n v="162"/>
    <n v="1"/>
    <n v="21"/>
    <n v="8"/>
    <n v="1"/>
    <n v="2"/>
    <n v="0"/>
    <n v="46"/>
    <n v="9"/>
    <n v="1"/>
    <n v="101"/>
    <n v="0.33666666666667072"/>
    <n v="221"/>
    <n v="1"/>
    <n v="21"/>
    <n v="0.46666666666666601"/>
    <n v="8"/>
    <n v="0.26666666666666683"/>
    <n v="162"/>
    <n v="1"/>
    <n v="1"/>
    <n v="0.10000000000000014"/>
  </r>
  <r>
    <x v="1"/>
    <d v="2009-02-17T00:00:00"/>
    <x v="0"/>
    <s v="UPA400"/>
    <x v="38"/>
    <x v="208"/>
    <n v="796394"/>
    <n v="62273"/>
    <n v="0"/>
    <n v="6"/>
    <m/>
    <n v="12"/>
    <n v="7.1"/>
    <n v="35.9"/>
    <n v="0.91"/>
    <n v="0.05"/>
    <s v="   CLARA"/>
    <n v="53"/>
    <n v="146"/>
    <n v="164"/>
    <n v="1"/>
    <n v="20"/>
    <n v="4"/>
    <n v="1"/>
    <n v="1"/>
    <n v="0"/>
    <n v="36"/>
    <n v="7"/>
    <n v="1"/>
    <n v="53"/>
    <n v="0.1766666666666703"/>
    <n v="146"/>
    <n v="0.97333333333333316"/>
    <n v="20"/>
    <n v="0.44444444444444381"/>
    <n v="4"/>
    <n v="0.13333333333333353"/>
    <n v="164"/>
    <n v="1"/>
    <n v="1"/>
    <n v="0.10000000000000014"/>
  </r>
  <r>
    <x v="1"/>
    <d v="2009-02-17T00:00:00"/>
    <x v="0"/>
    <s v="UPA400"/>
    <x v="38"/>
    <x v="43"/>
    <n v="701186"/>
    <n v="53838"/>
    <n v="0"/>
    <n v="1.8"/>
    <n v="0"/>
    <n v="8.1"/>
    <n v="6.8"/>
    <n v="37.5"/>
    <m/>
    <n v="-1"/>
    <s v="Oscura"/>
    <n v="418.7"/>
    <n v="59"/>
    <n v="12.9"/>
    <n v="2"/>
    <n v="14.4"/>
    <n v="43.4"/>
    <n v="1.2"/>
    <n v="0"/>
    <n v="0"/>
    <n v="79.7"/>
    <n v="26.6"/>
    <n v="1.8"/>
    <n v="419"/>
    <n v="1.3"/>
    <n v="59"/>
    <n v="0.39333333333333037"/>
    <n v="14"/>
    <n v="0.31111111111111062"/>
    <n v="43"/>
    <n v="1"/>
    <n v="13"/>
    <n v="0.8666666666666667"/>
    <n v="2"/>
    <n v="0.20000000000000015"/>
  </r>
  <r>
    <x v="1"/>
    <d v="2009-02-17T00:00:00"/>
    <x v="0"/>
    <s v="UPA400"/>
    <x v="38"/>
    <x v="185"/>
    <n v="675909"/>
    <n v="28561"/>
    <n v="0"/>
    <n v="0"/>
    <n v="0.1"/>
    <n v="8.5"/>
    <n v="7"/>
    <n v="38.6"/>
    <m/>
    <n v="0"/>
    <s v="Oscura"/>
    <n v="0"/>
    <n v="3.3"/>
    <n v="14.5"/>
    <n v="2.5"/>
    <n v="4.8"/>
    <n v="48.5"/>
    <n v="1.3"/>
    <n v="1.9"/>
    <n v="0"/>
    <n v="28.1"/>
    <n v="24.1"/>
    <n v="1.2"/>
    <n v="0"/>
    <n v="3.8380756905986857E-15"/>
    <n v="3"/>
    <n v="1.999999999999752E-2"/>
    <n v="5"/>
    <n v="0.11111111111111063"/>
    <n v="49"/>
    <n v="1"/>
    <n v="15"/>
    <n v="1"/>
    <n v="3"/>
    <n v="0.30000000000000016"/>
  </r>
  <r>
    <x v="1"/>
    <d v="2009-02-17T00:00:00"/>
    <x v="0"/>
    <s v="UPA400"/>
    <x v="38"/>
    <x v="209"/>
    <n v="647348"/>
    <n v="188708"/>
    <n v="0"/>
    <n v="0"/>
    <n v="0"/>
    <n v="27.2"/>
    <n v="7"/>
    <n v="36.700000000000003"/>
    <m/>
    <n v="-1"/>
    <s v="Oscura"/>
    <n v="0"/>
    <n v="95.2"/>
    <n v="58.3"/>
    <n v="3.4"/>
    <n v="9.8000000000000007"/>
    <n v="95.7"/>
    <n v="0.8"/>
    <n v="1.7"/>
    <n v="0"/>
    <n v="121.2"/>
    <n v="45.7"/>
    <n v="2.2999999999999998"/>
    <n v="0"/>
    <n v="3.8380756905986857E-15"/>
    <n v="95"/>
    <n v="0.63333333333333097"/>
    <n v="10"/>
    <n v="0.22222222222222177"/>
    <n v="96"/>
    <n v="1"/>
    <n v="58"/>
    <n v="1"/>
    <n v="3"/>
    <n v="0.30000000000000016"/>
  </r>
  <r>
    <x v="1"/>
    <d v="2010-03-23T00:00:00"/>
    <x v="0"/>
    <s v="UPA400"/>
    <x v="39"/>
    <x v="210"/>
    <n v="902387"/>
    <n v="87763"/>
    <n v="0"/>
    <n v="11"/>
    <m/>
    <n v="6"/>
    <n v="5.8"/>
    <m/>
    <m/>
    <n v="0.5"/>
    <m/>
    <n v="930"/>
    <n v="177"/>
    <n v="8"/>
    <n v="0"/>
    <n v="20"/>
    <n v="64"/>
    <n v="0"/>
    <n v="1"/>
    <n v="3"/>
    <n v="37"/>
    <n v="7"/>
    <n v="2"/>
    <n v="930"/>
    <n v="1.5"/>
    <n v="177"/>
    <n v="1"/>
    <n v="20"/>
    <n v="0.44444444444444381"/>
    <n v="64"/>
    <n v="1"/>
    <n v="8"/>
    <n v="0.53333333333333344"/>
    <n v="0"/>
    <n v="1.3877787807814457E-16"/>
  </r>
  <r>
    <x v="1"/>
    <d v="2010-03-23T00:00:00"/>
    <x v="0"/>
    <s v="UPA400"/>
    <x v="39"/>
    <x v="211"/>
    <n v="856041"/>
    <n v="43779"/>
    <n v="0"/>
    <n v="5"/>
    <m/>
    <n v="9"/>
    <n v="5.9"/>
    <m/>
    <m/>
    <n v="0.19"/>
    <m/>
    <n v="155"/>
    <n v="91"/>
    <n v="2"/>
    <n v="0"/>
    <n v="14"/>
    <n v="11"/>
    <n v="0"/>
    <n v="0"/>
    <n v="1"/>
    <n v="44"/>
    <n v="8"/>
    <n v="1"/>
    <n v="155"/>
    <n v="0.5166666666666716"/>
    <n v="91"/>
    <n v="0.60666666666666413"/>
    <n v="14"/>
    <n v="0.31111111111111062"/>
    <n v="11"/>
    <n v="0.36666666666666681"/>
    <n v="2"/>
    <n v="0.13333333333333353"/>
    <n v="0"/>
    <n v="1.3877787807814457E-16"/>
  </r>
  <r>
    <x v="1"/>
    <d v="2010-03-23T00:00:00"/>
    <x v="0"/>
    <s v="UPA400"/>
    <x v="39"/>
    <x v="84"/>
    <n v="846091"/>
    <n v="33829"/>
    <n v="0"/>
    <n v="3"/>
    <m/>
    <n v="11"/>
    <n v="6.0810000000000004"/>
    <n v="28.81"/>
    <n v="1.22"/>
    <n v="0.19"/>
    <m/>
    <n v="86"/>
    <n v="66"/>
    <n v="2"/>
    <n v="0"/>
    <n v="9"/>
    <n v="9"/>
    <n v="0"/>
    <m/>
    <n v="0"/>
    <n v="46"/>
    <n v="5"/>
    <n v="1"/>
    <n v="86"/>
    <n v="0.2866666666666704"/>
    <n v="66"/>
    <n v="0.43999999999999695"/>
    <n v="9"/>
    <n v="0.19999999999999954"/>
    <n v="9"/>
    <n v="0.30000000000000016"/>
    <n v="2"/>
    <n v="0.13333333333333353"/>
    <n v="0"/>
    <n v="1.3877787807814457E-16"/>
  </r>
  <r>
    <x v="1"/>
    <d v="2010-03-23T00:00:00"/>
    <x v="0"/>
    <s v="UPA400"/>
    <x v="39"/>
    <x v="9"/>
    <n v="833190"/>
    <n v="20928"/>
    <n v="0"/>
    <n v="4"/>
    <m/>
    <n v="9"/>
    <n v="6.2"/>
    <m/>
    <m/>
    <n v="0.2"/>
    <m/>
    <n v="77"/>
    <n v="63"/>
    <n v="3"/>
    <n v="0"/>
    <n v="7"/>
    <n v="8"/>
    <n v="0"/>
    <n v="0"/>
    <n v="1"/>
    <n v="50"/>
    <n v="7"/>
    <n v="1"/>
    <n v="77"/>
    <n v="0.25666666666667021"/>
    <n v="63"/>
    <n v="0.41999999999999699"/>
    <n v="7"/>
    <n v="0.15555555555555509"/>
    <n v="8"/>
    <n v="0.26666666666666683"/>
    <n v="3"/>
    <n v="0.20000000000000018"/>
    <n v="0"/>
    <n v="1.3877787807814457E-16"/>
  </r>
  <r>
    <x v="1"/>
    <d v="2010-03-23T00:00:00"/>
    <x v="0"/>
    <s v="UPA400"/>
    <x v="39"/>
    <x v="212"/>
    <n v="786729"/>
    <n v="31266"/>
    <n v="0"/>
    <n v="5"/>
    <m/>
    <n v="3"/>
    <n v="6.1"/>
    <m/>
    <m/>
    <n v="0.31"/>
    <m/>
    <n v="152"/>
    <n v="150"/>
    <n v="5"/>
    <n v="1"/>
    <n v="5"/>
    <n v="14"/>
    <n v="0"/>
    <n v="0"/>
    <n v="0"/>
    <n v="42"/>
    <n v="3"/>
    <n v="0"/>
    <n v="152"/>
    <n v="0.50666666666667171"/>
    <n v="150"/>
    <n v="1"/>
    <n v="5"/>
    <n v="0.11111111111111063"/>
    <n v="14"/>
    <n v="0.46666666666666679"/>
    <n v="5"/>
    <n v="0.33333333333333348"/>
    <n v="1"/>
    <n v="0.10000000000000014"/>
  </r>
  <r>
    <x v="1"/>
    <d v="2010-03-23T00:00:00"/>
    <x v="0"/>
    <s v="UPA400"/>
    <x v="39"/>
    <x v="148"/>
    <n v="766621"/>
    <n v="32500"/>
    <n v="0"/>
    <n v="5"/>
    <m/>
    <n v="10"/>
    <n v="7.1"/>
    <n v="36.299999999999997"/>
    <n v="1"/>
    <n v="0.1"/>
    <s v="Clara"/>
    <n v="40"/>
    <n v="97"/>
    <n v="176"/>
    <n v="1"/>
    <n v="19"/>
    <n v="2"/>
    <n v="1"/>
    <n v="1"/>
    <n v="0"/>
    <n v="28"/>
    <n v="5"/>
    <n v="1"/>
    <n v="40"/>
    <n v="0.13333333333333705"/>
    <n v="97"/>
    <n v="0.64666666666666439"/>
    <n v="19"/>
    <n v="0.42222222222222161"/>
    <n v="2"/>
    <n v="6.6666666666666874E-2"/>
    <n v="176"/>
    <n v="1"/>
    <n v="1"/>
    <n v="0.10000000000000014"/>
  </r>
  <r>
    <x v="1"/>
    <d v="2010-03-23T00:00:00"/>
    <x v="0"/>
    <s v="UPA400"/>
    <x v="39"/>
    <x v="213"/>
    <n v="697306"/>
    <n v="60861"/>
    <n v="0"/>
    <n v="1.8"/>
    <n v="0"/>
    <n v="7.9"/>
    <n v="7.1"/>
    <n v="37.200000000000003"/>
    <m/>
    <n v="-1"/>
    <s v="Oscura"/>
    <n v="69"/>
    <n v="48"/>
    <n v="2.7"/>
    <n v="2.5"/>
    <n v="6.2"/>
    <n v="13.1"/>
    <n v="0.9"/>
    <n v="0"/>
    <n v="0"/>
    <n v="119.1"/>
    <n v="30.4"/>
    <n v="0.2"/>
    <n v="69"/>
    <n v="0.23000000000000353"/>
    <n v="48"/>
    <n v="0.31999999999999718"/>
    <n v="6"/>
    <n v="0.13333333333333286"/>
    <n v="13"/>
    <n v="0.43333333333333346"/>
    <n v="3"/>
    <n v="0.20000000000000018"/>
    <n v="3"/>
    <n v="0.30000000000000016"/>
  </r>
  <r>
    <x v="1"/>
    <d v="2010-03-23T00:00:00"/>
    <x v="0"/>
    <s v="UPA400"/>
    <x v="39"/>
    <x v="214"/>
    <n v="667261"/>
    <n v="30816"/>
    <n v="0"/>
    <n v="0"/>
    <n v="0"/>
    <n v="2.4"/>
    <n v="7"/>
    <n v="32.299999999999997"/>
    <m/>
    <n v="-1"/>
    <s v="Oscura"/>
    <n v="43.7"/>
    <n v="2.2999999999999998"/>
    <n v="2.1"/>
    <n v="1.3"/>
    <n v="3.9"/>
    <n v="10.4"/>
    <n v="1.2"/>
    <n v="1.2"/>
    <n v="0"/>
    <n v="39.700000000000003"/>
    <n v="20.8"/>
    <n v="0.3"/>
    <n v="44"/>
    <n v="0.14666666666667036"/>
    <n v="2"/>
    <n v="1.3333333333330852E-2"/>
    <n v="4"/>
    <n v="8.8888888888888407E-2"/>
    <n v="10"/>
    <n v="0.33339999999999997"/>
    <n v="2"/>
    <n v="0.13333333333333353"/>
    <n v="1"/>
    <n v="0.10000000000000014"/>
  </r>
  <r>
    <x v="1"/>
    <d v="2010-03-23T00:00:00"/>
    <x v="0"/>
    <s v="UPA400"/>
    <x v="39"/>
    <x v="162"/>
    <n v="636445"/>
    <n v="182729"/>
    <n v="0"/>
    <n v="0"/>
    <n v="0"/>
    <n v="9.3000000000000007"/>
    <n v="6.8"/>
    <n v="34.5"/>
    <m/>
    <n v="-1"/>
    <s v="Oscura"/>
    <n v="250"/>
    <n v="55.6"/>
    <n v="11.8"/>
    <n v="2.6"/>
    <n v="9.1999999999999993"/>
    <n v="25.1"/>
    <n v="0.9"/>
    <n v="1"/>
    <n v="0"/>
    <n v="161.80000000000001"/>
    <n v="36.1"/>
    <n v="0.9"/>
    <n v="250"/>
    <n v="0.83333333333333504"/>
    <n v="56"/>
    <n v="0.37333333333333041"/>
    <n v="9"/>
    <n v="0.19999999999999954"/>
    <n v="25"/>
    <n v="0.83333333333333337"/>
    <n v="12"/>
    <n v="0.8"/>
    <n v="3"/>
    <n v="0.30000000000000016"/>
  </r>
  <r>
    <x v="1"/>
    <d v="2013-09-16T00:00:00"/>
    <x v="0"/>
    <s v="UPA400"/>
    <x v="40"/>
    <x v="215"/>
    <n v="919064"/>
    <n v="71787"/>
    <n v="0"/>
    <n v="6"/>
    <m/>
    <n v="2"/>
    <n v="5.9"/>
    <m/>
    <m/>
    <n v="0.37"/>
    <m/>
    <n v="58"/>
    <n v="252"/>
    <n v="12"/>
    <n v="2"/>
    <n v="15"/>
    <n v="6"/>
    <n v="0"/>
    <n v="2"/>
    <n v="0"/>
    <n v="64"/>
    <n v="29"/>
    <n v="1"/>
    <n v="58"/>
    <n v="0.19333333333333694"/>
    <n v="252"/>
    <n v="1"/>
    <n v="15"/>
    <n v="0.33333333333333282"/>
    <n v="6"/>
    <n v="0.20000000000000018"/>
    <n v="12"/>
    <n v="0.8"/>
    <n v="2"/>
    <n v="0.20000000000000015"/>
  </r>
  <r>
    <x v="1"/>
    <d v="2013-09-16T00:00:00"/>
    <x v="0"/>
    <s v="UPA400"/>
    <x v="40"/>
    <x v="216"/>
    <n v="892985"/>
    <n v="45708"/>
    <n v="0"/>
    <n v="5"/>
    <m/>
    <n v="2"/>
    <n v="5.9"/>
    <m/>
    <m/>
    <n v="0.3"/>
    <m/>
    <n v="46"/>
    <n v="185"/>
    <n v="20"/>
    <n v="2"/>
    <n v="11"/>
    <n v="4"/>
    <n v="1"/>
    <n v="2"/>
    <n v="0"/>
    <n v="34"/>
    <n v="4"/>
    <n v="1"/>
    <n v="46"/>
    <n v="0.15333333333333701"/>
    <n v="185"/>
    <n v="1"/>
    <n v="11"/>
    <n v="0.24444444444444399"/>
    <n v="4"/>
    <n v="0.13333333333333353"/>
    <n v="20"/>
    <n v="1"/>
    <n v="2"/>
    <n v="0.20000000000000015"/>
  </r>
  <r>
    <x v="1"/>
    <d v="2013-09-16T00:00:00"/>
    <x v="0"/>
    <s v="UPA400"/>
    <x v="40"/>
    <x v="139"/>
    <n v="774581"/>
    <n v="45977"/>
    <n v="0"/>
    <n v="8"/>
    <m/>
    <n v="2"/>
    <n v="5.8639999999999999"/>
    <n v="27.39"/>
    <n v="1.22"/>
    <n v="0.25"/>
    <m/>
    <n v="105"/>
    <n v="139"/>
    <n v="4"/>
    <n v="0"/>
    <n v="13"/>
    <n v="12"/>
    <n v="0"/>
    <m/>
    <n v="0"/>
    <n v="34"/>
    <n v="4"/>
    <n v="1"/>
    <n v="105"/>
    <n v="0.35000000000000414"/>
    <n v="139"/>
    <n v="0.92666666666666619"/>
    <n v="13"/>
    <n v="0.28888888888888842"/>
    <n v="12"/>
    <n v="0.40000000000000013"/>
    <n v="4"/>
    <n v="0.26666666666666683"/>
    <n v="0"/>
    <n v="1.3877787807814457E-16"/>
  </r>
  <r>
    <x v="1"/>
    <d v="2013-09-16T00:00:00"/>
    <x v="0"/>
    <s v="UPA400"/>
    <x v="40"/>
    <x v="212"/>
    <n v="724709"/>
    <n v="30194"/>
    <n v="0"/>
    <n v="7"/>
    <m/>
    <n v="4"/>
    <n v="6.1"/>
    <m/>
    <m/>
    <n v="0.78"/>
    <m/>
    <n v="176"/>
    <n v="135"/>
    <n v="13"/>
    <n v="0"/>
    <n v="12"/>
    <n v="18"/>
    <n v="0"/>
    <n v="0"/>
    <n v="1"/>
    <n v="41"/>
    <n v="12"/>
    <n v="2"/>
    <n v="176"/>
    <n v="0.58666666666667089"/>
    <n v="135"/>
    <n v="0.89999999999999936"/>
    <n v="12"/>
    <n v="0.26666666666666622"/>
    <n v="18"/>
    <n v="0.60000000000000009"/>
    <n v="13"/>
    <n v="0.8666666666666667"/>
    <n v="0"/>
    <n v="1.3877787807814457E-16"/>
  </r>
  <r>
    <x v="1"/>
    <d v="2013-09-16T00:00:00"/>
    <x v="0"/>
    <s v="UPA400"/>
    <x v="40"/>
    <x v="155"/>
    <n v="755463"/>
    <n v="118591"/>
    <n v="0"/>
    <n v="5"/>
    <m/>
    <n v="7"/>
    <n v="7.2"/>
    <n v="37.4"/>
    <n v="1.1000000000000001"/>
    <n v="0.1"/>
    <s v="Clara"/>
    <n v="340"/>
    <n v="300"/>
    <n v="6"/>
    <n v="2"/>
    <n v="14"/>
    <n v="20"/>
    <n v="0"/>
    <n v="2"/>
    <n v="0"/>
    <n v="36"/>
    <n v="9"/>
    <n v="1"/>
    <n v="340"/>
    <n v="1.3"/>
    <n v="300"/>
    <n v="1"/>
    <n v="14"/>
    <n v="0.31111111111111062"/>
    <n v="20"/>
    <n v="0.66666666666666674"/>
    <n v="6"/>
    <n v="0.40000000000000013"/>
    <n v="2"/>
    <n v="0.20000000000000015"/>
  </r>
  <r>
    <x v="1"/>
    <d v="2013-09-16T00:00:00"/>
    <x v="0"/>
    <s v="UPA400"/>
    <x v="40"/>
    <x v="217"/>
    <n v="730603"/>
    <n v="93731"/>
    <n v="0"/>
    <n v="4"/>
    <n v="0"/>
    <n v="7"/>
    <n v="7.1"/>
    <n v="37.5"/>
    <n v="1"/>
    <n v="0.1"/>
    <s v="Clara"/>
    <n v="200"/>
    <n v="158"/>
    <n v="7"/>
    <n v="1"/>
    <n v="10"/>
    <n v="15"/>
    <n v="0"/>
    <n v="1"/>
    <n v="0"/>
    <n v="33"/>
    <n v="6"/>
    <n v="1"/>
    <n v="200"/>
    <n v="0.66666666666667007"/>
    <n v="158"/>
    <n v="1"/>
    <n v="10"/>
    <n v="0.22222222222222177"/>
    <n v="15"/>
    <n v="0.50000000000000011"/>
    <n v="7"/>
    <n v="0.46666666666666679"/>
    <n v="1"/>
    <n v="0.10000000000000014"/>
  </r>
  <r>
    <x v="1"/>
    <d v="2013-09-16T00:00:00"/>
    <x v="1"/>
    <s v="UPA400"/>
    <x v="40"/>
    <x v="218"/>
    <n v="700147"/>
    <n v="63275"/>
    <n v="0"/>
    <n v="62"/>
    <n v="0"/>
    <n v="15.7"/>
    <n v="6.8"/>
    <n v="37.6"/>
    <m/>
    <n v="-1"/>
    <s v="Oscura"/>
    <n v="233"/>
    <n v="96.5"/>
    <n v="5.8"/>
    <n v="2.6"/>
    <n v="7.8"/>
    <n v="21.8"/>
    <n v="1.1000000000000001"/>
    <n v="0"/>
    <n v="0"/>
    <n v="68.7"/>
    <n v="20.6"/>
    <n v="12.2"/>
    <n v="233"/>
    <n v="0.77666666666666895"/>
    <n v="97"/>
    <n v="0.64666666666666439"/>
    <n v="8"/>
    <n v="0.17777777777777731"/>
    <n v="22"/>
    <n v="0.73333333333333339"/>
    <n v="6"/>
    <n v="0.40000000000000013"/>
    <n v="3"/>
    <n v="0.30000000000000016"/>
  </r>
  <r>
    <x v="1"/>
    <d v="2013-09-16T00:00:00"/>
    <x v="1"/>
    <s v="UPA400"/>
    <x v="40"/>
    <x v="219"/>
    <n v="666944"/>
    <n v="30072"/>
    <n v="0"/>
    <n v="0.4"/>
    <n v="0"/>
    <n v="19.8"/>
    <n v="8"/>
    <n v="38.799999999999997"/>
    <m/>
    <n v="-1"/>
    <s v="Oscura"/>
    <n v="106.5"/>
    <n v="51.1"/>
    <n v="3.3"/>
    <n v="7.3"/>
    <n v="9.9"/>
    <n v="16.3"/>
    <n v="0.8"/>
    <n v="0"/>
    <n v="0"/>
    <n v="378"/>
    <n v="43.8"/>
    <n v="12.8"/>
    <n v="107"/>
    <n v="0.35666666666667085"/>
    <n v="51"/>
    <n v="0.33999999999999714"/>
    <n v="10"/>
    <n v="0.22222222222222177"/>
    <n v="16"/>
    <n v="0.53333333333333344"/>
    <n v="3"/>
    <n v="0.20000000000000018"/>
    <n v="7"/>
    <n v="0.70000000000000007"/>
  </r>
  <r>
    <x v="1"/>
    <d v="2013-09-16T00:00:00"/>
    <x v="1"/>
    <s v="UPA400"/>
    <x v="40"/>
    <x v="162"/>
    <n v="636872"/>
    <n v="182528"/>
    <n v="0"/>
    <n v="0"/>
    <n v="0"/>
    <n v="35.299999999999997"/>
    <n v="6.8"/>
    <n v="37.9"/>
    <m/>
    <n v="-1"/>
    <s v="Oscura"/>
    <n v="0"/>
    <n v="81.8"/>
    <n v="17.100000000000001"/>
    <n v="5.3"/>
    <n v="12.6"/>
    <n v="29.6"/>
    <n v="0.9"/>
    <n v="1.4"/>
    <n v="0"/>
    <n v="96.8"/>
    <n v="32"/>
    <n v="3.1"/>
    <n v="0"/>
    <n v="3.8380756905986857E-15"/>
    <n v="82"/>
    <n v="0.54666666666666375"/>
    <n v="13"/>
    <n v="0.28888888888888842"/>
    <n v="30"/>
    <n v="1"/>
    <n v="17"/>
    <n v="1"/>
    <n v="5"/>
    <n v="0.50000000000000011"/>
  </r>
  <r>
    <x v="1"/>
    <d v="2014-09-04T00:00:00"/>
    <x v="0"/>
    <s v="UPA400"/>
    <x v="41"/>
    <x v="220"/>
    <n v="903221"/>
    <n v="90959"/>
    <n v="0"/>
    <n v="8"/>
    <m/>
    <n v="12"/>
    <n v="5.7"/>
    <m/>
    <m/>
    <n v="0.24"/>
    <m/>
    <n v="258"/>
    <n v="182"/>
    <n v="4"/>
    <n v="1"/>
    <n v="28"/>
    <n v="23"/>
    <n v="1"/>
    <n v="1"/>
    <n v="1"/>
    <n v="68"/>
    <n v="22"/>
    <n v="1"/>
    <n v="258"/>
    <n v="0.86000000000000143"/>
    <n v="182"/>
    <n v="1"/>
    <n v="28"/>
    <n v="0.62222222222222168"/>
    <n v="23"/>
    <n v="0.76666666666666672"/>
    <n v="4"/>
    <n v="0.26666666666666683"/>
    <n v="1"/>
    <n v="0.10000000000000014"/>
  </r>
  <r>
    <x v="1"/>
    <d v="2014-09-04T00:00:00"/>
    <x v="0"/>
    <s v="UPA400"/>
    <x v="41"/>
    <x v="2"/>
    <n v="762543"/>
    <n v="8883"/>
    <n v="0"/>
    <n v="2"/>
    <m/>
    <n v="2"/>
    <n v="6.5049999999999999"/>
    <n v="30.13"/>
    <n v="1.38"/>
    <n v="0.32"/>
    <m/>
    <n v="51"/>
    <n v="34"/>
    <n v="14"/>
    <n v="0"/>
    <n v="6"/>
    <n v="7"/>
    <n v="0"/>
    <m/>
    <n v="0"/>
    <n v="36"/>
    <n v="2"/>
    <n v="0"/>
    <n v="51"/>
    <n v="0.17000000000000365"/>
    <n v="34"/>
    <n v="0.22666666666666402"/>
    <n v="6"/>
    <n v="0.13333333333333286"/>
    <n v="7"/>
    <n v="0.2333333333333335"/>
    <n v="14"/>
    <n v="0.93333333333333335"/>
    <n v="0"/>
    <n v="1.3877787807814457E-16"/>
  </r>
  <r>
    <x v="1"/>
    <d v="2014-09-04T00:00:00"/>
    <x v="0"/>
    <s v="UPA400"/>
    <x v="41"/>
    <x v="221"/>
    <n v="749654"/>
    <n v="102740"/>
    <n v="0"/>
    <n v="5"/>
    <m/>
    <n v="4"/>
    <n v="6.9"/>
    <n v="34.9"/>
    <n v="1.0900000000000001"/>
    <n v="0.03"/>
    <m/>
    <n v="96"/>
    <n v="98"/>
    <n v="12"/>
    <n v="0"/>
    <n v="12"/>
    <n v="13"/>
    <n v="0"/>
    <n v="1"/>
    <n v="1"/>
    <n v="36"/>
    <n v="8"/>
    <n v="1"/>
    <n v="96"/>
    <n v="0.32000000000000395"/>
    <n v="98"/>
    <n v="0.6533333333333311"/>
    <n v="12"/>
    <n v="0.26666666666666622"/>
    <n v="13"/>
    <n v="0.43333333333333346"/>
    <n v="12"/>
    <n v="0.8"/>
    <n v="0"/>
    <n v="1.3877787807814457E-16"/>
  </r>
  <r>
    <x v="1"/>
    <d v="2014-09-04T00:00:00"/>
    <x v="1"/>
    <s v="UPA400"/>
    <x v="41"/>
    <x v="172"/>
    <n v="709236"/>
    <n v="62322"/>
    <n v="0"/>
    <n v="4"/>
    <m/>
    <n v="4"/>
    <n v="7.1"/>
    <n v="36.200000000000003"/>
    <n v="1.1299999999999999"/>
    <n v="0.06"/>
    <s v=""/>
    <n v="103"/>
    <n v="101"/>
    <n v="3"/>
    <n v="0"/>
    <n v="10"/>
    <n v="13"/>
    <n v="0"/>
    <n v="0"/>
    <n v="0"/>
    <n v="30"/>
    <n v="4"/>
    <n v="1"/>
    <n v="103"/>
    <n v="0.34333333333333743"/>
    <n v="101"/>
    <n v="0.67333333333333123"/>
    <n v="10"/>
    <n v="0.22222222222222177"/>
    <n v="13"/>
    <n v="0.43333333333333346"/>
    <n v="3"/>
    <n v="0.20000000000000018"/>
    <n v="0"/>
    <n v="1.3877787807814457E-16"/>
  </r>
  <r>
    <x v="1"/>
    <d v="2014-09-04T00:00:00"/>
    <x v="1"/>
    <s v="UPA400"/>
    <x v="41"/>
    <x v="222"/>
    <n v="694515"/>
    <n v="183091"/>
    <n v="0"/>
    <n v="8"/>
    <n v="0"/>
    <n v="11"/>
    <n v="7.1"/>
    <n v="37.299999999999997"/>
    <n v="0.1"/>
    <n v="0"/>
    <s v="Clara"/>
    <n v="580"/>
    <n v="262"/>
    <n v="40"/>
    <n v="1"/>
    <n v="19"/>
    <n v="33"/>
    <n v="0"/>
    <n v="2"/>
    <n v="0"/>
    <n v="56"/>
    <n v="51"/>
    <n v="5"/>
    <n v="580"/>
    <n v="1"/>
    <n v="262"/>
    <n v="1"/>
    <n v="19"/>
    <n v="0.42222222222222161"/>
    <n v="33"/>
    <n v="1"/>
    <n v="40"/>
    <n v="1"/>
    <n v="1"/>
    <n v="0.10000000000000014"/>
  </r>
  <r>
    <x v="1"/>
    <d v="2014-09-04T00:00:00"/>
    <x v="1"/>
    <s v="UPA400"/>
    <x v="41"/>
    <x v="223"/>
    <n v="678047"/>
    <n v="31133"/>
    <n v="0"/>
    <n v="5"/>
    <n v="0"/>
    <n v="3"/>
    <n v="7.2"/>
    <n v="37.5"/>
    <n v="0.5"/>
    <n v="0.1"/>
    <s v="Clara"/>
    <n v="93"/>
    <n v="91"/>
    <n v="5"/>
    <n v="0"/>
    <n v="10"/>
    <n v="16"/>
    <n v="0"/>
    <n v="0"/>
    <n v="0"/>
    <n v="33"/>
    <n v="5"/>
    <n v="1"/>
    <n v="93"/>
    <n v="0.31000000000000388"/>
    <n v="91"/>
    <n v="0.60666666666666413"/>
    <n v="10"/>
    <n v="0.22222222222222177"/>
    <n v="16"/>
    <n v="0.53333333333333344"/>
    <n v="5"/>
    <n v="0.33333333333333348"/>
    <n v="0"/>
    <n v="1.3877787807814457E-16"/>
  </r>
  <r>
    <x v="1"/>
    <d v="2014-09-04T00:00:00"/>
    <x v="1"/>
    <s v="UPA400"/>
    <x v="41"/>
    <x v="224"/>
    <n v="646914"/>
    <n v="182366"/>
    <n v="0"/>
    <n v="2"/>
    <n v="-1"/>
    <n v="10"/>
    <n v="7"/>
    <n v="36.799999999999997"/>
    <n v="0.1"/>
    <n v="0.1"/>
    <s v="Clara"/>
    <n v="244"/>
    <n v="109"/>
    <n v="9"/>
    <n v="1"/>
    <n v="19"/>
    <n v="19"/>
    <n v="0"/>
    <n v="1"/>
    <n v="-1"/>
    <n v="47"/>
    <n v="8"/>
    <n v="2"/>
    <n v="244"/>
    <n v="0.81333333333333524"/>
    <n v="109"/>
    <n v="0.72666666666666491"/>
    <n v="19"/>
    <n v="0.42222222222222161"/>
    <n v="19"/>
    <n v="0.63333333333333341"/>
    <n v="9"/>
    <n v="0.60000000000000009"/>
    <n v="1"/>
    <n v="0.10000000000000014"/>
  </r>
  <r>
    <x v="1"/>
    <d v="2014-09-04T00:00:00"/>
    <x v="1"/>
    <s v="UPA400"/>
    <x v="41"/>
    <x v="225"/>
    <n v="644312"/>
    <n v="132888"/>
    <n v="0"/>
    <n v="34.9"/>
    <n v="0"/>
    <n v="11.9"/>
    <n v="8"/>
    <n v="39.1"/>
    <n v="0"/>
    <n v="-1"/>
    <s v="Oscura"/>
    <n v="229.3"/>
    <n v="160.19999999999999"/>
    <n v="14.6"/>
    <n v="7.9"/>
    <n v="16.100000000000001"/>
    <n v="40.799999999999997"/>
    <n v="1.1000000000000001"/>
    <n v="0"/>
    <n v="0"/>
    <n v="165.4"/>
    <n v="29.2"/>
    <n v="4.9000000000000004"/>
    <n v="229"/>
    <n v="0.76333333333333575"/>
    <n v="160"/>
    <n v="1"/>
    <n v="16"/>
    <n v="0.35555555555555501"/>
    <n v="41"/>
    <n v="1"/>
    <n v="15"/>
    <n v="1"/>
    <n v="8"/>
    <n v="0.8"/>
  </r>
  <r>
    <x v="1"/>
    <d v="2014-09-04T00:00:00"/>
    <x v="1"/>
    <s v="UPA400"/>
    <x v="41"/>
    <x v="64"/>
    <n v="601278"/>
    <n v="136730"/>
    <n v="0"/>
    <n v="0"/>
    <n v="0"/>
    <n v="18.8"/>
    <n v="6.8"/>
    <n v="40.1"/>
    <m/>
    <n v="-1"/>
    <s v="Oscura"/>
    <n v="75.400000000000006"/>
    <n v="2.1"/>
    <n v="6.1"/>
    <n v="2.4"/>
    <n v="0.6"/>
    <n v="25.3"/>
    <n v="1.2"/>
    <n v="2.9"/>
    <n v="0"/>
    <n v="139.1"/>
    <n v="31.4"/>
    <n v="2"/>
    <n v="75"/>
    <n v="0.2500000000000035"/>
    <n v="2"/>
    <n v="1.3333333333330852E-2"/>
    <n v="1"/>
    <n v="2.222222222222173E-2"/>
    <n v="25"/>
    <n v="0.83333333333333337"/>
    <n v="6"/>
    <n v="0.40000000000000013"/>
    <n v="2"/>
    <n v="0.20000000000000015"/>
  </r>
  <r>
    <x v="1"/>
    <d v="2014-09-04T00:00:00"/>
    <x v="1"/>
    <s v="UPA400"/>
    <x v="41"/>
    <x v="5"/>
    <n v="606850"/>
    <n v="95426"/>
    <n v="0"/>
    <n v="0"/>
    <n v="0"/>
    <n v="12.9"/>
    <n v="6.8"/>
    <n v="37"/>
    <m/>
    <n v="-1"/>
    <s v="Oscura"/>
    <n v="123.8"/>
    <n v="40.5"/>
    <n v="5.8"/>
    <n v="2.8"/>
    <n v="5.4"/>
    <n v="22.9"/>
    <n v="0.7"/>
    <n v="1.9"/>
    <n v="0"/>
    <n v="88.2"/>
    <n v="31"/>
    <n v="1.1000000000000001"/>
    <n v="124"/>
    <n v="0.41333333333333788"/>
    <n v="41"/>
    <n v="0.2733333333333306"/>
    <n v="5"/>
    <n v="0.11111111111111063"/>
    <n v="23"/>
    <n v="0.76666666666666672"/>
    <n v="6"/>
    <n v="0.40000000000000013"/>
    <n v="3"/>
    <n v="0.30000000000000016"/>
  </r>
  <r>
    <x v="1"/>
    <d v="2011-09-08T00:00:00"/>
    <x v="0"/>
    <s v="UPA400"/>
    <x v="42"/>
    <x v="226"/>
    <n v="859023"/>
    <n v="40694"/>
    <n v="0"/>
    <n v="10"/>
    <m/>
    <n v="6"/>
    <n v="6.6"/>
    <m/>
    <m/>
    <n v="0.04"/>
    <m/>
    <n v="104"/>
    <n v="102"/>
    <n v="1"/>
    <n v="0"/>
    <n v="7"/>
    <n v="11"/>
    <n v="0"/>
    <n v="0"/>
    <n v="0"/>
    <n v="89"/>
    <n v="8"/>
    <n v="2"/>
    <n v="104"/>
    <n v="0.34666666666667079"/>
    <n v="102"/>
    <n v="0.67999999999999794"/>
    <n v="7"/>
    <n v="0.15555555555555509"/>
    <n v="11"/>
    <n v="0.36666666666666681"/>
    <n v="1"/>
    <n v="6.666666666666686E-2"/>
    <n v="0"/>
    <n v="1.3877787807814457E-16"/>
  </r>
  <r>
    <x v="1"/>
    <d v="2011-09-08T00:00:00"/>
    <x v="0"/>
    <s v="UPA400"/>
    <x v="42"/>
    <x v="23"/>
    <n v="823916"/>
    <n v="5460"/>
    <n v="0"/>
    <n v="6"/>
    <m/>
    <n v="5"/>
    <n v="6.6"/>
    <m/>
    <m/>
    <n v="0.03"/>
    <m/>
    <n v="46"/>
    <n v="66"/>
    <n v="2"/>
    <n v="0"/>
    <n v="5"/>
    <n v="6"/>
    <n v="0"/>
    <n v="0"/>
    <n v="0"/>
    <n v="81"/>
    <n v="3"/>
    <n v="1"/>
    <n v="46"/>
    <n v="0.15333333333333701"/>
    <n v="66"/>
    <n v="0.43999999999999695"/>
    <n v="5"/>
    <n v="0.11111111111111063"/>
    <n v="6"/>
    <n v="0.20000000000000018"/>
    <n v="2"/>
    <n v="0.13333333333333353"/>
    <n v="0"/>
    <n v="1.3877787807814457E-16"/>
  </r>
  <r>
    <x v="1"/>
    <d v="2011-09-08T00:00:00"/>
    <x v="0"/>
    <s v="UPA400"/>
    <x v="42"/>
    <x v="227"/>
    <n v="918329"/>
    <n v="189725"/>
    <n v="0"/>
    <n v="8"/>
    <m/>
    <n v="2"/>
    <n v="5.7"/>
    <m/>
    <m/>
    <n v="0.04"/>
    <m/>
    <n v="123"/>
    <n v="180"/>
    <n v="9"/>
    <n v="1"/>
    <n v="14"/>
    <n v="12"/>
    <n v="0"/>
    <n v="1"/>
    <n v="0"/>
    <n v="45"/>
    <n v="9"/>
    <n v="1"/>
    <n v="123"/>
    <n v="0.41000000000000453"/>
    <n v="180"/>
    <n v="1"/>
    <n v="14"/>
    <n v="0.31111111111111062"/>
    <n v="12"/>
    <n v="0.40000000000000013"/>
    <n v="9"/>
    <n v="0.60000000000000009"/>
    <n v="1"/>
    <n v="0.10000000000000014"/>
  </r>
  <r>
    <x v="1"/>
    <d v="2011-09-08T00:00:00"/>
    <x v="0"/>
    <s v="UPA400"/>
    <x v="42"/>
    <x v="13"/>
    <n v="763753"/>
    <n v="3541"/>
    <n v="0"/>
    <n v="3"/>
    <m/>
    <n v="1"/>
    <n v="6.5640000000000001"/>
    <n v="30.36"/>
    <n v="1.27"/>
    <n v="0.36"/>
    <m/>
    <n v="46"/>
    <n v="39"/>
    <n v="1"/>
    <n v="0"/>
    <n v="12"/>
    <n v="7"/>
    <n v="0"/>
    <m/>
    <n v="0"/>
    <n v="35"/>
    <n v="1"/>
    <n v="0"/>
    <n v="46"/>
    <n v="0.15333333333333701"/>
    <n v="39"/>
    <n v="0.25999999999999729"/>
    <n v="12"/>
    <n v="0.26666666666666622"/>
    <n v="7"/>
    <n v="0.2333333333333335"/>
    <n v="1"/>
    <n v="6.666666666666686E-2"/>
    <n v="0"/>
    <n v="1.3877787807814457E-16"/>
  </r>
  <r>
    <x v="1"/>
    <d v="2011-09-08T00:00:00"/>
    <x v="0"/>
    <s v="UPA400"/>
    <x v="42"/>
    <x v="33"/>
    <n v="754531"/>
    <n v="65884"/>
    <n v="0"/>
    <n v="5"/>
    <m/>
    <n v="4"/>
    <n v="7.1"/>
    <n v="34.200000000000003"/>
    <n v="1.48"/>
    <n v="0.03"/>
    <m/>
    <n v="102"/>
    <n v="139"/>
    <n v="5"/>
    <n v="1"/>
    <n v="20"/>
    <n v="11"/>
    <n v="1"/>
    <n v="1"/>
    <n v="0"/>
    <n v="36"/>
    <n v="9"/>
    <n v="1"/>
    <n v="102"/>
    <n v="0.34000000000000408"/>
    <n v="139"/>
    <n v="0.92666666666666619"/>
    <n v="20"/>
    <n v="0.44444444444444381"/>
    <n v="11"/>
    <n v="0.36666666666666681"/>
    <n v="5"/>
    <n v="0.33333333333333348"/>
    <n v="1"/>
    <n v="0.10000000000000014"/>
  </r>
  <r>
    <x v="1"/>
    <d v="2011-09-08T00:00:00"/>
    <x v="0"/>
    <s v="UPA400"/>
    <x v="42"/>
    <x v="228"/>
    <n v="719458"/>
    <n v="30811"/>
    <n v="0"/>
    <n v="5"/>
    <m/>
    <n v="4"/>
    <n v="7.3"/>
    <n v="37"/>
    <n v="0.6"/>
    <n v="0.06"/>
    <s v=""/>
    <n v="69"/>
    <n v="130"/>
    <n v="3"/>
    <n v="1"/>
    <n v="11"/>
    <n v="8"/>
    <n v="0"/>
    <n v="1"/>
    <n v="0"/>
    <n v="36"/>
    <n v="11"/>
    <n v="1"/>
    <n v="69"/>
    <n v="0.23000000000000353"/>
    <n v="130"/>
    <n v="0.86670000000000003"/>
    <n v="11"/>
    <n v="0.24444444444444399"/>
    <n v="8"/>
    <n v="0.26666666666666683"/>
    <n v="3"/>
    <n v="0.20000000000000018"/>
    <n v="1"/>
    <n v="0.10000000000000014"/>
  </r>
  <r>
    <x v="1"/>
    <d v="2011-09-08T00:00:00"/>
    <x v="0"/>
    <s v="UPA400"/>
    <x v="42"/>
    <x v="229"/>
    <n v="688647"/>
    <n v="180867"/>
    <n v="0"/>
    <n v="13"/>
    <n v="0"/>
    <n v="16"/>
    <n v="7"/>
    <n v="39.1"/>
    <n v="0.4"/>
    <n v="0.1"/>
    <s v="Clara"/>
    <n v="219"/>
    <n v="240"/>
    <n v="9"/>
    <n v="1"/>
    <n v="28"/>
    <n v="17"/>
    <n v="1"/>
    <n v="2"/>
    <n v="0"/>
    <n v="68"/>
    <n v="28"/>
    <n v="3"/>
    <n v="219"/>
    <n v="0.73000000000000276"/>
    <n v="240"/>
    <n v="1"/>
    <n v="28"/>
    <n v="0.62222222222222168"/>
    <n v="17"/>
    <n v="0.56666666666666676"/>
    <n v="9"/>
    <n v="0.60000000000000009"/>
    <n v="1"/>
    <n v="0.10000000000000014"/>
  </r>
  <r>
    <x v="1"/>
    <d v="2011-09-08T00:00:00"/>
    <x v="0"/>
    <s v="UPA401"/>
    <x v="42"/>
    <x v="98"/>
    <n v="655045"/>
    <n v="147265"/>
    <n v="0"/>
    <n v="44.7"/>
    <n v="0"/>
    <n v="16"/>
    <n v="7"/>
    <n v="36.6"/>
    <n v="0"/>
    <n v="-1"/>
    <s v="Oscura"/>
    <n v="186.9"/>
    <n v="147.1"/>
    <n v="7.5"/>
    <n v="4.4000000000000004"/>
    <n v="14.5"/>
    <n v="20.6"/>
    <n v="0.3"/>
    <n v="0"/>
    <n v="0"/>
    <n v="134.6"/>
    <n v="29.2"/>
    <n v="8.3000000000000007"/>
    <n v="187"/>
    <n v="0.62333333333333718"/>
    <n v="147"/>
    <n v="0.97999999999999987"/>
    <n v="15"/>
    <n v="0.33333333333333282"/>
    <n v="21"/>
    <n v="0.70000000000000007"/>
    <n v="8"/>
    <n v="0.53333333333333344"/>
    <n v="4"/>
    <n v="0.40000000000000013"/>
  </r>
  <r>
    <x v="1"/>
    <d v="2011-09-08T00:00:00"/>
    <x v="0"/>
    <s v="UPA400"/>
    <x v="42"/>
    <x v="230"/>
    <n v="571789"/>
    <n v="107241"/>
    <n v="0"/>
    <n v="0"/>
    <n v="0"/>
    <n v="26.7"/>
    <n v="6.9"/>
    <n v="37.799999999999997"/>
    <m/>
    <n v="-1"/>
    <s v="Oscura"/>
    <n v="117.4"/>
    <n v="51.8"/>
    <n v="9.6999999999999993"/>
    <n v="2.9"/>
    <n v="10"/>
    <n v="17.3"/>
    <n v="1"/>
    <n v="1.6"/>
    <n v="0"/>
    <n v="148.4"/>
    <n v="30.4"/>
    <n v="7.1"/>
    <n v="117"/>
    <n v="0.3900000000000044"/>
    <n v="52"/>
    <n v="0.34666666666666379"/>
    <n v="10"/>
    <n v="0.22222222222222177"/>
    <n v="17"/>
    <n v="0.56666666666666676"/>
    <n v="10"/>
    <n v="0.66666666666666674"/>
    <n v="3"/>
    <n v="0.30000000000000016"/>
  </r>
  <r>
    <x v="1"/>
    <d v="2011-04-11T00:00:00"/>
    <x v="0"/>
    <s v="UPA401"/>
    <x v="43"/>
    <x v="45"/>
    <n v="824333"/>
    <n v="70673"/>
    <n v="0"/>
    <n v="8"/>
    <m/>
    <n v="4"/>
    <n v="6.1"/>
    <m/>
    <m/>
    <n v="0.34"/>
    <m/>
    <n v="158"/>
    <n v="157"/>
    <n v="9"/>
    <n v="1"/>
    <n v="13"/>
    <n v="15"/>
    <n v="0"/>
    <n v="2"/>
    <n v="0"/>
    <n v="53"/>
    <n v="12"/>
    <n v="0"/>
    <n v="158"/>
    <n v="0.5266666666666715"/>
    <n v="157"/>
    <n v="1"/>
    <n v="13"/>
    <n v="0.28888888888888842"/>
    <n v="15"/>
    <n v="0.50000000000000011"/>
    <n v="9"/>
    <n v="0.60000000000000009"/>
    <n v="1"/>
    <n v="0.10000000000000014"/>
  </r>
  <r>
    <x v="1"/>
    <d v="2011-04-11T00:00:00"/>
    <x v="0"/>
    <s v="UPA400"/>
    <x v="43"/>
    <x v="231"/>
    <m/>
    <m/>
    <n v="0"/>
    <n v="10"/>
    <m/>
    <n v="5"/>
    <n v="6"/>
    <m/>
    <m/>
    <n v="0.3"/>
    <m/>
    <n v="113"/>
    <n v="79"/>
    <n v="16"/>
    <n v="0"/>
    <n v="17"/>
    <n v="13"/>
    <n v="1"/>
    <n v="1"/>
    <n v="0"/>
    <n v="37"/>
    <n v="6"/>
    <n v="1"/>
    <n v="113"/>
    <n v="0.37666666666667098"/>
    <n v="79"/>
    <n v="0.52666666666666362"/>
    <n v="17"/>
    <n v="0.37777777777777721"/>
    <n v="13"/>
    <n v="0.43333333333333346"/>
    <n v="16"/>
    <n v="1"/>
    <n v="0"/>
    <n v="1.3877787807814457E-16"/>
  </r>
  <r>
    <x v="1"/>
    <d v="2011-04-11T00:00:00"/>
    <x v="0"/>
    <s v="UPA400"/>
    <x v="43"/>
    <x v="25"/>
    <n v="805393"/>
    <n v="50247"/>
    <n v="0"/>
    <n v="1"/>
    <m/>
    <n v="2"/>
    <n v="6.1059999999999999"/>
    <n v="28.67"/>
    <n v="1.25"/>
    <n v="0.19"/>
    <m/>
    <n v="88"/>
    <n v="66"/>
    <n v="2"/>
    <n v="0"/>
    <n v="4"/>
    <n v="9"/>
    <n v="0"/>
    <m/>
    <n v="0"/>
    <n v="30"/>
    <n v="2"/>
    <n v="0"/>
    <n v="88"/>
    <n v="0.29333333333333711"/>
    <n v="66"/>
    <n v="0.43999999999999695"/>
    <n v="4"/>
    <n v="8.8888888888888407E-2"/>
    <n v="9"/>
    <n v="0.30000000000000016"/>
    <n v="2"/>
    <n v="0.13333333333333353"/>
    <n v="0"/>
    <n v="1.3877787807814457E-16"/>
  </r>
  <r>
    <x v="1"/>
    <d v="2011-04-11T00:00:00"/>
    <x v="0"/>
    <s v="UPA400"/>
    <x v="43"/>
    <x v="91"/>
    <n v="797532"/>
    <n v="42386"/>
    <n v="0"/>
    <n v="1"/>
    <m/>
    <n v="1"/>
    <n v="6.2"/>
    <m/>
    <m/>
    <n v="0.13"/>
    <m/>
    <n v="34"/>
    <n v="45"/>
    <n v="2"/>
    <n v="0"/>
    <n v="2"/>
    <n v="5"/>
    <n v="0"/>
    <n v="0"/>
    <n v="0"/>
    <n v="26"/>
    <n v="3"/>
    <n v="0"/>
    <n v="34"/>
    <n v="0.11333333333333709"/>
    <n v="45"/>
    <n v="0.29999999999999721"/>
    <n v="2"/>
    <n v="4.4444444444443953E-2"/>
    <n v="5"/>
    <n v="0.16666666666666685"/>
    <n v="2"/>
    <n v="0.13333333333333353"/>
    <n v="0"/>
    <n v="1.3877787807814457E-16"/>
  </r>
  <r>
    <x v="1"/>
    <d v="2011-04-11T00:00:00"/>
    <x v="0"/>
    <s v="UPA400"/>
    <x v="43"/>
    <x v="189"/>
    <n v="750970"/>
    <n v="30168"/>
    <n v="0"/>
    <n v="2"/>
    <m/>
    <n v="2"/>
    <n v="6.4"/>
    <m/>
    <m/>
    <n v="0.54"/>
    <m/>
    <n v="46"/>
    <n v="45"/>
    <n v="1"/>
    <n v="0"/>
    <n v="3"/>
    <n v="3"/>
    <n v="0"/>
    <n v="0"/>
    <n v="0"/>
    <n v="33"/>
    <n v="3"/>
    <n v="0"/>
    <n v="46"/>
    <n v="0.15333333333333701"/>
    <n v="45"/>
    <n v="0.29999999999999721"/>
    <n v="3"/>
    <n v="6.666666666666618E-2"/>
    <n v="3"/>
    <n v="0.1000000000000002"/>
    <n v="1"/>
    <n v="6.666666666666686E-2"/>
    <n v="0"/>
    <n v="1.3877787807814457E-16"/>
  </r>
  <r>
    <x v="1"/>
    <d v="2011-04-11T00:00:00"/>
    <x v="0"/>
    <s v="UPA400"/>
    <x v="43"/>
    <x v="232"/>
    <n v="726802"/>
    <n v="90069"/>
    <n v="0"/>
    <n v="2"/>
    <m/>
    <n v="5"/>
    <n v="7"/>
    <n v="34.5"/>
    <n v="0.2"/>
    <n v="0"/>
    <s v="Clara"/>
    <n v="52"/>
    <n v="61"/>
    <n v="3"/>
    <n v="0"/>
    <n v="6"/>
    <n v="6"/>
    <n v="0"/>
    <n v="0"/>
    <n v="0"/>
    <n v="31"/>
    <n v="4"/>
    <n v="1"/>
    <n v="52"/>
    <n v="0.17333333333333698"/>
    <n v="61"/>
    <n v="0.40666666666666368"/>
    <n v="6"/>
    <n v="0.13333333333333286"/>
    <n v="6"/>
    <n v="0.20000000000000018"/>
    <n v="3"/>
    <n v="0.20000000000000018"/>
    <n v="0"/>
    <n v="1.3877787807814457E-16"/>
  </r>
  <r>
    <x v="1"/>
    <d v="2011-04-11T00:00:00"/>
    <x v="0"/>
    <s v="UPA400"/>
    <x v="43"/>
    <x v="233"/>
    <n v="696734"/>
    <n v="66001"/>
    <n v="0"/>
    <n v="3"/>
    <n v="0"/>
    <n v="3"/>
    <n v="7.3"/>
    <n v="37.6"/>
    <n v="1.1000000000000001"/>
    <n v="0.1"/>
    <s v="Clara"/>
    <n v="63"/>
    <n v="84"/>
    <n v="5"/>
    <n v="0"/>
    <n v="6"/>
    <n v="8"/>
    <n v="0"/>
    <n v="0"/>
    <n v="0"/>
    <n v="27"/>
    <n v="8"/>
    <n v="1"/>
    <n v="63"/>
    <n v="0.21000000000000357"/>
    <n v="84"/>
    <n v="0.55999999999999717"/>
    <n v="6"/>
    <n v="0.13333333333333286"/>
    <n v="8"/>
    <n v="0.26666666666666683"/>
    <n v="5"/>
    <n v="0.33333333333333348"/>
    <n v="0"/>
    <n v="1.3877787807814457E-16"/>
  </r>
  <r>
    <x v="1"/>
    <d v="2011-04-11T00:00:00"/>
    <x v="0"/>
    <s v="UPA400"/>
    <x v="43"/>
    <x v="29"/>
    <n v="625438"/>
    <n v="117658"/>
    <n v="0"/>
    <n v="0.2"/>
    <n v="0"/>
    <n v="23"/>
    <n v="8"/>
    <n v="38.6"/>
    <m/>
    <n v="-1"/>
    <s v="Oscura"/>
    <n v="79.5"/>
    <n v="70.7"/>
    <n v="4.0999999999999996"/>
    <n v="1.4"/>
    <n v="13.7"/>
    <n v="11.4"/>
    <n v="0.3"/>
    <n v="0"/>
    <n v="0"/>
    <n v="390.6"/>
    <n v="49.8"/>
    <n v="7.8"/>
    <n v="80"/>
    <n v="0.26666666666667027"/>
    <n v="71"/>
    <n v="0.47333333333333022"/>
    <n v="14"/>
    <n v="0.31111111111111062"/>
    <n v="11"/>
    <n v="0.36666666666666681"/>
    <n v="4"/>
    <n v="0.26666666666666683"/>
    <n v="1"/>
    <n v="0.10000000000000014"/>
  </r>
  <r>
    <x v="1"/>
    <d v="2011-04-11T00:00:00"/>
    <x v="0"/>
    <s v="UPA400"/>
    <x v="43"/>
    <x v="118"/>
    <n v="598070"/>
    <n v="90290"/>
    <n v="0"/>
    <n v="0"/>
    <n v="0"/>
    <n v="26.6"/>
    <n v="6.6"/>
    <n v="36.700000000000003"/>
    <m/>
    <n v="-1"/>
    <s v="Oscura"/>
    <n v="69"/>
    <n v="39.299999999999997"/>
    <n v="4.9000000000000004"/>
    <n v="4.8"/>
    <n v="6.1"/>
    <n v="13.8"/>
    <n v="1.3"/>
    <n v="1"/>
    <n v="0"/>
    <n v="173.2"/>
    <n v="34.299999999999997"/>
    <n v="14.9"/>
    <n v="69"/>
    <n v="0.23000000000000353"/>
    <n v="39"/>
    <n v="0.25999999999999729"/>
    <n v="6"/>
    <n v="0.13333333333333286"/>
    <n v="14"/>
    <n v="0.46666666666666679"/>
    <n v="5"/>
    <n v="0.33333333333333348"/>
    <n v="5"/>
    <n v="0.50000000000000011"/>
  </r>
  <r>
    <x v="1"/>
    <d v="2011-08-04T00:00:00"/>
    <x v="0"/>
    <s v="UPA400"/>
    <x v="44"/>
    <x v="7"/>
    <n v="808843"/>
    <n v="48631"/>
    <n v="0"/>
    <n v="5"/>
    <m/>
    <n v="2"/>
    <n v="5.9"/>
    <m/>
    <m/>
    <n v="0.35"/>
    <m/>
    <n v="192"/>
    <n v="119"/>
    <n v="0"/>
    <n v="1"/>
    <n v="21"/>
    <n v="15"/>
    <n v="1"/>
    <n v="1"/>
    <n v="1"/>
    <n v="32"/>
    <n v="4"/>
    <n v="1"/>
    <n v="192"/>
    <n v="0.64000000000000368"/>
    <n v="119"/>
    <n v="0.793333333333332"/>
    <n v="21"/>
    <n v="0.46666666666666601"/>
    <n v="15"/>
    <n v="0.50000000000000011"/>
    <n v="0"/>
    <n v="1.9428902930940239E-16"/>
    <n v="1"/>
    <n v="0.10000000000000014"/>
  </r>
  <r>
    <x v="1"/>
    <d v="2011-08-04T00:00:00"/>
    <x v="0"/>
    <s v="UPA400"/>
    <x v="44"/>
    <x v="96"/>
    <n v="808419"/>
    <n v="6982"/>
    <n v="0"/>
    <n v="2"/>
    <m/>
    <n v="2"/>
    <n v="6.4329999999999998"/>
    <n v="29.52"/>
    <n v="1.29"/>
    <n v="0.48"/>
    <m/>
    <n v="75"/>
    <n v="41"/>
    <n v="19"/>
    <n v="0"/>
    <n v="6"/>
    <n v="12"/>
    <n v="0"/>
    <m/>
    <n v="0"/>
    <n v="36"/>
    <n v="2"/>
    <n v="0"/>
    <n v="75"/>
    <n v="0.2500000000000035"/>
    <n v="41"/>
    <n v="0.2733333333333306"/>
    <n v="6"/>
    <n v="0.13333333333333286"/>
    <n v="12"/>
    <n v="0.40000000000000013"/>
    <n v="19"/>
    <n v="1"/>
    <n v="0"/>
    <n v="1.3877787807814457E-16"/>
  </r>
  <r>
    <x v="1"/>
    <d v="2011-08-04T00:00:00"/>
    <x v="0"/>
    <s v="UPA400"/>
    <x v="44"/>
    <x v="34"/>
    <n v="796987"/>
    <n v="103602"/>
    <n v="0"/>
    <n v="4"/>
    <m/>
    <n v="4"/>
    <n v="6.3"/>
    <n v="32.1"/>
    <n v="1.51"/>
    <n v="0.04"/>
    <m/>
    <n v="563"/>
    <n v="123"/>
    <n v="108"/>
    <n v="0"/>
    <n v="11"/>
    <n v="32"/>
    <n v="1"/>
    <n v="1"/>
    <n v="2"/>
    <n v="66"/>
    <n v="11"/>
    <n v="1"/>
    <n v="563"/>
    <n v="1.5"/>
    <n v="123"/>
    <n v="0.81999999999999884"/>
    <n v="11"/>
    <n v="0.24444444444444399"/>
    <n v="32"/>
    <n v="1"/>
    <n v="108"/>
    <n v="1"/>
    <n v="0"/>
    <n v="1.3877787807814457E-16"/>
  </r>
  <r>
    <x v="1"/>
    <d v="2011-08-04T00:00:00"/>
    <x v="0"/>
    <s v="UPA400"/>
    <x v="44"/>
    <x v="10"/>
    <n v="759988"/>
    <n v="66603"/>
    <n v="0"/>
    <n v="4"/>
    <m/>
    <n v="4"/>
    <n v="7.2"/>
    <n v="36.4"/>
    <n v="1.28"/>
    <n v="0.08"/>
    <s v="   CLARA"/>
    <n v="363"/>
    <n v="124"/>
    <n v="10"/>
    <n v="0"/>
    <n v="10"/>
    <n v="24"/>
    <n v="0"/>
    <n v="1"/>
    <n v="1"/>
    <n v="40"/>
    <n v="10"/>
    <n v="1"/>
    <n v="363"/>
    <n v="1.3"/>
    <n v="124"/>
    <n v="0.82666666666666555"/>
    <n v="10"/>
    <n v="0.22222222222222177"/>
    <n v="24"/>
    <n v="0.8"/>
    <n v="10"/>
    <n v="0.66666666666666674"/>
    <n v="0"/>
    <n v="1.3877787807814457E-16"/>
  </r>
  <r>
    <x v="1"/>
    <d v="2011-08-04T00:00:00"/>
    <x v="0"/>
    <s v="UPA400"/>
    <x v="44"/>
    <x v="234"/>
    <n v="728833"/>
    <n v="35448"/>
    <n v="0"/>
    <n v="3"/>
    <m/>
    <n v="3"/>
    <n v="7.2"/>
    <n v="36.6"/>
    <n v="0.2"/>
    <n v="0.1"/>
    <s v="Clara"/>
    <n v="250"/>
    <n v="93"/>
    <n v="8"/>
    <n v="0"/>
    <n v="8"/>
    <n v="18"/>
    <n v="0"/>
    <n v="1"/>
    <n v="0"/>
    <n v="35"/>
    <n v="9"/>
    <n v="1"/>
    <n v="250"/>
    <n v="0.83333333333333504"/>
    <n v="93"/>
    <n v="0.62"/>
    <n v="8"/>
    <n v="0.17777777777777731"/>
    <n v="18"/>
    <n v="0.60000000000000009"/>
    <n v="8"/>
    <n v="0.53333333333333344"/>
    <n v="0"/>
    <n v="1.3877787807814457E-16"/>
  </r>
  <r>
    <x v="1"/>
    <d v="2011-08-04T00:00:00"/>
    <x v="0"/>
    <s v="UPA400"/>
    <x v="44"/>
    <x v="4"/>
    <n v="666098"/>
    <n v="35363"/>
    <n v="0"/>
    <n v="0"/>
    <n v="-1"/>
    <n v="3"/>
    <n v="7.2"/>
    <n v="38.9"/>
    <n v="1.1000000000000001"/>
    <n v="0"/>
    <s v="Clara"/>
    <n v="43"/>
    <n v="55"/>
    <n v="4"/>
    <n v="0"/>
    <n v="4"/>
    <n v="4"/>
    <n v="0"/>
    <n v="0"/>
    <n v="-1"/>
    <n v="40"/>
    <n v="5"/>
    <n v="0"/>
    <n v="43"/>
    <n v="0.14333333333333703"/>
    <n v="55"/>
    <n v="0.36666666666666375"/>
    <n v="4"/>
    <n v="8.8888888888888407E-2"/>
    <n v="4"/>
    <n v="0.13333333333333353"/>
    <n v="4"/>
    <n v="0.26666666666666683"/>
    <n v="0"/>
    <n v="1.3877787807814457E-16"/>
  </r>
  <r>
    <x v="1"/>
    <d v="2011-08-04T00:00:00"/>
    <x v="0"/>
    <s v="UPA400"/>
    <x v="44"/>
    <x v="235"/>
    <n v="630733"/>
    <n v="181842"/>
    <n v="0"/>
    <n v="3.4"/>
    <n v="0"/>
    <n v="16.3"/>
    <n v="6.8"/>
    <n v="35.4"/>
    <m/>
    <n v="-1"/>
    <s v="Oscura"/>
    <n v="234.7"/>
    <n v="161.1"/>
    <n v="11.7"/>
    <n v="3.8"/>
    <n v="16.5"/>
    <n v="27.6"/>
    <n v="0.5"/>
    <n v="0"/>
    <n v="0"/>
    <n v="127.2"/>
    <n v="39.200000000000003"/>
    <n v="3.1"/>
    <n v="235"/>
    <n v="0.78333333333333555"/>
    <n v="161"/>
    <n v="1"/>
    <n v="17"/>
    <n v="0.37777777777777721"/>
    <n v="28"/>
    <n v="0.93333333333333335"/>
    <n v="12"/>
    <n v="0.8"/>
    <n v="4"/>
    <n v="0.40000000000000013"/>
  </r>
  <r>
    <x v="1"/>
    <d v="2011-08-04T00:00:00"/>
    <x v="0"/>
    <s v="UPA400"/>
    <x v="44"/>
    <x v="146"/>
    <n v="615668"/>
    <n v="166777"/>
    <n v="0"/>
    <n v="0"/>
    <n v="0"/>
    <n v="17.2"/>
    <n v="7"/>
    <n v="38.9"/>
    <m/>
    <n v="-1"/>
    <s v="Oscura"/>
    <n v="77.2"/>
    <n v="44.8"/>
    <n v="9.6"/>
    <n v="2.2999999999999998"/>
    <n v="3.4"/>
    <n v="16.899999999999999"/>
    <n v="0.6"/>
    <n v="3.2"/>
    <n v="0"/>
    <n v="141.1"/>
    <n v="31.1"/>
    <n v="1.2"/>
    <n v="77"/>
    <n v="0.25666666666667021"/>
    <n v="45"/>
    <n v="0.29999999999999721"/>
    <n v="3"/>
    <n v="6.666666666666618E-2"/>
    <n v="17"/>
    <n v="0.56666666666666676"/>
    <n v="10"/>
    <n v="0.66666666666666674"/>
    <n v="2"/>
    <n v="0.20000000000000015"/>
  </r>
  <r>
    <x v="1"/>
    <d v="2010-11-05T00:00:00"/>
    <x v="0"/>
    <s v="UPA400"/>
    <x v="45"/>
    <x v="236"/>
    <n v="873697"/>
    <n v="27140"/>
    <n v="0"/>
    <n v="2"/>
    <m/>
    <n v="2"/>
    <n v="7.1"/>
    <m/>
    <m/>
    <n v="0"/>
    <s v="Clara"/>
    <n v="39"/>
    <n v="53"/>
    <n v="0"/>
    <n v="0"/>
    <n v="2"/>
    <n v="7"/>
    <n v="0"/>
    <n v="0"/>
    <n v="0"/>
    <n v="32"/>
    <n v="2"/>
    <n v="0"/>
    <n v="39"/>
    <n v="0.13000000000000372"/>
    <n v="53"/>
    <n v="0.35333333333333045"/>
    <n v="2"/>
    <n v="4.4444444444443953E-2"/>
    <n v="7"/>
    <n v="0.2333333333333335"/>
    <n v="0"/>
    <n v="1.9428902930940239E-16"/>
    <n v="0"/>
    <n v="1.3877787807814457E-16"/>
  </r>
  <r>
    <x v="1"/>
    <d v="2010-11-05T00:00:00"/>
    <x v="0"/>
    <s v="UPA400"/>
    <x v="45"/>
    <x v="237"/>
    <n v="846716"/>
    <n v="91570"/>
    <n v="0"/>
    <n v="4"/>
    <m/>
    <n v="2"/>
    <n v="5.9"/>
    <m/>
    <m/>
    <n v="0.15"/>
    <m/>
    <n v="103"/>
    <n v="107"/>
    <n v="2"/>
    <n v="1"/>
    <n v="4"/>
    <n v="11"/>
    <n v="0"/>
    <n v="1"/>
    <n v="1"/>
    <n v="31"/>
    <n v="4"/>
    <n v="0"/>
    <n v="103"/>
    <n v="0.34333333333333743"/>
    <n v="107"/>
    <n v="0.71333333333333149"/>
    <n v="4"/>
    <n v="8.8888888888888407E-2"/>
    <n v="11"/>
    <n v="0.36666666666666681"/>
    <n v="2"/>
    <n v="0.13333333333333353"/>
    <n v="1"/>
    <n v="0.10000000000000014"/>
  </r>
  <r>
    <x v="1"/>
    <d v="2010-11-05T00:00:00"/>
    <x v="0"/>
    <s v="UPA400"/>
    <x v="45"/>
    <x v="2"/>
    <n v="796781"/>
    <n v="20118"/>
    <n v="0"/>
    <n v="7"/>
    <m/>
    <n v="2"/>
    <n v="6.16"/>
    <n v="28.87"/>
    <n v="1.22"/>
    <n v="0.38"/>
    <m/>
    <n v="86"/>
    <n v="65"/>
    <n v="1"/>
    <n v="0"/>
    <n v="6"/>
    <n v="10"/>
    <n v="0"/>
    <m/>
    <n v="0"/>
    <n v="46"/>
    <n v="4"/>
    <n v="1"/>
    <n v="86"/>
    <n v="0.2866666666666704"/>
    <n v="65"/>
    <n v="0.4333333333333303"/>
    <n v="6"/>
    <n v="0.13333333333333286"/>
    <n v="10"/>
    <n v="0.33339999999999997"/>
    <n v="1"/>
    <n v="6.666666666666686E-2"/>
    <n v="0"/>
    <n v="1.3877787807814457E-16"/>
  </r>
  <r>
    <x v="1"/>
    <d v="2010-11-05T00:00:00"/>
    <x v="0"/>
    <s v="UPA400"/>
    <x v="45"/>
    <x v="60"/>
    <n v="785066"/>
    <n v="8403"/>
    <n v="0"/>
    <n v="4"/>
    <m/>
    <n v="1"/>
    <n v="6.4"/>
    <n v="30.5"/>
    <n v="1.1100000000000001"/>
    <n v="0.35"/>
    <m/>
    <n v="54"/>
    <n v="50"/>
    <n v="3"/>
    <n v="0"/>
    <n v="5"/>
    <n v="8"/>
    <n v="0"/>
    <n v="0"/>
    <n v="0"/>
    <n v="30"/>
    <n v="5"/>
    <n v="1"/>
    <n v="54"/>
    <n v="0.18000000000000363"/>
    <n v="50"/>
    <n v="0.33333333333333048"/>
    <n v="5"/>
    <n v="0.11111111111111063"/>
    <n v="8"/>
    <n v="0.26666666666666683"/>
    <n v="3"/>
    <n v="0.20000000000000018"/>
    <n v="0"/>
    <n v="1.3877787807814457E-16"/>
  </r>
  <r>
    <x v="1"/>
    <d v="2010-11-05T00:00:00"/>
    <x v="0"/>
    <s v="UPA400"/>
    <x v="45"/>
    <x v="3"/>
    <n v="781858"/>
    <n v="5195"/>
    <n v="0"/>
    <n v="5"/>
    <m/>
    <n v="3"/>
    <n v="6.3"/>
    <m/>
    <m/>
    <n v="1.1399999999999999"/>
    <m/>
    <n v="108"/>
    <n v="110"/>
    <n v="4"/>
    <n v="1"/>
    <n v="9"/>
    <n v="13"/>
    <n v="1"/>
    <n v="1"/>
    <n v="1"/>
    <n v="47"/>
    <n v="16"/>
    <n v="1"/>
    <n v="108"/>
    <n v="0.36000000000000421"/>
    <n v="110"/>
    <n v="0.73333333333333162"/>
    <n v="9"/>
    <n v="0.19999999999999954"/>
    <n v="13"/>
    <n v="0.43333333333333346"/>
    <n v="4"/>
    <n v="0.26666666666666683"/>
    <n v="1"/>
    <n v="0.10000000000000014"/>
  </r>
  <r>
    <x v="1"/>
    <d v="2010-11-05T00:00:00"/>
    <x v="0"/>
    <s v="UPA400"/>
    <x v="45"/>
    <x v="238"/>
    <n v="759549"/>
    <n v="108987"/>
    <n v="0"/>
    <n v="6"/>
    <m/>
    <n v="5"/>
    <n v="6.8"/>
    <n v="34.799999999999997"/>
    <n v="1.55"/>
    <n v="0.08"/>
    <m/>
    <n v="253"/>
    <n v="131"/>
    <n v="6"/>
    <n v="1"/>
    <n v="13"/>
    <n v="18"/>
    <n v="0"/>
    <n v="1"/>
    <n v="1"/>
    <n v="45"/>
    <n v="12"/>
    <n v="2"/>
    <n v="253"/>
    <n v="0.84333333333333493"/>
    <n v="131"/>
    <n v="0.87333333333333252"/>
    <n v="13"/>
    <n v="0.28888888888888842"/>
    <n v="18"/>
    <n v="0.60000000000000009"/>
    <n v="6"/>
    <n v="0.40000000000000013"/>
    <n v="1"/>
    <n v="0.10000000000000014"/>
  </r>
  <r>
    <x v="1"/>
    <d v="2010-11-05T00:00:00"/>
    <x v="0"/>
    <s v="UPA400"/>
    <x v="45"/>
    <x v="239"/>
    <n v="714483"/>
    <n v="63921"/>
    <n v="0"/>
    <n v="7"/>
    <m/>
    <n v="4"/>
    <n v="7"/>
    <n v="35.4"/>
    <n v="0.38"/>
    <n v="7.0000000000000007E-2"/>
    <s v=""/>
    <n v="200"/>
    <n v="104"/>
    <n v="6"/>
    <n v="0"/>
    <n v="13"/>
    <n v="15"/>
    <n v="0"/>
    <n v="1"/>
    <n v="1"/>
    <n v="41"/>
    <n v="14"/>
    <n v="4"/>
    <n v="200"/>
    <n v="0.66666666666667007"/>
    <n v="104"/>
    <n v="0.69333333333333136"/>
    <n v="13"/>
    <n v="0.28888888888888842"/>
    <n v="15"/>
    <n v="0.50000000000000011"/>
    <n v="6"/>
    <n v="0.40000000000000013"/>
    <n v="0"/>
    <n v="1.3877787807814457E-16"/>
  </r>
  <r>
    <x v="1"/>
    <d v="2010-11-05T00:00:00"/>
    <x v="0"/>
    <s v="UPA400"/>
    <x v="45"/>
    <x v="167"/>
    <n v="693385"/>
    <n v="179573"/>
    <n v="0"/>
    <n v="4"/>
    <n v="0"/>
    <n v="9"/>
    <n v="7"/>
    <n v="36.700000000000003"/>
    <n v="0.1"/>
    <n v="0.1"/>
    <s v="Clara"/>
    <n v="302"/>
    <n v="164"/>
    <n v="16"/>
    <n v="1"/>
    <n v="16"/>
    <n v="24"/>
    <n v="0"/>
    <n v="1"/>
    <n v="0"/>
    <n v="52"/>
    <n v="23"/>
    <n v="2"/>
    <n v="302"/>
    <n v="1.3"/>
    <n v="164"/>
    <n v="1"/>
    <n v="16"/>
    <n v="0.35555555555555501"/>
    <n v="24"/>
    <n v="0.8"/>
    <n v="16"/>
    <n v="1"/>
    <n v="1"/>
    <n v="0.10000000000000014"/>
  </r>
  <r>
    <x v="1"/>
    <d v="2010-11-05T00:00:00"/>
    <x v="0"/>
    <s v="UPA400"/>
    <x v="45"/>
    <x v="149"/>
    <n v="658580"/>
    <n v="144768"/>
    <n v="0"/>
    <n v="1.3"/>
    <n v="0"/>
    <n v="19.2"/>
    <n v="6.8"/>
    <n v="37.200000000000003"/>
    <m/>
    <n v="-1"/>
    <s v="Oscura"/>
    <n v="216.4"/>
    <n v="107.4"/>
    <n v="13.7"/>
    <n v="6.4"/>
    <n v="15.8"/>
    <n v="29.2"/>
    <n v="1.1000000000000001"/>
    <n v="0"/>
    <n v="0"/>
    <n v="68.900000000000006"/>
    <n v="39.4"/>
    <n v="2.5"/>
    <n v="216"/>
    <n v="0.72000000000000286"/>
    <n v="107"/>
    <n v="0.71333333333333149"/>
    <n v="16"/>
    <n v="0.35555555555555501"/>
    <n v="29"/>
    <n v="0.96666666666666667"/>
    <n v="14"/>
    <n v="0.93333333333333335"/>
    <n v="6"/>
    <n v="0.60000000000000009"/>
  </r>
  <r>
    <x v="1"/>
    <d v="2010-11-05T00:00:00"/>
    <x v="0"/>
    <s v="UPA400"/>
    <x v="45"/>
    <x v="146"/>
    <n v="620290"/>
    <n v="106478"/>
    <n v="0"/>
    <n v="0"/>
    <n v="0"/>
    <n v="13.2"/>
    <n v="6.9"/>
    <n v="36.4"/>
    <m/>
    <n v="-1"/>
    <s v="Oscura"/>
    <n v="105"/>
    <n v="38.299999999999997"/>
    <n v="9.6999999999999993"/>
    <n v="3.8"/>
    <n v="4.2"/>
    <n v="20.3"/>
    <n v="1"/>
    <n v="2.5"/>
    <n v="0"/>
    <n v="72.900000000000006"/>
    <n v="29.6"/>
    <n v="0.8"/>
    <n v="105"/>
    <n v="0.35000000000000414"/>
    <n v="38"/>
    <n v="0.25333333333333063"/>
    <n v="4"/>
    <n v="8.8888888888888407E-2"/>
    <n v="20"/>
    <n v="0.66666666666666674"/>
    <n v="10"/>
    <n v="0.66666666666666674"/>
    <n v="4"/>
    <n v="0.40000000000000013"/>
  </r>
  <r>
    <x v="1"/>
    <d v="2011-09-04T00:00:00"/>
    <x v="0"/>
    <s v="UPA400"/>
    <x v="46"/>
    <x v="45"/>
    <n v="881731"/>
    <n v="84744"/>
    <n v="0"/>
    <n v="4"/>
    <m/>
    <n v="3"/>
    <n v="6"/>
    <m/>
    <m/>
    <n v="0.86"/>
    <m/>
    <n v="736"/>
    <n v="163"/>
    <n v="16"/>
    <n v="1"/>
    <n v="12"/>
    <n v="46"/>
    <n v="0"/>
    <n v="1"/>
    <n v="3"/>
    <n v="44"/>
    <n v="6"/>
    <n v="1"/>
    <n v="736"/>
    <n v="1.5"/>
    <n v="163"/>
    <n v="1"/>
    <n v="12"/>
    <n v="0.26666666666666622"/>
    <n v="46"/>
    <n v="1"/>
    <n v="16"/>
    <n v="1"/>
    <n v="1"/>
    <n v="0.10000000000000014"/>
  </r>
  <r>
    <x v="1"/>
    <d v="2011-09-04T00:00:00"/>
    <x v="0"/>
    <s v="UPA400"/>
    <x v="46"/>
    <x v="129"/>
    <n v="850098"/>
    <n v="48661"/>
    <n v="0"/>
    <n v="3"/>
    <m/>
    <n v="2"/>
    <n v="5.8"/>
    <m/>
    <m/>
    <n v="0.41"/>
    <m/>
    <n v="342"/>
    <n v="86"/>
    <n v="22"/>
    <n v="1"/>
    <n v="9"/>
    <n v="31"/>
    <n v="1"/>
    <n v="1"/>
    <n v="2"/>
    <n v="33"/>
    <n v="4"/>
    <n v="1"/>
    <n v="342"/>
    <n v="1.3"/>
    <n v="86"/>
    <n v="0.57333333333333059"/>
    <n v="9"/>
    <n v="0.19999999999999954"/>
    <n v="31"/>
    <n v="1"/>
    <n v="22"/>
    <n v="1"/>
    <n v="1"/>
    <n v="0.10000000000000014"/>
  </r>
  <r>
    <x v="1"/>
    <d v="2011-09-04T00:00:00"/>
    <x v="0"/>
    <s v="UPA400"/>
    <x v="46"/>
    <x v="25"/>
    <n v="808350"/>
    <n v="50223"/>
    <n v="0"/>
    <n v="2"/>
    <m/>
    <n v="2"/>
    <n v="6.0279999999999996"/>
    <n v="28.39"/>
    <n v="1.22"/>
    <n v="0.28999999999999998"/>
    <m/>
    <n v="147"/>
    <n v="117"/>
    <n v="3"/>
    <n v="0"/>
    <n v="6"/>
    <n v="16"/>
    <n v="0"/>
    <m/>
    <n v="0"/>
    <n v="40"/>
    <n v="2"/>
    <n v="1"/>
    <n v="147"/>
    <n v="0.49000000000000504"/>
    <n v="117"/>
    <n v="0.77999999999999858"/>
    <n v="6"/>
    <n v="0.13333333333333286"/>
    <n v="16"/>
    <n v="0.53333333333333344"/>
    <n v="3"/>
    <n v="0.20000000000000018"/>
    <n v="0"/>
    <n v="1.3877787807814457E-16"/>
  </r>
  <r>
    <x v="1"/>
    <d v="2011-09-04T00:00:00"/>
    <x v="0"/>
    <s v="UPA400"/>
    <x v="46"/>
    <x v="9"/>
    <n v="795715"/>
    <n v="37588"/>
    <n v="0"/>
    <n v="3"/>
    <m/>
    <n v="2"/>
    <n v="6.1"/>
    <m/>
    <m/>
    <n v="0.35"/>
    <m/>
    <n v="213"/>
    <n v="113"/>
    <n v="4"/>
    <n v="1"/>
    <n v="7"/>
    <n v="17"/>
    <n v="1"/>
    <n v="1"/>
    <n v="1"/>
    <n v="27"/>
    <n v="3"/>
    <n v="1"/>
    <n v="213"/>
    <n v="0.71000000000000296"/>
    <n v="113"/>
    <n v="0.75333333333333174"/>
    <n v="7"/>
    <n v="0.15555555555555509"/>
    <n v="17"/>
    <n v="0.56666666666666676"/>
    <n v="4"/>
    <n v="0.26666666666666683"/>
    <n v="1"/>
    <n v="0.10000000000000014"/>
  </r>
  <r>
    <x v="1"/>
    <d v="2011-09-04T00:00:00"/>
    <x v="0"/>
    <s v="UPA400"/>
    <x v="46"/>
    <x v="240"/>
    <n v="680229"/>
    <n v="29667"/>
    <n v="0"/>
    <n v="8"/>
    <n v="0"/>
    <n v="3"/>
    <n v="7.2"/>
    <n v="37.700000000000003"/>
    <n v="0.2"/>
    <n v="0.1"/>
    <s v="Clara"/>
    <n v="101"/>
    <n v="102"/>
    <n v="6"/>
    <n v="0"/>
    <n v="14"/>
    <n v="13"/>
    <n v="0"/>
    <n v="1"/>
    <n v="0"/>
    <n v="45"/>
    <n v="22"/>
    <n v="5"/>
    <n v="101"/>
    <n v="0.33666666666667072"/>
    <n v="102"/>
    <n v="0.67999999999999794"/>
    <n v="14"/>
    <n v="0.31111111111111062"/>
    <n v="13"/>
    <n v="0.43333333333333346"/>
    <n v="6"/>
    <n v="0.40000000000000013"/>
    <n v="0"/>
    <n v="1.3877787807814457E-16"/>
  </r>
  <r>
    <x v="1"/>
    <d v="2011-09-04T00:00:00"/>
    <x v="0"/>
    <s v="UPA400"/>
    <x v="46"/>
    <x v="241"/>
    <n v="650562"/>
    <n v="179254"/>
    <n v="0"/>
    <n v="10"/>
    <n v="-1"/>
    <n v="10"/>
    <n v="7.2"/>
    <n v="37.200000000000003"/>
    <n v="0"/>
    <n v="0.1"/>
    <s v="Clara"/>
    <n v="288"/>
    <n v="190"/>
    <n v="21"/>
    <n v="0"/>
    <n v="37"/>
    <n v="19"/>
    <n v="1"/>
    <n v="1"/>
    <n v="-1"/>
    <n v="89"/>
    <n v="64"/>
    <n v="14"/>
    <n v="288"/>
    <n v="0.96000000000000041"/>
    <n v="190"/>
    <n v="1"/>
    <n v="37"/>
    <n v="0.82222222222222197"/>
    <n v="19"/>
    <n v="0.63333333333333341"/>
    <n v="21"/>
    <n v="1"/>
    <n v="0"/>
    <n v="1.3877787807814457E-16"/>
  </r>
  <r>
    <x v="1"/>
    <d v="2011-09-04T00:00:00"/>
    <x v="0"/>
    <s v="UPA400"/>
    <x v="46"/>
    <x v="242"/>
    <n v="635779"/>
    <n v="164470"/>
    <n v="0"/>
    <n v="51.7"/>
    <n v="0"/>
    <n v="16.600000000000001"/>
    <n v="6.8"/>
    <n v="36.200000000000003"/>
    <n v="0"/>
    <n v="-1"/>
    <s v="Oscura"/>
    <n v="220.9"/>
    <n v="136.19999999999999"/>
    <n v="13.6"/>
    <n v="6"/>
    <n v="34.1"/>
    <n v="21.6"/>
    <n v="1.2"/>
    <n v="0"/>
    <n v="0"/>
    <n v="173.7"/>
    <n v="37.4"/>
    <n v="19.2"/>
    <n v="221"/>
    <n v="0.73666666666666936"/>
    <n v="136"/>
    <n v="0.90666666666666607"/>
    <n v="34"/>
    <n v="0.7555555555555552"/>
    <n v="22"/>
    <n v="0.73333333333333339"/>
    <n v="14"/>
    <n v="0.93333333333333335"/>
    <n v="6"/>
    <n v="0.60000000000000009"/>
  </r>
  <r>
    <x v="1"/>
    <d v="2011-09-04T00:00:00"/>
    <x v="0"/>
    <s v="UPA400"/>
    <x v="46"/>
    <x v="243"/>
    <n v="595663"/>
    <n v="124355"/>
    <n v="0"/>
    <n v="0"/>
    <n v="0"/>
    <n v="12.6"/>
    <n v="7"/>
    <n v="35.799999999999997"/>
    <m/>
    <n v="-1"/>
    <s v="Oscura"/>
    <n v="100"/>
    <n v="25.3"/>
    <n v="15.4"/>
    <n v="2.7"/>
    <n v="1.2"/>
    <n v="17.5"/>
    <n v="0.5"/>
    <n v="1.1000000000000001"/>
    <n v="0"/>
    <n v="135.4"/>
    <n v="28.8"/>
    <n v="1.9"/>
    <n v="100"/>
    <n v="0.33333333333333737"/>
    <n v="25"/>
    <n v="0.16666666666666413"/>
    <n v="1"/>
    <n v="2.222222222222173E-2"/>
    <n v="18"/>
    <n v="0.60000000000000009"/>
    <n v="15"/>
    <n v="1"/>
    <n v="3"/>
    <n v="0.30000000000000016"/>
  </r>
  <r>
    <x v="1"/>
    <d v="2011-09-04T00:00:00"/>
    <x v="0"/>
    <s v="UPA400"/>
    <x v="46"/>
    <x v="244"/>
    <n v="568460"/>
    <n v="97152"/>
    <n v="0"/>
    <n v="0"/>
    <n v="0"/>
    <n v="22.2"/>
    <n v="6.7"/>
    <n v="36.799999999999997"/>
    <m/>
    <n v="-1"/>
    <s v="Oscura"/>
    <n v="82.7"/>
    <n v="61.8"/>
    <n v="23.7"/>
    <n v="6.1"/>
    <n v="14"/>
    <n v="18.899999999999999"/>
    <n v="1.1000000000000001"/>
    <n v="3.4"/>
    <n v="0"/>
    <n v="99.7"/>
    <n v="36.6"/>
    <n v="0.7"/>
    <n v="83"/>
    <n v="0.27666666666667034"/>
    <n v="62"/>
    <n v="0.41333333333333033"/>
    <n v="14"/>
    <n v="0.31111111111111062"/>
    <n v="19"/>
    <n v="0.63333333333333341"/>
    <n v="24"/>
    <n v="1"/>
    <n v="6"/>
    <n v="0.60000000000000009"/>
  </r>
  <r>
    <x v="1"/>
    <d v="2011-06-21T00:00:00"/>
    <x v="0"/>
    <s v="UPA400"/>
    <x v="47"/>
    <x v="245"/>
    <n v="861535"/>
    <n v="84872"/>
    <n v="0"/>
    <n v="5"/>
    <m/>
    <n v="3"/>
    <n v="6"/>
    <m/>
    <m/>
    <n v="0.71"/>
    <m/>
    <n v="330"/>
    <n v="135"/>
    <n v="6"/>
    <n v="0"/>
    <n v="9"/>
    <n v="23"/>
    <n v="0"/>
    <n v="1"/>
    <n v="1"/>
    <n v="49"/>
    <n v="11"/>
    <n v="1"/>
    <n v="330"/>
    <n v="1.3"/>
    <n v="135"/>
    <n v="0.89999999999999936"/>
    <n v="9"/>
    <n v="0.19999999999999954"/>
    <n v="23"/>
    <n v="0.76666666666666672"/>
    <n v="6"/>
    <n v="0.40000000000000013"/>
    <n v="0"/>
    <n v="1.3877787807814457E-16"/>
  </r>
  <r>
    <x v="1"/>
    <d v="2011-06-21T00:00:00"/>
    <x v="0"/>
    <s v="UPA400"/>
    <x v="47"/>
    <x v="139"/>
    <n v="806608"/>
    <n v="7049"/>
    <n v="0"/>
    <n v="5"/>
    <m/>
    <n v="2"/>
    <n v="6.5220000000000002"/>
    <n v="29.79"/>
    <n v="1.29"/>
    <n v="0.22"/>
    <m/>
    <n v="70"/>
    <n v="32"/>
    <n v="5"/>
    <n v="0"/>
    <n v="7"/>
    <n v="9"/>
    <n v="0"/>
    <m/>
    <n v="0"/>
    <n v="41"/>
    <n v="2"/>
    <n v="0"/>
    <n v="70"/>
    <n v="0.23333333333333686"/>
    <n v="32"/>
    <n v="0.21333333333333071"/>
    <n v="7"/>
    <n v="0.15555555555555509"/>
    <n v="9"/>
    <n v="0.30000000000000016"/>
    <n v="5"/>
    <n v="0.33333333333333348"/>
    <n v="0"/>
    <n v="1.3877787807814457E-16"/>
  </r>
  <r>
    <x v="1"/>
    <d v="2011-06-21T00:00:00"/>
    <x v="0"/>
    <s v="UPA400"/>
    <x v="47"/>
    <x v="14"/>
    <n v="779159"/>
    <n v="85721"/>
    <n v="0"/>
    <n v="4"/>
    <m/>
    <n v="2"/>
    <n v="6.5"/>
    <n v="31.4"/>
    <n v="1.32"/>
    <n v="0.04"/>
    <m/>
    <n v="313"/>
    <n v="101"/>
    <n v="44"/>
    <n v="0"/>
    <n v="26"/>
    <n v="19"/>
    <n v="0"/>
    <n v="1"/>
    <n v="1"/>
    <n v="37"/>
    <n v="6"/>
    <n v="1"/>
    <n v="313"/>
    <n v="1.3"/>
    <n v="101"/>
    <n v="0.67333333333333123"/>
    <n v="26"/>
    <n v="0.57777777777777717"/>
    <n v="19"/>
    <n v="0.63333333333333341"/>
    <n v="44"/>
    <n v="1"/>
    <n v="0"/>
    <n v="1.3877787807814457E-16"/>
  </r>
  <r>
    <x v="1"/>
    <d v="2011-06-21T00:00:00"/>
    <x v="0"/>
    <s v="UPA400"/>
    <x v="47"/>
    <x v="246"/>
    <n v="755112"/>
    <n v="61674"/>
    <n v="0"/>
    <n v="5"/>
    <m/>
    <n v="3"/>
    <n v="7.1"/>
    <n v="36.4"/>
    <n v="1.75"/>
    <n v="0.13"/>
    <s v="   CLARA"/>
    <n v="470"/>
    <n v="120"/>
    <n v="6"/>
    <n v="0"/>
    <n v="34"/>
    <n v="27"/>
    <n v="0"/>
    <n v="1"/>
    <n v="1"/>
    <n v="44"/>
    <n v="8"/>
    <n v="1"/>
    <n v="470"/>
    <n v="1.3"/>
    <n v="120"/>
    <n v="0.79999999999999871"/>
    <n v="34"/>
    <n v="0.7555555555555552"/>
    <n v="27"/>
    <n v="0.9"/>
    <n v="6"/>
    <n v="0.40000000000000013"/>
    <n v="0"/>
    <n v="1.3877787807814457E-16"/>
  </r>
  <r>
    <x v="1"/>
    <d v="2011-06-21T00:00:00"/>
    <x v="0"/>
    <s v="UPA400"/>
    <x v="47"/>
    <x v="247"/>
    <n v="733619"/>
    <n v="30562"/>
    <n v="0"/>
    <n v="4"/>
    <m/>
    <n v="4"/>
    <n v="6.3"/>
    <s v=""/>
    <s v=""/>
    <n v="0.81"/>
    <s v=""/>
    <n v="112"/>
    <n v="108"/>
    <n v="4"/>
    <n v="0"/>
    <n v="11"/>
    <n v="14"/>
    <n v="0"/>
    <n v="1"/>
    <n v="1"/>
    <n v="32"/>
    <n v="4"/>
    <n v="3"/>
    <n v="112"/>
    <n v="0.37333333333333762"/>
    <n v="108"/>
    <n v="0.7199999999999982"/>
    <n v="11"/>
    <n v="0.24444444444444399"/>
    <n v="14"/>
    <n v="0.46666666666666679"/>
    <n v="4"/>
    <n v="0.26666666666666683"/>
    <n v="0"/>
    <n v="1.3877787807814457E-16"/>
  </r>
  <r>
    <x v="1"/>
    <d v="2011-06-21T00:00:00"/>
    <x v="0"/>
    <s v="UPA400"/>
    <x v="47"/>
    <x v="154"/>
    <n v="726765"/>
    <n v="33327"/>
    <n v="0"/>
    <n v="4"/>
    <m/>
    <n v="2"/>
    <n v="7.2"/>
    <n v="36.5"/>
    <n v="0.1"/>
    <n v="0.1"/>
    <s v="Clara"/>
    <n v="354"/>
    <n v="108"/>
    <n v="5"/>
    <n v="0"/>
    <n v="24"/>
    <n v="25"/>
    <n v="0"/>
    <n v="1"/>
    <n v="0"/>
    <n v="36"/>
    <n v="9"/>
    <n v="1"/>
    <n v="354"/>
    <n v="1.3"/>
    <n v="108"/>
    <n v="0.7199999999999982"/>
    <n v="24"/>
    <n v="0.53333333333333266"/>
    <n v="25"/>
    <n v="0.83333333333333337"/>
    <n v="5"/>
    <n v="0.33333333333333348"/>
    <n v="0"/>
    <n v="1.3877787807814457E-16"/>
  </r>
  <r>
    <x v="1"/>
    <d v="2011-06-21T00:00:00"/>
    <x v="0"/>
    <s v="UPA400"/>
    <x v="47"/>
    <x v="196"/>
    <n v="703057"/>
    <n v="152876"/>
    <n v="0"/>
    <n v="8"/>
    <n v="0"/>
    <n v="10"/>
    <n v="7.2"/>
    <n v="37.299999999999997"/>
    <n v="0.2"/>
    <n v="0.1"/>
    <s v="Clara"/>
    <n v="291"/>
    <n v="233"/>
    <n v="8"/>
    <n v="0"/>
    <n v="24"/>
    <n v="18"/>
    <n v="0"/>
    <n v="1"/>
    <n v="0"/>
    <n v="46"/>
    <n v="16"/>
    <n v="5"/>
    <n v="291"/>
    <n v="0.97000000000000031"/>
    <n v="233"/>
    <n v="1"/>
    <n v="24"/>
    <n v="0.53333333333333266"/>
    <n v="18"/>
    <n v="0.60000000000000009"/>
    <n v="8"/>
    <n v="0.53333333333333344"/>
    <n v="0"/>
    <n v="1.3877787807814457E-16"/>
  </r>
  <r>
    <x v="1"/>
    <d v="2011-06-21T00:00:00"/>
    <x v="0"/>
    <s v="UPA400"/>
    <x v="47"/>
    <x v="67"/>
    <n v="704241"/>
    <n v="10803"/>
    <n v="0"/>
    <n v="2"/>
    <n v="0"/>
    <n v="2"/>
    <n v="7.2"/>
    <n v="37.299999999999997"/>
    <n v="0.5"/>
    <n v="0.1"/>
    <s v="Clara"/>
    <n v="169"/>
    <n v="69"/>
    <n v="1"/>
    <n v="0"/>
    <n v="12"/>
    <n v="17"/>
    <n v="0"/>
    <n v="0"/>
    <n v="0"/>
    <n v="35"/>
    <n v="7"/>
    <n v="1"/>
    <n v="169"/>
    <n v="0.56333333333333779"/>
    <n v="69"/>
    <n v="0.45999999999999691"/>
    <n v="12"/>
    <n v="0.26666666666666622"/>
    <n v="17"/>
    <n v="0.56666666666666676"/>
    <n v="1"/>
    <n v="6.666666666666686E-2"/>
    <n v="0"/>
    <n v="1.3877787807814457E-16"/>
  </r>
  <r>
    <x v="1"/>
    <d v="2011-06-21T00:00:00"/>
    <x v="0"/>
    <s v="UPA400"/>
    <x v="47"/>
    <x v="248"/>
    <n v="668863"/>
    <n v="118682"/>
    <n v="0"/>
    <n v="9"/>
    <n v="-1"/>
    <n v="17"/>
    <n v="7"/>
    <n v="37"/>
    <n v="0.1"/>
    <n v="0.1"/>
    <s v="Clara"/>
    <n v="377"/>
    <n v="234"/>
    <n v="11"/>
    <n v="1"/>
    <n v="20"/>
    <n v="22"/>
    <n v="1"/>
    <n v="2"/>
    <n v="-1"/>
    <n v="62"/>
    <n v="35"/>
    <n v="7"/>
    <n v="377"/>
    <n v="1"/>
    <n v="234"/>
    <n v="1"/>
    <n v="20"/>
    <n v="0.44444444444444381"/>
    <n v="22"/>
    <n v="0.73333333333333339"/>
    <n v="11"/>
    <n v="0.73333333333333339"/>
    <n v="1"/>
    <n v="0.10000000000000014"/>
  </r>
  <r>
    <x v="1"/>
    <d v="2011-06-21T00:00:00"/>
    <x v="0"/>
    <s v="UPA400"/>
    <x v="47"/>
    <x v="184"/>
    <n v="640320"/>
    <n v="90139"/>
    <n v="0"/>
    <n v="4.4000000000000004"/>
    <n v="0"/>
    <n v="24.7"/>
    <n v="6.9"/>
    <n v="38"/>
    <m/>
    <n v="-1"/>
    <s v="Oscura"/>
    <n v="186.6"/>
    <n v="125.2"/>
    <n v="14.6"/>
    <n v="9.6999999999999993"/>
    <n v="19.100000000000001"/>
    <n v="27.7"/>
    <n v="1.1000000000000001"/>
    <n v="0"/>
    <n v="0"/>
    <n v="184.9"/>
    <n v="46.3"/>
    <n v="4"/>
    <n v="187"/>
    <n v="0.62333333333333718"/>
    <n v="125"/>
    <n v="0.83333333333333226"/>
    <n v="19"/>
    <n v="0.42222222222222161"/>
    <n v="28"/>
    <n v="0.93333333333333335"/>
    <n v="15"/>
    <n v="1"/>
    <n v="10"/>
    <n v="1"/>
  </r>
  <r>
    <x v="1"/>
    <d v="2011-06-21T00:00:00"/>
    <x v="0"/>
    <s v="UPA400"/>
    <x v="47"/>
    <x v="249"/>
    <n v="609087"/>
    <n v="58906"/>
    <n v="0"/>
    <n v="0"/>
    <n v="0"/>
    <n v="29.1"/>
    <n v="7.2"/>
    <n v="40.799999999999997"/>
    <m/>
    <n v="21.7"/>
    <s v="Oscura"/>
    <n v="134.80000000000001"/>
    <n v="45.7"/>
    <n v="7.8"/>
    <n v="5.2"/>
    <n v="1.6"/>
    <n v="28.4"/>
    <n v="1.2"/>
    <n v="0.3"/>
    <n v="0"/>
    <n v="237.3"/>
    <n v="34.299999999999997"/>
    <n v="14.6"/>
    <n v="135"/>
    <n v="0.45000000000000479"/>
    <n v="46"/>
    <n v="0.30666666666666387"/>
    <n v="2"/>
    <n v="4.4444444444443953E-2"/>
    <n v="28"/>
    <n v="0.93333333333333335"/>
    <n v="8"/>
    <n v="0.53333333333333344"/>
    <n v="5"/>
    <n v="0.50000000000000011"/>
  </r>
  <r>
    <x v="1"/>
    <d v="2011-11-02T00:00:00"/>
    <x v="0"/>
    <s v="UPA400"/>
    <x v="48"/>
    <x v="236"/>
    <n v="878433"/>
    <n v="27826"/>
    <n v="0"/>
    <n v="4"/>
    <m/>
    <n v="2"/>
    <n v="6.9"/>
    <m/>
    <m/>
    <n v="0.02"/>
    <s v="Clara"/>
    <n v="183"/>
    <n v="67"/>
    <n v="0"/>
    <n v="0"/>
    <n v="5"/>
    <n v="12"/>
    <n v="1"/>
    <n v="0"/>
    <n v="1"/>
    <n v="34"/>
    <n v="5"/>
    <n v="0"/>
    <n v="183"/>
    <n v="0.61000000000000398"/>
    <n v="67"/>
    <n v="0.4466666666666636"/>
    <n v="5"/>
    <n v="0.11111111111111063"/>
    <n v="12"/>
    <n v="0.40000000000000013"/>
    <n v="0"/>
    <n v="1.9428902930940239E-16"/>
    <n v="0"/>
    <n v="1.3877787807814457E-16"/>
  </r>
  <r>
    <x v="1"/>
    <d v="2011-11-02T00:00:00"/>
    <x v="0"/>
    <s v="UPA400"/>
    <x v="48"/>
    <x v="250"/>
    <n v="848909"/>
    <n v="90782"/>
    <n v="0"/>
    <n v="4"/>
    <m/>
    <n v="2"/>
    <n v="6.3"/>
    <m/>
    <m/>
    <n v="0.62"/>
    <m/>
    <n v="411"/>
    <n v="102"/>
    <n v="6"/>
    <n v="1"/>
    <n v="8"/>
    <n v="28"/>
    <n v="1"/>
    <n v="1"/>
    <n v="2"/>
    <n v="28"/>
    <n v="3"/>
    <n v="1"/>
    <n v="411"/>
    <n v="1.3"/>
    <n v="102"/>
    <n v="0.67999999999999794"/>
    <n v="8"/>
    <n v="0.17777777777777731"/>
    <n v="28"/>
    <n v="0.93333333333333335"/>
    <n v="6"/>
    <n v="0.40000000000000013"/>
    <n v="1"/>
    <n v="0.10000000000000014"/>
  </r>
  <r>
    <x v="1"/>
    <d v="2011-11-02T00:00:00"/>
    <x v="0"/>
    <s v="UPA400"/>
    <x v="48"/>
    <x v="251"/>
    <n v="850818"/>
    <n v="92691"/>
    <n v="0"/>
    <n v="5"/>
    <m/>
    <n v="2"/>
    <n v="6.1"/>
    <m/>
    <m/>
    <n v="0.65"/>
    <m/>
    <n v="553"/>
    <n v="132"/>
    <n v="5"/>
    <n v="0"/>
    <n v="9"/>
    <n v="29"/>
    <n v="0"/>
    <n v="1"/>
    <n v="2"/>
    <n v="40"/>
    <n v="5"/>
    <n v="2"/>
    <n v="553"/>
    <n v="1.5"/>
    <n v="132"/>
    <n v="0.87999999999999923"/>
    <n v="9"/>
    <n v="0.19999999999999954"/>
    <n v="29"/>
    <n v="0.96666666666666667"/>
    <n v="5"/>
    <n v="0.33333333333333348"/>
    <n v="0"/>
    <n v="1.3877787807814457E-16"/>
  </r>
  <r>
    <x v="1"/>
    <d v="2011-11-02T00:00:00"/>
    <x v="0"/>
    <s v="UPA400"/>
    <x v="48"/>
    <x v="2"/>
    <n v="750109"/>
    <n v="7124"/>
    <n v="0"/>
    <n v="2"/>
    <m/>
    <n v="2"/>
    <n v="6.476"/>
    <n v="30.29"/>
    <n v="1.27"/>
    <n v="0.54"/>
    <m/>
    <n v="43"/>
    <n v="34"/>
    <n v="5"/>
    <n v="0"/>
    <n v="4"/>
    <n v="6"/>
    <n v="0"/>
    <m/>
    <n v="0"/>
    <n v="35"/>
    <n v="2"/>
    <n v="0"/>
    <n v="43"/>
    <n v="0.14333333333333703"/>
    <n v="34"/>
    <n v="0.22666666666666402"/>
    <n v="4"/>
    <n v="8.8888888888888407E-2"/>
    <n v="6"/>
    <n v="0.20000000000000018"/>
    <n v="5"/>
    <n v="0.33333333333333348"/>
    <n v="0"/>
    <n v="1.3877787807814457E-16"/>
  </r>
  <r>
    <x v="1"/>
    <d v="2011-11-02T00:00:00"/>
    <x v="0"/>
    <s v="UPA400"/>
    <x v="48"/>
    <x v="14"/>
    <n v="737924"/>
    <n v="93827"/>
    <n v="0"/>
    <n v="3"/>
    <m/>
    <n v="3"/>
    <n v="6.9"/>
    <n v="33.799999999999997"/>
    <n v="1.45"/>
    <n v="0.04"/>
    <m/>
    <n v="111"/>
    <n v="117"/>
    <n v="13"/>
    <n v="0"/>
    <n v="15"/>
    <n v="12"/>
    <n v="1"/>
    <n v="1"/>
    <n v="0"/>
    <n v="56"/>
    <n v="18"/>
    <n v="2"/>
    <n v="111"/>
    <n v="0.37000000000000427"/>
    <n v="117"/>
    <n v="0.77999999999999858"/>
    <n v="15"/>
    <n v="0.33333333333333282"/>
    <n v="12"/>
    <n v="0.40000000000000013"/>
    <n v="13"/>
    <n v="0.8666666666666667"/>
    <n v="0"/>
    <n v="1.3877787807814457E-16"/>
  </r>
  <r>
    <x v="1"/>
    <d v="2011-11-02T00:00:00"/>
    <x v="0"/>
    <s v="UPA400"/>
    <x v="48"/>
    <x v="252"/>
    <n v="707241"/>
    <n v="63144"/>
    <n v="0"/>
    <n v="3"/>
    <m/>
    <n v="5"/>
    <n v="7.2"/>
    <n v="37"/>
    <n v="1.4"/>
    <n v="0.06"/>
    <m/>
    <n v="81"/>
    <n v="139"/>
    <n v="2"/>
    <n v="0"/>
    <n v="8"/>
    <n v="10"/>
    <n v="0"/>
    <n v="1"/>
    <n v="0"/>
    <n v="35"/>
    <n v="6"/>
    <n v="1"/>
    <n v="81"/>
    <n v="0.27000000000000363"/>
    <n v="139"/>
    <n v="0.92666666666666619"/>
    <n v="8"/>
    <n v="0.17777777777777731"/>
    <n v="10"/>
    <n v="0.33339999999999997"/>
    <n v="2"/>
    <n v="0.13333333333333353"/>
    <n v="0"/>
    <n v="1.3877787807814457E-16"/>
  </r>
  <r>
    <x v="1"/>
    <d v="2011-11-02T00:00:00"/>
    <x v="0"/>
    <s v="UPA400"/>
    <x v="48"/>
    <x v="35"/>
    <n v="675872"/>
    <n v="31775"/>
    <n v="0"/>
    <n v="2"/>
    <m/>
    <n v="4"/>
    <n v="7.2"/>
    <n v="37.1"/>
    <n v="1"/>
    <n v="0"/>
    <s v="Clara"/>
    <n v="46"/>
    <n v="85"/>
    <n v="2"/>
    <n v="0"/>
    <n v="6"/>
    <n v="6"/>
    <n v="0"/>
    <n v="0"/>
    <n v="0"/>
    <n v="28"/>
    <n v="4"/>
    <n v="1"/>
    <n v="46"/>
    <n v="0.15333333333333701"/>
    <n v="85"/>
    <n v="0.56666666666666388"/>
    <n v="6"/>
    <n v="0.13333333333333286"/>
    <n v="6"/>
    <n v="0.20000000000000018"/>
    <n v="2"/>
    <n v="0.13333333333333353"/>
    <n v="0"/>
    <n v="1.3877787807814457E-16"/>
  </r>
  <r>
    <x v="1"/>
    <d v="2011-11-02T00:00:00"/>
    <x v="0"/>
    <s v="UPA400"/>
    <x v="48"/>
    <x v="73"/>
    <n v="693438"/>
    <n v="182273"/>
    <n v="0"/>
    <n v="5"/>
    <n v="0"/>
    <n v="7"/>
    <n v="7.1"/>
    <n v="36.799999999999997"/>
    <n v="0.3"/>
    <n v="0.1"/>
    <s v="Clara"/>
    <n v="773"/>
    <n v="174"/>
    <n v="11"/>
    <n v="1"/>
    <n v="33"/>
    <n v="50"/>
    <n v="0"/>
    <n v="2"/>
    <n v="0"/>
    <n v="62"/>
    <n v="21"/>
    <n v="2"/>
    <n v="773"/>
    <n v="1.5"/>
    <n v="174"/>
    <n v="1"/>
    <n v="33"/>
    <n v="0.73333333333333295"/>
    <n v="50"/>
    <n v="1"/>
    <n v="11"/>
    <n v="0.73333333333333339"/>
    <n v="1"/>
    <n v="0.10000000000000014"/>
  </r>
  <r>
    <x v="1"/>
    <d v="2011-11-02T00:00:00"/>
    <x v="0"/>
    <s v="UPA400"/>
    <x v="48"/>
    <x v="213"/>
    <n v="648245"/>
    <n v="135080"/>
    <n v="0"/>
    <n v="1.1000000000000001"/>
    <n v="0"/>
    <n v="13.2"/>
    <n v="6.9"/>
    <n v="38"/>
    <m/>
    <n v="-1"/>
    <s v="Oscura"/>
    <n v="123.5"/>
    <n v="90.1"/>
    <n v="7"/>
    <n v="4.9000000000000004"/>
    <n v="18.899999999999999"/>
    <n v="50.1"/>
    <n v="0.7"/>
    <n v="0"/>
    <n v="0"/>
    <n v="176.7"/>
    <n v="53.4"/>
    <n v="2.4"/>
    <n v="124"/>
    <n v="0.41333333333333788"/>
    <n v="90"/>
    <n v="0.59999999999999742"/>
    <n v="19"/>
    <n v="0.42222222222222161"/>
    <n v="50"/>
    <n v="1"/>
    <n v="7"/>
    <n v="0.46666666666666679"/>
    <n v="5"/>
    <n v="0.50000000000000011"/>
  </r>
  <r>
    <x v="1"/>
    <d v="2011-11-02T00:00:00"/>
    <x v="0"/>
    <s v="UPA400"/>
    <x v="48"/>
    <x v="146"/>
    <n v="610446"/>
    <n v="99281"/>
    <n v="0"/>
    <n v="0"/>
    <n v="0"/>
    <n v="13.9"/>
    <n v="6.6"/>
    <n v="36.299999999999997"/>
    <m/>
    <n v="-1"/>
    <s v="Oscura"/>
    <n v="0"/>
    <n v="36.9"/>
    <n v="2.7"/>
    <n v="1.6"/>
    <n v="4.2"/>
    <n v="33.5"/>
    <n v="0.9"/>
    <n v="2.7"/>
    <n v="0"/>
    <n v="39.799999999999997"/>
    <n v="24.9"/>
    <n v="0.3"/>
    <n v="0"/>
    <n v="3.8380756905986857E-15"/>
    <n v="37"/>
    <n v="0.24666666666666398"/>
    <n v="4"/>
    <n v="8.8888888888888407E-2"/>
    <n v="34"/>
    <n v="1"/>
    <n v="3"/>
    <n v="0.20000000000000018"/>
    <n v="2"/>
    <n v="0.20000000000000015"/>
  </r>
  <r>
    <x v="1"/>
    <d v="2011-09-19T00:00:00"/>
    <x v="0"/>
    <s v="UPA400"/>
    <x v="49"/>
    <x v="253"/>
    <n v="872943"/>
    <n v="73384"/>
    <n v="0"/>
    <n v="4"/>
    <m/>
    <n v="1"/>
    <n v="6.7"/>
    <m/>
    <m/>
    <n v="0.83"/>
    <m/>
    <n v="314"/>
    <n v="99"/>
    <n v="8"/>
    <n v="0"/>
    <n v="22"/>
    <n v="20"/>
    <n v="1"/>
    <n v="0"/>
    <n v="0"/>
    <n v="38"/>
    <n v="5"/>
    <n v="0"/>
    <n v="314"/>
    <n v="1.3"/>
    <n v="99"/>
    <n v="0.6"/>
    <n v="22"/>
    <n v="0.48888888888888821"/>
    <n v="20"/>
    <n v="0.66666666666666674"/>
    <n v="8"/>
    <n v="0.53333333333333344"/>
    <n v="0"/>
    <n v="1.3877787807814457E-16"/>
  </r>
  <r>
    <x v="1"/>
    <d v="2011-09-19T00:00:00"/>
    <x v="0"/>
    <s v="UPA400"/>
    <x v="49"/>
    <x v="254"/>
    <n v="853043"/>
    <n v="53484"/>
    <n v="0"/>
    <n v="4"/>
    <m/>
    <n v="1"/>
    <n v="6"/>
    <m/>
    <m/>
    <n v="0.22"/>
    <m/>
    <n v="273"/>
    <n v="70"/>
    <n v="8"/>
    <n v="0"/>
    <n v="15"/>
    <n v="18"/>
    <n v="1"/>
    <n v="1"/>
    <n v="0"/>
    <n v="29"/>
    <n v="4"/>
    <n v="0"/>
    <n v="273"/>
    <n v="0.91000000000000092"/>
    <n v="70"/>
    <n v="0.46666666666666357"/>
    <n v="15"/>
    <n v="0.33333333333333282"/>
    <n v="18"/>
    <n v="0.60000000000000009"/>
    <n v="8"/>
    <n v="0.53333333333333344"/>
    <n v="0"/>
    <n v="1.3877787807814457E-16"/>
  </r>
  <r>
    <x v="1"/>
    <d v="2011-09-19T00:00:00"/>
    <x v="0"/>
    <s v="UPA400"/>
    <x v="49"/>
    <x v="2"/>
    <n v="804445"/>
    <n v="57810"/>
    <n v="0"/>
    <n v="6"/>
    <m/>
    <n v="2"/>
    <n v="5.8860000000000001"/>
    <n v="27.58"/>
    <n v="1.22"/>
    <n v="0.25"/>
    <m/>
    <n v="348"/>
    <n v="163"/>
    <n v="6"/>
    <n v="1"/>
    <n v="18"/>
    <n v="29"/>
    <n v="0"/>
    <m/>
    <n v="1"/>
    <n v="119"/>
    <n v="13"/>
    <n v="2"/>
    <n v="348"/>
    <n v="1.3"/>
    <n v="163"/>
    <n v="1"/>
    <n v="18"/>
    <n v="0.39999999999999941"/>
    <n v="29"/>
    <n v="0.96666666666666667"/>
    <n v="6"/>
    <n v="0.40000000000000013"/>
    <n v="1"/>
    <n v="0.10000000000000014"/>
  </r>
  <r>
    <x v="1"/>
    <d v="2011-09-19T00:00:00"/>
    <x v="0"/>
    <s v="UPA400"/>
    <x v="49"/>
    <x v="3"/>
    <n v="791428"/>
    <n v="44793"/>
    <n v="0"/>
    <n v="2"/>
    <m/>
    <n v="1"/>
    <n v="6.1"/>
    <m/>
    <m/>
    <n v="0.21"/>
    <m/>
    <n v="318"/>
    <n v="58"/>
    <n v="2"/>
    <n v="0"/>
    <n v="5"/>
    <n v="24"/>
    <n v="1"/>
    <n v="0"/>
    <n v="1"/>
    <n v="29"/>
    <n v="2"/>
    <n v="0"/>
    <n v="318"/>
    <n v="1.3"/>
    <n v="58"/>
    <n v="0.38666666666666372"/>
    <n v="5"/>
    <n v="0.11111111111111063"/>
    <n v="24"/>
    <n v="0.8"/>
    <n v="2"/>
    <n v="0.13333333333333353"/>
    <n v="0"/>
    <n v="1.3877787807814457E-16"/>
  </r>
  <r>
    <x v="1"/>
    <d v="2011-09-19T00:00:00"/>
    <x v="0"/>
    <s v="UPA400"/>
    <x v="49"/>
    <x v="239"/>
    <n v="726835"/>
    <n v="93916"/>
    <n v="0"/>
    <n v="4"/>
    <m/>
    <n v="4"/>
    <n v="6.8"/>
    <n v="34.6"/>
    <n v="1.08"/>
    <n v="7.0000000000000007E-2"/>
    <s v=""/>
    <n v="186"/>
    <n v="93"/>
    <n v="5"/>
    <n v="0"/>
    <n v="11"/>
    <n v="14"/>
    <n v="0"/>
    <n v="1"/>
    <n v="1"/>
    <n v="33"/>
    <n v="7"/>
    <n v="2"/>
    <n v="186"/>
    <n v="0.62000000000000388"/>
    <n v="93"/>
    <n v="0.62"/>
    <n v="11"/>
    <n v="0.24444444444444399"/>
    <n v="14"/>
    <n v="0.46666666666666679"/>
    <n v="5"/>
    <n v="0.33333333333333348"/>
    <n v="0"/>
    <n v="1.3877787807814457E-16"/>
  </r>
  <r>
    <x v="1"/>
    <d v="2011-09-19T00:00:00"/>
    <x v="0"/>
    <s v="UPA400"/>
    <x v="49"/>
    <x v="255"/>
    <n v="697829"/>
    <n v="64910"/>
    <n v="0"/>
    <n v="3"/>
    <m/>
    <n v="4"/>
    <n v="7.2"/>
    <n v="36.6"/>
    <n v="0.6"/>
    <n v="0.1"/>
    <s v="Clara"/>
    <n v="109"/>
    <n v="96"/>
    <n v="3"/>
    <n v="0"/>
    <n v="11"/>
    <n v="10"/>
    <n v="0"/>
    <n v="0"/>
    <n v="0"/>
    <n v="31"/>
    <n v="6"/>
    <n v="1"/>
    <n v="109"/>
    <n v="0.36333333333333756"/>
    <n v="96"/>
    <n v="0.63999999999999768"/>
    <n v="11"/>
    <n v="0.24444444444444399"/>
    <n v="10"/>
    <n v="0.33339999999999997"/>
    <n v="3"/>
    <n v="0.20000000000000018"/>
    <n v="0"/>
    <n v="1.3877787807814457E-16"/>
  </r>
  <r>
    <x v="1"/>
    <d v="2011-09-19T00:00:00"/>
    <x v="0"/>
    <s v="UPA400"/>
    <x v="49"/>
    <x v="256"/>
    <n v="644097"/>
    <n v="181807"/>
    <n v="0"/>
    <n v="5"/>
    <n v="-1"/>
    <n v="14"/>
    <n v="7.1"/>
    <n v="36.6"/>
    <n v="0.4"/>
    <n v="0.1"/>
    <s v="Clara"/>
    <n v="194"/>
    <n v="216"/>
    <n v="7"/>
    <n v="1"/>
    <n v="19"/>
    <n v="16"/>
    <n v="1"/>
    <n v="2"/>
    <n v="-1"/>
    <n v="42"/>
    <n v="19"/>
    <n v="3"/>
    <n v="194"/>
    <n v="0.64666666666667028"/>
    <n v="216"/>
    <n v="1"/>
    <n v="19"/>
    <n v="0.42222222222222161"/>
    <n v="16"/>
    <n v="0.53333333333333344"/>
    <n v="7"/>
    <n v="0.46666666666666679"/>
    <n v="1"/>
    <n v="0.10000000000000014"/>
  </r>
  <r>
    <x v="1"/>
    <d v="2011-09-19T00:00:00"/>
    <x v="0"/>
    <s v="UPA400"/>
    <x v="49"/>
    <x v="55"/>
    <n v="614159"/>
    <n v="151869"/>
    <n v="0"/>
    <n v="2.2000000000000002"/>
    <n v="0"/>
    <n v="22.3"/>
    <n v="6.7"/>
    <n v="36.9"/>
    <m/>
    <n v="-1"/>
    <s v="Oscura"/>
    <n v="86.6"/>
    <n v="118"/>
    <n v="8.6"/>
    <n v="7"/>
    <n v="20.9"/>
    <n v="34.4"/>
    <n v="1.1000000000000001"/>
    <n v="0"/>
    <n v="0"/>
    <n v="116.6"/>
    <n v="46.9"/>
    <n v="3.9"/>
    <n v="87"/>
    <n v="0.29000000000000375"/>
    <n v="118"/>
    <n v="0.78666666666666529"/>
    <n v="21"/>
    <n v="0.46666666666666601"/>
    <n v="34"/>
    <n v="1"/>
    <n v="9"/>
    <n v="0.60000000000000009"/>
    <n v="7"/>
    <n v="0.70000000000000007"/>
  </r>
  <r>
    <x v="1"/>
    <d v="2011-09-19T00:00:00"/>
    <x v="0"/>
    <s v="UPA400"/>
    <x v="49"/>
    <x v="68"/>
    <n v="582113"/>
    <n v="119823"/>
    <n v="0"/>
    <n v="0"/>
    <n v="0"/>
    <n v="19.5"/>
    <n v="6.8"/>
    <n v="39.700000000000003"/>
    <m/>
    <n v="-1"/>
    <s v="Oscura"/>
    <n v="74.5"/>
    <n v="31.8"/>
    <n v="5.4"/>
    <n v="7.8"/>
    <n v="1.2"/>
    <n v="10.8"/>
    <n v="0.8"/>
    <n v="0"/>
    <n v="0"/>
    <n v="90.2"/>
    <n v="25.2"/>
    <n v="1.8"/>
    <n v="75"/>
    <n v="0.2500000000000035"/>
    <n v="32"/>
    <n v="0.21333333333333071"/>
    <n v="1"/>
    <n v="2.222222222222173E-2"/>
    <n v="11"/>
    <n v="0.36666666666666681"/>
    <n v="5"/>
    <n v="0.33333333333333348"/>
    <n v="8"/>
    <n v="0.8"/>
  </r>
  <r>
    <x v="1"/>
    <d v="2011-09-19T00:00:00"/>
    <x v="0"/>
    <s v="UPA400"/>
    <x v="49"/>
    <x v="244"/>
    <n v="560549"/>
    <n v="98259"/>
    <n v="0"/>
    <n v="0"/>
    <n v="0"/>
    <n v="23.6"/>
    <n v="6.7"/>
    <n v="36.799999999999997"/>
    <m/>
    <n v="-1"/>
    <s v="Oscura"/>
    <n v="60.9"/>
    <n v="76.599999999999994"/>
    <n v="8"/>
    <n v="4.2"/>
    <n v="12.5"/>
    <n v="19.7"/>
    <n v="1"/>
    <n v="2.5"/>
    <n v="0"/>
    <n v="49.7"/>
    <n v="41.7"/>
    <n v="2.4"/>
    <n v="61"/>
    <n v="0.20333333333333692"/>
    <n v="77"/>
    <n v="0.5133333333333302"/>
    <n v="13"/>
    <n v="0.28888888888888842"/>
    <n v="20"/>
    <n v="0.66666666666666674"/>
    <n v="8"/>
    <n v="0.53333333333333344"/>
    <n v="4"/>
    <n v="0.40000000000000013"/>
  </r>
  <r>
    <x v="1"/>
    <d v="2011-07-06T00:00:00"/>
    <x v="0"/>
    <s v="UPA400"/>
    <x v="50"/>
    <x v="257"/>
    <n v="789616"/>
    <n v="46631"/>
    <n v="0"/>
    <n v="3"/>
    <m/>
    <n v="2"/>
    <n v="6"/>
    <m/>
    <m/>
    <n v="0.5"/>
    <m/>
    <n v="100"/>
    <n v="80"/>
    <n v="7"/>
    <n v="1"/>
    <n v="8"/>
    <n v="14"/>
    <n v="1"/>
    <n v="1"/>
    <n v="0"/>
    <n v="26"/>
    <n v="3"/>
    <n v="1"/>
    <n v="100"/>
    <n v="0.33333333333333737"/>
    <n v="80"/>
    <n v="0.53333333333333033"/>
    <n v="8"/>
    <n v="0.17777777777777731"/>
    <n v="14"/>
    <n v="0.46666666666666679"/>
    <n v="7"/>
    <n v="0.46666666666666679"/>
    <n v="1"/>
    <n v="0.10000000000000014"/>
  </r>
  <r>
    <x v="1"/>
    <d v="2011-07-06T00:00:00"/>
    <x v="0"/>
    <s v="UPA400"/>
    <x v="50"/>
    <x v="25"/>
    <n v="778377"/>
    <n v="15988"/>
    <n v="0"/>
    <n v="1"/>
    <m/>
    <n v="2"/>
    <n v="6.2629999999999999"/>
    <n v="29.75"/>
    <n v="1.23"/>
    <n v="0.4"/>
    <m/>
    <n v="70"/>
    <n v="40"/>
    <n v="15"/>
    <n v="0"/>
    <n v="6"/>
    <n v="6"/>
    <n v="0"/>
    <m/>
    <n v="0"/>
    <n v="43"/>
    <n v="6"/>
    <n v="0"/>
    <n v="70"/>
    <n v="0.23333333333333686"/>
    <n v="40"/>
    <n v="0.26666666666666394"/>
    <n v="6"/>
    <n v="0.13333333333333286"/>
    <n v="6"/>
    <n v="0.20000000000000018"/>
    <n v="15"/>
    <n v="1"/>
    <n v="0"/>
    <n v="1.3877787807814457E-16"/>
  </r>
  <r>
    <x v="1"/>
    <d v="2011-07-06T00:00:00"/>
    <x v="0"/>
    <s v="UPA400"/>
    <x v="50"/>
    <x v="258"/>
    <n v="753664"/>
    <n v="109486"/>
    <n v="0"/>
    <n v="4"/>
    <m/>
    <n v="7"/>
    <n v="7"/>
    <n v="36.6"/>
    <n v="1.1599999999999999"/>
    <n v="0.04"/>
    <m/>
    <n v="203"/>
    <n v="110"/>
    <n v="6"/>
    <n v="0"/>
    <n v="15"/>
    <n v="14"/>
    <n v="0"/>
    <n v="1"/>
    <n v="1"/>
    <n v="30"/>
    <n v="8"/>
    <n v="1"/>
    <n v="203"/>
    <n v="0.67666666666666997"/>
    <n v="110"/>
    <n v="0.73333333333333162"/>
    <n v="15"/>
    <n v="0.33333333333333282"/>
    <n v="14"/>
    <n v="0.46666666666666679"/>
    <n v="6"/>
    <n v="0.40000000000000013"/>
    <n v="0"/>
    <n v="1.3877787807814457E-16"/>
  </r>
  <r>
    <x v="1"/>
    <d v="2011-07-06T00:00:00"/>
    <x v="0"/>
    <s v="UPA400"/>
    <x v="50"/>
    <x v="259"/>
    <n v="706337"/>
    <n v="62159"/>
    <n v="0"/>
    <n v="1"/>
    <m/>
    <n v="2"/>
    <n v="7.2"/>
    <n v="37"/>
    <n v="0.9"/>
    <n v="0.1"/>
    <s v="Clara"/>
    <n v="82"/>
    <n v="94"/>
    <n v="3"/>
    <n v="1"/>
    <n v="3"/>
    <n v="7"/>
    <n v="0"/>
    <n v="0"/>
    <n v="0"/>
    <n v="26"/>
    <n v="2"/>
    <n v="0"/>
    <n v="82"/>
    <n v="0.27333333333333698"/>
    <n v="94"/>
    <n v="0.62666666666666426"/>
    <n v="3"/>
    <n v="6.666666666666618E-2"/>
    <n v="7"/>
    <n v="0.2333333333333335"/>
    <n v="3"/>
    <n v="0.20000000000000018"/>
    <n v="1"/>
    <n v="0.10000000000000014"/>
  </r>
  <r>
    <x v="1"/>
    <d v="2011-07-06T00:00:00"/>
    <x v="0"/>
    <s v="UPA400"/>
    <x v="50"/>
    <x v="260"/>
    <n v="668674"/>
    <n v="35755"/>
    <n v="0"/>
    <n v="2"/>
    <n v="0"/>
    <n v="3"/>
    <n v="7.1"/>
    <n v="37.1"/>
    <n v="1"/>
    <n v="0.1"/>
    <s v="Clara"/>
    <n v="67"/>
    <n v="59"/>
    <n v="4"/>
    <n v="0"/>
    <n v="8"/>
    <n v="7"/>
    <n v="0"/>
    <n v="0"/>
    <n v="0"/>
    <n v="27"/>
    <n v="5"/>
    <n v="1"/>
    <n v="67"/>
    <n v="0.22333333333333688"/>
    <n v="59"/>
    <n v="0.39333333333333037"/>
    <n v="8"/>
    <n v="0.17777777777777731"/>
    <n v="7"/>
    <n v="0.2333333333333335"/>
    <n v="4"/>
    <n v="0.26666666666666683"/>
    <n v="0"/>
    <n v="1.3877787807814457E-16"/>
  </r>
  <r>
    <x v="1"/>
    <d v="2011-07-06T00:00:00"/>
    <x v="0"/>
    <s v="UPA400"/>
    <x v="50"/>
    <x v="261"/>
    <n v="674156"/>
    <n v="29978"/>
    <n v="0"/>
    <n v="2"/>
    <n v="-1"/>
    <n v="1"/>
    <n v="7.2"/>
    <n v="37.1"/>
    <n v="0.3"/>
    <n v="0.1"/>
    <s v="Clara"/>
    <n v="49"/>
    <n v="74"/>
    <n v="3"/>
    <n v="1"/>
    <n v="3"/>
    <n v="5"/>
    <n v="0"/>
    <n v="1"/>
    <n v="-1"/>
    <n v="25"/>
    <n v="2"/>
    <n v="0"/>
    <n v="49"/>
    <n v="0.16333333333333699"/>
    <n v="74"/>
    <n v="0.49333333333333018"/>
    <n v="3"/>
    <n v="6.666666666666618E-2"/>
    <n v="5"/>
    <n v="0.16666666666666685"/>
    <n v="3"/>
    <n v="0.20000000000000018"/>
    <n v="1"/>
    <n v="0.10000000000000014"/>
  </r>
  <r>
    <x v="1"/>
    <d v="2011-07-06T00:00:00"/>
    <x v="0"/>
    <s v="UPA400"/>
    <x v="50"/>
    <x v="55"/>
    <n v="644178"/>
    <n v="180961"/>
    <n v="0"/>
    <n v="1.2"/>
    <n v="0"/>
    <n v="17.100000000000001"/>
    <n v="6.7"/>
    <n v="36.299999999999997"/>
    <m/>
    <n v="-1"/>
    <s v="Oscura"/>
    <n v="92.6"/>
    <n v="133.69999999999999"/>
    <n v="19.100000000000001"/>
    <n v="5.8"/>
    <n v="16.600000000000001"/>
    <n v="36.4"/>
    <n v="1.1000000000000001"/>
    <n v="0"/>
    <n v="0"/>
    <n v="93.1"/>
    <n v="41.7"/>
    <n v="1.9"/>
    <n v="93"/>
    <n v="0.31000000000000388"/>
    <n v="134"/>
    <n v="0.89333333333333265"/>
    <n v="17"/>
    <n v="0.37777777777777721"/>
    <n v="36"/>
    <n v="1"/>
    <n v="19"/>
    <n v="1"/>
    <n v="6"/>
    <n v="0.60000000000000009"/>
  </r>
  <r>
    <x v="1"/>
    <d v="2011-07-06T00:00:00"/>
    <x v="0"/>
    <s v="UPA400"/>
    <x v="50"/>
    <x v="262"/>
    <n v="632920"/>
    <n v="163949"/>
    <n v="0"/>
    <n v="2.6"/>
    <n v="0"/>
    <n v="19.899999999999999"/>
    <n v="6.8"/>
    <n v="37.200000000000003"/>
    <m/>
    <n v="-1"/>
    <s v="Oscura"/>
    <n v="116.6"/>
    <n v="96.9"/>
    <n v="11.3"/>
    <n v="3.6"/>
    <n v="20.9"/>
    <n v="22.9"/>
    <n v="0.6"/>
    <n v="0"/>
    <n v="0"/>
    <n v="164.9"/>
    <n v="47.3"/>
    <n v="2.2999999999999998"/>
    <n v="117"/>
    <n v="0.3900000000000044"/>
    <n v="97"/>
    <n v="0.64666666666666439"/>
    <n v="21"/>
    <n v="0.46666666666666601"/>
    <n v="23"/>
    <n v="0.76666666666666672"/>
    <n v="11"/>
    <n v="0.73333333333333339"/>
    <n v="4"/>
    <n v="0.40000000000000013"/>
  </r>
  <r>
    <x v="1"/>
    <d v="2011-07-06T00:00:00"/>
    <x v="0"/>
    <s v="UPA400"/>
    <x v="50"/>
    <x v="94"/>
    <n v="602348"/>
    <n v="133376"/>
    <n v="0"/>
    <n v="0"/>
    <n v="0"/>
    <n v="53.6"/>
    <n v="7.1"/>
    <n v="46.6"/>
    <m/>
    <n v="21.7"/>
    <s v="Oscura"/>
    <n v="89.1"/>
    <n v="2.8"/>
    <n v="5.0999999999999996"/>
    <n v="1.9"/>
    <n v="2.8"/>
    <n v="12.6"/>
    <n v="0.8"/>
    <n v="1.8"/>
    <n v="0"/>
    <n v="178.7"/>
    <n v="22"/>
    <n v="0.7"/>
    <n v="89"/>
    <n v="0.29666666666667046"/>
    <n v="3"/>
    <n v="1.999999999999752E-2"/>
    <n v="3"/>
    <n v="6.666666666666618E-2"/>
    <n v="13"/>
    <n v="0.43333333333333346"/>
    <n v="5"/>
    <n v="0.33333333333333348"/>
    <n v="2"/>
    <n v="0.20000000000000015"/>
  </r>
  <r>
    <x v="1"/>
    <d v="2011-05-16T00:00:00"/>
    <x v="0"/>
    <s v="UPA400"/>
    <x v="51"/>
    <x v="263"/>
    <n v="865235"/>
    <n v="26513"/>
    <n v="0"/>
    <n v="5"/>
    <m/>
    <n v="1"/>
    <n v="6.6"/>
    <m/>
    <m/>
    <n v="0"/>
    <s v="Clara"/>
    <n v="50"/>
    <n v="34"/>
    <n v="0"/>
    <n v="0"/>
    <n v="3"/>
    <n v="8"/>
    <n v="0"/>
    <n v="0"/>
    <n v="0"/>
    <n v="33"/>
    <n v="4"/>
    <n v="0"/>
    <n v="50"/>
    <n v="0.16666666666667032"/>
    <n v="34"/>
    <n v="0.22666666666666402"/>
    <n v="3"/>
    <n v="6.666666666666618E-2"/>
    <n v="8"/>
    <n v="0.26666666666666683"/>
    <n v="0"/>
    <n v="1.9428902930940239E-16"/>
    <n v="0"/>
    <n v="1.3877787807814457E-16"/>
  </r>
  <r>
    <x v="1"/>
    <d v="2011-05-16T00:00:00"/>
    <x v="0"/>
    <s v="UPA400"/>
    <x v="51"/>
    <x v="264"/>
    <n v="838829"/>
    <n v="92194"/>
    <n v="0"/>
    <n v="4"/>
    <m/>
    <n v="4"/>
    <n v="6.6"/>
    <m/>
    <m/>
    <n v="0.36"/>
    <m/>
    <n v="189"/>
    <n v="37"/>
    <n v="1"/>
    <n v="0"/>
    <n v="4"/>
    <n v="10"/>
    <n v="0"/>
    <n v="0"/>
    <n v="1"/>
    <n v="48"/>
    <n v="6"/>
    <n v="1"/>
    <n v="189"/>
    <n v="0.63000000000000378"/>
    <n v="37"/>
    <n v="0.24666666666666398"/>
    <n v="4"/>
    <n v="8.8888888888888407E-2"/>
    <n v="10"/>
    <n v="0.33339999999999997"/>
    <n v="1"/>
    <n v="6.666666666666686E-2"/>
    <n v="0"/>
    <n v="1.3877787807814457E-16"/>
  </r>
  <r>
    <x v="1"/>
    <d v="2011-05-16T00:00:00"/>
    <x v="0"/>
    <s v="UPA400"/>
    <x v="51"/>
    <x v="2"/>
    <n v="805941"/>
    <n v="12961"/>
    <n v="0"/>
    <n v="4"/>
    <m/>
    <n v="4"/>
    <n v="6.2809999999999997"/>
    <n v="29.47"/>
    <n v="1.07"/>
    <n v="0.02"/>
    <m/>
    <n v="19"/>
    <n v="44"/>
    <n v="2"/>
    <n v="0"/>
    <n v="4"/>
    <n v="2"/>
    <n v="0"/>
    <m/>
    <n v="0"/>
    <n v="29"/>
    <n v="4"/>
    <n v="0"/>
    <n v="19"/>
    <n v="6.3333333333337183E-2"/>
    <n v="44"/>
    <n v="0.29333333333333056"/>
    <n v="4"/>
    <n v="8.8888888888888407E-2"/>
    <n v="2"/>
    <n v="6.6666666666666874E-2"/>
    <n v="2"/>
    <n v="0.13333333333333353"/>
    <n v="0"/>
    <n v="1.3877787807814457E-16"/>
  </r>
  <r>
    <x v="1"/>
    <d v="2011-05-16T00:00:00"/>
    <x v="0"/>
    <s v="UPA400"/>
    <x v="51"/>
    <x v="145"/>
    <n v="722518"/>
    <n v="88149"/>
    <n v="0"/>
    <n v="10"/>
    <m/>
    <n v="11"/>
    <n v="7.2"/>
    <n v="36.799999999999997"/>
    <n v="0.1"/>
    <n v="0.1"/>
    <s v="Clara"/>
    <n v="98"/>
    <n v="381"/>
    <n v="11"/>
    <n v="2"/>
    <n v="17"/>
    <n v="10"/>
    <n v="1"/>
    <n v="3"/>
    <n v="0"/>
    <n v="37"/>
    <n v="31"/>
    <n v="2"/>
    <n v="98"/>
    <n v="0.32666666666667066"/>
    <n v="381"/>
    <n v="1"/>
    <n v="17"/>
    <n v="0.37777777777777721"/>
    <n v="10"/>
    <n v="0.33339999999999997"/>
    <n v="11"/>
    <n v="0.73333333333333339"/>
    <n v="2"/>
    <n v="0.20000000000000015"/>
  </r>
  <r>
    <x v="1"/>
    <d v="2011-05-16T00:00:00"/>
    <x v="0"/>
    <s v="UPA400"/>
    <x v="51"/>
    <x v="265"/>
    <n v="699122"/>
    <n v="64753"/>
    <n v="0"/>
    <n v="14"/>
    <n v="0"/>
    <n v="12"/>
    <n v="7.2"/>
    <n v="37.5"/>
    <n v="0.1"/>
    <n v="0.1"/>
    <s v="Clara"/>
    <n v="72"/>
    <n v="264"/>
    <n v="18"/>
    <n v="1"/>
    <n v="9"/>
    <n v="11"/>
    <n v="0"/>
    <n v="2"/>
    <n v="0"/>
    <n v="40"/>
    <n v="77"/>
    <n v="2"/>
    <n v="72"/>
    <n v="0.24000000000000352"/>
    <n v="264"/>
    <n v="1"/>
    <n v="9"/>
    <n v="0.19999999999999954"/>
    <n v="11"/>
    <n v="0.36666666666666681"/>
    <n v="18"/>
    <n v="1"/>
    <n v="1"/>
    <n v="0.10000000000000014"/>
  </r>
  <r>
    <x v="1"/>
    <d v="2011-05-16T00:00:00"/>
    <x v="0"/>
    <s v="UPA400"/>
    <x v="51"/>
    <x v="28"/>
    <n v="664705"/>
    <n v="30336"/>
    <n v="0"/>
    <n v="3"/>
    <n v="-1"/>
    <n v="11"/>
    <n v="7.2"/>
    <n v="38.9"/>
    <n v="0.1"/>
    <n v="0"/>
    <s v="Clara"/>
    <n v="41"/>
    <n v="97"/>
    <n v="14"/>
    <n v="0"/>
    <n v="6"/>
    <n v="4"/>
    <n v="0"/>
    <n v="1"/>
    <n v="-1"/>
    <n v="33"/>
    <n v="39"/>
    <n v="1"/>
    <n v="41"/>
    <n v="0.13666666666667038"/>
    <n v="97"/>
    <n v="0.64666666666666439"/>
    <n v="6"/>
    <n v="0.13333333333333286"/>
    <n v="4"/>
    <n v="0.13333333333333353"/>
    <n v="14"/>
    <n v="0.93333333333333335"/>
    <n v="0"/>
    <n v="1.3877787807814457E-16"/>
  </r>
  <r>
    <x v="1"/>
    <d v="2011-05-16T00:00:00"/>
    <x v="0"/>
    <s v="UPA400"/>
    <x v="51"/>
    <x v="266"/>
    <n v="634369"/>
    <n v="179945"/>
    <n v="0"/>
    <n v="3.8"/>
    <n v="0"/>
    <n v="43.5"/>
    <n v="6.6"/>
    <n v="34.799999999999997"/>
    <m/>
    <n v="-1"/>
    <s v="Oscura"/>
    <n v="247.4"/>
    <n v="166.6"/>
    <n v="20.6"/>
    <n v="2.6"/>
    <n v="15.2"/>
    <n v="22.9"/>
    <n v="0.6"/>
    <n v="0"/>
    <n v="0"/>
    <n v="86.1"/>
    <n v="55.8"/>
    <n v="4.4000000000000004"/>
    <n v="247"/>
    <n v="0.82333333333333514"/>
    <n v="167"/>
    <n v="1"/>
    <n v="15"/>
    <n v="0.33333333333333282"/>
    <n v="23"/>
    <n v="0.76666666666666672"/>
    <n v="21"/>
    <n v="1"/>
    <n v="3"/>
    <n v="0.30000000000000016"/>
  </r>
  <r>
    <x v="1"/>
    <d v="2011-05-16T00:00:00"/>
    <x v="0"/>
    <s v="UPA400"/>
    <x v="51"/>
    <x v="94"/>
    <n v="609134"/>
    <n v="145917"/>
    <n v="0"/>
    <n v="0"/>
    <n v="0"/>
    <n v="17.5"/>
    <n v="6.7"/>
    <n v="41.3"/>
    <m/>
    <n v="21.7"/>
    <s v="Oscura"/>
    <n v="103.6"/>
    <n v="38.9"/>
    <n v="12.9"/>
    <n v="4.7"/>
    <n v="0"/>
    <n v="20.2"/>
    <n v="1"/>
    <n v="0.5"/>
    <n v="0"/>
    <n v="160.69999999999999"/>
    <n v="27.1"/>
    <n v="7.5"/>
    <n v="104"/>
    <n v="0.34666666666667079"/>
    <n v="39"/>
    <n v="0.25999999999999729"/>
    <n v="0"/>
    <n v="-4.9266146717741321E-16"/>
    <n v="20"/>
    <n v="0.66666666666666674"/>
    <n v="13"/>
    <n v="0.8666666666666667"/>
    <n v="5"/>
    <n v="0.50000000000000011"/>
  </r>
  <r>
    <x v="1"/>
    <d v="2011-05-16T00:00:00"/>
    <x v="0"/>
    <s v="UPA400"/>
    <x v="51"/>
    <x v="267"/>
    <n v="608244"/>
    <n v="145027"/>
    <n v="0"/>
    <n v="0"/>
    <n v="0"/>
    <n v="12.2"/>
    <n v="7.3"/>
    <n v="37.200000000000003"/>
    <m/>
    <n v="-1"/>
    <s v="Oscura"/>
    <n v="112.8"/>
    <n v="54.6"/>
    <n v="6.4"/>
    <n v="7.1"/>
    <n v="2"/>
    <n v="30.4"/>
    <n v="1.5"/>
    <n v="1.4"/>
    <n v="0"/>
    <n v="44.4"/>
    <n v="23.8"/>
    <n v="0.6"/>
    <n v="113"/>
    <n v="0.37666666666667098"/>
    <n v="55"/>
    <n v="0.36666666666666375"/>
    <n v="2"/>
    <n v="4.4444444444443953E-2"/>
    <n v="30"/>
    <n v="1"/>
    <n v="6"/>
    <n v="0.40000000000000013"/>
    <n v="7"/>
    <n v="0.70000000000000007"/>
  </r>
  <r>
    <x v="1"/>
    <d v="2011-03-29T00:00:00"/>
    <x v="0"/>
    <s v="UPA400"/>
    <x v="52"/>
    <x v="268"/>
    <n v="848132"/>
    <n v="85743"/>
    <n v="0"/>
    <n v="5"/>
    <m/>
    <n v="3"/>
    <n v="6"/>
    <m/>
    <m/>
    <n v="0.75"/>
    <m/>
    <n v="298"/>
    <n v="111"/>
    <n v="12"/>
    <n v="0"/>
    <n v="9"/>
    <n v="20"/>
    <n v="0"/>
    <n v="1"/>
    <n v="1"/>
    <n v="50"/>
    <n v="21"/>
    <n v="1"/>
    <n v="298"/>
    <n v="0.9933333333333334"/>
    <n v="111"/>
    <n v="0.73999999999999833"/>
    <n v="9"/>
    <n v="0.19999999999999954"/>
    <n v="20"/>
    <n v="0.66666666666666674"/>
    <n v="12"/>
    <n v="0.8"/>
    <n v="0"/>
    <n v="1.3877787807814457E-16"/>
  </r>
  <r>
    <x v="1"/>
    <d v="2011-03-29T00:00:00"/>
    <x v="0"/>
    <s v="UPA400"/>
    <x v="52"/>
    <x v="25"/>
    <n v="738959"/>
    <n v="3297"/>
    <n v="0"/>
    <n v="3"/>
    <m/>
    <n v="1"/>
    <n v="6.6989999999999998"/>
    <n v="31.15"/>
    <n v="1.28"/>
    <n v="0.34"/>
    <m/>
    <n v="51"/>
    <n v="36"/>
    <n v="11"/>
    <n v="0"/>
    <n v="5"/>
    <n v="7"/>
    <n v="0"/>
    <m/>
    <n v="0"/>
    <n v="39"/>
    <n v="3"/>
    <n v="0"/>
    <n v="51"/>
    <n v="0.17000000000000365"/>
    <n v="36"/>
    <n v="0.23999999999999733"/>
    <n v="5"/>
    <n v="0.11111111111111063"/>
    <n v="7"/>
    <n v="0.2333333333333335"/>
    <n v="11"/>
    <n v="0.73333333333333339"/>
    <n v="0"/>
    <n v="1.3877787807814457E-16"/>
  </r>
  <r>
    <x v="1"/>
    <d v="2011-03-29T00:00:00"/>
    <x v="0"/>
    <s v="UPA400"/>
    <x v="52"/>
    <x v="14"/>
    <n v="729744"/>
    <n v="87707"/>
    <n v="0"/>
    <n v="4"/>
    <m/>
    <n v="2"/>
    <n v="6.3"/>
    <n v="30.6"/>
    <n v="1.29"/>
    <n v="0.03"/>
    <m/>
    <n v="173"/>
    <n v="124"/>
    <n v="84"/>
    <n v="0"/>
    <n v="15"/>
    <n v="14"/>
    <n v="0"/>
    <n v="1"/>
    <n v="1"/>
    <n v="46"/>
    <n v="6"/>
    <n v="1"/>
    <n v="173"/>
    <n v="0.57666666666667099"/>
    <n v="124"/>
    <n v="0.82666666666666555"/>
    <n v="15"/>
    <n v="0.33333333333333282"/>
    <n v="14"/>
    <n v="0.46666666666666679"/>
    <n v="84"/>
    <n v="1"/>
    <n v="0"/>
    <n v="1.3877787807814457E-16"/>
  </r>
  <r>
    <x v="1"/>
    <d v="2011-03-29T00:00:00"/>
    <x v="0"/>
    <s v="UPA400"/>
    <x v="52"/>
    <x v="269"/>
    <n v="701661"/>
    <n v="59624"/>
    <n v="0"/>
    <n v="6"/>
    <m/>
    <n v="2"/>
    <n v="7.2"/>
    <n v="37.9"/>
    <n v="1.36"/>
    <n v="0.08"/>
    <s v="   CLARA"/>
    <n v="168"/>
    <n v="138"/>
    <n v="10"/>
    <n v="0"/>
    <n v="14"/>
    <n v="16"/>
    <n v="0"/>
    <n v="1"/>
    <n v="1"/>
    <n v="35"/>
    <n v="5"/>
    <n v="1"/>
    <n v="168"/>
    <n v="0.56000000000000449"/>
    <n v="138"/>
    <n v="0.91999999999999948"/>
    <n v="14"/>
    <n v="0.31111111111111062"/>
    <n v="16"/>
    <n v="0.53333333333333344"/>
    <n v="10"/>
    <n v="0.66666666666666674"/>
    <n v="0"/>
    <n v="1.3877787807814457E-16"/>
  </r>
  <r>
    <x v="1"/>
    <d v="2011-03-29T00:00:00"/>
    <x v="0"/>
    <s v="UPA400"/>
    <x v="52"/>
    <x v="240"/>
    <n v="671735"/>
    <n v="29698"/>
    <n v="0"/>
    <n v="7"/>
    <n v="0"/>
    <n v="1"/>
    <n v="7.3"/>
    <n v="37.9"/>
    <n v="0.5"/>
    <n v="0.1"/>
    <s v="Clara"/>
    <n v="75"/>
    <n v="83"/>
    <n v="8"/>
    <n v="0"/>
    <n v="11"/>
    <n v="11"/>
    <n v="0"/>
    <n v="1"/>
    <n v="0"/>
    <n v="27"/>
    <n v="4"/>
    <n v="0"/>
    <n v="75"/>
    <n v="0.2500000000000035"/>
    <n v="83"/>
    <n v="0.55333333333333046"/>
    <n v="11"/>
    <n v="0.24444444444444399"/>
    <n v="11"/>
    <n v="0.36666666666666681"/>
    <n v="8"/>
    <n v="0.53333333333333344"/>
    <n v="0"/>
    <n v="1.3877787807814457E-16"/>
  </r>
  <r>
    <x v="1"/>
    <d v="2011-03-29T00:00:00"/>
    <x v="0"/>
    <s v="UPA400"/>
    <x v="52"/>
    <x v="270"/>
    <n v="642037"/>
    <n v="174697"/>
    <n v="0"/>
    <n v="5"/>
    <n v="-1"/>
    <n v="3"/>
    <n v="7.2"/>
    <n v="37.200000000000003"/>
    <n v="0.5"/>
    <n v="0.1"/>
    <s v="Clara"/>
    <n v="79"/>
    <n v="90"/>
    <n v="18"/>
    <n v="0"/>
    <n v="23"/>
    <n v="11"/>
    <n v="1"/>
    <n v="1"/>
    <n v="-1"/>
    <n v="31"/>
    <n v="7"/>
    <n v="1"/>
    <n v="79"/>
    <n v="0.26333333333333692"/>
    <n v="90"/>
    <n v="0.59999999999999742"/>
    <n v="23"/>
    <n v="0.51111111111111041"/>
    <n v="11"/>
    <n v="0.36666666666666681"/>
    <n v="18"/>
    <n v="1"/>
    <n v="0"/>
    <n v="1.3877787807814457E-16"/>
  </r>
  <r>
    <x v="1"/>
    <d v="2011-03-29T00:00:00"/>
    <x v="0"/>
    <s v="UPA400"/>
    <x v="52"/>
    <x v="271"/>
    <n v="614816"/>
    <n v="147476"/>
    <n v="0"/>
    <n v="5.2"/>
    <n v="0"/>
    <n v="17.100000000000001"/>
    <n v="6.8"/>
    <n v="37.299999999999997"/>
    <m/>
    <n v="-1"/>
    <s v="Oscura"/>
    <n v="213.7"/>
    <n v="143.5"/>
    <n v="35.6"/>
    <n v="7"/>
    <n v="57"/>
    <n v="38.200000000000003"/>
    <n v="0.9"/>
    <n v="0"/>
    <n v="0"/>
    <n v="168.2"/>
    <n v="47.6"/>
    <n v="1.7"/>
    <n v="214"/>
    <n v="0.71333333333333626"/>
    <n v="144"/>
    <n v="0.95999999999999974"/>
    <n v="57"/>
    <n v="1"/>
    <n v="38"/>
    <n v="1"/>
    <n v="36"/>
    <n v="1"/>
    <n v="7"/>
    <n v="0.70000000000000007"/>
  </r>
  <r>
    <x v="1"/>
    <d v="2011-03-29T00:00:00"/>
    <x v="0"/>
    <s v="UPA400"/>
    <x v="52"/>
    <x v="64"/>
    <n v="620440"/>
    <n v="166016"/>
    <n v="0"/>
    <n v="0"/>
    <n v="0"/>
    <n v="62.4"/>
    <n v="6.4"/>
    <n v="35.200000000000003"/>
    <m/>
    <n v="-1"/>
    <s v="Oscura"/>
    <n v="57"/>
    <n v="3.2"/>
    <n v="19.100000000000001"/>
    <n v="6.5"/>
    <n v="0"/>
    <n v="14.6"/>
    <n v="1.3"/>
    <n v="0"/>
    <n v="0"/>
    <n v="235.2"/>
    <n v="45.3"/>
    <n v="3.7"/>
    <n v="57"/>
    <n v="0.19000000000000361"/>
    <n v="3"/>
    <n v="1.999999999999752E-2"/>
    <n v="0"/>
    <n v="-4.9266146717741321E-16"/>
    <n v="15"/>
    <n v="0.50000000000000011"/>
    <n v="19"/>
    <n v="1"/>
    <n v="7"/>
    <n v="0.70000000000000007"/>
  </r>
  <r>
    <x v="1"/>
    <d v="2014-12-28T00:00:00"/>
    <x v="0"/>
    <s v="UPA400"/>
    <x v="53"/>
    <x v="193"/>
    <n v="889876"/>
    <n v="31110"/>
    <n v="0"/>
    <n v="4"/>
    <m/>
    <n v="2"/>
    <n v="7"/>
    <m/>
    <m/>
    <n v="0"/>
    <s v="Clara"/>
    <n v="28"/>
    <n v="137"/>
    <n v="4"/>
    <n v="1"/>
    <n v="8"/>
    <n v="4"/>
    <n v="0"/>
    <n v="1"/>
    <n v="0"/>
    <n v="33"/>
    <n v="4"/>
    <n v="0"/>
    <n v="28"/>
    <n v="9.3333333333337126E-2"/>
    <n v="137"/>
    <n v="0.91333333333333278"/>
    <n v="8"/>
    <n v="0.17777777777777731"/>
    <n v="4"/>
    <n v="0.13333333333333353"/>
    <n v="4"/>
    <n v="0.26666666666666683"/>
    <n v="1"/>
    <n v="0.10000000000000014"/>
  </r>
  <r>
    <x v="1"/>
    <d v="2014-12-28T00:00:00"/>
    <x v="0"/>
    <s v="UPA400"/>
    <x v="53"/>
    <x v="272"/>
    <n v="858884"/>
    <n v="65904"/>
    <n v="0"/>
    <n v="6"/>
    <m/>
    <n v="4"/>
    <n v="5.9"/>
    <m/>
    <m/>
    <n v="0.28999999999999998"/>
    <m/>
    <n v="44"/>
    <n v="197"/>
    <n v="5"/>
    <n v="1"/>
    <n v="10"/>
    <n v="3"/>
    <n v="1"/>
    <n v="2"/>
    <n v="0"/>
    <n v="48"/>
    <n v="20"/>
    <n v="1"/>
    <n v="44"/>
    <n v="0.14666666666667036"/>
    <n v="197"/>
    <n v="1"/>
    <n v="10"/>
    <n v="0.22222222222222177"/>
    <n v="3"/>
    <n v="0.1000000000000002"/>
    <n v="5"/>
    <n v="0.33333333333333348"/>
    <n v="1"/>
    <n v="0.10000000000000014"/>
  </r>
  <r>
    <x v="1"/>
    <d v="2014-12-28T00:00:00"/>
    <x v="0"/>
    <s v="UPA400"/>
    <x v="53"/>
    <x v="139"/>
    <n v="810318"/>
    <n v="42360"/>
    <n v="0"/>
    <n v="2"/>
    <m/>
    <n v="3"/>
    <n v="5.9320000000000004"/>
    <n v="27.9"/>
    <n v="1.21"/>
    <n v="0.56000000000000005"/>
    <m/>
    <n v="113"/>
    <n v="81"/>
    <n v="3"/>
    <n v="0"/>
    <n v="7"/>
    <n v="13"/>
    <n v="0"/>
    <m/>
    <n v="0"/>
    <n v="38"/>
    <n v="5"/>
    <n v="0"/>
    <n v="113"/>
    <n v="0.37666666666667098"/>
    <n v="81"/>
    <n v="0.53999999999999704"/>
    <n v="7"/>
    <n v="0.15555555555555509"/>
    <n v="13"/>
    <n v="0.43333333333333346"/>
    <n v="3"/>
    <n v="0.20000000000000018"/>
    <n v="0"/>
    <n v="1.3877787807814457E-16"/>
  </r>
  <r>
    <x v="1"/>
    <d v="2014-12-28T00:00:00"/>
    <x v="1"/>
    <s v="UPA400"/>
    <x v="53"/>
    <x v="9"/>
    <n v="793978"/>
    <n v="26020"/>
    <n v="0"/>
    <n v="3"/>
    <m/>
    <n v="2"/>
    <n v="6.1"/>
    <m/>
    <m/>
    <n v="0.55000000000000004"/>
    <m/>
    <n v="82"/>
    <n v="59"/>
    <n v="3"/>
    <n v="0"/>
    <n v="6"/>
    <n v="9"/>
    <n v="0"/>
    <n v="0"/>
    <n v="1"/>
    <n v="39"/>
    <n v="6"/>
    <n v="1"/>
    <n v="82"/>
    <n v="0.27333333333333698"/>
    <n v="59"/>
    <n v="0.39333333333333037"/>
    <n v="6"/>
    <n v="0.13333333333333286"/>
    <n v="9"/>
    <n v="0.30000000000000016"/>
    <n v="3"/>
    <n v="0.20000000000000018"/>
    <n v="0"/>
    <n v="1.3877787807814457E-16"/>
  </r>
  <r>
    <x v="1"/>
    <d v="2014-12-28T00:00:00"/>
    <x v="1"/>
    <s v="UPA400"/>
    <x v="53"/>
    <x v="40"/>
    <n v="762915"/>
    <n v="104343"/>
    <n v="0"/>
    <n v="3"/>
    <m/>
    <n v="12"/>
    <n v="6.7"/>
    <n v="39.299999999999997"/>
    <n v="0.95"/>
    <n v="0.06"/>
    <m/>
    <n v="182"/>
    <n v="125"/>
    <n v="5"/>
    <n v="1"/>
    <n v="13"/>
    <n v="13"/>
    <n v="0"/>
    <n v="2"/>
    <n v="1"/>
    <n v="33"/>
    <n v="8"/>
    <n v="1"/>
    <n v="182"/>
    <n v="0.60666666666667068"/>
    <n v="125"/>
    <n v="0.83333333333333226"/>
    <n v="13"/>
    <n v="0.28888888888888842"/>
    <n v="13"/>
    <n v="0.43333333333333346"/>
    <n v="5"/>
    <n v="0.33333333333333348"/>
    <n v="1"/>
    <n v="0.10000000000000014"/>
  </r>
  <r>
    <x v="1"/>
    <d v="2014-12-28T00:00:00"/>
    <x v="1"/>
    <s v="UPA400"/>
    <x v="53"/>
    <x v="273"/>
    <n v="725243"/>
    <n v="66671"/>
    <n v="0"/>
    <n v="5"/>
    <m/>
    <n v="13"/>
    <n v="7"/>
    <n v="36"/>
    <n v="0.83"/>
    <n v="0.05"/>
    <s v=""/>
    <n v="171"/>
    <n v="139"/>
    <n v="5"/>
    <n v="0"/>
    <n v="13"/>
    <n v="14"/>
    <n v="0"/>
    <n v="0"/>
    <n v="1"/>
    <n v="34"/>
    <n v="11"/>
    <n v="2"/>
    <n v="171"/>
    <n v="0.57000000000000439"/>
    <n v="139"/>
    <n v="0.92666666666666619"/>
    <n v="13"/>
    <n v="0.28888888888888842"/>
    <n v="14"/>
    <n v="0.46666666666666679"/>
    <n v="5"/>
    <n v="0.33333333333333348"/>
    <n v="0"/>
    <n v="1.3877787807814457E-16"/>
  </r>
  <r>
    <x v="1"/>
    <d v="2014-12-28T00:00:00"/>
    <x v="1"/>
    <s v="UPA400"/>
    <x v="53"/>
    <x v="267"/>
    <n v="581211"/>
    <n v="113871"/>
    <n v="0"/>
    <n v="0"/>
    <n v="0"/>
    <n v="13.6"/>
    <n v="6.9"/>
    <n v="37.9"/>
    <m/>
    <n v="-1"/>
    <s v="Oscura"/>
    <n v="128.19999999999999"/>
    <n v="56.1"/>
    <n v="13"/>
    <n v="2"/>
    <n v="0.3"/>
    <n v="30.4"/>
    <n v="1.4"/>
    <n v="1.5"/>
    <n v="0"/>
    <n v="122.8"/>
    <n v="35.4"/>
    <n v="0.6"/>
    <n v="128"/>
    <n v="0.4266666666666713"/>
    <n v="56"/>
    <n v="0.37333333333333041"/>
    <n v="0"/>
    <n v="-4.9266146717741321E-16"/>
    <n v="30"/>
    <n v="1"/>
    <n v="13"/>
    <n v="0.8666666666666667"/>
    <n v="2"/>
    <n v="0.20000000000000015"/>
  </r>
  <r>
    <x v="1"/>
    <d v="2014-12-28T00:00:00"/>
    <x v="1"/>
    <s v="UPA400"/>
    <x v="53"/>
    <x v="99"/>
    <n v="545536"/>
    <n v="78196"/>
    <n v="0"/>
    <n v="18.600000000000001"/>
    <n v="0"/>
    <n v="8.1"/>
    <n v="7"/>
    <n v="36.299999999999997"/>
    <m/>
    <n v="-1"/>
    <s v="Oscura"/>
    <n v="111.8"/>
    <n v="85"/>
    <n v="7"/>
    <n v="3.3"/>
    <n v="23"/>
    <n v="20"/>
    <n v="0.5"/>
    <n v="0"/>
    <n v="0"/>
    <n v="132.1"/>
    <n v="36.6"/>
    <n v="2.2999999999999998"/>
    <n v="112"/>
    <n v="0.37333333333333762"/>
    <n v="85"/>
    <n v="0.56666666666666388"/>
    <n v="23"/>
    <n v="0.51111111111111041"/>
    <n v="20"/>
    <n v="0.66666666666666674"/>
    <n v="7"/>
    <n v="0.46666666666666679"/>
    <n v="3"/>
    <n v="0.30000000000000016"/>
  </r>
  <r>
    <x v="1"/>
    <d v="2011-06-29T00:00:00"/>
    <x v="0"/>
    <s v="UPA400"/>
    <x v="54"/>
    <x v="253"/>
    <n v="810597"/>
    <n v="74935"/>
    <n v="0"/>
    <n v="5"/>
    <m/>
    <n v="2"/>
    <n v="5.8"/>
    <m/>
    <m/>
    <n v="0.56999999999999995"/>
    <m/>
    <n v="250"/>
    <n v="245"/>
    <n v="13"/>
    <n v="1"/>
    <n v="11"/>
    <n v="21"/>
    <n v="0"/>
    <n v="0"/>
    <n v="1"/>
    <n v="44"/>
    <n v="7"/>
    <n v="1"/>
    <n v="250"/>
    <n v="0.83333333333333504"/>
    <n v="245"/>
    <n v="1"/>
    <n v="11"/>
    <n v="0.24444444444444399"/>
    <n v="21"/>
    <n v="0.70000000000000007"/>
    <n v="13"/>
    <n v="0.8666666666666667"/>
    <n v="1"/>
    <n v="0.10000000000000014"/>
  </r>
  <r>
    <x v="1"/>
    <d v="2011-06-29T00:00:00"/>
    <x v="0"/>
    <s v="UPA400"/>
    <x v="54"/>
    <x v="139"/>
    <n v="805552"/>
    <n v="54246"/>
    <n v="0"/>
    <n v="5"/>
    <m/>
    <n v="2"/>
    <n v="6.1040000000000001"/>
    <n v="28.55"/>
    <n v="1.2"/>
    <n v="0.15"/>
    <m/>
    <n v="91"/>
    <n v="50"/>
    <n v="3"/>
    <n v="0"/>
    <n v="6"/>
    <n v="16"/>
    <n v="0"/>
    <m/>
    <n v="1"/>
    <n v="41"/>
    <n v="1"/>
    <n v="0"/>
    <n v="91"/>
    <n v="0.30333333333333717"/>
    <n v="50"/>
    <n v="0.33333333333333048"/>
    <n v="6"/>
    <n v="0.13333333333333286"/>
    <n v="16"/>
    <n v="0.53333333333333344"/>
    <n v="3"/>
    <n v="0.20000000000000018"/>
    <n v="0"/>
    <n v="1.3877787807814457E-16"/>
  </r>
  <r>
    <x v="1"/>
    <d v="2011-06-29T00:00:00"/>
    <x v="0"/>
    <s v="UPA400"/>
    <x v="54"/>
    <x v="91"/>
    <n v="794535"/>
    <n v="43229"/>
    <n v="0"/>
    <n v="3"/>
    <m/>
    <n v="1"/>
    <n v="6.3"/>
    <m/>
    <m/>
    <n v="0.21"/>
    <m/>
    <n v="195"/>
    <n v="40"/>
    <n v="3"/>
    <n v="0"/>
    <n v="4"/>
    <n v="17"/>
    <n v="0"/>
    <n v="0"/>
    <n v="1"/>
    <n v="28"/>
    <n v="3"/>
    <n v="0"/>
    <n v="195"/>
    <n v="0.65000000000000357"/>
    <n v="40"/>
    <n v="0.26666666666666394"/>
    <n v="4"/>
    <n v="8.8888888888888407E-2"/>
    <n v="17"/>
    <n v="0.56666666666666676"/>
    <n v="3"/>
    <n v="0.20000000000000018"/>
    <n v="0"/>
    <n v="1.3877787807814457E-16"/>
  </r>
  <r>
    <x v="1"/>
    <d v="2011-06-29T00:00:00"/>
    <x v="0"/>
    <s v="UPA400"/>
    <x v="54"/>
    <x v="212"/>
    <n v="734402"/>
    <n v="29489"/>
    <n v="0"/>
    <n v="3"/>
    <m/>
    <n v="2"/>
    <n v="6.4"/>
    <m/>
    <m/>
    <n v="0.77"/>
    <m/>
    <n v="80"/>
    <n v="53"/>
    <n v="4"/>
    <n v="0"/>
    <n v="7"/>
    <n v="8"/>
    <n v="0"/>
    <n v="0"/>
    <n v="0"/>
    <n v="31"/>
    <n v="3"/>
    <n v="0"/>
    <n v="80"/>
    <n v="0.26666666666667027"/>
    <n v="53"/>
    <n v="0.35333333333333045"/>
    <n v="7"/>
    <n v="0.15555555555555509"/>
    <n v="8"/>
    <n v="0.26666666666666683"/>
    <n v="4"/>
    <n v="0.26666666666666683"/>
    <n v="0"/>
    <n v="1.3877787807814457E-16"/>
  </r>
  <r>
    <x v="1"/>
    <d v="2011-06-29T00:00:00"/>
    <x v="0"/>
    <s v="UPA400"/>
    <x v="54"/>
    <x v="274"/>
    <n v="704913"/>
    <n v="125689"/>
    <n v="0"/>
    <n v="4"/>
    <m/>
    <n v="6"/>
    <n v="7.1"/>
    <n v="37"/>
    <n v="1"/>
    <n v="0.1"/>
    <s v="Clara"/>
    <n v="109"/>
    <n v="100"/>
    <n v="5"/>
    <n v="0"/>
    <n v="11"/>
    <n v="11"/>
    <n v="0"/>
    <n v="0"/>
    <n v="0"/>
    <n v="31"/>
    <n v="9"/>
    <n v="1"/>
    <n v="109"/>
    <n v="0.36333333333333756"/>
    <n v="100"/>
    <n v="0.66666666666666452"/>
    <n v="11"/>
    <n v="0.24444444444444399"/>
    <n v="11"/>
    <n v="0.36666666666666681"/>
    <n v="5"/>
    <n v="0.33333333333333348"/>
    <n v="0"/>
    <n v="1.3877787807814457E-16"/>
  </r>
  <r>
    <x v="1"/>
    <d v="2011-06-29T00:00:00"/>
    <x v="0"/>
    <s v="UPA400"/>
    <x v="54"/>
    <x v="222"/>
    <n v="687600"/>
    <n v="29028"/>
    <n v="0"/>
    <n v="4"/>
    <n v="0"/>
    <n v="12"/>
    <n v="7.1"/>
    <n v="37.1"/>
    <n v="0.6"/>
    <n v="0.1"/>
    <s v="Clara"/>
    <n v="71"/>
    <n v="87"/>
    <n v="6"/>
    <n v="0"/>
    <n v="9"/>
    <n v="12"/>
    <n v="0"/>
    <n v="1"/>
    <n v="0"/>
    <n v="31"/>
    <n v="13"/>
    <n v="2"/>
    <n v="71"/>
    <n v="0.23666666666667019"/>
    <n v="87"/>
    <n v="0.5799999999999973"/>
    <n v="9"/>
    <n v="0.19999999999999954"/>
    <n v="12"/>
    <n v="0.40000000000000013"/>
    <n v="6"/>
    <n v="0.40000000000000013"/>
    <n v="0"/>
    <n v="1.3877787807814457E-16"/>
  </r>
  <r>
    <x v="1"/>
    <d v="2011-06-29T00:00:00"/>
    <x v="0"/>
    <s v="UPA400"/>
    <x v="54"/>
    <x v="183"/>
    <n v="674758"/>
    <n v="95534"/>
    <n v="0"/>
    <n v="3"/>
    <n v="-1"/>
    <n v="6"/>
    <n v="7.1"/>
    <n v="37.4"/>
    <n v="1"/>
    <n v="0"/>
    <s v="Clara"/>
    <n v="77"/>
    <n v="62"/>
    <n v="5"/>
    <n v="0"/>
    <n v="8"/>
    <n v="8"/>
    <n v="0"/>
    <n v="0"/>
    <n v="0"/>
    <n v="28"/>
    <n v="6"/>
    <n v="1"/>
    <n v="77"/>
    <n v="0.25666666666667021"/>
    <n v="62"/>
    <n v="0.41333333333333033"/>
    <n v="8"/>
    <n v="0.17777777777777731"/>
    <n v="8"/>
    <n v="0.26666666666666683"/>
    <n v="5"/>
    <n v="0.33333333333333348"/>
    <n v="0"/>
    <n v="1.3877787807814457E-16"/>
  </r>
  <r>
    <x v="1"/>
    <d v="2011-06-29T00:00:00"/>
    <x v="0"/>
    <s v="UPA400"/>
    <x v="54"/>
    <x v="184"/>
    <n v="629171"/>
    <n v="107012"/>
    <n v="0"/>
    <n v="1.6"/>
    <n v="0"/>
    <n v="9.9"/>
    <n v="7"/>
    <n v="37.200000000000003"/>
    <m/>
    <n v="-1"/>
    <s v="Oscura"/>
    <n v="135.80000000000001"/>
    <n v="92.6"/>
    <n v="12.9"/>
    <n v="2.4"/>
    <n v="13.6"/>
    <n v="26.4"/>
    <n v="2.5"/>
    <n v="0"/>
    <n v="0"/>
    <n v="102.3"/>
    <n v="30.9"/>
    <n v="2.9"/>
    <n v="136"/>
    <n v="0.45333333333333814"/>
    <n v="93"/>
    <n v="0.62"/>
    <n v="14"/>
    <n v="0.31111111111111062"/>
    <n v="26"/>
    <n v="0.8666666666666667"/>
    <n v="13"/>
    <n v="0.8666666666666667"/>
    <n v="2"/>
    <n v="0.20000000000000015"/>
  </r>
  <r>
    <x v="1"/>
    <d v="2011-06-29T00:00:00"/>
    <x v="0"/>
    <s v="UPA400"/>
    <x v="54"/>
    <x v="275"/>
    <n v="596391"/>
    <n v="74232"/>
    <n v="0"/>
    <n v="0"/>
    <n v="0"/>
    <n v="6.7"/>
    <n v="7"/>
    <n v="40.200000000000003"/>
    <m/>
    <n v="-1"/>
    <s v="Oscura"/>
    <n v="146.80000000000001"/>
    <n v="38.6"/>
    <n v="8.1999999999999993"/>
    <n v="1.5"/>
    <n v="4.7"/>
    <n v="24.7"/>
    <n v="1.2"/>
    <n v="3.3"/>
    <n v="0"/>
    <n v="50.3"/>
    <n v="27.6"/>
    <n v="0.5"/>
    <n v="147"/>
    <n v="0.49000000000000504"/>
    <n v="39"/>
    <n v="0.25999999999999729"/>
    <n v="5"/>
    <n v="0.11111111111111063"/>
    <n v="25"/>
    <n v="0.83333333333333337"/>
    <n v="8"/>
    <n v="0.53333333333333344"/>
    <n v="2"/>
    <n v="0.20000000000000015"/>
  </r>
  <r>
    <x v="1"/>
    <d v="2011-06-13T00:00:00"/>
    <x v="0"/>
    <s v="UPA400"/>
    <x v="55"/>
    <x v="276"/>
    <n v="886996"/>
    <n v="36492"/>
    <n v="0"/>
    <n v="6"/>
    <m/>
    <n v="9"/>
    <n v="6.6"/>
    <m/>
    <m/>
    <n v="0.32"/>
    <m/>
    <n v="161"/>
    <n v="151"/>
    <n v="1"/>
    <n v="1"/>
    <n v="7"/>
    <n v="14"/>
    <n v="0"/>
    <n v="1"/>
    <n v="1"/>
    <n v="93"/>
    <n v="9"/>
    <n v="2"/>
    <n v="161"/>
    <n v="0.5366666666666714"/>
    <n v="151"/>
    <n v="1"/>
    <n v="7"/>
    <n v="0.15555555555555509"/>
    <n v="14"/>
    <n v="0.46666666666666679"/>
    <n v="1"/>
    <n v="6.666666666666686E-2"/>
    <n v="1"/>
    <n v="0.10000000000000014"/>
  </r>
  <r>
    <x v="1"/>
    <d v="2011-06-13T00:00:00"/>
    <x v="0"/>
    <s v="UPA400"/>
    <x v="55"/>
    <x v="25"/>
    <n v="768284"/>
    <n v="29637"/>
    <n v="0"/>
    <n v="2"/>
    <m/>
    <n v="2"/>
    <n v="6"/>
    <n v="28.23"/>
    <n v="1.1399999999999999"/>
    <n v="0.05"/>
    <m/>
    <n v="73"/>
    <n v="132"/>
    <n v="2"/>
    <n v="1"/>
    <n v="4"/>
    <n v="7"/>
    <n v="0"/>
    <m/>
    <n v="0"/>
    <n v="44"/>
    <n v="1"/>
    <n v="0"/>
    <n v="73"/>
    <n v="0.24333333333333684"/>
    <n v="132"/>
    <n v="0.87999999999999923"/>
    <n v="4"/>
    <n v="8.8888888888888407E-2"/>
    <n v="7"/>
    <n v="0.2333333333333335"/>
    <n v="2"/>
    <n v="0.13333333333333353"/>
    <n v="1"/>
    <n v="0.10000000000000014"/>
  </r>
  <r>
    <x v="1"/>
    <d v="2011-06-13T00:00:00"/>
    <x v="0"/>
    <s v="UPA400"/>
    <x v="55"/>
    <x v="91"/>
    <n v="753053"/>
    <n v="14406"/>
    <n v="0"/>
    <n v="2"/>
    <m/>
    <n v="1"/>
    <n v="6.3"/>
    <m/>
    <m/>
    <n v="0.06"/>
    <m/>
    <n v="42"/>
    <n v="59"/>
    <n v="3"/>
    <n v="0"/>
    <n v="2"/>
    <n v="5"/>
    <n v="0"/>
    <n v="0"/>
    <n v="0"/>
    <n v="35"/>
    <n v="2"/>
    <n v="0"/>
    <n v="42"/>
    <n v="0.1400000000000037"/>
    <n v="59"/>
    <n v="0.39333333333333037"/>
    <n v="2"/>
    <n v="4.4444444444443953E-2"/>
    <n v="5"/>
    <n v="0.16666666666666685"/>
    <n v="3"/>
    <n v="0.20000000000000018"/>
    <n v="0"/>
    <n v="1.3877787807814457E-16"/>
  </r>
  <r>
    <x v="1"/>
    <d v="2011-06-13T00:00:00"/>
    <x v="0"/>
    <s v="UPA400"/>
    <x v="55"/>
    <x v="277"/>
    <n v="706618"/>
    <n v="59150"/>
    <n v="0"/>
    <n v="5"/>
    <m/>
    <n v="2"/>
    <n v="7"/>
    <n v="36"/>
    <n v="1.3"/>
    <n v="0.04"/>
    <s v="   CLARA"/>
    <n v="60"/>
    <n v="161"/>
    <n v="4"/>
    <n v="0"/>
    <n v="16"/>
    <n v="6"/>
    <n v="1"/>
    <n v="0"/>
    <n v="0"/>
    <n v="35"/>
    <n v="9"/>
    <n v="1"/>
    <n v="60"/>
    <n v="0.20000000000000359"/>
    <n v="161"/>
    <n v="1"/>
    <n v="16"/>
    <n v="0.35555555555555501"/>
    <n v="6"/>
    <n v="0.20000000000000018"/>
    <n v="4"/>
    <n v="0.26666666666666683"/>
    <n v="0"/>
    <n v="1.3877787807814457E-16"/>
  </r>
  <r>
    <x v="1"/>
    <d v="2011-06-13T00:00:00"/>
    <x v="0"/>
    <s v="UPA400"/>
    <x v="55"/>
    <x v="11"/>
    <n v="676865"/>
    <n v="29397"/>
    <n v="0"/>
    <n v="6"/>
    <n v="0"/>
    <n v="4"/>
    <n v="7.1"/>
    <n v="36.5"/>
    <n v="1.2"/>
    <n v="0.1"/>
    <s v="Clara"/>
    <n v="91"/>
    <n v="202"/>
    <n v="3"/>
    <n v="2"/>
    <n v="17"/>
    <n v="12"/>
    <n v="0"/>
    <n v="2"/>
    <n v="0"/>
    <n v="29"/>
    <n v="3"/>
    <n v="1"/>
    <n v="91"/>
    <n v="0.30333333333333717"/>
    <n v="202"/>
    <n v="1"/>
    <n v="17"/>
    <n v="0.37777777777777721"/>
    <n v="12"/>
    <n v="0.40000000000000013"/>
    <n v="3"/>
    <n v="0.20000000000000018"/>
    <n v="2"/>
    <n v="0.20000000000000015"/>
  </r>
  <r>
    <x v="1"/>
    <d v="2011-06-13T00:00:00"/>
    <x v="0"/>
    <s v="UPA400"/>
    <x v="55"/>
    <x v="110"/>
    <n v="638736"/>
    <n v="168472"/>
    <n v="0"/>
    <n v="35.700000000000003"/>
    <n v="0"/>
    <n v="20.9"/>
    <n v="7.1"/>
    <n v="35.799999999999997"/>
    <n v="0"/>
    <n v="-1"/>
    <s v="Oscura"/>
    <n v="282"/>
    <n v="259.39999999999998"/>
    <n v="9.1999999999999993"/>
    <n v="10.4"/>
    <n v="38.4"/>
    <n v="38.4"/>
    <n v="1.6"/>
    <n v="0"/>
    <n v="0"/>
    <n v="112.2"/>
    <n v="22.5"/>
    <n v="7.1"/>
    <n v="282"/>
    <n v="0.94000000000000061"/>
    <n v="259"/>
    <n v="1"/>
    <n v="38"/>
    <n v="0.84444444444444422"/>
    <n v="38"/>
    <n v="1"/>
    <n v="9"/>
    <n v="0.60000000000000009"/>
    <n v="10"/>
    <n v="1"/>
  </r>
  <r>
    <x v="1"/>
    <d v="2011-06-13T00:00:00"/>
    <x v="0"/>
    <s v="UPA400"/>
    <x v="55"/>
    <x v="63"/>
    <n v="644429"/>
    <n v="65205"/>
    <n v="0"/>
    <n v="33.6"/>
    <n v="0"/>
    <n v="10.3"/>
    <n v="7.1"/>
    <n v="37.799999999999997"/>
    <m/>
    <n v="-1"/>
    <s v="Oscura"/>
    <n v="93.2"/>
    <n v="71"/>
    <n v="3.1"/>
    <n v="1.8"/>
    <n v="11.5"/>
    <n v="10.5"/>
    <n v="1.1000000000000001"/>
    <n v="0"/>
    <n v="0"/>
    <n v="68.5"/>
    <n v="19.399999999999999"/>
    <n v="7.9"/>
    <n v="93"/>
    <n v="0.31000000000000388"/>
    <n v="71"/>
    <n v="0.47333333333333022"/>
    <n v="12"/>
    <n v="0.26666666666666622"/>
    <n v="11"/>
    <n v="0.36666666666666681"/>
    <n v="3"/>
    <n v="0.20000000000000018"/>
    <n v="2"/>
    <n v="0.20000000000000015"/>
  </r>
  <r>
    <x v="1"/>
    <d v="2011-06-13T00:00:00"/>
    <x v="0"/>
    <s v="UPA400"/>
    <x v="55"/>
    <x v="174"/>
    <n v="609534"/>
    <n v="30310"/>
    <n v="0"/>
    <n v="1.9"/>
    <n v="0"/>
    <n v="5.9"/>
    <n v="6.9"/>
    <n v="37"/>
    <m/>
    <n v="-1"/>
    <s v="Oscura"/>
    <n v="47.8"/>
    <n v="36.6"/>
    <n v="1"/>
    <n v="0"/>
    <n v="6.8"/>
    <n v="10"/>
    <n v="0.9"/>
    <n v="0"/>
    <n v="0"/>
    <n v="35.5"/>
    <n v="32.799999999999997"/>
    <n v="10.6"/>
    <n v="48"/>
    <n v="0.16000000000000367"/>
    <n v="37"/>
    <n v="0.24666666666666398"/>
    <n v="7"/>
    <n v="0.15555555555555509"/>
    <n v="10"/>
    <n v="0.33339999999999997"/>
    <n v="1"/>
    <n v="6.666666666666686E-2"/>
    <n v="0"/>
    <n v="1.3877787807814457E-16"/>
  </r>
  <r>
    <x v="1"/>
    <d v="2012-09-06T00:00:00"/>
    <x v="0"/>
    <s v="UPA400"/>
    <x v="56"/>
    <x v="278"/>
    <n v="888810"/>
    <n v="45686"/>
    <n v="0"/>
    <n v="7"/>
    <m/>
    <n v="3"/>
    <n v="6.1"/>
    <m/>
    <m/>
    <n v="0.5"/>
    <m/>
    <n v="121"/>
    <n v="137"/>
    <n v="3"/>
    <n v="0"/>
    <n v="8"/>
    <n v="11"/>
    <n v="0"/>
    <n v="1"/>
    <n v="0"/>
    <n v="49"/>
    <n v="7"/>
    <n v="1"/>
    <n v="121"/>
    <n v="0.40333333333333782"/>
    <n v="137"/>
    <n v="0.91333333333333278"/>
    <n v="8"/>
    <n v="0.17777777777777731"/>
    <n v="11"/>
    <n v="0.36666666666666681"/>
    <n v="3"/>
    <n v="0.20000000000000018"/>
    <n v="0"/>
    <n v="1.3877787807814457E-16"/>
  </r>
  <r>
    <x v="1"/>
    <d v="2012-09-06T00:00:00"/>
    <x v="0"/>
    <s v="UPA400"/>
    <x v="56"/>
    <x v="132"/>
    <n v="843124"/>
    <n v="91818"/>
    <n v="0"/>
    <n v="4"/>
    <m/>
    <n v="1"/>
    <n v="6.1"/>
    <m/>
    <m/>
    <n v="0.1"/>
    <m/>
    <n v="179"/>
    <n v="56"/>
    <n v="3"/>
    <n v="0"/>
    <n v="9"/>
    <n v="19"/>
    <n v="0"/>
    <n v="0"/>
    <n v="1"/>
    <n v="36"/>
    <n v="9"/>
    <n v="0"/>
    <n v="179"/>
    <n v="0.59666666666667079"/>
    <n v="56"/>
    <n v="0.37333333333333041"/>
    <n v="9"/>
    <n v="0.19999999999999954"/>
    <n v="19"/>
    <n v="0.63333333333333341"/>
    <n v="3"/>
    <n v="0.20000000000000018"/>
    <n v="0"/>
    <n v="1.3877787807814457E-16"/>
  </r>
  <r>
    <x v="1"/>
    <d v="2012-09-06T00:00:00"/>
    <x v="0"/>
    <s v="UPA400"/>
    <x v="56"/>
    <x v="13"/>
    <n v="797257"/>
    <n v="51114"/>
    <n v="0"/>
    <n v="3"/>
    <m/>
    <n v="2"/>
    <n v="5.9340000000000002"/>
    <n v="27.95"/>
    <n v="1.2"/>
    <n v="0.24"/>
    <m/>
    <n v="108"/>
    <n v="165"/>
    <n v="6"/>
    <n v="1"/>
    <n v="7"/>
    <n v="14"/>
    <n v="0"/>
    <m/>
    <n v="0"/>
    <n v="39"/>
    <n v="2"/>
    <n v="1"/>
    <n v="108"/>
    <n v="0.36000000000000421"/>
    <n v="165"/>
    <n v="1"/>
    <n v="7"/>
    <n v="0.15555555555555509"/>
    <n v="14"/>
    <n v="0.46666666666666679"/>
    <n v="6"/>
    <n v="0.40000000000000013"/>
    <n v="1"/>
    <n v="0.10000000000000014"/>
  </r>
  <r>
    <x v="1"/>
    <d v="2012-09-06T00:00:00"/>
    <x v="0"/>
    <s v="UPA400"/>
    <x v="56"/>
    <x v="14"/>
    <n v="788432"/>
    <n v="42289"/>
    <n v="0"/>
    <n v="4"/>
    <m/>
    <n v="2"/>
    <n v="6"/>
    <m/>
    <m/>
    <n v="0.24"/>
    <m/>
    <n v="104"/>
    <n v="156"/>
    <n v="8"/>
    <n v="1"/>
    <n v="6"/>
    <n v="13"/>
    <n v="1"/>
    <n v="1"/>
    <n v="1"/>
    <n v="29"/>
    <n v="4"/>
    <n v="0"/>
    <n v="104"/>
    <n v="0.34666666666667079"/>
    <n v="156"/>
    <n v="1"/>
    <n v="6"/>
    <n v="0.13333333333333286"/>
    <n v="13"/>
    <n v="0.43333333333333346"/>
    <n v="8"/>
    <n v="0.53333333333333344"/>
    <n v="1"/>
    <n v="0.10000000000000014"/>
  </r>
  <r>
    <x v="1"/>
    <d v="2012-09-06T00:00:00"/>
    <x v="0"/>
    <s v="UPA400"/>
    <x v="56"/>
    <x v="279"/>
    <n v="727887"/>
    <n v="31987"/>
    <n v="0"/>
    <n v="4"/>
    <m/>
    <n v="5"/>
    <n v="6.2"/>
    <m/>
    <m/>
    <n v="0.83"/>
    <m/>
    <n v="122"/>
    <n v="189"/>
    <n v="20"/>
    <n v="1"/>
    <n v="10"/>
    <n v="12"/>
    <n v="0"/>
    <n v="0"/>
    <n v="0"/>
    <n v="44"/>
    <n v="5"/>
    <n v="1"/>
    <n v="122"/>
    <n v="0.40666666666667117"/>
    <n v="189"/>
    <n v="1"/>
    <n v="10"/>
    <n v="0.22222222222222177"/>
    <n v="12"/>
    <n v="0.40000000000000013"/>
    <n v="20"/>
    <n v="1"/>
    <n v="1"/>
    <n v="0.10000000000000014"/>
  </r>
  <r>
    <x v="1"/>
    <d v="2012-09-06T00:00:00"/>
    <x v="0"/>
    <s v="UPA400"/>
    <x v="56"/>
    <x v="35"/>
    <n v="695900"/>
    <n v="171609"/>
    <n v="0"/>
    <n v="4"/>
    <m/>
    <n v="15"/>
    <n v="7.1"/>
    <n v="37.299999999999997"/>
    <n v="1.3"/>
    <n v="0.1"/>
    <s v="Clara"/>
    <n v="231"/>
    <n v="247"/>
    <n v="46"/>
    <n v="1"/>
    <n v="20"/>
    <n v="17"/>
    <n v="0"/>
    <n v="1"/>
    <n v="0"/>
    <n v="42"/>
    <n v="16"/>
    <n v="3"/>
    <n v="231"/>
    <n v="0.77000000000000235"/>
    <n v="247"/>
    <n v="1"/>
    <n v="20"/>
    <n v="0.44444444444444381"/>
    <n v="17"/>
    <n v="0.56666666666666676"/>
    <n v="46"/>
    <n v="1"/>
    <n v="1"/>
    <n v="0.10000000000000014"/>
  </r>
  <r>
    <x v="1"/>
    <d v="2012-09-06T00:00:00"/>
    <x v="0"/>
    <s v="UPA400"/>
    <x v="56"/>
    <x v="168"/>
    <n v="645092"/>
    <n v="120801"/>
    <n v="0"/>
    <n v="2.8"/>
    <n v="0"/>
    <n v="27.4"/>
    <n v="6.8"/>
    <n v="37.700000000000003"/>
    <m/>
    <n v="-1"/>
    <s v="Oscura"/>
    <n v="132.80000000000001"/>
    <n v="118.5"/>
    <n v="15.4"/>
    <n v="7.7"/>
    <n v="16.899999999999999"/>
    <n v="24.2"/>
    <n v="1.3"/>
    <n v="0"/>
    <n v="0"/>
    <n v="102.2"/>
    <n v="43.2"/>
    <n v="4.7"/>
    <n v="133"/>
    <n v="0.44333333333333808"/>
    <n v="119"/>
    <n v="0.793333333333332"/>
    <n v="17"/>
    <n v="0.37777777777777721"/>
    <n v="24"/>
    <n v="0.8"/>
    <n v="15"/>
    <n v="1"/>
    <n v="8"/>
    <n v="0.8"/>
  </r>
  <r>
    <x v="1"/>
    <d v="2012-09-06T00:00:00"/>
    <x v="0"/>
    <s v="UPA400"/>
    <x v="56"/>
    <x v="29"/>
    <n v="608487"/>
    <n v="138223"/>
    <n v="0"/>
    <n v="1.9"/>
    <n v="0"/>
    <n v="28.7"/>
    <n v="8"/>
    <n v="38.6"/>
    <m/>
    <n v="-1"/>
    <s v="Oscura"/>
    <n v="154.19999999999999"/>
    <n v="210.9"/>
    <n v="13.8"/>
    <n v="12.7"/>
    <n v="40.200000000000003"/>
    <n v="34.4"/>
    <n v="1.1000000000000001"/>
    <n v="0"/>
    <n v="0"/>
    <n v="371.4"/>
    <n v="55.2"/>
    <n v="8.8000000000000007"/>
    <n v="154"/>
    <n v="0.5133333333333383"/>
    <n v="211"/>
    <n v="1"/>
    <n v="40"/>
    <n v="0.88888888888888873"/>
    <n v="34"/>
    <n v="1"/>
    <n v="14"/>
    <n v="0.93333333333333335"/>
    <n v="13"/>
    <n v="1"/>
  </r>
  <r>
    <x v="1"/>
    <d v="2012-09-06T00:00:00"/>
    <x v="0"/>
    <s v="UPA400"/>
    <x v="56"/>
    <x v="280"/>
    <n v="620769"/>
    <n v="96478"/>
    <n v="0"/>
    <n v="0"/>
    <n v="0"/>
    <n v="28.1"/>
    <n v="6.9"/>
    <n v="37.200000000000003"/>
    <m/>
    <n v="21.7"/>
    <s v="Oscura"/>
    <n v="79.900000000000006"/>
    <n v="34.799999999999997"/>
    <n v="6.4"/>
    <n v="4.7"/>
    <n v="0"/>
    <n v="14.5"/>
    <n v="0.8"/>
    <n v="1.7"/>
    <n v="0"/>
    <n v="142.69999999999999"/>
    <n v="16.8"/>
    <n v="6.2"/>
    <n v="80"/>
    <n v="0.26666666666667027"/>
    <n v="35"/>
    <n v="0.23333333333333067"/>
    <n v="0"/>
    <n v="-4.9266146717741321E-16"/>
    <n v="15"/>
    <n v="0.50000000000000011"/>
    <n v="6"/>
    <n v="0.40000000000000013"/>
    <n v="5"/>
    <n v="0.50000000000000011"/>
  </r>
  <r>
    <x v="1"/>
    <d v="2011-05-04T00:00:00"/>
    <x v="0"/>
    <s v="O500 EURO V"/>
    <x v="57"/>
    <x v="56"/>
    <n v="843094"/>
    <n v="14143"/>
    <n v="0"/>
    <n v="2"/>
    <m/>
    <n v="1"/>
    <n v="7"/>
    <n v="34.799999999999997"/>
    <n v="1.44"/>
    <n v="0.03"/>
    <m/>
    <n v="35"/>
    <n v="81"/>
    <n v="1"/>
    <n v="1"/>
    <n v="2"/>
    <n v="3"/>
    <n v="0"/>
    <n v="1"/>
    <n v="0"/>
    <n v="42"/>
    <n v="2"/>
    <n v="0"/>
    <n v="35"/>
    <n v="0.11666666666667042"/>
    <n v="81"/>
    <n v="0.53999999999999704"/>
    <n v="2"/>
    <n v="4.4444444444443953E-2"/>
    <n v="3"/>
    <n v="0.1000000000000002"/>
    <n v="1"/>
    <n v="6.666666666666686E-2"/>
    <n v="1"/>
    <n v="0.10000000000000014"/>
  </r>
  <r>
    <x v="1"/>
    <d v="2011-05-04T00:00:00"/>
    <x v="0"/>
    <s v="UPA400"/>
    <x v="57"/>
    <x v="281"/>
    <n v="838917"/>
    <n v="9966"/>
    <n v="0"/>
    <n v="2"/>
    <m/>
    <n v="1"/>
    <n v="7"/>
    <m/>
    <m/>
    <n v="2.58"/>
    <m/>
    <n v="34"/>
    <n v="74"/>
    <n v="2"/>
    <n v="0"/>
    <n v="2"/>
    <n v="3"/>
    <n v="0"/>
    <n v="0"/>
    <n v="0"/>
    <n v="45"/>
    <n v="2"/>
    <n v="0"/>
    <n v="34"/>
    <n v="0.11333333333333709"/>
    <n v="74"/>
    <n v="0.49333333333333018"/>
    <n v="2"/>
    <n v="4.4444444444443953E-2"/>
    <n v="3"/>
    <n v="0.1000000000000002"/>
    <n v="2"/>
    <n v="0.13333333333333353"/>
    <n v="0"/>
    <n v="1.3877787807814457E-16"/>
  </r>
  <r>
    <x v="1"/>
    <d v="2011-05-04T00:00:00"/>
    <x v="0"/>
    <s v="UPA400"/>
    <x v="57"/>
    <x v="251"/>
    <n v="828951"/>
    <n v="90304"/>
    <n v="0"/>
    <n v="6"/>
    <m/>
    <n v="3"/>
    <n v="5.6"/>
    <m/>
    <m/>
    <n v="0.11"/>
    <m/>
    <n v="221"/>
    <n v="270"/>
    <n v="16"/>
    <n v="2"/>
    <n v="11"/>
    <n v="16"/>
    <n v="0"/>
    <n v="2"/>
    <n v="1"/>
    <n v="43"/>
    <n v="5"/>
    <n v="1"/>
    <n v="221"/>
    <n v="0.73666666666666936"/>
    <n v="270"/>
    <n v="1"/>
    <n v="11"/>
    <n v="0.24444444444444399"/>
    <n v="16"/>
    <n v="0.53333333333333344"/>
    <n v="16"/>
    <n v="1"/>
    <n v="2"/>
    <n v="0.20000000000000015"/>
  </r>
  <r>
    <x v="1"/>
    <d v="2011-05-04T00:00:00"/>
    <x v="0"/>
    <s v="UPA400"/>
    <x v="57"/>
    <x v="282"/>
    <n v="788166"/>
    <n v="49519"/>
    <n v="0"/>
    <n v="4"/>
    <m/>
    <n v="1"/>
    <n v="5.7"/>
    <m/>
    <m/>
    <n v="7.0000000000000007E-2"/>
    <m/>
    <n v="111"/>
    <n v="220"/>
    <n v="2"/>
    <n v="1"/>
    <n v="8"/>
    <n v="10"/>
    <n v="1"/>
    <n v="2"/>
    <n v="1"/>
    <n v="40"/>
    <n v="3"/>
    <n v="0"/>
    <n v="111"/>
    <n v="0.37000000000000427"/>
    <n v="220"/>
    <n v="1"/>
    <n v="8"/>
    <n v="0.17777777777777731"/>
    <n v="10"/>
    <n v="0.33339999999999997"/>
    <n v="2"/>
    <n v="0.13333333333333353"/>
    <n v="1"/>
    <n v="0.10000000000000014"/>
  </r>
  <r>
    <x v="1"/>
    <d v="2011-05-04T00:00:00"/>
    <x v="0"/>
    <s v="UPA400"/>
    <x v="57"/>
    <x v="25"/>
    <n v="754896"/>
    <n v="6458"/>
    <n v="0"/>
    <n v="2"/>
    <m/>
    <n v="2"/>
    <n v="6.5179999999999998"/>
    <n v="30.24"/>
    <n v="1.26"/>
    <n v="0.52"/>
    <m/>
    <n v="55"/>
    <n v="40"/>
    <n v="6"/>
    <n v="0"/>
    <n v="6"/>
    <n v="7"/>
    <n v="0"/>
    <m/>
    <n v="0"/>
    <n v="31"/>
    <n v="2"/>
    <n v="0"/>
    <n v="55"/>
    <n v="0.18333333333333696"/>
    <n v="40"/>
    <n v="0.26666666666666394"/>
    <n v="6"/>
    <n v="0.13333333333333286"/>
    <n v="7"/>
    <n v="0.2333333333333335"/>
    <n v="6"/>
    <n v="0.40000000000000013"/>
    <n v="0"/>
    <n v="1.3877787807814457E-16"/>
  </r>
  <r>
    <x v="1"/>
    <d v="2011-05-04T00:00:00"/>
    <x v="0"/>
    <s v="UPA400"/>
    <x v="57"/>
    <x v="33"/>
    <n v="735249"/>
    <n v="83275"/>
    <n v="0"/>
    <n v="3"/>
    <m/>
    <n v="7"/>
    <n v="7.2"/>
    <n v="35.9"/>
    <n v="1.55"/>
    <n v="0.06"/>
    <m/>
    <n v="206"/>
    <n v="137"/>
    <n v="7"/>
    <n v="0"/>
    <n v="10"/>
    <n v="13"/>
    <n v="0"/>
    <n v="1"/>
    <n v="1"/>
    <n v="29"/>
    <n v="7"/>
    <n v="1"/>
    <n v="206"/>
    <n v="0.68666666666666987"/>
    <n v="137"/>
    <n v="0.91333333333333278"/>
    <n v="10"/>
    <n v="0.22222222222222177"/>
    <n v="13"/>
    <n v="0.43333333333333346"/>
    <n v="7"/>
    <n v="0.46666666666666679"/>
    <n v="0"/>
    <n v="1.3877787807814457E-16"/>
  </r>
  <r>
    <x v="1"/>
    <d v="2011-05-04T00:00:00"/>
    <x v="0"/>
    <s v="UPA400"/>
    <x v="57"/>
    <x v="97"/>
    <n v="712513"/>
    <n v="60539"/>
    <n v="0"/>
    <n v="3"/>
    <m/>
    <n v="9"/>
    <n v="7.3"/>
    <n v="36.799999999999997"/>
    <n v="1.38"/>
    <n v="0.06"/>
    <m/>
    <n v="158"/>
    <n v="116"/>
    <n v="4"/>
    <n v="0"/>
    <n v="9"/>
    <n v="4"/>
    <n v="0"/>
    <n v="2"/>
    <n v="1"/>
    <n v="38"/>
    <n v="6"/>
    <n v="1"/>
    <n v="158"/>
    <n v="0.5266666666666715"/>
    <n v="116"/>
    <n v="0.77333333333333187"/>
    <n v="9"/>
    <n v="0.19999999999999954"/>
    <n v="4"/>
    <n v="0.13333333333333353"/>
    <n v="4"/>
    <n v="0.26666666666666683"/>
    <n v="0"/>
    <n v="1.3877787807814457E-16"/>
  </r>
  <r>
    <x v="1"/>
    <d v="2011-05-04T00:00:00"/>
    <x v="0"/>
    <s v="UPA400"/>
    <x v="57"/>
    <x v="62"/>
    <n v="679854"/>
    <n v="27880"/>
    <n v="0"/>
    <n v="2"/>
    <m/>
    <n v="6"/>
    <n v="7.2"/>
    <n v="37"/>
    <n v="1.2"/>
    <n v="0.1"/>
    <s v="Clara"/>
    <n v="57"/>
    <n v="74"/>
    <n v="2"/>
    <n v="0"/>
    <n v="7"/>
    <n v="5"/>
    <n v="0"/>
    <n v="0"/>
    <n v="0"/>
    <n v="29"/>
    <n v="4"/>
    <n v="1"/>
    <n v="57"/>
    <n v="0.19000000000000361"/>
    <n v="74"/>
    <n v="0.49333333333333018"/>
    <n v="7"/>
    <n v="0.15555555555555509"/>
    <n v="5"/>
    <n v="0.16666666666666685"/>
    <n v="2"/>
    <n v="0.13333333333333353"/>
    <n v="0"/>
    <n v="1.3877787807814457E-16"/>
  </r>
  <r>
    <x v="1"/>
    <d v="2011-05-04T00:00:00"/>
    <x v="0"/>
    <s v="UPA400"/>
    <x v="57"/>
    <x v="283"/>
    <n v="651974"/>
    <n v="180982"/>
    <n v="0"/>
    <n v="5"/>
    <n v="-1"/>
    <n v="21"/>
    <n v="7.1"/>
    <n v="36.6"/>
    <n v="0.6"/>
    <n v="0.1"/>
    <s v="Clara"/>
    <n v="115"/>
    <n v="155"/>
    <n v="11"/>
    <n v="1"/>
    <n v="19"/>
    <n v="10"/>
    <n v="1"/>
    <n v="1"/>
    <n v="-1"/>
    <n v="45"/>
    <n v="16"/>
    <n v="3"/>
    <n v="115"/>
    <n v="0.38333333333333769"/>
    <n v="155"/>
    <n v="1"/>
    <n v="19"/>
    <n v="0.42222222222222161"/>
    <n v="10"/>
    <n v="0.33339999999999997"/>
    <n v="11"/>
    <n v="0.73333333333333339"/>
    <n v="1"/>
    <n v="0.10000000000000014"/>
  </r>
  <r>
    <x v="1"/>
    <d v="2011-05-04T00:00:00"/>
    <x v="0"/>
    <s v="UPA400"/>
    <x v="57"/>
    <x v="94"/>
    <n v="594724"/>
    <n v="123732"/>
    <n v="0"/>
    <n v="0"/>
    <n v="0"/>
    <n v="66.599999999999994"/>
    <n v="6.7"/>
    <n v="36.1"/>
    <m/>
    <n v="21.7"/>
    <s v="Oscura"/>
    <n v="89.1"/>
    <n v="37.4"/>
    <n v="11.3"/>
    <n v="6.3"/>
    <n v="0"/>
    <n v="17.399999999999999"/>
    <n v="0.7"/>
    <n v="0.5"/>
    <n v="0"/>
    <n v="60.2"/>
    <n v="13.4"/>
    <n v="0.8"/>
    <n v="89"/>
    <n v="0.29666666666667046"/>
    <n v="37"/>
    <n v="0.24666666666666398"/>
    <n v="0"/>
    <n v="-4.9266146717741321E-16"/>
    <n v="17"/>
    <n v="0.56666666666666676"/>
    <n v="11"/>
    <n v="0.73333333333333339"/>
    <n v="6"/>
    <n v="0.60000000000000009"/>
  </r>
  <r>
    <x v="1"/>
    <d v="2011-02-02T00:00:00"/>
    <x v="0"/>
    <s v="UPA400"/>
    <x v="58"/>
    <x v="181"/>
    <n v="874082"/>
    <n v="38094"/>
    <n v="0"/>
    <n v="8"/>
    <m/>
    <n v="8"/>
    <n v="6.6"/>
    <m/>
    <m/>
    <n v="0.09"/>
    <m/>
    <n v="202"/>
    <n v="133"/>
    <n v="1"/>
    <n v="1"/>
    <n v="8"/>
    <n v="16"/>
    <n v="0"/>
    <n v="1"/>
    <n v="1"/>
    <n v="98"/>
    <n v="6"/>
    <n v="1"/>
    <n v="202"/>
    <n v="0.67333333333333667"/>
    <n v="133"/>
    <n v="0.88666666666666594"/>
    <n v="8"/>
    <n v="0.17777777777777731"/>
    <n v="16"/>
    <n v="0.53333333333333344"/>
    <n v="1"/>
    <n v="6.666666666666686E-2"/>
    <n v="1"/>
    <n v="0.10000000000000014"/>
  </r>
  <r>
    <x v="1"/>
    <d v="2011-02-02T00:00:00"/>
    <x v="0"/>
    <s v="UPA400"/>
    <x v="58"/>
    <x v="31"/>
    <n v="838803"/>
    <n v="2526"/>
    <n v="0"/>
    <n v="5"/>
    <m/>
    <n v="6"/>
    <n v="6.9"/>
    <m/>
    <m/>
    <n v="0.03"/>
    <m/>
    <n v="61"/>
    <n v="89"/>
    <n v="2"/>
    <n v="1"/>
    <n v="3"/>
    <n v="7"/>
    <n v="0"/>
    <n v="0"/>
    <n v="0"/>
    <n v="78"/>
    <n v="2"/>
    <n v="1"/>
    <n v="61"/>
    <n v="0.20333333333333692"/>
    <n v="89"/>
    <n v="0.59333333333333071"/>
    <n v="3"/>
    <n v="6.666666666666618E-2"/>
    <n v="7"/>
    <n v="0.2333333333333335"/>
    <n v="2"/>
    <n v="0.13333333333333353"/>
    <n v="1"/>
    <n v="0.10000000000000014"/>
  </r>
  <r>
    <x v="1"/>
    <d v="2011-02-02T00:00:00"/>
    <x v="0"/>
    <s v="UPA400"/>
    <x v="58"/>
    <x v="284"/>
    <n v="835988"/>
    <n v="89845"/>
    <n v="0"/>
    <n v="5"/>
    <m/>
    <n v="2"/>
    <n v="5.7"/>
    <m/>
    <m/>
    <n v="0.99"/>
    <m/>
    <n v="207"/>
    <n v="216"/>
    <n v="6"/>
    <n v="2"/>
    <n v="10"/>
    <n v="16"/>
    <n v="1"/>
    <n v="2"/>
    <n v="1"/>
    <n v="32"/>
    <n v="4"/>
    <n v="1"/>
    <n v="207"/>
    <n v="0.69000000000000317"/>
    <n v="216"/>
    <n v="1"/>
    <n v="10"/>
    <n v="0.22222222222222177"/>
    <n v="16"/>
    <n v="0.53333333333333344"/>
    <n v="6"/>
    <n v="0.40000000000000013"/>
    <n v="2"/>
    <n v="0.20000000000000015"/>
  </r>
  <r>
    <x v="1"/>
    <d v="2011-02-02T00:00:00"/>
    <x v="0"/>
    <s v="UPA400"/>
    <x v="58"/>
    <x v="13"/>
    <n v="786142"/>
    <n v="45202"/>
    <n v="0"/>
    <n v="2"/>
    <m/>
    <n v="2"/>
    <n v="6.0780000000000003"/>
    <n v="30.07"/>
    <n v="1.1599999999999999"/>
    <n v="0.25"/>
    <m/>
    <n v="77"/>
    <n v="48"/>
    <n v="2"/>
    <n v="0"/>
    <n v="3"/>
    <n v="8"/>
    <n v="0"/>
    <m/>
    <n v="0"/>
    <n v="54"/>
    <n v="6"/>
    <n v="0"/>
    <n v="77"/>
    <n v="0.25666666666667021"/>
    <n v="48"/>
    <n v="0.31999999999999718"/>
    <n v="3"/>
    <n v="6.666666666666618E-2"/>
    <n v="8"/>
    <n v="0.26666666666666683"/>
    <n v="2"/>
    <n v="0.13333333333333353"/>
    <n v="0"/>
    <n v="1.3877787807814457E-16"/>
  </r>
  <r>
    <x v="1"/>
    <d v="2011-02-02T00:00:00"/>
    <x v="0"/>
    <s v="UPA400"/>
    <x v="58"/>
    <x v="9"/>
    <n v="770193"/>
    <n v="29253"/>
    <n v="0"/>
    <n v="2"/>
    <m/>
    <n v="1"/>
    <n v="6.2"/>
    <m/>
    <m/>
    <n v="0.25"/>
    <m/>
    <n v="52"/>
    <n v="38"/>
    <n v="2"/>
    <n v="0"/>
    <n v="3"/>
    <n v="6"/>
    <n v="0"/>
    <n v="0"/>
    <n v="0"/>
    <n v="36"/>
    <n v="7"/>
    <n v="0"/>
    <n v="52"/>
    <n v="0.17333333333333698"/>
    <n v="38"/>
    <n v="0.25333333333333063"/>
    <n v="3"/>
    <n v="6.666666666666618E-2"/>
    <n v="6"/>
    <n v="0.20000000000000018"/>
    <n v="2"/>
    <n v="0.13333333333333353"/>
    <n v="0"/>
    <n v="1.3877787807814457E-16"/>
  </r>
  <r>
    <x v="1"/>
    <d v="2011-02-02T00:00:00"/>
    <x v="0"/>
    <s v="UPA400"/>
    <x v="58"/>
    <x v="285"/>
    <n v="714636"/>
    <n v="181653"/>
    <n v="0"/>
    <n v="5"/>
    <n v="0"/>
    <n v="13"/>
    <n v="7.1"/>
    <n v="37.299999999999997"/>
    <n v="1.2"/>
    <n v="0.1"/>
    <s v="Clara"/>
    <n v="265"/>
    <n v="182"/>
    <n v="12"/>
    <n v="0"/>
    <n v="15"/>
    <n v="18"/>
    <n v="0"/>
    <n v="1"/>
    <n v="0"/>
    <n v="44"/>
    <n v="18"/>
    <n v="2"/>
    <n v="265"/>
    <n v="0.88333333333333452"/>
    <n v="182"/>
    <n v="1"/>
    <n v="15"/>
    <n v="0.33333333333333282"/>
    <n v="18"/>
    <n v="0.60000000000000009"/>
    <n v="12"/>
    <n v="0.8"/>
    <n v="0"/>
    <n v="1.3877787807814457E-16"/>
  </r>
  <r>
    <x v="1"/>
    <d v="2011-02-02T00:00:00"/>
    <x v="0"/>
    <s v="UPA400"/>
    <x v="58"/>
    <x v="42"/>
    <n v="690763"/>
    <n v="157780"/>
    <n v="0"/>
    <n v="4"/>
    <n v="-1"/>
    <n v="11"/>
    <n v="7.1"/>
    <n v="37.200000000000003"/>
    <n v="1"/>
    <n v="0.1"/>
    <s v="Clara"/>
    <n v="215"/>
    <n v="124"/>
    <n v="11"/>
    <n v="1"/>
    <n v="12"/>
    <n v="15"/>
    <n v="1"/>
    <n v="1"/>
    <n v="0"/>
    <n v="33"/>
    <n v="14"/>
    <n v="1"/>
    <n v="215"/>
    <n v="0.71666666666666956"/>
    <n v="124"/>
    <n v="0.82666666666666555"/>
    <n v="12"/>
    <n v="0.26666666666666622"/>
    <n v="15"/>
    <n v="0.50000000000000011"/>
    <n v="11"/>
    <n v="0.73333333333333339"/>
    <n v="1"/>
    <n v="0.10000000000000014"/>
  </r>
  <r>
    <x v="1"/>
    <d v="2011-02-02T00:00:00"/>
    <x v="0"/>
    <s v="UPA400"/>
    <x v="58"/>
    <x v="286"/>
    <n v="658772"/>
    <n v="125789"/>
    <n v="0"/>
    <n v="0.1"/>
    <n v="0"/>
    <n v="28.8"/>
    <n v="6.9"/>
    <n v="37.6"/>
    <m/>
    <n v="-1"/>
    <s v="Oscura"/>
    <n v="145.30000000000001"/>
    <n v="64.5"/>
    <n v="8.5"/>
    <n v="2.2000000000000002"/>
    <n v="10.1"/>
    <n v="22"/>
    <n v="1.1000000000000001"/>
    <n v="0"/>
    <n v="0"/>
    <n v="38.9"/>
    <n v="27"/>
    <n v="1.3"/>
    <n v="145"/>
    <n v="0.48333333333333833"/>
    <n v="65"/>
    <n v="0.4333333333333303"/>
    <n v="10"/>
    <n v="0.22222222222222177"/>
    <n v="22"/>
    <n v="0.73333333333333339"/>
    <n v="9"/>
    <n v="0.60000000000000009"/>
    <n v="2"/>
    <n v="0.20000000000000015"/>
  </r>
  <r>
    <x v="1"/>
    <d v="2011-02-02T00:00:00"/>
    <x v="0"/>
    <s v="UPA401"/>
    <x v="58"/>
    <x v="287"/>
    <n v="622627"/>
    <n v="89644"/>
    <n v="0"/>
    <n v="0"/>
    <n v="0"/>
    <n v="25.3"/>
    <n v="6.8"/>
    <n v="36.200000000000003"/>
    <m/>
    <n v="21.7"/>
    <s v="Oscura"/>
    <n v="73"/>
    <n v="1.9"/>
    <n v="3.6"/>
    <n v="3.7"/>
    <n v="1.5"/>
    <n v="15.1"/>
    <n v="1.5"/>
    <n v="0"/>
    <n v="0"/>
    <n v="120.1"/>
    <n v="16.7"/>
    <n v="2.4"/>
    <n v="73"/>
    <n v="0.24333333333333684"/>
    <n v="2"/>
    <n v="1.3333333333330852E-2"/>
    <n v="2"/>
    <n v="4.4444444444443953E-2"/>
    <n v="15"/>
    <n v="0.50000000000000011"/>
    <n v="4"/>
    <n v="0.26666666666666683"/>
    <n v="4"/>
    <n v="0.40000000000000013"/>
  </r>
  <r>
    <x v="1"/>
    <d v="2011-02-02T00:00:00"/>
    <x v="0"/>
    <s v="UPA400"/>
    <x v="58"/>
    <x v="288"/>
    <n v="634559"/>
    <n v="163567"/>
    <n v="0"/>
    <n v="31.7"/>
    <n v="0"/>
    <n v="31.9"/>
    <n v="6.8"/>
    <n v="37.700000000000003"/>
    <m/>
    <n v="-1"/>
    <s v="Oscura"/>
    <n v="101.4"/>
    <n v="103.3"/>
    <n v="13.4"/>
    <n v="2"/>
    <n v="17.2"/>
    <n v="20.399999999999999"/>
    <n v="1.2"/>
    <n v="0"/>
    <n v="0"/>
    <n v="72.400000000000006"/>
    <n v="30.5"/>
    <n v="0.7"/>
    <n v="101"/>
    <n v="0.33666666666667072"/>
    <n v="103"/>
    <n v="0.68666666666666465"/>
    <n v="17"/>
    <n v="0.37777777777777721"/>
    <n v="20"/>
    <n v="0.66666666666666674"/>
    <n v="13"/>
    <n v="0.8666666666666667"/>
    <n v="2"/>
    <n v="0.20000000000000015"/>
  </r>
  <r>
    <x v="1"/>
    <d v="2011-05-25T00:00:00"/>
    <x v="0"/>
    <s v="UPA400"/>
    <x v="59"/>
    <x v="158"/>
    <n v="829378"/>
    <n v="80940"/>
    <n v="0"/>
    <n v="5"/>
    <m/>
    <n v="3"/>
    <n v="5.9"/>
    <m/>
    <m/>
    <n v="0.33"/>
    <m/>
    <n v="181"/>
    <n v="146"/>
    <n v="4"/>
    <n v="1"/>
    <n v="11"/>
    <n v="12"/>
    <n v="0"/>
    <n v="1"/>
    <n v="1"/>
    <n v="35"/>
    <n v="7"/>
    <n v="1"/>
    <n v="181"/>
    <n v="0.60333333333333738"/>
    <n v="146"/>
    <n v="0.97333333333333316"/>
    <n v="11"/>
    <n v="0.24444444444444399"/>
    <n v="12"/>
    <n v="0.40000000000000013"/>
    <n v="4"/>
    <n v="0.26666666666666683"/>
    <n v="1"/>
    <n v="0.10000000000000014"/>
  </r>
  <r>
    <x v="1"/>
    <d v="2011-05-25T00:00:00"/>
    <x v="0"/>
    <s v="UPA400"/>
    <x v="59"/>
    <x v="32"/>
    <n v="795012"/>
    <n v="40260"/>
    <n v="0"/>
    <n v="3"/>
    <m/>
    <n v="2"/>
    <n v="6.0579999999999998"/>
    <n v="28.26"/>
    <n v="1.21"/>
    <n v="0.36"/>
    <m/>
    <n v="71"/>
    <n v="59"/>
    <n v="2"/>
    <n v="0"/>
    <n v="9"/>
    <n v="9"/>
    <n v="0"/>
    <m/>
    <n v="0"/>
    <n v="36"/>
    <n v="2"/>
    <n v="0"/>
    <n v="71"/>
    <n v="0.23666666666667019"/>
    <n v="59"/>
    <n v="0.39333333333333037"/>
    <n v="9"/>
    <n v="0.19999999999999954"/>
    <n v="9"/>
    <n v="0.30000000000000016"/>
    <n v="2"/>
    <n v="0.13333333333333353"/>
    <n v="0"/>
    <n v="1.3877787807814457E-16"/>
  </r>
  <r>
    <x v="1"/>
    <d v="2011-05-25T00:00:00"/>
    <x v="0"/>
    <s v="UPA400"/>
    <x v="59"/>
    <x v="3"/>
    <n v="785856"/>
    <n v="31104"/>
    <n v="0"/>
    <n v="2"/>
    <m/>
    <n v="1"/>
    <n v="6.1"/>
    <m/>
    <m/>
    <n v="0.34"/>
    <m/>
    <n v="52"/>
    <n v="39"/>
    <n v="2"/>
    <n v="0"/>
    <n v="3"/>
    <n v="6"/>
    <n v="0"/>
    <n v="0"/>
    <n v="0"/>
    <n v="35"/>
    <n v="7"/>
    <n v="0"/>
    <n v="52"/>
    <n v="0.17333333333333698"/>
    <n v="39"/>
    <n v="0.25999999999999729"/>
    <n v="3"/>
    <n v="6.666666666666618E-2"/>
    <n v="6"/>
    <n v="0.20000000000000018"/>
    <n v="2"/>
    <n v="0.13333333333333353"/>
    <n v="0"/>
    <n v="1.3877787807814457E-16"/>
  </r>
  <r>
    <x v="1"/>
    <d v="2011-05-25T00:00:00"/>
    <x v="0"/>
    <s v="UPA400"/>
    <x v="59"/>
    <x v="289"/>
    <n v="730705"/>
    <n v="91801"/>
    <n v="0"/>
    <n v="3"/>
    <m/>
    <n v="6"/>
    <n v="7"/>
    <n v="35"/>
    <n v="0.99"/>
    <n v="0.05"/>
    <m/>
    <n v="71"/>
    <n v="71"/>
    <n v="6"/>
    <n v="0"/>
    <n v="8"/>
    <n v="6"/>
    <n v="0"/>
    <n v="1"/>
    <n v="0"/>
    <n v="35"/>
    <n v="5"/>
    <n v="2"/>
    <n v="71"/>
    <n v="0.23666666666667019"/>
    <n v="71"/>
    <n v="0.47333333333333022"/>
    <n v="8"/>
    <n v="0.17777777777777731"/>
    <n v="6"/>
    <n v="0.20000000000000018"/>
    <n v="6"/>
    <n v="0.40000000000000013"/>
    <n v="0"/>
    <n v="1.3877787807814457E-16"/>
  </r>
  <r>
    <x v="1"/>
    <d v="2011-05-25T00:00:00"/>
    <x v="0"/>
    <s v="UPA400"/>
    <x v="59"/>
    <x v="290"/>
    <n v="700424"/>
    <n v="61520"/>
    <n v="0"/>
    <n v="4"/>
    <m/>
    <n v="7"/>
    <n v="7.2"/>
    <n v="37.200000000000003"/>
    <n v="0.3"/>
    <n v="0"/>
    <s v="Clara"/>
    <n v="73"/>
    <n v="115"/>
    <n v="4"/>
    <n v="0"/>
    <n v="9"/>
    <n v="6"/>
    <n v="0"/>
    <n v="0"/>
    <n v="0"/>
    <n v="41"/>
    <n v="16"/>
    <n v="3"/>
    <n v="73"/>
    <n v="0.24333333333333684"/>
    <n v="115"/>
    <n v="0.76666666666666516"/>
    <n v="9"/>
    <n v="0.19999999999999954"/>
    <n v="6"/>
    <n v="0.20000000000000018"/>
    <n v="4"/>
    <n v="0.26666666666666683"/>
    <n v="0"/>
    <n v="1.3877787807814457E-16"/>
  </r>
  <r>
    <x v="1"/>
    <d v="2011-05-25T00:00:00"/>
    <x v="0"/>
    <s v="UPA400"/>
    <x v="59"/>
    <x v="261"/>
    <n v="668126"/>
    <n v="29222"/>
    <n v="0"/>
    <n v="4"/>
    <n v="-1"/>
    <n v="7"/>
    <n v="7.1"/>
    <n v="37.200000000000003"/>
    <n v="0.3"/>
    <n v="0.1"/>
    <s v="Clara"/>
    <n v="48"/>
    <n v="84"/>
    <n v="5"/>
    <n v="0"/>
    <n v="8"/>
    <n v="5"/>
    <n v="0"/>
    <n v="0"/>
    <n v="-1"/>
    <n v="41"/>
    <n v="13"/>
    <n v="4"/>
    <n v="48"/>
    <n v="0.16000000000000367"/>
    <n v="84"/>
    <n v="0.55999999999999717"/>
    <n v="8"/>
    <n v="0.17777777777777731"/>
    <n v="5"/>
    <n v="0.16666666666666685"/>
    <n v="5"/>
    <n v="0.33333333333333348"/>
    <n v="0"/>
    <n v="1.3877787807814457E-16"/>
  </r>
  <r>
    <x v="1"/>
    <d v="2011-05-25T00:00:00"/>
    <x v="0"/>
    <s v="UPA400"/>
    <x v="59"/>
    <x v="291"/>
    <n v="638904"/>
    <n v="180098"/>
    <n v="0"/>
    <n v="4.3"/>
    <n v="0"/>
    <n v="30.7"/>
    <n v="6.7"/>
    <n v="36.4"/>
    <m/>
    <n v="-1"/>
    <s v="Oscura"/>
    <n v="129.19999999999999"/>
    <n v="126.1"/>
    <n v="17.899999999999999"/>
    <n v="5.0999999999999996"/>
    <n v="21.1"/>
    <n v="21.4"/>
    <n v="1.5"/>
    <n v="0"/>
    <n v="0"/>
    <n v="169.8"/>
    <n v="53.9"/>
    <n v="8.6999999999999993"/>
    <n v="129"/>
    <n v="0.43000000000000466"/>
    <n v="126"/>
    <n v="0.83999999999999897"/>
    <n v="21"/>
    <n v="0.46666666666666601"/>
    <n v="21"/>
    <n v="0.70000000000000007"/>
    <n v="18"/>
    <n v="1"/>
    <n v="5"/>
    <n v="0.50000000000000011"/>
  </r>
  <r>
    <x v="1"/>
    <d v="2011-05-25T00:00:00"/>
    <x v="0"/>
    <s v="UPA400"/>
    <x v="59"/>
    <x v="292"/>
    <n v="613177"/>
    <n v="154371"/>
    <n v="0"/>
    <n v="1.6"/>
    <n v="0"/>
    <n v="47.5"/>
    <n v="7.5"/>
    <n v="37"/>
    <m/>
    <n v="-1"/>
    <s v="Oscura"/>
    <n v="70.099999999999994"/>
    <n v="130.69999999999999"/>
    <n v="6.3"/>
    <n v="8.1999999999999993"/>
    <n v="15.6"/>
    <n v="12.3"/>
    <n v="0.9"/>
    <n v="0"/>
    <n v="0"/>
    <n v="450.5"/>
    <n v="61.3"/>
    <n v="20.5"/>
    <n v="70"/>
    <n v="0.23333333333333686"/>
    <n v="131"/>
    <n v="0.87333333333333252"/>
    <n v="16"/>
    <n v="0.35555555555555501"/>
    <n v="12"/>
    <n v="0.40000000000000013"/>
    <n v="6"/>
    <n v="0.40000000000000013"/>
    <n v="8"/>
    <n v="0.8"/>
  </r>
  <r>
    <x v="1"/>
    <d v="2011-01-17T00:00:00"/>
    <x v="0"/>
    <s v="UPA400"/>
    <x v="60"/>
    <x v="226"/>
    <n v="876072"/>
    <n v="43273"/>
    <n v="0"/>
    <n v="6"/>
    <m/>
    <n v="8"/>
    <n v="6.6"/>
    <m/>
    <m/>
    <n v="0.06"/>
    <m/>
    <n v="160"/>
    <n v="69"/>
    <n v="0"/>
    <n v="0"/>
    <n v="4"/>
    <n v="13"/>
    <n v="0"/>
    <n v="0"/>
    <n v="0"/>
    <n v="89"/>
    <n v="4"/>
    <n v="1"/>
    <n v="160"/>
    <n v="0.5333333333333381"/>
    <n v="69"/>
    <n v="0.45999999999999691"/>
    <n v="4"/>
    <n v="8.8888888888888407E-2"/>
    <n v="13"/>
    <n v="0.43333333333333346"/>
    <n v="0"/>
    <n v="1.9428902930940239E-16"/>
    <n v="0"/>
    <n v="1.3877787807814457E-16"/>
  </r>
  <r>
    <x v="1"/>
    <d v="2011-01-17T00:00:00"/>
    <x v="0"/>
    <s v="UPA400"/>
    <x v="60"/>
    <x v="31"/>
    <n v="838939"/>
    <n v="6016"/>
    <n v="0"/>
    <n v="4"/>
    <m/>
    <n v="6"/>
    <n v="6.8"/>
    <m/>
    <m/>
    <n v="7.0000000000000007E-2"/>
    <m/>
    <n v="24"/>
    <n v="19"/>
    <n v="2"/>
    <n v="0"/>
    <n v="1"/>
    <n v="3"/>
    <n v="0"/>
    <n v="0"/>
    <n v="0"/>
    <n v="84"/>
    <n v="2"/>
    <n v="1"/>
    <n v="24"/>
    <n v="8.0000000000003818E-2"/>
    <n v="19"/>
    <n v="0.12666666666666421"/>
    <n v="1"/>
    <n v="2.222222222222173E-2"/>
    <n v="3"/>
    <n v="0.1000000000000002"/>
    <n v="2"/>
    <n v="0.13333333333333353"/>
    <n v="0"/>
    <n v="1.3877787807814457E-16"/>
  </r>
  <r>
    <x v="1"/>
    <d v="2011-01-17T00:00:00"/>
    <x v="0"/>
    <s v="UPA400"/>
    <x v="60"/>
    <x v="257"/>
    <n v="832799"/>
    <n v="91859"/>
    <n v="0"/>
    <n v="4"/>
    <m/>
    <n v="4"/>
    <n v="5.8"/>
    <m/>
    <m/>
    <n v="0.04"/>
    <m/>
    <n v="177"/>
    <n v="91"/>
    <n v="22"/>
    <n v="0"/>
    <n v="9"/>
    <n v="14"/>
    <n v="0"/>
    <n v="0"/>
    <n v="1"/>
    <n v="48"/>
    <n v="10"/>
    <n v="1"/>
    <n v="177"/>
    <n v="0.59000000000000419"/>
    <n v="91"/>
    <n v="0.60666666666666413"/>
    <n v="9"/>
    <n v="0.19999999999999954"/>
    <n v="14"/>
    <n v="0.46666666666666679"/>
    <n v="22"/>
    <n v="1"/>
    <n v="0"/>
    <n v="1.3877787807814457E-16"/>
  </r>
  <r>
    <x v="1"/>
    <d v="2011-01-17T00:00:00"/>
    <x v="0"/>
    <s v="UPA400"/>
    <x v="60"/>
    <x v="2"/>
    <n v="799509"/>
    <n v="20300"/>
    <n v="0"/>
    <n v="15"/>
    <m/>
    <n v="2"/>
    <n v="6.524"/>
    <n v="29.84"/>
    <n v="1.1299999999999999"/>
    <n v="0.26"/>
    <m/>
    <n v="28"/>
    <n v="115"/>
    <n v="2"/>
    <n v="0"/>
    <n v="10"/>
    <n v="4"/>
    <n v="0"/>
    <m/>
    <n v="0"/>
    <n v="39"/>
    <n v="3"/>
    <n v="1"/>
    <n v="28"/>
    <n v="9.3333333333337126E-2"/>
    <n v="115"/>
    <n v="0.76666666666666516"/>
    <n v="10"/>
    <n v="0.22222222222222177"/>
    <n v="4"/>
    <n v="0.13333333333333353"/>
    <n v="2"/>
    <n v="0.13333333333333353"/>
    <n v="0"/>
    <n v="1.3877787807814457E-16"/>
  </r>
  <r>
    <x v="1"/>
    <d v="2011-01-17T00:00:00"/>
    <x v="0"/>
    <s v="UPA400"/>
    <x v="60"/>
    <x v="293"/>
    <n v="784506"/>
    <n v="5297"/>
    <n v="0"/>
    <n v="9"/>
    <m/>
    <n v="1"/>
    <n v="6.8"/>
    <m/>
    <m/>
    <n v="0.24"/>
    <m/>
    <n v="22"/>
    <n v="71"/>
    <n v="3"/>
    <n v="0"/>
    <n v="7"/>
    <n v="3"/>
    <n v="0"/>
    <n v="0"/>
    <n v="0"/>
    <n v="29"/>
    <n v="3"/>
    <n v="1"/>
    <n v="22"/>
    <n v="7.3333333333337164E-2"/>
    <n v="71"/>
    <n v="0.47333333333333022"/>
    <n v="7"/>
    <n v="0.15555555555555509"/>
    <n v="3"/>
    <n v="0.1000000000000002"/>
    <n v="3"/>
    <n v="0.20000000000000018"/>
    <n v="0"/>
    <n v="1.3877787807814457E-16"/>
  </r>
  <r>
    <x v="1"/>
    <d v="2011-01-17T00:00:00"/>
    <x v="0"/>
    <s v="UPA400"/>
    <x v="60"/>
    <x v="294"/>
    <n v="762762"/>
    <n v="110698"/>
    <n v="0"/>
    <n v="17"/>
    <m/>
    <n v="13"/>
    <n v="6.9"/>
    <n v="35.1"/>
    <n v="1.04"/>
    <n v="0.11"/>
    <m/>
    <n v="92"/>
    <n v="386"/>
    <n v="26"/>
    <n v="1"/>
    <n v="30"/>
    <n v="8"/>
    <n v="0"/>
    <n v="3"/>
    <n v="1"/>
    <n v="56"/>
    <n v="24"/>
    <n v="3"/>
    <n v="92"/>
    <n v="0.30666666666667053"/>
    <n v="386"/>
    <n v="1"/>
    <n v="30"/>
    <n v="0.66666666666666619"/>
    <n v="8"/>
    <n v="0.26666666666666683"/>
    <n v="26"/>
    <n v="1"/>
    <n v="1"/>
    <n v="0.10000000000000014"/>
  </r>
  <r>
    <x v="1"/>
    <d v="2011-01-17T00:00:00"/>
    <x v="0"/>
    <s v="UPA400"/>
    <x v="60"/>
    <x v="295"/>
    <n v="717933"/>
    <n v="65869"/>
    <n v="0"/>
    <n v="21"/>
    <m/>
    <n v="12"/>
    <n v="7.1"/>
    <n v="36.4"/>
    <n v="0.04"/>
    <n v="0.06"/>
    <s v=""/>
    <n v="82"/>
    <n v="454"/>
    <n v="18"/>
    <n v="2"/>
    <n v="27"/>
    <n v="5"/>
    <n v="0"/>
    <n v="4"/>
    <n v="1"/>
    <n v="37"/>
    <n v="26"/>
    <n v="5"/>
    <n v="82"/>
    <n v="0.27333333333333698"/>
    <n v="454"/>
    <n v="1"/>
    <n v="27"/>
    <n v="0.59999999999999942"/>
    <n v="5"/>
    <n v="0.16666666666666685"/>
    <n v="18"/>
    <n v="1"/>
    <n v="2"/>
    <n v="0.20000000000000015"/>
  </r>
  <r>
    <x v="1"/>
    <d v="2011-01-17T00:00:00"/>
    <x v="0"/>
    <s v="UPA400"/>
    <x v="60"/>
    <x v="122"/>
    <n v="685171"/>
    <n v="33107"/>
    <n v="0"/>
    <n v="13"/>
    <n v="0"/>
    <n v="11"/>
    <n v="7.2"/>
    <n v="37"/>
    <n v="0.7"/>
    <n v="0.1"/>
    <s v="Clara"/>
    <n v="60"/>
    <n v="383"/>
    <n v="21"/>
    <n v="1"/>
    <n v="22"/>
    <n v="9"/>
    <n v="0"/>
    <n v="3"/>
    <n v="0"/>
    <n v="41"/>
    <n v="29"/>
    <n v="4"/>
    <n v="60"/>
    <n v="0.20000000000000359"/>
    <n v="383"/>
    <n v="1"/>
    <n v="22"/>
    <n v="0.48888888888888821"/>
    <n v="9"/>
    <n v="0.30000000000000016"/>
    <n v="21"/>
    <n v="1"/>
    <n v="1"/>
    <n v="0.10000000000000014"/>
  </r>
  <r>
    <x v="1"/>
    <d v="2011-01-17T00:00:00"/>
    <x v="0"/>
    <s v="UPA400"/>
    <x v="60"/>
    <x v="296"/>
    <n v="634354"/>
    <n v="164216"/>
    <n v="0"/>
    <n v="4.2"/>
    <n v="0"/>
    <n v="44"/>
    <n v="6.7"/>
    <n v="36.5"/>
    <m/>
    <n v="-1"/>
    <s v="Oscura"/>
    <n v="77.5"/>
    <n v="203.1"/>
    <n v="35.9"/>
    <n v="13.3"/>
    <n v="27.7"/>
    <n v="37.6"/>
    <n v="1.1000000000000001"/>
    <n v="0"/>
    <n v="0"/>
    <n v="147.69999999999999"/>
    <n v="45.8"/>
    <n v="8.1999999999999993"/>
    <n v="78"/>
    <n v="0.26000000000000356"/>
    <n v="203"/>
    <n v="1"/>
    <n v="28"/>
    <n v="0.62222222222222168"/>
    <n v="38"/>
    <n v="1"/>
    <n v="36"/>
    <n v="1"/>
    <n v="13"/>
    <n v="1"/>
  </r>
  <r>
    <x v="1"/>
    <d v="2011-01-17T00:00:00"/>
    <x v="0"/>
    <s v="UPA400"/>
    <x v="60"/>
    <x v="280"/>
    <n v="601663"/>
    <n v="131525"/>
    <n v="0"/>
    <n v="0"/>
    <n v="0"/>
    <n v="46.6"/>
    <n v="6.9"/>
    <n v="36.4"/>
    <m/>
    <n v="21.7"/>
    <s v="Oscura"/>
    <n v="91.4"/>
    <n v="77.099999999999994"/>
    <n v="18.2"/>
    <n v="11.8"/>
    <n v="0"/>
    <n v="27.7"/>
    <n v="1.7"/>
    <n v="0"/>
    <n v="0"/>
    <n v="225.4"/>
    <n v="23.7"/>
    <n v="13.1"/>
    <n v="91"/>
    <n v="0.30333333333333717"/>
    <n v="77"/>
    <n v="0.5133333333333302"/>
    <n v="0"/>
    <n v="-4.9266146717741321E-16"/>
    <n v="28"/>
    <n v="0.93333333333333335"/>
    <n v="18"/>
    <n v="1"/>
    <n v="12"/>
    <n v="1"/>
  </r>
  <r>
    <x v="1"/>
    <d v="2011-03-16T00:00:00"/>
    <x v="0"/>
    <s v="UPA400"/>
    <x v="61"/>
    <x v="13"/>
    <n v="792945"/>
    <n v="44085"/>
    <n v="0"/>
    <n v="5"/>
    <m/>
    <n v="1"/>
    <n v="6.1020000000000003"/>
    <n v="28.75"/>
    <n v="1.17"/>
    <n v="0.33"/>
    <m/>
    <n v="77"/>
    <n v="69"/>
    <n v="1"/>
    <n v="0"/>
    <n v="10"/>
    <n v="8"/>
    <n v="0"/>
    <m/>
    <n v="0"/>
    <n v="34"/>
    <n v="2"/>
    <n v="1"/>
    <n v="77"/>
    <n v="0.25666666666667021"/>
    <n v="69"/>
    <n v="0.45999999999999691"/>
    <n v="10"/>
    <n v="0.22222222222222177"/>
    <n v="8"/>
    <n v="0.26666666666666683"/>
    <n v="1"/>
    <n v="6.666666666666686E-2"/>
    <n v="0"/>
    <n v="1.3877787807814457E-16"/>
  </r>
  <r>
    <x v="1"/>
    <d v="2011-03-16T00:00:00"/>
    <x v="0"/>
    <s v="UPA400"/>
    <x v="61"/>
    <x v="9"/>
    <n v="778232"/>
    <n v="29372"/>
    <n v="0"/>
    <n v="4"/>
    <m/>
    <n v="1"/>
    <n v="6.2"/>
    <m/>
    <m/>
    <n v="0.35"/>
    <m/>
    <n v="61"/>
    <n v="51"/>
    <n v="2"/>
    <n v="0"/>
    <n v="8"/>
    <n v="7"/>
    <n v="1"/>
    <n v="0"/>
    <n v="0"/>
    <n v="29"/>
    <n v="3"/>
    <n v="1"/>
    <n v="61"/>
    <n v="0.20333333333333692"/>
    <n v="51"/>
    <n v="0.33999999999999714"/>
    <n v="8"/>
    <n v="0.17777777777777731"/>
    <n v="7"/>
    <n v="0.2333333333333335"/>
    <n v="2"/>
    <n v="0.13333333333333353"/>
    <n v="0"/>
    <n v="1.3877787807814457E-16"/>
  </r>
  <r>
    <x v="1"/>
    <d v="2011-03-16T00:00:00"/>
    <x v="0"/>
    <s v="UPA400"/>
    <x v="61"/>
    <x v="165"/>
    <n v="743416"/>
    <n v="100191"/>
    <n v="0"/>
    <n v="10"/>
    <m/>
    <n v="7"/>
    <n v="7.1"/>
    <n v="36.200000000000003"/>
    <n v="1.21"/>
    <n v="7.0000000000000007E-2"/>
    <m/>
    <n v="265"/>
    <n v="454"/>
    <n v="16"/>
    <n v="2"/>
    <n v="17"/>
    <n v="17"/>
    <n v="1"/>
    <n v="4"/>
    <n v="1"/>
    <n v="56"/>
    <n v="26"/>
    <n v="4"/>
    <n v="265"/>
    <n v="0.88333333333333452"/>
    <n v="454"/>
    <n v="1"/>
    <n v="17"/>
    <n v="0.37777777777777721"/>
    <n v="17"/>
    <n v="0.56666666666666676"/>
    <n v="16"/>
    <n v="1"/>
    <n v="2"/>
    <n v="0.20000000000000015"/>
  </r>
  <r>
    <x v="1"/>
    <d v="2011-03-16T00:00:00"/>
    <x v="0"/>
    <s v="UPA400"/>
    <x v="61"/>
    <x v="140"/>
    <n v="709650"/>
    <n v="66425"/>
    <n v="0"/>
    <n v="7"/>
    <m/>
    <n v="4"/>
    <n v="7.2"/>
    <n v="36.299999999999997"/>
    <n v="0.23"/>
    <n v="0.05"/>
    <s v=""/>
    <n v="65"/>
    <n v="85"/>
    <n v="1"/>
    <n v="0"/>
    <n v="12"/>
    <n v="6"/>
    <n v="0"/>
    <n v="0"/>
    <n v="0"/>
    <n v="46"/>
    <n v="23"/>
    <n v="2"/>
    <n v="65"/>
    <n v="0.21666666666667023"/>
    <n v="85"/>
    <n v="0.56666666666666388"/>
    <n v="12"/>
    <n v="0.26666666666666622"/>
    <n v="6"/>
    <n v="0.20000000000000018"/>
    <n v="1"/>
    <n v="6.666666666666686E-2"/>
    <n v="0"/>
    <n v="1.3877787807814457E-16"/>
  </r>
  <r>
    <x v="1"/>
    <d v="2011-03-16T00:00:00"/>
    <x v="0"/>
    <s v="UPA400"/>
    <x v="61"/>
    <x v="183"/>
    <n v="674813"/>
    <n v="31588"/>
    <n v="0"/>
    <n v="4"/>
    <n v="-1"/>
    <n v="11"/>
    <n v="7.2"/>
    <n v="37.6"/>
    <n v="1.1000000000000001"/>
    <n v="0.1"/>
    <s v="Clara"/>
    <n v="157"/>
    <n v="108"/>
    <n v="11"/>
    <n v="1"/>
    <n v="11"/>
    <n v="15"/>
    <n v="0"/>
    <n v="1"/>
    <n v="0"/>
    <n v="36"/>
    <n v="13"/>
    <n v="1"/>
    <n v="157"/>
    <n v="0.5233333333333382"/>
    <n v="108"/>
    <n v="0.7199999999999982"/>
    <n v="11"/>
    <n v="0.24444444444444399"/>
    <n v="15"/>
    <n v="0.50000000000000011"/>
    <n v="11"/>
    <n v="0.73333333333333339"/>
    <n v="1"/>
    <n v="0.10000000000000014"/>
  </r>
  <r>
    <x v="1"/>
    <d v="2011-03-16T00:00:00"/>
    <x v="0"/>
    <s v="UPA400"/>
    <x v="61"/>
    <x v="149"/>
    <n v="643225"/>
    <n v="181176"/>
    <n v="0"/>
    <n v="4.4000000000000004"/>
    <n v="0"/>
    <n v="23"/>
    <n v="6.8"/>
    <n v="38.9"/>
    <m/>
    <n v="-1"/>
    <s v="Oscura"/>
    <n v="123.4"/>
    <n v="123.9"/>
    <n v="8.3000000000000007"/>
    <n v="4.3"/>
    <n v="14.9"/>
    <n v="17.899999999999999"/>
    <n v="1.2"/>
    <n v="0"/>
    <n v="0"/>
    <n v="103.8"/>
    <n v="55"/>
    <n v="26.4"/>
    <n v="123"/>
    <n v="0.41000000000000453"/>
    <n v="124"/>
    <n v="0.82666666666666555"/>
    <n v="15"/>
    <n v="0.33333333333333282"/>
    <n v="18"/>
    <n v="0.60000000000000009"/>
    <n v="8"/>
    <n v="0.53333333333333344"/>
    <n v="4"/>
    <n v="0.40000000000000013"/>
  </r>
  <r>
    <x v="1"/>
    <d v="2011-03-16T00:00:00"/>
    <x v="0"/>
    <s v="UPA400"/>
    <x v="61"/>
    <x v="94"/>
    <n v="606417"/>
    <n v="144368"/>
    <n v="0"/>
    <n v="0"/>
    <n v="0"/>
    <n v="21.5"/>
    <n v="6.9"/>
    <n v="37.799999999999997"/>
    <m/>
    <n v="21.7"/>
    <s v="Oscura"/>
    <n v="52"/>
    <n v="2.6"/>
    <n v="2.8"/>
    <n v="4.2"/>
    <n v="0"/>
    <n v="12.8"/>
    <n v="0.4"/>
    <n v="0.6"/>
    <n v="0"/>
    <n v="396.7"/>
    <n v="21.8"/>
    <n v="2.2999999999999998"/>
    <n v="52"/>
    <n v="0.17333333333333698"/>
    <n v="3"/>
    <n v="1.999999999999752E-2"/>
    <n v="0"/>
    <n v="-4.9266146717741321E-16"/>
    <n v="13"/>
    <n v="0.43333333333333346"/>
    <n v="3"/>
    <n v="0.20000000000000018"/>
    <n v="4"/>
    <n v="0.40000000000000013"/>
  </r>
  <r>
    <x v="1"/>
    <d v="2011-05-18T00:00:00"/>
    <x v="0"/>
    <s v="UPA400"/>
    <x v="62"/>
    <x v="297"/>
    <n v="887121"/>
    <n v="26652"/>
    <n v="0"/>
    <n v="8"/>
    <m/>
    <n v="3"/>
    <n v="6.9"/>
    <m/>
    <m/>
    <n v="0"/>
    <s v="Clara"/>
    <n v="31"/>
    <n v="99"/>
    <n v="2"/>
    <n v="0"/>
    <n v="9"/>
    <n v="4"/>
    <n v="1"/>
    <n v="0"/>
    <n v="0"/>
    <n v="40"/>
    <n v="82"/>
    <n v="2"/>
    <n v="31"/>
    <n v="0.10333333333333711"/>
    <n v="99"/>
    <n v="0.6"/>
    <n v="9"/>
    <n v="0.19999999999999954"/>
    <n v="4"/>
    <n v="0.13333333333333353"/>
    <n v="2"/>
    <n v="0.13333333333333353"/>
    <n v="0"/>
    <n v="1.3877787807814457E-16"/>
  </r>
  <r>
    <x v="1"/>
    <d v="2011-05-18T00:00:00"/>
    <x v="0"/>
    <s v="UPA400"/>
    <x v="62"/>
    <x v="298"/>
    <n v="860791"/>
    <n v="81582"/>
    <n v="0"/>
    <n v="13"/>
    <m/>
    <n v="3"/>
    <n v="6.1"/>
    <m/>
    <m/>
    <n v="0.62"/>
    <m/>
    <n v="43"/>
    <n v="173"/>
    <n v="2"/>
    <n v="1"/>
    <n v="14"/>
    <n v="4"/>
    <n v="0"/>
    <n v="1"/>
    <n v="0"/>
    <n v="43"/>
    <n v="11"/>
    <n v="1"/>
    <n v="43"/>
    <n v="0.14333333333333703"/>
    <n v="173"/>
    <n v="1"/>
    <n v="14"/>
    <n v="0.31111111111111062"/>
    <n v="4"/>
    <n v="0.13333333333333353"/>
    <n v="2"/>
    <n v="0.13333333333333353"/>
    <n v="1"/>
    <n v="0.10000000000000014"/>
  </r>
  <r>
    <x v="1"/>
    <d v="2011-05-18T00:00:00"/>
    <x v="0"/>
    <s v="UPA400"/>
    <x v="62"/>
    <x v="2"/>
    <n v="790933"/>
    <n v="19270"/>
    <n v="0"/>
    <n v="5"/>
    <m/>
    <n v="2"/>
    <n v="6.2279999999999998"/>
    <n v="29.05"/>
    <n v="1.24"/>
    <n v="0.55000000000000004"/>
    <m/>
    <n v="100"/>
    <n v="49"/>
    <n v="13"/>
    <n v="0"/>
    <n v="5"/>
    <n v="11"/>
    <n v="0"/>
    <m/>
    <n v="0"/>
    <n v="52"/>
    <n v="4"/>
    <n v="0"/>
    <n v="100"/>
    <n v="0.33333333333333737"/>
    <n v="49"/>
    <n v="0.32666666666666383"/>
    <n v="5"/>
    <n v="0.11111111111111063"/>
    <n v="11"/>
    <n v="0.36666666666666681"/>
    <n v="13"/>
    <n v="0.8666666666666667"/>
    <n v="0"/>
    <n v="1.3877787807814457E-16"/>
  </r>
  <r>
    <x v="1"/>
    <d v="2011-05-18T00:00:00"/>
    <x v="0"/>
    <s v="UPA400"/>
    <x v="62"/>
    <x v="91"/>
    <n v="775610"/>
    <n v="3947"/>
    <n v="0"/>
    <n v="2"/>
    <m/>
    <n v="2"/>
    <n v="6.6"/>
    <m/>
    <m/>
    <n v="0.49"/>
    <m/>
    <n v="57"/>
    <n v="46"/>
    <n v="17"/>
    <n v="0"/>
    <n v="6"/>
    <n v="8"/>
    <n v="0"/>
    <n v="0"/>
    <n v="1"/>
    <n v="39"/>
    <n v="6"/>
    <n v="0"/>
    <n v="57"/>
    <n v="0.19000000000000361"/>
    <n v="46"/>
    <n v="0.30666666666666387"/>
    <n v="6"/>
    <n v="0.13333333333333286"/>
    <n v="8"/>
    <n v="0.26666666666666683"/>
    <n v="17"/>
    <n v="1"/>
    <n v="0"/>
    <n v="1.3877787807814457E-16"/>
  </r>
  <r>
    <x v="1"/>
    <d v="2011-05-18T00:00:00"/>
    <x v="0"/>
    <s v="UPA400"/>
    <x v="62"/>
    <x v="299"/>
    <n v="757720"/>
    <n v="112886"/>
    <n v="0"/>
    <n v="6"/>
    <m/>
    <n v="6"/>
    <n v="6.9"/>
    <n v="35.200000000000003"/>
    <n v="1.1299999999999999"/>
    <n v="0.04"/>
    <m/>
    <n v="301"/>
    <n v="138"/>
    <n v="12"/>
    <n v="1"/>
    <n v="18"/>
    <n v="17"/>
    <n v="0"/>
    <n v="1"/>
    <n v="1"/>
    <n v="40"/>
    <n v="8"/>
    <n v="1"/>
    <n v="301"/>
    <n v="1.3"/>
    <n v="138"/>
    <n v="0.91999999999999948"/>
    <n v="18"/>
    <n v="0.39999999999999941"/>
    <n v="17"/>
    <n v="0.56666666666666676"/>
    <n v="12"/>
    <n v="0.8"/>
    <n v="1"/>
    <n v="0.10000000000000014"/>
  </r>
  <r>
    <x v="1"/>
    <d v="2011-05-18T00:00:00"/>
    <x v="0"/>
    <s v="UPA400"/>
    <x v="62"/>
    <x v="289"/>
    <n v="709266"/>
    <n v="64432"/>
    <n v="0"/>
    <n v="4"/>
    <m/>
    <n v="7"/>
    <n v="7.1"/>
    <n v="36.799999999999997"/>
    <n v="1.04"/>
    <n v="0.08"/>
    <m/>
    <n v="104"/>
    <n v="85"/>
    <n v="8"/>
    <n v="0"/>
    <n v="12"/>
    <n v="9"/>
    <n v="0"/>
    <n v="1"/>
    <n v="1"/>
    <n v="31"/>
    <n v="3"/>
    <n v="1"/>
    <n v="104"/>
    <n v="0.34666666666667079"/>
    <n v="85"/>
    <n v="0.56666666666666388"/>
    <n v="12"/>
    <n v="0.26666666666666622"/>
    <n v="9"/>
    <n v="0.30000000000000016"/>
    <n v="8"/>
    <n v="0.53333333333333344"/>
    <n v="0"/>
    <n v="1.3877787807814457E-16"/>
  </r>
  <r>
    <x v="1"/>
    <d v="2011-05-18T00:00:00"/>
    <x v="0"/>
    <s v="UPA400"/>
    <x v="62"/>
    <x v="35"/>
    <n v="674872"/>
    <n v="30038"/>
    <n v="0.2"/>
    <n v="2"/>
    <m/>
    <n v="6"/>
    <n v="10"/>
    <n v="37.1"/>
    <n v="1.2"/>
    <n v="0"/>
    <s v="Clara"/>
    <n v="62"/>
    <n v="73"/>
    <n v="7"/>
    <n v="0"/>
    <n v="9"/>
    <n v="6"/>
    <n v="0"/>
    <n v="0"/>
    <n v="0"/>
    <n v="30"/>
    <n v="4"/>
    <n v="1"/>
    <n v="62"/>
    <n v="0.20666666666667025"/>
    <n v="73"/>
    <n v="0.48666666666666353"/>
    <n v="9"/>
    <n v="0.19999999999999954"/>
    <n v="6"/>
    <n v="0.20000000000000018"/>
    <n v="7"/>
    <n v="0.46666666666666679"/>
    <n v="0"/>
    <n v="1.3877787807814457E-16"/>
  </r>
  <r>
    <x v="1"/>
    <d v="2011-05-18T00:00:00"/>
    <x v="0"/>
    <s v="UPA400"/>
    <x v="62"/>
    <x v="256"/>
    <n v="644834"/>
    <n v="180246"/>
    <n v="0"/>
    <n v="7"/>
    <n v="-1"/>
    <n v="26"/>
    <n v="7"/>
    <n v="36.6"/>
    <n v="0.1"/>
    <n v="0.1"/>
    <s v="Clara"/>
    <n v="185"/>
    <n v="183"/>
    <n v="27"/>
    <n v="1"/>
    <n v="24"/>
    <n v="13"/>
    <n v="0"/>
    <n v="1"/>
    <n v="-1"/>
    <n v="44"/>
    <n v="20"/>
    <n v="3"/>
    <n v="185"/>
    <n v="0.61666666666667058"/>
    <n v="183"/>
    <n v="1"/>
    <n v="24"/>
    <n v="0.53333333333333266"/>
    <n v="13"/>
    <n v="0.43333333333333346"/>
    <n v="27"/>
    <n v="1"/>
    <n v="1"/>
    <n v="0.10000000000000014"/>
  </r>
  <r>
    <x v="1"/>
    <d v="2011-05-18T00:00:00"/>
    <x v="0"/>
    <s v="UPA400"/>
    <x v="62"/>
    <x v="213"/>
    <n v="620775"/>
    <n v="156187"/>
    <n v="0"/>
    <n v="3.8"/>
    <n v="0"/>
    <n v="30.7"/>
    <n v="6.7"/>
    <n v="35.799999999999997"/>
    <m/>
    <n v="0"/>
    <s v="Oscura"/>
    <n v="121.6"/>
    <n v="124.4"/>
    <n v="25.1"/>
    <n v="5.8"/>
    <n v="23.5"/>
    <n v="24"/>
    <n v="2.7"/>
    <n v="0"/>
    <n v="0"/>
    <n v="178"/>
    <n v="41.7"/>
    <n v="3.6"/>
    <n v="122"/>
    <n v="0.40666666666667117"/>
    <n v="124"/>
    <n v="0.82666666666666555"/>
    <n v="24"/>
    <n v="0.53333333333333266"/>
    <n v="24"/>
    <n v="0.8"/>
    <n v="25"/>
    <n v="1"/>
    <n v="6"/>
    <n v="0.60000000000000009"/>
  </r>
  <r>
    <x v="1"/>
    <d v="2011-04-06T00:00:00"/>
    <x v="0"/>
    <s v="UPA400"/>
    <x v="63"/>
    <x v="300"/>
    <n v="876235"/>
    <n v="40321"/>
    <n v="0"/>
    <n v="10"/>
    <m/>
    <n v="7"/>
    <n v="6.5"/>
    <m/>
    <m/>
    <n v="0.06"/>
    <m/>
    <n v="69"/>
    <n v="141"/>
    <n v="1"/>
    <n v="0"/>
    <n v="8"/>
    <n v="5"/>
    <n v="0"/>
    <n v="1"/>
    <n v="0"/>
    <n v="84"/>
    <n v="9"/>
    <n v="2"/>
    <n v="69"/>
    <n v="0.23000000000000353"/>
    <n v="141"/>
    <n v="0.93999999999999961"/>
    <n v="8"/>
    <n v="0.17777777777777731"/>
    <n v="5"/>
    <n v="0.16666666666666685"/>
    <n v="1"/>
    <n v="6.666666666666686E-2"/>
    <n v="0"/>
    <n v="1.3877787807814457E-16"/>
  </r>
  <r>
    <x v="1"/>
    <d v="2011-04-06T00:00:00"/>
    <x v="0"/>
    <s v="UPA400"/>
    <x v="63"/>
    <x v="23"/>
    <n v="839891"/>
    <n v="3763"/>
    <n v="0"/>
    <n v="6"/>
    <m/>
    <n v="5"/>
    <n v="6.9"/>
    <m/>
    <m/>
    <n v="0.13"/>
    <m/>
    <n v="31"/>
    <n v="33"/>
    <n v="2"/>
    <n v="0"/>
    <n v="5"/>
    <n v="4"/>
    <n v="0"/>
    <n v="0"/>
    <n v="0"/>
    <n v="74"/>
    <n v="3"/>
    <n v="1"/>
    <n v="31"/>
    <n v="0.10333333333333711"/>
    <n v="33"/>
    <n v="0.21999999999999736"/>
    <n v="5"/>
    <n v="0.11111111111111063"/>
    <n v="4"/>
    <n v="0.13333333333333353"/>
    <n v="2"/>
    <n v="0.13333333333333353"/>
    <n v="0"/>
    <n v="1.3877787807814457E-16"/>
  </r>
  <r>
    <x v="1"/>
    <d v="2011-04-06T00:00:00"/>
    <x v="0"/>
    <s v="UPA400"/>
    <x v="63"/>
    <x v="147"/>
    <n v="835914"/>
    <n v="87054"/>
    <n v="0"/>
    <n v="8"/>
    <m/>
    <n v="2"/>
    <n v="5.7"/>
    <m/>
    <m/>
    <n v="0.04"/>
    <m/>
    <n v="132"/>
    <n v="101"/>
    <n v="14"/>
    <n v="0"/>
    <n v="17"/>
    <n v="12"/>
    <n v="0"/>
    <n v="1"/>
    <n v="0"/>
    <n v="55"/>
    <n v="9"/>
    <n v="2"/>
    <n v="132"/>
    <n v="0.44000000000000472"/>
    <n v="101"/>
    <n v="0.67333333333333123"/>
    <n v="17"/>
    <n v="0.37777777777777721"/>
    <n v="12"/>
    <n v="0.40000000000000013"/>
    <n v="14"/>
    <n v="0.93333333333333335"/>
    <n v="0"/>
    <n v="1.3877787807814457E-16"/>
  </r>
  <r>
    <x v="1"/>
    <d v="2011-04-06T00:00:00"/>
    <x v="0"/>
    <s v="UPA400"/>
    <x v="63"/>
    <x v="139"/>
    <n v="803196"/>
    <n v="5714"/>
    <n v="0"/>
    <n v="3"/>
    <m/>
    <n v="8"/>
    <n v="6.4459999999999997"/>
    <n v="31"/>
    <n v="1"/>
    <n v="0.01"/>
    <m/>
    <n v="31"/>
    <n v="22"/>
    <n v="1"/>
    <n v="0"/>
    <n v="4"/>
    <n v="3"/>
    <n v="0"/>
    <m/>
    <n v="0"/>
    <n v="26"/>
    <n v="5"/>
    <n v="2"/>
    <n v="31"/>
    <n v="0.10333333333333711"/>
    <n v="22"/>
    <n v="0.14666666666666417"/>
    <n v="4"/>
    <n v="8.8888888888888407E-2"/>
    <n v="3"/>
    <n v="0.1000000000000002"/>
    <n v="1"/>
    <n v="6.666666666666686E-2"/>
    <n v="0"/>
    <n v="1.3877787807814457E-16"/>
  </r>
  <r>
    <x v="1"/>
    <d v="2011-04-06T00:00:00"/>
    <x v="0"/>
    <s v="UPA400"/>
    <x v="63"/>
    <x v="91"/>
    <n v="794770"/>
    <n v="37116"/>
    <n v="0"/>
    <n v="4"/>
    <m/>
    <n v="1"/>
    <n v="6"/>
    <m/>
    <m/>
    <n v="0.28000000000000003"/>
    <m/>
    <n v="103"/>
    <n v="106"/>
    <n v="4"/>
    <n v="1"/>
    <n v="17"/>
    <n v="12"/>
    <n v="1"/>
    <n v="1"/>
    <n v="1"/>
    <n v="26"/>
    <n v="2"/>
    <n v="1"/>
    <n v="103"/>
    <n v="0.34333333333333743"/>
    <n v="106"/>
    <n v="0.70666666666666478"/>
    <n v="17"/>
    <n v="0.37777777777777721"/>
    <n v="12"/>
    <n v="0.40000000000000013"/>
    <n v="4"/>
    <n v="0.26666666666666683"/>
    <n v="1"/>
    <n v="0.10000000000000014"/>
  </r>
  <r>
    <x v="1"/>
    <d v="2011-04-06T00:00:00"/>
    <x v="0"/>
    <s v="UPA400"/>
    <x v="63"/>
    <x v="78"/>
    <n v="737876"/>
    <n v="31689"/>
    <n v="0"/>
    <n v="5"/>
    <m/>
    <n v="1"/>
    <n v="6.2"/>
    <s v=""/>
    <s v=""/>
    <n v="0.86"/>
    <s v=""/>
    <n v="166"/>
    <n v="100"/>
    <n v="7"/>
    <n v="0"/>
    <n v="27"/>
    <n v="14"/>
    <n v="0"/>
    <n v="1"/>
    <n v="1"/>
    <n v="29"/>
    <n v="3"/>
    <n v="1"/>
    <n v="166"/>
    <n v="0.5533333333333379"/>
    <n v="100"/>
    <n v="0.66666666666666452"/>
    <n v="27"/>
    <n v="0.59999999999999942"/>
    <n v="14"/>
    <n v="0.46666666666666679"/>
    <n v="7"/>
    <n v="0.46666666666666679"/>
    <n v="0"/>
    <n v="1.3877787807814457E-16"/>
  </r>
  <r>
    <x v="1"/>
    <d v="2011-04-06T00:00:00"/>
    <x v="0"/>
    <s v="UPA400"/>
    <x v="63"/>
    <x v="301"/>
    <n v="706187"/>
    <n v="118026"/>
    <n v="0"/>
    <n v="7"/>
    <m/>
    <n v="4"/>
    <n v="7.2"/>
    <n v="37"/>
    <n v="0.9"/>
    <n v="0.1"/>
    <s v="Clara"/>
    <n v="234"/>
    <n v="170"/>
    <n v="13"/>
    <n v="1"/>
    <n v="54"/>
    <n v="16"/>
    <n v="0"/>
    <n v="2"/>
    <n v="0"/>
    <n v="32"/>
    <n v="6"/>
    <n v="2"/>
    <n v="234"/>
    <n v="0.78000000000000225"/>
    <n v="170"/>
    <n v="1"/>
    <n v="54"/>
    <n v="1"/>
    <n v="16"/>
    <n v="0.53333333333333344"/>
    <n v="13"/>
    <n v="0.8666666666666667"/>
    <n v="1"/>
    <n v="0.10000000000000014"/>
  </r>
  <r>
    <x v="1"/>
    <d v="2011-04-06T00:00:00"/>
    <x v="0"/>
    <s v="UPA400"/>
    <x v="63"/>
    <x v="302"/>
    <n v="675212"/>
    <n v="87051"/>
    <n v="0"/>
    <n v="14"/>
    <n v="-1"/>
    <n v="5"/>
    <n v="7.2"/>
    <n v="37.700000000000003"/>
    <n v="0.7"/>
    <n v="0.1"/>
    <s v="Clara"/>
    <n v="354"/>
    <n v="268"/>
    <n v="21"/>
    <n v="1"/>
    <n v="86"/>
    <n v="21"/>
    <n v="2"/>
    <n v="5"/>
    <n v="-1"/>
    <n v="40"/>
    <n v="9"/>
    <n v="2"/>
    <n v="354"/>
    <n v="1"/>
    <n v="268"/>
    <n v="1"/>
    <n v="86"/>
    <n v="1"/>
    <n v="21"/>
    <n v="0.70000000000000007"/>
    <n v="21"/>
    <n v="1"/>
    <n v="1"/>
    <n v="0.10000000000000014"/>
  </r>
  <r>
    <x v="1"/>
    <d v="2011-04-06T00:00:00"/>
    <x v="0"/>
    <s v="UPA400"/>
    <x v="63"/>
    <x v="94"/>
    <n v="590360"/>
    <n v="125772"/>
    <n v="0"/>
    <n v="0"/>
    <n v="0"/>
    <n v="44"/>
    <n v="6.7"/>
    <n v="42.8"/>
    <m/>
    <n v="21.7"/>
    <s v="Oscura"/>
    <n v="98.5"/>
    <n v="4.3"/>
    <n v="23.3"/>
    <n v="4.5"/>
    <n v="0"/>
    <n v="19.7"/>
    <n v="0.6"/>
    <n v="0"/>
    <n v="0"/>
    <n v="83.1"/>
    <n v="19.899999999999999"/>
    <n v="0.8"/>
    <n v="99"/>
    <n v="0.33000000000000401"/>
    <n v="4"/>
    <n v="2.6666666666664188E-2"/>
    <n v="0"/>
    <n v="-4.9266146717741321E-16"/>
    <n v="20"/>
    <n v="0.66666666666666674"/>
    <n v="23"/>
    <n v="1"/>
    <n v="5"/>
    <n v="0.50000000000000011"/>
  </r>
  <r>
    <x v="1"/>
    <d v="2011-04-06T00:00:00"/>
    <x v="0"/>
    <s v="UPA400"/>
    <x v="63"/>
    <x v="94"/>
    <n v="620352"/>
    <n v="32189"/>
    <n v="0"/>
    <n v="0"/>
    <n v="0"/>
    <n v="9.5"/>
    <n v="6.8"/>
    <n v="37.1"/>
    <m/>
    <n v="21.7"/>
    <s v="Oscura"/>
    <n v="61.1"/>
    <n v="35.200000000000003"/>
    <n v="10.9"/>
    <n v="4.8"/>
    <n v="0"/>
    <n v="18.5"/>
    <n v="0.5"/>
    <n v="0.6"/>
    <n v="0"/>
    <n v="68.5"/>
    <n v="12.7"/>
    <n v="3"/>
    <n v="61"/>
    <n v="0.20333333333333692"/>
    <n v="35"/>
    <n v="0.23333333333333067"/>
    <n v="0"/>
    <n v="-4.9266146717741321E-16"/>
    <n v="19"/>
    <n v="0.63333333333333341"/>
    <n v="11"/>
    <n v="0.73333333333333339"/>
    <n v="5"/>
    <n v="0.50000000000000011"/>
  </r>
  <r>
    <x v="1"/>
    <d v="2011-04-06T00:00:00"/>
    <x v="0"/>
    <s v="UPA400"/>
    <x v="63"/>
    <x v="192"/>
    <n v="588161"/>
    <n v="199067"/>
    <n v="0"/>
    <n v="0"/>
    <n v="0"/>
    <n v="17.2"/>
    <n v="6.9"/>
    <n v="34.5"/>
    <m/>
    <n v="-1"/>
    <s v="Oscura"/>
    <n v="263.10000000000002"/>
    <n v="161"/>
    <n v="37.6"/>
    <n v="9.9"/>
    <n v="23.3"/>
    <n v="30.5"/>
    <n v="1"/>
    <n v="0"/>
    <n v="0"/>
    <n v="102.8"/>
    <n v="31.5"/>
    <n v="4.8"/>
    <n v="263"/>
    <n v="0.87666666666666793"/>
    <n v="161"/>
    <n v="1"/>
    <n v="23"/>
    <n v="0.51111111111111041"/>
    <n v="31"/>
    <n v="1"/>
    <n v="38"/>
    <n v="1"/>
    <n v="10"/>
    <n v="1"/>
  </r>
  <r>
    <x v="1"/>
    <d v="2011-06-01T00:00:00"/>
    <x v="0"/>
    <s v="UPA400"/>
    <x v="64"/>
    <x v="236"/>
    <n v="883878"/>
    <n v="30147"/>
    <n v="0"/>
    <n v="4"/>
    <m/>
    <n v="13"/>
    <n v="7.1"/>
    <m/>
    <m/>
    <n v="0"/>
    <s v="Clara"/>
    <n v="44"/>
    <n v="76"/>
    <n v="1"/>
    <n v="3"/>
    <n v="5"/>
    <n v="8"/>
    <n v="0"/>
    <n v="0"/>
    <n v="3"/>
    <n v="74"/>
    <n v="13"/>
    <n v="3"/>
    <n v="44"/>
    <n v="0.14666666666667036"/>
    <n v="76"/>
    <n v="0.50666666666666349"/>
    <n v="5"/>
    <n v="0.11111111111111063"/>
    <n v="8"/>
    <n v="0.26666666666666683"/>
    <n v="1"/>
    <n v="6.666666666666686E-2"/>
    <n v="3"/>
    <n v="0.30000000000000016"/>
  </r>
  <r>
    <x v="1"/>
    <d v="2011-06-01T00:00:00"/>
    <x v="0"/>
    <s v="O500 EURO V"/>
    <x v="64"/>
    <x v="56"/>
    <n v="867174"/>
    <n v="13443"/>
    <n v="0"/>
    <n v="3"/>
    <m/>
    <n v="10"/>
    <n v="7.2"/>
    <n v="36.4"/>
    <n v="1.29"/>
    <n v="0"/>
    <m/>
    <n v="34"/>
    <n v="31"/>
    <n v="3"/>
    <n v="0"/>
    <n v="3"/>
    <n v="2"/>
    <n v="0"/>
    <n v="0"/>
    <n v="0"/>
    <n v="36"/>
    <n v="11"/>
    <n v="2"/>
    <n v="34"/>
    <n v="0.11333333333333709"/>
    <n v="31"/>
    <n v="0.20666666666666406"/>
    <n v="3"/>
    <n v="6.666666666666618E-2"/>
    <n v="2"/>
    <n v="6.6666666666666874E-2"/>
    <n v="3"/>
    <n v="0.20000000000000018"/>
    <n v="0"/>
    <n v="1.3877787807814457E-16"/>
  </r>
  <r>
    <x v="1"/>
    <d v="2011-06-01T00:00:00"/>
    <x v="0"/>
    <s v="UPA400"/>
    <x v="64"/>
    <x v="2"/>
    <n v="812271"/>
    <n v="58866"/>
    <n v="0"/>
    <n v="3"/>
    <m/>
    <n v="2"/>
    <n v="5.8860000000000001"/>
    <n v="27.23"/>
    <n v="1.22"/>
    <n v="0.21"/>
    <m/>
    <n v="154"/>
    <n v="136"/>
    <n v="6"/>
    <n v="0"/>
    <n v="10"/>
    <n v="15"/>
    <n v="0"/>
    <m/>
    <n v="0"/>
    <n v="35"/>
    <n v="2"/>
    <n v="1"/>
    <n v="154"/>
    <n v="0.5133333333333383"/>
    <n v="136"/>
    <n v="0.90666666666666607"/>
    <n v="10"/>
    <n v="0.22222222222222177"/>
    <n v="15"/>
    <n v="0.50000000000000011"/>
    <n v="6"/>
    <n v="0.40000000000000013"/>
    <n v="0"/>
    <n v="1.3877787807814457E-16"/>
  </r>
  <r>
    <x v="1"/>
    <d v="2011-06-01T00:00:00"/>
    <x v="0"/>
    <s v="UPA400"/>
    <x v="64"/>
    <x v="91"/>
    <n v="796690"/>
    <n v="43285"/>
    <n v="0"/>
    <n v="3"/>
    <m/>
    <n v="1"/>
    <n v="6"/>
    <m/>
    <m/>
    <n v="0.2"/>
    <m/>
    <n v="106"/>
    <n v="101"/>
    <n v="9"/>
    <n v="1"/>
    <n v="6"/>
    <n v="13"/>
    <n v="1"/>
    <n v="0"/>
    <n v="1"/>
    <n v="33"/>
    <n v="4"/>
    <n v="1"/>
    <n v="106"/>
    <n v="0.3533333333333375"/>
    <n v="101"/>
    <n v="0.67333333333333123"/>
    <n v="6"/>
    <n v="0.13333333333333286"/>
    <n v="13"/>
    <n v="0.43333333333333346"/>
    <n v="9"/>
    <n v="0.60000000000000009"/>
    <n v="1"/>
    <n v="0.10000000000000014"/>
  </r>
  <r>
    <x v="1"/>
    <d v="2011-06-01T00:00:00"/>
    <x v="0"/>
    <s v="UPA400"/>
    <x v="64"/>
    <x v="171"/>
    <n v="763508"/>
    <n v="94422"/>
    <n v="0"/>
    <n v="4"/>
    <m/>
    <n v="3"/>
    <n v="6.7"/>
    <n v="33.299999999999997"/>
    <n v="1.07"/>
    <n v="0.06"/>
    <m/>
    <n v="152"/>
    <n v="110"/>
    <n v="3"/>
    <n v="0"/>
    <n v="9"/>
    <n v="11"/>
    <n v="0"/>
    <n v="1"/>
    <n v="0"/>
    <n v="32"/>
    <n v="4"/>
    <n v="1"/>
    <n v="152"/>
    <n v="0.50666666666667171"/>
    <n v="110"/>
    <n v="0.73333333333333162"/>
    <n v="9"/>
    <n v="0.19999999999999954"/>
    <n v="11"/>
    <n v="0.36666666666666681"/>
    <n v="3"/>
    <n v="0.20000000000000018"/>
    <n v="0"/>
    <n v="1.3877787807814457E-16"/>
  </r>
  <r>
    <x v="1"/>
    <d v="2011-06-01T00:00:00"/>
    <x v="0"/>
    <s v="UPA400"/>
    <x v="64"/>
    <x v="102"/>
    <n v="715344"/>
    <n v="66258"/>
    <n v="0"/>
    <n v="4"/>
    <m/>
    <n v="12"/>
    <n v="7.1"/>
    <n v="36.5"/>
    <n v="0.1"/>
    <n v="0.1"/>
    <s v="Clara"/>
    <n v="125"/>
    <n v="3"/>
    <n v="1"/>
    <n v="109"/>
    <n v="1"/>
    <n v="0"/>
    <n v="0"/>
    <n v="0"/>
    <n v="0"/>
    <n v="28"/>
    <n v="4"/>
    <n v="2"/>
    <n v="125"/>
    <n v="0.41666666666667124"/>
    <n v="3"/>
    <n v="1.999999999999752E-2"/>
    <n v="1"/>
    <n v="2.222222222222173E-2"/>
    <n v="0"/>
    <n v="2.0816681711721685E-16"/>
    <n v="1"/>
    <n v="6.666666666666686E-2"/>
    <n v="109"/>
    <n v="1"/>
  </r>
  <r>
    <x v="1"/>
    <d v="2011-06-01T00:00:00"/>
    <x v="0"/>
    <s v="UPA400"/>
    <x v="64"/>
    <x v="303"/>
    <n v="679951"/>
    <n v="30865"/>
    <n v="0"/>
    <n v="2"/>
    <n v="0"/>
    <n v="4"/>
    <n v="7.2"/>
    <n v="37.1"/>
    <n v="0.6"/>
    <n v="0.1"/>
    <s v="Clara"/>
    <n v="73"/>
    <n v="76"/>
    <n v="3"/>
    <n v="0"/>
    <n v="10"/>
    <n v="8"/>
    <n v="0"/>
    <n v="0"/>
    <n v="0"/>
    <n v="28"/>
    <n v="4"/>
    <n v="1"/>
    <n v="73"/>
    <n v="0.24333333333333684"/>
    <n v="76"/>
    <n v="0.50666666666666349"/>
    <n v="10"/>
    <n v="0.22222222222222177"/>
    <n v="8"/>
    <n v="0.26666666666666683"/>
    <n v="3"/>
    <n v="0.20000000000000018"/>
    <n v="0"/>
    <n v="1.3877787807814457E-16"/>
  </r>
  <r>
    <x v="1"/>
    <d v="2011-06-01T00:00:00"/>
    <x v="0"/>
    <s v="UPA400"/>
    <x v="64"/>
    <x v="242"/>
    <n v="649086"/>
    <n v="178115"/>
    <n v="0"/>
    <n v="27.6"/>
    <n v="0"/>
    <n v="12.2"/>
    <n v="8"/>
    <n v="38.9"/>
    <n v="0"/>
    <n v="-1"/>
    <s v="Oscura"/>
    <n v="282.7"/>
    <n v="155.30000000000001"/>
    <n v="8.9"/>
    <n v="4.2"/>
    <n v="19"/>
    <n v="18.100000000000001"/>
    <n v="1.6"/>
    <n v="0"/>
    <n v="0"/>
    <n v="77.5"/>
    <n v="30"/>
    <n v="8"/>
    <n v="283"/>
    <n v="0.94333333333333391"/>
    <n v="155"/>
    <n v="1"/>
    <n v="19"/>
    <n v="0.42222222222222161"/>
    <n v="18"/>
    <n v="0.60000000000000009"/>
    <n v="9"/>
    <n v="0.60000000000000009"/>
    <n v="4"/>
    <n v="0.40000000000000013"/>
  </r>
  <r>
    <x v="1"/>
    <d v="2011-06-01T00:00:00"/>
    <x v="0"/>
    <s v="UPA400"/>
    <x v="64"/>
    <x v="304"/>
    <n v="616524"/>
    <n v="145553"/>
    <n v="0"/>
    <n v="4"/>
    <n v="0"/>
    <n v="16.399999999999999"/>
    <n v="7"/>
    <n v="36.4"/>
    <m/>
    <n v="-1"/>
    <s v="Oscura"/>
    <n v="260.39999999999998"/>
    <n v="173.9"/>
    <n v="8"/>
    <n v="7.2"/>
    <n v="23.8"/>
    <n v="21.3"/>
    <n v="0.3"/>
    <n v="0"/>
    <n v="0"/>
    <n v="78.2"/>
    <n v="31.5"/>
    <n v="3.4"/>
    <n v="260"/>
    <n v="0.86666666666666803"/>
    <n v="174"/>
    <n v="1"/>
    <n v="24"/>
    <n v="0.53333333333333266"/>
    <n v="21"/>
    <n v="0.70000000000000007"/>
    <n v="8"/>
    <n v="0.53333333333333344"/>
    <n v="7"/>
    <n v="0.70000000000000007"/>
  </r>
  <r>
    <x v="1"/>
    <d v="2011-06-01T00:00:00"/>
    <x v="0"/>
    <s v="UPA400"/>
    <x v="64"/>
    <x v="305"/>
    <n v="581625"/>
    <n v="110654"/>
    <n v="0"/>
    <n v="0"/>
    <n v="0"/>
    <n v="19.7"/>
    <n v="6.6"/>
    <n v="39.4"/>
    <m/>
    <n v="-1"/>
    <s v="Oscura"/>
    <n v="71.900000000000006"/>
    <n v="61.7"/>
    <n v="8.5"/>
    <n v="6.5"/>
    <n v="9.1"/>
    <n v="20.2"/>
    <n v="1.1000000000000001"/>
    <n v="1.4"/>
    <n v="0"/>
    <n v="86.4"/>
    <n v="45.5"/>
    <n v="5"/>
    <n v="72"/>
    <n v="0.24000000000000352"/>
    <n v="62"/>
    <n v="0.41333333333333033"/>
    <n v="9"/>
    <n v="0.19999999999999954"/>
    <n v="20"/>
    <n v="0.66666666666666674"/>
    <n v="9"/>
    <n v="0.60000000000000009"/>
    <n v="7"/>
    <n v="0.70000000000000007"/>
  </r>
  <r>
    <x v="1"/>
    <d v="2015-02-14T00:00:00"/>
    <x v="0"/>
    <s v="UPA400"/>
    <x v="65"/>
    <x v="0"/>
    <n v="874736"/>
    <n v="77254"/>
    <n v="0"/>
    <n v="4"/>
    <m/>
    <n v="4"/>
    <n v="6"/>
    <m/>
    <m/>
    <n v="0.18"/>
    <m/>
    <n v="78"/>
    <n v="72"/>
    <n v="4"/>
    <n v="0"/>
    <n v="10"/>
    <n v="10"/>
    <n v="0"/>
    <n v="0"/>
    <n v="1"/>
    <n v="30"/>
    <n v="5"/>
    <n v="1"/>
    <n v="78"/>
    <n v="0.26000000000000356"/>
    <n v="72"/>
    <n v="0.47999999999999687"/>
    <n v="10"/>
    <n v="0.22222222222222177"/>
    <n v="10"/>
    <n v="0.33339999999999997"/>
    <n v="4"/>
    <n v="0.26666666666666683"/>
    <n v="0"/>
    <n v="1.3877787807814457E-16"/>
  </r>
  <r>
    <x v="1"/>
    <d v="2015-02-14T00:00:00"/>
    <x v="0"/>
    <s v="UPA400"/>
    <x v="65"/>
    <x v="306"/>
    <n v="846551"/>
    <n v="49069"/>
    <n v="0"/>
    <n v="7"/>
    <m/>
    <n v="13"/>
    <n v="5.7"/>
    <m/>
    <m/>
    <n v="7.0000000000000007E-2"/>
    <m/>
    <n v="189"/>
    <n v="129"/>
    <n v="2"/>
    <n v="1"/>
    <n v="19"/>
    <n v="14"/>
    <n v="1"/>
    <n v="1"/>
    <n v="1"/>
    <n v="30"/>
    <n v="11"/>
    <n v="4"/>
    <n v="189"/>
    <n v="0.63000000000000378"/>
    <n v="129"/>
    <n v="0.8599999999999991"/>
    <n v="19"/>
    <n v="0.42222222222222161"/>
    <n v="14"/>
    <n v="0.46666666666666679"/>
    <n v="2"/>
    <n v="0.13333333333333353"/>
    <n v="1"/>
    <n v="0.10000000000000014"/>
  </r>
  <r>
    <x v="1"/>
    <d v="2015-02-14T00:00:00"/>
    <x v="0"/>
    <s v="UPA400"/>
    <x v="65"/>
    <x v="139"/>
    <n v="788281"/>
    <n v="10226"/>
    <n v="0"/>
    <n v="10"/>
    <m/>
    <n v="2"/>
    <n v="6.3109999999999999"/>
    <n v="29.23"/>
    <n v="1.19"/>
    <n v="0.01"/>
    <m/>
    <n v="17"/>
    <n v="39"/>
    <n v="2"/>
    <n v="0"/>
    <n v="5"/>
    <n v="3"/>
    <n v="0"/>
    <m/>
    <n v="0"/>
    <n v="41"/>
    <n v="2"/>
    <n v="0"/>
    <n v="17"/>
    <n v="5.6666666666670515E-2"/>
    <n v="39"/>
    <n v="0.25999999999999729"/>
    <n v="5"/>
    <n v="0.11111111111111063"/>
    <n v="3"/>
    <n v="0.1000000000000002"/>
    <n v="2"/>
    <n v="0.13333333333333353"/>
    <n v="0"/>
    <n v="1.3877787807814457E-16"/>
  </r>
  <r>
    <x v="1"/>
    <d v="2015-02-14T00:00:00"/>
    <x v="1"/>
    <s v="UPA400"/>
    <x v="65"/>
    <x v="3"/>
    <n v="772495"/>
    <n v="31800"/>
    <n v="0"/>
    <n v="3"/>
    <m/>
    <n v="1"/>
    <n v="6.1"/>
    <m/>
    <m/>
    <n v="0.2"/>
    <m/>
    <n v="34"/>
    <n v="67"/>
    <n v="2"/>
    <n v="1"/>
    <n v="5"/>
    <n v="5"/>
    <n v="1"/>
    <n v="1"/>
    <n v="0"/>
    <n v="27"/>
    <n v="2"/>
    <n v="0"/>
    <n v="34"/>
    <n v="0.11333333333333709"/>
    <n v="67"/>
    <n v="0.4466666666666636"/>
    <n v="5"/>
    <n v="0.11111111111111063"/>
    <n v="5"/>
    <n v="0.16666666666666685"/>
    <n v="2"/>
    <n v="0.13333333333333353"/>
    <n v="1"/>
    <n v="0.10000000000000014"/>
  </r>
  <r>
    <x v="1"/>
    <d v="2015-02-14T00:00:00"/>
    <x v="1"/>
    <s v="UPA400"/>
    <x v="65"/>
    <x v="165"/>
    <n v="734600"/>
    <n v="105929"/>
    <n v="0"/>
    <n v="3"/>
    <m/>
    <n v="3"/>
    <n v="6.6"/>
    <n v="36.5"/>
    <n v="1.3"/>
    <n v="0.05"/>
    <m/>
    <n v="86"/>
    <n v="98"/>
    <n v="3"/>
    <n v="0"/>
    <n v="7"/>
    <n v="9"/>
    <n v="0"/>
    <n v="1"/>
    <n v="1"/>
    <n v="36"/>
    <n v="5"/>
    <n v="1"/>
    <n v="86"/>
    <n v="0.2866666666666704"/>
    <n v="98"/>
    <n v="0.6533333333333311"/>
    <n v="7"/>
    <n v="0.15555555555555509"/>
    <n v="9"/>
    <n v="0.30000000000000016"/>
    <n v="3"/>
    <n v="0.20000000000000018"/>
    <n v="0"/>
    <n v="1.3877787807814457E-16"/>
  </r>
  <r>
    <x v="1"/>
    <d v="2015-02-14T00:00:00"/>
    <x v="1"/>
    <s v="UPA400"/>
    <x v="65"/>
    <x v="234"/>
    <n v="690922"/>
    <n v="62251"/>
    <n v="0"/>
    <n v="4"/>
    <m/>
    <n v="3"/>
    <n v="7"/>
    <n v="35.299999999999997"/>
    <n v="0.4"/>
    <n v="0.1"/>
    <s v="Clara"/>
    <n v="76"/>
    <n v="103"/>
    <n v="2"/>
    <n v="1"/>
    <n v="8"/>
    <n v="8"/>
    <n v="0"/>
    <n v="1"/>
    <n v="0"/>
    <n v="29"/>
    <n v="4"/>
    <n v="1"/>
    <n v="76"/>
    <n v="0.25333333333333685"/>
    <n v="103"/>
    <n v="0.68666666666666465"/>
    <n v="8"/>
    <n v="0.17777777777777731"/>
    <n v="8"/>
    <n v="0.26666666666666683"/>
    <n v="2"/>
    <n v="0.13333333333333353"/>
    <n v="1"/>
    <n v="0.10000000000000014"/>
  </r>
  <r>
    <x v="1"/>
    <d v="2015-02-14T00:00:00"/>
    <x v="1"/>
    <s v="UPA400"/>
    <x v="65"/>
    <x v="217"/>
    <n v="658618"/>
    <n v="29947"/>
    <n v="0"/>
    <n v="2"/>
    <n v="0"/>
    <n v="4"/>
    <n v="7.1"/>
    <n v="36.1"/>
    <n v="0.8"/>
    <n v="0.1"/>
    <s v="Clara"/>
    <n v="52"/>
    <n v="65"/>
    <n v="3"/>
    <n v="0"/>
    <n v="7"/>
    <n v="6"/>
    <n v="0"/>
    <n v="0"/>
    <n v="0"/>
    <n v="29"/>
    <n v="4"/>
    <n v="1"/>
    <n v="52"/>
    <n v="0.17333333333333698"/>
    <n v="65"/>
    <n v="0.4333333333333303"/>
    <n v="7"/>
    <n v="0.15555555555555509"/>
    <n v="6"/>
    <n v="0.20000000000000018"/>
    <n v="3"/>
    <n v="0.20000000000000018"/>
    <n v="0"/>
    <n v="1.3877787807814457E-16"/>
  </r>
  <r>
    <x v="1"/>
    <d v="2015-02-14T00:00:00"/>
    <x v="1"/>
    <s v="UPA400"/>
    <x v="65"/>
    <x v="307"/>
    <n v="628671"/>
    <n v="178223"/>
    <n v="0"/>
    <n v="3.3"/>
    <n v="0"/>
    <n v="16.5"/>
    <n v="6.8"/>
    <n v="36.6"/>
    <m/>
    <n v="-1"/>
    <s v="Oscura"/>
    <n v="159.9"/>
    <n v="128.80000000000001"/>
    <n v="10.199999999999999"/>
    <n v="5.4"/>
    <n v="19.600000000000001"/>
    <n v="20.6"/>
    <n v="1.2"/>
    <n v="0"/>
    <n v="0"/>
    <n v="84"/>
    <n v="26.1"/>
    <n v="2.2999999999999998"/>
    <n v="160"/>
    <n v="0.5333333333333381"/>
    <n v="129"/>
    <n v="0.8599999999999991"/>
    <n v="20"/>
    <n v="0.44444444444444381"/>
    <n v="21"/>
    <n v="0.70000000000000007"/>
    <n v="10"/>
    <n v="0.66666666666666674"/>
    <n v="5"/>
    <n v="0.50000000000000011"/>
  </r>
  <r>
    <x v="1"/>
    <d v="2015-02-14T00:00:00"/>
    <x v="1"/>
    <s v="UPA400"/>
    <x v="65"/>
    <x v="249"/>
    <n v="596183"/>
    <n v="145735"/>
    <n v="0"/>
    <n v="0"/>
    <n v="0"/>
    <n v="26.7"/>
    <n v="6.6"/>
    <n v="34.799999999999997"/>
    <m/>
    <n v="21.7"/>
    <s v="Oscura"/>
    <n v="90.9"/>
    <n v="38.799999999999997"/>
    <n v="6.9"/>
    <n v="6"/>
    <n v="0"/>
    <n v="22.9"/>
    <n v="0.9"/>
    <n v="1"/>
    <n v="0"/>
    <n v="91"/>
    <n v="11.7"/>
    <n v="0.4"/>
    <n v="91"/>
    <n v="0.30333333333333717"/>
    <n v="39"/>
    <n v="0.25999999999999729"/>
    <n v="0"/>
    <n v="-4.9266146717741321E-16"/>
    <n v="23"/>
    <n v="0.76666666666666672"/>
    <n v="7"/>
    <n v="0.46666666666666679"/>
    <n v="6"/>
    <n v="0.60000000000000009"/>
  </r>
  <r>
    <x v="1"/>
    <d v="2011-05-22T00:00:00"/>
    <x v="0"/>
    <s v="UPA400"/>
    <x v="66"/>
    <x v="308"/>
    <n v="891394"/>
    <n v="47380"/>
    <n v="0"/>
    <n v="8"/>
    <m/>
    <n v="7"/>
    <n v="6.5"/>
    <m/>
    <m/>
    <n v="0.16"/>
    <m/>
    <n v="873"/>
    <n v="187"/>
    <n v="5"/>
    <n v="1"/>
    <n v="13"/>
    <n v="35"/>
    <n v="1"/>
    <n v="2"/>
    <n v="2"/>
    <n v="96"/>
    <n v="5"/>
    <n v="2"/>
    <n v="873"/>
    <n v="1.5"/>
    <n v="187"/>
    <n v="1"/>
    <n v="13"/>
    <n v="0.28888888888888842"/>
    <n v="35"/>
    <n v="1"/>
    <n v="5"/>
    <n v="0.33333333333333348"/>
    <n v="1"/>
    <n v="0.10000000000000014"/>
  </r>
  <r>
    <x v="1"/>
    <d v="2011-05-22T00:00:00"/>
    <x v="0"/>
    <s v="UPA400"/>
    <x v="66"/>
    <x v="309"/>
    <n v="850249"/>
    <n v="5841"/>
    <n v="0"/>
    <n v="6"/>
    <m/>
    <n v="5"/>
    <n v="6.7"/>
    <m/>
    <m/>
    <n v="0.02"/>
    <m/>
    <n v="155"/>
    <n v="62"/>
    <n v="3"/>
    <n v="0"/>
    <n v="5"/>
    <n v="10"/>
    <n v="0"/>
    <n v="1"/>
    <n v="0"/>
    <n v="76"/>
    <n v="3"/>
    <n v="1"/>
    <n v="155"/>
    <n v="0.5166666666666716"/>
    <n v="62"/>
    <n v="0.41333333333333033"/>
    <n v="5"/>
    <n v="0.11111111111111063"/>
    <n v="10"/>
    <n v="0.33339999999999997"/>
    <n v="3"/>
    <n v="0.20000000000000018"/>
    <n v="0"/>
    <n v="1.3877787807814457E-16"/>
  </r>
  <r>
    <x v="1"/>
    <d v="2011-05-22T00:00:00"/>
    <x v="0"/>
    <s v="UPA400"/>
    <x v="66"/>
    <x v="32"/>
    <n v="800517"/>
    <n v="29665"/>
    <n v="0"/>
    <n v="8"/>
    <m/>
    <n v="5"/>
    <n v="5.8769999999999998"/>
    <n v="28.21"/>
    <n v="1.04"/>
    <n v="0.03"/>
    <m/>
    <n v="29"/>
    <n v="99"/>
    <n v="2"/>
    <n v="0"/>
    <n v="8"/>
    <n v="5"/>
    <n v="0"/>
    <m/>
    <n v="0"/>
    <n v="46"/>
    <n v="3"/>
    <n v="1"/>
    <n v="29"/>
    <n v="9.6666666666670453E-2"/>
    <n v="99"/>
    <n v="0.6"/>
    <n v="8"/>
    <n v="0.17777777777777731"/>
    <n v="5"/>
    <n v="0.16666666666666685"/>
    <n v="2"/>
    <n v="0.13333333333333353"/>
    <n v="0"/>
    <n v="1.3877787807814457E-16"/>
  </r>
  <r>
    <x v="1"/>
    <d v="2011-05-22T00:00:00"/>
    <x v="0"/>
    <s v="UPA400"/>
    <x v="66"/>
    <x v="25"/>
    <n v="814436"/>
    <n v="73937"/>
    <n v="0"/>
    <n v="5"/>
    <m/>
    <n v="2"/>
    <n v="5.827"/>
    <n v="27.45"/>
    <n v="1.28"/>
    <n v="0.15"/>
    <m/>
    <n v="111"/>
    <n v="101"/>
    <n v="5"/>
    <n v="0"/>
    <n v="21"/>
    <n v="8"/>
    <n v="0"/>
    <m/>
    <n v="0"/>
    <n v="42"/>
    <n v="9"/>
    <n v="1"/>
    <n v="111"/>
    <n v="0.37000000000000427"/>
    <n v="101"/>
    <n v="0.67333333333333123"/>
    <n v="21"/>
    <n v="0.46666666666666601"/>
    <n v="8"/>
    <n v="0.26666666666666683"/>
    <n v="5"/>
    <n v="0.33333333333333348"/>
    <n v="0"/>
    <n v="1.3877787807814457E-16"/>
  </r>
  <r>
    <x v="1"/>
    <d v="2011-05-22T00:00:00"/>
    <x v="0"/>
    <s v="UPA400"/>
    <x v="66"/>
    <x v="9"/>
    <n v="786520"/>
    <n v="15668"/>
    <n v="0"/>
    <n v="2"/>
    <m/>
    <n v="4"/>
    <n v="6.1"/>
    <m/>
    <m/>
    <n v="0.04"/>
    <m/>
    <n v="18"/>
    <n v="57"/>
    <n v="3"/>
    <n v="0"/>
    <n v="5"/>
    <n v="2"/>
    <n v="0"/>
    <n v="0"/>
    <n v="0"/>
    <n v="34"/>
    <n v="4"/>
    <n v="1"/>
    <n v="18"/>
    <n v="6.0000000000003849E-2"/>
    <n v="57"/>
    <n v="0.37999999999999706"/>
    <n v="5"/>
    <n v="0.11111111111111063"/>
    <n v="2"/>
    <n v="6.6666666666666874E-2"/>
    <n v="3"/>
    <n v="0.20000000000000018"/>
    <n v="0"/>
    <n v="1.3877787807814457E-16"/>
  </r>
  <r>
    <x v="1"/>
    <d v="2011-05-22T00:00:00"/>
    <x v="0"/>
    <s v="UPA400"/>
    <x v="66"/>
    <x v="310"/>
    <n v="793617"/>
    <n v="53118"/>
    <n v="0"/>
    <n v="4"/>
    <m/>
    <n v="1"/>
    <n v="6.1"/>
    <m/>
    <m/>
    <n v="0.15"/>
    <m/>
    <n v="68"/>
    <n v="64"/>
    <n v="5"/>
    <n v="0"/>
    <n v="16"/>
    <n v="6"/>
    <n v="0"/>
    <n v="1"/>
    <n v="0"/>
    <n v="37"/>
    <n v="9"/>
    <n v="1"/>
    <n v="68"/>
    <n v="0.22666666666667021"/>
    <n v="64"/>
    <n v="0.42666666666666364"/>
    <n v="16"/>
    <n v="0.35555555555555501"/>
    <n v="6"/>
    <n v="0.20000000000000018"/>
    <n v="5"/>
    <n v="0.33333333333333348"/>
    <n v="0"/>
    <n v="1.3877787807814457E-16"/>
  </r>
  <r>
    <x v="1"/>
    <d v="2011-05-22T00:00:00"/>
    <x v="0"/>
    <s v="UPA400"/>
    <x v="66"/>
    <x v="40"/>
    <n v="761522"/>
    <n v="104778"/>
    <n v="0"/>
    <n v="28"/>
    <m/>
    <n v="5"/>
    <n v="6.9"/>
    <n v="35.9"/>
    <n v="1.41"/>
    <n v="0.06"/>
    <m/>
    <n v="186"/>
    <n v="1292"/>
    <n v="7"/>
    <n v="6"/>
    <n v="28"/>
    <n v="14"/>
    <n v="1"/>
    <n v="25"/>
    <n v="1"/>
    <n v="46"/>
    <n v="10"/>
    <n v="3"/>
    <n v="186"/>
    <n v="0.62000000000000388"/>
    <n v="1292"/>
    <n v="1"/>
    <n v="28"/>
    <n v="0.62222222222222168"/>
    <n v="14"/>
    <n v="0.46666666666666679"/>
    <n v="7"/>
    <n v="0.46666666666666679"/>
    <n v="6"/>
    <n v="0.60000000000000009"/>
  </r>
  <r>
    <x v="1"/>
    <d v="2011-05-22T00:00:00"/>
    <x v="0"/>
    <s v="UPA400"/>
    <x v="66"/>
    <x v="311"/>
    <n v="726701"/>
    <n v="69957"/>
    <n v="0"/>
    <n v="8"/>
    <m/>
    <n v="2"/>
    <n v="6.9"/>
    <n v="35.299999999999997"/>
    <n v="0.92"/>
    <n v="0.1"/>
    <s v=""/>
    <n v="101"/>
    <n v="188"/>
    <n v="4"/>
    <n v="1"/>
    <n v="14"/>
    <n v="9"/>
    <n v="0"/>
    <n v="1"/>
    <n v="0"/>
    <n v="30"/>
    <n v="5"/>
    <n v="1"/>
    <n v="101"/>
    <n v="0.33666666666667072"/>
    <n v="188"/>
    <n v="1"/>
    <n v="14"/>
    <n v="0.31111111111111062"/>
    <n v="9"/>
    <n v="0.30000000000000016"/>
    <n v="4"/>
    <n v="0.26666666666666683"/>
    <n v="1"/>
    <n v="0.10000000000000014"/>
  </r>
  <r>
    <x v="1"/>
    <d v="2011-05-22T00:00:00"/>
    <x v="0"/>
    <s v="UPA400"/>
    <x v="66"/>
    <x v="11"/>
    <n v="685870"/>
    <n v="29126"/>
    <n v="0"/>
    <n v="4"/>
    <n v="0"/>
    <n v="1"/>
    <n v="7.2"/>
    <n v="36.6"/>
    <n v="0.6"/>
    <n v="0.1"/>
    <s v="Clara"/>
    <n v="63"/>
    <n v="109"/>
    <n v="3"/>
    <n v="0"/>
    <n v="11"/>
    <n v="8"/>
    <n v="0"/>
    <n v="1"/>
    <n v="0"/>
    <n v="28"/>
    <n v="3"/>
    <n v="0"/>
    <n v="63"/>
    <n v="0.21000000000000357"/>
    <n v="109"/>
    <n v="0.72666666666666491"/>
    <n v="11"/>
    <n v="0.24444444444444399"/>
    <n v="8"/>
    <n v="0.26666666666666683"/>
    <n v="3"/>
    <n v="0.20000000000000018"/>
    <n v="0"/>
    <n v="1.3877787807814457E-16"/>
  </r>
  <r>
    <x v="1"/>
    <d v="2011-05-22T00:00:00"/>
    <x v="0"/>
    <s v="UPA400"/>
    <x v="66"/>
    <x v="312"/>
    <n v="656744"/>
    <n v="181734"/>
    <n v="0"/>
    <n v="5"/>
    <n v="-1"/>
    <n v="4"/>
    <n v="7.2"/>
    <n v="36"/>
    <n v="0.1"/>
    <n v="0.1"/>
    <s v="Clara"/>
    <n v="250"/>
    <n v="208"/>
    <n v="12"/>
    <n v="1"/>
    <n v="25"/>
    <n v="18"/>
    <n v="1"/>
    <n v="2"/>
    <n v="-1"/>
    <n v="44"/>
    <n v="13"/>
    <n v="1"/>
    <n v="250"/>
    <n v="0.83333333333333504"/>
    <n v="208"/>
    <n v="1"/>
    <n v="25"/>
    <n v="0.55559999999999998"/>
    <n v="18"/>
    <n v="0.60000000000000009"/>
    <n v="12"/>
    <n v="0.8"/>
    <n v="1"/>
    <n v="0.10000000000000014"/>
  </r>
  <r>
    <x v="1"/>
    <d v="2011-05-22T00:00:00"/>
    <x v="0"/>
    <s v="UPA400"/>
    <x v="66"/>
    <x v="82"/>
    <n v="612820"/>
    <n v="137810"/>
    <n v="0"/>
    <n v="1.1000000000000001"/>
    <n v="0"/>
    <n v="11.5"/>
    <n v="8"/>
    <n v="39"/>
    <m/>
    <n v="-1"/>
    <s v="Oscura"/>
    <n v="121.3"/>
    <n v="149.5"/>
    <n v="11.5"/>
    <n v="9.6"/>
    <n v="34"/>
    <n v="31.4"/>
    <n v="0.3"/>
    <n v="0"/>
    <n v="0"/>
    <n v="415.2"/>
    <n v="39.700000000000003"/>
    <n v="6.3"/>
    <n v="121"/>
    <n v="0.40333333333333782"/>
    <n v="150"/>
    <n v="1"/>
    <n v="34"/>
    <n v="0.7555555555555552"/>
    <n v="31"/>
    <n v="1"/>
    <n v="12"/>
    <n v="0.8"/>
    <n v="10"/>
    <n v="1"/>
  </r>
  <r>
    <x v="1"/>
    <d v="2015-01-10T00:00:00"/>
    <x v="0"/>
    <s v="UPA400"/>
    <x v="67"/>
    <x v="138"/>
    <n v="859478"/>
    <n v="81423"/>
    <n v="0"/>
    <n v="9"/>
    <m/>
    <n v="3"/>
    <n v="5.8"/>
    <m/>
    <m/>
    <n v="0.4"/>
    <m/>
    <n v="78"/>
    <n v="183"/>
    <n v="3"/>
    <n v="1"/>
    <n v="17"/>
    <n v="7"/>
    <n v="1"/>
    <n v="1"/>
    <n v="0"/>
    <n v="38"/>
    <n v="7"/>
    <n v="1"/>
    <n v="78"/>
    <n v="0.26000000000000356"/>
    <n v="183"/>
    <n v="1"/>
    <n v="17"/>
    <n v="0.37777777777777721"/>
    <n v="7"/>
    <n v="0.2333333333333335"/>
    <n v="3"/>
    <n v="0.20000000000000018"/>
    <n v="1"/>
    <n v="0.10000000000000014"/>
  </r>
  <r>
    <x v="1"/>
    <d v="2015-01-10T00:00:00"/>
    <x v="0"/>
    <s v="UPA400"/>
    <x v="67"/>
    <x v="2"/>
    <n v="808161"/>
    <n v="57362"/>
    <n v="0"/>
    <n v="3"/>
    <m/>
    <n v="2"/>
    <n v="6.0259999999999998"/>
    <n v="28.06"/>
    <n v="1.22"/>
    <n v="0.15"/>
    <m/>
    <n v="77"/>
    <n v="80"/>
    <n v="2"/>
    <n v="0"/>
    <n v="6"/>
    <n v="10"/>
    <n v="0"/>
    <m/>
    <n v="0"/>
    <n v="36"/>
    <n v="2"/>
    <n v="1"/>
    <n v="77"/>
    <n v="0.25666666666667021"/>
    <n v="80"/>
    <n v="0.53333333333333033"/>
    <n v="6"/>
    <n v="0.13333333333333286"/>
    <n v="10"/>
    <n v="0.33339999999999997"/>
    <n v="2"/>
    <n v="0.13333333333333353"/>
    <n v="0"/>
    <n v="1.3877787807814457E-16"/>
  </r>
  <r>
    <x v="1"/>
    <d v="2015-01-10T00:00:00"/>
    <x v="1"/>
    <s v="UPA400"/>
    <x v="67"/>
    <x v="60"/>
    <n v="798887"/>
    <n v="48088"/>
    <n v="0"/>
    <n v="4"/>
    <m/>
    <n v="2"/>
    <n v="5.8"/>
    <n v="28.4"/>
    <n v="1.22"/>
    <n v="0.22"/>
    <m/>
    <n v="90"/>
    <n v="87"/>
    <n v="4"/>
    <n v="0"/>
    <n v="5"/>
    <n v="11"/>
    <n v="0"/>
    <n v="0"/>
    <n v="0"/>
    <n v="29"/>
    <n v="4"/>
    <n v="1"/>
    <n v="90"/>
    <n v="0.30000000000000382"/>
    <n v="87"/>
    <n v="0.5799999999999973"/>
    <n v="5"/>
    <n v="0.11111111111111063"/>
    <n v="11"/>
    <n v="0.36666666666666681"/>
    <n v="4"/>
    <n v="0.26666666666666683"/>
    <n v="0"/>
    <n v="1.3877787807814457E-16"/>
  </r>
  <r>
    <x v="1"/>
    <d v="2015-01-10T00:00:00"/>
    <x v="1"/>
    <s v="UPA400"/>
    <x v="67"/>
    <x v="72"/>
    <n v="724018"/>
    <n v="32357"/>
    <n v="0"/>
    <n v="2"/>
    <m/>
    <n v="2"/>
    <n v="6.2"/>
    <s v=""/>
    <s v=""/>
    <n v="0.37"/>
    <s v=""/>
    <n v="69"/>
    <n v="62"/>
    <n v="3"/>
    <n v="0"/>
    <n v="5"/>
    <n v="7"/>
    <n v="0"/>
    <n v="0"/>
    <n v="0"/>
    <n v="46"/>
    <n v="14"/>
    <n v="1"/>
    <n v="69"/>
    <n v="0.23000000000000353"/>
    <n v="62"/>
    <n v="0.41333333333333033"/>
    <n v="5"/>
    <n v="0.11111111111111063"/>
    <n v="7"/>
    <n v="0.2333333333333335"/>
    <n v="3"/>
    <n v="0.20000000000000018"/>
    <n v="0"/>
    <n v="1.3877787807814457E-16"/>
  </r>
  <r>
    <x v="1"/>
    <d v="2015-01-10T00:00:00"/>
    <x v="1"/>
    <s v="UPA400"/>
    <x v="67"/>
    <x v="313"/>
    <n v="691661"/>
    <n v="183123"/>
    <n v="0"/>
    <n v="31"/>
    <n v="0"/>
    <n v="8"/>
    <n v="7.1"/>
    <n v="37.799999999999997"/>
    <n v="0.4"/>
    <n v="0.1"/>
    <s v="Clara"/>
    <n v="151"/>
    <n v="189"/>
    <n v="7"/>
    <n v="0"/>
    <n v="11"/>
    <n v="10"/>
    <n v="0"/>
    <n v="1"/>
    <n v="0"/>
    <n v="44"/>
    <n v="17"/>
    <n v="3"/>
    <n v="151"/>
    <n v="0.50333333333333841"/>
    <n v="189"/>
    <n v="1"/>
    <n v="11"/>
    <n v="0.24444444444444399"/>
    <n v="10"/>
    <n v="0.33339999999999997"/>
    <n v="7"/>
    <n v="0.46666666666666679"/>
    <n v="0"/>
    <n v="1.3877787807814457E-16"/>
  </r>
  <r>
    <x v="1"/>
    <d v="2015-01-10T00:00:00"/>
    <x v="1"/>
    <s v="UPA400"/>
    <x v="67"/>
    <x v="63"/>
    <n v="648790"/>
    <n v="140252"/>
    <n v="0"/>
    <n v="32.5"/>
    <n v="0"/>
    <n v="15.9"/>
    <n v="8"/>
    <n v="38.700000000000003"/>
    <m/>
    <n v="-1"/>
    <s v="Oscura"/>
    <n v="136.80000000000001"/>
    <n v="120.3"/>
    <n v="7.8"/>
    <n v="5.6"/>
    <n v="8.3000000000000007"/>
    <n v="10.5"/>
    <n v="0.9"/>
    <n v="0"/>
    <n v="0"/>
    <n v="91.6"/>
    <n v="26.3"/>
    <n v="8.6999999999999993"/>
    <n v="137"/>
    <n v="0.45666666666667149"/>
    <n v="120"/>
    <n v="0.79999999999999871"/>
    <n v="8"/>
    <n v="0.17777777777777731"/>
    <n v="11"/>
    <n v="0.36666666666666681"/>
    <n v="8"/>
    <n v="0.53333333333333344"/>
    <n v="6"/>
    <n v="0.60000000000000009"/>
  </r>
  <r>
    <x v="1"/>
    <d v="2015-01-10T00:00:00"/>
    <x v="1"/>
    <s v="UPA400"/>
    <x v="67"/>
    <x v="37"/>
    <n v="614863"/>
    <n v="106325"/>
    <n v="0"/>
    <n v="0"/>
    <n v="0"/>
    <n v="16.5"/>
    <n v="7"/>
    <n v="35.1"/>
    <m/>
    <n v="-1"/>
    <s v="Oscura"/>
    <n v="51.6"/>
    <n v="2"/>
    <n v="3.7"/>
    <n v="3.2"/>
    <n v="0.2"/>
    <n v="1.9"/>
    <n v="0"/>
    <n v="4.9000000000000004"/>
    <n v="0"/>
    <n v="46.2"/>
    <n v="19.2"/>
    <n v="0"/>
    <n v="52"/>
    <n v="0.17333333333333698"/>
    <n v="2"/>
    <n v="1.3333333333330852E-2"/>
    <n v="0"/>
    <n v="-4.9266146717741321E-16"/>
    <n v="2"/>
    <n v="6.6666666666666874E-2"/>
    <n v="4"/>
    <n v="0.26666666666666683"/>
    <n v="3"/>
    <n v="0.30000000000000016"/>
  </r>
  <r>
    <x v="1"/>
    <d v="2015-01-10T00:00:00"/>
    <x v="1"/>
    <s v="UPA400"/>
    <x v="67"/>
    <x v="314"/>
    <n v="572863"/>
    <n v="64325"/>
    <n v="0"/>
    <n v="9.9"/>
    <n v="0"/>
    <n v="0"/>
    <n v="7.2"/>
    <n v="34.299999999999997"/>
    <m/>
    <n v="-1"/>
    <s v="Oscura"/>
    <n v="9.9"/>
    <n v="0.7"/>
    <n v="0"/>
    <n v="3.2"/>
    <n v="0.7"/>
    <n v="0"/>
    <n v="0.6"/>
    <n v="6.5"/>
    <n v="0"/>
    <n v="99.2"/>
    <n v="18.600000000000001"/>
    <n v="11.4"/>
    <n v="10"/>
    <n v="3.3333333333337177E-2"/>
    <n v="1"/>
    <n v="6.6666666666641847E-3"/>
    <n v="1"/>
    <n v="2.222222222222173E-2"/>
    <n v="0"/>
    <n v="2.0816681711721685E-16"/>
    <n v="0"/>
    <n v="1.9428902930940239E-16"/>
    <n v="3"/>
    <n v="0.30000000000000016"/>
  </r>
  <r>
    <x v="1"/>
    <d v="2014-10-14T00:00:00"/>
    <x v="0"/>
    <s v="UPA400"/>
    <x v="68"/>
    <x v="210"/>
    <n v="854532"/>
    <n v="83680"/>
    <n v="0"/>
    <n v="7"/>
    <m/>
    <n v="5"/>
    <n v="5.9"/>
    <m/>
    <m/>
    <n v="0.78"/>
    <m/>
    <n v="93"/>
    <n v="179"/>
    <n v="5"/>
    <n v="1"/>
    <n v="18"/>
    <n v="12"/>
    <n v="1"/>
    <n v="1"/>
    <n v="1"/>
    <n v="36"/>
    <n v="6"/>
    <n v="2"/>
    <n v="93"/>
    <n v="0.31000000000000388"/>
    <n v="179"/>
    <n v="1"/>
    <n v="18"/>
    <n v="0.39999999999999941"/>
    <n v="12"/>
    <n v="0.40000000000000013"/>
    <n v="5"/>
    <n v="0.33333333333333348"/>
    <n v="1"/>
    <n v="0.10000000000000014"/>
  </r>
  <r>
    <x v="1"/>
    <d v="2014-10-14T00:00:00"/>
    <x v="0"/>
    <s v="UPA400"/>
    <x v="68"/>
    <x v="315"/>
    <n v="819426"/>
    <n v="48574"/>
    <n v="0"/>
    <n v="6"/>
    <m/>
    <n v="5"/>
    <n v="5.9"/>
    <m/>
    <m/>
    <n v="0.06"/>
    <m/>
    <n v="65"/>
    <n v="220"/>
    <n v="3"/>
    <n v="1"/>
    <n v="15"/>
    <n v="8"/>
    <n v="0"/>
    <n v="1"/>
    <n v="0"/>
    <n v="56"/>
    <n v="5"/>
    <n v="2"/>
    <n v="65"/>
    <n v="0.21666666666667023"/>
    <n v="220"/>
    <n v="1"/>
    <n v="15"/>
    <n v="0.33333333333333282"/>
    <n v="8"/>
    <n v="0.26666666666666683"/>
    <n v="3"/>
    <n v="0.20000000000000018"/>
    <n v="1"/>
    <n v="0.10000000000000014"/>
  </r>
  <r>
    <x v="1"/>
    <d v="2014-10-14T00:00:00"/>
    <x v="0"/>
    <s v="UPA400"/>
    <x v="68"/>
    <x v="25"/>
    <n v="802171"/>
    <n v="60574"/>
    <n v="0"/>
    <n v="7"/>
    <m/>
    <n v="4"/>
    <n v="5.8109999999999999"/>
    <n v="27.54"/>
    <n v="1.07"/>
    <n v="0.32"/>
    <m/>
    <n v="97"/>
    <n v="185"/>
    <n v="3"/>
    <n v="1"/>
    <n v="13"/>
    <n v="11"/>
    <n v="0"/>
    <m/>
    <n v="0"/>
    <n v="40"/>
    <n v="7"/>
    <n v="3"/>
    <n v="97"/>
    <n v="0.3233333333333373"/>
    <n v="185"/>
    <n v="1"/>
    <n v="13"/>
    <n v="0.28888888888888842"/>
    <n v="11"/>
    <n v="0.36666666666666681"/>
    <n v="3"/>
    <n v="0.20000000000000018"/>
    <n v="1"/>
    <n v="0.10000000000000014"/>
  </r>
  <r>
    <x v="1"/>
    <d v="2014-10-14T00:00:00"/>
    <x v="0"/>
    <s v="UPA400"/>
    <x v="68"/>
    <x v="91"/>
    <n v="785825"/>
    <n v="44228"/>
    <n v="0"/>
    <n v="9"/>
    <m/>
    <n v="3"/>
    <n v="6"/>
    <m/>
    <m/>
    <n v="0.32"/>
    <m/>
    <n v="54"/>
    <n v="200"/>
    <n v="4"/>
    <n v="1"/>
    <n v="10"/>
    <n v="6"/>
    <n v="0"/>
    <n v="1"/>
    <n v="0"/>
    <n v="43"/>
    <n v="7"/>
    <n v="1"/>
    <n v="54"/>
    <n v="0.18000000000000363"/>
    <n v="200"/>
    <n v="1"/>
    <n v="10"/>
    <n v="0.22222222222222177"/>
    <n v="6"/>
    <n v="0.20000000000000018"/>
    <n v="4"/>
    <n v="0.26666666666666683"/>
    <n v="1"/>
    <n v="0.10000000000000014"/>
  </r>
  <r>
    <x v="1"/>
    <d v="2014-10-14T00:00:00"/>
    <x v="0"/>
    <s v="UPA400"/>
    <x v="68"/>
    <x v="91"/>
    <n v="794911"/>
    <n v="44112"/>
    <n v="0"/>
    <n v="3"/>
    <m/>
    <n v="2"/>
    <n v="5.9"/>
    <m/>
    <m/>
    <n v="1.29"/>
    <m/>
    <n v="87"/>
    <n v="82"/>
    <n v="4"/>
    <n v="0"/>
    <n v="5"/>
    <n v="11"/>
    <n v="1"/>
    <n v="1"/>
    <n v="0"/>
    <n v="27"/>
    <n v="4"/>
    <n v="1"/>
    <n v="87"/>
    <n v="0.29000000000000375"/>
    <n v="82"/>
    <n v="0.54666666666666375"/>
    <n v="5"/>
    <n v="0.11111111111111063"/>
    <n v="11"/>
    <n v="0.36666666666666681"/>
    <n v="4"/>
    <n v="0.26666666666666683"/>
    <n v="0"/>
    <n v="1.3877787807814457E-16"/>
  </r>
  <r>
    <x v="1"/>
    <d v="2014-10-14T00:00:00"/>
    <x v="1"/>
    <s v="UPA400"/>
    <x v="68"/>
    <x v="316"/>
    <n v="728416"/>
    <n v="30490"/>
    <n v="0"/>
    <n v="4"/>
    <m/>
    <n v="4"/>
    <n v="6.2"/>
    <s v=""/>
    <s v=""/>
    <n v="0.75"/>
    <s v=""/>
    <n v="100"/>
    <n v="80"/>
    <n v="5"/>
    <n v="0"/>
    <n v="7"/>
    <n v="11"/>
    <n v="0"/>
    <n v="1"/>
    <n v="0"/>
    <n v="32"/>
    <n v="6"/>
    <n v="1"/>
    <n v="100"/>
    <n v="0.33333333333333737"/>
    <n v="80"/>
    <n v="0.53333333333333033"/>
    <n v="7"/>
    <n v="0.15555555555555509"/>
    <n v="11"/>
    <n v="0.36666666666666681"/>
    <n v="5"/>
    <n v="0.33333333333333348"/>
    <n v="0"/>
    <n v="1.3877787807814457E-16"/>
  </r>
  <r>
    <x v="1"/>
    <d v="2014-10-14T00:00:00"/>
    <x v="1"/>
    <s v="UPA400"/>
    <x v="68"/>
    <x v="317"/>
    <n v="697926"/>
    <n v="175101"/>
    <n v="0"/>
    <n v="6"/>
    <n v="0"/>
    <n v="15"/>
    <n v="7.1"/>
    <n v="37.1"/>
    <n v="1.2"/>
    <n v="0.1"/>
    <s v="Clara"/>
    <n v="276"/>
    <n v="175"/>
    <n v="12"/>
    <n v="1"/>
    <n v="19"/>
    <n v="19"/>
    <n v="0"/>
    <n v="1"/>
    <n v="0"/>
    <n v="47"/>
    <n v="25"/>
    <n v="4"/>
    <n v="276"/>
    <n v="0.92000000000000082"/>
    <n v="175"/>
    <n v="1"/>
    <n v="19"/>
    <n v="0.42222222222222161"/>
    <n v="19"/>
    <n v="0.63333333333333341"/>
    <n v="12"/>
    <n v="0.8"/>
    <n v="1"/>
    <n v="0.10000000000000014"/>
  </r>
  <r>
    <x v="1"/>
    <d v="2014-10-14T00:00:00"/>
    <x v="1"/>
    <s v="UPA400"/>
    <x v="68"/>
    <x v="318"/>
    <n v="670075"/>
    <n v="147250"/>
    <n v="0"/>
    <n v="19"/>
    <n v="-1"/>
    <n v="15"/>
    <n v="7"/>
    <n v="36.9"/>
    <n v="0.5"/>
    <n v="0.1"/>
    <s v="Clara"/>
    <n v="240"/>
    <n v="134"/>
    <n v="11"/>
    <n v="1"/>
    <n v="18"/>
    <n v="14"/>
    <n v="1"/>
    <n v="1"/>
    <n v="-1"/>
    <n v="43"/>
    <n v="21"/>
    <n v="3"/>
    <n v="240"/>
    <n v="0.80000000000000204"/>
    <n v="134"/>
    <n v="0.89333333333333265"/>
    <n v="18"/>
    <n v="0.39999999999999941"/>
    <n v="14"/>
    <n v="0.46666666666666679"/>
    <n v="11"/>
    <n v="0.73333333333333339"/>
    <n v="1"/>
    <n v="0.10000000000000014"/>
  </r>
  <r>
    <x v="1"/>
    <d v="2014-10-14T00:00:00"/>
    <x v="1"/>
    <s v="UPA400"/>
    <x v="68"/>
    <x v="319"/>
    <n v="642629"/>
    <n v="119804"/>
    <n v="0"/>
    <n v="2.8"/>
    <n v="0"/>
    <n v="23.5"/>
    <n v="6.9"/>
    <n v="36.799999999999997"/>
    <m/>
    <n v="-1"/>
    <s v="Oscura"/>
    <n v="158.19999999999999"/>
    <n v="113.9"/>
    <n v="9"/>
    <n v="4.5999999999999996"/>
    <n v="18.8"/>
    <n v="16.8"/>
    <n v="0.9"/>
    <n v="0"/>
    <n v="0"/>
    <n v="47.5"/>
    <n v="31.8"/>
    <n v="1.5"/>
    <n v="158"/>
    <n v="0.5266666666666715"/>
    <n v="114"/>
    <n v="0.75999999999999845"/>
    <n v="19"/>
    <n v="0.42222222222222161"/>
    <n v="17"/>
    <n v="0.56666666666666676"/>
    <n v="9"/>
    <n v="0.60000000000000009"/>
    <n v="5"/>
    <n v="0.50000000000000011"/>
  </r>
  <r>
    <x v="1"/>
    <d v="2014-10-14T00:00:00"/>
    <x v="1"/>
    <s v="UPA400"/>
    <x v="68"/>
    <x v="280"/>
    <n v="616373"/>
    <n v="93548"/>
    <n v="0"/>
    <n v="0"/>
    <n v="0"/>
    <n v="37.9"/>
    <n v="6.9"/>
    <n v="36.799999999999997"/>
    <m/>
    <n v="21.7"/>
    <s v="Oscura"/>
    <n v="66.400000000000006"/>
    <n v="30.9"/>
    <n v="6.6"/>
    <n v="3.3"/>
    <n v="0"/>
    <n v="14"/>
    <n v="0.9"/>
    <n v="1.9"/>
    <n v="0"/>
    <n v="40.9"/>
    <n v="14"/>
    <n v="1.2"/>
    <n v="66"/>
    <n v="0.22000000000000355"/>
    <n v="31"/>
    <n v="0.20666666666666406"/>
    <n v="0"/>
    <n v="-4.9266146717741321E-16"/>
    <n v="14"/>
    <n v="0.46666666666666679"/>
    <n v="7"/>
    <n v="0.46666666666666679"/>
    <n v="3"/>
    <n v="0.30000000000000016"/>
  </r>
  <r>
    <x v="1"/>
    <d v="2011-09-19T00:00:00"/>
    <x v="0"/>
    <s v="UPA401"/>
    <x v="69"/>
    <x v="253"/>
    <n v="893815"/>
    <n v="58450"/>
    <n v="0"/>
    <n v="5"/>
    <m/>
    <n v="12"/>
    <n v="5.9"/>
    <m/>
    <m/>
    <n v="2.1"/>
    <m/>
    <n v="105"/>
    <n v="92"/>
    <n v="5"/>
    <n v="0"/>
    <n v="13"/>
    <n v="11"/>
    <n v="0"/>
    <n v="2"/>
    <n v="0"/>
    <n v="78"/>
    <n v="14"/>
    <n v="0"/>
    <n v="105"/>
    <n v="0.35000000000000414"/>
    <n v="92"/>
    <n v="0.61333333333333084"/>
    <n v="13"/>
    <n v="0.28888888888888842"/>
    <n v="11"/>
    <n v="0.36666666666666681"/>
    <n v="5"/>
    <n v="0.33333333333333348"/>
    <n v="0"/>
    <n v="1.3877787807814457E-16"/>
  </r>
  <r>
    <x v="1"/>
    <d v="2011-09-19T00:00:00"/>
    <x v="0"/>
    <s v="UPA400"/>
    <x v="69"/>
    <x v="23"/>
    <n v="862873"/>
    <n v="27509"/>
    <n v="0"/>
    <n v="4"/>
    <m/>
    <n v="4"/>
    <n v="7"/>
    <m/>
    <m/>
    <n v="2.2799999999999998"/>
    <m/>
    <n v="27"/>
    <n v="29"/>
    <n v="11"/>
    <n v="0"/>
    <n v="5"/>
    <n v="2"/>
    <n v="1"/>
    <n v="0"/>
    <n v="0"/>
    <n v="45"/>
    <n v="3"/>
    <n v="1"/>
    <n v="27"/>
    <n v="9.0000000000003799E-2"/>
    <n v="29"/>
    <n v="0.19333333333333075"/>
    <n v="5"/>
    <n v="0.11111111111111063"/>
    <n v="2"/>
    <n v="6.6666666666666874E-2"/>
    <n v="11"/>
    <n v="0.73333333333333339"/>
    <n v="0"/>
    <n v="1.3877787807814457E-16"/>
  </r>
  <r>
    <x v="1"/>
    <d v="2011-09-19T00:00:00"/>
    <x v="0"/>
    <s v="UPA400"/>
    <x v="69"/>
    <x v="320"/>
    <n v="835365"/>
    <n v="91866"/>
    <n v="0"/>
    <n v="4"/>
    <m/>
    <n v="1"/>
    <n v="5.9"/>
    <m/>
    <m/>
    <n v="0.16"/>
    <m/>
    <n v="96"/>
    <n v="99"/>
    <n v="7"/>
    <n v="0"/>
    <n v="18"/>
    <n v="9"/>
    <n v="2"/>
    <n v="1"/>
    <n v="0"/>
    <n v="31"/>
    <n v="6"/>
    <n v="1"/>
    <n v="96"/>
    <n v="0.32000000000000395"/>
    <n v="99"/>
    <n v="0.6"/>
    <n v="18"/>
    <n v="0.39999999999999941"/>
    <n v="9"/>
    <n v="0.30000000000000016"/>
    <n v="7"/>
    <n v="0.46666666666666679"/>
    <n v="0"/>
    <n v="1.3877787807814457E-16"/>
  </r>
  <r>
    <x v="1"/>
    <d v="2011-09-19T00:00:00"/>
    <x v="0"/>
    <s v="UPA400"/>
    <x v="69"/>
    <x v="321"/>
    <n v="731722"/>
    <n v="33215"/>
    <n v="0"/>
    <n v="6"/>
    <m/>
    <n v="6"/>
    <n v="6.2"/>
    <m/>
    <m/>
    <n v="0.84"/>
    <m/>
    <n v="66"/>
    <n v="161"/>
    <n v="4"/>
    <n v="1"/>
    <n v="11"/>
    <n v="6"/>
    <n v="1"/>
    <n v="1"/>
    <n v="0"/>
    <n v="35"/>
    <n v="12"/>
    <n v="1"/>
    <n v="66"/>
    <n v="0.22000000000000355"/>
    <n v="161"/>
    <n v="1"/>
    <n v="11"/>
    <n v="0.24444444444444399"/>
    <n v="6"/>
    <n v="0.20000000000000018"/>
    <n v="4"/>
    <n v="0.26666666666666683"/>
    <n v="1"/>
    <n v="0.10000000000000014"/>
  </r>
  <r>
    <x v="1"/>
    <d v="2011-09-19T00:00:00"/>
    <x v="0"/>
    <s v="UPA400"/>
    <x v="69"/>
    <x v="145"/>
    <n v="698507"/>
    <n v="94754"/>
    <n v="0"/>
    <n v="6"/>
    <m/>
    <n v="12"/>
    <n v="7.1"/>
    <n v="36.4"/>
    <n v="0"/>
    <n v="0.1"/>
    <s v="Clara"/>
    <n v="162"/>
    <n v="242"/>
    <n v="8"/>
    <n v="2"/>
    <n v="22"/>
    <n v="12"/>
    <n v="1"/>
    <n v="2"/>
    <n v="0"/>
    <n v="35"/>
    <n v="20"/>
    <n v="3"/>
    <n v="162"/>
    <n v="0.5400000000000047"/>
    <n v="242"/>
    <n v="1"/>
    <n v="22"/>
    <n v="0.48888888888888821"/>
    <n v="12"/>
    <n v="0.40000000000000013"/>
    <n v="8"/>
    <n v="0.53333333333333344"/>
    <n v="2"/>
    <n v="0.20000000000000015"/>
  </r>
  <r>
    <x v="1"/>
    <d v="2011-09-19T00:00:00"/>
    <x v="0"/>
    <s v="UPA400"/>
    <x v="69"/>
    <x v="322"/>
    <n v="697447"/>
    <n v="93694"/>
    <n v="0"/>
    <n v="9"/>
    <m/>
    <n v="11"/>
    <n v="7.1"/>
    <n v="36.6"/>
    <n v="0.5"/>
    <n v="0.1"/>
    <s v="Clara"/>
    <n v="165"/>
    <n v="217"/>
    <n v="9"/>
    <n v="2"/>
    <n v="21"/>
    <n v="11"/>
    <n v="0"/>
    <n v="2"/>
    <n v="0"/>
    <n v="33"/>
    <n v="20"/>
    <n v="2"/>
    <n v="165"/>
    <n v="0.5500000000000046"/>
    <n v="217"/>
    <n v="1"/>
    <n v="21"/>
    <n v="0.46666666666666601"/>
    <n v="11"/>
    <n v="0.36666666666666681"/>
    <n v="9"/>
    <n v="0.60000000000000009"/>
    <n v="2"/>
    <n v="0.20000000000000015"/>
  </r>
  <r>
    <x v="1"/>
    <d v="2011-09-19T00:00:00"/>
    <x v="0"/>
    <s v="UPA400"/>
    <x v="69"/>
    <x v="323"/>
    <n v="667453"/>
    <n v="63700"/>
    <n v="0"/>
    <n v="4"/>
    <n v="0"/>
    <n v="5"/>
    <n v="7.2"/>
    <n v="37.200000000000003"/>
    <n v="0.1"/>
    <n v="0.1"/>
    <s v="Clara"/>
    <n v="91"/>
    <n v="160"/>
    <n v="4"/>
    <n v="1"/>
    <n v="9"/>
    <n v="6"/>
    <n v="0"/>
    <n v="0"/>
    <n v="0"/>
    <n v="40"/>
    <n v="11"/>
    <n v="2"/>
    <n v="91"/>
    <n v="0.30333333333333717"/>
    <n v="160"/>
    <n v="1"/>
    <n v="9"/>
    <n v="0.19999999999999954"/>
    <n v="6"/>
    <n v="0.20000000000000018"/>
    <n v="4"/>
    <n v="0.26666666666666683"/>
    <n v="1"/>
    <n v="0.10000000000000014"/>
  </r>
  <r>
    <x v="1"/>
    <d v="2011-09-19T00:00:00"/>
    <x v="0"/>
    <s v="UPA400"/>
    <x v="69"/>
    <x v="98"/>
    <n v="635322"/>
    <n v="31569"/>
    <n v="0"/>
    <n v="30.3"/>
    <n v="0"/>
    <n v="11.6"/>
    <n v="8"/>
    <n v="38.700000000000003"/>
    <n v="0"/>
    <n v="-1"/>
    <s v="Oscura"/>
    <n v="76.099999999999994"/>
    <n v="93.6"/>
    <n v="2.5"/>
    <n v="3.9"/>
    <n v="6.3"/>
    <n v="8.1999999999999993"/>
    <n v="0.7"/>
    <n v="0"/>
    <n v="0"/>
    <n v="88.1"/>
    <n v="19.399999999999999"/>
    <n v="7.6"/>
    <n v="76"/>
    <n v="0.25333333333333685"/>
    <n v="94"/>
    <n v="0.62666666666666426"/>
    <n v="6"/>
    <n v="0.13333333333333286"/>
    <n v="8"/>
    <n v="0.26666666666666683"/>
    <n v="3"/>
    <n v="0.20000000000000018"/>
    <n v="4"/>
    <n v="0.40000000000000013"/>
  </r>
  <r>
    <x v="1"/>
    <d v="2011-09-19T00:00:00"/>
    <x v="0"/>
    <s v="UPA400"/>
    <x v="69"/>
    <x v="324"/>
    <n v="603752"/>
    <n v="182457"/>
    <n v="0"/>
    <n v="4.4000000000000004"/>
    <n v="0"/>
    <n v="24.7"/>
    <n v="6.9"/>
    <n v="34.4"/>
    <m/>
    <n v="-1"/>
    <s v="Oscura"/>
    <n v="177.3"/>
    <n v="198.3"/>
    <n v="9.6"/>
    <n v="8.5"/>
    <n v="19.100000000000001"/>
    <n v="26"/>
    <n v="0.6"/>
    <n v="0"/>
    <n v="0"/>
    <n v="72.099999999999994"/>
    <n v="38"/>
    <n v="7.6"/>
    <n v="177"/>
    <n v="0.59000000000000419"/>
    <n v="198"/>
    <n v="1"/>
    <n v="19"/>
    <n v="0.42222222222222161"/>
    <n v="26"/>
    <n v="0.8666666666666667"/>
    <n v="10"/>
    <n v="0.66666666666666674"/>
    <n v="9"/>
    <n v="0.9"/>
  </r>
  <r>
    <x v="1"/>
    <d v="2011-09-19T00:00:00"/>
    <x v="0"/>
    <s v="UPA400"/>
    <x v="69"/>
    <x v="280"/>
    <n v="588513"/>
    <n v="167732"/>
    <n v="0"/>
    <n v="0"/>
    <n v="0"/>
    <n v="22.4"/>
    <n v="6.6"/>
    <n v="37.5"/>
    <m/>
    <n v="-1"/>
    <s v="Oscura"/>
    <n v="62.7"/>
    <n v="56.1"/>
    <n v="5.9"/>
    <n v="7.5"/>
    <n v="2.2000000000000002"/>
    <n v="14.2"/>
    <n v="0.7"/>
    <n v="2.5"/>
    <n v="0"/>
    <n v="81.3"/>
    <n v="19.7"/>
    <n v="2.7"/>
    <n v="63"/>
    <n v="0.21000000000000357"/>
    <n v="56"/>
    <n v="0.37333333333333041"/>
    <n v="2"/>
    <n v="4.4444444444443953E-2"/>
    <n v="14"/>
    <n v="0.46666666666666679"/>
    <n v="6"/>
    <n v="0.40000000000000013"/>
    <n v="8"/>
    <n v="0.8"/>
  </r>
  <r>
    <x v="1"/>
    <d v="2011-09-19T00:00:00"/>
    <x v="0"/>
    <s v="UPA400"/>
    <x v="69"/>
    <x v="325"/>
    <n v="574627"/>
    <n v="153846"/>
    <n v="0"/>
    <n v="0"/>
    <n v="0"/>
    <n v="26.8"/>
    <n v="6.4"/>
    <n v="40.799999999999997"/>
    <m/>
    <n v="-1"/>
    <s v="Oscura"/>
    <n v="27.4"/>
    <n v="97.8"/>
    <n v="12"/>
    <n v="1.4"/>
    <n v="6.4"/>
    <n v="12.9"/>
    <n v="0.7"/>
    <n v="0.1"/>
    <n v="0"/>
    <n v="55.2"/>
    <n v="14"/>
    <n v="5.7"/>
    <n v="27"/>
    <n v="9.0000000000003799E-2"/>
    <n v="98"/>
    <n v="0.6533333333333311"/>
    <n v="6"/>
    <n v="0.13333333333333286"/>
    <n v="13"/>
    <n v="0.43333333333333346"/>
    <n v="12"/>
    <n v="0.8"/>
    <n v="1"/>
    <n v="0.10000000000000014"/>
  </r>
  <r>
    <x v="1"/>
    <d v="2011-03-09T00:00:00"/>
    <x v="0"/>
    <s v="UPA400"/>
    <x v="70"/>
    <x v="326"/>
    <n v="886798"/>
    <n v="40925"/>
    <n v="0"/>
    <n v="8"/>
    <m/>
    <n v="8"/>
    <n v="6.6"/>
    <m/>
    <m/>
    <n v="0.17"/>
    <m/>
    <n v="102"/>
    <n v="95"/>
    <n v="0"/>
    <n v="0"/>
    <n v="8"/>
    <n v="11"/>
    <n v="0"/>
    <n v="2"/>
    <n v="0"/>
    <n v="107"/>
    <n v="7"/>
    <n v="0"/>
    <n v="102"/>
    <n v="0.34000000000000408"/>
    <n v="95"/>
    <n v="0.63333333333333097"/>
    <n v="8"/>
    <n v="0.17777777777777731"/>
    <n v="11"/>
    <n v="0.36666666666666681"/>
    <n v="0"/>
    <n v="1.9428902930940239E-16"/>
    <n v="0"/>
    <n v="1.3877787807814457E-16"/>
  </r>
  <r>
    <x v="1"/>
    <d v="2011-03-09T00:00:00"/>
    <x v="0"/>
    <s v="UPA400"/>
    <x v="70"/>
    <x v="309"/>
    <n v="850549"/>
    <n v="4559"/>
    <n v="0"/>
    <n v="5"/>
    <m/>
    <n v="6"/>
    <n v="7"/>
    <m/>
    <m/>
    <n v="0"/>
    <m/>
    <n v="28"/>
    <n v="26"/>
    <n v="2"/>
    <n v="0"/>
    <n v="3"/>
    <n v="3"/>
    <n v="0"/>
    <n v="0"/>
    <n v="0"/>
    <n v="75"/>
    <n v="3"/>
    <n v="1"/>
    <n v="28"/>
    <n v="9.3333333333337126E-2"/>
    <n v="26"/>
    <n v="0.17333333333333079"/>
    <n v="3"/>
    <n v="6.666666666666618E-2"/>
    <n v="3"/>
    <n v="0.1000000000000002"/>
    <n v="2"/>
    <n v="0.13333333333333353"/>
    <n v="0"/>
    <n v="1.3877787807814457E-16"/>
  </r>
  <r>
    <x v="1"/>
    <d v="2011-03-09T00:00:00"/>
    <x v="0"/>
    <s v="UPA400"/>
    <x v="70"/>
    <x v="327"/>
    <n v="845873"/>
    <n v="95074"/>
    <n v="0"/>
    <n v="6"/>
    <m/>
    <n v="3"/>
    <n v="5.7"/>
    <m/>
    <m/>
    <n v="0.05"/>
    <m/>
    <n v="118"/>
    <n v="141"/>
    <n v="4"/>
    <n v="1"/>
    <n v="10"/>
    <n v="12"/>
    <n v="0"/>
    <n v="1"/>
    <n v="0"/>
    <n v="43"/>
    <n v="6"/>
    <n v="1"/>
    <n v="118"/>
    <n v="0.39333333333333775"/>
    <n v="141"/>
    <n v="0.93999999999999961"/>
    <n v="10"/>
    <n v="0.22222222222222177"/>
    <n v="12"/>
    <n v="0.40000000000000013"/>
    <n v="4"/>
    <n v="0.26666666666666683"/>
    <n v="1"/>
    <n v="0.10000000000000014"/>
  </r>
  <r>
    <x v="1"/>
    <d v="2011-03-09T00:00:00"/>
    <x v="0"/>
    <s v="UPA400"/>
    <x v="70"/>
    <x v="2"/>
    <n v="765849"/>
    <n v="62184"/>
    <n v="0"/>
    <n v="6"/>
    <m/>
    <n v="4"/>
    <n v="6.16"/>
    <n v="29.11"/>
    <n v="1.25"/>
    <n v="1.21"/>
    <m/>
    <n v="76"/>
    <n v="78"/>
    <n v="12"/>
    <n v="0"/>
    <n v="10"/>
    <n v="9"/>
    <n v="0"/>
    <m/>
    <n v="0"/>
    <n v="42"/>
    <n v="3"/>
    <n v="1"/>
    <n v="76"/>
    <n v="0.25333333333333685"/>
    <n v="78"/>
    <n v="0.51999999999999691"/>
    <n v="10"/>
    <n v="0.22222222222222177"/>
    <n v="9"/>
    <n v="0.30000000000000016"/>
    <n v="12"/>
    <n v="0.8"/>
    <n v="0"/>
    <n v="1.3877787807814457E-16"/>
  </r>
  <r>
    <x v="1"/>
    <d v="2011-03-09T00:00:00"/>
    <x v="0"/>
    <s v="UPA400"/>
    <x v="70"/>
    <x v="2"/>
    <n v="768101"/>
    <n v="60749"/>
    <n v="0"/>
    <n v="5"/>
    <m/>
    <n v="2"/>
    <n v="5.9969999999999999"/>
    <n v="28.65"/>
    <n v="1.1499999999999999"/>
    <n v="0.25"/>
    <m/>
    <n v="298"/>
    <n v="196"/>
    <n v="7"/>
    <n v="1"/>
    <n v="25"/>
    <n v="16"/>
    <n v="0"/>
    <m/>
    <n v="0"/>
    <n v="70"/>
    <n v="4"/>
    <n v="1"/>
    <n v="298"/>
    <n v="0.9933333333333334"/>
    <n v="196"/>
    <n v="1"/>
    <n v="25"/>
    <n v="0.55559999999999998"/>
    <n v="16"/>
    <n v="0.53333333333333344"/>
    <n v="7"/>
    <n v="0.46666666666666679"/>
    <n v="1"/>
    <n v="0.10000000000000014"/>
  </r>
  <r>
    <x v="1"/>
    <d v="2011-03-09T00:00:00"/>
    <x v="0"/>
    <s v="UPA400"/>
    <x v="70"/>
    <x v="3"/>
    <n v="750929"/>
    <n v="43577"/>
    <n v="0"/>
    <n v="9"/>
    <m/>
    <n v="2"/>
    <n v="5.9"/>
    <m/>
    <m/>
    <n v="0.36"/>
    <m/>
    <n v="687"/>
    <n v="297"/>
    <n v="17"/>
    <n v="2"/>
    <n v="44"/>
    <n v="29"/>
    <n v="1"/>
    <n v="4"/>
    <n v="2"/>
    <n v="84"/>
    <n v="6"/>
    <n v="2"/>
    <n v="687"/>
    <n v="1.5"/>
    <n v="297"/>
    <n v="1"/>
    <n v="44"/>
    <n v="0.97777777777777775"/>
    <n v="29"/>
    <n v="0.96666666666666667"/>
    <n v="17"/>
    <n v="1"/>
    <n v="2"/>
    <n v="0.20000000000000015"/>
  </r>
  <r>
    <x v="1"/>
    <d v="2011-03-09T00:00:00"/>
    <x v="0"/>
    <s v="UPA400"/>
    <x v="70"/>
    <x v="33"/>
    <n v="747432"/>
    <n v="43767"/>
    <n v="0"/>
    <n v="4"/>
    <m/>
    <n v="2"/>
    <n v="6.1"/>
    <m/>
    <m/>
    <n v="0.61"/>
    <m/>
    <n v="65"/>
    <n v="56"/>
    <n v="4"/>
    <n v="0"/>
    <n v="9"/>
    <n v="7"/>
    <n v="0"/>
    <n v="1"/>
    <n v="0"/>
    <n v="29"/>
    <n v="4"/>
    <n v="1"/>
    <n v="65"/>
    <n v="0.21666666666667023"/>
    <n v="56"/>
    <n v="0.37333333333333041"/>
    <n v="9"/>
    <n v="0.19999999999999954"/>
    <n v="7"/>
    <n v="0.2333333333333335"/>
    <n v="4"/>
    <n v="0.26666666666666683"/>
    <n v="0"/>
    <n v="1.3877787807814457E-16"/>
  </r>
  <r>
    <x v="1"/>
    <d v="2011-03-09T00:00:00"/>
    <x v="0"/>
    <s v="UPA400"/>
    <x v="70"/>
    <x v="171"/>
    <n v="690017"/>
    <n v="30783"/>
    <n v="0"/>
    <n v="4"/>
    <m/>
    <n v="2"/>
    <n v="6.2"/>
    <m/>
    <m/>
    <n v="0.86"/>
    <m/>
    <n v="121"/>
    <n v="201"/>
    <n v="6"/>
    <n v="1"/>
    <n v="10"/>
    <n v="12"/>
    <n v="0"/>
    <n v="1"/>
    <n v="0"/>
    <n v="33"/>
    <n v="4"/>
    <n v="2"/>
    <n v="121"/>
    <n v="0.40333333333333782"/>
    <n v="201"/>
    <n v="1"/>
    <n v="10"/>
    <n v="0.22222222222222177"/>
    <n v="12"/>
    <n v="0.40000000000000013"/>
    <n v="6"/>
    <n v="0.40000000000000013"/>
    <n v="1"/>
    <n v="0.10000000000000014"/>
  </r>
  <r>
    <x v="1"/>
    <d v="2011-03-09T00:00:00"/>
    <x v="0"/>
    <s v="UPA400"/>
    <x v="70"/>
    <x v="41"/>
    <n v="682405"/>
    <n v="70038"/>
    <n v="0"/>
    <n v="9"/>
    <m/>
    <n v="10"/>
    <n v="6.9"/>
    <n v="35.6"/>
    <n v="0.06"/>
    <n v="0.06"/>
    <s v=""/>
    <n v="81"/>
    <n v="102"/>
    <n v="15"/>
    <n v="0"/>
    <n v="23"/>
    <n v="7"/>
    <n v="1"/>
    <n v="1"/>
    <n v="0"/>
    <n v="39"/>
    <n v="18"/>
    <n v="3"/>
    <n v="81"/>
    <n v="0.27000000000000363"/>
    <n v="102"/>
    <n v="0.67999999999999794"/>
    <n v="23"/>
    <n v="0.51111111111111041"/>
    <n v="7"/>
    <n v="0.2333333333333335"/>
    <n v="15"/>
    <n v="1"/>
    <n v="0"/>
    <n v="1.3877787807814457E-16"/>
  </r>
  <r>
    <x v="1"/>
    <d v="2011-03-09T00:00:00"/>
    <x v="0"/>
    <s v="UPA400"/>
    <x v="70"/>
    <x v="11"/>
    <n v="640730"/>
    <n v="28363"/>
    <n v="0"/>
    <n v="6"/>
    <n v="0"/>
    <n v="8"/>
    <n v="6.9"/>
    <n v="36.1"/>
    <n v="0.4"/>
    <n v="0"/>
    <s v="Clara"/>
    <n v="32"/>
    <n v="51"/>
    <n v="11"/>
    <n v="0"/>
    <n v="7"/>
    <n v="5"/>
    <n v="1"/>
    <n v="0"/>
    <n v="0"/>
    <n v="37"/>
    <n v="15"/>
    <n v="2"/>
    <n v="32"/>
    <n v="0.10666666666667043"/>
    <n v="51"/>
    <n v="0.33999999999999714"/>
    <n v="7"/>
    <n v="0.15555555555555509"/>
    <n v="5"/>
    <n v="0.16666666666666685"/>
    <n v="11"/>
    <n v="0.73333333333333339"/>
    <n v="0"/>
    <n v="1.3877787807814457E-16"/>
  </r>
  <r>
    <x v="1"/>
    <d v="2011-03-09T00:00:00"/>
    <x v="0"/>
    <s v="UPA400"/>
    <x v="70"/>
    <x v="82"/>
    <n v="593222"/>
    <n v="148101"/>
    <n v="0"/>
    <n v="2.2999999999999998"/>
    <n v="0"/>
    <n v="21.6"/>
    <n v="8"/>
    <n v="38.9"/>
    <m/>
    <n v="-1"/>
    <s v="Oscura"/>
    <n v="150.6"/>
    <n v="186.9"/>
    <n v="10.7"/>
    <n v="7"/>
    <n v="27.5"/>
    <n v="24.9"/>
    <n v="1"/>
    <n v="0"/>
    <n v="0"/>
    <n v="806.4"/>
    <n v="104.1"/>
    <n v="9"/>
    <n v="151"/>
    <n v="0.50333333333333841"/>
    <n v="187"/>
    <n v="1"/>
    <n v="28"/>
    <n v="0.62222222222222168"/>
    <n v="25"/>
    <n v="0.83333333333333337"/>
    <n v="11"/>
    <n v="0.73333333333333339"/>
    <n v="7"/>
    <n v="0.70000000000000007"/>
  </r>
  <r>
    <x v="1"/>
    <d v="2011-03-09T00:00:00"/>
    <x v="0"/>
    <s v="UPA400"/>
    <x v="70"/>
    <x v="88"/>
    <n v="536414"/>
    <n v="91293"/>
    <n v="0"/>
    <n v="2.9"/>
    <n v="0"/>
    <n v="10.7"/>
    <n v="7.2"/>
    <n v="37.700000000000003"/>
    <m/>
    <n v="-1"/>
    <s v="Oscura"/>
    <n v="76.400000000000006"/>
    <n v="153.80000000000001"/>
    <n v="6.6"/>
    <n v="5.4"/>
    <n v="28.8"/>
    <n v="12"/>
    <n v="0.8"/>
    <n v="0"/>
    <n v="0"/>
    <n v="509.1"/>
    <n v="63"/>
    <n v="4.9000000000000004"/>
    <n v="76"/>
    <n v="0.25333333333333685"/>
    <n v="154"/>
    <n v="1"/>
    <n v="29"/>
    <n v="0.64444444444444393"/>
    <n v="12"/>
    <n v="0.40000000000000013"/>
    <n v="7"/>
    <n v="0.46666666666666679"/>
    <n v="5"/>
    <n v="0.50000000000000011"/>
  </r>
  <r>
    <x v="1"/>
    <d v="2011-01-05T00:00:00"/>
    <x v="0"/>
    <s v="UPA400"/>
    <x v="71"/>
    <x v="328"/>
    <n v="886245"/>
    <n v="48310"/>
    <n v="0"/>
    <n v="5"/>
    <m/>
    <n v="8"/>
    <n v="6.5"/>
    <m/>
    <m/>
    <n v="1.36"/>
    <m/>
    <n v="104"/>
    <n v="156"/>
    <n v="3"/>
    <n v="1"/>
    <n v="17"/>
    <n v="9"/>
    <n v="1"/>
    <n v="2"/>
    <n v="0"/>
    <n v="51"/>
    <n v="20"/>
    <n v="1"/>
    <n v="104"/>
    <n v="0.34666666666667079"/>
    <n v="156"/>
    <n v="1"/>
    <n v="17"/>
    <n v="0.37777777777777721"/>
    <n v="9"/>
    <n v="0.30000000000000016"/>
    <n v="3"/>
    <n v="0.20000000000000018"/>
    <n v="1"/>
    <n v="0.10000000000000014"/>
  </r>
  <r>
    <x v="1"/>
    <d v="2011-01-05T00:00:00"/>
    <x v="0"/>
    <s v="UPA400"/>
    <x v="71"/>
    <x v="31"/>
    <n v="851976"/>
    <n v="14092"/>
    <n v="0"/>
    <n v="5"/>
    <m/>
    <n v="1"/>
    <n v="5.9"/>
    <m/>
    <m/>
    <n v="0.1"/>
    <m/>
    <n v="39"/>
    <n v="122"/>
    <n v="2"/>
    <n v="1"/>
    <n v="6"/>
    <n v="5"/>
    <n v="1"/>
    <n v="1"/>
    <n v="0"/>
    <n v="30"/>
    <n v="4"/>
    <n v="1"/>
    <n v="39"/>
    <n v="0.13000000000000372"/>
    <n v="122"/>
    <n v="0.81333333333333213"/>
    <n v="6"/>
    <n v="0.13333333333333286"/>
    <n v="5"/>
    <n v="0.16666666666666685"/>
    <n v="2"/>
    <n v="0.13333333333333353"/>
    <n v="1"/>
    <n v="0.10000000000000014"/>
  </r>
  <r>
    <x v="1"/>
    <d v="2011-01-05T00:00:00"/>
    <x v="0"/>
    <s v="UPA400"/>
    <x v="71"/>
    <x v="139"/>
    <n v="776210"/>
    <n v="64941"/>
    <n v="0"/>
    <n v="3"/>
    <m/>
    <n v="1"/>
    <n v="5.9630000000000001"/>
    <n v="27.87"/>
    <n v="1.25"/>
    <n v="0.24"/>
    <m/>
    <n v="71"/>
    <n v="65"/>
    <n v="2"/>
    <n v="0"/>
    <n v="8"/>
    <n v="5"/>
    <n v="0"/>
    <m/>
    <n v="0"/>
    <n v="27"/>
    <n v="2"/>
    <n v="0"/>
    <n v="71"/>
    <n v="0.23666666666667019"/>
    <n v="65"/>
    <n v="0.4333333333333303"/>
    <n v="8"/>
    <n v="0.17777777777777731"/>
    <n v="5"/>
    <n v="0.16666666666666685"/>
    <n v="2"/>
    <n v="0.13333333333333353"/>
    <n v="0"/>
    <n v="1.3877787807814457E-16"/>
  </r>
  <r>
    <x v="1"/>
    <d v="2011-01-05T00:00:00"/>
    <x v="0"/>
    <s v="UPA400"/>
    <x v="71"/>
    <x v="33"/>
    <n v="756160"/>
    <n v="44891"/>
    <n v="0"/>
    <n v="3"/>
    <m/>
    <n v="1"/>
    <n v="6"/>
    <m/>
    <m/>
    <n v="0.32"/>
    <m/>
    <n v="67"/>
    <n v="54"/>
    <n v="3"/>
    <n v="0"/>
    <n v="5"/>
    <n v="8"/>
    <n v="0"/>
    <n v="0"/>
    <n v="0"/>
    <n v="27"/>
    <n v="3"/>
    <n v="0"/>
    <n v="67"/>
    <n v="0.22333333333333688"/>
    <n v="54"/>
    <n v="0.3599999999999971"/>
    <n v="5"/>
    <n v="0.11111111111111063"/>
    <n v="8"/>
    <n v="0.26666666666666683"/>
    <n v="3"/>
    <n v="0.20000000000000018"/>
    <n v="0"/>
    <n v="1.3877787807814457E-16"/>
  </r>
  <r>
    <x v="1"/>
    <d v="2011-01-05T00:00:00"/>
    <x v="0"/>
    <s v="UPA400"/>
    <x v="71"/>
    <x v="102"/>
    <n v="659234"/>
    <n v="104001"/>
    <n v="0"/>
    <n v="6"/>
    <m/>
    <n v="6"/>
    <n v="7.1"/>
    <n v="36.799999999999997"/>
    <n v="0.2"/>
    <n v="0.1"/>
    <s v="Clara"/>
    <n v="331"/>
    <n v="319"/>
    <n v="14"/>
    <n v="2"/>
    <n v="23"/>
    <n v="20"/>
    <n v="1"/>
    <n v="3"/>
    <n v="0"/>
    <n v="38"/>
    <n v="15"/>
    <n v="8"/>
    <n v="331"/>
    <n v="1.3"/>
    <n v="319"/>
    <n v="1"/>
    <n v="23"/>
    <n v="0.51111111111111041"/>
    <n v="20"/>
    <n v="0.66666666666666674"/>
    <n v="14"/>
    <n v="0.93333333333333335"/>
    <n v="2"/>
    <n v="0.20000000000000015"/>
  </r>
  <r>
    <x v="1"/>
    <d v="2011-01-05T00:00:00"/>
    <x v="0"/>
    <s v="UPA400"/>
    <x v="71"/>
    <x v="329"/>
    <n v="687404"/>
    <n v="134195"/>
    <n v="0"/>
    <n v="4"/>
    <m/>
    <n v="3"/>
    <n v="7.2"/>
    <n v="37.700000000000003"/>
    <n v="0.7"/>
    <n v="0.1"/>
    <s v="Clara"/>
    <n v="66"/>
    <n v="76"/>
    <n v="3"/>
    <n v="0"/>
    <n v="8"/>
    <n v="6"/>
    <n v="0"/>
    <n v="0"/>
    <n v="0"/>
    <n v="29"/>
    <n v="4"/>
    <n v="1"/>
    <n v="66"/>
    <n v="0.22000000000000355"/>
    <n v="76"/>
    <n v="0.50666666666666349"/>
    <n v="8"/>
    <n v="0.17777777777777731"/>
    <n v="6"/>
    <n v="0.20000000000000018"/>
    <n v="3"/>
    <n v="0.20000000000000018"/>
    <n v="0"/>
    <n v="1.3877787807814457E-16"/>
  </r>
  <r>
    <x v="1"/>
    <d v="2011-01-05T00:00:00"/>
    <x v="0"/>
    <s v="UPA400"/>
    <x v="71"/>
    <x v="330"/>
    <n v="666314"/>
    <n v="113105"/>
    <n v="0"/>
    <n v="3"/>
    <n v="0"/>
    <n v="4"/>
    <n v="7.2"/>
    <n v="37.200000000000003"/>
    <n v="0"/>
    <n v="0.1"/>
    <s v="Clara"/>
    <n v="78"/>
    <n v="81"/>
    <n v="5"/>
    <n v="0"/>
    <n v="9"/>
    <n v="7"/>
    <n v="0"/>
    <n v="0"/>
    <n v="0"/>
    <n v="28"/>
    <n v="5"/>
    <n v="1"/>
    <n v="78"/>
    <n v="0.26000000000000356"/>
    <n v="81"/>
    <n v="0.53999999999999704"/>
    <n v="9"/>
    <n v="0.19999999999999954"/>
    <n v="7"/>
    <n v="0.2333333333333335"/>
    <n v="5"/>
    <n v="0.33333333333333348"/>
    <n v="0"/>
    <n v="1.3877787807814457E-16"/>
  </r>
  <r>
    <x v="1"/>
    <d v="2011-01-05T00:00:00"/>
    <x v="0"/>
    <s v="UPA400"/>
    <x v="71"/>
    <x v="270"/>
    <n v="629558"/>
    <n v="74325"/>
    <n v="0"/>
    <n v="6"/>
    <n v="-1"/>
    <n v="4"/>
    <n v="7.3"/>
    <n v="37.200000000000003"/>
    <n v="1"/>
    <n v="0.1"/>
    <s v="Clara"/>
    <n v="306"/>
    <n v="273"/>
    <n v="7"/>
    <n v="2"/>
    <n v="16"/>
    <n v="17"/>
    <n v="1"/>
    <n v="2"/>
    <n v="-1"/>
    <n v="36"/>
    <n v="9"/>
    <n v="2"/>
    <n v="306"/>
    <n v="1"/>
    <n v="273"/>
    <n v="1"/>
    <n v="16"/>
    <n v="0.35555555555555501"/>
    <n v="17"/>
    <n v="0.56666666666666676"/>
    <n v="7"/>
    <n v="0.46666666666666679"/>
    <n v="2"/>
    <n v="0.20000000000000015"/>
  </r>
  <r>
    <x v="1"/>
    <d v="2011-01-05T00:00:00"/>
    <x v="0"/>
    <s v="UPA400"/>
    <x v="71"/>
    <x v="331"/>
    <n v="635631"/>
    <n v="82422"/>
    <n v="0"/>
    <n v="2"/>
    <n v="-1"/>
    <n v="2"/>
    <n v="7.2"/>
    <n v="36.799999999999997"/>
    <n v="0.9"/>
    <n v="0"/>
    <s v="Clara"/>
    <n v="57"/>
    <n v="63"/>
    <n v="2"/>
    <n v="0"/>
    <n v="7"/>
    <n v="5"/>
    <n v="0"/>
    <n v="0"/>
    <n v="-1"/>
    <n v="33"/>
    <n v="2"/>
    <n v="0"/>
    <n v="57"/>
    <n v="0.19000000000000361"/>
    <n v="63"/>
    <n v="0.41999999999999699"/>
    <n v="7"/>
    <n v="0.15555555555555509"/>
    <n v="5"/>
    <n v="0.16666666666666685"/>
    <n v="2"/>
    <n v="0.13333333333333353"/>
    <n v="0"/>
    <n v="1.3877787807814457E-16"/>
  </r>
  <r>
    <x v="1"/>
    <d v="2011-01-05T00:00:00"/>
    <x v="0"/>
    <s v="UPA400"/>
    <x v="71"/>
    <x v="332"/>
    <n v="589562"/>
    <n v="34329"/>
    <n v="0"/>
    <n v="1.8"/>
    <n v="0"/>
    <n v="7.8"/>
    <n v="6.9"/>
    <n v="36.1"/>
    <m/>
    <n v="-1"/>
    <s v="Oscura"/>
    <n v="237.4"/>
    <n v="137.19999999999999"/>
    <n v="6.4"/>
    <n v="3.1"/>
    <n v="14.2"/>
    <n v="19.399999999999999"/>
    <n v="0.1"/>
    <n v="0"/>
    <n v="0"/>
    <n v="74.900000000000006"/>
    <n v="26.3"/>
    <n v="2.7"/>
    <n v="237"/>
    <n v="0.79000000000000214"/>
    <n v="137"/>
    <n v="0.91333333333333278"/>
    <n v="14"/>
    <n v="0.31111111111111062"/>
    <n v="19"/>
    <n v="0.63333333333333341"/>
    <n v="6"/>
    <n v="0.40000000000000013"/>
    <n v="3"/>
    <n v="0.30000000000000016"/>
  </r>
  <r>
    <x v="1"/>
    <d v="2011-01-05T00:00:00"/>
    <x v="0"/>
    <s v="UPA400"/>
    <x v="71"/>
    <x v="333"/>
    <n v="594476"/>
    <n v="41267"/>
    <n v="0"/>
    <n v="0"/>
    <n v="0"/>
    <n v="4.5"/>
    <n v="6.9"/>
    <n v="37.4"/>
    <m/>
    <n v="-1"/>
    <s v="Oscura"/>
    <n v="20.6"/>
    <n v="15.4"/>
    <n v="1.2"/>
    <n v="0"/>
    <n v="2.9"/>
    <n v="7.8"/>
    <n v="1.2"/>
    <n v="0"/>
    <n v="0"/>
    <n v="61.5"/>
    <n v="25.7"/>
    <n v="1.7"/>
    <n v="21"/>
    <n v="7.0000000000003837E-2"/>
    <n v="15"/>
    <n v="9.9999999999997535E-2"/>
    <n v="3"/>
    <n v="6.666666666666618E-2"/>
    <n v="8"/>
    <n v="0.26666666666666683"/>
    <n v="1"/>
    <n v="6.666666666666686E-2"/>
    <n v="0"/>
    <n v="1.3877787807814457E-16"/>
  </r>
  <r>
    <x v="1"/>
    <d v="2011-01-05T00:00:00"/>
    <x v="0"/>
    <s v="UPA400"/>
    <x v="71"/>
    <x v="209"/>
    <n v="555233"/>
    <n v="189017"/>
    <n v="0"/>
    <n v="0"/>
    <n v="0"/>
    <n v="22.2"/>
    <n v="6.7"/>
    <n v="35.1"/>
    <m/>
    <n v="-1"/>
    <s v="Oscura"/>
    <n v="293.7"/>
    <n v="134.4"/>
    <n v="26.5"/>
    <n v="8.8000000000000007"/>
    <n v="12.5"/>
    <n v="25.4"/>
    <n v="1"/>
    <n v="0"/>
    <n v="0"/>
    <n v="93.3"/>
    <n v="39.1"/>
    <n v="1.8"/>
    <n v="294"/>
    <n v="0.9800000000000002"/>
    <n v="134"/>
    <n v="0.89333333333333265"/>
    <n v="13"/>
    <n v="0.28888888888888842"/>
    <n v="25"/>
    <n v="0.83333333333333337"/>
    <n v="27"/>
    <n v="1"/>
    <n v="9"/>
    <n v="0.9"/>
  </r>
  <r>
    <x v="1"/>
    <d v="2011-01-05T00:00:00"/>
    <x v="0"/>
    <s v="UPA400"/>
    <x v="71"/>
    <x v="334"/>
    <n v="552648"/>
    <n v="186432"/>
    <n v="0"/>
    <n v="0"/>
    <n v="0"/>
    <n v="19.2"/>
    <n v="6.8"/>
    <n v="35.799999999999997"/>
    <m/>
    <n v="-1"/>
    <s v="Oscura"/>
    <n v="134.5"/>
    <n v="148.6"/>
    <n v="17.899999999999999"/>
    <n v="3.8"/>
    <n v="25.3"/>
    <n v="22.4"/>
    <n v="1.2"/>
    <n v="0"/>
    <n v="0"/>
    <n v="210.4"/>
    <n v="55.5"/>
    <n v="10.4"/>
    <n v="135"/>
    <n v="0.45000000000000479"/>
    <n v="149"/>
    <n v="0.99333333333333329"/>
    <n v="25"/>
    <n v="0.55559999999999998"/>
    <n v="22"/>
    <n v="0.73333333333333339"/>
    <n v="18"/>
    <n v="1"/>
    <n v="4"/>
    <n v="0.40000000000000013"/>
  </r>
  <r>
    <x v="1"/>
    <d v="2011-04-11T00:00:00"/>
    <x v="0"/>
    <s v="O500 EURO V"/>
    <x v="72"/>
    <x v="335"/>
    <n v="847265"/>
    <n v="47641"/>
    <n v="0"/>
    <n v="4"/>
    <m/>
    <n v="2"/>
    <n v="5.9"/>
    <m/>
    <m/>
    <n v="0.31"/>
    <m/>
    <n v="81"/>
    <n v="98"/>
    <n v="2"/>
    <n v="0"/>
    <n v="12"/>
    <n v="9"/>
    <n v="0"/>
    <n v="1"/>
    <n v="0"/>
    <n v="33"/>
    <n v="4"/>
    <n v="1"/>
    <n v="81"/>
    <n v="0.27000000000000363"/>
    <n v="98"/>
    <n v="0.6533333333333311"/>
    <n v="12"/>
    <n v="0.26666666666666622"/>
    <n v="9"/>
    <n v="0.30000000000000016"/>
    <n v="2"/>
    <n v="0.13333333333333353"/>
    <n v="0"/>
    <n v="1.3877787807814457E-16"/>
  </r>
  <r>
    <x v="1"/>
    <d v="2011-04-11T00:00:00"/>
    <x v="0"/>
    <s v="UPA400"/>
    <x v="72"/>
    <x v="23"/>
    <n v="816248"/>
    <n v="16732"/>
    <n v="0"/>
    <n v="3"/>
    <m/>
    <n v="1"/>
    <n v="6.3"/>
    <m/>
    <m/>
    <n v="0.36"/>
    <m/>
    <n v="56"/>
    <n v="51"/>
    <n v="4"/>
    <n v="0"/>
    <n v="6"/>
    <n v="6"/>
    <n v="1"/>
    <n v="0"/>
    <n v="0"/>
    <n v="33"/>
    <n v="4"/>
    <n v="0"/>
    <n v="56"/>
    <n v="0.18666666666667028"/>
    <n v="51"/>
    <n v="0.33999999999999714"/>
    <n v="6"/>
    <n v="0.13333333333333286"/>
    <n v="6"/>
    <n v="0.20000000000000018"/>
    <n v="4"/>
    <n v="0.26666666666666683"/>
    <n v="0"/>
    <n v="1.3877787807814457E-16"/>
  </r>
  <r>
    <x v="1"/>
    <d v="2011-04-11T00:00:00"/>
    <x v="0"/>
    <s v="UPA400"/>
    <x v="72"/>
    <x v="25"/>
    <n v="774763"/>
    <n v="7147"/>
    <n v="0"/>
    <n v="9"/>
    <m/>
    <n v="2"/>
    <n v="6.359"/>
    <n v="29.31"/>
    <n v="1.1599999999999999"/>
    <n v="0.06"/>
    <m/>
    <n v="20"/>
    <n v="59"/>
    <n v="1"/>
    <n v="0"/>
    <n v="5"/>
    <n v="0"/>
    <n v="0"/>
    <m/>
    <n v="0"/>
    <n v="25"/>
    <n v="2"/>
    <n v="0"/>
    <n v="20"/>
    <n v="6.666666666667051E-2"/>
    <n v="59"/>
    <n v="0.39333333333333037"/>
    <n v="5"/>
    <n v="0.11111111111111063"/>
    <n v="0"/>
    <n v="2.0816681711721685E-16"/>
    <n v="1"/>
    <n v="6.666666666666686E-2"/>
    <n v="0"/>
    <n v="1.3877787807814457E-16"/>
  </r>
  <r>
    <x v="1"/>
    <d v="2011-04-11T00:00:00"/>
    <x v="0"/>
    <s v="UPA400"/>
    <x v="72"/>
    <x v="293"/>
    <n v="766756"/>
    <n v="13731"/>
    <n v="0"/>
    <n v="3"/>
    <m/>
    <n v="1"/>
    <n v="6.3"/>
    <m/>
    <m/>
    <n v="0.46"/>
    <m/>
    <n v="43"/>
    <n v="134"/>
    <n v="3"/>
    <n v="1"/>
    <n v="5"/>
    <n v="5"/>
    <n v="0"/>
    <n v="1"/>
    <n v="1"/>
    <n v="35"/>
    <n v="6"/>
    <n v="1"/>
    <n v="43"/>
    <n v="0.14333333333333703"/>
    <n v="134"/>
    <n v="0.89333333333333265"/>
    <n v="5"/>
    <n v="0.11111111111111063"/>
    <n v="5"/>
    <n v="0.16666666666666685"/>
    <n v="3"/>
    <n v="0.20000000000000018"/>
    <n v="1"/>
    <n v="0.10000000000000014"/>
  </r>
  <r>
    <x v="1"/>
    <d v="2011-04-11T00:00:00"/>
    <x v="0"/>
    <s v="UPA400"/>
    <x v="72"/>
    <x v="40"/>
    <n v="748163"/>
    <n v="104944"/>
    <n v="0"/>
    <n v="7"/>
    <m/>
    <n v="9"/>
    <n v="6.9"/>
    <n v="36.200000000000003"/>
    <n v="1.1200000000000001"/>
    <n v="0.08"/>
    <m/>
    <n v="188"/>
    <n v="491"/>
    <n v="7"/>
    <n v="2"/>
    <n v="18"/>
    <n v="14"/>
    <n v="1"/>
    <n v="5"/>
    <n v="1"/>
    <n v="64"/>
    <n v="32"/>
    <n v="2"/>
    <n v="188"/>
    <n v="0.62666666666667048"/>
    <n v="491"/>
    <n v="1"/>
    <n v="18"/>
    <n v="0.39999999999999941"/>
    <n v="14"/>
    <n v="0.46666666666666679"/>
    <n v="7"/>
    <n v="0.46666666666666679"/>
    <n v="2"/>
    <n v="0.20000000000000015"/>
  </r>
  <r>
    <x v="1"/>
    <d v="2011-04-11T00:00:00"/>
    <x v="0"/>
    <s v="UPA400"/>
    <x v="72"/>
    <x v="295"/>
    <n v="708477"/>
    <n v="65258"/>
    <n v="0"/>
    <n v="5"/>
    <m/>
    <n v="4"/>
    <n v="7.2"/>
    <n v="36.6"/>
    <n v="0.95"/>
    <n v="0.06"/>
    <s v=""/>
    <n v="101"/>
    <n v="295"/>
    <n v="3"/>
    <n v="1"/>
    <n v="16"/>
    <n v="10"/>
    <n v="0"/>
    <n v="2"/>
    <n v="1"/>
    <n v="53"/>
    <n v="28"/>
    <n v="2"/>
    <n v="101"/>
    <n v="0.33666666666667072"/>
    <n v="295"/>
    <n v="1"/>
    <n v="16"/>
    <n v="0.35555555555555501"/>
    <n v="10"/>
    <n v="0.33339999999999997"/>
    <n v="3"/>
    <n v="0.20000000000000018"/>
    <n v="1"/>
    <n v="0.10000000000000014"/>
  </r>
  <r>
    <x v="1"/>
    <d v="2011-04-11T00:00:00"/>
    <x v="0"/>
    <s v="UPA400"/>
    <x v="72"/>
    <x v="122"/>
    <n v="675442"/>
    <n v="32223"/>
    <n v="0"/>
    <n v="5"/>
    <n v="0"/>
    <n v="4"/>
    <n v="7.1"/>
    <n v="37.200000000000003"/>
    <n v="0.8"/>
    <n v="0.1"/>
    <s v="Clara"/>
    <n v="68"/>
    <n v="212"/>
    <n v="5"/>
    <n v="1"/>
    <n v="14"/>
    <n v="11"/>
    <n v="0"/>
    <n v="2"/>
    <n v="0"/>
    <n v="59"/>
    <n v="31"/>
    <n v="1"/>
    <n v="68"/>
    <n v="0.22666666666667021"/>
    <n v="212"/>
    <n v="1"/>
    <n v="14"/>
    <n v="0.31111111111111062"/>
    <n v="11"/>
    <n v="0.36666666666666681"/>
    <n v="5"/>
    <n v="0.33333333333333348"/>
    <n v="1"/>
    <n v="0.10000000000000014"/>
  </r>
  <r>
    <x v="1"/>
    <d v="2011-04-11T00:00:00"/>
    <x v="0"/>
    <s v="UPA400"/>
    <x v="72"/>
    <x v="336"/>
    <n v="643219"/>
    <n v="179965"/>
    <n v="0"/>
    <n v="7"/>
    <n v="-1"/>
    <n v="15"/>
    <n v="7.2"/>
    <n v="38.1"/>
    <n v="0.1"/>
    <n v="0.1"/>
    <s v="Clara"/>
    <n v="367"/>
    <n v="342"/>
    <n v="14"/>
    <n v="1"/>
    <n v="19"/>
    <n v="22"/>
    <n v="1"/>
    <n v="3"/>
    <n v="-1"/>
    <n v="169"/>
    <n v="90"/>
    <n v="5"/>
    <n v="367"/>
    <n v="1.3"/>
    <n v="342"/>
    <n v="1"/>
    <n v="19"/>
    <n v="0.42222222222222161"/>
    <n v="22"/>
    <n v="0.73333333333333339"/>
    <n v="14"/>
    <n v="0.93333333333333335"/>
    <n v="1"/>
    <n v="0.10000000000000014"/>
  </r>
  <r>
    <x v="1"/>
    <d v="2011-04-11T00:00:00"/>
    <x v="0"/>
    <s v="UPA400"/>
    <x v="72"/>
    <x v="337"/>
    <n v="563209"/>
    <n v="111460"/>
    <n v="0"/>
    <n v="6.6"/>
    <n v="0"/>
    <n v="21.6"/>
    <n v="7.1"/>
    <n v="35.200000000000003"/>
    <m/>
    <n v="-1"/>
    <s v="Oscura"/>
    <n v="104.2"/>
    <n v="99.6"/>
    <n v="6.4"/>
    <n v="5"/>
    <n v="17.5"/>
    <n v="17.8"/>
    <n v="0.9"/>
    <n v="0"/>
    <n v="0"/>
    <n v="210.3"/>
    <n v="40.6"/>
    <n v="11.6"/>
    <n v="104"/>
    <n v="0.34666666666667079"/>
    <n v="100"/>
    <n v="0.66666666666666452"/>
    <n v="18"/>
    <n v="0.39999999999999941"/>
    <n v="18"/>
    <n v="0.60000000000000009"/>
    <n v="6"/>
    <n v="0.40000000000000013"/>
    <n v="5"/>
    <n v="0.50000000000000011"/>
  </r>
  <r>
    <x v="1"/>
    <d v="2011-07-06T00:00:00"/>
    <x v="0"/>
    <s v="UPA400"/>
    <x v="73"/>
    <x v="13"/>
    <n v="746700"/>
    <n v="33515"/>
    <n v="0"/>
    <n v="3"/>
    <m/>
    <n v="2"/>
    <n v="6.0339999999999998"/>
    <n v="29.67"/>
    <n v="1.21"/>
    <n v="0.28000000000000003"/>
    <m/>
    <n v="84"/>
    <n v="90"/>
    <n v="3"/>
    <n v="1"/>
    <n v="12"/>
    <n v="9"/>
    <n v="0"/>
    <m/>
    <n v="0"/>
    <n v="28"/>
    <n v="2"/>
    <n v="0"/>
    <n v="84"/>
    <n v="0.28000000000000369"/>
    <n v="90"/>
    <n v="0.59999999999999742"/>
    <n v="12"/>
    <n v="0.26666666666666622"/>
    <n v="9"/>
    <n v="0.30000000000000016"/>
    <n v="3"/>
    <n v="0.20000000000000018"/>
    <n v="1"/>
    <n v="0.10000000000000014"/>
  </r>
  <r>
    <x v="1"/>
    <d v="2011-07-06T00:00:00"/>
    <x v="0"/>
    <s v="UPA400"/>
    <x v="73"/>
    <x v="293"/>
    <n v="738909"/>
    <n v="25724"/>
    <n v="0"/>
    <n v="3"/>
    <m/>
    <n v="1"/>
    <n v="6.1"/>
    <m/>
    <m/>
    <n v="0.27"/>
    <m/>
    <n v="77"/>
    <n v="80"/>
    <n v="4"/>
    <n v="1"/>
    <n v="10"/>
    <n v="11"/>
    <n v="1"/>
    <n v="1"/>
    <n v="1"/>
    <n v="28"/>
    <n v="4"/>
    <n v="0"/>
    <n v="77"/>
    <n v="0.25666666666667021"/>
    <n v="80"/>
    <n v="0.53333333333333033"/>
    <n v="10"/>
    <n v="0.22222222222222177"/>
    <n v="11"/>
    <n v="0.36666666666666681"/>
    <n v="4"/>
    <n v="0.26666666666666683"/>
    <n v="1"/>
    <n v="0.10000000000000014"/>
  </r>
  <r>
    <x v="1"/>
    <d v="2011-07-06T00:00:00"/>
    <x v="0"/>
    <s v="UPA400"/>
    <x v="73"/>
    <x v="62"/>
    <n v="690607"/>
    <n v="143628"/>
    <n v="0"/>
    <n v="4"/>
    <m/>
    <n v="11"/>
    <n v="7.2"/>
    <n v="37.1"/>
    <n v="1"/>
    <n v="0.1"/>
    <s v="Clara"/>
    <n v="288"/>
    <n v="121"/>
    <n v="10"/>
    <n v="1"/>
    <n v="2"/>
    <n v="20"/>
    <n v="0"/>
    <n v="1"/>
    <n v="0"/>
    <n v="42"/>
    <n v="19"/>
    <n v="1"/>
    <n v="288"/>
    <n v="0.96000000000000041"/>
    <n v="121"/>
    <n v="0.80666666666666542"/>
    <n v="2"/>
    <n v="4.4444444444443953E-2"/>
    <n v="20"/>
    <n v="0.66666666666666674"/>
    <n v="10"/>
    <n v="0.66666666666666674"/>
    <n v="1"/>
    <n v="0.10000000000000014"/>
  </r>
  <r>
    <x v="1"/>
    <d v="2011-07-06T00:00:00"/>
    <x v="0"/>
    <s v="UPA400"/>
    <x v="73"/>
    <x v="223"/>
    <n v="678303"/>
    <n v="131324"/>
    <n v="0"/>
    <n v="8"/>
    <n v="0"/>
    <n v="16"/>
    <n v="7.2"/>
    <n v="37.5"/>
    <n v="1.1000000000000001"/>
    <n v="0.1"/>
    <s v="Clara"/>
    <n v="831"/>
    <n v="226"/>
    <n v="21"/>
    <n v="1"/>
    <n v="39"/>
    <n v="45"/>
    <n v="0"/>
    <n v="2"/>
    <n v="0"/>
    <n v="37"/>
    <n v="23"/>
    <n v="2"/>
    <n v="831"/>
    <n v="1.5"/>
    <n v="226"/>
    <n v="1"/>
    <n v="39"/>
    <n v="0.86666666666666647"/>
    <n v="45"/>
    <n v="1"/>
    <n v="21"/>
    <n v="1"/>
    <n v="1"/>
    <n v="0.10000000000000014"/>
  </r>
  <r>
    <x v="1"/>
    <d v="2011-07-06T00:00:00"/>
    <x v="0"/>
    <s v="UPA400"/>
    <x v="73"/>
    <x v="338"/>
    <n v="646081"/>
    <n v="99102"/>
    <n v="0"/>
    <n v="5"/>
    <n v="-1"/>
    <n v="16"/>
    <n v="7.2"/>
    <n v="36.700000000000003"/>
    <n v="0.4"/>
    <n v="0.1"/>
    <s v="Clara"/>
    <n v="428"/>
    <n v="127"/>
    <n v="14"/>
    <n v="1"/>
    <n v="24"/>
    <n v="26"/>
    <n v="1"/>
    <n v="1"/>
    <n v="-1"/>
    <n v="36"/>
    <n v="17"/>
    <n v="2"/>
    <n v="428"/>
    <n v="1.3"/>
    <n v="127"/>
    <n v="0.84666666666666568"/>
    <n v="24"/>
    <n v="0.53333333333333266"/>
    <n v="26"/>
    <n v="0.8666666666666667"/>
    <n v="14"/>
    <n v="0.93333333333333335"/>
    <n v="1"/>
    <n v="0.10000000000000014"/>
  </r>
  <r>
    <x v="1"/>
    <d v="2011-07-06T00:00:00"/>
    <x v="0"/>
    <s v="UPA400"/>
    <x v="73"/>
    <x v="339"/>
    <n v="621952"/>
    <n v="158698"/>
    <n v="0"/>
    <n v="3"/>
    <n v="0"/>
    <n v="31"/>
    <n v="7"/>
    <n v="36.9"/>
    <m/>
    <n v="0"/>
    <s v="Oscura"/>
    <n v="177.1"/>
    <n v="181"/>
    <n v="18.3"/>
    <n v="7.7"/>
    <n v="17"/>
    <n v="35.4"/>
    <n v="2"/>
    <n v="0"/>
    <n v="0"/>
    <n v="216.1"/>
    <n v="66.2"/>
    <n v="4.9000000000000004"/>
    <n v="177"/>
    <n v="0.59000000000000419"/>
    <n v="181"/>
    <n v="1"/>
    <n v="17"/>
    <n v="0.37777777777777721"/>
    <n v="35"/>
    <n v="1"/>
    <n v="18"/>
    <n v="1"/>
    <n v="8"/>
    <n v="0.8"/>
  </r>
  <r>
    <x v="1"/>
    <d v="2011-07-06T00:00:00"/>
    <x v="0"/>
    <s v="UPA400"/>
    <x v="73"/>
    <x v="340"/>
    <n v="615006"/>
    <n v="68027"/>
    <n v="0"/>
    <n v="1.8"/>
    <n v="0"/>
    <n v="18"/>
    <n v="6.9"/>
    <n v="39.299999999999997"/>
    <m/>
    <n v="-1"/>
    <s v="Oscura"/>
    <n v="120.1"/>
    <n v="74.900000000000006"/>
    <n v="2.4"/>
    <n v="5.5"/>
    <n v="13.4"/>
    <n v="13.7"/>
    <n v="1.4"/>
    <n v="0"/>
    <n v="0"/>
    <n v="45.8"/>
    <n v="27"/>
    <n v="1.1000000000000001"/>
    <n v="120"/>
    <n v="0.40000000000000446"/>
    <n v="75"/>
    <n v="0.49999999999999684"/>
    <n v="13"/>
    <n v="0.28888888888888842"/>
    <n v="14"/>
    <n v="0.46666666666666679"/>
    <n v="2"/>
    <n v="0.13333333333333353"/>
    <n v="6"/>
    <n v="0.60000000000000009"/>
  </r>
  <r>
    <x v="1"/>
    <d v="2011-07-06T00:00:00"/>
    <x v="0"/>
    <s v="UPA400"/>
    <x v="73"/>
    <x v="20"/>
    <n v="591741"/>
    <n v="128487"/>
    <n v="0"/>
    <n v="0"/>
    <n v="0"/>
    <n v="20.399999999999999"/>
    <n v="6.9"/>
    <n v="36"/>
    <m/>
    <n v="-1"/>
    <s v="Oscura"/>
    <n v="117.4"/>
    <n v="3"/>
    <n v="5.4"/>
    <n v="8.9"/>
    <n v="0"/>
    <n v="20.3"/>
    <n v="0.8"/>
    <n v="0"/>
    <n v="0"/>
    <n v="627.5"/>
    <n v="46.5"/>
    <n v="2.8"/>
    <n v="117"/>
    <n v="0.3900000000000044"/>
    <n v="3"/>
    <n v="1.999999999999752E-2"/>
    <n v="0"/>
    <n v="-4.9266146717741321E-16"/>
    <n v="20"/>
    <n v="0.66666666666666674"/>
    <n v="5"/>
    <n v="0.33333333333333348"/>
    <n v="9"/>
    <n v="0.9"/>
  </r>
  <r>
    <x v="1"/>
    <d v="2011-07-06T00:00:00"/>
    <x v="0"/>
    <s v="UPA400"/>
    <x v="73"/>
    <x v="341"/>
    <n v="559515"/>
    <n v="96261"/>
    <n v="0"/>
    <n v="0"/>
    <n v="0"/>
    <n v="30.3"/>
    <n v="7.2"/>
    <n v="37.1"/>
    <m/>
    <n v="-1"/>
    <s v="Oscura"/>
    <n v="131.80000000000001"/>
    <n v="135.1"/>
    <n v="8.6999999999999993"/>
    <n v="2.2999999999999998"/>
    <n v="12.5"/>
    <n v="20.6"/>
    <n v="1.1000000000000001"/>
    <n v="1.2"/>
    <n v="0"/>
    <n v="534.4"/>
    <n v="40.700000000000003"/>
    <n v="2.1"/>
    <n v="132"/>
    <n v="0.44000000000000472"/>
    <n v="135"/>
    <n v="0.89999999999999936"/>
    <n v="13"/>
    <n v="0.28888888888888842"/>
    <n v="21"/>
    <n v="0.70000000000000007"/>
    <n v="9"/>
    <n v="0.60000000000000009"/>
    <n v="2"/>
    <n v="0.20000000000000015"/>
  </r>
  <r>
    <x v="1"/>
    <e v="#N/A"/>
    <x v="2"/>
    <s v="UPA400"/>
    <x v="74"/>
    <x v="23"/>
    <n v="823764"/>
    <n v="16590"/>
    <n v="0"/>
    <n v="6"/>
    <m/>
    <n v="1"/>
    <n v="6.8"/>
    <n v="35"/>
    <n v="1.08"/>
    <n v="0.02"/>
    <m/>
    <n v="191"/>
    <n v="160"/>
    <n v="4"/>
    <n v="1"/>
    <n v="28"/>
    <n v="9"/>
    <n v="1"/>
    <n v="1"/>
    <n v="0"/>
    <n v="30"/>
    <n v="3"/>
    <n v="1"/>
    <n v="191"/>
    <n v="0.63666666666667038"/>
    <n v="160"/>
    <n v="1"/>
    <n v="28"/>
    <n v="0.62222222222222168"/>
    <n v="9"/>
    <n v="0.30000000000000016"/>
    <n v="4"/>
    <n v="0.26666666666666683"/>
    <n v="1"/>
    <n v="0.10000000000000014"/>
  </r>
  <r>
    <x v="1"/>
    <d v="2011-04-27T00:00:00"/>
    <x v="0"/>
    <s v="UPA400"/>
    <x v="75"/>
    <x v="342"/>
    <n v="870490"/>
    <n v="65109"/>
    <n v="0"/>
    <n v="3"/>
    <m/>
    <n v="1"/>
    <n v="6.9"/>
    <m/>
    <m/>
    <n v="0.03"/>
    <s v="Clara"/>
    <n v="57"/>
    <n v="67"/>
    <n v="0"/>
    <n v="0"/>
    <n v="4"/>
    <n v="6"/>
    <n v="0"/>
    <n v="0"/>
    <n v="0"/>
    <n v="32"/>
    <n v="3"/>
    <n v="1"/>
    <n v="57"/>
    <n v="0.19000000000000361"/>
    <n v="67"/>
    <n v="0.4466666666666636"/>
    <n v="4"/>
    <n v="8.8888888888888407E-2"/>
    <n v="6"/>
    <n v="0.20000000000000018"/>
    <n v="0"/>
    <n v="1.9428902930940239E-16"/>
    <n v="0"/>
    <n v="1.3877787807814457E-16"/>
  </r>
  <r>
    <x v="1"/>
    <d v="2011-04-27T00:00:00"/>
    <x v="0"/>
    <s v="UPA400"/>
    <x v="75"/>
    <x v="31"/>
    <n v="821402"/>
    <n v="16021"/>
    <n v="0"/>
    <n v="2"/>
    <m/>
    <n v="1"/>
    <n v="6.8"/>
    <n v="34"/>
    <n v="1.2"/>
    <n v="0"/>
    <m/>
    <n v="30"/>
    <n v="39"/>
    <n v="1"/>
    <n v="0"/>
    <n v="3"/>
    <n v="4"/>
    <n v="0"/>
    <n v="0"/>
    <n v="0"/>
    <n v="26"/>
    <n v="2"/>
    <n v="0"/>
    <n v="30"/>
    <n v="0.10000000000000378"/>
    <n v="39"/>
    <n v="0.25999999999999729"/>
    <n v="3"/>
    <n v="6.666666666666618E-2"/>
    <n v="4"/>
    <n v="0.13333333333333353"/>
    <n v="1"/>
    <n v="6.666666666666686E-2"/>
    <n v="0"/>
    <n v="1.3877787807814457E-16"/>
  </r>
  <r>
    <x v="1"/>
    <d v="2011-04-27T00:00:00"/>
    <x v="0"/>
    <s v="UPA400"/>
    <x v="75"/>
    <x v="343"/>
    <n v="730658"/>
    <n v="42772"/>
    <n v="0"/>
    <n v="5"/>
    <m/>
    <n v="1"/>
    <n v="5.8"/>
    <m/>
    <m/>
    <n v="0.28000000000000003"/>
    <m/>
    <n v="183"/>
    <n v="104"/>
    <n v="0"/>
    <n v="0"/>
    <n v="12"/>
    <n v="9"/>
    <n v="0"/>
    <n v="0"/>
    <n v="0"/>
    <n v="34"/>
    <n v="6"/>
    <n v="1"/>
    <n v="183"/>
    <n v="0.61000000000000398"/>
    <n v="104"/>
    <n v="0.69333333333333136"/>
    <n v="12"/>
    <n v="0.26666666666666622"/>
    <n v="9"/>
    <n v="0.30000000000000016"/>
    <n v="0"/>
    <n v="1.9428902930940239E-16"/>
    <n v="0"/>
    <n v="1.3877787807814457E-16"/>
  </r>
  <r>
    <x v="1"/>
    <d v="2011-04-27T00:00:00"/>
    <x v="0"/>
    <s v="UPA400"/>
    <x v="75"/>
    <x v="2"/>
    <n v="723993"/>
    <n v="36107"/>
    <n v="0"/>
    <n v="4"/>
    <m/>
    <n v="3"/>
    <n v="5.98"/>
    <n v="28.1"/>
    <n v="1.29"/>
    <n v="0.28999999999999998"/>
    <m/>
    <n v="78"/>
    <n v="65"/>
    <n v="2"/>
    <n v="0"/>
    <n v="10"/>
    <n v="7"/>
    <n v="0"/>
    <m/>
    <n v="0"/>
    <n v="30"/>
    <n v="2"/>
    <n v="1"/>
    <n v="78"/>
    <n v="0.26000000000000356"/>
    <n v="65"/>
    <n v="0.4333333333333303"/>
    <n v="10"/>
    <n v="0.22222222222222177"/>
    <n v="7"/>
    <n v="0.2333333333333335"/>
    <n v="2"/>
    <n v="0.13333333333333353"/>
    <n v="0"/>
    <n v="1.3877787807814457E-16"/>
  </r>
  <r>
    <x v="1"/>
    <d v="2011-04-27T00:00:00"/>
    <x v="0"/>
    <s v="UPA400"/>
    <x v="75"/>
    <x v="3"/>
    <n v="749886"/>
    <n v="62000"/>
    <n v="0"/>
    <n v="2"/>
    <m/>
    <n v="1"/>
    <n v="5.8"/>
    <m/>
    <m/>
    <n v="0.14000000000000001"/>
    <m/>
    <n v="90"/>
    <n v="87"/>
    <n v="3"/>
    <n v="0"/>
    <n v="8"/>
    <n v="8"/>
    <n v="0"/>
    <n v="1"/>
    <n v="1"/>
    <n v="34"/>
    <n v="6"/>
    <n v="1"/>
    <n v="90"/>
    <n v="0.30000000000000382"/>
    <n v="87"/>
    <n v="0.5799999999999973"/>
    <n v="8"/>
    <n v="0.17777777777777731"/>
    <n v="8"/>
    <n v="0.26666666666666683"/>
    <n v="3"/>
    <n v="0.20000000000000018"/>
    <n v="0"/>
    <n v="1.3877787807814457E-16"/>
  </r>
  <r>
    <x v="1"/>
    <d v="2011-04-27T00:00:00"/>
    <x v="0"/>
    <s v="UPA400"/>
    <x v="75"/>
    <x v="344"/>
    <n v="661014"/>
    <n v="129182"/>
    <n v="0"/>
    <n v="7"/>
    <m/>
    <n v="6"/>
    <n v="7.3"/>
    <n v="37.5"/>
    <n v="0"/>
    <n v="0.1"/>
    <s v="Clara"/>
    <n v="198"/>
    <n v="165"/>
    <n v="5"/>
    <n v="1"/>
    <n v="29"/>
    <n v="14"/>
    <n v="0"/>
    <n v="1"/>
    <n v="0"/>
    <n v="48"/>
    <n v="19"/>
    <n v="2"/>
    <n v="198"/>
    <n v="0.66000000000000347"/>
    <n v="165"/>
    <n v="1"/>
    <n v="29"/>
    <n v="0.64444444444444393"/>
    <n v="14"/>
    <n v="0.46666666666666679"/>
    <n v="5"/>
    <n v="0.33333333333333348"/>
    <n v="1"/>
    <n v="0.10000000000000014"/>
  </r>
  <r>
    <x v="1"/>
    <d v="2011-04-27T00:00:00"/>
    <x v="0"/>
    <s v="UPA400"/>
    <x v="75"/>
    <x v="108"/>
    <n v="632906"/>
    <n v="101074"/>
    <n v="0"/>
    <n v="6"/>
    <n v="0"/>
    <n v="6"/>
    <n v="7.2"/>
    <n v="37.4"/>
    <n v="0.1"/>
    <n v="0.1"/>
    <s v="Clara"/>
    <n v="133"/>
    <n v="118"/>
    <n v="6"/>
    <n v="1"/>
    <n v="22"/>
    <n v="12"/>
    <n v="0"/>
    <n v="1"/>
    <n v="0"/>
    <n v="45"/>
    <n v="19"/>
    <n v="1"/>
    <n v="133"/>
    <n v="0.44333333333333808"/>
    <n v="118"/>
    <n v="0.78666666666666529"/>
    <n v="22"/>
    <n v="0.48888888888888821"/>
    <n v="12"/>
    <n v="0.40000000000000013"/>
    <n v="6"/>
    <n v="0.40000000000000013"/>
    <n v="1"/>
    <n v="0.10000000000000014"/>
  </r>
  <r>
    <x v="1"/>
    <d v="2011-04-27T00:00:00"/>
    <x v="0"/>
    <s v="UPA400"/>
    <x v="75"/>
    <x v="218"/>
    <n v="600614"/>
    <n v="68782"/>
    <n v="0"/>
    <n v="32.6"/>
    <n v="0"/>
    <n v="9.3000000000000007"/>
    <n v="8"/>
    <n v="39"/>
    <m/>
    <n v="-1"/>
    <s v="Oscura"/>
    <n v="135.6"/>
    <n v="113.2"/>
    <n v="4.0999999999999996"/>
    <n v="4.3"/>
    <n v="16.2"/>
    <n v="17.100000000000001"/>
    <n v="0.9"/>
    <n v="0"/>
    <n v="0"/>
    <n v="124.2"/>
    <n v="25"/>
    <n v="6"/>
    <n v="136"/>
    <n v="0.45333333333333814"/>
    <n v="113"/>
    <n v="0.75333333333333174"/>
    <n v="16"/>
    <n v="0.35555555555555501"/>
    <n v="17"/>
    <n v="0.56666666666666676"/>
    <n v="4"/>
    <n v="0.26666666666666683"/>
    <n v="4"/>
    <n v="0.40000000000000013"/>
  </r>
  <r>
    <x v="1"/>
    <d v="2011-04-27T00:00:00"/>
    <x v="0"/>
    <s v="UPA400"/>
    <x v="75"/>
    <x v="29"/>
    <n v="569847"/>
    <n v="38013"/>
    <n v="0"/>
    <n v="0"/>
    <n v="0"/>
    <n v="3.7"/>
    <n v="6.9"/>
    <n v="37.200000000000003"/>
    <m/>
    <n v="-1"/>
    <s v="Oscura"/>
    <n v="35.4"/>
    <n v="24"/>
    <n v="0.6"/>
    <n v="0.4"/>
    <n v="5"/>
    <n v="9.9"/>
    <n v="1.8"/>
    <n v="0"/>
    <n v="0"/>
    <n v="71.099999999999994"/>
    <n v="34.700000000000003"/>
    <n v="1.1000000000000001"/>
    <n v="35"/>
    <n v="0.11666666666667042"/>
    <n v="24"/>
    <n v="0.15999999999999748"/>
    <n v="5"/>
    <n v="0.11111111111111063"/>
    <n v="10"/>
    <n v="0.33339999999999997"/>
    <n v="1"/>
    <n v="6.666666666666686E-2"/>
    <n v="0"/>
    <n v="1.3877787807814457E-16"/>
  </r>
  <r>
    <x v="1"/>
    <d v="2011-04-27T00:00:00"/>
    <x v="0"/>
    <s v="UPA400"/>
    <x v="75"/>
    <x v="214"/>
    <n v="588027"/>
    <n v="41048"/>
    <n v="0"/>
    <n v="0"/>
    <n v="0"/>
    <n v="16.899999999999999"/>
    <n v="6.8"/>
    <n v="40.200000000000003"/>
    <m/>
    <n v="-1"/>
    <s v="Oscura"/>
    <n v="159.9"/>
    <n v="26.5"/>
    <n v="3.4"/>
    <n v="0.9"/>
    <n v="2.6"/>
    <n v="17.8"/>
    <n v="0"/>
    <n v="4.3"/>
    <n v="0"/>
    <n v="27"/>
    <n v="36.5"/>
    <n v="0.2"/>
    <n v="160"/>
    <n v="0.5333333333333381"/>
    <n v="27"/>
    <n v="0.17999999999999744"/>
    <n v="3"/>
    <n v="6.666666666666618E-2"/>
    <n v="18"/>
    <n v="0.60000000000000009"/>
    <n v="3"/>
    <n v="0.20000000000000018"/>
    <n v="1"/>
    <n v="0.10000000000000014"/>
  </r>
  <r>
    <x v="1"/>
    <d v="2014-12-31T00:00:00"/>
    <x v="0"/>
    <s v="UPA400"/>
    <x v="76"/>
    <x v="345"/>
    <n v="811841"/>
    <n v="44225"/>
    <n v="0"/>
    <n v="11"/>
    <m/>
    <n v="2"/>
    <n v="5.9"/>
    <m/>
    <m/>
    <n v="7.0000000000000007E-2"/>
    <m/>
    <n v="37"/>
    <n v="287"/>
    <n v="0"/>
    <n v="1"/>
    <n v="10"/>
    <n v="3"/>
    <n v="1"/>
    <n v="3"/>
    <n v="0"/>
    <n v="38"/>
    <n v="5"/>
    <n v="1"/>
    <n v="37"/>
    <n v="0.12333333333333707"/>
    <n v="287"/>
    <n v="1"/>
    <n v="10"/>
    <n v="0.22222222222222177"/>
    <n v="3"/>
    <n v="0.1000000000000002"/>
    <n v="0"/>
    <n v="1.9428902930940239E-16"/>
    <n v="1"/>
    <n v="0.10000000000000014"/>
  </r>
  <r>
    <x v="1"/>
    <d v="2014-12-31T00:00:00"/>
    <x v="0"/>
    <s v="UPA400"/>
    <x v="76"/>
    <x v="139"/>
    <n v="776711"/>
    <n v="34274"/>
    <n v="0"/>
    <n v="5"/>
    <m/>
    <n v="2"/>
    <n v="6.1219999999999999"/>
    <n v="28.79"/>
    <n v="1.18"/>
    <n v="0.52"/>
    <m/>
    <n v="100"/>
    <n v="163"/>
    <n v="3"/>
    <n v="1"/>
    <n v="7"/>
    <n v="10"/>
    <n v="0"/>
    <m/>
    <n v="0"/>
    <n v="33"/>
    <n v="4"/>
    <n v="1"/>
    <n v="100"/>
    <n v="0.33333333333333737"/>
    <n v="163"/>
    <n v="1"/>
    <n v="7"/>
    <n v="0.15555555555555509"/>
    <n v="10"/>
    <n v="0.33339999999999997"/>
    <n v="3"/>
    <n v="0.20000000000000018"/>
    <n v="1"/>
    <n v="0.10000000000000014"/>
  </r>
  <r>
    <x v="1"/>
    <d v="2014-12-31T00:00:00"/>
    <x v="0"/>
    <s v="UPA400"/>
    <x v="76"/>
    <x v="2"/>
    <n v="764993"/>
    <n v="49832"/>
    <n v="0"/>
    <n v="3"/>
    <m/>
    <n v="1"/>
    <n v="6.0839999999999996"/>
    <n v="28.39"/>
    <n v="1.29"/>
    <n v="0.2"/>
    <m/>
    <n v="91"/>
    <n v="127"/>
    <n v="2"/>
    <n v="1"/>
    <n v="6"/>
    <n v="9"/>
    <n v="0"/>
    <m/>
    <n v="0"/>
    <n v="30"/>
    <n v="2"/>
    <n v="0"/>
    <n v="91"/>
    <n v="0.30333333333333717"/>
    <n v="127"/>
    <n v="0.84666666666666568"/>
    <n v="6"/>
    <n v="0.13333333333333286"/>
    <n v="9"/>
    <n v="0.30000000000000016"/>
    <n v="2"/>
    <n v="0.13333333333333353"/>
    <n v="1"/>
    <n v="0.10000000000000014"/>
  </r>
  <r>
    <x v="1"/>
    <d v="2014-12-31T00:00:00"/>
    <x v="1"/>
    <s v="UPA400"/>
    <x v="76"/>
    <x v="91"/>
    <n v="767236"/>
    <n v="24799"/>
    <n v="0"/>
    <n v="4"/>
    <m/>
    <n v="1"/>
    <n v="6.3"/>
    <m/>
    <m/>
    <n v="0.48"/>
    <m/>
    <n v="80"/>
    <n v="135"/>
    <n v="4"/>
    <n v="1"/>
    <n v="5"/>
    <n v="12"/>
    <n v="1"/>
    <n v="1"/>
    <n v="0"/>
    <n v="42"/>
    <n v="6"/>
    <n v="1"/>
    <n v="80"/>
    <n v="0.26666666666667027"/>
    <n v="135"/>
    <n v="0.89999999999999936"/>
    <n v="5"/>
    <n v="0.11111111111111063"/>
    <n v="12"/>
    <n v="0.40000000000000013"/>
    <n v="4"/>
    <n v="0.26666666666666683"/>
    <n v="1"/>
    <n v="0.10000000000000014"/>
  </r>
  <r>
    <x v="1"/>
    <d v="2014-12-31T00:00:00"/>
    <x v="1"/>
    <s v="UPA400"/>
    <x v="76"/>
    <x v="40"/>
    <n v="736854"/>
    <n v="102652"/>
    <n v="0"/>
    <n v="9"/>
    <m/>
    <n v="7"/>
    <n v="7"/>
    <n v="36.1"/>
    <n v="1.2"/>
    <n v="7.0000000000000007E-2"/>
    <m/>
    <n v="260"/>
    <n v="410"/>
    <n v="16"/>
    <n v="2"/>
    <n v="18"/>
    <n v="17"/>
    <n v="1"/>
    <n v="4"/>
    <n v="1"/>
    <n v="53"/>
    <n v="23"/>
    <n v="4"/>
    <n v="260"/>
    <n v="0.86666666666666803"/>
    <n v="410"/>
    <n v="1"/>
    <n v="18"/>
    <n v="0.39999999999999941"/>
    <n v="17"/>
    <n v="0.56666666666666676"/>
    <n v="16"/>
    <n v="1"/>
    <n v="2"/>
    <n v="0.20000000000000015"/>
  </r>
  <r>
    <x v="1"/>
    <d v="2014-12-31T00:00:00"/>
    <x v="1"/>
    <s v="UPA400"/>
    <x v="76"/>
    <x v="228"/>
    <n v="695004"/>
    <n v="60802"/>
    <n v="0"/>
    <n v="5"/>
    <m/>
    <n v="3"/>
    <n v="7.2"/>
    <n v="36.299999999999997"/>
    <n v="0.62"/>
    <n v="7.0000000000000007E-2"/>
    <s v=""/>
    <n v="203"/>
    <n v="144"/>
    <n v="4"/>
    <n v="1"/>
    <n v="8"/>
    <n v="15"/>
    <n v="0"/>
    <n v="1"/>
    <n v="0"/>
    <n v="46"/>
    <n v="27"/>
    <n v="5"/>
    <n v="203"/>
    <n v="0.67666666666666997"/>
    <n v="144"/>
    <n v="0.95999999999999974"/>
    <n v="8"/>
    <n v="0.17777777777777731"/>
    <n v="15"/>
    <n v="0.50000000000000011"/>
    <n v="4"/>
    <n v="0.26666666666666683"/>
    <n v="1"/>
    <n v="0.10000000000000014"/>
  </r>
  <r>
    <x v="1"/>
    <d v="2014-12-31T00:00:00"/>
    <x v="1"/>
    <s v="UPA400"/>
    <x v="76"/>
    <x v="67"/>
    <n v="663724"/>
    <n v="29522"/>
    <n v="0"/>
    <n v="3"/>
    <n v="0"/>
    <n v="3"/>
    <n v="7.2"/>
    <n v="37.6"/>
    <n v="0.9"/>
    <n v="0.1"/>
    <s v="Clara"/>
    <n v="92"/>
    <n v="82"/>
    <n v="3"/>
    <n v="0"/>
    <n v="5"/>
    <n v="11"/>
    <n v="0"/>
    <n v="0"/>
    <n v="0"/>
    <n v="48"/>
    <n v="26"/>
    <n v="4"/>
    <n v="92"/>
    <n v="0.30666666666667053"/>
    <n v="82"/>
    <n v="0.54666666666666375"/>
    <n v="5"/>
    <n v="0.11111111111111063"/>
    <n v="11"/>
    <n v="0.36666666666666681"/>
    <n v="3"/>
    <n v="0.20000000000000018"/>
    <n v="0"/>
    <n v="1.3877787807814457E-16"/>
  </r>
  <r>
    <x v="1"/>
    <d v="2014-12-31T00:00:00"/>
    <x v="1"/>
    <s v="UPA400"/>
    <x v="76"/>
    <x v="346"/>
    <n v="634202"/>
    <n v="176679"/>
    <n v="0"/>
    <n v="7"/>
    <n v="-1"/>
    <n v="11"/>
    <n v="7.2"/>
    <n v="38.200000000000003"/>
    <n v="0.2"/>
    <n v="0.1"/>
    <s v="Clara"/>
    <n v="559"/>
    <n v="239"/>
    <n v="12"/>
    <n v="1"/>
    <n v="17"/>
    <n v="29"/>
    <n v="1"/>
    <n v="2"/>
    <n v="-1"/>
    <n v="142"/>
    <n v="91"/>
    <n v="18"/>
    <n v="559"/>
    <n v="1.5"/>
    <n v="239"/>
    <n v="1"/>
    <n v="17"/>
    <n v="0.37777777777777721"/>
    <n v="29"/>
    <n v="0.96666666666666667"/>
    <n v="12"/>
    <n v="0.8"/>
    <n v="1"/>
    <n v="0.10000000000000014"/>
  </r>
  <r>
    <x v="1"/>
    <d v="2014-12-31T00:00:00"/>
    <x v="1"/>
    <s v="UPA400"/>
    <x v="76"/>
    <x v="262"/>
    <n v="601649"/>
    <n v="144156"/>
    <n v="0"/>
    <n v="4.2"/>
    <n v="0"/>
    <n v="17"/>
    <n v="6.9"/>
    <n v="38"/>
    <m/>
    <n v="-1"/>
    <s v="Oscura"/>
    <n v="183.4"/>
    <n v="136"/>
    <n v="12.2"/>
    <n v="7.5"/>
    <n v="17.2"/>
    <n v="32.700000000000003"/>
    <n v="0.9"/>
    <n v="0"/>
    <n v="0"/>
    <n v="238.2"/>
    <n v="63"/>
    <n v="13.8"/>
    <n v="183"/>
    <n v="0.61000000000000398"/>
    <n v="136"/>
    <n v="0.90666666666666607"/>
    <n v="17"/>
    <n v="0.37777777777777721"/>
    <n v="33"/>
    <n v="1"/>
    <n v="12"/>
    <n v="0.8"/>
    <n v="8"/>
    <n v="0.8"/>
  </r>
  <r>
    <x v="1"/>
    <d v="2014-12-31T00:00:00"/>
    <x v="1"/>
    <s v="UPA400"/>
    <x v="76"/>
    <x v="94"/>
    <n v="568948"/>
    <n v="113651"/>
    <n v="0"/>
    <n v="0"/>
    <n v="0"/>
    <n v="21.6"/>
    <n v="7"/>
    <n v="38.799999999999997"/>
    <m/>
    <n v="-1"/>
    <s v="Oscura"/>
    <n v="0"/>
    <n v="65.900000000000006"/>
    <n v="9.8000000000000007"/>
    <n v="6"/>
    <n v="0.8"/>
    <n v="40.1"/>
    <n v="1.6"/>
    <n v="3"/>
    <n v="0"/>
    <n v="430.9"/>
    <n v="32.9"/>
    <n v="18.3"/>
    <n v="0"/>
    <n v="3.8380756905986857E-15"/>
    <n v="66"/>
    <n v="0.43999999999999695"/>
    <n v="1"/>
    <n v="2.222222222222173E-2"/>
    <n v="40"/>
    <n v="1"/>
    <n v="10"/>
    <n v="0.66666666666666674"/>
    <n v="6"/>
    <n v="0.60000000000000009"/>
  </r>
  <r>
    <x v="1"/>
    <d v="2010-08-10T00:00:00"/>
    <x v="0"/>
    <s v="UPA400"/>
    <x v="77"/>
    <x v="347"/>
    <n v="828127"/>
    <n v="29493"/>
    <n v="0"/>
    <n v="4"/>
    <m/>
    <n v="2"/>
    <n v="6.8"/>
    <m/>
    <m/>
    <n v="0"/>
    <s v="Clara"/>
    <n v="56"/>
    <n v="76"/>
    <n v="4"/>
    <n v="0"/>
    <n v="4"/>
    <n v="7"/>
    <n v="0"/>
    <n v="0"/>
    <n v="0"/>
    <n v="34"/>
    <n v="5"/>
    <n v="0"/>
    <n v="56"/>
    <n v="0.18666666666667028"/>
    <n v="76"/>
    <n v="0.50666666666666349"/>
    <n v="4"/>
    <n v="8.8888888888888407E-2"/>
    <n v="7"/>
    <n v="0.2333333333333335"/>
    <n v="4"/>
    <n v="0.26666666666666683"/>
    <n v="0"/>
    <n v="1.3877787807814457E-16"/>
  </r>
  <r>
    <x v="1"/>
    <d v="2010-08-10T00:00:00"/>
    <x v="0"/>
    <s v="UPA400"/>
    <x v="77"/>
    <x v="210"/>
    <n v="798769"/>
    <n v="85584"/>
    <n v="0"/>
    <n v="3"/>
    <m/>
    <n v="2"/>
    <n v="6"/>
    <m/>
    <m/>
    <n v="0.09"/>
    <m/>
    <n v="84"/>
    <n v="110"/>
    <n v="2"/>
    <n v="1"/>
    <n v="6"/>
    <n v="9"/>
    <n v="0"/>
    <n v="1"/>
    <n v="1"/>
    <n v="34"/>
    <n v="12"/>
    <n v="0"/>
    <n v="84"/>
    <n v="0.28000000000000369"/>
    <n v="110"/>
    <n v="0.73333333333333162"/>
    <n v="6"/>
    <n v="0.13333333333333286"/>
    <n v="9"/>
    <n v="0.30000000000000016"/>
    <n v="2"/>
    <n v="0.13333333333333353"/>
    <n v="1"/>
    <n v="0.10000000000000014"/>
  </r>
  <r>
    <x v="1"/>
    <d v="2010-08-10T00:00:00"/>
    <x v="0"/>
    <s v="UPA400"/>
    <x v="77"/>
    <x v="348"/>
    <n v="759830"/>
    <n v="46645"/>
    <n v="0"/>
    <n v="4"/>
    <m/>
    <n v="1"/>
    <n v="5.8"/>
    <m/>
    <m/>
    <n v="0.33"/>
    <m/>
    <n v="95"/>
    <n v="76"/>
    <n v="7"/>
    <n v="0"/>
    <n v="13"/>
    <n v="10"/>
    <n v="1"/>
    <n v="1"/>
    <n v="1"/>
    <n v="31"/>
    <n v="3"/>
    <n v="0"/>
    <n v="95"/>
    <n v="0.31666666666667059"/>
    <n v="76"/>
    <n v="0.50666666666666349"/>
    <n v="13"/>
    <n v="0.28888888888888842"/>
    <n v="10"/>
    <n v="0.33339999999999997"/>
    <n v="7"/>
    <n v="0.46666666666666679"/>
    <n v="0"/>
    <n v="1.3877787807814457E-16"/>
  </r>
  <r>
    <x v="1"/>
    <d v="2010-08-10T00:00:00"/>
    <x v="0"/>
    <s v="UPA400"/>
    <x v="77"/>
    <x v="2"/>
    <n v="783454"/>
    <n v="53467"/>
    <n v="0"/>
    <n v="3"/>
    <m/>
    <n v="3"/>
    <n v="5.98"/>
    <n v="28.36"/>
    <n v="1.18"/>
    <n v="0.1"/>
    <m/>
    <n v="117"/>
    <n v="132"/>
    <n v="2"/>
    <n v="1"/>
    <n v="9"/>
    <n v="11"/>
    <n v="0"/>
    <m/>
    <n v="0"/>
    <n v="32"/>
    <n v="5"/>
    <n v="1"/>
    <n v="117"/>
    <n v="0.3900000000000044"/>
    <n v="132"/>
    <n v="0.87999999999999923"/>
    <n v="9"/>
    <n v="0.19999999999999954"/>
    <n v="11"/>
    <n v="0.36666666666666681"/>
    <n v="2"/>
    <n v="0.13333333333333353"/>
    <n v="1"/>
    <n v="0.10000000000000014"/>
  </r>
  <r>
    <x v="1"/>
    <d v="2010-08-10T00:00:00"/>
    <x v="0"/>
    <s v="UPA400"/>
    <x v="77"/>
    <x v="79"/>
    <n v="698369"/>
    <n v="33206"/>
    <n v="0"/>
    <n v="3"/>
    <m/>
    <n v="3"/>
    <n v="6.3"/>
    <s v=""/>
    <s v=""/>
    <n v="0.86"/>
    <s v=""/>
    <n v="101"/>
    <n v="136"/>
    <n v="3"/>
    <n v="1"/>
    <n v="13"/>
    <n v="13"/>
    <n v="1"/>
    <n v="1"/>
    <n v="1"/>
    <n v="40"/>
    <n v="13"/>
    <n v="1"/>
    <n v="101"/>
    <n v="0.33666666666667072"/>
    <n v="136"/>
    <n v="0.90666666666666607"/>
    <n v="13"/>
    <n v="0.28888888888888842"/>
    <n v="13"/>
    <n v="0.43333333333333346"/>
    <n v="3"/>
    <n v="0.20000000000000018"/>
    <n v="1"/>
    <n v="0.10000000000000014"/>
  </r>
  <r>
    <x v="1"/>
    <d v="2010-08-10T00:00:00"/>
    <x v="0"/>
    <s v="UPA400"/>
    <x v="77"/>
    <x v="313"/>
    <n v="665163"/>
    <n v="184361"/>
    <n v="0"/>
    <n v="10"/>
    <n v="0"/>
    <n v="8"/>
    <n v="7.2"/>
    <n v="38"/>
    <n v="0.5"/>
    <n v="0.1"/>
    <s v="Clara"/>
    <n v="383"/>
    <n v="202"/>
    <n v="11"/>
    <n v="1"/>
    <n v="26"/>
    <n v="22"/>
    <n v="0"/>
    <n v="1"/>
    <n v="0"/>
    <n v="93"/>
    <n v="70"/>
    <n v="3"/>
    <n v="383"/>
    <n v="1.3"/>
    <n v="202"/>
    <n v="1"/>
    <n v="26"/>
    <n v="0.57777777777777717"/>
    <n v="22"/>
    <n v="0.73333333333333339"/>
    <n v="11"/>
    <n v="0.73333333333333339"/>
    <n v="1"/>
    <n v="0.10000000000000014"/>
  </r>
  <r>
    <x v="1"/>
    <d v="2010-08-10T00:00:00"/>
    <x v="0"/>
    <s v="UPA400"/>
    <x v="77"/>
    <x v="349"/>
    <n v="629803"/>
    <n v="149001"/>
    <n v="0"/>
    <n v="5"/>
    <n v="-1"/>
    <n v="7"/>
    <n v="7.2"/>
    <n v="37.700000000000003"/>
    <n v="0.3"/>
    <n v="0.1"/>
    <s v="Clara"/>
    <n v="226"/>
    <n v="135"/>
    <n v="10"/>
    <n v="0"/>
    <n v="20"/>
    <n v="15"/>
    <n v="0"/>
    <n v="1"/>
    <n v="-1"/>
    <n v="97"/>
    <n v="72"/>
    <n v="2"/>
    <n v="226"/>
    <n v="0.75333333333333585"/>
    <n v="135"/>
    <n v="0.89999999999999936"/>
    <n v="20"/>
    <n v="0.44444444444444381"/>
    <n v="15"/>
    <n v="0.50000000000000011"/>
    <n v="10"/>
    <n v="0.66666666666666674"/>
    <n v="0"/>
    <n v="1.3877787807814457E-16"/>
  </r>
  <r>
    <x v="1"/>
    <d v="2010-08-10T00:00:00"/>
    <x v="0"/>
    <s v="UPA400"/>
    <x v="77"/>
    <x v="350"/>
    <n v="598088"/>
    <n v="117286"/>
    <n v="0"/>
    <n v="3.7"/>
    <n v="0"/>
    <n v="12.3"/>
    <n v="6.9"/>
    <n v="37.700000000000003"/>
    <m/>
    <n v="-1"/>
    <s v="Oscura"/>
    <n v="111.5"/>
    <n v="92.4"/>
    <n v="9.1999999999999993"/>
    <n v="1.2"/>
    <n v="19.399999999999999"/>
    <n v="20.100000000000001"/>
    <n v="2.2000000000000002"/>
    <n v="0"/>
    <n v="0"/>
    <n v="193"/>
    <n v="57.3"/>
    <n v="3.5"/>
    <n v="112"/>
    <n v="0.37333333333333762"/>
    <n v="92"/>
    <n v="0.61333333333333084"/>
    <n v="19"/>
    <n v="0.42222222222222161"/>
    <n v="20"/>
    <n v="0.66666666666666674"/>
    <n v="9"/>
    <n v="0.60000000000000009"/>
    <n v="1"/>
    <n v="0.10000000000000014"/>
  </r>
  <r>
    <x v="1"/>
    <d v="2010-08-10T00:00:00"/>
    <x v="0"/>
    <s v="UPA400"/>
    <x v="77"/>
    <x v="5"/>
    <n v="567206"/>
    <n v="86404"/>
    <n v="0"/>
    <n v="0"/>
    <n v="0"/>
    <n v="8.5"/>
    <n v="7.5"/>
    <n v="38.9"/>
    <m/>
    <n v="-1"/>
    <s v="Oscura"/>
    <n v="109.6"/>
    <n v="27.3"/>
    <n v="2.9"/>
    <n v="1.2"/>
    <n v="4.0999999999999996"/>
    <n v="14.3"/>
    <n v="0.9"/>
    <n v="2.7"/>
    <n v="0"/>
    <n v="237.3"/>
    <n v="49.7"/>
    <n v="0.8"/>
    <n v="110"/>
    <n v="0.36666666666667092"/>
    <n v="27"/>
    <n v="0.17999999999999744"/>
    <n v="4"/>
    <n v="8.8888888888888407E-2"/>
    <n v="14"/>
    <n v="0.46666666666666679"/>
    <n v="3"/>
    <n v="0.20000000000000018"/>
    <n v="1"/>
    <n v="0.10000000000000014"/>
  </r>
  <r>
    <x v="1"/>
    <d v="2010-08-10T00:00:00"/>
    <x v="0"/>
    <s v="UPA400"/>
    <x v="77"/>
    <x v="88"/>
    <n v="524759"/>
    <n v="43957"/>
    <n v="0"/>
    <n v="4.2"/>
    <n v="0"/>
    <n v="7.1"/>
    <n v="6.9"/>
    <n v="36.9"/>
    <m/>
    <n v="-1"/>
    <s v="Oscura"/>
    <n v="50.3"/>
    <n v="55.4"/>
    <n v="2.8"/>
    <n v="1.6"/>
    <n v="18"/>
    <n v="6.9"/>
    <n v="1.2"/>
    <n v="1.4"/>
    <n v="0"/>
    <n v="324.89999999999998"/>
    <n v="60.2"/>
    <n v="6.1"/>
    <n v="50"/>
    <n v="0.16666666666667032"/>
    <n v="55"/>
    <n v="0.36666666666666375"/>
    <n v="18"/>
    <n v="0.39999999999999941"/>
    <n v="7"/>
    <n v="0.2333333333333335"/>
    <n v="3"/>
    <n v="0.20000000000000018"/>
    <n v="2"/>
    <n v="0.20000000000000015"/>
  </r>
  <r>
    <x v="1"/>
    <d v="2011-12-10T00:00:00"/>
    <x v="0"/>
    <s v="UPA400"/>
    <x v="78"/>
    <x v="351"/>
    <n v="787311"/>
    <n v="46837"/>
    <n v="0"/>
    <n v="13"/>
    <m/>
    <n v="5"/>
    <n v="6.1"/>
    <m/>
    <m/>
    <n v="0.38"/>
    <m/>
    <n v="110"/>
    <n v="246"/>
    <n v="125"/>
    <n v="1"/>
    <n v="15"/>
    <n v="3"/>
    <n v="0"/>
    <n v="3"/>
    <n v="0"/>
    <n v="75"/>
    <n v="11"/>
    <n v="2"/>
    <n v="110"/>
    <n v="0.36666666666667092"/>
    <n v="246"/>
    <n v="1"/>
    <n v="15"/>
    <n v="0.33333333333333282"/>
    <n v="3"/>
    <n v="0.1000000000000002"/>
    <n v="125"/>
    <n v="1"/>
    <n v="1"/>
    <n v="0.10000000000000014"/>
  </r>
  <r>
    <x v="1"/>
    <d v="2011-12-10T00:00:00"/>
    <x v="0"/>
    <s v="UPA400"/>
    <x v="78"/>
    <x v="31"/>
    <n v="751540"/>
    <n v="11074"/>
    <n v="0"/>
    <n v="6"/>
    <m/>
    <n v="3"/>
    <n v="6.4"/>
    <m/>
    <m/>
    <n v="0.36"/>
    <m/>
    <n v="35"/>
    <n v="57"/>
    <n v="93"/>
    <n v="0"/>
    <n v="5"/>
    <n v="3"/>
    <n v="1"/>
    <n v="0"/>
    <n v="0"/>
    <n v="57"/>
    <n v="5"/>
    <n v="1"/>
    <n v="35"/>
    <n v="0.11666666666667042"/>
    <n v="57"/>
    <n v="0.37999999999999706"/>
    <n v="5"/>
    <n v="0.11111111111111063"/>
    <n v="3"/>
    <n v="0.1000000000000002"/>
    <n v="93"/>
    <n v="1"/>
    <n v="0"/>
    <n v="1.3877787807814457E-16"/>
  </r>
  <r>
    <x v="1"/>
    <d v="2011-12-10T00:00:00"/>
    <x v="0"/>
    <s v="UPA400"/>
    <x v="78"/>
    <x v="352"/>
    <n v="779569"/>
    <n v="49582"/>
    <n v="0"/>
    <n v="3"/>
    <m/>
    <n v="3"/>
    <n v="6"/>
    <m/>
    <m/>
    <n v="0.05"/>
    <m/>
    <n v="94"/>
    <n v="110"/>
    <n v="2"/>
    <n v="0"/>
    <n v="9"/>
    <n v="12"/>
    <n v="0"/>
    <n v="1"/>
    <n v="1"/>
    <n v="34"/>
    <n v="5"/>
    <n v="1"/>
    <n v="94"/>
    <n v="0.31333333333333724"/>
    <n v="110"/>
    <n v="0.73333333333333162"/>
    <n v="9"/>
    <n v="0.19999999999999954"/>
    <n v="12"/>
    <n v="0.40000000000000013"/>
    <n v="2"/>
    <n v="0.13333333333333353"/>
    <n v="0"/>
    <n v="1.3877787807814457E-16"/>
  </r>
  <r>
    <x v="1"/>
    <d v="2011-12-10T00:00:00"/>
    <x v="0"/>
    <s v="UPA400"/>
    <x v="78"/>
    <x v="9"/>
    <n v="767811"/>
    <n v="37824"/>
    <n v="0"/>
    <n v="3"/>
    <m/>
    <n v="3"/>
    <n v="6.2"/>
    <m/>
    <m/>
    <n v="0.04"/>
    <m/>
    <n v="81"/>
    <n v="87"/>
    <n v="4"/>
    <n v="0"/>
    <n v="7"/>
    <n v="10"/>
    <n v="0"/>
    <n v="0"/>
    <n v="1"/>
    <n v="33"/>
    <n v="5"/>
    <n v="1"/>
    <n v="81"/>
    <n v="0.27000000000000363"/>
    <n v="87"/>
    <n v="0.5799999999999973"/>
    <n v="7"/>
    <n v="0.15555555555555509"/>
    <n v="10"/>
    <n v="0.33339999999999997"/>
    <n v="4"/>
    <n v="0.26666666666666683"/>
    <n v="0"/>
    <n v="1.3877787807814457E-16"/>
  </r>
  <r>
    <x v="1"/>
    <d v="2011-12-10T00:00:00"/>
    <x v="0"/>
    <s v="UPA400"/>
    <x v="78"/>
    <x v="353"/>
    <n v="712607"/>
    <n v="34406"/>
    <n v="0"/>
    <n v="4"/>
    <m/>
    <n v="2"/>
    <n v="6.4"/>
    <m/>
    <m/>
    <n v="0.82"/>
    <m/>
    <n v="94"/>
    <n v="105"/>
    <n v="4"/>
    <n v="1"/>
    <n v="7"/>
    <n v="14"/>
    <n v="0"/>
    <n v="1"/>
    <n v="0"/>
    <n v="29"/>
    <n v="3"/>
    <n v="0"/>
    <n v="94"/>
    <n v="0.31333333333333724"/>
    <n v="105"/>
    <n v="0.69999999999999807"/>
    <n v="7"/>
    <n v="0.15555555555555509"/>
    <n v="14"/>
    <n v="0.46666666666666679"/>
    <n v="4"/>
    <n v="0.26666666666666683"/>
    <n v="1"/>
    <n v="0.10000000000000014"/>
  </r>
  <r>
    <x v="1"/>
    <d v="2011-12-10T00:00:00"/>
    <x v="0"/>
    <s v="UPA400"/>
    <x v="78"/>
    <x v="155"/>
    <n v="678201"/>
    <n v="143256"/>
    <n v="0"/>
    <n v="4"/>
    <m/>
    <n v="6"/>
    <n v="7.2"/>
    <n v="37.200000000000003"/>
    <n v="1"/>
    <n v="0.1"/>
    <s v="Clara"/>
    <n v="224"/>
    <n v="177"/>
    <n v="6"/>
    <n v="1"/>
    <n v="13"/>
    <n v="16"/>
    <n v="0"/>
    <n v="1"/>
    <n v="0"/>
    <n v="40"/>
    <n v="15"/>
    <n v="1"/>
    <n v="224"/>
    <n v="0.74666666666666925"/>
    <n v="177"/>
    <n v="1"/>
    <n v="13"/>
    <n v="0.28888888888888842"/>
    <n v="16"/>
    <n v="0.53333333333333344"/>
    <n v="6"/>
    <n v="0.40000000000000013"/>
    <n v="1"/>
    <n v="0.10000000000000014"/>
  </r>
  <r>
    <x v="1"/>
    <d v="2011-12-10T00:00:00"/>
    <x v="0"/>
    <s v="UPA400"/>
    <x v="78"/>
    <x v="265"/>
    <n v="656599"/>
    <n v="121654"/>
    <n v="0"/>
    <n v="7"/>
    <n v="0"/>
    <n v="5"/>
    <n v="7.2"/>
    <n v="37.5"/>
    <n v="0.6"/>
    <n v="0.1"/>
    <s v="Clara"/>
    <n v="295"/>
    <n v="241"/>
    <n v="8"/>
    <n v="1"/>
    <n v="13"/>
    <n v="22"/>
    <n v="0"/>
    <n v="2"/>
    <n v="0"/>
    <n v="35"/>
    <n v="12"/>
    <n v="2"/>
    <n v="295"/>
    <n v="0.9833333333333335"/>
    <n v="241"/>
    <n v="1"/>
    <n v="13"/>
    <n v="0.28888888888888842"/>
    <n v="22"/>
    <n v="0.73333333333333339"/>
    <n v="8"/>
    <n v="0.53333333333333344"/>
    <n v="1"/>
    <n v="0.10000000000000014"/>
  </r>
  <r>
    <x v="1"/>
    <d v="2011-12-10T00:00:00"/>
    <x v="0"/>
    <s v="UPA400"/>
    <x v="78"/>
    <x v="48"/>
    <n v="624623"/>
    <n v="89678"/>
    <n v="0"/>
    <n v="5"/>
    <n v="-1"/>
    <n v="5"/>
    <n v="7.2"/>
    <n v="38.6"/>
    <n v="0"/>
    <n v="0.1"/>
    <s v="Clara"/>
    <n v="225"/>
    <n v="180"/>
    <n v="6"/>
    <n v="0"/>
    <n v="11"/>
    <n v="16"/>
    <n v="0"/>
    <n v="1"/>
    <n v="-1"/>
    <n v="41"/>
    <n v="11"/>
    <n v="2"/>
    <n v="225"/>
    <n v="0.75000000000000255"/>
    <n v="180"/>
    <n v="1"/>
    <n v="11"/>
    <n v="0.24444444444444399"/>
    <n v="16"/>
    <n v="0.53333333333333344"/>
    <n v="6"/>
    <n v="0.40000000000000013"/>
    <n v="0"/>
    <n v="1.3877787807814457E-16"/>
  </r>
  <r>
    <x v="1"/>
    <d v="2011-12-10T00:00:00"/>
    <x v="0"/>
    <s v="UPA400"/>
    <x v="78"/>
    <x v="340"/>
    <n v="594831"/>
    <n v="59886"/>
    <n v="0"/>
    <n v="1.4"/>
    <n v="0"/>
    <n v="7.4"/>
    <n v="7"/>
    <n v="38.200000000000003"/>
    <m/>
    <n v="-1"/>
    <s v="Oscura"/>
    <n v="125.7"/>
    <n v="106.8"/>
    <n v="3.3"/>
    <n v="1.5"/>
    <n v="7.6"/>
    <n v="18.8"/>
    <n v="0.9"/>
    <n v="0"/>
    <n v="0"/>
    <n v="24.8"/>
    <n v="21.8"/>
    <n v="0"/>
    <n v="126"/>
    <n v="0.42000000000000459"/>
    <n v="107"/>
    <n v="0.71333333333333149"/>
    <n v="8"/>
    <n v="0.17777777777777731"/>
    <n v="19"/>
    <n v="0.63333333333333341"/>
    <n v="3"/>
    <n v="0.20000000000000018"/>
    <n v="2"/>
    <n v="0.20000000000000015"/>
  </r>
  <r>
    <x v="1"/>
    <d v="2011-07-28T00:00:00"/>
    <x v="0"/>
    <s v="UPA400"/>
    <x v="79"/>
    <x v="193"/>
    <n v="860476"/>
    <n v="29362"/>
    <n v="0"/>
    <n v="11"/>
    <m/>
    <n v="3"/>
    <n v="6.9"/>
    <m/>
    <m/>
    <n v="0.03"/>
    <s v="Clara"/>
    <n v="272"/>
    <n v="224"/>
    <n v="13"/>
    <n v="1"/>
    <n v="33"/>
    <n v="17"/>
    <n v="1"/>
    <n v="2"/>
    <n v="0"/>
    <n v="38"/>
    <n v="8"/>
    <n v="1"/>
    <n v="272"/>
    <n v="0.90666666666666762"/>
    <n v="224"/>
    <n v="1"/>
    <n v="33"/>
    <n v="0.73333333333333295"/>
    <n v="17"/>
    <n v="0.56666666666666676"/>
    <n v="13"/>
    <n v="0.8666666666666667"/>
    <n v="1"/>
    <n v="0.10000000000000014"/>
  </r>
  <r>
    <x v="1"/>
    <d v="2011-07-28T00:00:00"/>
    <x v="0"/>
    <s v="UPA400"/>
    <x v="79"/>
    <x v="354"/>
    <n v="831351"/>
    <n v="88914"/>
    <n v="0"/>
    <n v="20"/>
    <m/>
    <n v="4"/>
    <n v="5.8"/>
    <m/>
    <m/>
    <n v="0.35"/>
    <m/>
    <n v="491"/>
    <n v="463"/>
    <n v="8"/>
    <n v="2"/>
    <n v="71"/>
    <n v="30"/>
    <n v="2"/>
    <n v="5"/>
    <n v="1"/>
    <n v="43"/>
    <n v="7"/>
    <n v="2"/>
    <n v="491"/>
    <n v="1.3"/>
    <n v="463"/>
    <n v="1"/>
    <n v="71"/>
    <n v="1"/>
    <n v="30"/>
    <n v="1"/>
    <n v="8"/>
    <n v="0.53333333333333344"/>
    <n v="2"/>
    <n v="0.20000000000000015"/>
  </r>
  <r>
    <x v="1"/>
    <d v="2011-07-28T00:00:00"/>
    <x v="0"/>
    <s v="UPA400"/>
    <x v="79"/>
    <x v="199"/>
    <n v="789253"/>
    <n v="46816"/>
    <n v="0"/>
    <n v="5"/>
    <m/>
    <n v="2"/>
    <n v="6"/>
    <m/>
    <m/>
    <n v="0.43"/>
    <m/>
    <n v="101"/>
    <n v="190"/>
    <n v="3"/>
    <n v="1"/>
    <n v="10"/>
    <n v="14"/>
    <n v="1"/>
    <n v="1"/>
    <n v="0"/>
    <n v="37"/>
    <n v="5"/>
    <n v="1"/>
    <n v="101"/>
    <n v="0.33666666666667072"/>
    <n v="190"/>
    <n v="1"/>
    <n v="10"/>
    <n v="0.22222222222222177"/>
    <n v="14"/>
    <n v="0.46666666666666679"/>
    <n v="3"/>
    <n v="0.20000000000000018"/>
    <n v="1"/>
    <n v="0.10000000000000014"/>
  </r>
  <r>
    <x v="1"/>
    <d v="2011-07-28T00:00:00"/>
    <x v="0"/>
    <s v="UPA400"/>
    <x v="79"/>
    <x v="2"/>
    <n v="788239"/>
    <n v="43602"/>
    <n v="0"/>
    <n v="7"/>
    <m/>
    <n v="3"/>
    <n v="5.867"/>
    <n v="27.5"/>
    <n v="1.22"/>
    <n v="0.17"/>
    <m/>
    <n v="55"/>
    <n v="81"/>
    <n v="12"/>
    <n v="0"/>
    <n v="14"/>
    <n v="5"/>
    <n v="0"/>
    <m/>
    <n v="0"/>
    <n v="43"/>
    <n v="5"/>
    <n v="2"/>
    <n v="55"/>
    <n v="0.18333333333333696"/>
    <n v="81"/>
    <n v="0.53999999999999704"/>
    <n v="14"/>
    <n v="0.31111111111111062"/>
    <n v="5"/>
    <n v="0.16666666666666685"/>
    <n v="12"/>
    <n v="0.8"/>
    <n v="0"/>
    <n v="1.3877787807814457E-16"/>
  </r>
  <r>
    <x v="1"/>
    <d v="2011-07-28T00:00:00"/>
    <x v="0"/>
    <s v="UPA400"/>
    <x v="79"/>
    <x v="3"/>
    <n v="714288"/>
    <n v="29651"/>
    <n v="0"/>
    <n v="2"/>
    <m/>
    <n v="3"/>
    <n v="6.2"/>
    <m/>
    <m/>
    <n v="0.41"/>
    <m/>
    <n v="77"/>
    <n v="45"/>
    <n v="3"/>
    <n v="0"/>
    <n v="3"/>
    <n v="7"/>
    <n v="0"/>
    <n v="0"/>
    <n v="0"/>
    <n v="30"/>
    <n v="7"/>
    <n v="1"/>
    <n v="77"/>
    <n v="0.25666666666667021"/>
    <n v="45"/>
    <n v="0.29999999999999721"/>
    <n v="3"/>
    <n v="6.666666666666618E-2"/>
    <n v="7"/>
    <n v="0.2333333333333335"/>
    <n v="3"/>
    <n v="0.20000000000000018"/>
    <n v="0"/>
    <n v="1.3877787807814457E-16"/>
  </r>
  <r>
    <x v="1"/>
    <d v="2011-07-28T00:00:00"/>
    <x v="0"/>
    <s v="UPA400"/>
    <x v="79"/>
    <x v="40"/>
    <n v="744539"/>
    <n v="101396"/>
    <n v="0"/>
    <n v="5"/>
    <m/>
    <n v="3"/>
    <n v="6.7"/>
    <n v="33.5"/>
    <n v="1.06"/>
    <n v="0.04"/>
    <m/>
    <n v="83"/>
    <n v="95"/>
    <n v="5"/>
    <n v="0"/>
    <n v="13"/>
    <n v="11"/>
    <n v="1"/>
    <n v="1"/>
    <n v="1"/>
    <n v="39"/>
    <n v="9"/>
    <n v="1"/>
    <n v="83"/>
    <n v="0.27666666666667034"/>
    <n v="95"/>
    <n v="0.63333333333333097"/>
    <n v="13"/>
    <n v="0.28888888888888842"/>
    <n v="11"/>
    <n v="0.36666666666666681"/>
    <n v="5"/>
    <n v="0.33333333333333348"/>
    <n v="0"/>
    <n v="1.3877787807814457E-16"/>
  </r>
  <r>
    <x v="1"/>
    <d v="2011-07-28T00:00:00"/>
    <x v="0"/>
    <s v="UPA400"/>
    <x v="79"/>
    <x v="273"/>
    <n v="706500"/>
    <n v="63357"/>
    <n v="0"/>
    <n v="7"/>
    <m/>
    <n v="3"/>
    <n v="7"/>
    <n v="35.799999999999997"/>
    <n v="0.73"/>
    <n v="0.04"/>
    <s v=""/>
    <n v="71"/>
    <n v="83"/>
    <n v="3"/>
    <n v="0"/>
    <n v="11"/>
    <n v="7"/>
    <n v="0"/>
    <n v="0"/>
    <n v="0"/>
    <n v="42"/>
    <n v="13"/>
    <n v="1"/>
    <n v="71"/>
    <n v="0.23666666666667019"/>
    <n v="83"/>
    <n v="0.55333333333333046"/>
    <n v="11"/>
    <n v="0.24444444444444399"/>
    <n v="7"/>
    <n v="0.2333333333333335"/>
    <n v="3"/>
    <n v="0.20000000000000018"/>
    <n v="0"/>
    <n v="1.3877787807814457E-16"/>
  </r>
  <r>
    <x v="1"/>
    <d v="2011-07-28T00:00:00"/>
    <x v="0"/>
    <s v="UPA400"/>
    <x v="79"/>
    <x v="67"/>
    <n v="673444"/>
    <n v="30301"/>
    <n v="0"/>
    <n v="6"/>
    <n v="0"/>
    <n v="2"/>
    <n v="7.2"/>
    <n v="37.200000000000003"/>
    <n v="0"/>
    <n v="0.1"/>
    <s v="Clara"/>
    <n v="76"/>
    <n v="73"/>
    <n v="2"/>
    <n v="0"/>
    <n v="8"/>
    <n v="9"/>
    <n v="0"/>
    <n v="0"/>
    <n v="0"/>
    <n v="31"/>
    <n v="4"/>
    <n v="1"/>
    <n v="76"/>
    <n v="0.25333333333333685"/>
    <n v="73"/>
    <n v="0.48666666666666353"/>
    <n v="8"/>
    <n v="0.17777777777777731"/>
    <n v="9"/>
    <n v="0.30000000000000016"/>
    <n v="2"/>
    <n v="0.13333333333333353"/>
    <n v="0"/>
    <n v="1.3877787807814457E-16"/>
  </r>
  <r>
    <x v="1"/>
    <d v="2011-07-28T00:00:00"/>
    <x v="0"/>
    <s v="UPA400"/>
    <x v="79"/>
    <x v="261"/>
    <n v="643143"/>
    <n v="182865"/>
    <n v="0"/>
    <n v="5"/>
    <n v="-1"/>
    <n v="6"/>
    <n v="7.1"/>
    <n v="37.200000000000003"/>
    <n v="0.1"/>
    <n v="0.1"/>
    <s v="Clara"/>
    <n v="108"/>
    <n v="124"/>
    <n v="7"/>
    <n v="0"/>
    <n v="14"/>
    <n v="11"/>
    <n v="1"/>
    <n v="1"/>
    <n v="-1"/>
    <n v="40"/>
    <n v="2"/>
    <n v="1"/>
    <n v="108"/>
    <n v="0.36000000000000421"/>
    <n v="124"/>
    <n v="0.82666666666666555"/>
    <n v="14"/>
    <n v="0.31111111111111062"/>
    <n v="11"/>
    <n v="0.36666666666666681"/>
    <n v="7"/>
    <n v="0.46666666666666679"/>
    <n v="0"/>
    <n v="1.3877787807814457E-16"/>
  </r>
  <r>
    <x v="1"/>
    <d v="2011-07-28T00:00:00"/>
    <x v="0"/>
    <s v="UPA400"/>
    <x v="79"/>
    <x v="355"/>
    <n v="563961"/>
    <n v="29016"/>
    <n v="0"/>
    <n v="0"/>
    <n v="0.1"/>
    <n v="2.4"/>
    <n v="7.3"/>
    <n v="40.1"/>
    <m/>
    <n v="0"/>
    <s v="Oscura"/>
    <n v="117.3"/>
    <n v="25.4"/>
    <n v="4"/>
    <n v="5.9"/>
    <n v="2.4"/>
    <n v="20.9"/>
    <n v="1.1000000000000001"/>
    <n v="0.8"/>
    <n v="0"/>
    <n v="20.100000000000001"/>
    <n v="17.899999999999999"/>
    <n v="0.6"/>
    <n v="117"/>
    <n v="0.3900000000000044"/>
    <n v="25"/>
    <n v="0.16666666666666413"/>
    <n v="2"/>
    <n v="4.4444444444443953E-2"/>
    <n v="21"/>
    <n v="0.70000000000000007"/>
    <n v="4"/>
    <n v="0.26666666666666683"/>
    <n v="6"/>
    <n v="0.60000000000000009"/>
  </r>
  <r>
    <x v="1"/>
    <d v="2011-07-28T00:00:00"/>
    <x v="0"/>
    <s v="UPA400"/>
    <x v="79"/>
    <x v="192"/>
    <n v="534945"/>
    <n v="212659"/>
    <n v="0"/>
    <n v="0"/>
    <n v="0"/>
    <n v="2.4"/>
    <n v="7"/>
    <n v="37"/>
    <m/>
    <n v="-1"/>
    <s v="Oscura"/>
    <n v="162.19999999999999"/>
    <n v="108.7"/>
    <n v="8.8000000000000007"/>
    <n v="4.5999999999999996"/>
    <n v="7.2"/>
    <n v="8.4"/>
    <n v="0.5"/>
    <n v="0.9"/>
    <n v="0"/>
    <n v="38.6"/>
    <n v="20.6"/>
    <n v="0.3"/>
    <n v="162"/>
    <n v="0.5400000000000047"/>
    <n v="109"/>
    <n v="0.72666666666666491"/>
    <n v="7"/>
    <n v="0.15555555555555509"/>
    <n v="8"/>
    <n v="0.26666666666666683"/>
    <n v="9"/>
    <n v="0.60000000000000009"/>
    <n v="5"/>
    <n v="0.50000000000000011"/>
  </r>
  <r>
    <x v="1"/>
    <d v="2011-12-14T00:00:00"/>
    <x v="0"/>
    <s v="UPA400"/>
    <x v="80"/>
    <x v="356"/>
    <n v="844221"/>
    <n v="38644"/>
    <n v="0"/>
    <n v="7"/>
    <m/>
    <n v="7"/>
    <n v="6.7"/>
    <m/>
    <m/>
    <n v="0.08"/>
    <m/>
    <n v="74"/>
    <n v="81"/>
    <n v="0"/>
    <n v="0"/>
    <n v="4"/>
    <n v="6"/>
    <n v="0"/>
    <n v="1"/>
    <n v="0"/>
    <n v="104"/>
    <n v="8"/>
    <n v="0"/>
    <n v="74"/>
    <n v="0.24666666666667017"/>
    <n v="81"/>
    <n v="0.53999999999999704"/>
    <n v="4"/>
    <n v="8.8888888888888407E-2"/>
    <n v="6"/>
    <n v="0.20000000000000018"/>
    <n v="0"/>
    <n v="1.9428902930940239E-16"/>
    <n v="0"/>
    <n v="1.3877787807814457E-16"/>
  </r>
  <r>
    <x v="1"/>
    <d v="2011-12-14T00:00:00"/>
    <x v="0"/>
    <s v="UPA400"/>
    <x v="80"/>
    <x v="31"/>
    <n v="808038"/>
    <n v="2181"/>
    <n v="0"/>
    <n v="5"/>
    <m/>
    <n v="5"/>
    <n v="6.9"/>
    <m/>
    <m/>
    <n v="0.13"/>
    <m/>
    <n v="32"/>
    <n v="52"/>
    <n v="1"/>
    <n v="0"/>
    <n v="2"/>
    <n v="4"/>
    <n v="0"/>
    <n v="0"/>
    <n v="0"/>
    <n v="80"/>
    <n v="4"/>
    <n v="1"/>
    <n v="32"/>
    <n v="0.10666666666667043"/>
    <n v="52"/>
    <n v="0.34666666666666379"/>
    <n v="2"/>
    <n v="4.4444444444443953E-2"/>
    <n v="4"/>
    <n v="0.13333333333333353"/>
    <n v="1"/>
    <n v="6.666666666666686E-2"/>
    <n v="0"/>
    <n v="1.3877787807814457E-16"/>
  </r>
  <r>
    <x v="1"/>
    <d v="2011-12-14T00:00:00"/>
    <x v="0"/>
    <s v="UPA400"/>
    <x v="80"/>
    <x v="284"/>
    <n v="805577"/>
    <n v="90416"/>
    <n v="0"/>
    <n v="5"/>
    <m/>
    <n v="2"/>
    <n v="5.8"/>
    <m/>
    <m/>
    <n v="0.04"/>
    <m/>
    <n v="110"/>
    <n v="196"/>
    <n v="3"/>
    <n v="1"/>
    <n v="9"/>
    <n v="11"/>
    <n v="1"/>
    <n v="3"/>
    <n v="1"/>
    <n v="69"/>
    <n v="38"/>
    <n v="1"/>
    <n v="110"/>
    <n v="0.36666666666667092"/>
    <n v="196"/>
    <n v="1"/>
    <n v="9"/>
    <n v="0.19999999999999954"/>
    <n v="11"/>
    <n v="0.36666666666666681"/>
    <n v="3"/>
    <n v="0.20000000000000018"/>
    <n v="1"/>
    <n v="0.10000000000000014"/>
  </r>
  <r>
    <x v="1"/>
    <d v="2011-12-14T00:00:00"/>
    <x v="0"/>
    <s v="UPA400"/>
    <x v="80"/>
    <x v="2"/>
    <n v="783532"/>
    <n v="48132"/>
    <n v="0"/>
    <n v="3"/>
    <m/>
    <n v="8"/>
    <n v="6.1909999999999998"/>
    <n v="28.79"/>
    <n v="1.02"/>
    <n v="7.0000000000000007E-2"/>
    <m/>
    <n v="48"/>
    <n v="70"/>
    <n v="232"/>
    <n v="0"/>
    <n v="6"/>
    <n v="3"/>
    <n v="0"/>
    <m/>
    <n v="0"/>
    <n v="29"/>
    <n v="2"/>
    <n v="2"/>
    <n v="48"/>
    <n v="0.16000000000000367"/>
    <n v="70"/>
    <n v="0.46666666666666357"/>
    <n v="6"/>
    <n v="0.13333333333333286"/>
    <n v="3"/>
    <n v="0.1000000000000002"/>
    <n v="232"/>
    <n v="1"/>
    <n v="0"/>
    <n v="1.3877787807814457E-16"/>
  </r>
  <r>
    <x v="1"/>
    <d v="2011-12-14T00:00:00"/>
    <x v="0"/>
    <s v="UPA400"/>
    <x v="80"/>
    <x v="357"/>
    <n v="781750"/>
    <n v="46350"/>
    <n v="0"/>
    <n v="3"/>
    <m/>
    <n v="10"/>
    <n v="5.8"/>
    <m/>
    <m/>
    <n v="0.12"/>
    <m/>
    <n v="73"/>
    <n v="91"/>
    <n v="260"/>
    <n v="0"/>
    <n v="8"/>
    <n v="6"/>
    <n v="0"/>
    <n v="1"/>
    <n v="0"/>
    <n v="35"/>
    <n v="4"/>
    <n v="1"/>
    <n v="73"/>
    <n v="0.24333333333333684"/>
    <n v="91"/>
    <n v="0.60666666666666413"/>
    <n v="8"/>
    <n v="0.17777777777777731"/>
    <n v="6"/>
    <n v="0.20000000000000018"/>
    <n v="260"/>
    <n v="1"/>
    <n v="0"/>
    <n v="1.3877787807814457E-16"/>
  </r>
  <r>
    <x v="1"/>
    <d v="2011-12-14T00:00:00"/>
    <x v="0"/>
    <s v="UPA400"/>
    <x v="80"/>
    <x v="3"/>
    <n v="774851"/>
    <n v="39451"/>
    <n v="0"/>
    <n v="2"/>
    <m/>
    <n v="8"/>
    <n v="6"/>
    <m/>
    <m/>
    <n v="0.11"/>
    <m/>
    <n v="57"/>
    <n v="72"/>
    <n v="278"/>
    <n v="0"/>
    <n v="6"/>
    <n v="6"/>
    <n v="0"/>
    <n v="0"/>
    <n v="1"/>
    <n v="33"/>
    <n v="4"/>
    <n v="1"/>
    <n v="57"/>
    <n v="0.19000000000000361"/>
    <n v="72"/>
    <n v="0.47999999999999687"/>
    <n v="6"/>
    <n v="0.13333333333333286"/>
    <n v="6"/>
    <n v="0.20000000000000018"/>
    <n v="278"/>
    <n v="1"/>
    <n v="0"/>
    <n v="1.3877787807814457E-16"/>
  </r>
  <r>
    <x v="1"/>
    <d v="2011-12-14T00:00:00"/>
    <x v="0"/>
    <s v="UPA400"/>
    <x v="80"/>
    <x v="165"/>
    <n v="728963"/>
    <n v="106749"/>
    <n v="0"/>
    <n v="9"/>
    <m/>
    <n v="7"/>
    <n v="7"/>
    <n v="36.1"/>
    <n v="1.19"/>
    <n v="7.0000000000000007E-2"/>
    <m/>
    <n v="1225"/>
    <n v="401"/>
    <n v="16"/>
    <n v="2"/>
    <n v="16"/>
    <n v="16"/>
    <n v="0"/>
    <n v="4"/>
    <n v="1"/>
    <n v="60"/>
    <n v="27"/>
    <n v="4"/>
    <n v="1225"/>
    <n v="1"/>
    <n v="401"/>
    <n v="1"/>
    <n v="16"/>
    <n v="0.35555555555555501"/>
    <n v="16"/>
    <n v="0.53333333333333344"/>
    <n v="16"/>
    <n v="1"/>
    <n v="2"/>
    <n v="0.20000000000000015"/>
  </r>
  <r>
    <x v="1"/>
    <d v="2011-12-14T00:00:00"/>
    <x v="0"/>
    <s v="UPA400"/>
    <x v="80"/>
    <x v="102"/>
    <n v="687963"/>
    <n v="65749"/>
    <n v="0"/>
    <n v="3"/>
    <m/>
    <n v="3"/>
    <n v="7.1"/>
    <n v="36.299999999999997"/>
    <n v="0.9"/>
    <n v="0.1"/>
    <s v="Clara"/>
    <n v="110"/>
    <n v="146"/>
    <n v="4"/>
    <n v="1"/>
    <n v="7"/>
    <n v="12"/>
    <n v="0"/>
    <n v="1"/>
    <n v="0"/>
    <n v="42"/>
    <n v="14"/>
    <n v="1"/>
    <n v="110"/>
    <n v="0.36666666666667092"/>
    <n v="146"/>
    <n v="0.97333333333333316"/>
    <n v="7"/>
    <n v="0.15555555555555509"/>
    <n v="12"/>
    <n v="0.40000000000000013"/>
    <n v="4"/>
    <n v="0.26666666666666683"/>
    <n v="1"/>
    <n v="0.10000000000000014"/>
  </r>
  <r>
    <x v="1"/>
    <d v="2011-12-14T00:00:00"/>
    <x v="0"/>
    <s v="UPA400"/>
    <x v="80"/>
    <x v="358"/>
    <n v="655976"/>
    <n v="33762"/>
    <n v="0"/>
    <n v="3"/>
    <n v="0"/>
    <n v="2"/>
    <n v="7.1"/>
    <n v="37.1"/>
    <n v="0.6"/>
    <n v="0.1"/>
    <s v="Clara"/>
    <n v="92"/>
    <n v="132"/>
    <n v="3"/>
    <n v="0"/>
    <n v="7"/>
    <n v="11"/>
    <n v="0"/>
    <n v="1"/>
    <n v="0"/>
    <n v="42"/>
    <n v="17"/>
    <n v="1"/>
    <n v="92"/>
    <n v="0.30666666666667053"/>
    <n v="132"/>
    <n v="0.87999999999999923"/>
    <n v="7"/>
    <n v="0.15555555555555509"/>
    <n v="11"/>
    <n v="0.36666666666666681"/>
    <n v="3"/>
    <n v="0.20000000000000018"/>
    <n v="0"/>
    <n v="1.3877787807814457E-16"/>
  </r>
  <r>
    <x v="1"/>
    <d v="2011-12-14T00:00:00"/>
    <x v="0"/>
    <s v="UPA400"/>
    <x v="80"/>
    <x v="359"/>
    <n v="609644"/>
    <n v="149366"/>
    <n v="0"/>
    <n v="0.4"/>
    <n v="0"/>
    <n v="16.8"/>
    <n v="6.9"/>
    <n v="37.9"/>
    <m/>
    <n v="-1"/>
    <s v="Oscura"/>
    <n v="85.6"/>
    <n v="67.7"/>
    <n v="7.7"/>
    <n v="4.5"/>
    <n v="10.8"/>
    <n v="24.3"/>
    <n v="1.3"/>
    <n v="0"/>
    <n v="0"/>
    <n v="199.6"/>
    <n v="76.3"/>
    <n v="2.5"/>
    <n v="86"/>
    <n v="0.2866666666666704"/>
    <n v="68"/>
    <n v="0.45333333333333026"/>
    <n v="11"/>
    <n v="0.24444444444444399"/>
    <n v="24"/>
    <n v="0.8"/>
    <n v="8"/>
    <n v="0.53333333333333344"/>
    <n v="5"/>
    <n v="0.50000000000000011"/>
  </r>
  <r>
    <x v="1"/>
    <d v="2011-12-14T00:00:00"/>
    <x v="0"/>
    <s v="UPA400"/>
    <x v="80"/>
    <x v="360"/>
    <n v="577011"/>
    <n v="116733"/>
    <n v="0"/>
    <n v="0"/>
    <n v="0"/>
    <n v="15"/>
    <n v="6.8"/>
    <n v="40"/>
    <m/>
    <n v="-1"/>
    <s v="Oscura"/>
    <n v="88.3"/>
    <n v="69.599999999999994"/>
    <n v="14.1"/>
    <n v="12.2"/>
    <n v="0"/>
    <n v="22.2"/>
    <n v="2.4"/>
    <n v="0"/>
    <n v="0"/>
    <n v="595.70000000000005"/>
    <n v="44"/>
    <n v="34.5"/>
    <n v="88"/>
    <n v="0.29333333333333711"/>
    <n v="70"/>
    <n v="0.46666666666666357"/>
    <n v="0"/>
    <n v="-4.9266146717741321E-16"/>
    <n v="22"/>
    <n v="0.73333333333333339"/>
    <n v="14"/>
    <n v="0.93333333333333335"/>
    <n v="12"/>
    <n v="1"/>
  </r>
  <r>
    <x v="1"/>
    <d v="2014-08-06T00:00:00"/>
    <x v="0"/>
    <s v="O500 EURO V"/>
    <x v="81"/>
    <x v="31"/>
    <n v="823788"/>
    <n v="12866"/>
    <n v="0"/>
    <n v="3"/>
    <m/>
    <n v="4"/>
    <n v="7"/>
    <n v="36.4"/>
    <n v="1.1299999999999999"/>
    <n v="0"/>
    <m/>
    <n v="17"/>
    <n v="53"/>
    <n v="6"/>
    <n v="0"/>
    <n v="5"/>
    <n v="2"/>
    <n v="0"/>
    <n v="0"/>
    <n v="0"/>
    <n v="39"/>
    <n v="3"/>
    <n v="1"/>
    <n v="17"/>
    <n v="5.6666666666670515E-2"/>
    <n v="53"/>
    <n v="0.35333333333333045"/>
    <n v="5"/>
    <n v="0.11111111111111063"/>
    <n v="2"/>
    <n v="6.6666666666666874E-2"/>
    <n v="6"/>
    <n v="0.40000000000000013"/>
    <n v="0"/>
    <n v="1.3877787807814457E-16"/>
  </r>
  <r>
    <x v="1"/>
    <d v="2014-08-06T00:00:00"/>
    <x v="0"/>
    <s v="UPA400"/>
    <x v="81"/>
    <x v="25"/>
    <n v="775096"/>
    <n v="63812"/>
    <n v="0"/>
    <n v="4"/>
    <m/>
    <n v="2"/>
    <n v="5.9119999999999999"/>
    <n v="28.19"/>
    <n v="1.3"/>
    <n v="0.49"/>
    <m/>
    <n v="86"/>
    <n v="107"/>
    <n v="5"/>
    <n v="0"/>
    <n v="7"/>
    <n v="9"/>
    <n v="0"/>
    <m/>
    <n v="0"/>
    <n v="32"/>
    <n v="2"/>
    <n v="1"/>
    <n v="86"/>
    <n v="0.2866666666666704"/>
    <n v="107"/>
    <n v="0.71333333333333149"/>
    <n v="7"/>
    <n v="0.15555555555555509"/>
    <n v="9"/>
    <n v="0.30000000000000016"/>
    <n v="5"/>
    <n v="0.33333333333333348"/>
    <n v="0"/>
    <n v="1.3877787807814457E-16"/>
  </r>
  <r>
    <x v="1"/>
    <d v="2014-08-06T00:00:00"/>
    <x v="0"/>
    <s v="UPA400"/>
    <x v="81"/>
    <x v="13"/>
    <n v="753422"/>
    <n v="36817"/>
    <n v="0"/>
    <n v="2"/>
    <m/>
    <n v="2"/>
    <n v="5.9909999999999997"/>
    <n v="28.22"/>
    <n v="1.22"/>
    <n v="0.27"/>
    <m/>
    <n v="110"/>
    <n v="83"/>
    <n v="2"/>
    <n v="1"/>
    <n v="6"/>
    <n v="11"/>
    <n v="0"/>
    <m/>
    <n v="1"/>
    <n v="28"/>
    <n v="2"/>
    <n v="0"/>
    <n v="110"/>
    <n v="0.36666666666667092"/>
    <n v="83"/>
    <n v="0.55333333333333046"/>
    <n v="6"/>
    <n v="0.13333333333333286"/>
    <n v="11"/>
    <n v="0.36666666666666681"/>
    <n v="2"/>
    <n v="0.13333333333333353"/>
    <n v="1"/>
    <n v="0.10000000000000014"/>
  </r>
  <r>
    <x v="1"/>
    <d v="2014-08-06T00:00:00"/>
    <x v="0"/>
    <s v="UPA400"/>
    <x v="81"/>
    <x v="14"/>
    <n v="757121"/>
    <n v="45837"/>
    <n v="0"/>
    <n v="3"/>
    <m/>
    <n v="1"/>
    <n v="6"/>
    <m/>
    <m/>
    <n v="0.28999999999999998"/>
    <m/>
    <n v="93"/>
    <n v="130"/>
    <n v="5"/>
    <n v="0"/>
    <n v="6"/>
    <n v="12"/>
    <n v="0"/>
    <n v="1"/>
    <n v="0"/>
    <n v="30"/>
    <n v="5"/>
    <n v="1"/>
    <n v="93"/>
    <n v="0.31000000000000388"/>
    <n v="130"/>
    <n v="0.86670000000000003"/>
    <n v="6"/>
    <n v="0.13333333333333286"/>
    <n v="12"/>
    <n v="0.40000000000000013"/>
    <n v="5"/>
    <n v="0.33333333333333348"/>
    <n v="0"/>
    <n v="1.3877787807814457E-16"/>
  </r>
  <r>
    <x v="1"/>
    <d v="2014-08-06T00:00:00"/>
    <x v="1"/>
    <s v="UPA400"/>
    <x v="81"/>
    <x v="79"/>
    <n v="689855"/>
    <n v="30916"/>
    <n v="0"/>
    <n v="3"/>
    <m/>
    <n v="3"/>
    <n v="6.2"/>
    <s v=""/>
    <s v=""/>
    <n v="0.71"/>
    <s v=""/>
    <n v="82"/>
    <n v="116"/>
    <n v="3"/>
    <n v="0"/>
    <n v="9"/>
    <n v="9"/>
    <n v="0"/>
    <n v="1"/>
    <n v="0"/>
    <n v="25"/>
    <n v="4"/>
    <n v="1"/>
    <n v="82"/>
    <n v="0.27333333333333698"/>
    <n v="116"/>
    <n v="0.77333333333333187"/>
    <n v="9"/>
    <n v="0.19999999999999954"/>
    <n v="9"/>
    <n v="0.30000000000000016"/>
    <n v="3"/>
    <n v="0.20000000000000018"/>
    <n v="0"/>
    <n v="1.3877787807814457E-16"/>
  </r>
  <r>
    <x v="1"/>
    <d v="2014-08-06T00:00:00"/>
    <x v="1"/>
    <s v="UPA400"/>
    <x v="81"/>
    <x v="361"/>
    <n v="658939"/>
    <n v="182250"/>
    <n v="0"/>
    <n v="6"/>
    <n v="0"/>
    <n v="11"/>
    <n v="7.1"/>
    <n v="37"/>
    <n v="0.1"/>
    <n v="0.1"/>
    <s v="Clara"/>
    <n v="229"/>
    <n v="255"/>
    <n v="9"/>
    <n v="1"/>
    <n v="21"/>
    <n v="15"/>
    <n v="0"/>
    <n v="2"/>
    <n v="0"/>
    <n v="44"/>
    <n v="18"/>
    <n v="4"/>
    <n v="229"/>
    <n v="0.76333333333333575"/>
    <n v="255"/>
    <n v="1"/>
    <n v="21"/>
    <n v="0.46666666666666601"/>
    <n v="15"/>
    <n v="0.50000000000000011"/>
    <n v="9"/>
    <n v="0.60000000000000009"/>
    <n v="1"/>
    <n v="0.10000000000000014"/>
  </r>
  <r>
    <x v="1"/>
    <d v="2014-08-06T00:00:00"/>
    <x v="1"/>
    <s v="UPA400"/>
    <x v="81"/>
    <x v="197"/>
    <n v="623729"/>
    <n v="147040"/>
    <n v="0"/>
    <n v="7"/>
    <n v="-1"/>
    <n v="11"/>
    <n v="7"/>
    <n v="37"/>
    <n v="0.2"/>
    <n v="0.1"/>
    <s v="Clara"/>
    <n v="261"/>
    <n v="246"/>
    <n v="11"/>
    <n v="1"/>
    <n v="21"/>
    <n v="15"/>
    <n v="1"/>
    <n v="2"/>
    <n v="-1"/>
    <n v="48"/>
    <n v="22"/>
    <n v="4"/>
    <n v="261"/>
    <n v="0.87000000000000133"/>
    <n v="246"/>
    <n v="1"/>
    <n v="21"/>
    <n v="0.46666666666666601"/>
    <n v="15"/>
    <n v="0.50000000000000011"/>
    <n v="11"/>
    <n v="0.73333333333333339"/>
    <n v="1"/>
    <n v="0.10000000000000014"/>
  </r>
  <r>
    <x v="1"/>
    <d v="2014-08-06T00:00:00"/>
    <x v="1"/>
    <s v="UPA400"/>
    <x v="81"/>
    <x v="362"/>
    <n v="622214"/>
    <n v="111758"/>
    <n v="0"/>
    <n v="5"/>
    <n v="-1"/>
    <n v="7"/>
    <n v="7.1"/>
    <n v="20"/>
    <n v="0.1"/>
    <n v="0.1"/>
    <s v="Clara"/>
    <n v="233"/>
    <n v="210"/>
    <n v="9"/>
    <n v="1"/>
    <n v="17"/>
    <n v="0"/>
    <n v="0"/>
    <n v="2"/>
    <n v="-1"/>
    <n v="341"/>
    <n v="66"/>
    <n v="2"/>
    <n v="233"/>
    <n v="0.77666666666666895"/>
    <n v="210"/>
    <n v="1"/>
    <n v="17"/>
    <n v="0.37777777777777721"/>
    <n v="0"/>
    <n v="2.0816681711721685E-16"/>
    <n v="9"/>
    <n v="0.60000000000000009"/>
    <n v="1"/>
    <n v="0.10000000000000014"/>
  </r>
  <r>
    <x v="1"/>
    <d v="2014-08-06T00:00:00"/>
    <x v="1"/>
    <s v="UPA400"/>
    <x v="81"/>
    <x v="363"/>
    <n v="614713"/>
    <n v="104257"/>
    <n v="0"/>
    <n v="0.9"/>
    <n v="0"/>
    <n v="11.8"/>
    <n v="7.1"/>
    <n v="38"/>
    <m/>
    <n v="-1"/>
    <s v="Oscura"/>
    <n v="179.3"/>
    <n v="151.4"/>
    <n v="9.1999999999999993"/>
    <n v="5.6"/>
    <n v="15"/>
    <n v="14.8"/>
    <n v="0.7"/>
    <n v="0"/>
    <n v="0"/>
    <n v="198.3"/>
    <n v="36.799999999999997"/>
    <n v="1.6"/>
    <n v="179"/>
    <n v="0.59666666666667079"/>
    <n v="151"/>
    <n v="1"/>
    <n v="15"/>
    <n v="0.33333333333333282"/>
    <n v="15"/>
    <n v="0.50000000000000011"/>
    <n v="9"/>
    <n v="0.60000000000000009"/>
    <n v="6"/>
    <n v="0.60000000000000009"/>
  </r>
  <r>
    <x v="1"/>
    <d v="2014-08-06T00:00:00"/>
    <x v="1"/>
    <s v="UPA400"/>
    <x v="81"/>
    <x v="184"/>
    <n v="593529"/>
    <n v="116840"/>
    <n v="0"/>
    <n v="4.3"/>
    <n v="0"/>
    <n v="24.3"/>
    <n v="6.6"/>
    <n v="35.9"/>
    <m/>
    <n v="-1"/>
    <s v="Oscura"/>
    <n v="153"/>
    <n v="174"/>
    <n v="13.7"/>
    <n v="8.5"/>
    <n v="23.8"/>
    <n v="25.4"/>
    <n v="1.1000000000000001"/>
    <n v="0"/>
    <n v="0"/>
    <n v="179.2"/>
    <n v="38.6"/>
    <n v="4.5"/>
    <n v="153"/>
    <n v="0.510000000000005"/>
    <n v="174"/>
    <n v="1"/>
    <n v="24"/>
    <n v="0.53333333333333266"/>
    <n v="25"/>
    <n v="0.83333333333333337"/>
    <n v="14"/>
    <n v="0.93333333333333335"/>
    <n v="9"/>
    <n v="0.9"/>
  </r>
  <r>
    <x v="1"/>
    <d v="2014-08-06T00:00:00"/>
    <x v="1"/>
    <s v="UPA400"/>
    <x v="81"/>
    <x v="364"/>
    <n v="585911"/>
    <n v="75455"/>
    <n v="0"/>
    <n v="0"/>
    <n v="0"/>
    <n v="20.3"/>
    <n v="7.2"/>
    <n v="37.299999999999997"/>
    <m/>
    <n v="-1"/>
    <s v="Oscura"/>
    <n v="82.5"/>
    <n v="53.1"/>
    <n v="3.5"/>
    <n v="0.6"/>
    <n v="16.399999999999999"/>
    <n v="15.6"/>
    <n v="1.5"/>
    <n v="0"/>
    <n v="0"/>
    <n v="110.7"/>
    <n v="58.1"/>
    <n v="4.3"/>
    <n v="83"/>
    <n v="0.27666666666667034"/>
    <n v="53"/>
    <n v="0.35333333333333045"/>
    <n v="16"/>
    <n v="0.35555555555555501"/>
    <n v="16"/>
    <n v="0.53333333333333344"/>
    <n v="4"/>
    <n v="0.26666666666666683"/>
    <n v="1"/>
    <n v="0.10000000000000014"/>
  </r>
  <r>
    <x v="1"/>
    <d v="2014-08-06T00:00:00"/>
    <x v="1"/>
    <s v="UPA400"/>
    <x v="81"/>
    <x v="280"/>
    <n v="561170"/>
    <n v="84481"/>
    <n v="0"/>
    <n v="0"/>
    <n v="0"/>
    <n v="20.6"/>
    <n v="6.9"/>
    <n v="39.700000000000003"/>
    <m/>
    <n v="-1"/>
    <s v="Oscura"/>
    <n v="111.7"/>
    <n v="56.6"/>
    <n v="7.1"/>
    <n v="7.8"/>
    <n v="1"/>
    <n v="18.5"/>
    <n v="1.1000000000000001"/>
    <n v="1.6"/>
    <n v="0"/>
    <n v="103.9"/>
    <n v="18.8"/>
    <n v="0.8"/>
    <n v="112"/>
    <n v="0.37333333333333762"/>
    <n v="57"/>
    <n v="0.37999999999999706"/>
    <n v="1"/>
    <n v="2.222222222222173E-2"/>
    <n v="19"/>
    <n v="0.63333333333333341"/>
    <n v="7"/>
    <n v="0.46666666666666679"/>
    <n v="8"/>
    <n v="0.8"/>
  </r>
  <r>
    <x v="1"/>
    <d v="2014-08-06T00:00:00"/>
    <x v="1"/>
    <s v="UPA400"/>
    <x v="82"/>
    <x v="3"/>
    <n v="767135"/>
    <n v="50530"/>
    <n v="0"/>
    <n v="1"/>
    <m/>
    <n v="1"/>
    <n v="6.6"/>
    <m/>
    <m/>
    <n v="0.16"/>
    <m/>
    <n v="23"/>
    <n v="21"/>
    <n v="7"/>
    <n v="0"/>
    <n v="2"/>
    <n v="4"/>
    <n v="0"/>
    <n v="0"/>
    <n v="0"/>
    <n v="27"/>
    <n v="2"/>
    <n v="0"/>
    <n v="23"/>
    <n v="7.6666666666670491E-2"/>
    <n v="21"/>
    <n v="0.13999999999999752"/>
    <n v="2"/>
    <n v="4.4444444444443953E-2"/>
    <n v="4"/>
    <n v="0.13333333333333353"/>
    <n v="7"/>
    <n v="0.46666666666666679"/>
    <n v="0"/>
    <n v="1.3877787807814457E-16"/>
  </r>
  <r>
    <x v="1"/>
    <d v="2011-07-19T00:00:00"/>
    <x v="0"/>
    <s v="UPA400"/>
    <x v="83"/>
    <x v="263"/>
    <n v="863354"/>
    <n v="27318"/>
    <n v="0"/>
    <n v="5"/>
    <m/>
    <n v="1"/>
    <n v="6.9"/>
    <m/>
    <m/>
    <n v="0.02"/>
    <s v="Clara"/>
    <n v="57"/>
    <n v="71"/>
    <n v="3"/>
    <n v="0"/>
    <n v="11"/>
    <n v="9"/>
    <n v="1"/>
    <n v="0"/>
    <n v="0"/>
    <n v="34"/>
    <n v="3"/>
    <n v="1"/>
    <n v="57"/>
    <n v="0.19000000000000361"/>
    <n v="71"/>
    <n v="0.47333333333333022"/>
    <n v="11"/>
    <n v="0.24444444444444399"/>
    <n v="9"/>
    <n v="0.30000000000000016"/>
    <n v="3"/>
    <n v="0.20000000000000018"/>
    <n v="0"/>
    <n v="1.3877787807814457E-16"/>
  </r>
  <r>
    <x v="1"/>
    <d v="2011-07-19T00:00:00"/>
    <x v="0"/>
    <s v="UPA400"/>
    <x v="83"/>
    <x v="194"/>
    <n v="836168"/>
    <n v="91531"/>
    <n v="0"/>
    <n v="10"/>
    <m/>
    <n v="5"/>
    <n v="5.6"/>
    <m/>
    <m/>
    <n v="0.43"/>
    <m/>
    <n v="176"/>
    <n v="158"/>
    <n v="36"/>
    <n v="1"/>
    <n v="33"/>
    <n v="13"/>
    <n v="1"/>
    <n v="1"/>
    <n v="0"/>
    <n v="45"/>
    <n v="11"/>
    <n v="3"/>
    <n v="176"/>
    <n v="0.58666666666667089"/>
    <n v="158"/>
    <n v="1"/>
    <n v="33"/>
    <n v="0.73333333333333295"/>
    <n v="13"/>
    <n v="0.43333333333333346"/>
    <n v="36"/>
    <n v="1"/>
    <n v="1"/>
    <n v="0.10000000000000014"/>
  </r>
  <r>
    <x v="1"/>
    <d v="2011-07-19T00:00:00"/>
    <x v="0"/>
    <s v="UPA400"/>
    <x v="83"/>
    <x v="25"/>
    <n v="744929"/>
    <n v="17289"/>
    <n v="0"/>
    <n v="2"/>
    <m/>
    <n v="2"/>
    <n v="6.3040000000000003"/>
    <n v="29.11"/>
    <n v="1.3"/>
    <n v="0.13"/>
    <m/>
    <n v="36"/>
    <n v="31"/>
    <n v="1"/>
    <n v="0"/>
    <n v="3"/>
    <n v="3"/>
    <n v="0"/>
    <m/>
    <n v="0"/>
    <n v="26"/>
    <n v="0"/>
    <n v="0"/>
    <n v="36"/>
    <n v="0.12000000000000374"/>
    <n v="31"/>
    <n v="0.20666666666666406"/>
    <n v="3"/>
    <n v="6.666666666666618E-2"/>
    <n v="3"/>
    <n v="0.1000000000000002"/>
    <n v="1"/>
    <n v="6.666666666666686E-2"/>
    <n v="0"/>
    <n v="1.3877787807814457E-16"/>
  </r>
  <r>
    <x v="1"/>
    <d v="2011-07-19T00:00:00"/>
    <x v="0"/>
    <s v="UPA400"/>
    <x v="83"/>
    <x v="66"/>
    <n v="720405"/>
    <n v="113134"/>
    <n v="0"/>
    <n v="5"/>
    <m/>
    <n v="6"/>
    <n v="6.7"/>
    <n v="33.9"/>
    <n v="1.38"/>
    <n v="0.04"/>
    <m/>
    <n v="182"/>
    <n v="99"/>
    <n v="7"/>
    <n v="0"/>
    <n v="10"/>
    <n v="14"/>
    <n v="1"/>
    <n v="1"/>
    <n v="1"/>
    <n v="43"/>
    <n v="15"/>
    <n v="1"/>
    <n v="182"/>
    <n v="0.60666666666667068"/>
    <n v="99"/>
    <n v="0.6"/>
    <n v="10"/>
    <n v="0.22222222222222177"/>
    <n v="14"/>
    <n v="0.46666666666666679"/>
    <n v="7"/>
    <n v="0.46666666666666679"/>
    <n v="0"/>
    <n v="1.3877787807814457E-16"/>
  </r>
  <r>
    <x v="1"/>
    <d v="2011-07-19T00:00:00"/>
    <x v="0"/>
    <s v="UPA400"/>
    <x v="83"/>
    <x v="86"/>
    <n v="676756"/>
    <n v="69485"/>
    <n v="0"/>
    <n v="4"/>
    <m/>
    <n v="4"/>
    <n v="6.9"/>
    <n v="35.299999999999997"/>
    <n v="1.32"/>
    <n v="0.05"/>
    <s v="   CLARA"/>
    <n v="95"/>
    <n v="71"/>
    <n v="5"/>
    <n v="0"/>
    <n v="6"/>
    <n v="9"/>
    <n v="0"/>
    <n v="0"/>
    <n v="0"/>
    <n v="41"/>
    <n v="9"/>
    <n v="1"/>
    <n v="95"/>
    <n v="0.31666666666667059"/>
    <n v="71"/>
    <n v="0.47333333333333022"/>
    <n v="6"/>
    <n v="0.13333333333333286"/>
    <n v="9"/>
    <n v="0.30000000000000016"/>
    <n v="5"/>
    <n v="0.33333333333333348"/>
    <n v="0"/>
    <n v="1.3877787807814457E-16"/>
  </r>
  <r>
    <x v="1"/>
    <d v="2011-07-19T00:00:00"/>
    <x v="0"/>
    <s v="UPA400"/>
    <x v="83"/>
    <x v="365"/>
    <n v="693343"/>
    <n v="31527"/>
    <n v="0"/>
    <n v="3"/>
    <m/>
    <n v="4"/>
    <n v="6.3"/>
    <s v=""/>
    <s v=""/>
    <n v="0.79"/>
    <s v=""/>
    <n v="99"/>
    <n v="105"/>
    <n v="3"/>
    <n v="1"/>
    <n v="10"/>
    <n v="13"/>
    <n v="0"/>
    <n v="1"/>
    <n v="1"/>
    <n v="29"/>
    <n v="6"/>
    <n v="1"/>
    <n v="99"/>
    <n v="0.33000000000000401"/>
    <n v="105"/>
    <n v="0.69999999999999807"/>
    <n v="10"/>
    <n v="0.22222222222222177"/>
    <n v="13"/>
    <n v="0.43333333333333346"/>
    <n v="3"/>
    <n v="0.20000000000000018"/>
    <n v="1"/>
    <n v="0.10000000000000014"/>
  </r>
  <r>
    <x v="1"/>
    <d v="2011-07-19T00:00:00"/>
    <x v="0"/>
    <s v="UPA400"/>
    <x v="83"/>
    <x v="313"/>
    <n v="661816"/>
    <n v="183161"/>
    <n v="0"/>
    <n v="13"/>
    <n v="0"/>
    <n v="16"/>
    <n v="7.1"/>
    <n v="37.700000000000003"/>
    <n v="0.1"/>
    <n v="0.1"/>
    <s v="Clara"/>
    <n v="358"/>
    <n v="259"/>
    <n v="8"/>
    <n v="1"/>
    <n v="26"/>
    <n v="23"/>
    <n v="0"/>
    <n v="2"/>
    <n v="0"/>
    <n v="64"/>
    <n v="33"/>
    <n v="4"/>
    <n v="358"/>
    <n v="1.3"/>
    <n v="259"/>
    <n v="1"/>
    <n v="26"/>
    <n v="0.57777777777777717"/>
    <n v="23"/>
    <n v="0.76666666666666672"/>
    <n v="8"/>
    <n v="0.53333333333333344"/>
    <n v="1"/>
    <n v="0.10000000000000014"/>
  </r>
  <r>
    <x v="1"/>
    <d v="2011-07-19T00:00:00"/>
    <x v="0"/>
    <s v="UPA400"/>
    <x v="83"/>
    <x v="167"/>
    <n v="640983"/>
    <n v="162327"/>
    <n v="0"/>
    <n v="5"/>
    <n v="0"/>
    <n v="16"/>
    <n v="7.1"/>
    <n v="37.4"/>
    <n v="1.6"/>
    <n v="0.1"/>
    <s v="Clara"/>
    <n v="200"/>
    <n v="178"/>
    <n v="8"/>
    <n v="1"/>
    <n v="21"/>
    <n v="18"/>
    <n v="1"/>
    <n v="1"/>
    <n v="0"/>
    <n v="51"/>
    <n v="24"/>
    <n v="3"/>
    <n v="200"/>
    <n v="0.66666666666667007"/>
    <n v="178"/>
    <n v="1"/>
    <n v="21"/>
    <n v="0.46666666666666601"/>
    <n v="18"/>
    <n v="0.60000000000000009"/>
    <n v="8"/>
    <n v="0.53333333333333344"/>
    <n v="1"/>
    <n v="0.10000000000000014"/>
  </r>
  <r>
    <x v="1"/>
    <d v="2011-07-19T00:00:00"/>
    <x v="0"/>
    <s v="UPA400"/>
    <x v="83"/>
    <x v="98"/>
    <n v="611578"/>
    <n v="132923"/>
    <n v="0"/>
    <n v="32.200000000000003"/>
    <n v="0"/>
    <n v="24.5"/>
    <n v="7.1"/>
    <n v="37.4"/>
    <n v="0"/>
    <n v="-1"/>
    <s v="Oscura"/>
    <n v="173.5"/>
    <n v="139.4"/>
    <n v="6"/>
    <n v="6.3"/>
    <n v="21.8"/>
    <n v="21.1"/>
    <n v="0.9"/>
    <n v="0"/>
    <n v="0"/>
    <n v="138.30000000000001"/>
    <n v="24.4"/>
    <n v="7.7"/>
    <n v="174"/>
    <n v="0.58000000000000429"/>
    <n v="139"/>
    <n v="0.92666666666666619"/>
    <n v="22"/>
    <n v="0.48888888888888821"/>
    <n v="21"/>
    <n v="0.70000000000000007"/>
    <n v="6"/>
    <n v="0.40000000000000013"/>
    <n v="6"/>
    <n v="0.60000000000000009"/>
  </r>
  <r>
    <x v="1"/>
    <d v="2011-07-19T00:00:00"/>
    <x v="0"/>
    <s v="UPA400"/>
    <x v="83"/>
    <x v="29"/>
    <n v="577796"/>
    <n v="99141"/>
    <n v="0"/>
    <n v="0"/>
    <n v="0"/>
    <n v="11.1"/>
    <n v="6.7"/>
    <n v="35.700000000000003"/>
    <m/>
    <n v="-1"/>
    <s v="Oscura"/>
    <n v="81.900000000000006"/>
    <n v="54.8"/>
    <n v="3.7"/>
    <n v="2.1"/>
    <n v="11.1"/>
    <n v="15.5"/>
    <n v="1"/>
    <n v="0"/>
    <n v="0"/>
    <n v="154.1"/>
    <n v="55.2"/>
    <n v="2.2000000000000002"/>
    <n v="82"/>
    <n v="0.27333333333333698"/>
    <n v="55"/>
    <n v="0.36666666666666375"/>
    <n v="11"/>
    <n v="0.24444444444444399"/>
    <n v="16"/>
    <n v="0.53333333333333344"/>
    <n v="4"/>
    <n v="0.26666666666666683"/>
    <n v="2"/>
    <n v="0.20000000000000015"/>
  </r>
  <r>
    <x v="1"/>
    <d v="2014-09-09T00:00:00"/>
    <x v="0"/>
    <s v="UPA400"/>
    <x v="84"/>
    <x v="308"/>
    <n v="861753"/>
    <n v="38149"/>
    <n v="0"/>
    <n v="4"/>
    <m/>
    <n v="9"/>
    <n v="6.9"/>
    <m/>
    <m/>
    <n v="1.56"/>
    <m/>
    <n v="198"/>
    <n v="60"/>
    <n v="19"/>
    <n v="0"/>
    <n v="3"/>
    <n v="12"/>
    <n v="0"/>
    <n v="0"/>
    <n v="1"/>
    <n v="76"/>
    <n v="8"/>
    <n v="2"/>
    <n v="198"/>
    <n v="0.66000000000000347"/>
    <n v="60"/>
    <n v="0.39999999999999702"/>
    <n v="3"/>
    <n v="6.666666666666618E-2"/>
    <n v="12"/>
    <n v="0.40000000000000013"/>
    <n v="19"/>
    <n v="1"/>
    <n v="0"/>
    <n v="1.3877787807814457E-16"/>
  </r>
  <r>
    <x v="1"/>
    <d v="2014-09-09T00:00:00"/>
    <x v="0"/>
    <s v="UPA400"/>
    <x v="84"/>
    <x v="366"/>
    <n v="823604"/>
    <n v="88204"/>
    <n v="0"/>
    <n v="2"/>
    <m/>
    <n v="5"/>
    <n v="6.6"/>
    <m/>
    <m/>
    <n v="1.8"/>
    <m/>
    <n v="48"/>
    <n v="55"/>
    <n v="103"/>
    <n v="0"/>
    <n v="4"/>
    <n v="5"/>
    <n v="0"/>
    <n v="0"/>
    <n v="0"/>
    <n v="27"/>
    <n v="2"/>
    <n v="1"/>
    <n v="48"/>
    <n v="0.16000000000000367"/>
    <n v="55"/>
    <n v="0.36666666666666375"/>
    <n v="4"/>
    <n v="8.8888888888888407E-2"/>
    <n v="5"/>
    <n v="0.16666666666666685"/>
    <n v="103"/>
    <n v="1"/>
    <n v="0"/>
    <n v="1.3877787807814457E-16"/>
  </r>
  <r>
    <x v="1"/>
    <d v="2014-09-09T00:00:00"/>
    <x v="0"/>
    <s v="UPA400"/>
    <x v="84"/>
    <x v="2"/>
    <n v="774876"/>
    <n v="9406"/>
    <n v="0"/>
    <n v="2"/>
    <m/>
    <n v="2"/>
    <n v="6.3659999999999997"/>
    <n v="29.52"/>
    <n v="1.28"/>
    <n v="0.4"/>
    <m/>
    <n v="43"/>
    <n v="41"/>
    <n v="15"/>
    <n v="0"/>
    <n v="6"/>
    <n v="4"/>
    <n v="0"/>
    <m/>
    <n v="0"/>
    <n v="28"/>
    <n v="2"/>
    <n v="0"/>
    <n v="43"/>
    <n v="0.14333333333333703"/>
    <n v="41"/>
    <n v="0.2733333333333306"/>
    <n v="6"/>
    <n v="0.13333333333333286"/>
    <n v="4"/>
    <n v="0.13333333333333353"/>
    <n v="15"/>
    <n v="1"/>
    <n v="0"/>
    <n v="1.3877787807814457E-16"/>
  </r>
  <r>
    <x v="1"/>
    <d v="2014-09-09T00:00:00"/>
    <x v="0"/>
    <s v="UPA400"/>
    <x v="84"/>
    <x v="367"/>
    <n v="760506"/>
    <n v="103091"/>
    <n v="0"/>
    <n v="3"/>
    <m/>
    <n v="4"/>
    <n v="6.4"/>
    <n v="32.4"/>
    <n v="1.52"/>
    <n v="0.03"/>
    <m/>
    <n v="84"/>
    <n v="99"/>
    <n v="82"/>
    <n v="0"/>
    <n v="8"/>
    <n v="8"/>
    <n v="0"/>
    <n v="1"/>
    <n v="1"/>
    <n v="53"/>
    <n v="9"/>
    <n v="1"/>
    <n v="84"/>
    <n v="0.28000000000000369"/>
    <n v="99"/>
    <n v="0.6"/>
    <n v="8"/>
    <n v="0.17777777777777731"/>
    <n v="8"/>
    <n v="0.26666666666666683"/>
    <n v="82"/>
    <n v="1"/>
    <n v="0"/>
    <n v="1.3877787807814457E-16"/>
  </r>
  <r>
    <x v="1"/>
    <d v="2014-09-09T00:00:00"/>
    <x v="1"/>
    <s v="UPA400"/>
    <x v="84"/>
    <x v="368"/>
    <n v="721572"/>
    <n v="64157"/>
    <n v="0"/>
    <n v="2"/>
    <m/>
    <n v="3"/>
    <n v="7"/>
    <n v="35.200000000000003"/>
    <n v="1.87"/>
    <n v="0.04"/>
    <s v="   CLARA"/>
    <n v="44"/>
    <n v="68"/>
    <n v="3"/>
    <n v="0"/>
    <n v="6"/>
    <n v="5"/>
    <n v="0"/>
    <n v="1"/>
    <n v="1"/>
    <n v="36"/>
    <n v="7"/>
    <n v="1"/>
    <n v="44"/>
    <n v="0.14666666666667036"/>
    <n v="68"/>
    <n v="0.45333333333333026"/>
    <n v="6"/>
    <n v="0.13333333333333286"/>
    <n v="5"/>
    <n v="0.16666666666666685"/>
    <n v="3"/>
    <n v="0.20000000000000018"/>
    <n v="0"/>
    <n v="1.3877787807814457E-16"/>
  </r>
  <r>
    <x v="1"/>
    <d v="2014-09-09T00:00:00"/>
    <x v="1"/>
    <s v="UPA400"/>
    <x v="84"/>
    <x v="54"/>
    <n v="693591"/>
    <n v="36176"/>
    <n v="0"/>
    <n v="3"/>
    <m/>
    <n v="7"/>
    <n v="7.2"/>
    <n v="36.5"/>
    <n v="0.88"/>
    <n v="0.05"/>
    <s v=""/>
    <n v="67"/>
    <n v="135"/>
    <n v="5"/>
    <n v="0"/>
    <n v="13"/>
    <n v="9"/>
    <n v="0"/>
    <n v="1"/>
    <n v="0"/>
    <n v="33"/>
    <n v="9"/>
    <n v="2"/>
    <n v="67"/>
    <n v="0.22333333333333688"/>
    <n v="135"/>
    <n v="0.89999999999999936"/>
    <n v="13"/>
    <n v="0.28888888888888842"/>
    <n v="9"/>
    <n v="0.30000000000000016"/>
    <n v="5"/>
    <n v="0.33333333333333348"/>
    <n v="0"/>
    <n v="1.3877787807814457E-16"/>
  </r>
  <r>
    <x v="1"/>
    <d v="2014-09-09T00:00:00"/>
    <x v="1"/>
    <s v="UPA400"/>
    <x v="84"/>
    <x v="148"/>
    <n v="644762"/>
    <n v="37491"/>
    <n v="0"/>
    <n v="4"/>
    <m/>
    <n v="4"/>
    <n v="7.1"/>
    <n v="36.1"/>
    <n v="0.7"/>
    <n v="0.1"/>
    <s v="Clara"/>
    <n v="84"/>
    <n v="65"/>
    <n v="5"/>
    <n v="0"/>
    <n v="7"/>
    <n v="8"/>
    <n v="0"/>
    <n v="0"/>
    <n v="0"/>
    <n v="34"/>
    <n v="8"/>
    <n v="1"/>
    <n v="84"/>
    <n v="0.28000000000000369"/>
    <n v="65"/>
    <n v="0.4333333333333303"/>
    <n v="7"/>
    <n v="0.15555555555555509"/>
    <n v="8"/>
    <n v="0.26666666666666683"/>
    <n v="5"/>
    <n v="0.33333333333333348"/>
    <n v="0"/>
    <n v="1.3877787807814457E-16"/>
  </r>
  <r>
    <x v="1"/>
    <d v="2014-09-09T00:00:00"/>
    <x v="1"/>
    <s v="UPA400"/>
    <x v="84"/>
    <x v="283"/>
    <n v="607271"/>
    <n v="183799"/>
    <n v="0"/>
    <n v="7"/>
    <n v="-1"/>
    <n v="12"/>
    <n v="7.3"/>
    <n v="37.200000000000003"/>
    <n v="0.1"/>
    <n v="0.1"/>
    <s v="Clara"/>
    <n v="219"/>
    <n v="95"/>
    <n v="16"/>
    <n v="0"/>
    <n v="12"/>
    <n v="14"/>
    <n v="0"/>
    <n v="1"/>
    <n v="-1"/>
    <n v="37"/>
    <n v="14"/>
    <n v="2"/>
    <n v="219"/>
    <n v="0.73000000000000276"/>
    <n v="95"/>
    <n v="0.63333333333333097"/>
    <n v="12"/>
    <n v="0.26666666666666622"/>
    <n v="14"/>
    <n v="0.46666666666666679"/>
    <n v="16"/>
    <n v="1"/>
    <n v="0"/>
    <n v="1.3877787807814457E-16"/>
  </r>
  <r>
    <x v="1"/>
    <d v="2014-09-09T00:00:00"/>
    <x v="1"/>
    <s v="UPA400"/>
    <x v="84"/>
    <x v="149"/>
    <n v="585767"/>
    <n v="162295"/>
    <n v="0"/>
    <n v="2.7"/>
    <n v="0"/>
    <n v="24.1"/>
    <n v="7.1"/>
    <n v="37.799999999999997"/>
    <m/>
    <n v="0"/>
    <s v="Oscura"/>
    <n v="135.9"/>
    <n v="82"/>
    <n v="14.1"/>
    <n v="5.4"/>
    <n v="13.3"/>
    <n v="15"/>
    <n v="1.2"/>
    <n v="0"/>
    <n v="0"/>
    <n v="82.7"/>
    <n v="40.5"/>
    <n v="1.5"/>
    <n v="136"/>
    <n v="0.45333333333333814"/>
    <n v="82"/>
    <n v="0.54666666666666375"/>
    <n v="13"/>
    <n v="0.28888888888888842"/>
    <n v="15"/>
    <n v="0.50000000000000011"/>
    <n v="14"/>
    <n v="0.93333333333333335"/>
    <n v="5"/>
    <n v="0.50000000000000011"/>
  </r>
  <r>
    <x v="1"/>
    <d v="2014-09-09T00:00:00"/>
    <x v="1"/>
    <s v="UPA400"/>
    <x v="84"/>
    <x v="287"/>
    <n v="550950"/>
    <n v="127478"/>
    <n v="0"/>
    <n v="0"/>
    <n v="0"/>
    <n v="38.6"/>
    <n v="7.2"/>
    <n v="40.200000000000003"/>
    <m/>
    <n v="-1"/>
    <s v="Oscura"/>
    <n v="77.5"/>
    <n v="3.4"/>
    <n v="4.3"/>
    <n v="1.2"/>
    <n v="0"/>
    <n v="12.9"/>
    <n v="0.5"/>
    <n v="0.5"/>
    <n v="0"/>
    <n v="10.4"/>
    <n v="15.4"/>
    <n v="0.4"/>
    <n v="78"/>
    <n v="0.26000000000000356"/>
    <n v="3"/>
    <n v="1.999999999999752E-2"/>
    <n v="0"/>
    <n v="-4.9266146717741321E-16"/>
    <n v="13"/>
    <n v="0.43333333333333346"/>
    <n v="4"/>
    <n v="0.26666666666666683"/>
    <n v="1"/>
    <n v="0.10000000000000014"/>
  </r>
  <r>
    <x v="1"/>
    <d v="2014-09-09T00:00:00"/>
    <x v="1"/>
    <s v="UPA400"/>
    <x v="84"/>
    <x v="369"/>
    <n v="518174"/>
    <n v="94702"/>
    <n v="0"/>
    <n v="0"/>
    <n v="0"/>
    <n v="21.8"/>
    <n v="7.5"/>
    <n v="44.5"/>
    <m/>
    <n v="-1"/>
    <s v="Oscura"/>
    <n v="34.799999999999997"/>
    <n v="16.600000000000001"/>
    <n v="4.5"/>
    <n v="1.3"/>
    <n v="3.1"/>
    <n v="5.3"/>
    <n v="2.2999999999999998"/>
    <n v="0"/>
    <n v="0"/>
    <n v="88.7"/>
    <n v="51.4"/>
    <n v="7.8"/>
    <n v="35"/>
    <n v="0.11666666666667042"/>
    <n v="17"/>
    <n v="0.11333333333333087"/>
    <n v="3"/>
    <n v="6.666666666666618E-2"/>
    <n v="5"/>
    <n v="0.16666666666666685"/>
    <n v="5"/>
    <n v="0.33333333333333348"/>
    <n v="1"/>
    <n v="0.10000000000000014"/>
  </r>
  <r>
    <x v="1"/>
    <d v="2011-12-30T00:00:00"/>
    <x v="0"/>
    <s v="UPA400"/>
    <x v="85"/>
    <x v="226"/>
    <n v="854820"/>
    <n v="45377"/>
    <n v="0"/>
    <n v="4"/>
    <m/>
    <n v="1"/>
    <n v="5.9"/>
    <m/>
    <m/>
    <n v="0.17"/>
    <m/>
    <n v="271"/>
    <n v="283"/>
    <n v="7"/>
    <n v="1"/>
    <n v="18"/>
    <n v="15"/>
    <n v="1"/>
    <n v="2"/>
    <n v="0"/>
    <n v="39"/>
    <n v="6"/>
    <n v="1"/>
    <n v="271"/>
    <n v="0.90333333333333432"/>
    <n v="283"/>
    <n v="1"/>
    <n v="18"/>
    <n v="0.39999999999999941"/>
    <n v="15"/>
    <n v="0.50000000000000011"/>
    <n v="7"/>
    <n v="0.46666666666666679"/>
    <n v="1"/>
    <n v="0.10000000000000014"/>
  </r>
  <r>
    <x v="1"/>
    <d v="2011-12-30T00:00:00"/>
    <x v="0"/>
    <s v="UPA400"/>
    <x v="85"/>
    <x v="237"/>
    <n v="765666"/>
    <n v="50204"/>
    <n v="0"/>
    <n v="4"/>
    <m/>
    <n v="1"/>
    <n v="5.9"/>
    <m/>
    <m/>
    <n v="0.26"/>
    <m/>
    <n v="106"/>
    <n v="121"/>
    <n v="2"/>
    <n v="1"/>
    <n v="7"/>
    <n v="9"/>
    <n v="0"/>
    <n v="1"/>
    <n v="1"/>
    <n v="31"/>
    <n v="2"/>
    <n v="0"/>
    <n v="106"/>
    <n v="0.3533333333333375"/>
    <n v="121"/>
    <n v="0.80666666666666542"/>
    <n v="7"/>
    <n v="0.15555555555555509"/>
    <n v="9"/>
    <n v="0.30000000000000016"/>
    <n v="2"/>
    <n v="0.13333333333333353"/>
    <n v="1"/>
    <n v="0.10000000000000014"/>
  </r>
  <r>
    <x v="1"/>
    <d v="2011-12-30T00:00:00"/>
    <x v="0"/>
    <s v="UPA400"/>
    <x v="85"/>
    <x v="84"/>
    <n v="745940"/>
    <n v="49735"/>
    <n v="0"/>
    <n v="7"/>
    <m/>
    <n v="3"/>
    <n v="5.9779999999999998"/>
    <n v="28.1"/>
    <n v="1.06"/>
    <n v="0.25"/>
    <m/>
    <n v="70"/>
    <n v="157"/>
    <n v="2"/>
    <n v="1"/>
    <n v="13"/>
    <n v="5"/>
    <n v="0"/>
    <m/>
    <n v="0"/>
    <n v="29"/>
    <n v="2"/>
    <n v="1"/>
    <n v="70"/>
    <n v="0.23333333333333686"/>
    <n v="157"/>
    <n v="1"/>
    <n v="13"/>
    <n v="0.28888888888888842"/>
    <n v="5"/>
    <n v="0.16666666666666685"/>
    <n v="2"/>
    <n v="0.13333333333333353"/>
    <n v="1"/>
    <n v="0.10000000000000014"/>
  </r>
  <r>
    <x v="1"/>
    <d v="2011-12-30T00:00:00"/>
    <x v="0"/>
    <s v="UPA400"/>
    <x v="85"/>
    <x v="3"/>
    <n v="737200"/>
    <n v="40995"/>
    <n v="0"/>
    <n v="9"/>
    <m/>
    <n v="2"/>
    <n v="5.9"/>
    <m/>
    <m/>
    <n v="0.31"/>
    <m/>
    <n v="87"/>
    <n v="224"/>
    <n v="3"/>
    <n v="1"/>
    <n v="15"/>
    <n v="9"/>
    <n v="1"/>
    <n v="2"/>
    <n v="1"/>
    <n v="33"/>
    <n v="4"/>
    <n v="1"/>
    <n v="87"/>
    <n v="0.29000000000000375"/>
    <n v="224"/>
    <n v="1"/>
    <n v="15"/>
    <n v="0.33333333333333282"/>
    <n v="9"/>
    <n v="0.30000000000000016"/>
    <n v="3"/>
    <n v="0.20000000000000018"/>
    <n v="1"/>
    <n v="0.10000000000000014"/>
  </r>
  <r>
    <x v="1"/>
    <d v="2011-12-30T00:00:00"/>
    <x v="0"/>
    <s v="UPA400"/>
    <x v="85"/>
    <x v="101"/>
    <n v="694188"/>
    <n v="29490"/>
    <n v="0"/>
    <n v="5"/>
    <m/>
    <n v="5"/>
    <n v="6.2"/>
    <m/>
    <m/>
    <n v="0.95"/>
    <m/>
    <n v="98"/>
    <n v="148"/>
    <n v="5"/>
    <n v="0"/>
    <n v="16"/>
    <n v="11"/>
    <n v="1"/>
    <n v="1"/>
    <n v="1"/>
    <n v="42"/>
    <n v="8"/>
    <n v="1"/>
    <n v="98"/>
    <n v="0.32666666666667066"/>
    <n v="148"/>
    <n v="0.98666666666666658"/>
    <n v="16"/>
    <n v="0.35555555555555501"/>
    <n v="11"/>
    <n v="0.36666666666666681"/>
    <n v="5"/>
    <n v="0.33333333333333348"/>
    <n v="0"/>
    <n v="1.3877787807814457E-16"/>
  </r>
  <r>
    <x v="1"/>
    <d v="2011-12-30T00:00:00"/>
    <x v="0"/>
    <s v="UPA400"/>
    <x v="85"/>
    <x v="73"/>
    <n v="657415"/>
    <n v="179443"/>
    <n v="0"/>
    <n v="6"/>
    <n v="0"/>
    <n v="16"/>
    <n v="7.1"/>
    <n v="36.799999999999997"/>
    <n v="0.1"/>
    <n v="0.1"/>
    <s v="Clara"/>
    <n v="252"/>
    <n v="228"/>
    <n v="12"/>
    <n v="1"/>
    <n v="27"/>
    <n v="18"/>
    <n v="0"/>
    <n v="2"/>
    <n v="0"/>
    <n v="46"/>
    <n v="18"/>
    <n v="5"/>
    <n v="252"/>
    <n v="0.84000000000000163"/>
    <n v="228"/>
    <n v="1"/>
    <n v="27"/>
    <n v="0.59999999999999942"/>
    <n v="18"/>
    <n v="0.60000000000000009"/>
    <n v="12"/>
    <n v="0.8"/>
    <n v="1"/>
    <n v="0.10000000000000014"/>
  </r>
  <r>
    <x v="1"/>
    <d v="2011-12-30T00:00:00"/>
    <x v="0"/>
    <s v="UPA400"/>
    <x v="85"/>
    <x v="205"/>
    <n v="633259"/>
    <n v="155287"/>
    <n v="0"/>
    <n v="7"/>
    <n v="-1"/>
    <n v="17"/>
    <n v="7.2"/>
    <n v="37.5"/>
    <n v="0"/>
    <n v="0.1"/>
    <s v="Clara"/>
    <n v="235"/>
    <n v="209"/>
    <n v="13"/>
    <n v="1"/>
    <n v="25"/>
    <n v="17"/>
    <n v="1"/>
    <n v="2"/>
    <n v="-1"/>
    <n v="53"/>
    <n v="21"/>
    <n v="4"/>
    <n v="235"/>
    <n v="0.78333333333333555"/>
    <n v="209"/>
    <n v="1"/>
    <n v="25"/>
    <n v="0.55559999999999998"/>
    <n v="17"/>
    <n v="0.56666666666666676"/>
    <n v="13"/>
    <n v="0.8666666666666667"/>
    <n v="1"/>
    <n v="0.10000000000000014"/>
  </r>
  <r>
    <x v="1"/>
    <d v="2011-12-30T00:00:00"/>
    <x v="0"/>
    <s v="UPA400"/>
    <x v="85"/>
    <x v="184"/>
    <n v="603887"/>
    <n v="125915"/>
    <n v="0"/>
    <n v="4.0999999999999996"/>
    <n v="0"/>
    <n v="26.5"/>
    <n v="6.8"/>
    <n v="36.700000000000003"/>
    <m/>
    <n v="-1"/>
    <s v="Oscura"/>
    <n v="168.1"/>
    <n v="168.6"/>
    <n v="14.1"/>
    <n v="7.3"/>
    <n v="28.3"/>
    <n v="31.4"/>
    <n v="1"/>
    <n v="0"/>
    <n v="0"/>
    <n v="120.1"/>
    <n v="50"/>
    <n v="3.6"/>
    <n v="168"/>
    <n v="0.56000000000000449"/>
    <n v="169"/>
    <n v="1"/>
    <n v="28"/>
    <n v="0.62222222222222168"/>
    <n v="31"/>
    <n v="1"/>
    <n v="14"/>
    <n v="0.93333333333333335"/>
    <n v="7"/>
    <n v="0.70000000000000007"/>
  </r>
  <r>
    <x v="1"/>
    <d v="2011-12-30T00:00:00"/>
    <x v="0"/>
    <s v="UPA400"/>
    <x v="85"/>
    <x v="280"/>
    <n v="571347"/>
    <n v="93375"/>
    <n v="0"/>
    <n v="0"/>
    <n v="0"/>
    <n v="29.5"/>
    <n v="7.2"/>
    <n v="40.799999999999997"/>
    <m/>
    <n v="-1"/>
    <s v="Oscura"/>
    <n v="80"/>
    <n v="40.799999999999997"/>
    <n v="7.1"/>
    <n v="4.9000000000000004"/>
    <n v="0"/>
    <n v="12.7"/>
    <n v="0"/>
    <n v="1.6"/>
    <n v="0"/>
    <n v="32.5"/>
    <n v="12.3"/>
    <n v="0.5"/>
    <n v="80"/>
    <n v="0.26666666666667027"/>
    <n v="41"/>
    <n v="0.2733333333333306"/>
    <n v="0"/>
    <n v="-4.9266146717741321E-16"/>
    <n v="13"/>
    <n v="0.43333333333333346"/>
    <n v="7"/>
    <n v="0.46666666666666679"/>
    <n v="5"/>
    <n v="0.50000000000000011"/>
  </r>
  <r>
    <x v="1"/>
    <d v="2011-11-27T00:00:00"/>
    <x v="0"/>
    <s v="UPA400"/>
    <x v="86"/>
    <x v="370"/>
    <n v="853786"/>
    <n v="44431"/>
    <n v="0"/>
    <n v="5"/>
    <m/>
    <n v="7"/>
    <n v="6.4"/>
    <m/>
    <m/>
    <n v="0.05"/>
    <m/>
    <n v="304"/>
    <n v="134"/>
    <n v="2"/>
    <n v="1"/>
    <n v="6"/>
    <n v="22"/>
    <n v="0"/>
    <n v="1"/>
    <n v="1"/>
    <n v="83"/>
    <n v="8"/>
    <n v="1"/>
    <n v="304"/>
    <n v="1.3"/>
    <n v="134"/>
    <n v="0.89333333333333265"/>
    <n v="6"/>
    <n v="0.13333333333333286"/>
    <n v="22"/>
    <n v="0.73333333333333339"/>
    <n v="2"/>
    <n v="0.13333333333333353"/>
    <n v="1"/>
    <n v="0.10000000000000014"/>
  </r>
  <r>
    <x v="1"/>
    <d v="2011-11-27T00:00:00"/>
    <x v="0"/>
    <s v="UPA400"/>
    <x v="86"/>
    <x v="23"/>
    <n v="812780"/>
    <n v="3445"/>
    <n v="0"/>
    <n v="5"/>
    <m/>
    <n v="5"/>
    <n v="6.8"/>
    <m/>
    <m/>
    <n v="0.04"/>
    <m/>
    <n v="81"/>
    <n v="65"/>
    <n v="3"/>
    <n v="0"/>
    <n v="4"/>
    <n v="10"/>
    <n v="0"/>
    <n v="0"/>
    <n v="0"/>
    <n v="79"/>
    <n v="4"/>
    <n v="1"/>
    <n v="81"/>
    <n v="0.27000000000000363"/>
    <n v="65"/>
    <n v="0.4333333333333303"/>
    <n v="4"/>
    <n v="8.8888888888888407E-2"/>
    <n v="10"/>
    <n v="0.33339999999999997"/>
    <n v="3"/>
    <n v="0.20000000000000018"/>
    <n v="0"/>
    <n v="1.3877787807814457E-16"/>
  </r>
  <r>
    <x v="1"/>
    <d v="2011-11-27T00:00:00"/>
    <x v="0"/>
    <s v="UPA400"/>
    <x v="86"/>
    <x v="25"/>
    <n v="719501"/>
    <n v="4039"/>
    <n v="0"/>
    <n v="2"/>
    <m/>
    <n v="2"/>
    <n v="6.5220000000000002"/>
    <n v="30.31"/>
    <n v="1.32"/>
    <n v="0.25"/>
    <m/>
    <n v="29"/>
    <n v="34"/>
    <n v="0"/>
    <n v="0"/>
    <n v="3"/>
    <n v="1"/>
    <n v="0"/>
    <m/>
    <n v="0"/>
    <n v="23"/>
    <n v="0"/>
    <n v="0"/>
    <n v="29"/>
    <n v="9.6666666666670453E-2"/>
    <n v="34"/>
    <n v="0.22666666666666402"/>
    <n v="3"/>
    <n v="6.666666666666618E-2"/>
    <n v="1"/>
    <n v="3.3333333333333541E-2"/>
    <n v="0"/>
    <n v="1.9428902930940239E-16"/>
    <n v="0"/>
    <n v="1.3877787807814457E-16"/>
  </r>
  <r>
    <x v="1"/>
    <d v="2011-11-27T00:00:00"/>
    <x v="0"/>
    <s v="UPA400"/>
    <x v="86"/>
    <x v="14"/>
    <n v="708335"/>
    <n v="62951"/>
    <n v="0"/>
    <n v="4"/>
    <m/>
    <n v="2"/>
    <n v="6.9"/>
    <n v="34.5"/>
    <n v="1.26"/>
    <n v="0.03"/>
    <m/>
    <n v="77"/>
    <n v="174"/>
    <n v="3"/>
    <n v="1"/>
    <n v="7"/>
    <n v="6"/>
    <n v="0"/>
    <n v="2"/>
    <n v="0"/>
    <n v="29"/>
    <n v="7"/>
    <n v="1"/>
    <n v="77"/>
    <n v="0.25666666666667021"/>
    <n v="174"/>
    <n v="1"/>
    <n v="7"/>
    <n v="0.15555555555555509"/>
    <n v="6"/>
    <n v="0.20000000000000018"/>
    <n v="3"/>
    <n v="0.20000000000000018"/>
    <n v="1"/>
    <n v="0.10000000000000014"/>
  </r>
  <r>
    <x v="1"/>
    <d v="2011-11-27T00:00:00"/>
    <x v="0"/>
    <s v="UPA400"/>
    <x v="86"/>
    <x v="371"/>
    <n v="674374"/>
    <n v="28990"/>
    <n v="0"/>
    <n v="3"/>
    <m/>
    <n v="2"/>
    <n v="7.1"/>
    <n v="36.1"/>
    <n v="1.02"/>
    <n v="0.04"/>
    <m/>
    <n v="36"/>
    <n v="96"/>
    <n v="2"/>
    <n v="1"/>
    <n v="5"/>
    <n v="3"/>
    <n v="0"/>
    <n v="1"/>
    <n v="0"/>
    <n v="29"/>
    <n v="3"/>
    <n v="0"/>
    <n v="36"/>
    <n v="0.12000000000000374"/>
    <n v="96"/>
    <n v="0.63999999999999768"/>
    <n v="5"/>
    <n v="0.11111111111111063"/>
    <n v="3"/>
    <n v="0.1000000000000002"/>
    <n v="2"/>
    <n v="0.13333333333333353"/>
    <n v="1"/>
    <n v="0.10000000000000014"/>
  </r>
  <r>
    <x v="1"/>
    <d v="2011-11-27T00:00:00"/>
    <x v="0"/>
    <s v="UPA400"/>
    <x v="86"/>
    <x v="67"/>
    <n v="664696"/>
    <n v="182277"/>
    <n v="0"/>
    <n v="6"/>
    <n v="0"/>
    <n v="12"/>
    <n v="7"/>
    <n v="36.9"/>
    <n v="0.1"/>
    <n v="0.1"/>
    <s v="Clara"/>
    <n v="299"/>
    <n v="268"/>
    <n v="10"/>
    <n v="1"/>
    <n v="23"/>
    <n v="20"/>
    <n v="0"/>
    <n v="2"/>
    <n v="0"/>
    <n v="45"/>
    <n v="17"/>
    <n v="3"/>
    <n v="299"/>
    <n v="0.9966666666666667"/>
    <n v="268"/>
    <n v="1"/>
    <n v="23"/>
    <n v="0.51111111111111041"/>
    <n v="20"/>
    <n v="0.66666666666666674"/>
    <n v="10"/>
    <n v="0.66666666666666674"/>
    <n v="1"/>
    <n v="0.10000000000000014"/>
  </r>
  <r>
    <x v="1"/>
    <d v="2011-11-27T00:00:00"/>
    <x v="0"/>
    <s v="UPA400"/>
    <x v="86"/>
    <x v="256"/>
    <n v="645384"/>
    <n v="182737"/>
    <n v="0"/>
    <n v="5"/>
    <n v="-1"/>
    <n v="5"/>
    <n v="7.1"/>
    <n v="37.1"/>
    <n v="0.1"/>
    <n v="0.1"/>
    <s v="Clara"/>
    <n v="76"/>
    <n v="263"/>
    <n v="5"/>
    <n v="2"/>
    <n v="12"/>
    <n v="5"/>
    <n v="0"/>
    <n v="2"/>
    <n v="-1"/>
    <n v="46"/>
    <n v="22"/>
    <n v="2"/>
    <n v="76"/>
    <n v="0.25333333333333685"/>
    <n v="263"/>
    <n v="1"/>
    <n v="12"/>
    <n v="0.26666666666666622"/>
    <n v="5"/>
    <n v="0.16666666666666685"/>
    <n v="5"/>
    <n v="0.33333333333333348"/>
    <n v="2"/>
    <n v="0.20000000000000015"/>
  </r>
  <r>
    <x v="1"/>
    <d v="2011-11-27T00:00:00"/>
    <x v="0"/>
    <s v="UPA400"/>
    <x v="86"/>
    <x v="372"/>
    <n v="634053"/>
    <n v="151634"/>
    <n v="0"/>
    <n v="36"/>
    <n v="-1"/>
    <n v="11"/>
    <n v="7"/>
    <n v="36.9"/>
    <n v="0.1"/>
    <n v="0.1"/>
    <s v="Clara"/>
    <n v="247"/>
    <n v="199"/>
    <n v="10"/>
    <n v="1"/>
    <n v="21"/>
    <n v="15"/>
    <n v="0"/>
    <n v="2"/>
    <n v="-1"/>
    <n v="41"/>
    <n v="16"/>
    <n v="3"/>
    <n v="247"/>
    <n v="0.82333333333333514"/>
    <n v="199"/>
    <n v="1"/>
    <n v="21"/>
    <n v="0.46666666666666601"/>
    <n v="15"/>
    <n v="0.50000000000000011"/>
    <n v="10"/>
    <n v="0.66666666666666674"/>
    <n v="1"/>
    <n v="0.10000000000000014"/>
  </r>
  <r>
    <x v="1"/>
    <d v="2011-11-27T00:00:00"/>
    <x v="0"/>
    <s v="UPA400"/>
    <x v="86"/>
    <x v="339"/>
    <n v="605247"/>
    <n v="122828"/>
    <n v="0"/>
    <n v="4.5"/>
    <n v="0"/>
    <n v="18.100000000000001"/>
    <n v="6.7"/>
    <n v="37.1"/>
    <m/>
    <n v="-1"/>
    <s v="Oscura"/>
    <n v="176.9"/>
    <n v="148.80000000000001"/>
    <n v="12.3"/>
    <n v="7.5"/>
    <n v="21.6"/>
    <n v="27.8"/>
    <n v="0.9"/>
    <n v="0"/>
    <n v="0"/>
    <n v="123.6"/>
    <n v="36.700000000000003"/>
    <n v="2.7"/>
    <n v="177"/>
    <n v="0.59000000000000419"/>
    <n v="149"/>
    <n v="0.99333333333333329"/>
    <n v="22"/>
    <n v="0.48888888888888821"/>
    <n v="28"/>
    <n v="0.93333333333333335"/>
    <n v="12"/>
    <n v="0.8"/>
    <n v="8"/>
    <n v="0.8"/>
  </r>
  <r>
    <x v="1"/>
    <d v="2011-11-27T00:00:00"/>
    <x v="0"/>
    <s v="UPA400"/>
    <x v="86"/>
    <x v="373"/>
    <n v="571950"/>
    <n v="89531"/>
    <n v="0"/>
    <n v="0"/>
    <n v="0"/>
    <n v="21.2"/>
    <n v="7.1"/>
    <n v="46.5"/>
    <m/>
    <n v="-1"/>
    <s v="Oscura"/>
    <n v="77.400000000000006"/>
    <n v="40.9"/>
    <n v="4.8"/>
    <n v="3.3"/>
    <n v="0"/>
    <n v="15.2"/>
    <n v="0"/>
    <n v="2.2000000000000002"/>
    <n v="0"/>
    <n v="3.2"/>
    <n v="7.1"/>
    <n v="0.6"/>
    <n v="77"/>
    <n v="0.25666666666667021"/>
    <n v="41"/>
    <n v="0.2733333333333306"/>
    <n v="0"/>
    <n v="-4.9266146717741321E-16"/>
    <n v="15"/>
    <n v="0.50000000000000011"/>
    <n v="5"/>
    <n v="0.33333333333333348"/>
    <n v="3"/>
    <n v="0.30000000000000016"/>
  </r>
  <r>
    <x v="1"/>
    <d v="2012-03-07T00:00:00"/>
    <x v="0"/>
    <s v="UPA400"/>
    <x v="87"/>
    <x v="374"/>
    <n v="803152"/>
    <n v="75512"/>
    <n v="0"/>
    <n v="5"/>
    <m/>
    <n v="4"/>
    <n v="6"/>
    <m/>
    <m/>
    <n v="0.5"/>
    <m/>
    <n v="161"/>
    <n v="114"/>
    <n v="7"/>
    <n v="0"/>
    <n v="10"/>
    <n v="16"/>
    <n v="0"/>
    <n v="0"/>
    <n v="1"/>
    <n v="39"/>
    <n v="5"/>
    <n v="1"/>
    <n v="161"/>
    <n v="0.5366666666666714"/>
    <n v="114"/>
    <n v="0.75999999999999845"/>
    <n v="10"/>
    <n v="0.22222222222222177"/>
    <n v="16"/>
    <n v="0.53333333333333344"/>
    <n v="7"/>
    <n v="0.46666666666666679"/>
    <n v="0"/>
    <n v="1.3877787807814457E-16"/>
  </r>
  <r>
    <x v="1"/>
    <d v="2012-03-07T00:00:00"/>
    <x v="0"/>
    <s v="UPA400"/>
    <x v="87"/>
    <x v="375"/>
    <n v="775132"/>
    <n v="47492"/>
    <n v="0"/>
    <n v="3"/>
    <m/>
    <n v="1"/>
    <n v="6"/>
    <m/>
    <m/>
    <n v="0.36"/>
    <m/>
    <n v="73"/>
    <n v="53"/>
    <n v="2"/>
    <n v="0"/>
    <n v="5"/>
    <n v="8"/>
    <n v="0"/>
    <n v="0"/>
    <n v="0"/>
    <n v="27"/>
    <n v="2"/>
    <n v="0"/>
    <n v="73"/>
    <n v="0.24333333333333684"/>
    <n v="53"/>
    <n v="0.35333333333333045"/>
    <n v="5"/>
    <n v="0.11111111111111063"/>
    <n v="8"/>
    <n v="0.26666666666666683"/>
    <n v="2"/>
    <n v="0.13333333333333353"/>
    <n v="0"/>
    <n v="1.3877787807814457E-16"/>
  </r>
  <r>
    <x v="1"/>
    <d v="2012-03-07T00:00:00"/>
    <x v="0"/>
    <s v="UPA400"/>
    <x v="87"/>
    <x v="25"/>
    <n v="757324"/>
    <n v="60553"/>
    <n v="0"/>
    <n v="6"/>
    <m/>
    <n v="3"/>
    <n v="5.806"/>
    <n v="27.3"/>
    <n v="1.37"/>
    <n v="0.25"/>
    <m/>
    <n v="98"/>
    <n v="111"/>
    <n v="4"/>
    <n v="0"/>
    <n v="20"/>
    <n v="9"/>
    <n v="0"/>
    <m/>
    <n v="1"/>
    <n v="30"/>
    <n v="3"/>
    <n v="1"/>
    <n v="98"/>
    <n v="0.32666666666667066"/>
    <n v="111"/>
    <n v="0.73999999999999833"/>
    <n v="20"/>
    <n v="0.44444444444444381"/>
    <n v="9"/>
    <n v="0.30000000000000016"/>
    <n v="4"/>
    <n v="0.26666666666666683"/>
    <n v="0"/>
    <n v="1.3877787807814457E-16"/>
  </r>
  <r>
    <x v="1"/>
    <d v="2012-03-07T00:00:00"/>
    <x v="0"/>
    <s v="UPA400"/>
    <x v="87"/>
    <x v="14"/>
    <n v="746131"/>
    <n v="49360"/>
    <n v="0"/>
    <n v="8"/>
    <m/>
    <n v="3"/>
    <n v="5.8"/>
    <m/>
    <m/>
    <n v="0.09"/>
    <m/>
    <n v="94"/>
    <n v="110"/>
    <n v="4"/>
    <n v="0"/>
    <n v="19"/>
    <n v="12"/>
    <n v="1"/>
    <n v="1"/>
    <n v="1"/>
    <n v="32"/>
    <n v="5"/>
    <n v="1"/>
    <n v="94"/>
    <n v="0.31333333333333724"/>
    <n v="110"/>
    <n v="0.73333333333333162"/>
    <n v="19"/>
    <n v="0.42222222222222161"/>
    <n v="12"/>
    <n v="0.40000000000000013"/>
    <n v="4"/>
    <n v="0.26666666666666683"/>
    <n v="0"/>
    <n v="1.3877787807814457E-16"/>
  </r>
  <r>
    <x v="1"/>
    <d v="2012-03-07T00:00:00"/>
    <x v="0"/>
    <s v="UPA400"/>
    <x v="87"/>
    <x v="166"/>
    <n v="685066"/>
    <n v="29867"/>
    <n v="0"/>
    <n v="4"/>
    <m/>
    <n v="5"/>
    <n v="6.4"/>
    <m/>
    <m/>
    <n v="0.85"/>
    <m/>
    <n v="100"/>
    <n v="74"/>
    <n v="4"/>
    <n v="0"/>
    <n v="6"/>
    <n v="12"/>
    <n v="0"/>
    <n v="0"/>
    <n v="0"/>
    <n v="39"/>
    <n v="5"/>
    <n v="1"/>
    <n v="100"/>
    <n v="0.33333333333333737"/>
    <n v="74"/>
    <n v="0.49333333333333018"/>
    <n v="6"/>
    <n v="0.13333333333333286"/>
    <n v="12"/>
    <n v="0.40000000000000013"/>
    <n v="4"/>
    <n v="0.26666666666666683"/>
    <n v="0"/>
    <n v="1.3877787807814457E-16"/>
  </r>
  <r>
    <x v="1"/>
    <d v="2012-03-07T00:00:00"/>
    <x v="0"/>
    <s v="UPA400"/>
    <x v="87"/>
    <x v="329"/>
    <n v="655199"/>
    <n v="152763"/>
    <n v="0"/>
    <n v="4"/>
    <m/>
    <n v="12"/>
    <n v="7.1"/>
    <n v="36.700000000000003"/>
    <n v="0.5"/>
    <n v="0.1"/>
    <s v="Clara"/>
    <n v="321"/>
    <n v="208"/>
    <n v="7"/>
    <n v="1"/>
    <n v="16"/>
    <n v="19"/>
    <n v="0"/>
    <n v="1"/>
    <n v="0"/>
    <n v="37"/>
    <n v="15"/>
    <n v="2"/>
    <n v="321"/>
    <n v="1.3"/>
    <n v="208"/>
    <n v="1"/>
    <n v="16"/>
    <n v="0.35555555555555501"/>
    <n v="19"/>
    <n v="0.63333333333333341"/>
    <n v="7"/>
    <n v="0.46666666666666679"/>
    <n v="1"/>
    <n v="0.10000000000000014"/>
  </r>
  <r>
    <x v="1"/>
    <d v="2012-03-07T00:00:00"/>
    <x v="0"/>
    <s v="UPA400"/>
    <x v="87"/>
    <x v="173"/>
    <n v="629272"/>
    <n v="126836"/>
    <n v="0"/>
    <n v="2"/>
    <n v="0"/>
    <n v="11"/>
    <n v="6.8"/>
    <n v="36.6"/>
    <n v="0"/>
    <n v="0.1"/>
    <s v="Clara"/>
    <n v="336"/>
    <n v="214"/>
    <n v="6"/>
    <n v="0"/>
    <n v="16"/>
    <n v="19"/>
    <n v="1"/>
    <n v="1"/>
    <n v="0"/>
    <n v="39"/>
    <n v="20"/>
    <n v="3"/>
    <n v="336"/>
    <n v="1"/>
    <n v="214"/>
    <n v="1"/>
    <n v="16"/>
    <n v="0.35555555555555501"/>
    <n v="19"/>
    <n v="0.63333333333333341"/>
    <n v="6"/>
    <n v="0.40000000000000013"/>
    <n v="0"/>
    <n v="1.3877787807814457E-16"/>
  </r>
  <r>
    <x v="1"/>
    <d v="2012-03-07T00:00:00"/>
    <x v="0"/>
    <s v="UPA400"/>
    <x v="87"/>
    <x v="63"/>
    <n v="619406"/>
    <n v="156759"/>
    <n v="0"/>
    <n v="35.6"/>
    <n v="0"/>
    <n v="11.4"/>
    <n v="6.9"/>
    <n v="36.1"/>
    <m/>
    <n v="-1"/>
    <s v="Oscura"/>
    <n v="97.3"/>
    <n v="197.6"/>
    <n v="8.5"/>
    <n v="7.5"/>
    <n v="14.9"/>
    <n v="14.4"/>
    <n v="1.1000000000000001"/>
    <n v="0"/>
    <n v="0"/>
    <n v="127.6"/>
    <n v="21.1"/>
    <n v="6.1"/>
    <n v="97"/>
    <n v="0.3233333333333373"/>
    <n v="198"/>
    <n v="1"/>
    <n v="15"/>
    <n v="0.33333333333333282"/>
    <n v="14"/>
    <n v="0.46666666666666679"/>
    <n v="9"/>
    <n v="0.60000000000000009"/>
    <n v="8"/>
    <n v="0.8"/>
  </r>
  <r>
    <x v="1"/>
    <d v="2012-03-07T00:00:00"/>
    <x v="0"/>
    <s v="UPA400"/>
    <x v="87"/>
    <x v="29"/>
    <n v="586947"/>
    <n v="124299"/>
    <n v="0"/>
    <n v="0"/>
    <n v="0"/>
    <n v="10.4"/>
    <n v="6.6"/>
    <n v="34.700000000000003"/>
    <m/>
    <n v="-1"/>
    <s v="Oscura"/>
    <n v="47.2"/>
    <n v="99.2"/>
    <n v="7.3"/>
    <n v="3.6"/>
    <n v="18.100000000000001"/>
    <n v="17.899999999999999"/>
    <n v="1.1000000000000001"/>
    <n v="0"/>
    <n v="0"/>
    <n v="87.8"/>
    <n v="32.799999999999997"/>
    <n v="3.4"/>
    <n v="47"/>
    <n v="0.15666666666667034"/>
    <n v="99"/>
    <n v="0.6"/>
    <n v="18"/>
    <n v="0.39999999999999941"/>
    <n v="18"/>
    <n v="0.60000000000000009"/>
    <n v="7"/>
    <n v="0.46666666666666679"/>
    <n v="4"/>
    <n v="0.40000000000000013"/>
  </r>
  <r>
    <x v="1"/>
    <d v="2012-03-07T00:00:00"/>
    <x v="0"/>
    <s v="UPA400"/>
    <x v="87"/>
    <x v="376"/>
    <n v="550813"/>
    <n v="88166"/>
    <n v="0"/>
    <n v="0"/>
    <n v="0"/>
    <n v="12.8"/>
    <n v="7.1"/>
    <n v="20"/>
    <m/>
    <n v="-1"/>
    <s v="Oscura"/>
    <n v="113.2"/>
    <n v="92.6"/>
    <n v="11.9"/>
    <n v="4.7"/>
    <n v="9.1999999999999993"/>
    <n v="10.4"/>
    <n v="1.4"/>
    <n v="1.4"/>
    <n v="0"/>
    <n v="145.4"/>
    <n v="43.5"/>
    <n v="1.1000000000000001"/>
    <n v="113"/>
    <n v="0.37666666666667098"/>
    <n v="93"/>
    <n v="0.62"/>
    <n v="9"/>
    <n v="0.19999999999999954"/>
    <n v="10"/>
    <n v="0.33339999999999997"/>
    <n v="12"/>
    <n v="0.8"/>
    <n v="5"/>
    <n v="0.50000000000000011"/>
  </r>
  <r>
    <x v="1"/>
    <d v="2011-11-19T00:00:00"/>
    <x v="0"/>
    <s v="UPA400"/>
    <x v="88"/>
    <x v="377"/>
    <n v="816720"/>
    <n v="51250"/>
    <n v="0"/>
    <n v="5"/>
    <m/>
    <n v="5"/>
    <n v="6.1"/>
    <m/>
    <m/>
    <n v="0.41"/>
    <m/>
    <n v="97"/>
    <n v="85"/>
    <n v="12"/>
    <n v="0"/>
    <n v="10"/>
    <n v="12"/>
    <n v="0"/>
    <n v="1"/>
    <n v="1"/>
    <n v="38"/>
    <n v="8"/>
    <n v="1"/>
    <n v="97"/>
    <n v="0.3233333333333373"/>
    <n v="85"/>
    <n v="0.56666666666666388"/>
    <n v="10"/>
    <n v="0.22222222222222177"/>
    <n v="12"/>
    <n v="0.40000000000000013"/>
    <n v="12"/>
    <n v="0.8"/>
    <n v="0"/>
    <n v="1.3877787807814457E-16"/>
  </r>
  <r>
    <x v="1"/>
    <d v="2011-11-19T00:00:00"/>
    <x v="0"/>
    <s v="UPA400"/>
    <x v="88"/>
    <x v="139"/>
    <n v="747110"/>
    <n v="65406"/>
    <n v="0"/>
    <n v="6"/>
    <m/>
    <n v="2"/>
    <n v="5.9820000000000002"/>
    <n v="28.14"/>
    <n v="1.21"/>
    <n v="0.82"/>
    <m/>
    <n v="79"/>
    <n v="101"/>
    <n v="7"/>
    <n v="1"/>
    <n v="8"/>
    <n v="8"/>
    <n v="0"/>
    <m/>
    <n v="1"/>
    <n v="33"/>
    <n v="3"/>
    <n v="1"/>
    <n v="79"/>
    <n v="0.26333333333333692"/>
    <n v="101"/>
    <n v="0.67333333333333123"/>
    <n v="8"/>
    <n v="0.17777777777777731"/>
    <n v="8"/>
    <n v="0.26666666666666683"/>
    <n v="7"/>
    <n v="0.46666666666666679"/>
    <n v="1"/>
    <n v="0.10000000000000014"/>
  </r>
  <r>
    <x v="1"/>
    <d v="2011-11-19T00:00:00"/>
    <x v="0"/>
    <s v="UPA400"/>
    <x v="88"/>
    <x v="33"/>
    <n v="727334"/>
    <n v="45630"/>
    <n v="0"/>
    <n v="3"/>
    <m/>
    <n v="1"/>
    <n v="6"/>
    <m/>
    <m/>
    <n v="0.23"/>
    <m/>
    <n v="98"/>
    <n v="159"/>
    <n v="4"/>
    <n v="1"/>
    <n v="6"/>
    <n v="11"/>
    <n v="0"/>
    <n v="1"/>
    <n v="1"/>
    <n v="39"/>
    <n v="5"/>
    <n v="1"/>
    <n v="98"/>
    <n v="0.32666666666667066"/>
    <n v="159"/>
    <n v="1"/>
    <n v="6"/>
    <n v="0.13333333333333286"/>
    <n v="11"/>
    <n v="0.36666666666666681"/>
    <n v="4"/>
    <n v="0.26666666666666683"/>
    <n v="1"/>
    <n v="0.10000000000000014"/>
  </r>
  <r>
    <x v="1"/>
    <d v="2011-11-19T00:00:00"/>
    <x v="0"/>
    <s v="UPA400"/>
    <x v="88"/>
    <x v="344"/>
    <n v="655022"/>
    <n v="161756"/>
    <n v="0"/>
    <n v="4"/>
    <m/>
    <n v="10"/>
    <n v="7.1"/>
    <n v="37.1"/>
    <n v="0.3"/>
    <n v="0"/>
    <s v="Clara"/>
    <n v="155"/>
    <n v="129"/>
    <n v="5"/>
    <n v="0"/>
    <n v="16"/>
    <n v="10"/>
    <n v="0"/>
    <n v="0"/>
    <n v="0"/>
    <n v="47"/>
    <n v="17"/>
    <n v="3"/>
    <n v="155"/>
    <n v="0.5166666666666716"/>
    <n v="129"/>
    <n v="0.8599999999999991"/>
    <n v="16"/>
    <n v="0.35555555555555501"/>
    <n v="10"/>
    <n v="0.33339999999999997"/>
    <n v="5"/>
    <n v="0.33333333333333348"/>
    <n v="0"/>
    <n v="1.3877787807814457E-16"/>
  </r>
  <r>
    <x v="1"/>
    <d v="2011-11-19T00:00:00"/>
    <x v="0"/>
    <s v="UPA400"/>
    <x v="88"/>
    <x v="378"/>
    <n v="636234"/>
    <n v="142968"/>
    <n v="0"/>
    <n v="4"/>
    <n v="0"/>
    <n v="15"/>
    <n v="7.1"/>
    <n v="36.700000000000003"/>
    <n v="0"/>
    <n v="0.1"/>
    <s v="Clara"/>
    <n v="221"/>
    <n v="165"/>
    <n v="7"/>
    <n v="1"/>
    <n v="24"/>
    <n v="14"/>
    <n v="1"/>
    <n v="1"/>
    <n v="0"/>
    <n v="50"/>
    <n v="22"/>
    <n v="4"/>
    <n v="221"/>
    <n v="0.73666666666666936"/>
    <n v="165"/>
    <n v="1"/>
    <n v="24"/>
    <n v="0.53333333333333266"/>
    <n v="14"/>
    <n v="0.46666666666666679"/>
    <n v="7"/>
    <n v="0.46666666666666679"/>
    <n v="1"/>
    <n v="0.10000000000000014"/>
  </r>
  <r>
    <x v="1"/>
    <d v="2011-11-19T00:00:00"/>
    <x v="0"/>
    <s v="UPA400"/>
    <x v="88"/>
    <x v="49"/>
    <n v="594496"/>
    <n v="101230"/>
    <n v="0"/>
    <n v="31"/>
    <n v="0"/>
    <n v="22.2"/>
    <n v="6.8"/>
    <n v="35.700000000000003"/>
    <m/>
    <n v="-1"/>
    <s v="Oscura"/>
    <n v="130.5"/>
    <n v="116.6"/>
    <n v="4.3"/>
    <n v="2.2999999999999998"/>
    <n v="14.6"/>
    <n v="12.5"/>
    <n v="0.9"/>
    <n v="0"/>
    <n v="0"/>
    <n v="144.9"/>
    <n v="23.2"/>
    <n v="8.3000000000000007"/>
    <n v="131"/>
    <n v="0.43666666666667137"/>
    <n v="117"/>
    <n v="0.77999999999999858"/>
    <n v="15"/>
    <n v="0.33333333333333282"/>
    <n v="13"/>
    <n v="0.43333333333333346"/>
    <n v="4"/>
    <n v="0.26666666666666683"/>
    <n v="2"/>
    <n v="0.20000000000000015"/>
  </r>
  <r>
    <x v="1"/>
    <d v="2011-11-19T00:00:00"/>
    <x v="0"/>
    <s v="UPA400"/>
    <x v="88"/>
    <x v="307"/>
    <n v="595352"/>
    <n v="92916"/>
    <n v="0"/>
    <n v="32.5"/>
    <n v="0"/>
    <n v="14.7"/>
    <n v="7.5"/>
    <n v="48.9"/>
    <m/>
    <n v="-1"/>
    <s v="Oscura"/>
    <n v="155.69999999999999"/>
    <n v="98.9"/>
    <n v="10.4"/>
    <n v="1.6"/>
    <n v="11.5"/>
    <n v="13.3"/>
    <n v="1.3"/>
    <n v="0"/>
    <n v="0"/>
    <n v="190.5"/>
    <n v="49"/>
    <n v="73.900000000000006"/>
    <n v="156"/>
    <n v="0.5200000000000049"/>
    <n v="99"/>
    <n v="0.6"/>
    <n v="12"/>
    <n v="0.26666666666666622"/>
    <n v="13"/>
    <n v="0.43333333333333346"/>
    <n v="10"/>
    <n v="0.66666666666666674"/>
    <n v="2"/>
    <n v="0.20000000000000015"/>
  </r>
  <r>
    <x v="1"/>
    <d v="2011-11-19T00:00:00"/>
    <x v="0"/>
    <s v="UPA400"/>
    <x v="88"/>
    <x v="142"/>
    <n v="565272"/>
    <n v="62836"/>
    <n v="0"/>
    <n v="0.5"/>
    <n v="0"/>
    <n v="17.7"/>
    <n v="6.6"/>
    <n v="35.4"/>
    <m/>
    <n v="-1"/>
    <s v="Oscura"/>
    <n v="96.6"/>
    <n v="50.1"/>
    <n v="3.5"/>
    <n v="2.8"/>
    <n v="8.1999999999999993"/>
    <n v="15.1"/>
    <n v="1.2"/>
    <n v="0"/>
    <n v="0"/>
    <n v="150.5"/>
    <n v="46.2"/>
    <n v="3.6"/>
    <n v="97"/>
    <n v="0.3233333333333373"/>
    <n v="50"/>
    <n v="0.33333333333333048"/>
    <n v="8"/>
    <n v="0.17777777777777731"/>
    <n v="15"/>
    <n v="0.50000000000000011"/>
    <n v="4"/>
    <n v="0.26666666666666683"/>
    <n v="3"/>
    <n v="0.30000000000000016"/>
  </r>
  <r>
    <x v="1"/>
    <d v="2011-11-19T00:00:00"/>
    <x v="0"/>
    <s v="UPA400"/>
    <x v="88"/>
    <x v="192"/>
    <n v="525263"/>
    <n v="162364"/>
    <n v="0"/>
    <n v="0"/>
    <n v="0"/>
    <n v="13.3"/>
    <n v="6.8"/>
    <n v="36.5"/>
    <m/>
    <n v="-1"/>
    <s v="Oscura"/>
    <n v="103.3"/>
    <n v="44.5"/>
    <n v="4.5"/>
    <n v="1.8"/>
    <n v="8.1"/>
    <n v="1.9"/>
    <n v="0.5"/>
    <n v="1.1000000000000001"/>
    <n v="0"/>
    <n v="25.6"/>
    <n v="26.9"/>
    <n v="2.2999999999999998"/>
    <n v="103"/>
    <n v="0.34333333333333743"/>
    <n v="45"/>
    <n v="0.29999999999999721"/>
    <n v="8"/>
    <n v="0.17777777777777731"/>
    <n v="2"/>
    <n v="6.6666666666666874E-2"/>
    <n v="5"/>
    <n v="0.33333333333333348"/>
    <n v="2"/>
    <n v="0.20000000000000015"/>
  </r>
  <r>
    <x v="1"/>
    <d v="2011-12-29T00:00:00"/>
    <x v="0"/>
    <s v="UPA400"/>
    <x v="89"/>
    <x v="379"/>
    <n v="819256"/>
    <n v="33432"/>
    <n v="0"/>
    <n v="6"/>
    <m/>
    <n v="3"/>
    <n v="7"/>
    <m/>
    <m/>
    <n v="0"/>
    <s v="Clara"/>
    <n v="38"/>
    <n v="87"/>
    <n v="2"/>
    <n v="0"/>
    <n v="6"/>
    <n v="5"/>
    <n v="0"/>
    <n v="0"/>
    <n v="0"/>
    <n v="36"/>
    <n v="3"/>
    <n v="0"/>
    <n v="38"/>
    <n v="0.1266666666666704"/>
    <n v="87"/>
    <n v="0.5799999999999973"/>
    <n v="6"/>
    <n v="0.13333333333333286"/>
    <n v="5"/>
    <n v="0.16666666666666685"/>
    <n v="2"/>
    <n v="0.13333333333333353"/>
    <n v="0"/>
    <n v="1.3877787807814457E-16"/>
  </r>
  <r>
    <x v="1"/>
    <d v="2011-12-29T00:00:00"/>
    <x v="0"/>
    <s v="UPA400"/>
    <x v="89"/>
    <x v="210"/>
    <n v="785837"/>
    <n v="89632"/>
    <n v="0"/>
    <n v="8"/>
    <m/>
    <n v="6"/>
    <n v="6.7"/>
    <m/>
    <m/>
    <n v="0.41"/>
    <m/>
    <n v="44"/>
    <n v="75"/>
    <n v="0"/>
    <n v="0"/>
    <n v="6"/>
    <n v="5"/>
    <n v="0"/>
    <n v="0"/>
    <n v="0"/>
    <n v="80"/>
    <n v="6"/>
    <n v="1"/>
    <n v="44"/>
    <n v="0.14666666666667036"/>
    <n v="75"/>
    <n v="0.49999999999999684"/>
    <n v="6"/>
    <n v="0.13333333333333286"/>
    <n v="5"/>
    <n v="0.16666666666666685"/>
    <n v="0"/>
    <n v="1.9428902930940239E-16"/>
    <n v="0"/>
    <n v="1.3877787807814457E-16"/>
  </r>
  <r>
    <x v="1"/>
    <d v="2011-12-29T00:00:00"/>
    <x v="0"/>
    <s v="UPA400"/>
    <x v="89"/>
    <x v="380"/>
    <n v="796423"/>
    <n v="71110"/>
    <n v="0"/>
    <n v="7"/>
    <m/>
    <n v="1"/>
    <n v="5.7"/>
    <m/>
    <m/>
    <n v="0.28000000000000003"/>
    <m/>
    <n v="579"/>
    <n v="189"/>
    <n v="6"/>
    <n v="0"/>
    <n v="37"/>
    <n v="24"/>
    <n v="0"/>
    <n v="1"/>
    <n v="1"/>
    <n v="35"/>
    <n v="6"/>
    <n v="1"/>
    <n v="579"/>
    <n v="1.5"/>
    <n v="189"/>
    <n v="1"/>
    <n v="37"/>
    <n v="0.82222222222222197"/>
    <n v="24"/>
    <n v="0.8"/>
    <n v="6"/>
    <n v="0.40000000000000013"/>
    <n v="0"/>
    <n v="1.3877787807814457E-16"/>
  </r>
  <r>
    <x v="1"/>
    <d v="2011-12-29T00:00:00"/>
    <x v="0"/>
    <s v="UPA400"/>
    <x v="89"/>
    <x v="25"/>
    <n v="787307"/>
    <n v="61994"/>
    <n v="0"/>
    <n v="5"/>
    <m/>
    <n v="2"/>
    <n v="5.81"/>
    <n v="27.34"/>
    <n v="1.25"/>
    <n v="0.28999999999999998"/>
    <m/>
    <n v="297"/>
    <n v="133"/>
    <n v="4"/>
    <n v="1"/>
    <n v="24"/>
    <n v="17"/>
    <n v="0"/>
    <m/>
    <n v="0"/>
    <n v="30"/>
    <n v="3"/>
    <n v="1"/>
    <n v="297"/>
    <n v="0.9900000000000001"/>
    <n v="133"/>
    <n v="0.88666666666666594"/>
    <n v="24"/>
    <n v="0.53333333333333266"/>
    <n v="17"/>
    <n v="0.56666666666666676"/>
    <n v="4"/>
    <n v="0.26666666666666683"/>
    <n v="1"/>
    <n v="0.10000000000000014"/>
  </r>
  <r>
    <x v="1"/>
    <d v="2011-12-29T00:00:00"/>
    <x v="0"/>
    <s v="UPA400"/>
    <x v="89"/>
    <x v="381"/>
    <n v="768405"/>
    <n v="43092"/>
    <n v="0"/>
    <n v="4"/>
    <m/>
    <n v="1"/>
    <n v="5.9"/>
    <m/>
    <m/>
    <n v="0.32"/>
    <m/>
    <n v="444"/>
    <n v="113"/>
    <n v="8"/>
    <n v="0"/>
    <n v="21"/>
    <n v="21"/>
    <n v="1"/>
    <n v="1"/>
    <n v="1"/>
    <n v="30"/>
    <n v="6"/>
    <n v="1"/>
    <n v="444"/>
    <n v="1.3"/>
    <n v="113"/>
    <n v="0.75333333333333174"/>
    <n v="21"/>
    <n v="0.46666666666666601"/>
    <n v="21"/>
    <n v="0.70000000000000007"/>
    <n v="8"/>
    <n v="0.53333333333333344"/>
    <n v="0"/>
    <n v="1.3877787807814457E-16"/>
  </r>
  <r>
    <x v="1"/>
    <d v="2011-12-29T00:00:00"/>
    <x v="0"/>
    <s v="UPA400"/>
    <x v="89"/>
    <x v="79"/>
    <n v="694069"/>
    <n v="31001"/>
    <n v="0"/>
    <n v="2"/>
    <m/>
    <n v="2"/>
    <n v="6.1"/>
    <s v=""/>
    <s v=""/>
    <n v="0.73"/>
    <s v=""/>
    <n v="222"/>
    <n v="84"/>
    <n v="4"/>
    <n v="0"/>
    <n v="10"/>
    <n v="21"/>
    <n v="0"/>
    <n v="1"/>
    <n v="1"/>
    <n v="33"/>
    <n v="9"/>
    <n v="1"/>
    <n v="222"/>
    <n v="0.74000000000000266"/>
    <n v="84"/>
    <n v="0.55999999999999717"/>
    <n v="10"/>
    <n v="0.22222222222222177"/>
    <n v="21"/>
    <n v="0.70000000000000007"/>
    <n v="4"/>
    <n v="0.26666666666666683"/>
    <n v="0"/>
    <n v="1.3877787807814457E-16"/>
  </r>
  <r>
    <x v="1"/>
    <d v="2011-12-29T00:00:00"/>
    <x v="0"/>
    <s v="UPA400"/>
    <x v="89"/>
    <x v="301"/>
    <n v="663068"/>
    <n v="182215"/>
    <n v="0"/>
    <n v="5"/>
    <m/>
    <n v="8"/>
    <n v="7.1"/>
    <n v="37.4"/>
    <n v="0.8"/>
    <n v="0.1"/>
    <s v="Clara"/>
    <n v="439"/>
    <n v="204"/>
    <n v="12"/>
    <n v="1"/>
    <n v="26"/>
    <n v="30"/>
    <n v="0"/>
    <n v="1"/>
    <n v="0"/>
    <n v="77"/>
    <n v="40"/>
    <n v="3"/>
    <n v="439"/>
    <n v="1"/>
    <n v="204"/>
    <n v="1"/>
    <n v="26"/>
    <n v="0.57777777777777717"/>
    <n v="30"/>
    <n v="1"/>
    <n v="12"/>
    <n v="0.8"/>
    <n v="1"/>
    <n v="0.10000000000000014"/>
  </r>
  <r>
    <x v="1"/>
    <d v="2011-12-29T00:00:00"/>
    <x v="0"/>
    <s v="UPA400"/>
    <x v="89"/>
    <x v="142"/>
    <n v="563097"/>
    <n v="69831"/>
    <n v="0"/>
    <n v="0.4"/>
    <n v="0"/>
    <n v="18.2"/>
    <n v="7"/>
    <n v="36.299999999999997"/>
    <m/>
    <n v="-1"/>
    <s v="Oscura"/>
    <n v="56.6"/>
    <n v="40.6"/>
    <n v="3.4"/>
    <n v="2.2999999999999998"/>
    <n v="6.2"/>
    <n v="8.3000000000000007"/>
    <n v="1.6"/>
    <n v="0"/>
    <n v="0"/>
    <n v="211.8"/>
    <n v="51.6"/>
    <n v="7.6"/>
    <n v="57"/>
    <n v="0.19000000000000361"/>
    <n v="41"/>
    <n v="0.2733333333333306"/>
    <n v="6"/>
    <n v="0.13333333333333286"/>
    <n v="8"/>
    <n v="0.26666666666666683"/>
    <n v="3"/>
    <n v="0.20000000000000018"/>
    <n v="2"/>
    <n v="0.20000000000000015"/>
  </r>
  <r>
    <x v="1"/>
    <d v="2011-12-29T00:00:00"/>
    <x v="0"/>
    <s v="UPA400"/>
    <x v="89"/>
    <x v="192"/>
    <n v="518768"/>
    <n v="25502"/>
    <n v="0"/>
    <n v="0"/>
    <n v="0"/>
    <n v="18.8"/>
    <n v="6.7"/>
    <n v="35.9"/>
    <m/>
    <n v="-1"/>
    <s v="Oscura"/>
    <n v="65.400000000000006"/>
    <n v="34.799999999999997"/>
    <n v="1.7"/>
    <n v="1"/>
    <n v="8.1999999999999993"/>
    <n v="3.8"/>
    <n v="0.9"/>
    <n v="0.6"/>
    <n v="0"/>
    <n v="29.2"/>
    <n v="27.3"/>
    <n v="1.7"/>
    <n v="65"/>
    <n v="0.21666666666667023"/>
    <n v="35"/>
    <n v="0.23333333333333067"/>
    <n v="8"/>
    <n v="0.17777777777777731"/>
    <n v="4"/>
    <n v="0.13333333333333353"/>
    <n v="2"/>
    <n v="0.13333333333333353"/>
    <n v="1"/>
    <n v="0.10000000000000014"/>
  </r>
  <r>
    <x v="1"/>
    <d v="2011-07-25T00:00:00"/>
    <x v="0"/>
    <s v="UPA400"/>
    <x v="90"/>
    <x v="382"/>
    <n v="787101"/>
    <n v="71639"/>
    <n v="0"/>
    <n v="6"/>
    <m/>
    <n v="4"/>
    <n v="6.1"/>
    <m/>
    <m/>
    <n v="0.28000000000000003"/>
    <m/>
    <n v="239"/>
    <n v="208"/>
    <n v="3"/>
    <n v="1"/>
    <n v="12"/>
    <n v="18"/>
    <n v="0"/>
    <n v="1"/>
    <n v="1"/>
    <n v="54"/>
    <n v="9"/>
    <n v="1"/>
    <n v="239"/>
    <n v="0.79666666666666874"/>
    <n v="208"/>
    <n v="1"/>
    <n v="12"/>
    <n v="0.26666666666666622"/>
    <n v="18"/>
    <n v="0.60000000000000009"/>
    <n v="3"/>
    <n v="0.20000000000000018"/>
    <n v="1"/>
    <n v="0.10000000000000014"/>
  </r>
  <r>
    <x v="1"/>
    <d v="2011-07-25T00:00:00"/>
    <x v="0"/>
    <s v="UPA400"/>
    <x v="90"/>
    <x v="25"/>
    <n v="747303"/>
    <n v="65252"/>
    <n v="0"/>
    <n v="3"/>
    <m/>
    <n v="3"/>
    <n v="5.9489999999999998"/>
    <n v="28.14"/>
    <n v="1.1200000000000001"/>
    <n v="0.45"/>
    <m/>
    <n v="489"/>
    <n v="58"/>
    <n v="4"/>
    <n v="0"/>
    <n v="5"/>
    <n v="36"/>
    <n v="0"/>
    <m/>
    <n v="1"/>
    <n v="31"/>
    <n v="4"/>
    <n v="1"/>
    <n v="489"/>
    <n v="1.3"/>
    <n v="58"/>
    <n v="0.38666666666666372"/>
    <n v="5"/>
    <n v="0.11111111111111063"/>
    <n v="36"/>
    <n v="1"/>
    <n v="4"/>
    <n v="0.26666666666666683"/>
    <n v="0"/>
    <n v="1.3877787807814457E-16"/>
  </r>
  <r>
    <x v="1"/>
    <d v="2011-07-25T00:00:00"/>
    <x v="0"/>
    <s v="UPA400"/>
    <x v="90"/>
    <x v="33"/>
    <n v="726197"/>
    <n v="44146"/>
    <n v="0"/>
    <n v="3"/>
    <m/>
    <n v="2"/>
    <n v="6.1"/>
    <m/>
    <m/>
    <n v="0.5"/>
    <m/>
    <n v="293"/>
    <n v="53"/>
    <n v="4"/>
    <n v="0"/>
    <n v="4"/>
    <n v="23"/>
    <n v="0"/>
    <n v="0"/>
    <n v="1"/>
    <n v="29"/>
    <n v="4"/>
    <n v="0"/>
    <n v="293"/>
    <n v="0.9766666666666669"/>
    <n v="53"/>
    <n v="0.35333333333333045"/>
    <n v="4"/>
    <n v="8.8888888888888407E-2"/>
    <n v="23"/>
    <n v="0.76666666666666672"/>
    <n v="4"/>
    <n v="0.26666666666666683"/>
    <n v="0"/>
    <n v="1.3877787807814457E-16"/>
  </r>
  <r>
    <x v="1"/>
    <d v="2011-07-25T00:00:00"/>
    <x v="0"/>
    <s v="UPA400"/>
    <x v="90"/>
    <x v="353"/>
    <n v="665738"/>
    <n v="31216"/>
    <n v="0"/>
    <n v="3"/>
    <m/>
    <n v="5"/>
    <n v="6.3"/>
    <m/>
    <m/>
    <n v="1.22"/>
    <m/>
    <n v="100"/>
    <n v="73"/>
    <n v="4"/>
    <n v="0"/>
    <n v="6"/>
    <n v="12"/>
    <n v="0"/>
    <n v="0"/>
    <n v="0"/>
    <n v="36"/>
    <n v="5"/>
    <n v="1"/>
    <n v="100"/>
    <n v="0.33333333333333737"/>
    <n v="73"/>
    <n v="0.48666666666666353"/>
    <n v="6"/>
    <n v="0.13333333333333286"/>
    <n v="12"/>
    <n v="0.40000000000000013"/>
    <n v="4"/>
    <n v="0.26666666666666683"/>
    <n v="0"/>
    <n v="1.3877787807814457E-16"/>
  </r>
  <r>
    <x v="1"/>
    <d v="2011-07-25T00:00:00"/>
    <x v="0"/>
    <s v="UPA400"/>
    <x v="90"/>
    <x v="48"/>
    <n v="618954"/>
    <n v="138101"/>
    <n v="0"/>
    <n v="5"/>
    <n v="-1"/>
    <n v="9"/>
    <n v="7.1"/>
    <n v="38.5"/>
    <n v="0.2"/>
    <n v="0.1"/>
    <s v="Clara"/>
    <n v="315"/>
    <n v="163"/>
    <n v="11"/>
    <n v="0"/>
    <n v="23"/>
    <n v="18"/>
    <n v="1"/>
    <n v="1"/>
    <n v="-1"/>
    <n v="81"/>
    <n v="45"/>
    <n v="2"/>
    <n v="315"/>
    <n v="1"/>
    <n v="163"/>
    <n v="1"/>
    <n v="23"/>
    <n v="0.51111111111111041"/>
    <n v="18"/>
    <n v="0.60000000000000009"/>
    <n v="11"/>
    <n v="0.73333333333333339"/>
    <n v="0"/>
    <n v="1.3877787807814457E-16"/>
  </r>
  <r>
    <x v="1"/>
    <d v="2011-07-25T00:00:00"/>
    <x v="0"/>
    <s v="UPA400"/>
    <x v="90"/>
    <x v="383"/>
    <n v="589602"/>
    <n v="108749"/>
    <n v="0"/>
    <n v="3.6"/>
    <n v="0"/>
    <n v="17.100000000000001"/>
    <n v="6.7"/>
    <n v="37.6"/>
    <m/>
    <n v="-1"/>
    <s v="Oscura"/>
    <n v="155.4"/>
    <n v="124.4"/>
    <n v="12.8"/>
    <n v="5.0999999999999996"/>
    <n v="29.7"/>
    <n v="23.2"/>
    <n v="2.4"/>
    <n v="0"/>
    <n v="0"/>
    <n v="113.8"/>
    <n v="51.5"/>
    <n v="3.6"/>
    <n v="155"/>
    <n v="0.5166666666666716"/>
    <n v="124"/>
    <n v="0.82666666666666555"/>
    <n v="30"/>
    <n v="0.66666666666666619"/>
    <n v="23"/>
    <n v="0.76666666666666672"/>
    <n v="13"/>
    <n v="0.8666666666666667"/>
    <n v="5"/>
    <n v="0.50000000000000011"/>
  </r>
  <r>
    <x v="1"/>
    <d v="2011-07-25T00:00:00"/>
    <x v="0"/>
    <s v="UPA400"/>
    <x v="90"/>
    <x v="275"/>
    <n v="558050"/>
    <n v="77197"/>
    <n v="0"/>
    <n v="0"/>
    <n v="0"/>
    <n v="11"/>
    <n v="6.9"/>
    <n v="37.700000000000003"/>
    <m/>
    <n v="-1"/>
    <s v="Oscura"/>
    <n v="127.9"/>
    <n v="33.799999999999997"/>
    <n v="5.6"/>
    <n v="2.1"/>
    <n v="7.9"/>
    <n v="23.2"/>
    <n v="1.4"/>
    <n v="3.8"/>
    <n v="0"/>
    <n v="58.8"/>
    <n v="24"/>
    <n v="0.7"/>
    <n v="128"/>
    <n v="0.4266666666666713"/>
    <n v="34"/>
    <n v="0.22666666666666402"/>
    <n v="8"/>
    <n v="0.17777777777777731"/>
    <n v="23"/>
    <n v="0.76666666666666672"/>
    <n v="6"/>
    <n v="0.40000000000000013"/>
    <n v="2"/>
    <n v="0.20000000000000015"/>
  </r>
  <r>
    <x v="1"/>
    <d v="2011-07-25T00:00:00"/>
    <x v="0"/>
    <s v="UPA400"/>
    <x v="90"/>
    <x v="384"/>
    <n v="526339"/>
    <n v="45486"/>
    <n v="0"/>
    <n v="0"/>
    <n v="0"/>
    <n v="12.4"/>
    <n v="6.7"/>
    <n v="36"/>
    <m/>
    <n v="-1"/>
    <s v="Oscura"/>
    <n v="154.5"/>
    <n v="53.3"/>
    <n v="7"/>
    <n v="1.2"/>
    <n v="13.6"/>
    <n v="18"/>
    <n v="0.6"/>
    <n v="1"/>
    <n v="0"/>
    <n v="42.6"/>
    <n v="27.8"/>
    <n v="1.3"/>
    <n v="155"/>
    <n v="0.5166666666666716"/>
    <n v="53"/>
    <n v="0.35333333333333045"/>
    <n v="14"/>
    <n v="0.31111111111111062"/>
    <n v="18"/>
    <n v="0.60000000000000009"/>
    <n v="7"/>
    <n v="0.46666666666666679"/>
    <n v="1"/>
    <n v="0.10000000000000014"/>
  </r>
  <r>
    <x v="1"/>
    <d v="2014-06-13T00:00:00"/>
    <x v="0"/>
    <s v="UPA400"/>
    <x v="91"/>
    <x v="226"/>
    <n v="835515"/>
    <n v="46115"/>
    <n v="0"/>
    <n v="9"/>
    <m/>
    <n v="6"/>
    <n v="6.2"/>
    <m/>
    <m/>
    <n v="0.27"/>
    <m/>
    <n v="258"/>
    <n v="162"/>
    <n v="9"/>
    <n v="0"/>
    <n v="18"/>
    <n v="18"/>
    <n v="1"/>
    <n v="1"/>
    <n v="1"/>
    <n v="72"/>
    <n v="9"/>
    <n v="1"/>
    <n v="258"/>
    <n v="0.86000000000000143"/>
    <n v="162"/>
    <n v="1"/>
    <n v="18"/>
    <n v="0.39999999999999941"/>
    <n v="18"/>
    <n v="0.60000000000000009"/>
    <n v="9"/>
    <n v="0.60000000000000009"/>
    <n v="0"/>
    <n v="1.3877787807814457E-16"/>
  </r>
  <r>
    <x v="1"/>
    <d v="2014-06-13T00:00:00"/>
    <x v="0"/>
    <s v="UPA400"/>
    <x v="91"/>
    <x v="23"/>
    <n v="793830"/>
    <n v="4445"/>
    <n v="0"/>
    <n v="5"/>
    <m/>
    <n v="5"/>
    <n v="6.8"/>
    <m/>
    <m/>
    <n v="0.06"/>
    <m/>
    <n v="19"/>
    <n v="17"/>
    <n v="1"/>
    <n v="0"/>
    <n v="4"/>
    <n v="3"/>
    <n v="1"/>
    <n v="0"/>
    <n v="0"/>
    <n v="77"/>
    <n v="2"/>
    <n v="1"/>
    <n v="19"/>
    <n v="6.3333333333337183E-2"/>
    <n v="17"/>
    <n v="0.11333333333333087"/>
    <n v="4"/>
    <n v="8.8888888888888407E-2"/>
    <n v="3"/>
    <n v="0.1000000000000002"/>
    <n v="1"/>
    <n v="6.666666666666686E-2"/>
    <n v="0"/>
    <n v="1.3877787807814457E-16"/>
  </r>
  <r>
    <x v="1"/>
    <d v="2014-06-13T00:00:00"/>
    <x v="0"/>
    <s v="UPA400"/>
    <x v="91"/>
    <x v="385"/>
    <n v="789400"/>
    <n v="92629"/>
    <n v="0"/>
    <n v="9"/>
    <m/>
    <n v="7"/>
    <n v="6.5"/>
    <m/>
    <m/>
    <n v="0.05"/>
    <m/>
    <n v="69"/>
    <n v="79"/>
    <n v="1"/>
    <n v="0"/>
    <n v="16"/>
    <n v="7"/>
    <n v="0"/>
    <n v="1"/>
    <n v="1"/>
    <n v="75"/>
    <n v="2"/>
    <n v="1"/>
    <n v="69"/>
    <n v="0.23000000000000353"/>
    <n v="79"/>
    <n v="0.52666666666666362"/>
    <n v="16"/>
    <n v="0.35555555555555501"/>
    <n v="7"/>
    <n v="0.2333333333333335"/>
    <n v="1"/>
    <n v="6.666666666666686E-2"/>
    <n v="0"/>
    <n v="1.3877787807814457E-16"/>
  </r>
  <r>
    <x v="1"/>
    <d v="2014-06-13T00:00:00"/>
    <x v="0"/>
    <s v="UPA400"/>
    <x v="91"/>
    <x v="25"/>
    <n v="763340"/>
    <n v="8873"/>
    <n v="0"/>
    <n v="6"/>
    <m/>
    <n v="3"/>
    <n v="6.3520000000000003"/>
    <n v="29.41"/>
    <n v="1.27"/>
    <n v="0.57999999999999996"/>
    <m/>
    <n v="89"/>
    <n v="36"/>
    <n v="37"/>
    <n v="0"/>
    <n v="10"/>
    <n v="6"/>
    <n v="0"/>
    <m/>
    <n v="0"/>
    <n v="35"/>
    <n v="3"/>
    <n v="0"/>
    <n v="89"/>
    <n v="0.29666666666667046"/>
    <n v="36"/>
    <n v="0.23999999999999733"/>
    <n v="10"/>
    <n v="0.22222222222222177"/>
    <n v="6"/>
    <n v="0.20000000000000018"/>
    <n v="37"/>
    <n v="1"/>
    <n v="0"/>
    <n v="1.3877787807814457E-16"/>
  </r>
  <r>
    <x v="1"/>
    <d v="2014-06-13T00:00:00"/>
    <x v="0"/>
    <s v="UPA400"/>
    <x v="91"/>
    <x v="386"/>
    <n v="749417"/>
    <n v="110510"/>
    <n v="0"/>
    <n v="6"/>
    <m/>
    <n v="4"/>
    <n v="6.7"/>
    <n v="34.700000000000003"/>
    <n v="1.67"/>
    <n v="0.04"/>
    <m/>
    <n v="320"/>
    <n v="103"/>
    <n v="10"/>
    <n v="0"/>
    <n v="29"/>
    <n v="19"/>
    <n v="1"/>
    <n v="0"/>
    <n v="1"/>
    <n v="43"/>
    <n v="9"/>
    <n v="1"/>
    <n v="320"/>
    <n v="1"/>
    <n v="103"/>
    <n v="0.68666666666666465"/>
    <n v="29"/>
    <n v="0.64444444444444393"/>
    <n v="19"/>
    <n v="0.63333333333333341"/>
    <n v="10"/>
    <n v="0.66666666666666674"/>
    <n v="0"/>
    <n v="1.3877787807814457E-16"/>
  </r>
  <r>
    <x v="1"/>
    <d v="2014-06-13T00:00:00"/>
    <x v="1"/>
    <s v="UPA400"/>
    <x v="91"/>
    <x v="387"/>
    <n v="700198"/>
    <n v="61291"/>
    <n v="0"/>
    <n v="4"/>
    <m/>
    <n v="3"/>
    <n v="7.1"/>
    <n v="36.200000000000003"/>
    <n v="1.1299999999999999"/>
    <n v="0.09"/>
    <m/>
    <n v="120"/>
    <n v="66"/>
    <n v="5"/>
    <n v="0"/>
    <n v="12"/>
    <n v="12"/>
    <n v="0"/>
    <n v="1"/>
    <n v="0"/>
    <n v="32"/>
    <n v="4"/>
    <n v="1"/>
    <n v="120"/>
    <n v="0.40000000000000446"/>
    <n v="66"/>
    <n v="0.43999999999999695"/>
    <n v="12"/>
    <n v="0.26666666666666622"/>
    <n v="12"/>
    <n v="0.40000000000000013"/>
    <n v="5"/>
    <n v="0.33333333333333348"/>
    <n v="0"/>
    <n v="1.3877787807814457E-16"/>
  </r>
  <r>
    <x v="1"/>
    <d v="2014-06-13T00:00:00"/>
    <x v="1"/>
    <s v="UPA400"/>
    <x v="91"/>
    <x v="388"/>
    <n v="634522"/>
    <n v="126183"/>
    <n v="0"/>
    <n v="3"/>
    <m/>
    <n v="9"/>
    <n v="7.1"/>
    <n v="36.700000000000003"/>
    <n v="0.7"/>
    <n v="0"/>
    <s v="Clara"/>
    <n v="169"/>
    <n v="101"/>
    <n v="2"/>
    <n v="1"/>
    <n v="11"/>
    <n v="10"/>
    <n v="0"/>
    <n v="1"/>
    <n v="0"/>
    <n v="32"/>
    <n v="10"/>
    <n v="1"/>
    <n v="169"/>
    <n v="0.56333333333333779"/>
    <n v="101"/>
    <n v="0.67333333333333123"/>
    <n v="11"/>
    <n v="0.24444444444444399"/>
    <n v="10"/>
    <n v="0.33339999999999997"/>
    <n v="2"/>
    <n v="0.13333333333333353"/>
    <n v="1"/>
    <n v="0.10000000000000014"/>
  </r>
  <r>
    <x v="1"/>
    <d v="2014-06-13T00:00:00"/>
    <x v="1"/>
    <s v="UPA400"/>
    <x v="91"/>
    <x v="389"/>
    <n v="667664"/>
    <n v="28757"/>
    <n v="0"/>
    <n v="2"/>
    <m/>
    <n v="3"/>
    <n v="7.2"/>
    <n v="37.299999999999997"/>
    <n v="0.7"/>
    <n v="0.1"/>
    <s v="Clara"/>
    <n v="96"/>
    <n v="71"/>
    <n v="3"/>
    <n v="0"/>
    <n v="11"/>
    <n v="10"/>
    <n v="0"/>
    <n v="0"/>
    <n v="0"/>
    <n v="30"/>
    <n v="6"/>
    <n v="1"/>
    <n v="96"/>
    <n v="0.32000000000000395"/>
    <n v="71"/>
    <n v="0.47333333333333022"/>
    <n v="11"/>
    <n v="0.24444444444444399"/>
    <n v="10"/>
    <n v="0.33339999999999997"/>
    <n v="3"/>
    <n v="0.20000000000000018"/>
    <n v="0"/>
    <n v="1.3877787807814457E-16"/>
  </r>
  <r>
    <x v="1"/>
    <d v="2014-06-13T00:00:00"/>
    <x v="1"/>
    <s v="UPA400"/>
    <x v="91"/>
    <x v="183"/>
    <n v="638907"/>
    <n v="173930"/>
    <n v="0"/>
    <n v="2"/>
    <n v="-1"/>
    <n v="3"/>
    <n v="7.1"/>
    <n v="37.200000000000003"/>
    <n v="0"/>
    <n v="0.1"/>
    <s v="Clara"/>
    <n v="35"/>
    <n v="51"/>
    <n v="2"/>
    <n v="0"/>
    <n v="4"/>
    <n v="4"/>
    <n v="0"/>
    <n v="0"/>
    <n v="0"/>
    <n v="43"/>
    <n v="14"/>
    <n v="2"/>
    <n v="35"/>
    <n v="0.11666666666667042"/>
    <n v="51"/>
    <n v="0.33999999999999714"/>
    <n v="4"/>
    <n v="8.8888888888888407E-2"/>
    <n v="4"/>
    <n v="0.13333333333333353"/>
    <n v="2"/>
    <n v="0.13333333333333353"/>
    <n v="0"/>
    <n v="1.3877787807814457E-16"/>
  </r>
  <r>
    <x v="1"/>
    <d v="2014-06-13T00:00:00"/>
    <x v="1"/>
    <s v="UPA400"/>
    <x v="91"/>
    <x v="390"/>
    <n v="609388"/>
    <n v="101049"/>
    <n v="0"/>
    <n v="5"/>
    <n v="-1"/>
    <n v="10"/>
    <n v="7.1"/>
    <n v="36.700000000000003"/>
    <n v="0.1"/>
    <n v="0.1"/>
    <s v="Clara"/>
    <n v="102"/>
    <n v="90"/>
    <n v="5"/>
    <n v="0"/>
    <n v="10"/>
    <n v="11"/>
    <n v="0"/>
    <n v="0"/>
    <n v="-1"/>
    <n v="38"/>
    <n v="12"/>
    <n v="1"/>
    <n v="102"/>
    <n v="0.34000000000000408"/>
    <n v="90"/>
    <n v="0.59999999999999742"/>
    <n v="10"/>
    <n v="0.22222222222222177"/>
    <n v="11"/>
    <n v="0.36666666666666681"/>
    <n v="5"/>
    <n v="0.33333333333333348"/>
    <n v="0"/>
    <n v="1.3877787807814457E-16"/>
  </r>
  <r>
    <x v="1"/>
    <d v="2014-06-13T00:00:00"/>
    <x v="1"/>
    <s v="UPA400"/>
    <x v="91"/>
    <x v="262"/>
    <n v="588412"/>
    <n v="80073"/>
    <n v="0"/>
    <n v="3.7"/>
    <n v="0"/>
    <n v="23.3"/>
    <n v="6.7"/>
    <n v="37.1"/>
    <m/>
    <n v="-1"/>
    <s v="Oscura"/>
    <n v="111"/>
    <n v="87.8"/>
    <n v="3.6"/>
    <n v="4.3"/>
    <n v="9.1999999999999993"/>
    <n v="13.1"/>
    <n v="0.9"/>
    <n v="0"/>
    <n v="0"/>
    <n v="113.2"/>
    <n v="32.5"/>
    <n v="1.3"/>
    <n v="111"/>
    <n v="0.37000000000000427"/>
    <n v="88"/>
    <n v="0.58666666666666401"/>
    <n v="9"/>
    <n v="0.19999999999999954"/>
    <n v="13"/>
    <n v="0.43333333333333346"/>
    <n v="4"/>
    <n v="0.26666666666666683"/>
    <n v="4"/>
    <n v="0.40000000000000013"/>
  </r>
  <r>
    <x v="1"/>
    <d v="2014-06-13T00:00:00"/>
    <x v="1"/>
    <s v="UPA400"/>
    <x v="91"/>
    <x v="94"/>
    <n v="545331"/>
    <n v="36991"/>
    <n v="0"/>
    <n v="0"/>
    <n v="0"/>
    <n v="24.3"/>
    <n v="7.1"/>
    <n v="40.1"/>
    <m/>
    <n v="-1"/>
    <s v="Oscura"/>
    <n v="47.1"/>
    <n v="1.7"/>
    <n v="3"/>
    <n v="2.1"/>
    <n v="0"/>
    <n v="9.1999999999999993"/>
    <n v="0.1"/>
    <n v="0"/>
    <n v="0"/>
    <n v="5.3"/>
    <n v="8.6"/>
    <n v="0.5"/>
    <n v="47"/>
    <n v="0.15666666666667034"/>
    <n v="2"/>
    <n v="1.3333333333330852E-2"/>
    <n v="0"/>
    <n v="-4.9266146717741321E-16"/>
    <n v="9"/>
    <n v="0.30000000000000016"/>
    <n v="3"/>
    <n v="0.20000000000000018"/>
    <n v="2"/>
    <n v="0.20000000000000015"/>
  </r>
  <r>
    <x v="1"/>
    <d v="2012-04-15T00:00:00"/>
    <x v="0"/>
    <s v="UPA400"/>
    <x v="92"/>
    <x v="391"/>
    <n v="845628"/>
    <n v="65089"/>
    <n v="0"/>
    <n v="4"/>
    <m/>
    <n v="2"/>
    <n v="6.9"/>
    <m/>
    <m/>
    <n v="0.04"/>
    <s v="Clara"/>
    <n v="203"/>
    <n v="107"/>
    <n v="6"/>
    <n v="1"/>
    <n v="17"/>
    <n v="16"/>
    <n v="0"/>
    <n v="1"/>
    <n v="1"/>
    <n v="31"/>
    <n v="5"/>
    <n v="1"/>
    <n v="203"/>
    <n v="0.67666666666666997"/>
    <n v="107"/>
    <n v="0.71333333333333149"/>
    <n v="17"/>
    <n v="0.37777777777777721"/>
    <n v="16"/>
    <n v="0.53333333333333344"/>
    <n v="6"/>
    <n v="0.40000000000000013"/>
    <n v="1"/>
    <n v="0.10000000000000014"/>
  </r>
  <r>
    <x v="1"/>
    <d v="2012-04-15T00:00:00"/>
    <x v="0"/>
    <s v="UPA400"/>
    <x v="92"/>
    <x v="23"/>
    <n v="798781"/>
    <n v="18488"/>
    <n v="0"/>
    <n v="4"/>
    <m/>
    <n v="1"/>
    <n v="6.8"/>
    <n v="35.299999999999997"/>
    <n v="1.19"/>
    <n v="0.02"/>
    <m/>
    <n v="74"/>
    <n v="63"/>
    <n v="5"/>
    <n v="0"/>
    <n v="11"/>
    <n v="8"/>
    <n v="1"/>
    <n v="0"/>
    <n v="1"/>
    <n v="32"/>
    <n v="4"/>
    <n v="1"/>
    <n v="74"/>
    <n v="0.24666666666667017"/>
    <n v="63"/>
    <n v="0.41999999999999699"/>
    <n v="11"/>
    <n v="0.24444444444444399"/>
    <n v="8"/>
    <n v="0.26666666666666683"/>
    <n v="5"/>
    <n v="0.33333333333333348"/>
    <n v="0"/>
    <n v="1.3877787807814457E-16"/>
  </r>
  <r>
    <x v="1"/>
    <d v="2012-04-15T00:00:00"/>
    <x v="0"/>
    <s v="UPA400"/>
    <x v="92"/>
    <x v="392"/>
    <n v="780539"/>
    <n v="98835"/>
    <n v="0"/>
    <n v="6"/>
    <m/>
    <n v="3"/>
    <n v="5.9"/>
    <m/>
    <m/>
    <n v="0.69"/>
    <m/>
    <n v="200"/>
    <n v="159"/>
    <n v="9"/>
    <n v="1"/>
    <n v="21"/>
    <n v="15"/>
    <n v="1"/>
    <n v="1"/>
    <n v="1"/>
    <n v="31"/>
    <n v="6"/>
    <n v="1"/>
    <n v="200"/>
    <n v="0.66666666666667007"/>
    <n v="159"/>
    <n v="1"/>
    <n v="21"/>
    <n v="0.46666666666666601"/>
    <n v="15"/>
    <n v="0.50000000000000011"/>
    <n v="9"/>
    <n v="0.60000000000000009"/>
    <n v="1"/>
    <n v="0.10000000000000014"/>
  </r>
  <r>
    <x v="1"/>
    <d v="2012-04-15T00:00:00"/>
    <x v="0"/>
    <s v="UPA400"/>
    <x v="92"/>
    <x v="25"/>
    <n v="787140"/>
    <n v="87938"/>
    <n v="0"/>
    <n v="5"/>
    <m/>
    <n v="4"/>
    <n v="5.827"/>
    <n v="27.54"/>
    <n v="1.19"/>
    <n v="0.35"/>
    <m/>
    <n v="148"/>
    <n v="73"/>
    <n v="34"/>
    <n v="0"/>
    <n v="13"/>
    <n v="12"/>
    <n v="0"/>
    <m/>
    <n v="0"/>
    <n v="70"/>
    <n v="11"/>
    <n v="1"/>
    <n v="148"/>
    <n v="0.4933333333333384"/>
    <n v="73"/>
    <n v="0.48666666666666353"/>
    <n v="13"/>
    <n v="0.28888888888888842"/>
    <n v="12"/>
    <n v="0.40000000000000013"/>
    <n v="34"/>
    <n v="1"/>
    <n v="0"/>
    <n v="1.3877787807814457E-16"/>
  </r>
  <r>
    <x v="1"/>
    <d v="2012-04-15T00:00:00"/>
    <x v="0"/>
    <s v="UPA400"/>
    <x v="92"/>
    <x v="14"/>
    <n v="770145"/>
    <n v="70943"/>
    <n v="0"/>
    <n v="4"/>
    <m/>
    <n v="3"/>
    <n v="5.9"/>
    <m/>
    <m/>
    <n v="0.34"/>
    <m/>
    <n v="211"/>
    <n v="71"/>
    <n v="40"/>
    <n v="0"/>
    <n v="14"/>
    <n v="13"/>
    <n v="0"/>
    <n v="1"/>
    <n v="1"/>
    <n v="53"/>
    <n v="6"/>
    <n v="1"/>
    <n v="211"/>
    <n v="0.70333333333333636"/>
    <n v="71"/>
    <n v="0.47333333333333022"/>
    <n v="14"/>
    <n v="0.31111111111111062"/>
    <n v="13"/>
    <n v="0.43333333333333346"/>
    <n v="40"/>
    <n v="1"/>
    <n v="0"/>
    <n v="1.3877787807814457E-16"/>
  </r>
  <r>
    <x v="1"/>
    <d v="2012-04-15T00:00:00"/>
    <x v="0"/>
    <s v="UPA400"/>
    <x v="92"/>
    <x v="71"/>
    <n v="758956"/>
    <n v="59754"/>
    <n v="0"/>
    <n v="4"/>
    <m/>
    <n v="2"/>
    <n v="5.8"/>
    <m/>
    <m/>
    <n v="0.19"/>
    <m/>
    <n v="216"/>
    <n v="66"/>
    <n v="5"/>
    <n v="0"/>
    <n v="17"/>
    <n v="14"/>
    <n v="0"/>
    <n v="1"/>
    <n v="1"/>
    <n v="25"/>
    <n v="4"/>
    <n v="1"/>
    <n v="216"/>
    <n v="0.72000000000000286"/>
    <n v="66"/>
    <n v="0.43999999999999695"/>
    <n v="17"/>
    <n v="0.37777777777777721"/>
    <n v="14"/>
    <n v="0.46666666666666679"/>
    <n v="5"/>
    <n v="0.33333333333333348"/>
    <n v="0"/>
    <n v="1.3877787807814457E-16"/>
  </r>
  <r>
    <x v="1"/>
    <d v="2012-04-15T00:00:00"/>
    <x v="0"/>
    <s v="UPA400"/>
    <x v="92"/>
    <x v="279"/>
    <n v="714662"/>
    <n v="15460"/>
    <n v="0"/>
    <n v="3"/>
    <m/>
    <n v="2"/>
    <n v="6.3"/>
    <m/>
    <m/>
    <n v="0.17"/>
    <m/>
    <n v="76"/>
    <n v="39"/>
    <n v="4"/>
    <n v="0"/>
    <n v="10"/>
    <n v="8"/>
    <n v="0"/>
    <n v="0"/>
    <n v="0"/>
    <n v="32"/>
    <n v="3"/>
    <n v="0"/>
    <n v="76"/>
    <n v="0.25333333333333685"/>
    <n v="39"/>
    <n v="0.25999999999999729"/>
    <n v="10"/>
    <n v="0.22222222222222177"/>
    <n v="8"/>
    <n v="0.26666666666666683"/>
    <n v="4"/>
    <n v="0.26666666666666683"/>
    <n v="0"/>
    <n v="1.3877787807814457E-16"/>
  </r>
  <r>
    <x v="1"/>
    <d v="2012-04-15T00:00:00"/>
    <x v="0"/>
    <s v="UPA400"/>
    <x v="92"/>
    <x v="195"/>
    <n v="699202"/>
    <n v="134961"/>
    <n v="0"/>
    <n v="5"/>
    <m/>
    <n v="4"/>
    <n v="6.1"/>
    <s v=""/>
    <s v=""/>
    <n v="0.56000000000000005"/>
    <s v=""/>
    <n v="105"/>
    <n v="71"/>
    <n v="5"/>
    <n v="0"/>
    <n v="19"/>
    <n v="11"/>
    <n v="0"/>
    <n v="0"/>
    <n v="0"/>
    <n v="34"/>
    <n v="11"/>
    <n v="1"/>
    <n v="105"/>
    <n v="0.35000000000000414"/>
    <n v="71"/>
    <n v="0.47333333333333022"/>
    <n v="19"/>
    <n v="0.42222222222222161"/>
    <n v="11"/>
    <n v="0.36666666666666681"/>
    <n v="5"/>
    <n v="0.33333333333333348"/>
    <n v="0"/>
    <n v="1.3877787807814457E-16"/>
  </r>
  <r>
    <x v="1"/>
    <d v="2012-04-15T00:00:00"/>
    <x v="0"/>
    <s v="UPA400"/>
    <x v="92"/>
    <x v="393"/>
    <n v="602955"/>
    <n v="137978"/>
    <n v="0"/>
    <n v="2.8"/>
    <n v="0"/>
    <n v="20.100000000000001"/>
    <n v="6.7"/>
    <n v="36.5"/>
    <m/>
    <n v="-1"/>
    <s v="Oscura"/>
    <n v="181.6"/>
    <n v="109"/>
    <n v="11.4"/>
    <n v="8.1"/>
    <n v="29.6"/>
    <n v="28.3"/>
    <n v="0.8"/>
    <n v="0"/>
    <n v="0"/>
    <n v="106.7"/>
    <n v="34.1"/>
    <n v="1.1000000000000001"/>
    <n v="182"/>
    <n v="0.60666666666667068"/>
    <n v="109"/>
    <n v="0.72666666666666491"/>
    <n v="30"/>
    <n v="0.66666666666666619"/>
    <n v="28"/>
    <n v="0.93333333333333335"/>
    <n v="11"/>
    <n v="0.73333333333333339"/>
    <n v="8"/>
    <n v="0.8"/>
  </r>
  <r>
    <x v="1"/>
    <d v="2012-04-15T00:00:00"/>
    <x v="0"/>
    <s v="UPA400"/>
    <x v="92"/>
    <x v="280"/>
    <n v="569768"/>
    <n v="104791"/>
    <n v="0"/>
    <n v="0"/>
    <n v="0"/>
    <n v="18.100000000000001"/>
    <n v="6.7"/>
    <n v="36.200000000000003"/>
    <m/>
    <n v="-1"/>
    <s v="Oscura"/>
    <n v="111.7"/>
    <n v="3"/>
    <n v="4.3"/>
    <n v="3.2"/>
    <n v="0.6"/>
    <n v="19"/>
    <n v="0.7"/>
    <n v="0"/>
    <n v="0"/>
    <n v="35.5"/>
    <n v="10.4"/>
    <n v="0.5"/>
    <n v="112"/>
    <n v="0.37333333333333762"/>
    <n v="3"/>
    <n v="1.999999999999752E-2"/>
    <n v="1"/>
    <n v="2.222222222222173E-2"/>
    <n v="19"/>
    <n v="0.63333333333333341"/>
    <n v="4"/>
    <n v="0.26666666666666683"/>
    <n v="3"/>
    <n v="0.30000000000000016"/>
  </r>
  <r>
    <x v="1"/>
    <d v="2012-04-15T00:00:00"/>
    <x v="0"/>
    <s v="UPA400"/>
    <x v="92"/>
    <x v="394"/>
    <n v="536070"/>
    <n v="71093"/>
    <n v="0"/>
    <n v="0"/>
    <n v="0"/>
    <n v="13.8"/>
    <n v="6.8"/>
    <n v="36.4"/>
    <m/>
    <n v="-1"/>
    <s v="Oscura"/>
    <n v="192.2"/>
    <n v="54.9"/>
    <n v="8.1999999999999993"/>
    <n v="1.8"/>
    <n v="13.1"/>
    <n v="18"/>
    <n v="0.9"/>
    <n v="1.6"/>
    <n v="0"/>
    <n v="68.8"/>
    <n v="28.7"/>
    <n v="0"/>
    <n v="192"/>
    <n v="0.64000000000000368"/>
    <n v="55"/>
    <n v="0.36666666666666375"/>
    <n v="13"/>
    <n v="0.28888888888888842"/>
    <n v="18"/>
    <n v="0.60000000000000009"/>
    <n v="8"/>
    <n v="0.53333333333333344"/>
    <n v="2"/>
    <n v="0.20000000000000015"/>
  </r>
  <r>
    <x v="1"/>
    <d v="2012-04-15T00:00:00"/>
    <x v="0"/>
    <s v="UPA400"/>
    <x v="93"/>
    <x v="140"/>
    <n v="692968"/>
    <n v="32334"/>
    <n v="0"/>
    <n v="5"/>
    <m/>
    <n v="4"/>
    <n v="6.1"/>
    <m/>
    <m/>
    <n v="0.6"/>
    <m/>
    <n v="104"/>
    <n v="75"/>
    <n v="4"/>
    <n v="0"/>
    <n v="19"/>
    <n v="12"/>
    <n v="0"/>
    <n v="0"/>
    <n v="1"/>
    <n v="30"/>
    <n v="7"/>
    <n v="1"/>
    <n v="104"/>
    <n v="0.34666666666667079"/>
    <n v="75"/>
    <n v="0.49999999999999684"/>
    <n v="19"/>
    <n v="0.42222222222222161"/>
    <n v="12"/>
    <n v="0.40000000000000013"/>
    <n v="4"/>
    <n v="0.26666666666666683"/>
    <n v="0"/>
    <n v="1.3877787807814457E-16"/>
  </r>
  <r>
    <x v="1"/>
    <d v="2012-01-26T00:00:00"/>
    <x v="0"/>
    <s v="UPA400"/>
    <x v="94"/>
    <x v="382"/>
    <n v="861961"/>
    <n v="65538"/>
    <n v="0"/>
    <n v="15"/>
    <m/>
    <n v="19"/>
    <n v="5.9"/>
    <m/>
    <m/>
    <n v="0.28000000000000003"/>
    <m/>
    <n v="310"/>
    <n v="175"/>
    <n v="8"/>
    <n v="0"/>
    <n v="40"/>
    <n v="22"/>
    <n v="1"/>
    <n v="6"/>
    <n v="1"/>
    <n v="77"/>
    <n v="26"/>
    <n v="2"/>
    <n v="310"/>
    <n v="1.3"/>
    <n v="175"/>
    <n v="1"/>
    <n v="40"/>
    <n v="0.88888888888888873"/>
    <n v="22"/>
    <n v="0.73333333333333339"/>
    <n v="8"/>
    <n v="0.53333333333333344"/>
    <n v="0"/>
    <n v="1.3877787807814457E-16"/>
  </r>
  <r>
    <x v="1"/>
    <d v="2012-01-26T00:00:00"/>
    <x v="0"/>
    <s v="UPA400"/>
    <x v="94"/>
    <x v="2"/>
    <n v="768685"/>
    <n v="64111"/>
    <n v="0"/>
    <n v="3"/>
    <m/>
    <n v="2"/>
    <n v="5.8559999999999999"/>
    <n v="27.26"/>
    <n v="1.29"/>
    <n v="0.28000000000000003"/>
    <m/>
    <n v="116"/>
    <n v="108"/>
    <n v="4"/>
    <n v="1"/>
    <n v="11"/>
    <n v="8"/>
    <n v="0"/>
    <m/>
    <n v="1"/>
    <n v="28"/>
    <n v="3"/>
    <n v="2"/>
    <n v="116"/>
    <n v="0.38666666666667104"/>
    <n v="108"/>
    <n v="0.7199999999999982"/>
    <n v="11"/>
    <n v="0.24444444444444399"/>
    <n v="8"/>
    <n v="0.26666666666666683"/>
    <n v="4"/>
    <n v="0.26666666666666683"/>
    <n v="1"/>
    <n v="0.10000000000000014"/>
  </r>
  <r>
    <x v="1"/>
    <d v="2012-01-26T00:00:00"/>
    <x v="0"/>
    <s v="UPA400"/>
    <x v="94"/>
    <x v="33"/>
    <n v="749798"/>
    <n v="45224"/>
    <n v="0"/>
    <n v="3"/>
    <m/>
    <n v="1"/>
    <n v="6.1"/>
    <m/>
    <m/>
    <n v="0.24"/>
    <m/>
    <n v="56"/>
    <n v="93"/>
    <n v="5"/>
    <n v="0"/>
    <n v="7"/>
    <n v="6"/>
    <n v="0"/>
    <n v="1"/>
    <n v="1"/>
    <n v="28"/>
    <n v="5"/>
    <n v="1"/>
    <n v="56"/>
    <n v="0.18666666666667028"/>
    <n v="93"/>
    <n v="0.62"/>
    <n v="7"/>
    <n v="0.15555555555555509"/>
    <n v="6"/>
    <n v="0.20000000000000018"/>
    <n v="5"/>
    <n v="0.33333333333333348"/>
    <n v="0"/>
    <n v="1.3877787807814457E-16"/>
  </r>
  <r>
    <x v="1"/>
    <d v="2012-01-26T00:00:00"/>
    <x v="0"/>
    <s v="UPA400"/>
    <x v="94"/>
    <x v="395"/>
    <n v="686626"/>
    <n v="31789"/>
    <n v="0"/>
    <n v="5"/>
    <m/>
    <n v="5"/>
    <n v="6.4"/>
    <m/>
    <m/>
    <n v="0.84"/>
    <m/>
    <n v="83"/>
    <n v="107"/>
    <n v="8"/>
    <n v="0"/>
    <n v="16"/>
    <n v="8"/>
    <n v="1"/>
    <n v="0"/>
    <n v="1"/>
    <n v="35"/>
    <n v="15"/>
    <n v="2"/>
    <n v="83"/>
    <n v="0.27666666666667034"/>
    <n v="107"/>
    <n v="0.71333333333333149"/>
    <n v="16"/>
    <n v="0.35555555555555501"/>
    <n v="8"/>
    <n v="0.26666666666666683"/>
    <n v="8"/>
    <n v="0.53333333333333344"/>
    <n v="0"/>
    <n v="1.3877787807814457E-16"/>
  </r>
  <r>
    <x v="1"/>
    <d v="2012-01-26T00:00:00"/>
    <x v="0"/>
    <s v="UPA400"/>
    <x v="94"/>
    <x v="274"/>
    <n v="654837"/>
    <n v="158512"/>
    <n v="0"/>
    <n v="6"/>
    <m/>
    <n v="17"/>
    <n v="7.2"/>
    <n v="37.799999999999997"/>
    <n v="1.3"/>
    <n v="0.1"/>
    <s v="Clara"/>
    <n v="216"/>
    <n v="178"/>
    <n v="20"/>
    <n v="1"/>
    <n v="27"/>
    <n v="14"/>
    <n v="0"/>
    <n v="1"/>
    <n v="0"/>
    <n v="39"/>
    <n v="62"/>
    <n v="4"/>
    <n v="216"/>
    <n v="0.72000000000000286"/>
    <n v="178"/>
    <n v="1"/>
    <n v="27"/>
    <n v="0.59999999999999942"/>
    <n v="14"/>
    <n v="0.46666666666666679"/>
    <n v="20"/>
    <n v="1"/>
    <n v="1"/>
    <n v="0.10000000000000014"/>
  </r>
  <r>
    <x v="1"/>
    <d v="2012-01-26T00:00:00"/>
    <x v="0"/>
    <s v="UPA400"/>
    <x v="94"/>
    <x v="130"/>
    <n v="660634"/>
    <n v="183179"/>
    <n v="0"/>
    <n v="10"/>
    <n v="0"/>
    <n v="16"/>
    <n v="7"/>
    <n v="37"/>
    <n v="0"/>
    <n v="0.1"/>
    <s v="Clara"/>
    <n v="347"/>
    <n v="239"/>
    <n v="16"/>
    <n v="1"/>
    <n v="38"/>
    <n v="19"/>
    <n v="0"/>
    <n v="2"/>
    <n v="0"/>
    <n v="62"/>
    <n v="45"/>
    <n v="5"/>
    <n v="347"/>
    <n v="1"/>
    <n v="239"/>
    <n v="1"/>
    <n v="38"/>
    <n v="0.84444444444444422"/>
    <n v="19"/>
    <n v="0.63333333333333341"/>
    <n v="16"/>
    <n v="1"/>
    <n v="1"/>
    <n v="0.10000000000000014"/>
  </r>
  <r>
    <x v="1"/>
    <d v="2012-01-26T00:00:00"/>
    <x v="0"/>
    <s v="UPA400"/>
    <x v="94"/>
    <x v="197"/>
    <n v="630892"/>
    <n v="153437"/>
    <n v="0"/>
    <n v="8"/>
    <n v="-1"/>
    <n v="16"/>
    <n v="7"/>
    <n v="36.700000000000003"/>
    <n v="0.1"/>
    <n v="0.1"/>
    <s v="Clara"/>
    <n v="210"/>
    <n v="169"/>
    <n v="13"/>
    <n v="1"/>
    <n v="29"/>
    <n v="14"/>
    <n v="1"/>
    <n v="1"/>
    <n v="-1"/>
    <n v="62"/>
    <n v="33"/>
    <n v="4"/>
    <n v="210"/>
    <n v="0.70000000000000306"/>
    <n v="169"/>
    <n v="1"/>
    <n v="29"/>
    <n v="0.64444444444444393"/>
    <n v="14"/>
    <n v="0.46666666666666679"/>
    <n v="13"/>
    <n v="0.8666666666666667"/>
    <n v="1"/>
    <n v="0.10000000000000014"/>
  </r>
  <r>
    <x v="1"/>
    <d v="2012-01-26T00:00:00"/>
    <x v="0"/>
    <s v="UPA400"/>
    <x v="94"/>
    <x v="262"/>
    <n v="601260"/>
    <n v="123805"/>
    <n v="0"/>
    <n v="3"/>
    <n v="0"/>
    <n v="30"/>
    <n v="6.8"/>
    <n v="35.799999999999997"/>
    <m/>
    <n v="-1"/>
    <s v="Oscura"/>
    <n v="156.9"/>
    <n v="113"/>
    <n v="13.4"/>
    <n v="5.4"/>
    <n v="30.6"/>
    <n v="20.9"/>
    <n v="1.1000000000000001"/>
    <n v="0"/>
    <n v="0"/>
    <n v="140.9"/>
    <n v="43.5"/>
    <n v="2.7"/>
    <n v="157"/>
    <n v="0.5233333333333382"/>
    <n v="113"/>
    <n v="0.75333333333333174"/>
    <n v="31"/>
    <n v="0.68888888888888844"/>
    <n v="21"/>
    <n v="0.70000000000000007"/>
    <n v="13"/>
    <n v="0.8666666666666667"/>
    <n v="5"/>
    <n v="0.50000000000000011"/>
  </r>
  <r>
    <x v="1"/>
    <d v="2012-01-26T00:00:00"/>
    <x v="0"/>
    <s v="UPA400"/>
    <x v="94"/>
    <x v="37"/>
    <n v="569473"/>
    <n v="92018"/>
    <n v="0"/>
    <n v="0"/>
    <n v="0"/>
    <n v="29"/>
    <n v="7"/>
    <n v="36.6"/>
    <m/>
    <n v="-1"/>
    <s v="Oscura"/>
    <n v="73"/>
    <n v="1.9"/>
    <n v="6.6"/>
    <n v="0.2"/>
    <n v="0"/>
    <n v="15.6"/>
    <n v="0.9"/>
    <n v="1.1000000000000001"/>
    <n v="0"/>
    <n v="145.80000000000001"/>
    <n v="47.1"/>
    <n v="4.5"/>
    <n v="73"/>
    <n v="0.24333333333333684"/>
    <n v="2"/>
    <n v="1.3333333333330852E-2"/>
    <n v="0"/>
    <n v="-4.9266146717741321E-16"/>
    <n v="16"/>
    <n v="0.53333333333333344"/>
    <n v="7"/>
    <n v="0.46666666666666679"/>
    <n v="0"/>
    <n v="1.3877787807814457E-16"/>
  </r>
  <r>
    <x v="1"/>
    <d v="2012-01-26T00:00:00"/>
    <x v="0"/>
    <s v="UPA400"/>
    <x v="94"/>
    <x v="369"/>
    <n v="533851"/>
    <n v="56396"/>
    <n v="0"/>
    <n v="0"/>
    <n v="0"/>
    <n v="23.7"/>
    <n v="6.9"/>
    <n v="37.700000000000003"/>
    <m/>
    <n v="-1"/>
    <s v="Oscura"/>
    <n v="87.4"/>
    <n v="60.2"/>
    <n v="5.9"/>
    <n v="3.2"/>
    <n v="11.4"/>
    <n v="9.9"/>
    <n v="2.2999999999999998"/>
    <n v="0"/>
    <n v="0"/>
    <n v="212.7"/>
    <n v="60.8"/>
    <n v="9.1"/>
    <n v="87"/>
    <n v="0.29000000000000375"/>
    <n v="60"/>
    <n v="0.39999999999999702"/>
    <n v="11"/>
    <n v="0.24444444444444399"/>
    <n v="10"/>
    <n v="0.33339999999999997"/>
    <n v="6"/>
    <n v="0.40000000000000013"/>
    <n v="3"/>
    <n v="0.30000000000000016"/>
  </r>
  <r>
    <x v="1"/>
    <d v="2010-08-17T00:00:00"/>
    <x v="0"/>
    <s v="UPA400"/>
    <x v="95"/>
    <x v="396"/>
    <n v="848059"/>
    <n v="64465"/>
    <n v="0"/>
    <n v="3"/>
    <m/>
    <n v="2"/>
    <n v="6.9"/>
    <m/>
    <m/>
    <n v="0.05"/>
    <s v="Clara"/>
    <n v="1979"/>
    <n v="77"/>
    <n v="6"/>
    <n v="0"/>
    <n v="6"/>
    <n v="91"/>
    <n v="0"/>
    <n v="1"/>
    <n v="4"/>
    <n v="30"/>
    <n v="4"/>
    <n v="0"/>
    <n v="1979"/>
    <n v="1.5"/>
    <n v="77"/>
    <n v="0.5133333333333302"/>
    <n v="6"/>
    <n v="0.13333333333333286"/>
    <n v="91"/>
    <n v="1"/>
    <n v="6"/>
    <n v="0.40000000000000013"/>
    <n v="0"/>
    <n v="1.3877787807814457E-16"/>
  </r>
  <r>
    <x v="1"/>
    <d v="2010-08-17T00:00:00"/>
    <x v="0"/>
    <s v="O500 EURO V"/>
    <x v="95"/>
    <x v="23"/>
    <n v="801753"/>
    <n v="18219"/>
    <n v="0"/>
    <n v="3"/>
    <m/>
    <n v="1"/>
    <n v="6.9"/>
    <n v="35"/>
    <n v="1.5"/>
    <n v="0"/>
    <m/>
    <n v="698"/>
    <n v="44"/>
    <n v="4"/>
    <n v="0"/>
    <n v="3"/>
    <n v="30"/>
    <n v="0"/>
    <n v="0"/>
    <n v="1"/>
    <n v="28"/>
    <n v="3"/>
    <n v="0"/>
    <n v="698"/>
    <n v="1.5"/>
    <n v="44"/>
    <n v="0.29333333333333056"/>
    <n v="3"/>
    <n v="6.666666666666618E-2"/>
    <n v="30"/>
    <n v="1"/>
    <n v="4"/>
    <n v="0.26666666666666683"/>
    <n v="0"/>
    <n v="1.3877787807814457E-16"/>
  </r>
  <r>
    <x v="1"/>
    <d v="2010-08-17T00:00:00"/>
    <x v="0"/>
    <s v="UPA400"/>
    <x v="95"/>
    <x v="397"/>
    <n v="783594"/>
    <n v="101543"/>
    <n v="0"/>
    <n v="4"/>
    <m/>
    <n v="3"/>
    <n v="5.8"/>
    <m/>
    <m/>
    <n v="0.4"/>
    <m/>
    <n v="2475"/>
    <n v="99"/>
    <n v="9"/>
    <n v="1"/>
    <n v="8"/>
    <n v="94"/>
    <n v="1"/>
    <n v="0"/>
    <n v="4"/>
    <n v="42"/>
    <n v="8"/>
    <n v="1"/>
    <n v="2475"/>
    <n v="1.5"/>
    <n v="99"/>
    <n v="0.6"/>
    <n v="8"/>
    <n v="0.17777777777777731"/>
    <n v="94"/>
    <n v="1"/>
    <n v="9"/>
    <n v="0.60000000000000009"/>
    <n v="1"/>
    <n v="0.10000000000000014"/>
  </r>
  <r>
    <x v="1"/>
    <d v="2010-08-17T00:00:00"/>
    <x v="0"/>
    <s v="UPA400"/>
    <x v="95"/>
    <x v="13"/>
    <n v="777837"/>
    <n v="59645"/>
    <n v="0"/>
    <n v="2"/>
    <m/>
    <n v="1"/>
    <n v="6.1130000000000004"/>
    <n v="28.38"/>
    <n v="1.23"/>
    <n v="0.28000000000000003"/>
    <m/>
    <n v="70"/>
    <n v="51"/>
    <n v="1"/>
    <n v="0"/>
    <n v="7"/>
    <n v="7"/>
    <n v="0"/>
    <m/>
    <n v="0"/>
    <n v="28"/>
    <n v="2"/>
    <n v="0"/>
    <n v="70"/>
    <n v="0.23333333333333686"/>
    <n v="51"/>
    <n v="0.33999999999999714"/>
    <n v="7"/>
    <n v="0.15555555555555509"/>
    <n v="7"/>
    <n v="0.2333333333333335"/>
    <n v="1"/>
    <n v="6.666666666666686E-2"/>
    <n v="0"/>
    <n v="1.3877787807814457E-16"/>
  </r>
  <r>
    <x v="1"/>
    <d v="2010-08-17T00:00:00"/>
    <x v="0"/>
    <s v="UPA400"/>
    <x v="95"/>
    <x v="91"/>
    <n v="762182"/>
    <n v="43990"/>
    <n v="0"/>
    <n v="2"/>
    <m/>
    <n v="1"/>
    <n v="6.4"/>
    <m/>
    <m/>
    <n v="0.3"/>
    <m/>
    <n v="67"/>
    <n v="52"/>
    <n v="3"/>
    <n v="0"/>
    <n v="4"/>
    <n v="9"/>
    <n v="0"/>
    <n v="0"/>
    <n v="0"/>
    <n v="29"/>
    <n v="4"/>
    <n v="0"/>
    <n v="67"/>
    <n v="0.22333333333333688"/>
    <n v="52"/>
    <n v="0.34666666666666379"/>
    <n v="4"/>
    <n v="8.8888888888888407E-2"/>
    <n v="9"/>
    <n v="0.30000000000000016"/>
    <n v="3"/>
    <n v="0.20000000000000018"/>
    <n v="0"/>
    <n v="1.3877787807814457E-16"/>
  </r>
  <r>
    <x v="1"/>
    <d v="2010-08-17T00:00:00"/>
    <x v="0"/>
    <s v="UPA400"/>
    <x v="95"/>
    <x v="203"/>
    <n v="696130"/>
    <n v="31208"/>
    <n v="0"/>
    <n v="2"/>
    <m/>
    <n v="3"/>
    <n v="6.7"/>
    <m/>
    <m/>
    <n v="0.68"/>
    <m/>
    <n v="68"/>
    <n v="60"/>
    <n v="3"/>
    <n v="0"/>
    <n v="6"/>
    <n v="8"/>
    <n v="0"/>
    <n v="0"/>
    <n v="0"/>
    <n v="37"/>
    <n v="5"/>
    <n v="1"/>
    <n v="68"/>
    <n v="0.22666666666667021"/>
    <n v="60"/>
    <n v="0.39999999999999702"/>
    <n v="6"/>
    <n v="0.13333333333333286"/>
    <n v="8"/>
    <n v="0.26666666666666683"/>
    <n v="3"/>
    <n v="0.20000000000000018"/>
    <n v="0"/>
    <n v="1.3877787807814457E-16"/>
  </r>
  <r>
    <x v="1"/>
    <d v="2010-08-17T00:00:00"/>
    <x v="0"/>
    <s v="UPA400"/>
    <x v="95"/>
    <x v="274"/>
    <n v="664922"/>
    <n v="156662"/>
    <n v="0"/>
    <n v="4"/>
    <m/>
    <n v="10"/>
    <n v="7.1"/>
    <n v="36.799999999999997"/>
    <n v="0.5"/>
    <n v="0"/>
    <s v="Clara"/>
    <n v="194"/>
    <n v="167"/>
    <n v="4"/>
    <n v="1"/>
    <n v="18"/>
    <n v="14"/>
    <n v="0"/>
    <n v="0"/>
    <n v="0"/>
    <n v="42"/>
    <n v="19"/>
    <n v="3"/>
    <n v="194"/>
    <n v="0.64666666666667028"/>
    <n v="167"/>
    <n v="1"/>
    <n v="18"/>
    <n v="0.39999999999999941"/>
    <n v="14"/>
    <n v="0.46666666666666679"/>
    <n v="4"/>
    <n v="0.26666666666666683"/>
    <n v="1"/>
    <n v="0.10000000000000014"/>
  </r>
  <r>
    <x v="1"/>
    <d v="2010-08-17T00:00:00"/>
    <x v="0"/>
    <s v="UPA400"/>
    <x v="95"/>
    <x v="378"/>
    <n v="642512"/>
    <n v="134252"/>
    <n v="0"/>
    <n v="5"/>
    <n v="0"/>
    <n v="10"/>
    <n v="7.2"/>
    <n v="36.9"/>
    <n v="0.5"/>
    <n v="0.1"/>
    <s v="Clara"/>
    <n v="165"/>
    <n v="147"/>
    <n v="4"/>
    <n v="0"/>
    <n v="22"/>
    <n v="14"/>
    <n v="0"/>
    <n v="1"/>
    <n v="0"/>
    <n v="47"/>
    <n v="20"/>
    <n v="3"/>
    <n v="165"/>
    <n v="0.5500000000000046"/>
    <n v="147"/>
    <n v="0.97999999999999987"/>
    <n v="22"/>
    <n v="0.48888888888888821"/>
    <n v="14"/>
    <n v="0.46666666666666679"/>
    <n v="4"/>
    <n v="0.26666666666666683"/>
    <n v="0"/>
    <n v="1.3877787807814457E-16"/>
  </r>
  <r>
    <x v="1"/>
    <d v="2010-08-17T00:00:00"/>
    <x v="0"/>
    <s v="UPA400"/>
    <x v="95"/>
    <x v="398"/>
    <n v="632155"/>
    <n v="135830"/>
    <n v="0"/>
    <n v="5"/>
    <n v="0"/>
    <n v="10"/>
    <n v="7.1"/>
    <n v="37.700000000000003"/>
    <n v="0"/>
    <n v="0.1"/>
    <s v="Clara"/>
    <n v="193"/>
    <n v="154"/>
    <n v="11"/>
    <n v="0"/>
    <n v="22"/>
    <n v="13"/>
    <n v="0"/>
    <n v="1"/>
    <n v="0"/>
    <n v="43"/>
    <n v="13"/>
    <n v="3"/>
    <n v="193"/>
    <n v="0.64333333333333698"/>
    <n v="154"/>
    <n v="1"/>
    <n v="22"/>
    <n v="0.48888888888888821"/>
    <n v="13"/>
    <n v="0.43333333333333346"/>
    <n v="11"/>
    <n v="0.73333333333333339"/>
    <n v="0"/>
    <n v="1.3877787807814457E-16"/>
  </r>
  <r>
    <x v="1"/>
    <d v="2010-08-17T00:00:00"/>
    <x v="0"/>
    <s v="UPA400"/>
    <x v="95"/>
    <x v="399"/>
    <n v="598579"/>
    <n v="102254"/>
    <n v="0"/>
    <n v="34.1"/>
    <n v="0"/>
    <n v="17.5"/>
    <n v="6.9"/>
    <n v="35.9"/>
    <m/>
    <n v="-1"/>
    <s v="Oscura"/>
    <n v="170.2"/>
    <n v="125.5"/>
    <n v="8.4"/>
    <n v="4.8"/>
    <n v="22.2"/>
    <n v="22.9"/>
    <n v="0.9"/>
    <n v="0"/>
    <n v="0"/>
    <n v="125.6"/>
    <n v="19.100000000000001"/>
    <n v="6.7"/>
    <n v="170"/>
    <n v="0.56666666666667109"/>
    <n v="126"/>
    <n v="0.83999999999999897"/>
    <n v="22"/>
    <n v="0.48888888888888821"/>
    <n v="23"/>
    <n v="0.76666666666666672"/>
    <n v="8"/>
    <n v="0.53333333333333344"/>
    <n v="5"/>
    <n v="0.50000000000000011"/>
  </r>
  <r>
    <x v="1"/>
    <d v="2010-08-17T00:00:00"/>
    <x v="0"/>
    <s v="UPA400"/>
    <x v="95"/>
    <x v="304"/>
    <n v="570137"/>
    <n v="73812"/>
    <n v="0"/>
    <n v="4.0999999999999996"/>
    <n v="0"/>
    <n v="14.7"/>
    <n v="7"/>
    <n v="36.799999999999997"/>
    <m/>
    <n v="-1"/>
    <s v="Oscura"/>
    <n v="223.6"/>
    <n v="141.1"/>
    <n v="9.1"/>
    <n v="4.2"/>
    <n v="29.6"/>
    <n v="22"/>
    <n v="0.9"/>
    <n v="0"/>
    <n v="0"/>
    <n v="71.400000000000006"/>
    <n v="26.5"/>
    <n v="3.9"/>
    <n v="224"/>
    <n v="0.74666666666666925"/>
    <n v="141"/>
    <n v="0.93999999999999961"/>
    <n v="30"/>
    <n v="0.66666666666666619"/>
    <n v="22"/>
    <n v="0.73333333333333339"/>
    <n v="9"/>
    <n v="0.60000000000000009"/>
    <n v="4"/>
    <n v="0.40000000000000013"/>
  </r>
  <r>
    <x v="1"/>
    <d v="2010-08-17T00:00:00"/>
    <x v="0"/>
    <s v="UPA400"/>
    <x v="95"/>
    <x v="400"/>
    <n v="534326"/>
    <n v="38001"/>
    <n v="0"/>
    <n v="0"/>
    <n v="0"/>
    <n v="16.399999999999999"/>
    <n v="6.8"/>
    <n v="36.299999999999997"/>
    <m/>
    <n v="-1"/>
    <s v="Oscura"/>
    <n v="65.900000000000006"/>
    <n v="23.7"/>
    <n v="9.8000000000000007"/>
    <n v="2.1"/>
    <n v="4.5"/>
    <n v="15.7"/>
    <n v="0"/>
    <n v="0"/>
    <n v="0"/>
    <n v="129.5"/>
    <n v="32.5"/>
    <n v="19.7"/>
    <n v="66"/>
    <n v="0.22000000000000355"/>
    <n v="24"/>
    <n v="0.15999999999999748"/>
    <n v="5"/>
    <n v="0.11111111111111063"/>
    <n v="16"/>
    <n v="0.53333333333333344"/>
    <n v="10"/>
    <n v="0.66666666666666674"/>
    <n v="2"/>
    <n v="0.20000000000000015"/>
  </r>
  <r>
    <x v="1"/>
    <d v="2011-10-22T00:00:00"/>
    <x v="0"/>
    <s v="UPA400"/>
    <x v="96"/>
    <x v="401"/>
    <n v="838876"/>
    <n v="84409"/>
    <n v="0"/>
    <n v="11"/>
    <m/>
    <n v="3"/>
    <n v="5.7"/>
    <m/>
    <m/>
    <n v="0.45"/>
    <m/>
    <n v="713"/>
    <n v="146"/>
    <n v="35"/>
    <n v="0"/>
    <n v="62"/>
    <n v="29"/>
    <n v="3"/>
    <n v="2"/>
    <n v="2"/>
    <n v="48"/>
    <n v="13"/>
    <n v="2"/>
    <n v="713"/>
    <n v="1.5"/>
    <n v="146"/>
    <n v="0.97333333333333316"/>
    <n v="62"/>
    <n v="1"/>
    <n v="29"/>
    <n v="0.96666666666666667"/>
    <n v="35"/>
    <n v="1"/>
    <n v="0"/>
    <n v="1.3877787807814457E-16"/>
  </r>
  <r>
    <x v="1"/>
    <d v="2011-10-22T00:00:00"/>
    <x v="0"/>
    <s v="UPA400"/>
    <x v="96"/>
    <x v="25"/>
    <n v="722657"/>
    <n v="64869"/>
    <n v="0"/>
    <n v="3"/>
    <m/>
    <n v="2"/>
    <n v="5.7949999999999999"/>
    <n v="27"/>
    <n v="1.27"/>
    <n v="0.32"/>
    <m/>
    <n v="166"/>
    <n v="119"/>
    <n v="4"/>
    <n v="1"/>
    <n v="8"/>
    <n v="13"/>
    <n v="0"/>
    <m/>
    <n v="1"/>
    <n v="29"/>
    <n v="3"/>
    <n v="1"/>
    <n v="166"/>
    <n v="0.5533333333333379"/>
    <n v="119"/>
    <n v="0.793333333333332"/>
    <n v="8"/>
    <n v="0.17777777777777731"/>
    <n v="13"/>
    <n v="0.43333333333333346"/>
    <n v="4"/>
    <n v="0.26666666666666683"/>
    <n v="1"/>
    <n v="0.10000000000000014"/>
  </r>
  <r>
    <x v="1"/>
    <d v="2011-10-22T00:00:00"/>
    <x v="0"/>
    <s v="UPA400"/>
    <x v="96"/>
    <x v="33"/>
    <n v="703457"/>
    <n v="45669"/>
    <n v="0"/>
    <n v="3"/>
    <m/>
    <n v="1"/>
    <n v="5.9"/>
    <m/>
    <m/>
    <n v="0.25"/>
    <m/>
    <n v="171"/>
    <n v="147"/>
    <n v="4"/>
    <n v="1"/>
    <n v="7"/>
    <n v="16"/>
    <n v="1"/>
    <n v="1"/>
    <n v="1"/>
    <n v="29"/>
    <n v="4"/>
    <n v="1"/>
    <n v="171"/>
    <n v="0.57000000000000439"/>
    <n v="147"/>
    <n v="0.97999999999999987"/>
    <n v="7"/>
    <n v="0.15555555555555509"/>
    <n v="16"/>
    <n v="0.53333333333333344"/>
    <n v="4"/>
    <n v="0.26666666666666683"/>
    <n v="1"/>
    <n v="0.10000000000000014"/>
  </r>
  <r>
    <x v="1"/>
    <d v="2011-10-22T00:00:00"/>
    <x v="0"/>
    <s v="UPA400"/>
    <x v="96"/>
    <x v="274"/>
    <n v="633928"/>
    <n v="152237"/>
    <n v="0"/>
    <n v="5"/>
    <m/>
    <n v="11"/>
    <n v="7.2"/>
    <n v="36.9"/>
    <n v="0.5"/>
    <n v="0.1"/>
    <s v="Clara"/>
    <n v="225"/>
    <n v="156"/>
    <n v="10"/>
    <n v="0"/>
    <n v="22"/>
    <n v="17"/>
    <n v="0"/>
    <n v="1"/>
    <n v="0"/>
    <n v="36"/>
    <n v="14"/>
    <n v="3"/>
    <n v="225"/>
    <n v="0.75000000000000255"/>
    <n v="156"/>
    <n v="1"/>
    <n v="22"/>
    <n v="0.48888888888888821"/>
    <n v="17"/>
    <n v="0.56666666666666676"/>
    <n v="10"/>
    <n v="0.66666666666666674"/>
    <n v="0"/>
    <n v="1.3877787807814457E-16"/>
  </r>
  <r>
    <x v="1"/>
    <d v="2011-10-22T00:00:00"/>
    <x v="0"/>
    <s v="UPA400"/>
    <x v="96"/>
    <x v="229"/>
    <n v="621394"/>
    <n v="139703"/>
    <n v="0"/>
    <n v="7"/>
    <n v="0"/>
    <n v="14"/>
    <n v="7"/>
    <n v="37"/>
    <n v="1.1000000000000001"/>
    <n v="0.1"/>
    <s v="Clara"/>
    <n v="414"/>
    <n v="226"/>
    <n v="12"/>
    <n v="1"/>
    <n v="36"/>
    <n v="28"/>
    <n v="1"/>
    <n v="1"/>
    <n v="0"/>
    <n v="39"/>
    <n v="17"/>
    <n v="4"/>
    <n v="414"/>
    <n v="1"/>
    <n v="226"/>
    <n v="1"/>
    <n v="36"/>
    <n v="0.79999999999999971"/>
    <n v="28"/>
    <n v="0.93333333333333335"/>
    <n v="12"/>
    <n v="0.8"/>
    <n v="1"/>
    <n v="0.10000000000000014"/>
  </r>
  <r>
    <x v="1"/>
    <d v="2011-10-22T00:00:00"/>
    <x v="0"/>
    <s v="UPA400"/>
    <x v="96"/>
    <x v="399"/>
    <n v="600703"/>
    <n v="92443"/>
    <n v="0"/>
    <n v="33.1"/>
    <n v="0"/>
    <n v="24.4"/>
    <n v="6.7"/>
    <n v="40.5"/>
    <m/>
    <n v="-1"/>
    <s v="Oscura"/>
    <n v="160.69999999999999"/>
    <n v="115"/>
    <n v="4.5999999999999996"/>
    <n v="4.7"/>
    <n v="22.5"/>
    <n v="18.2"/>
    <n v="0.6"/>
    <n v="0"/>
    <n v="0"/>
    <n v="113.6"/>
    <n v="21"/>
    <n v="6.5"/>
    <n v="161"/>
    <n v="0.5366666666666714"/>
    <n v="115"/>
    <n v="0.76666666666666516"/>
    <n v="23"/>
    <n v="0.51111111111111041"/>
    <n v="18"/>
    <n v="0.60000000000000009"/>
    <n v="5"/>
    <n v="0.33333333333333348"/>
    <n v="5"/>
    <n v="0.50000000000000011"/>
  </r>
  <r>
    <x v="1"/>
    <d v="2011-10-22T00:00:00"/>
    <x v="0"/>
    <s v="UPA400"/>
    <x v="96"/>
    <x v="399"/>
    <n v="588422"/>
    <n v="106731"/>
    <n v="0"/>
    <n v="34.5"/>
    <n v="0"/>
    <n v="22.3"/>
    <n v="7"/>
    <n v="36.299999999999997"/>
    <m/>
    <n v="-1"/>
    <s v="Oscura"/>
    <n v="238.4"/>
    <n v="137"/>
    <n v="7.7"/>
    <n v="5.9"/>
    <n v="29.8"/>
    <n v="28.5"/>
    <n v="0.8"/>
    <n v="0"/>
    <n v="0"/>
    <n v="121"/>
    <n v="20.2"/>
    <n v="7"/>
    <n v="238"/>
    <n v="0.79333333333333544"/>
    <n v="137"/>
    <n v="0.91333333333333278"/>
    <n v="30"/>
    <n v="0.66666666666666619"/>
    <n v="29"/>
    <n v="0.96666666666666667"/>
    <n v="8"/>
    <n v="0.53333333333333344"/>
    <n v="6"/>
    <n v="0.60000000000000009"/>
  </r>
  <r>
    <x v="1"/>
    <d v="2011-10-22T00:00:00"/>
    <x v="0"/>
    <s v="UPA400"/>
    <x v="96"/>
    <x v="142"/>
    <n v="567223"/>
    <n v="58963"/>
    <n v="0"/>
    <n v="0.8"/>
    <n v="0"/>
    <n v="13"/>
    <n v="6.7"/>
    <n v="36.299999999999997"/>
    <m/>
    <n v="-1"/>
    <s v="Oscura"/>
    <n v="65.2"/>
    <n v="35.6"/>
    <n v="3.2"/>
    <n v="1.3"/>
    <n v="17.5"/>
    <n v="16.600000000000001"/>
    <n v="0.9"/>
    <n v="0"/>
    <n v="0"/>
    <n v="368.8"/>
    <n v="75.099999999999994"/>
    <n v="5"/>
    <n v="65"/>
    <n v="0.21666666666667023"/>
    <n v="36"/>
    <n v="0.23999999999999733"/>
    <n v="18"/>
    <n v="0.39999999999999941"/>
    <n v="17"/>
    <n v="0.56666666666666676"/>
    <n v="3"/>
    <n v="0.20000000000000018"/>
    <n v="1"/>
    <n v="0.10000000000000014"/>
  </r>
  <r>
    <x v="1"/>
    <d v="2011-10-22T00:00:00"/>
    <x v="0"/>
    <s v="UPA400"/>
    <x v="96"/>
    <x v="402"/>
    <n v="535304"/>
    <n v="27044"/>
    <n v="0"/>
    <n v="0"/>
    <n v="0"/>
    <n v="12.9"/>
    <n v="6.5"/>
    <n v="37.4"/>
    <m/>
    <n v="-1"/>
    <s v="Oscura"/>
    <n v="50.8"/>
    <n v="28.8"/>
    <n v="2.9"/>
    <n v="0"/>
    <n v="9.6"/>
    <n v="8"/>
    <n v="0.6"/>
    <n v="2.7"/>
    <n v="0"/>
    <n v="92"/>
    <n v="33.9"/>
    <n v="2.5"/>
    <n v="51"/>
    <n v="0.17000000000000365"/>
    <n v="29"/>
    <n v="0.19333333333333075"/>
    <n v="10"/>
    <n v="0.22222222222222177"/>
    <n v="8"/>
    <n v="0.26666666666666683"/>
    <n v="3"/>
    <n v="0.20000000000000018"/>
    <n v="0"/>
    <n v="1.3877787807814457E-16"/>
  </r>
  <r>
    <x v="1"/>
    <d v="2011-11-13T00:00:00"/>
    <x v="0"/>
    <s v="UPA400"/>
    <x v="97"/>
    <x v="281"/>
    <n v="832752"/>
    <n v="44000"/>
    <n v="0"/>
    <n v="3"/>
    <m/>
    <n v="2"/>
    <n v="6"/>
    <m/>
    <m/>
    <n v="0.35"/>
    <m/>
    <n v="182"/>
    <n v="116"/>
    <n v="13"/>
    <n v="0"/>
    <n v="10"/>
    <n v="14"/>
    <n v="0"/>
    <n v="1"/>
    <n v="1"/>
    <n v="63"/>
    <n v="16"/>
    <n v="0"/>
    <n v="182"/>
    <n v="0.60666666666667068"/>
    <n v="116"/>
    <n v="0.77333333333333187"/>
    <n v="10"/>
    <n v="0.22222222222222177"/>
    <n v="14"/>
    <n v="0.46666666666666679"/>
    <n v="13"/>
    <n v="0.8666666666666667"/>
    <n v="0"/>
    <n v="1.3877787807814457E-16"/>
  </r>
  <r>
    <x v="1"/>
    <d v="2011-11-13T00:00:00"/>
    <x v="0"/>
    <s v="UPA400"/>
    <x v="97"/>
    <x v="23"/>
    <n v="812730"/>
    <n v="23980"/>
    <n v="0"/>
    <n v="3"/>
    <m/>
    <n v="1"/>
    <n v="6.4"/>
    <m/>
    <m/>
    <n v="0.43"/>
    <m/>
    <n v="85"/>
    <n v="57"/>
    <n v="12"/>
    <n v="0"/>
    <n v="7"/>
    <n v="10"/>
    <n v="1"/>
    <n v="0"/>
    <n v="0"/>
    <n v="67"/>
    <n v="10"/>
    <n v="0"/>
    <n v="85"/>
    <n v="0.28333333333333705"/>
    <n v="57"/>
    <n v="0.37999999999999706"/>
    <n v="7"/>
    <n v="0.15555555555555509"/>
    <n v="10"/>
    <n v="0.33339999999999997"/>
    <n v="12"/>
    <n v="0.8"/>
    <n v="0"/>
    <n v="1.3877787807814457E-16"/>
  </r>
  <r>
    <x v="1"/>
    <d v="2011-11-13T00:00:00"/>
    <x v="0"/>
    <s v="UPA400"/>
    <x v="97"/>
    <x v="25"/>
    <n v="780422"/>
    <n v="39837"/>
    <n v="0"/>
    <n v="2"/>
    <m/>
    <n v="2"/>
    <n v="6.2190000000000003"/>
    <n v="29.25"/>
    <n v="1.22"/>
    <n v="0.45"/>
    <m/>
    <n v="82"/>
    <n v="68"/>
    <n v="2"/>
    <n v="0"/>
    <n v="8"/>
    <n v="7"/>
    <n v="0"/>
    <m/>
    <n v="0"/>
    <n v="30"/>
    <n v="2"/>
    <n v="0"/>
    <n v="82"/>
    <n v="0.27333333333333698"/>
    <n v="68"/>
    <n v="0.45333333333333026"/>
    <n v="8"/>
    <n v="0.17777777777777731"/>
    <n v="7"/>
    <n v="0.2333333333333335"/>
    <n v="2"/>
    <n v="0.13333333333333353"/>
    <n v="0"/>
    <n v="1.3877787807814457E-16"/>
  </r>
  <r>
    <x v="1"/>
    <d v="2011-11-13T00:00:00"/>
    <x v="0"/>
    <s v="UPA400"/>
    <x v="97"/>
    <x v="2"/>
    <n v="755097"/>
    <n v="42859"/>
    <n v="0"/>
    <n v="2"/>
    <m/>
    <n v="2"/>
    <n v="5.8280000000000003"/>
    <n v="28.54"/>
    <n v="1.35"/>
    <n v="0.3"/>
    <m/>
    <n v="135"/>
    <n v="58"/>
    <n v="2"/>
    <n v="0"/>
    <n v="10"/>
    <n v="10"/>
    <n v="0"/>
    <m/>
    <n v="1"/>
    <n v="31"/>
    <n v="5"/>
    <n v="0"/>
    <n v="135"/>
    <n v="0.45000000000000479"/>
    <n v="58"/>
    <n v="0.38666666666666372"/>
    <n v="10"/>
    <n v="0.22222222222222177"/>
    <n v="10"/>
    <n v="0.33339999999999997"/>
    <n v="2"/>
    <n v="0.13333333333333353"/>
    <n v="0"/>
    <n v="1.3877787807814457E-16"/>
  </r>
  <r>
    <x v="1"/>
    <d v="2011-11-13T00:00:00"/>
    <x v="0"/>
    <s v="UPA400"/>
    <x v="97"/>
    <x v="293"/>
    <n v="747651"/>
    <n v="35413"/>
    <n v="0"/>
    <n v="2"/>
    <m/>
    <n v="1"/>
    <n v="5.9"/>
    <m/>
    <m/>
    <n v="0.28999999999999998"/>
    <m/>
    <n v="111"/>
    <n v="61"/>
    <n v="3"/>
    <n v="0"/>
    <n v="9"/>
    <n v="12"/>
    <n v="0"/>
    <n v="0"/>
    <n v="1"/>
    <n v="39"/>
    <n v="8"/>
    <n v="1"/>
    <n v="111"/>
    <n v="0.37000000000000427"/>
    <n v="61"/>
    <n v="0.40666666666666368"/>
    <n v="9"/>
    <n v="0.19999999999999954"/>
    <n v="12"/>
    <n v="0.40000000000000013"/>
    <n v="3"/>
    <n v="0.20000000000000018"/>
    <n v="0"/>
    <n v="1.3877787807814457E-16"/>
  </r>
  <r>
    <x v="1"/>
    <d v="2011-11-13T00:00:00"/>
    <x v="0"/>
    <s v="UPA400"/>
    <x v="97"/>
    <x v="9"/>
    <n v="763612"/>
    <n v="23027"/>
    <n v="0"/>
    <n v="3"/>
    <m/>
    <n v="1"/>
    <n v="6.4"/>
    <m/>
    <m/>
    <n v="0.42"/>
    <m/>
    <n v="56"/>
    <n v="56"/>
    <n v="3"/>
    <n v="0"/>
    <n v="6"/>
    <n v="8"/>
    <n v="1"/>
    <n v="0"/>
    <n v="0"/>
    <n v="30"/>
    <n v="4"/>
    <n v="1"/>
    <n v="56"/>
    <n v="0.18666666666667028"/>
    <n v="56"/>
    <n v="0.37333333333333041"/>
    <n v="6"/>
    <n v="0.13333333333333286"/>
    <n v="8"/>
    <n v="0.26666666666666683"/>
    <n v="3"/>
    <n v="0.20000000000000018"/>
    <n v="0"/>
    <n v="1.3877787807814457E-16"/>
  </r>
  <r>
    <x v="1"/>
    <d v="2011-11-13T00:00:00"/>
    <x v="0"/>
    <s v="UPA400"/>
    <x v="97"/>
    <x v="403"/>
    <n v="683234"/>
    <n v="30282"/>
    <n v="0"/>
    <n v="3"/>
    <m/>
    <n v="3"/>
    <n v="6.1"/>
    <s v=""/>
    <s v=""/>
    <n v="0.67"/>
    <s v=""/>
    <n v="98"/>
    <n v="62"/>
    <n v="4"/>
    <n v="0"/>
    <n v="14"/>
    <n v="10"/>
    <n v="0"/>
    <n v="1"/>
    <n v="1"/>
    <n v="35"/>
    <n v="13"/>
    <n v="1"/>
    <n v="98"/>
    <n v="0.32666666666667066"/>
    <n v="62"/>
    <n v="0.41333333333333033"/>
    <n v="14"/>
    <n v="0.31111111111111062"/>
    <n v="10"/>
    <n v="0.33339999999999997"/>
    <n v="4"/>
    <n v="0.26666666666666683"/>
    <n v="0"/>
    <n v="1.3877787807814457E-16"/>
  </r>
  <r>
    <x v="1"/>
    <d v="2011-11-13T00:00:00"/>
    <x v="0"/>
    <s v="UPA400"/>
    <x v="97"/>
    <x v="317"/>
    <n v="652952"/>
    <n v="173962"/>
    <n v="0"/>
    <n v="4"/>
    <n v="0"/>
    <n v="11"/>
    <n v="7.1"/>
    <n v="37"/>
    <n v="0.2"/>
    <n v="0.1"/>
    <s v="Clara"/>
    <n v="121"/>
    <n v="142"/>
    <n v="12"/>
    <n v="0"/>
    <n v="17"/>
    <n v="11"/>
    <n v="0"/>
    <n v="0"/>
    <n v="0"/>
    <n v="38"/>
    <n v="34"/>
    <n v="3"/>
    <n v="121"/>
    <n v="0.40333333333333782"/>
    <n v="142"/>
    <n v="0.94666666666666632"/>
    <n v="17"/>
    <n v="0.37777777777777721"/>
    <n v="11"/>
    <n v="0.36666666666666681"/>
    <n v="12"/>
    <n v="0.8"/>
    <n v="0"/>
    <n v="1.3877787807814457E-16"/>
  </r>
  <r>
    <x v="1"/>
    <d v="2011-11-13T00:00:00"/>
    <x v="0"/>
    <s v="UPA400"/>
    <x v="97"/>
    <x v="404"/>
    <n v="630477"/>
    <n v="151487"/>
    <n v="0"/>
    <n v="5"/>
    <n v="0"/>
    <n v="11"/>
    <n v="7.1"/>
    <n v="37.200000000000003"/>
    <n v="1"/>
    <n v="0.1"/>
    <s v="Clara"/>
    <n v="111"/>
    <n v="112"/>
    <n v="10"/>
    <n v="0"/>
    <n v="10"/>
    <n v="10"/>
    <n v="0"/>
    <n v="1"/>
    <n v="0"/>
    <n v="37"/>
    <n v="15"/>
    <n v="2"/>
    <n v="111"/>
    <n v="0.37000000000000427"/>
    <n v="112"/>
    <n v="0.74666666666666504"/>
    <n v="10"/>
    <n v="0.22222222222222177"/>
    <n v="10"/>
    <n v="0.33339999999999997"/>
    <n v="10"/>
    <n v="0.66666666666666674"/>
    <n v="0"/>
    <n v="1.3877787807814457E-16"/>
  </r>
  <r>
    <x v="1"/>
    <d v="2011-11-13T00:00:00"/>
    <x v="0"/>
    <s v="UPA400"/>
    <x v="97"/>
    <x v="49"/>
    <n v="594062"/>
    <n v="115072"/>
    <n v="0"/>
    <n v="29.8"/>
    <n v="0"/>
    <n v="18.8"/>
    <n v="7.1"/>
    <n v="35.799999999999997"/>
    <m/>
    <n v="-1"/>
    <s v="Oscura"/>
    <n v="118.5"/>
    <n v="100.3"/>
    <n v="5.6"/>
    <n v="2.8"/>
    <n v="9.6999999999999993"/>
    <n v="7.4"/>
    <n v="0.2"/>
    <n v="0"/>
    <n v="0"/>
    <n v="79.400000000000006"/>
    <n v="19"/>
    <n v="4.8"/>
    <n v="119"/>
    <n v="0.39666666666667111"/>
    <n v="100"/>
    <n v="0.66666666666666452"/>
    <n v="10"/>
    <n v="0.22222222222222177"/>
    <n v="7"/>
    <n v="0.2333333333333335"/>
    <n v="6"/>
    <n v="0.40000000000000013"/>
    <n v="3"/>
    <n v="0.30000000000000016"/>
  </r>
  <r>
    <x v="1"/>
    <d v="2011-11-13T00:00:00"/>
    <x v="0"/>
    <s v="UPA400"/>
    <x v="97"/>
    <x v="304"/>
    <n v="559553"/>
    <n v="77862"/>
    <n v="0"/>
    <n v="3"/>
    <n v="0"/>
    <n v="24"/>
    <n v="6.9"/>
    <n v="34.700000000000003"/>
    <m/>
    <n v="-1"/>
    <s v="Oscura"/>
    <n v="219.2"/>
    <n v="122"/>
    <n v="4.2"/>
    <n v="5"/>
    <n v="25.5"/>
    <n v="16.7"/>
    <n v="0.7"/>
    <n v="0"/>
    <n v="0"/>
    <n v="60"/>
    <n v="26"/>
    <n v="4.7"/>
    <n v="219"/>
    <n v="0.73000000000000276"/>
    <n v="122"/>
    <n v="0.81333333333333213"/>
    <n v="26"/>
    <n v="0.57777777777777717"/>
    <n v="17"/>
    <n v="0.56666666666666676"/>
    <n v="4"/>
    <n v="0.26666666666666683"/>
    <n v="5"/>
    <n v="0.50000000000000011"/>
  </r>
  <r>
    <x v="1"/>
    <d v="2011-11-13T00:00:00"/>
    <x v="0"/>
    <s v="UPA400"/>
    <x v="97"/>
    <x v="82"/>
    <n v="561679"/>
    <n v="82689"/>
    <n v="0"/>
    <n v="0"/>
    <n v="0"/>
    <n v="13"/>
    <n v="6.8"/>
    <n v="34.299999999999997"/>
    <m/>
    <n v="-1"/>
    <s v="Oscura"/>
    <n v="29.3"/>
    <n v="34.200000000000003"/>
    <n v="2.1"/>
    <n v="0.6"/>
    <n v="4.4000000000000004"/>
    <n v="11.3"/>
    <n v="1.1000000000000001"/>
    <n v="0"/>
    <n v="0"/>
    <n v="69.8"/>
    <n v="25.4"/>
    <n v="1.3"/>
    <n v="29"/>
    <n v="9.6666666666670453E-2"/>
    <n v="34"/>
    <n v="0.22666666666666402"/>
    <n v="4"/>
    <n v="8.8888888888888407E-2"/>
    <n v="11"/>
    <n v="0.36666666666666681"/>
    <n v="2"/>
    <n v="0.13333333333333353"/>
    <n v="1"/>
    <n v="0.10000000000000014"/>
  </r>
  <r>
    <x v="1"/>
    <d v="2011-11-13T00:00:00"/>
    <x v="0"/>
    <s v="UPA400"/>
    <x v="97"/>
    <x v="118"/>
    <n v="532758"/>
    <n v="51067"/>
    <n v="0"/>
    <n v="0"/>
    <n v="0"/>
    <n v="25.9"/>
    <n v="6.8"/>
    <n v="37.1"/>
    <m/>
    <n v="-1"/>
    <s v="Oscura"/>
    <n v="57"/>
    <n v="27.5"/>
    <n v="3.6"/>
    <n v="3.5"/>
    <n v="8.6999999999999993"/>
    <n v="12.1"/>
    <n v="1.5"/>
    <n v="0"/>
    <n v="0"/>
    <n v="168.2"/>
    <n v="33"/>
    <n v="16"/>
    <n v="57"/>
    <n v="0.19000000000000361"/>
    <n v="28"/>
    <n v="0.18666666666666409"/>
    <n v="9"/>
    <n v="0.19999999999999954"/>
    <n v="12"/>
    <n v="0.40000000000000013"/>
    <n v="4"/>
    <n v="0.26666666666666683"/>
    <n v="4"/>
    <n v="0.40000000000000013"/>
  </r>
  <r>
    <x v="1"/>
    <d v="2011-11-13T00:00:00"/>
    <x v="0"/>
    <s v="UPA400"/>
    <x v="97"/>
    <x v="376"/>
    <n v="529854"/>
    <n v="50864"/>
    <n v="0"/>
    <n v="0"/>
    <n v="0"/>
    <n v="17"/>
    <n v="6.8"/>
    <n v="36.1"/>
    <m/>
    <n v="-1"/>
    <s v="Oscura"/>
    <n v="41.8"/>
    <n v="54.1"/>
    <n v="3.7"/>
    <n v="0.6"/>
    <n v="7.6"/>
    <n v="8.8000000000000007"/>
    <n v="0.9"/>
    <n v="0"/>
    <n v="0"/>
    <n v="99.7"/>
    <n v="22.4"/>
    <n v="1.2"/>
    <n v="42"/>
    <n v="0.1400000000000037"/>
    <n v="54"/>
    <n v="0.3599999999999971"/>
    <n v="8"/>
    <n v="0.17777777777777731"/>
    <n v="9"/>
    <n v="0.30000000000000016"/>
    <n v="4"/>
    <n v="0.26666666666666683"/>
    <n v="1"/>
    <n v="0.10000000000000014"/>
  </r>
  <r>
    <x v="1"/>
    <d v="2012-04-06T00:00:00"/>
    <x v="0"/>
    <s v="UPA400"/>
    <x v="98"/>
    <x v="342"/>
    <n v="869635"/>
    <n v="65151"/>
    <n v="0"/>
    <n v="3"/>
    <m/>
    <n v="1"/>
    <n v="6.7"/>
    <m/>
    <m/>
    <n v="0.03"/>
    <s v="Clara"/>
    <n v="112"/>
    <n v="114"/>
    <n v="5"/>
    <n v="0"/>
    <n v="13"/>
    <n v="9"/>
    <n v="0"/>
    <n v="1"/>
    <n v="1"/>
    <n v="35"/>
    <n v="3"/>
    <n v="1"/>
    <n v="112"/>
    <n v="0.37333333333333762"/>
    <n v="114"/>
    <n v="0.75999999999999845"/>
    <n v="13"/>
    <n v="0.28888888888888842"/>
    <n v="9"/>
    <n v="0.30000000000000016"/>
    <n v="5"/>
    <n v="0.33333333333333348"/>
    <n v="0"/>
    <n v="1.3877787807814457E-16"/>
  </r>
  <r>
    <x v="1"/>
    <d v="2012-04-06T00:00:00"/>
    <x v="0"/>
    <s v="O500 EURO V"/>
    <x v="98"/>
    <x v="31"/>
    <n v="822314"/>
    <n v="17830"/>
    <n v="0"/>
    <n v="3"/>
    <m/>
    <n v="1"/>
    <n v="6.6"/>
    <n v="35"/>
    <n v="1.51"/>
    <n v="0.02"/>
    <m/>
    <n v="36"/>
    <n v="66"/>
    <n v="2"/>
    <n v="0"/>
    <n v="4"/>
    <n v="4"/>
    <n v="0"/>
    <n v="0"/>
    <n v="0"/>
    <n v="29"/>
    <n v="2"/>
    <n v="1"/>
    <n v="36"/>
    <n v="0.12000000000000374"/>
    <n v="66"/>
    <n v="0.43999999999999695"/>
    <n v="4"/>
    <n v="8.8888888888888407E-2"/>
    <n v="4"/>
    <n v="0.13333333333333353"/>
    <n v="2"/>
    <n v="0.13333333333333353"/>
    <n v="0"/>
    <n v="1.3877787807814457E-16"/>
  </r>
  <r>
    <x v="1"/>
    <d v="2012-04-06T00:00:00"/>
    <x v="0"/>
    <s v="UPA400"/>
    <x v="98"/>
    <x v="139"/>
    <n v="771156"/>
    <n v="75005"/>
    <n v="0"/>
    <n v="12"/>
    <m/>
    <n v="5"/>
    <n v="5.8559999999999999"/>
    <n v="28.12"/>
    <n v="1"/>
    <n v="0.66"/>
    <m/>
    <n v="86"/>
    <n v="168"/>
    <n v="3"/>
    <n v="1"/>
    <n v="13"/>
    <n v="7"/>
    <n v="0"/>
    <m/>
    <n v="1"/>
    <n v="39"/>
    <n v="6"/>
    <n v="2"/>
    <n v="86"/>
    <n v="0.2866666666666704"/>
    <n v="168"/>
    <n v="1"/>
    <n v="13"/>
    <n v="0.28888888888888842"/>
    <n v="7"/>
    <n v="0.2333333333333335"/>
    <n v="3"/>
    <n v="0.20000000000000018"/>
    <n v="1"/>
    <n v="0.10000000000000014"/>
  </r>
  <r>
    <x v="1"/>
    <d v="2012-04-06T00:00:00"/>
    <x v="0"/>
    <s v="UPA400"/>
    <x v="98"/>
    <x v="33"/>
    <n v="749350"/>
    <n v="53199"/>
    <n v="0"/>
    <n v="22"/>
    <m/>
    <n v="5"/>
    <n v="5.8"/>
    <m/>
    <m/>
    <n v="0.32"/>
    <m/>
    <n v="88"/>
    <n v="200"/>
    <n v="4"/>
    <n v="2"/>
    <n v="13"/>
    <n v="10"/>
    <n v="1"/>
    <n v="2"/>
    <n v="2"/>
    <n v="38"/>
    <n v="8"/>
    <n v="1"/>
    <n v="88"/>
    <n v="0.29333333333333711"/>
    <n v="200"/>
    <n v="1"/>
    <n v="13"/>
    <n v="0.28888888888888842"/>
    <n v="10"/>
    <n v="0.33339999999999997"/>
    <n v="4"/>
    <n v="0.26666666666666683"/>
    <n v="2"/>
    <n v="0.20000000000000015"/>
  </r>
  <r>
    <x v="1"/>
    <d v="2012-04-06T00:00:00"/>
    <x v="0"/>
    <s v="UPA400"/>
    <x v="98"/>
    <x v="405"/>
    <n v="735583"/>
    <n v="100062"/>
    <n v="0"/>
    <n v="5"/>
    <m/>
    <n v="3"/>
    <n v="7"/>
    <n v="35.799999999999997"/>
    <n v="1.36"/>
    <n v="0.05"/>
    <m/>
    <n v="194"/>
    <n v="117"/>
    <n v="6"/>
    <n v="1"/>
    <n v="14"/>
    <n v="12"/>
    <n v="0"/>
    <n v="1"/>
    <n v="1"/>
    <n v="52"/>
    <n v="15"/>
    <n v="1"/>
    <n v="194"/>
    <n v="0.64666666666667028"/>
    <n v="117"/>
    <n v="0.77999999999999858"/>
    <n v="14"/>
    <n v="0.31111111111111062"/>
    <n v="12"/>
    <n v="0.40000000000000013"/>
    <n v="6"/>
    <n v="0.40000000000000013"/>
    <n v="1"/>
    <n v="0.10000000000000014"/>
  </r>
  <r>
    <x v="1"/>
    <d v="2012-04-06T00:00:00"/>
    <x v="0"/>
    <s v="UPA400"/>
    <x v="98"/>
    <x v="371"/>
    <n v="706699"/>
    <n v="71178"/>
    <n v="0"/>
    <n v="3"/>
    <m/>
    <n v="2"/>
    <n v="7.2"/>
    <n v="36.700000000000003"/>
    <n v="1.07"/>
    <n v="0.06"/>
    <m/>
    <n v="100"/>
    <n v="80"/>
    <n v="4"/>
    <n v="0"/>
    <n v="12"/>
    <n v="9"/>
    <n v="0"/>
    <n v="1"/>
    <n v="0"/>
    <n v="53"/>
    <n v="11"/>
    <n v="1"/>
    <n v="100"/>
    <n v="0.33333333333333737"/>
    <n v="80"/>
    <n v="0.53333333333333033"/>
    <n v="12"/>
    <n v="0.26666666666666622"/>
    <n v="9"/>
    <n v="0.30000000000000016"/>
    <n v="4"/>
    <n v="0.26666666666666683"/>
    <n v="0"/>
    <n v="1.3877787807814457E-16"/>
  </r>
  <r>
    <x v="1"/>
    <d v="2012-04-06T00:00:00"/>
    <x v="0"/>
    <s v="UPA400"/>
    <x v="98"/>
    <x v="27"/>
    <n v="668739"/>
    <n v="33218"/>
    <n v="0"/>
    <n v="12"/>
    <n v="0"/>
    <n v="2"/>
    <n v="7.3"/>
    <n v="38.200000000000003"/>
    <n v="0.5"/>
    <n v="0.1"/>
    <s v="Clara"/>
    <n v="77"/>
    <n v="86"/>
    <n v="4"/>
    <n v="0"/>
    <n v="11"/>
    <n v="8"/>
    <n v="0"/>
    <n v="1"/>
    <n v="0"/>
    <n v="61"/>
    <n v="31"/>
    <n v="1"/>
    <n v="77"/>
    <n v="0.25666666666667021"/>
    <n v="86"/>
    <n v="0.57333333333333059"/>
    <n v="11"/>
    <n v="0.24444444444444399"/>
    <n v="8"/>
    <n v="0.26666666666666683"/>
    <n v="4"/>
    <n v="0.26666666666666683"/>
    <n v="0"/>
    <n v="1.3877787807814457E-16"/>
  </r>
  <r>
    <x v="1"/>
    <d v="2012-04-06T00:00:00"/>
    <x v="0"/>
    <s v="UPA400"/>
    <x v="98"/>
    <x v="406"/>
    <n v="635521"/>
    <n v="181484"/>
    <n v="0"/>
    <n v="6"/>
    <n v="-1"/>
    <n v="7"/>
    <n v="7.2"/>
    <n v="37.9"/>
    <n v="0.1"/>
    <n v="0.1"/>
    <s v="Clara"/>
    <n v="353"/>
    <n v="169"/>
    <n v="16"/>
    <n v="1"/>
    <n v="24"/>
    <n v="15"/>
    <n v="1"/>
    <n v="1"/>
    <n v="-1"/>
    <n v="155"/>
    <n v="92"/>
    <n v="3"/>
    <n v="353"/>
    <n v="1"/>
    <n v="169"/>
    <n v="1"/>
    <n v="24"/>
    <n v="0.53333333333333266"/>
    <n v="15"/>
    <n v="0.50000000000000011"/>
    <n v="16"/>
    <n v="1"/>
    <n v="1"/>
    <n v="0.10000000000000014"/>
  </r>
  <r>
    <x v="1"/>
    <d v="2012-04-06T00:00:00"/>
    <x v="0"/>
    <s v="UPA400"/>
    <x v="98"/>
    <x v="184"/>
    <n v="607421"/>
    <n v="153384"/>
    <n v="0"/>
    <n v="2.2999999999999998"/>
    <n v="0"/>
    <n v="16.5"/>
    <n v="6.9"/>
    <n v="38.4"/>
    <m/>
    <n v="-1"/>
    <s v="Oscura"/>
    <n v="174.2"/>
    <n v="104.2"/>
    <n v="14.3"/>
    <n v="5.4"/>
    <n v="20.399999999999999"/>
    <n v="22"/>
    <n v="0.7"/>
    <n v="0"/>
    <n v="0"/>
    <n v="252.1"/>
    <n v="59.7"/>
    <n v="1.5"/>
    <n v="174"/>
    <n v="0.58000000000000429"/>
    <n v="104"/>
    <n v="0.69333333333333136"/>
    <n v="20"/>
    <n v="0.44444444444444381"/>
    <n v="22"/>
    <n v="0.73333333333333339"/>
    <n v="14"/>
    <n v="0.93333333333333335"/>
    <n v="5"/>
    <n v="0.50000000000000011"/>
  </r>
  <r>
    <x v="1"/>
    <d v="2012-04-06T00:00:00"/>
    <x v="0"/>
    <s v="UPA400"/>
    <x v="98"/>
    <x v="275"/>
    <n v="574402"/>
    <n v="120365"/>
    <n v="0"/>
    <n v="0"/>
    <n v="0"/>
    <n v="7.2"/>
    <n v="7.4"/>
    <n v="39.1"/>
    <m/>
    <n v="-1"/>
    <s v="Oscura"/>
    <n v="0"/>
    <n v="39.5"/>
    <n v="12.2"/>
    <n v="2.6"/>
    <n v="3.2"/>
    <n v="27.1"/>
    <n v="1.7"/>
    <n v="0.2"/>
    <n v="0"/>
    <n v="710"/>
    <n v="60.3"/>
    <n v="1.1000000000000001"/>
    <n v="0"/>
    <n v="3.8380756905986857E-15"/>
    <n v="40"/>
    <n v="0.26666666666666394"/>
    <n v="3"/>
    <n v="6.666666666666618E-2"/>
    <n v="27"/>
    <n v="0.9"/>
    <n v="12"/>
    <n v="0.8"/>
    <n v="3"/>
    <n v="0.30000000000000016"/>
  </r>
  <r>
    <x v="1"/>
    <d v="2012-04-06T00:00:00"/>
    <x v="0"/>
    <s v="UPA400"/>
    <x v="98"/>
    <x v="407"/>
    <n v="536421"/>
    <n v="82384"/>
    <n v="0"/>
    <n v="10.7"/>
    <n v="0"/>
    <n v="15.9"/>
    <n v="7.1"/>
    <n v="39"/>
    <m/>
    <n v="-1"/>
    <s v="Oscura"/>
    <n v="58.6"/>
    <n v="88.3"/>
    <n v="14.9"/>
    <n v="4.8"/>
    <n v="25.3"/>
    <n v="13.3"/>
    <n v="0.4"/>
    <n v="0"/>
    <n v="0"/>
    <n v="267.10000000000002"/>
    <n v="69.7"/>
    <n v="3.6"/>
    <n v="59"/>
    <n v="0.19666666666667026"/>
    <n v="88"/>
    <n v="0.58666666666666401"/>
    <n v="25"/>
    <n v="0.55559999999999998"/>
    <n v="13"/>
    <n v="0.43333333333333346"/>
    <n v="15"/>
    <n v="1"/>
    <n v="5"/>
    <n v="0.50000000000000011"/>
  </r>
  <r>
    <x v="1"/>
    <d v="2012-06-03T00:00:00"/>
    <x v="0"/>
    <s v="UPA400"/>
    <x v="99"/>
    <x v="408"/>
    <n v="859826"/>
    <n v="49308"/>
    <n v="0"/>
    <n v="2"/>
    <m/>
    <n v="1"/>
    <n v="6"/>
    <m/>
    <m/>
    <n v="0.31"/>
    <m/>
    <n v="123"/>
    <n v="72"/>
    <n v="0"/>
    <n v="0"/>
    <n v="6"/>
    <n v="14"/>
    <n v="0"/>
    <n v="0"/>
    <n v="0"/>
    <n v="38"/>
    <n v="6"/>
    <n v="0"/>
    <n v="123"/>
    <n v="0.41000000000000453"/>
    <n v="72"/>
    <n v="0.47999999999999687"/>
    <n v="6"/>
    <n v="0.13333333333333286"/>
    <n v="14"/>
    <n v="0.46666666666666679"/>
    <n v="0"/>
    <n v="1.9428902930940239E-16"/>
    <n v="0"/>
    <n v="1.3877787807814457E-16"/>
  </r>
  <r>
    <x v="1"/>
    <d v="2012-06-03T00:00:00"/>
    <x v="0"/>
    <s v="UPA400"/>
    <x v="99"/>
    <x v="25"/>
    <n v="764194"/>
    <n v="58330"/>
    <n v="0"/>
    <n v="3"/>
    <m/>
    <n v="2"/>
    <n v="6.0220000000000002"/>
    <n v="28.15"/>
    <n v="1.17"/>
    <n v="0.23"/>
    <m/>
    <n v="91"/>
    <n v="135"/>
    <n v="2"/>
    <n v="1"/>
    <n v="9"/>
    <n v="7"/>
    <n v="0"/>
    <m/>
    <n v="1"/>
    <n v="28"/>
    <n v="2"/>
    <n v="1"/>
    <n v="91"/>
    <n v="0.30333333333333717"/>
    <n v="135"/>
    <n v="0.89999999999999936"/>
    <n v="9"/>
    <n v="0.19999999999999954"/>
    <n v="7"/>
    <n v="0.2333333333333335"/>
    <n v="2"/>
    <n v="0.13333333333333353"/>
    <n v="1"/>
    <n v="0.10000000000000014"/>
  </r>
  <r>
    <x v="1"/>
    <d v="2012-06-03T00:00:00"/>
    <x v="0"/>
    <s v="UPA400"/>
    <x v="99"/>
    <x v="9"/>
    <n v="750468"/>
    <n v="44604"/>
    <n v="0"/>
    <n v="3"/>
    <m/>
    <n v="2"/>
    <n v="6.1"/>
    <m/>
    <m/>
    <n v="0.3"/>
    <m/>
    <n v="75"/>
    <n v="134"/>
    <n v="4"/>
    <n v="1"/>
    <n v="7"/>
    <n v="10"/>
    <n v="0"/>
    <n v="1"/>
    <n v="1"/>
    <n v="28"/>
    <n v="3"/>
    <n v="1"/>
    <n v="75"/>
    <n v="0.2500000000000035"/>
    <n v="134"/>
    <n v="0.89333333333333265"/>
    <n v="7"/>
    <n v="0.15555555555555509"/>
    <n v="10"/>
    <n v="0.33339999999999997"/>
    <n v="4"/>
    <n v="0.26666666666666683"/>
    <n v="1"/>
    <n v="0.10000000000000014"/>
  </r>
  <r>
    <x v="1"/>
    <d v="2012-06-03T00:00:00"/>
    <x v="0"/>
    <s v="UPA400"/>
    <x v="99"/>
    <x v="279"/>
    <n v="686192"/>
    <n v="31300"/>
    <n v="0"/>
    <n v="6"/>
    <m/>
    <n v="6"/>
    <n v="6.2"/>
    <m/>
    <m/>
    <n v="0.85"/>
    <m/>
    <n v="105"/>
    <n v="109"/>
    <n v="5"/>
    <n v="0"/>
    <n v="13"/>
    <n v="12"/>
    <n v="0"/>
    <n v="0"/>
    <n v="1"/>
    <n v="40"/>
    <n v="10"/>
    <n v="2"/>
    <n v="105"/>
    <n v="0.35000000000000414"/>
    <n v="109"/>
    <n v="0.72666666666666491"/>
    <n v="13"/>
    <n v="0.28888888888888842"/>
    <n v="12"/>
    <n v="0.40000000000000013"/>
    <n v="5"/>
    <n v="0.33333333333333348"/>
    <n v="0"/>
    <n v="1.3877787807814457E-16"/>
  </r>
  <r>
    <x v="1"/>
    <d v="2012-06-03T00:00:00"/>
    <x v="0"/>
    <s v="UPA400"/>
    <x v="99"/>
    <x v="274"/>
    <n v="654892"/>
    <n v="156364"/>
    <n v="0"/>
    <n v="6"/>
    <m/>
    <n v="10"/>
    <n v="7.1"/>
    <n v="37.6"/>
    <n v="1.2"/>
    <n v="0.1"/>
    <s v="Clara"/>
    <n v="219"/>
    <n v="177"/>
    <n v="7"/>
    <n v="1"/>
    <n v="21"/>
    <n v="15"/>
    <n v="0"/>
    <n v="1"/>
    <n v="0"/>
    <n v="45"/>
    <n v="18"/>
    <n v="3"/>
    <n v="219"/>
    <n v="0.73000000000000276"/>
    <n v="177"/>
    <n v="1"/>
    <n v="21"/>
    <n v="0.46666666666666601"/>
    <n v="15"/>
    <n v="0.50000000000000011"/>
    <n v="7"/>
    <n v="0.46666666666666679"/>
    <n v="1"/>
    <n v="0.10000000000000014"/>
  </r>
  <r>
    <x v="1"/>
    <d v="2012-06-03T00:00:00"/>
    <x v="0"/>
    <s v="UPA400"/>
    <x v="99"/>
    <x v="160"/>
    <n v="636767"/>
    <n v="138239"/>
    <n v="0"/>
    <n v="5"/>
    <n v="0"/>
    <n v="9"/>
    <n v="7"/>
    <n v="36.6"/>
    <n v="0.5"/>
    <n v="0.1"/>
    <s v="Clara"/>
    <n v="157"/>
    <n v="138"/>
    <n v="6"/>
    <n v="0"/>
    <n v="18"/>
    <n v="14"/>
    <n v="0"/>
    <n v="1"/>
    <n v="0"/>
    <n v="46"/>
    <n v="14"/>
    <n v="3"/>
    <n v="157"/>
    <n v="0.5233333333333382"/>
    <n v="138"/>
    <n v="0.91999999999999948"/>
    <n v="18"/>
    <n v="0.39999999999999941"/>
    <n v="14"/>
    <n v="0.46666666666666679"/>
    <n v="6"/>
    <n v="0.40000000000000013"/>
    <n v="0"/>
    <n v="1.3877787807814457E-16"/>
  </r>
  <r>
    <x v="1"/>
    <d v="2012-06-03T00:00:00"/>
    <x v="0"/>
    <s v="UPA400"/>
    <x v="99"/>
    <x v="270"/>
    <n v="611987"/>
    <n v="113459"/>
    <n v="0"/>
    <n v="6"/>
    <n v="-1"/>
    <n v="12"/>
    <n v="7"/>
    <n v="36.799999999999997"/>
    <n v="0.1"/>
    <n v="0.1"/>
    <s v="Clara"/>
    <n v="197"/>
    <n v="148"/>
    <n v="7"/>
    <n v="0"/>
    <n v="19"/>
    <n v="15"/>
    <n v="0"/>
    <n v="1"/>
    <n v="-1"/>
    <n v="56"/>
    <n v="26"/>
    <n v="3"/>
    <n v="197"/>
    <n v="0.65666666666667017"/>
    <n v="148"/>
    <n v="0.98666666666666658"/>
    <n v="19"/>
    <n v="0.42222222222222161"/>
    <n v="15"/>
    <n v="0.50000000000000011"/>
    <n v="7"/>
    <n v="0.46666666666666679"/>
    <n v="0"/>
    <n v="1.3877787807814457E-16"/>
  </r>
  <r>
    <x v="1"/>
    <d v="2012-06-03T00:00:00"/>
    <x v="0"/>
    <s v="UPA400"/>
    <x v="99"/>
    <x v="184"/>
    <n v="581898"/>
    <n v="83370"/>
    <n v="0"/>
    <n v="1.8"/>
    <n v="0"/>
    <n v="25.8"/>
    <n v="6.7"/>
    <n v="36.299999999999997"/>
    <m/>
    <n v="-1"/>
    <s v="Oscura"/>
    <n v="136.1"/>
    <n v="96.5"/>
    <n v="11.7"/>
    <n v="3.9"/>
    <n v="18.5"/>
    <n v="18.100000000000001"/>
    <n v="0.6"/>
    <n v="0"/>
    <n v="0"/>
    <n v="114.2"/>
    <n v="38.299999999999997"/>
    <n v="1.4"/>
    <n v="136"/>
    <n v="0.45333333333333814"/>
    <n v="97"/>
    <n v="0.64666666666666439"/>
    <n v="19"/>
    <n v="0.42222222222222161"/>
    <n v="18"/>
    <n v="0.60000000000000009"/>
    <n v="12"/>
    <n v="0.8"/>
    <n v="4"/>
    <n v="0.40000000000000013"/>
  </r>
  <r>
    <x v="1"/>
    <d v="2012-06-03T00:00:00"/>
    <x v="0"/>
    <s v="UPA400"/>
    <x v="99"/>
    <x v="137"/>
    <n v="548577"/>
    <n v="162742"/>
    <n v="0"/>
    <n v="0"/>
    <n v="0"/>
    <n v="27.1"/>
    <n v="6.7"/>
    <n v="39.4"/>
    <m/>
    <n v="-1"/>
    <s v="Oscura"/>
    <n v="44.3"/>
    <n v="1.7"/>
    <n v="2.8"/>
    <n v="1.9"/>
    <n v="0"/>
    <n v="10.199999999999999"/>
    <n v="0"/>
    <n v="1.2"/>
    <n v="0"/>
    <n v="18.8"/>
    <n v="7.2"/>
    <n v="0.5"/>
    <n v="44"/>
    <n v="0.14666666666667036"/>
    <n v="2"/>
    <n v="1.3333333333330852E-2"/>
    <n v="0"/>
    <n v="-4.9266146717741321E-16"/>
    <n v="10"/>
    <n v="0.33339999999999997"/>
    <n v="3"/>
    <n v="0.20000000000000018"/>
    <n v="2"/>
    <n v="0.20000000000000015"/>
  </r>
  <r>
    <x v="1"/>
    <d v="2012-05-13T00:00:00"/>
    <x v="0"/>
    <s v="UPA400"/>
    <x v="100"/>
    <x v="158"/>
    <n v="799982"/>
    <n v="46157"/>
    <n v="0"/>
    <n v="3"/>
    <m/>
    <n v="5"/>
    <n v="6.6"/>
    <m/>
    <m/>
    <n v="1.89"/>
    <m/>
    <n v="77"/>
    <n v="107"/>
    <n v="0"/>
    <n v="1"/>
    <n v="5"/>
    <n v="9"/>
    <n v="0"/>
    <n v="1"/>
    <n v="0"/>
    <n v="31"/>
    <n v="5"/>
    <n v="0"/>
    <n v="77"/>
    <n v="0.25666666666667021"/>
    <n v="107"/>
    <n v="0.71333333333333149"/>
    <n v="5"/>
    <n v="0.11111111111111063"/>
    <n v="9"/>
    <n v="0.30000000000000016"/>
    <n v="0"/>
    <n v="1.9428902930940239E-16"/>
    <n v="1"/>
    <n v="0.10000000000000014"/>
  </r>
  <r>
    <x v="1"/>
    <d v="2012-05-13T00:00:00"/>
    <x v="0"/>
    <s v="UPA400"/>
    <x v="100"/>
    <x v="31"/>
    <n v="778826"/>
    <n v="25002"/>
    <n v="0"/>
    <n v="4"/>
    <m/>
    <n v="5"/>
    <n v="6.4"/>
    <n v="1.26"/>
    <n v="32.9"/>
    <n v="0"/>
    <m/>
    <n v="51"/>
    <n v="58"/>
    <n v="1"/>
    <n v="0"/>
    <n v="5"/>
    <n v="5"/>
    <n v="0"/>
    <n v="0"/>
    <n v="0"/>
    <n v="35"/>
    <n v="6"/>
    <n v="1"/>
    <n v="51"/>
    <n v="0.17000000000000365"/>
    <n v="58"/>
    <n v="0.38666666666666372"/>
    <n v="5"/>
    <n v="0.11111111111111063"/>
    <n v="5"/>
    <n v="0.16666666666666685"/>
    <n v="1"/>
    <n v="6.666666666666686E-2"/>
    <n v="0"/>
    <n v="1.3877787807814457E-16"/>
  </r>
  <r>
    <x v="1"/>
    <d v="2012-05-13T00:00:00"/>
    <x v="0"/>
    <s v="UPA400"/>
    <x v="100"/>
    <x v="2"/>
    <n v="707276"/>
    <n v="31750"/>
    <n v="0"/>
    <n v="5"/>
    <m/>
    <n v="1"/>
    <n v="6.03"/>
    <n v="28.23"/>
    <n v="1.17"/>
    <n v="0.26"/>
    <m/>
    <n v="67"/>
    <n v="88"/>
    <n v="2"/>
    <n v="1"/>
    <n v="5"/>
    <n v="7"/>
    <n v="0"/>
    <m/>
    <n v="0"/>
    <n v="28"/>
    <n v="1"/>
    <n v="0"/>
    <n v="67"/>
    <n v="0.22333333333333688"/>
    <n v="88"/>
    <n v="0.58666666666666401"/>
    <n v="5"/>
    <n v="0.11111111111111063"/>
    <n v="7"/>
    <n v="0.2333333333333335"/>
    <n v="2"/>
    <n v="0.13333333333333353"/>
    <n v="1"/>
    <n v="0.10000000000000014"/>
  </r>
  <r>
    <x v="1"/>
    <d v="2012-05-13T00:00:00"/>
    <x v="0"/>
    <s v="UPA400"/>
    <x v="100"/>
    <x v="91"/>
    <n v="699165"/>
    <n v="23639"/>
    <n v="0"/>
    <n v="2"/>
    <m/>
    <n v="1"/>
    <n v="6.1"/>
    <m/>
    <m/>
    <n v="0.26"/>
    <m/>
    <n v="63"/>
    <n v="79"/>
    <n v="3"/>
    <n v="1"/>
    <n v="4"/>
    <n v="8"/>
    <n v="0"/>
    <n v="0"/>
    <n v="0"/>
    <n v="28"/>
    <n v="2"/>
    <n v="0"/>
    <n v="63"/>
    <n v="0.21000000000000357"/>
    <n v="79"/>
    <n v="0.52666666666666362"/>
    <n v="4"/>
    <n v="8.8888888888888407E-2"/>
    <n v="8"/>
    <n v="0.26666666666666683"/>
    <n v="3"/>
    <n v="0.20000000000000018"/>
    <n v="1"/>
    <n v="0.10000000000000014"/>
  </r>
  <r>
    <x v="1"/>
    <d v="2012-05-13T00:00:00"/>
    <x v="0"/>
    <s v="UPA400"/>
    <x v="100"/>
    <x v="409"/>
    <n v="692757"/>
    <n v="30527"/>
    <n v="0"/>
    <n v="4"/>
    <m/>
    <n v="5"/>
    <n v="6.3"/>
    <m/>
    <m/>
    <n v="0.93"/>
    <m/>
    <n v="109"/>
    <n v="128"/>
    <n v="6"/>
    <n v="1"/>
    <n v="10"/>
    <n v="14"/>
    <n v="1"/>
    <n v="1"/>
    <n v="1"/>
    <n v="31"/>
    <n v="5"/>
    <n v="1"/>
    <n v="109"/>
    <n v="0.36333333333333756"/>
    <n v="128"/>
    <n v="0.85333333333333239"/>
    <n v="10"/>
    <n v="0.22222222222222177"/>
    <n v="14"/>
    <n v="0.46666666666666679"/>
    <n v="6"/>
    <n v="0.40000000000000013"/>
    <n v="1"/>
    <n v="0.10000000000000014"/>
  </r>
  <r>
    <x v="1"/>
    <d v="2012-05-13T00:00:00"/>
    <x v="0"/>
    <s v="UPA400"/>
    <x v="100"/>
    <x v="410"/>
    <n v="662230"/>
    <n v="157144"/>
    <n v="0"/>
    <n v="7"/>
    <m/>
    <n v="16"/>
    <n v="7.1"/>
    <n v="37"/>
    <n v="1.1000000000000001"/>
    <n v="0.1"/>
    <s v="Clara"/>
    <n v="314"/>
    <n v="252"/>
    <n v="11"/>
    <n v="1"/>
    <n v="24"/>
    <n v="21"/>
    <n v="1"/>
    <n v="2"/>
    <n v="0"/>
    <n v="40"/>
    <n v="16"/>
    <n v="4"/>
    <n v="314"/>
    <n v="1"/>
    <n v="252"/>
    <n v="1"/>
    <n v="24"/>
    <n v="0.53333333333333266"/>
    <n v="21"/>
    <n v="0.70000000000000007"/>
    <n v="11"/>
    <n v="0.73333333333333339"/>
    <n v="1"/>
    <n v="0.10000000000000014"/>
  </r>
  <r>
    <x v="1"/>
    <d v="2012-05-13T00:00:00"/>
    <x v="0"/>
    <s v="UPA400"/>
    <x v="100"/>
    <x v="62"/>
    <n v="647480"/>
    <n v="150139"/>
    <n v="0"/>
    <n v="5"/>
    <m/>
    <n v="7"/>
    <n v="7.1"/>
    <n v="37"/>
    <n v="1.1000000000000001"/>
    <n v="0.1"/>
    <s v="Clara"/>
    <n v="233"/>
    <n v="239"/>
    <n v="11"/>
    <n v="1"/>
    <n v="19"/>
    <n v="15"/>
    <n v="0"/>
    <n v="1"/>
    <n v="0"/>
    <n v="37"/>
    <n v="12"/>
    <n v="4"/>
    <n v="233"/>
    <n v="0.77666666666666895"/>
    <n v="239"/>
    <n v="1"/>
    <n v="19"/>
    <n v="0.42222222222222161"/>
    <n v="15"/>
    <n v="0.50000000000000011"/>
    <n v="11"/>
    <n v="0.73333333333333339"/>
    <n v="1"/>
    <n v="0.10000000000000014"/>
  </r>
  <r>
    <x v="1"/>
    <d v="2012-05-13T00:00:00"/>
    <x v="0"/>
    <s v="UPA400"/>
    <x v="100"/>
    <x v="411"/>
    <n v="632182"/>
    <n v="127096"/>
    <n v="0"/>
    <n v="6"/>
    <n v="0"/>
    <n v="19"/>
    <n v="7.1"/>
    <n v="36.799999999999997"/>
    <n v="0.1"/>
    <n v="0.1"/>
    <s v="Clara"/>
    <n v="274"/>
    <n v="296"/>
    <n v="13"/>
    <n v="2"/>
    <n v="27"/>
    <n v="21"/>
    <n v="1"/>
    <n v="2"/>
    <n v="0"/>
    <n v="40"/>
    <n v="15"/>
    <n v="3"/>
    <n v="274"/>
    <n v="0.91333333333333422"/>
    <n v="296"/>
    <n v="1"/>
    <n v="27"/>
    <n v="0.59999999999999942"/>
    <n v="21"/>
    <n v="0.70000000000000007"/>
    <n v="13"/>
    <n v="0.8666666666666667"/>
    <n v="2"/>
    <n v="0.20000000000000015"/>
  </r>
  <r>
    <x v="1"/>
    <d v="2012-05-13T00:00:00"/>
    <x v="0"/>
    <s v="UPA400"/>
    <x v="100"/>
    <x v="364"/>
    <n v="557943"/>
    <n v="52857"/>
    <n v="0"/>
    <n v="0"/>
    <n v="0"/>
    <n v="34.799999999999997"/>
    <n v="6.8"/>
    <n v="36.200000000000003"/>
    <m/>
    <n v="-1"/>
    <s v="Oscura"/>
    <n v="92.9"/>
    <n v="78.7"/>
    <n v="7.4"/>
    <n v="6"/>
    <n v="21.7"/>
    <n v="24.2"/>
    <n v="1.1000000000000001"/>
    <n v="0"/>
    <n v="0"/>
    <n v="107"/>
    <n v="26.8"/>
    <n v="2"/>
    <n v="93"/>
    <n v="0.31000000000000388"/>
    <n v="79"/>
    <n v="0.52666666666666362"/>
    <n v="22"/>
    <n v="0.48888888888888821"/>
    <n v="24"/>
    <n v="0.8"/>
    <n v="7"/>
    <n v="0.46666666666666679"/>
    <n v="6"/>
    <n v="0.60000000000000009"/>
  </r>
  <r>
    <x v="1"/>
    <d v="2012-05-13T00:00:00"/>
    <x v="0"/>
    <s v="UPA400"/>
    <x v="100"/>
    <x v="412"/>
    <n v="520053"/>
    <n v="160038"/>
    <n v="0"/>
    <n v="0"/>
    <n v="0"/>
    <n v="26.8"/>
    <n v="7.1"/>
    <n v="39.4"/>
    <m/>
    <n v="-1"/>
    <s v="Oscura"/>
    <n v="164.9"/>
    <n v="61.4"/>
    <n v="7.9"/>
    <n v="1.8"/>
    <n v="12.8"/>
    <n v="15.8"/>
    <n v="0.7"/>
    <n v="1.7"/>
    <n v="0"/>
    <n v="63.5"/>
    <n v="25.5"/>
    <n v="1.2"/>
    <n v="165"/>
    <n v="0.5500000000000046"/>
    <n v="61"/>
    <n v="0.40666666666666368"/>
    <n v="13"/>
    <n v="0.28888888888888842"/>
    <n v="16"/>
    <n v="0.53333333333333344"/>
    <n v="8"/>
    <n v="0.53333333333333344"/>
    <n v="2"/>
    <n v="0.20000000000000015"/>
  </r>
  <r>
    <x v="1"/>
    <d v="2012-01-30T00:00:00"/>
    <x v="0"/>
    <s v="UPA400"/>
    <x v="101"/>
    <x v="193"/>
    <n v="831248"/>
    <n v="35910"/>
    <n v="0"/>
    <n v="3"/>
    <m/>
    <n v="1"/>
    <n v="6.9"/>
    <m/>
    <m/>
    <n v="0.03"/>
    <s v="Clara"/>
    <n v="97"/>
    <n v="57"/>
    <n v="2"/>
    <n v="0"/>
    <n v="4"/>
    <n v="10"/>
    <n v="0"/>
    <n v="0"/>
    <n v="0"/>
    <n v="33"/>
    <n v="3"/>
    <n v="0"/>
    <n v="97"/>
    <n v="0.3233333333333373"/>
    <n v="57"/>
    <n v="0.37999999999999706"/>
    <n v="4"/>
    <n v="8.8888888888888407E-2"/>
    <n v="10"/>
    <n v="0.33339999999999997"/>
    <n v="2"/>
    <n v="0.13333333333333353"/>
    <n v="0"/>
    <n v="1.3877787807814457E-16"/>
  </r>
  <r>
    <x v="1"/>
    <d v="2012-01-30T00:00:00"/>
    <x v="0"/>
    <s v="UPA400"/>
    <x v="101"/>
    <x v="2"/>
    <n v="782958"/>
    <n v="19332"/>
    <n v="0"/>
    <n v="4"/>
    <m/>
    <n v="2"/>
    <n v="6.1959999999999997"/>
    <n v="29.27"/>
    <n v="1.1599999999999999"/>
    <n v="0.41"/>
    <m/>
    <n v="62"/>
    <n v="86"/>
    <n v="30"/>
    <n v="1"/>
    <n v="12"/>
    <n v="5"/>
    <n v="0"/>
    <m/>
    <n v="0"/>
    <n v="92"/>
    <n v="34"/>
    <n v="1"/>
    <n v="62"/>
    <n v="0.20666666666667025"/>
    <n v="86"/>
    <n v="0.57333333333333059"/>
    <n v="12"/>
    <n v="0.26666666666666622"/>
    <n v="5"/>
    <n v="0.16666666666666685"/>
    <n v="30"/>
    <n v="1"/>
    <n v="1"/>
    <n v="0.10000000000000014"/>
  </r>
  <r>
    <x v="1"/>
    <d v="2012-01-30T00:00:00"/>
    <x v="0"/>
    <s v="UPA400"/>
    <x v="101"/>
    <x v="91"/>
    <n v="768352"/>
    <n v="4726"/>
    <n v="0"/>
    <n v="3"/>
    <m/>
    <n v="2"/>
    <n v="6.5"/>
    <m/>
    <m/>
    <n v="0.42"/>
    <m/>
    <n v="60"/>
    <n v="57"/>
    <n v="33"/>
    <n v="0"/>
    <n v="10"/>
    <n v="6"/>
    <n v="1"/>
    <n v="0"/>
    <n v="0"/>
    <n v="82"/>
    <n v="37"/>
    <n v="1"/>
    <n v="60"/>
    <n v="0.20000000000000359"/>
    <n v="57"/>
    <n v="0.37999999999999706"/>
    <n v="10"/>
    <n v="0.22222222222222177"/>
    <n v="6"/>
    <n v="0.20000000000000018"/>
    <n v="33"/>
    <n v="1"/>
    <n v="0"/>
    <n v="1.3877787807814457E-16"/>
  </r>
  <r>
    <x v="1"/>
    <d v="2012-01-30T00:00:00"/>
    <x v="0"/>
    <s v="UPA400"/>
    <x v="101"/>
    <x v="386"/>
    <n v="751516"/>
    <n v="111579"/>
    <n v="0"/>
    <n v="6"/>
    <m/>
    <n v="3"/>
    <n v="6.7"/>
    <n v="33.9"/>
    <n v="1.24"/>
    <n v="0.04"/>
    <m/>
    <n v="100"/>
    <n v="173"/>
    <n v="5"/>
    <n v="1"/>
    <n v="25"/>
    <n v="10"/>
    <n v="1"/>
    <n v="1"/>
    <n v="1"/>
    <n v="39"/>
    <n v="6"/>
    <n v="1"/>
    <n v="100"/>
    <n v="0.33333333333333737"/>
    <n v="173"/>
    <n v="1"/>
    <n v="25"/>
    <n v="0.55559999999999998"/>
    <n v="10"/>
    <n v="0.33339999999999997"/>
    <n v="5"/>
    <n v="0.33333333333333348"/>
    <n v="1"/>
    <n v="0.10000000000000014"/>
  </r>
  <r>
    <x v="1"/>
    <d v="2012-01-30T00:00:00"/>
    <x v="0"/>
    <s v="UPA400"/>
    <x v="101"/>
    <x v="371"/>
    <n v="703094"/>
    <n v="63157"/>
    <n v="0"/>
    <n v="3"/>
    <m/>
    <n v="2"/>
    <n v="7.1"/>
    <n v="35.4"/>
    <n v="1.05"/>
    <n v="0.04"/>
    <m/>
    <n v="60"/>
    <n v="77"/>
    <n v="2"/>
    <n v="1"/>
    <n v="12"/>
    <n v="5"/>
    <n v="0"/>
    <n v="1"/>
    <n v="0"/>
    <n v="24"/>
    <n v="1"/>
    <n v="0"/>
    <n v="60"/>
    <n v="0.20000000000000359"/>
    <n v="77"/>
    <n v="0.5133333333333302"/>
    <n v="12"/>
    <n v="0.26666666666666622"/>
    <n v="5"/>
    <n v="0.16666666666666685"/>
    <n v="2"/>
    <n v="0.13333333333333353"/>
    <n v="1"/>
    <n v="0.10000000000000014"/>
  </r>
  <r>
    <x v="1"/>
    <d v="2012-01-30T00:00:00"/>
    <x v="0"/>
    <s v="UPA400"/>
    <x v="101"/>
    <x v="270"/>
    <n v="623865"/>
    <n v="126524"/>
    <n v="0"/>
    <n v="6"/>
    <n v="-1"/>
    <n v="10"/>
    <n v="7"/>
    <n v="36.4"/>
    <n v="0.1"/>
    <n v="0.1"/>
    <s v="Clara"/>
    <n v="258"/>
    <n v="190"/>
    <n v="15"/>
    <n v="1"/>
    <n v="22"/>
    <n v="17"/>
    <n v="0"/>
    <n v="1"/>
    <n v="-1"/>
    <n v="42"/>
    <n v="12"/>
    <n v="3"/>
    <n v="258"/>
    <n v="0.86000000000000143"/>
    <n v="190"/>
    <n v="1"/>
    <n v="22"/>
    <n v="0.48888888888888821"/>
    <n v="17"/>
    <n v="0.56666666666666676"/>
    <n v="15"/>
    <n v="1"/>
    <n v="1"/>
    <n v="0.10000000000000014"/>
  </r>
  <r>
    <x v="1"/>
    <d v="2012-01-30T00:00:00"/>
    <x v="0"/>
    <s v="UPA400"/>
    <x v="101"/>
    <x v="184"/>
    <n v="592503"/>
    <n v="95162"/>
    <n v="0"/>
    <n v="1.9"/>
    <n v="0"/>
    <n v="18"/>
    <n v="6.7"/>
    <n v="36.1"/>
    <m/>
    <n v="-1"/>
    <s v="Oscura"/>
    <n v="150.19999999999999"/>
    <n v="109.6"/>
    <n v="14.7"/>
    <n v="5.5"/>
    <n v="19.100000000000001"/>
    <n v="24.3"/>
    <n v="0.7"/>
    <n v="0"/>
    <n v="0"/>
    <n v="105.2"/>
    <n v="33.200000000000003"/>
    <n v="1"/>
    <n v="150"/>
    <n v="0.50000000000000511"/>
    <n v="110"/>
    <n v="0.73333333333333162"/>
    <n v="19"/>
    <n v="0.42222222222222161"/>
    <n v="24"/>
    <n v="0.8"/>
    <n v="15"/>
    <n v="1"/>
    <n v="6"/>
    <n v="0.60000000000000009"/>
  </r>
  <r>
    <x v="1"/>
    <d v="2012-01-30T00:00:00"/>
    <x v="0"/>
    <s v="UPA400"/>
    <x v="101"/>
    <x v="413"/>
    <n v="560160"/>
    <n v="62819"/>
    <n v="0"/>
    <n v="0"/>
    <n v="0"/>
    <n v="15.2"/>
    <n v="6.7"/>
    <n v="35.299999999999997"/>
    <m/>
    <n v="-1"/>
    <s v="Oscura"/>
    <n v="79"/>
    <n v="1.2"/>
    <n v="9.4"/>
    <n v="2.7"/>
    <n v="0"/>
    <n v="10"/>
    <n v="0.1"/>
    <n v="0"/>
    <n v="0"/>
    <n v="87.3"/>
    <n v="16.2"/>
    <n v="0.5"/>
    <n v="79"/>
    <n v="0.26333333333333692"/>
    <n v="1"/>
    <n v="6.6666666666641847E-3"/>
    <n v="0"/>
    <n v="-4.9266146717741321E-16"/>
    <n v="10"/>
    <n v="0.33339999999999997"/>
    <n v="9"/>
    <n v="0.60000000000000009"/>
    <n v="3"/>
    <n v="0.30000000000000016"/>
  </r>
  <r>
    <x v="1"/>
    <d v="2012-01-30T00:00:00"/>
    <x v="0"/>
    <s v="UPA400"/>
    <x v="101"/>
    <x v="206"/>
    <n v="530837"/>
    <n v="33496"/>
    <n v="0"/>
    <n v="0"/>
    <n v="0"/>
    <n v="19.5"/>
    <n v="6.8"/>
    <n v="36.299999999999997"/>
    <m/>
    <n v="-1"/>
    <s v="Oscura"/>
    <n v="99.9"/>
    <n v="88.1"/>
    <n v="12.9"/>
    <n v="2.2000000000000002"/>
    <n v="16"/>
    <n v="18"/>
    <n v="1.1000000000000001"/>
    <n v="0.4"/>
    <n v="0"/>
    <n v="168.9"/>
    <n v="23.4"/>
    <n v="0.8"/>
    <n v="100"/>
    <n v="0.33333333333333737"/>
    <n v="88"/>
    <n v="0.58666666666666401"/>
    <n v="16"/>
    <n v="0.35555555555555501"/>
    <n v="18"/>
    <n v="0.60000000000000009"/>
    <n v="13"/>
    <n v="0.8666666666666667"/>
    <n v="2"/>
    <n v="0.20000000000000015"/>
  </r>
  <r>
    <x v="1"/>
    <d v="2011-08-08T00:00:00"/>
    <x v="0"/>
    <s v="UPA400"/>
    <x v="102"/>
    <x v="300"/>
    <n v="874547"/>
    <n v="44312"/>
    <n v="0"/>
    <n v="8"/>
    <m/>
    <n v="7"/>
    <n v="6.7"/>
    <m/>
    <m/>
    <n v="0.13"/>
    <m/>
    <n v="322"/>
    <n v="100"/>
    <n v="1"/>
    <n v="0"/>
    <n v="19"/>
    <n v="20"/>
    <n v="1"/>
    <n v="0"/>
    <n v="1"/>
    <n v="92"/>
    <n v="4"/>
    <n v="2"/>
    <n v="322"/>
    <n v="1.3"/>
    <n v="100"/>
    <n v="0.66666666666666452"/>
    <n v="19"/>
    <n v="0.42222222222222161"/>
    <n v="20"/>
    <n v="0.66666666666666674"/>
    <n v="1"/>
    <n v="6.666666666666686E-2"/>
    <n v="0"/>
    <n v="1.3877787807814457E-16"/>
  </r>
  <r>
    <x v="1"/>
    <d v="2011-08-08T00:00:00"/>
    <x v="0"/>
    <s v="UPA400"/>
    <x v="102"/>
    <x v="23"/>
    <n v="833703"/>
    <n v="3468"/>
    <n v="0"/>
    <n v="5"/>
    <m/>
    <n v="6"/>
    <n v="7"/>
    <m/>
    <m/>
    <n v="0"/>
    <m/>
    <n v="46"/>
    <n v="30"/>
    <n v="2"/>
    <n v="0"/>
    <n v="5"/>
    <n v="6"/>
    <n v="0"/>
    <n v="0"/>
    <n v="0"/>
    <n v="89"/>
    <n v="2"/>
    <n v="1"/>
    <n v="46"/>
    <n v="0.15333333333333701"/>
    <n v="30"/>
    <n v="0.1999999999999974"/>
    <n v="5"/>
    <n v="0.11111111111111063"/>
    <n v="6"/>
    <n v="0.20000000000000018"/>
    <n v="2"/>
    <n v="0.13333333333333353"/>
    <n v="0"/>
    <n v="1.3877787807814457E-16"/>
  </r>
  <r>
    <x v="1"/>
    <d v="2011-08-08T00:00:00"/>
    <x v="0"/>
    <s v="UPA400"/>
    <x v="102"/>
    <x v="414"/>
    <n v="727907"/>
    <n v="44812"/>
    <n v="0"/>
    <n v="3"/>
    <m/>
    <n v="2"/>
    <n v="6.0060000000000002"/>
    <n v="27.9"/>
    <n v="1.26"/>
    <n v="0.26"/>
    <m/>
    <n v="112"/>
    <n v="72"/>
    <n v="2"/>
    <n v="0"/>
    <n v="10"/>
    <n v="11"/>
    <n v="0"/>
    <m/>
    <n v="1"/>
    <n v="29"/>
    <n v="3"/>
    <n v="0"/>
    <n v="112"/>
    <n v="0.37333333333333762"/>
    <n v="72"/>
    <n v="0.47999999999999687"/>
    <n v="10"/>
    <n v="0.22222222222222177"/>
    <n v="11"/>
    <n v="0.36666666666666681"/>
    <n v="2"/>
    <n v="0.13333333333333353"/>
    <n v="0"/>
    <n v="1.3877787807814457E-16"/>
  </r>
  <r>
    <x v="1"/>
    <d v="2011-08-08T00:00:00"/>
    <x v="0"/>
    <s v="UPA400"/>
    <x v="102"/>
    <x v="3"/>
    <n v="720069"/>
    <n v="36974"/>
    <n v="0"/>
    <n v="3"/>
    <m/>
    <n v="1"/>
    <n v="6"/>
    <m/>
    <m/>
    <n v="0.34"/>
    <m/>
    <n v="106"/>
    <n v="73"/>
    <n v="5"/>
    <n v="0"/>
    <n v="9"/>
    <n v="15"/>
    <n v="0"/>
    <n v="0"/>
    <n v="1"/>
    <n v="31"/>
    <n v="3"/>
    <n v="1"/>
    <n v="106"/>
    <n v="0.3533333333333375"/>
    <n v="73"/>
    <n v="0.48666666666666353"/>
    <n v="9"/>
    <n v="0.19999999999999954"/>
    <n v="15"/>
    <n v="0.50000000000000011"/>
    <n v="5"/>
    <n v="0.33333333333333348"/>
    <n v="0"/>
    <n v="1.3877787807814457E-16"/>
  </r>
  <r>
    <x v="1"/>
    <d v="2011-08-08T00:00:00"/>
    <x v="0"/>
    <s v="UPA400"/>
    <x v="102"/>
    <x v="26"/>
    <n v="655764"/>
    <n v="122636"/>
    <n v="0"/>
    <n v="6"/>
    <m/>
    <n v="5"/>
    <n v="7.1"/>
    <n v="37.6"/>
    <n v="0.2"/>
    <n v="0.1"/>
    <s v="Clara"/>
    <n v="240"/>
    <n v="147"/>
    <n v="9"/>
    <n v="1"/>
    <n v="25"/>
    <n v="15"/>
    <n v="1"/>
    <n v="1"/>
    <n v="0"/>
    <n v="37"/>
    <n v="9"/>
    <n v="5"/>
    <n v="240"/>
    <n v="0.80000000000000204"/>
    <n v="147"/>
    <n v="0.97999999999999987"/>
    <n v="25"/>
    <n v="0.55559999999999998"/>
    <n v="15"/>
    <n v="0.50000000000000011"/>
    <n v="9"/>
    <n v="0.60000000000000009"/>
    <n v="1"/>
    <n v="0.10000000000000014"/>
  </r>
  <r>
    <x v="1"/>
    <d v="2011-08-08T00:00:00"/>
    <x v="0"/>
    <s v="UPA400"/>
    <x v="102"/>
    <x v="35"/>
    <n v="671043"/>
    <n v="31106"/>
    <n v="0"/>
    <n v="2"/>
    <m/>
    <n v="1"/>
    <n v="7.2"/>
    <n v="36.799999999999997"/>
    <n v="0.3"/>
    <n v="0"/>
    <s v="Clara"/>
    <n v="40"/>
    <n v="41"/>
    <n v="1"/>
    <n v="0"/>
    <n v="6"/>
    <n v="5"/>
    <n v="0"/>
    <n v="0"/>
    <n v="0"/>
    <n v="24"/>
    <n v="1"/>
    <n v="0"/>
    <n v="40"/>
    <n v="0.13333333333333705"/>
    <n v="41"/>
    <n v="0.2733333333333306"/>
    <n v="6"/>
    <n v="0.13333333333333286"/>
    <n v="5"/>
    <n v="0.16666666666666685"/>
    <n v="1"/>
    <n v="6.666666666666686E-2"/>
    <n v="0"/>
    <n v="1.3877787807814457E-16"/>
  </r>
  <r>
    <x v="1"/>
    <d v="2011-08-08T00:00:00"/>
    <x v="0"/>
    <s v="UPA400"/>
    <x v="102"/>
    <x v="222"/>
    <n v="640400"/>
    <n v="107272"/>
    <n v="0"/>
    <n v="8"/>
    <n v="0"/>
    <n v="5"/>
    <n v="7.2"/>
    <n v="37.1"/>
    <n v="0.1"/>
    <n v="0.1"/>
    <s v="Clara"/>
    <n v="220"/>
    <n v="136"/>
    <n v="10"/>
    <n v="0"/>
    <n v="22"/>
    <n v="17"/>
    <n v="0"/>
    <n v="1"/>
    <n v="0"/>
    <n v="41"/>
    <n v="12"/>
    <n v="4"/>
    <n v="220"/>
    <n v="0.73333333333333606"/>
    <n v="136"/>
    <n v="0.90666666666666607"/>
    <n v="22"/>
    <n v="0.48888888888888821"/>
    <n v="17"/>
    <n v="0.56666666666666676"/>
    <n v="10"/>
    <n v="0.66666666666666674"/>
    <n v="0"/>
    <n v="1.3877787807814457E-16"/>
  </r>
  <r>
    <x v="1"/>
    <d v="2011-08-08T00:00:00"/>
    <x v="0"/>
    <s v="UPA400"/>
    <x v="102"/>
    <x v="390"/>
    <n v="639937"/>
    <n v="185434"/>
    <n v="0"/>
    <n v="6"/>
    <n v="-1"/>
    <n v="5"/>
    <n v="7.1"/>
    <n v="36.700000000000003"/>
    <n v="0.1"/>
    <n v="0.1"/>
    <s v="Clara"/>
    <n v="95"/>
    <n v="94"/>
    <n v="9"/>
    <n v="0"/>
    <n v="24"/>
    <n v="11"/>
    <n v="0"/>
    <n v="0"/>
    <n v="-1"/>
    <n v="35"/>
    <n v="6"/>
    <n v="1"/>
    <n v="95"/>
    <n v="0.31666666666667059"/>
    <n v="94"/>
    <n v="0.62666666666666426"/>
    <n v="24"/>
    <n v="0.53333333333333266"/>
    <n v="11"/>
    <n v="0.36666666666666681"/>
    <n v="9"/>
    <n v="0.60000000000000009"/>
    <n v="0"/>
    <n v="1.3877787807814457E-16"/>
  </r>
  <r>
    <x v="1"/>
    <d v="2011-08-08T00:00:00"/>
    <x v="0"/>
    <s v="UPA400"/>
    <x v="102"/>
    <x v="270"/>
    <n v="610247"/>
    <n v="77119"/>
    <n v="0"/>
    <n v="5"/>
    <n v="-1"/>
    <n v="4"/>
    <n v="7.3"/>
    <n v="37.200000000000003"/>
    <n v="0.1"/>
    <n v="0.1"/>
    <s v="Clara"/>
    <n v="92"/>
    <n v="52"/>
    <n v="4"/>
    <n v="0"/>
    <n v="14"/>
    <n v="7"/>
    <n v="0"/>
    <n v="0"/>
    <n v="-1"/>
    <n v="35"/>
    <n v="5"/>
    <n v="3"/>
    <n v="92"/>
    <n v="0.30666666666667053"/>
    <n v="52"/>
    <n v="0.34666666666666379"/>
    <n v="14"/>
    <n v="0.31111111111111062"/>
    <n v="7"/>
    <n v="0.2333333333333335"/>
    <n v="4"/>
    <n v="0.26666666666666683"/>
    <n v="0"/>
    <n v="1.3877787807814457E-16"/>
  </r>
  <r>
    <x v="1"/>
    <d v="2011-08-08T00:00:00"/>
    <x v="0"/>
    <s v="UPA400"/>
    <x v="102"/>
    <x v="213"/>
    <n v="605271"/>
    <n v="150768"/>
    <n v="0"/>
    <n v="3"/>
    <n v="0"/>
    <n v="24.4"/>
    <n v="6.8"/>
    <n v="35.9"/>
    <m/>
    <n v="0"/>
    <s v="Oscura"/>
    <n v="115.8"/>
    <n v="82"/>
    <n v="14.8"/>
    <n v="0.7"/>
    <n v="24.2"/>
    <n v="15.6"/>
    <n v="1.4"/>
    <n v="0"/>
    <n v="0"/>
    <n v="112.5"/>
    <n v="40.200000000000003"/>
    <n v="1.9"/>
    <n v="116"/>
    <n v="0.38666666666667104"/>
    <n v="82"/>
    <n v="0.54666666666666375"/>
    <n v="24"/>
    <n v="0.53333333333333266"/>
    <n v="16"/>
    <n v="0.53333333333333344"/>
    <n v="15"/>
    <n v="1"/>
    <n v="1"/>
    <n v="0.10000000000000014"/>
  </r>
  <r>
    <x v="1"/>
    <d v="2011-08-08T00:00:00"/>
    <x v="0"/>
    <s v="UPA400"/>
    <x v="102"/>
    <x v="82"/>
    <n v="574925"/>
    <n v="120422"/>
    <n v="0"/>
    <n v="0"/>
    <n v="0"/>
    <n v="14.3"/>
    <n v="6.8"/>
    <n v="34.6"/>
    <m/>
    <n v="-1"/>
    <s v="Oscura"/>
    <n v="81.2"/>
    <n v="44"/>
    <n v="6.4"/>
    <n v="0.9"/>
    <n v="30.5"/>
    <n v="14.2"/>
    <n v="1.4"/>
    <n v="0"/>
    <n v="0"/>
    <n v="108.1"/>
    <n v="25.8"/>
    <n v="1.7"/>
    <n v="81"/>
    <n v="0.27000000000000363"/>
    <n v="44"/>
    <n v="0.29333333333333056"/>
    <n v="31"/>
    <n v="0.68888888888888844"/>
    <n v="14"/>
    <n v="0.46666666666666679"/>
    <n v="6"/>
    <n v="0.40000000000000013"/>
    <n v="1"/>
    <n v="0.10000000000000014"/>
  </r>
  <r>
    <x v="1"/>
    <d v="2011-08-08T00:00:00"/>
    <x v="0"/>
    <s v="UPA400"/>
    <x v="102"/>
    <x v="206"/>
    <n v="537739"/>
    <n v="83236"/>
    <n v="0"/>
    <n v="0"/>
    <n v="0"/>
    <n v="25"/>
    <n v="6.8"/>
    <n v="34.6"/>
    <m/>
    <n v="-1"/>
    <s v="Oscura"/>
    <n v="125.9"/>
    <n v="79.900000000000006"/>
    <n v="11.5"/>
    <n v="1.8"/>
    <n v="27.1"/>
    <n v="19.399999999999999"/>
    <n v="1.5"/>
    <n v="0.7"/>
    <n v="0"/>
    <n v="250.5"/>
    <n v="33"/>
    <n v="1.9"/>
    <n v="126"/>
    <n v="0.42000000000000459"/>
    <n v="80"/>
    <n v="0.53333333333333033"/>
    <n v="27"/>
    <n v="0.59999999999999942"/>
    <n v="19"/>
    <n v="0.63333333333333341"/>
    <n v="12"/>
    <n v="0.8"/>
    <n v="2"/>
    <n v="0.20000000000000015"/>
  </r>
  <r>
    <x v="1"/>
    <d v="2012-05-19T00:00:00"/>
    <x v="0"/>
    <s v="UPA400"/>
    <x v="103"/>
    <x v="415"/>
    <n v="851795"/>
    <n v="48305"/>
    <n v="0"/>
    <n v="7"/>
    <m/>
    <n v="4"/>
    <n v="6.6"/>
    <m/>
    <m/>
    <n v="1.71"/>
    <m/>
    <n v="68"/>
    <n v="99"/>
    <n v="5"/>
    <n v="0"/>
    <n v="8"/>
    <n v="8"/>
    <n v="0"/>
    <n v="1"/>
    <n v="0"/>
    <n v="41"/>
    <n v="10"/>
    <n v="1"/>
    <n v="68"/>
    <n v="0.22666666666667021"/>
    <n v="99"/>
    <n v="0.6"/>
    <n v="8"/>
    <n v="0.17777777777777731"/>
    <n v="8"/>
    <n v="0.26666666666666683"/>
    <n v="5"/>
    <n v="0.33333333333333348"/>
    <n v="0"/>
    <n v="1.3877787807814457E-16"/>
  </r>
  <r>
    <x v="1"/>
    <d v="2012-05-19T00:00:00"/>
    <x v="0"/>
    <s v="UPA400"/>
    <x v="103"/>
    <x v="23"/>
    <n v="816715"/>
    <n v="13226"/>
    <n v="0"/>
    <n v="19"/>
    <m/>
    <n v="8"/>
    <n v="6.2"/>
    <m/>
    <m/>
    <n v="0.1"/>
    <m/>
    <n v="29"/>
    <n v="111"/>
    <n v="2"/>
    <n v="2"/>
    <n v="8"/>
    <n v="4"/>
    <n v="1"/>
    <n v="1"/>
    <n v="1"/>
    <n v="46"/>
    <n v="14"/>
    <n v="2"/>
    <n v="29"/>
    <n v="9.6666666666670453E-2"/>
    <n v="111"/>
    <n v="0.73999999999999833"/>
    <n v="8"/>
    <n v="0.17777777777777731"/>
    <n v="4"/>
    <n v="0.13333333333333353"/>
    <n v="2"/>
    <n v="0.13333333333333353"/>
    <n v="2"/>
    <n v="0.20000000000000015"/>
  </r>
  <r>
    <x v="1"/>
    <d v="2012-05-19T00:00:00"/>
    <x v="0"/>
    <s v="UPA400"/>
    <x v="103"/>
    <x v="416"/>
    <n v="790549"/>
    <n v="94398"/>
    <n v="0"/>
    <n v="10"/>
    <m/>
    <n v="4"/>
    <n v="5.9"/>
    <m/>
    <m/>
    <n v="0.55000000000000004"/>
    <m/>
    <n v="84"/>
    <n v="173"/>
    <n v="6"/>
    <n v="1"/>
    <n v="13"/>
    <n v="10"/>
    <n v="0"/>
    <n v="0"/>
    <n v="1"/>
    <n v="48"/>
    <n v="9"/>
    <n v="1"/>
    <n v="84"/>
    <n v="0.28000000000000369"/>
    <n v="173"/>
    <n v="1"/>
    <n v="13"/>
    <n v="0.28888888888888842"/>
    <n v="10"/>
    <n v="0.33339999999999997"/>
    <n v="6"/>
    <n v="0.40000000000000013"/>
    <n v="1"/>
    <n v="0.10000000000000014"/>
  </r>
  <r>
    <x v="1"/>
    <d v="2012-05-19T00:00:00"/>
    <x v="0"/>
    <s v="UPA400"/>
    <x v="103"/>
    <x v="25"/>
    <n v="794542"/>
    <n v="23934"/>
    <n v="0"/>
    <n v="7"/>
    <m/>
    <n v="3"/>
    <n v="6.2960000000000003"/>
    <n v="29.31"/>
    <n v="1.2"/>
    <n v="0.31"/>
    <m/>
    <n v="72"/>
    <n v="37"/>
    <n v="3"/>
    <n v="0"/>
    <n v="7"/>
    <n v="8"/>
    <n v="0"/>
    <m/>
    <n v="0"/>
    <n v="44"/>
    <n v="9"/>
    <n v="0"/>
    <n v="72"/>
    <n v="0.24000000000000352"/>
    <n v="37"/>
    <n v="0.24666666666666398"/>
    <n v="7"/>
    <n v="0.15555555555555509"/>
    <n v="8"/>
    <n v="0.26666666666666683"/>
    <n v="3"/>
    <n v="0.20000000000000018"/>
    <n v="0"/>
    <n v="1.3877787807814457E-16"/>
  </r>
  <r>
    <x v="1"/>
    <d v="2012-05-19T00:00:00"/>
    <x v="0"/>
    <s v="UPA400"/>
    <x v="103"/>
    <x v="9"/>
    <n v="775340"/>
    <n v="4732"/>
    <n v="0"/>
    <n v="3"/>
    <m/>
    <n v="1"/>
    <n v="6.7"/>
    <m/>
    <m/>
    <n v="0.3"/>
    <m/>
    <n v="50"/>
    <n v="30"/>
    <n v="4"/>
    <n v="0"/>
    <n v="5"/>
    <n v="7"/>
    <n v="0"/>
    <n v="0"/>
    <n v="0"/>
    <n v="44"/>
    <n v="13"/>
    <n v="0"/>
    <n v="50"/>
    <n v="0.16666666666667032"/>
    <n v="30"/>
    <n v="0.1999999999999974"/>
    <n v="5"/>
    <n v="0.11111111111111063"/>
    <n v="7"/>
    <n v="0.2333333333333335"/>
    <n v="4"/>
    <n v="0.26666666666666683"/>
    <n v="0"/>
    <n v="1.3877787807814457E-16"/>
  </r>
  <r>
    <x v="1"/>
    <d v="2012-05-19T00:00:00"/>
    <x v="0"/>
    <s v="UPA400"/>
    <x v="103"/>
    <x v="417"/>
    <n v="749790"/>
    <n v="112449"/>
    <n v="0"/>
    <n v="5"/>
    <m/>
    <n v="4"/>
    <n v="6.9"/>
    <n v="35.200000000000003"/>
    <n v="1.37"/>
    <n v="0.15"/>
    <m/>
    <n v="244"/>
    <n v="63"/>
    <n v="11"/>
    <n v="0"/>
    <n v="17"/>
    <n v="15"/>
    <n v="0"/>
    <n v="1"/>
    <n v="1"/>
    <n v="40"/>
    <n v="10"/>
    <n v="1"/>
    <n v="244"/>
    <n v="0.81333333333333524"/>
    <n v="63"/>
    <n v="0.41999999999999699"/>
    <n v="17"/>
    <n v="0.37777777777777721"/>
    <n v="15"/>
    <n v="0.50000000000000011"/>
    <n v="11"/>
    <n v="0.73333333333333339"/>
    <n v="0"/>
    <n v="1.3877787807814457E-16"/>
  </r>
  <r>
    <x v="1"/>
    <d v="2012-05-19T00:00:00"/>
    <x v="0"/>
    <s v="UPA400"/>
    <x v="103"/>
    <x v="273"/>
    <n v="698879"/>
    <n v="61538"/>
    <n v="0"/>
    <n v="4"/>
    <m/>
    <n v="2"/>
    <n v="7.1"/>
    <n v="36.200000000000003"/>
    <n v="1.1499999999999999"/>
    <n v="0.1"/>
    <s v=""/>
    <n v="185"/>
    <n v="51"/>
    <n v="10"/>
    <n v="0"/>
    <n v="9"/>
    <n v="12"/>
    <n v="0"/>
    <n v="0"/>
    <n v="0"/>
    <n v="27"/>
    <n v="4"/>
    <n v="1"/>
    <n v="185"/>
    <n v="0.61666666666667058"/>
    <n v="51"/>
    <n v="0.33999999999999714"/>
    <n v="9"/>
    <n v="0.19999999999999954"/>
    <n v="12"/>
    <n v="0.40000000000000013"/>
    <n v="10"/>
    <n v="0.66666666666666674"/>
    <n v="0"/>
    <n v="1.3877787807814457E-16"/>
  </r>
  <r>
    <x v="1"/>
    <d v="2012-05-19T00:00:00"/>
    <x v="0"/>
    <s v="UPA400"/>
    <x v="103"/>
    <x v="35"/>
    <n v="667523"/>
    <n v="30182"/>
    <n v="0"/>
    <n v="1"/>
    <m/>
    <n v="2"/>
    <n v="7.2"/>
    <n v="37.299999999999997"/>
    <n v="0.7"/>
    <n v="0"/>
    <s v="Clara"/>
    <n v="84"/>
    <n v="39"/>
    <n v="8"/>
    <n v="0"/>
    <n v="6"/>
    <n v="10"/>
    <n v="0"/>
    <n v="0"/>
    <n v="0"/>
    <n v="28"/>
    <n v="3"/>
    <n v="0"/>
    <n v="84"/>
    <n v="0.28000000000000369"/>
    <n v="39"/>
    <n v="0.25999999999999729"/>
    <n v="6"/>
    <n v="0.13333333333333286"/>
    <n v="10"/>
    <n v="0.33339999999999997"/>
    <n v="8"/>
    <n v="0.53333333333333344"/>
    <n v="0"/>
    <n v="1.3877787807814457E-16"/>
  </r>
  <r>
    <x v="1"/>
    <d v="2012-05-19T00:00:00"/>
    <x v="0"/>
    <s v="UPA400"/>
    <x v="103"/>
    <x v="418"/>
    <n v="637341"/>
    <n v="176066"/>
    <n v="0"/>
    <n v="6"/>
    <n v="-1"/>
    <n v="7"/>
    <n v="7.1"/>
    <n v="36.9"/>
    <n v="0.1"/>
    <n v="0.1"/>
    <s v="Clara"/>
    <n v="360"/>
    <n v="122"/>
    <n v="28"/>
    <n v="0"/>
    <n v="17"/>
    <n v="25"/>
    <n v="0"/>
    <n v="0"/>
    <n v="-1"/>
    <n v="47"/>
    <n v="19"/>
    <n v="2"/>
    <n v="360"/>
    <n v="1"/>
    <n v="122"/>
    <n v="0.81333333333333213"/>
    <n v="17"/>
    <n v="0.37777777777777721"/>
    <n v="25"/>
    <n v="0.83333333333333337"/>
    <n v="28"/>
    <n v="1"/>
    <n v="0"/>
    <n v="1.3877787807814457E-16"/>
  </r>
  <r>
    <x v="1"/>
    <d v="2012-05-19T00:00:00"/>
    <x v="0"/>
    <s v="UPA400"/>
    <x v="103"/>
    <x v="399"/>
    <n v="610244"/>
    <n v="148969"/>
    <n v="0"/>
    <n v="30"/>
    <n v="0"/>
    <n v="12.8"/>
    <n v="7"/>
    <n v="36"/>
    <m/>
    <n v="-1"/>
    <s v="Oscura"/>
    <n v="231.9"/>
    <n v="100.5"/>
    <n v="14.7"/>
    <n v="5.5"/>
    <n v="14"/>
    <n v="23.6"/>
    <n v="0.7"/>
    <n v="0"/>
    <n v="0"/>
    <n v="97.5"/>
    <n v="20.5"/>
    <n v="4.3"/>
    <n v="232"/>
    <n v="0.77333333333333565"/>
    <n v="101"/>
    <n v="0.67333333333333123"/>
    <n v="14"/>
    <n v="0.31111111111111062"/>
    <n v="24"/>
    <n v="0.8"/>
    <n v="15"/>
    <n v="1"/>
    <n v="6"/>
    <n v="0.60000000000000009"/>
  </r>
  <r>
    <x v="1"/>
    <d v="2012-05-19T00:00:00"/>
    <x v="0"/>
    <s v="UPA400"/>
    <x v="103"/>
    <x v="266"/>
    <n v="559115"/>
    <n v="25987"/>
    <n v="0"/>
    <n v="1.2"/>
    <n v="0"/>
    <n v="6.8"/>
    <n v="7"/>
    <n v="41.3"/>
    <m/>
    <n v="-1"/>
    <s v="Oscura"/>
    <n v="84.6"/>
    <n v="44.8"/>
    <n v="3.2"/>
    <n v="0.6"/>
    <n v="9.3000000000000007"/>
    <n v="12.8"/>
    <n v="0.3"/>
    <n v="0"/>
    <n v="0"/>
    <n v="101.2"/>
    <n v="25"/>
    <n v="7.2"/>
    <n v="85"/>
    <n v="0.28333333333333705"/>
    <n v="45"/>
    <n v="0.29999999999999721"/>
    <n v="9"/>
    <n v="0.19999999999999954"/>
    <n v="13"/>
    <n v="0.43333333333333346"/>
    <n v="3"/>
    <n v="0.20000000000000018"/>
    <n v="1"/>
    <n v="0.10000000000000014"/>
  </r>
  <r>
    <x v="1"/>
    <d v="2012-05-19T00:00:00"/>
    <x v="0"/>
    <s v="UPA400"/>
    <x v="103"/>
    <x v="38"/>
    <n v="530399"/>
    <n v="29002"/>
    <n v="0"/>
    <n v="0"/>
    <n v="0"/>
    <n v="8.9"/>
    <n v="6.7"/>
    <n v="37.700000000000003"/>
    <m/>
    <m/>
    <s v="Oscura"/>
    <n v="47.4"/>
    <n v="30.3"/>
    <n v="3.7"/>
    <n v="1.3"/>
    <n v="4.5999999999999996"/>
    <n v="13.2"/>
    <n v="1.2"/>
    <n v="0"/>
    <n v="0"/>
    <n v="102.2"/>
    <n v="30.4"/>
    <n v="9.1999999999999993"/>
    <n v="47"/>
    <n v="0.15666666666667034"/>
    <n v="30"/>
    <n v="0.1999999999999974"/>
    <n v="5"/>
    <n v="0.11111111111111063"/>
    <n v="13"/>
    <n v="0.43333333333333346"/>
    <n v="4"/>
    <n v="0.26666666666666683"/>
    <n v="1"/>
    <n v="0.10000000000000014"/>
  </r>
  <r>
    <x v="1"/>
    <d v="2012-06-05T00:00:00"/>
    <x v="0"/>
    <s v="UPA400"/>
    <x v="104"/>
    <x v="31"/>
    <n v="811464"/>
    <n v="22976"/>
    <n v="0"/>
    <n v="4"/>
    <m/>
    <n v="4"/>
    <n v="6.2"/>
    <n v="31.5"/>
    <n v="1.1100000000000001"/>
    <n v="0.02"/>
    <m/>
    <n v="46"/>
    <n v="66"/>
    <n v="2"/>
    <n v="0"/>
    <n v="10"/>
    <n v="5"/>
    <n v="0"/>
    <n v="0"/>
    <n v="1"/>
    <n v="40"/>
    <n v="9"/>
    <n v="1"/>
    <n v="46"/>
    <n v="0.15333333333333701"/>
    <n v="66"/>
    <n v="0.43999999999999695"/>
    <n v="10"/>
    <n v="0.22222222222222177"/>
    <n v="5"/>
    <n v="0.16666666666666685"/>
    <n v="2"/>
    <n v="0.13333333333333353"/>
    <n v="0"/>
    <n v="1.3877787807814457E-16"/>
  </r>
  <r>
    <x v="1"/>
    <d v="2012-06-05T00:00:00"/>
    <x v="0"/>
    <s v="UPA400"/>
    <x v="104"/>
    <x v="25"/>
    <n v="792345"/>
    <n v="13437"/>
    <n v="0"/>
    <n v="8"/>
    <m/>
    <n v="4"/>
    <n v="6.3639999999999999"/>
    <n v="29.43"/>
    <n v="1.03"/>
    <n v="0.28999999999999998"/>
    <m/>
    <n v="28"/>
    <n v="32"/>
    <n v="5"/>
    <n v="0"/>
    <n v="5"/>
    <n v="1"/>
    <n v="0"/>
    <m/>
    <n v="0"/>
    <n v="41"/>
    <n v="7"/>
    <n v="1"/>
    <n v="28"/>
    <n v="9.3333333333337126E-2"/>
    <n v="32"/>
    <n v="0.21333333333333071"/>
    <n v="5"/>
    <n v="0.11111111111111063"/>
    <n v="1"/>
    <n v="3.3333333333333541E-2"/>
    <n v="5"/>
    <n v="0.33333333333333348"/>
    <n v="0"/>
    <n v="1.3877787807814457E-16"/>
  </r>
  <r>
    <x v="1"/>
    <d v="2012-06-05T00:00:00"/>
    <x v="0"/>
    <s v="UPA400"/>
    <x v="104"/>
    <x v="15"/>
    <n v="752984"/>
    <n v="107879"/>
    <n v="0"/>
    <n v="9"/>
    <m/>
    <n v="7"/>
    <n v="7.1"/>
    <n v="35.799999999999997"/>
    <n v="1.31"/>
    <n v="0.1"/>
    <m/>
    <n v="434"/>
    <n v="208"/>
    <n v="21"/>
    <n v="1"/>
    <n v="39"/>
    <n v="22"/>
    <n v="1"/>
    <n v="2"/>
    <n v="1"/>
    <n v="46"/>
    <n v="16"/>
    <n v="4"/>
    <n v="434"/>
    <n v="1"/>
    <n v="208"/>
    <n v="1"/>
    <n v="39"/>
    <n v="0.86666666666666647"/>
    <n v="22"/>
    <n v="0.73333333333333339"/>
    <n v="21"/>
    <n v="1"/>
    <n v="1"/>
    <n v="0.10000000000000014"/>
  </r>
  <r>
    <x v="1"/>
    <d v="2012-06-05T00:00:00"/>
    <x v="0"/>
    <s v="UPA400"/>
    <x v="104"/>
    <x v="228"/>
    <n v="706736"/>
    <n v="61631"/>
    <n v="0"/>
    <n v="5"/>
    <m/>
    <n v="5"/>
    <n v="7.2"/>
    <n v="36.6"/>
    <n v="1.1599999999999999"/>
    <n v="0.06"/>
    <s v=""/>
    <n v="100"/>
    <n v="107"/>
    <n v="8"/>
    <n v="1"/>
    <n v="17"/>
    <n v="12"/>
    <n v="0"/>
    <n v="1"/>
    <n v="1"/>
    <n v="29"/>
    <n v="4"/>
    <n v="2"/>
    <n v="100"/>
    <n v="0.33333333333333737"/>
    <n v="107"/>
    <n v="0.71333333333333149"/>
    <n v="17"/>
    <n v="0.37777777777777721"/>
    <n v="12"/>
    <n v="0.40000000000000013"/>
    <n v="8"/>
    <n v="0.53333333333333344"/>
    <n v="1"/>
    <n v="0.10000000000000014"/>
  </r>
  <r>
    <x v="1"/>
    <d v="2012-06-05T00:00:00"/>
    <x v="0"/>
    <s v="UPA400"/>
    <x v="104"/>
    <x v="27"/>
    <n v="678965"/>
    <n v="33860"/>
    <n v="0"/>
    <n v="15"/>
    <n v="0"/>
    <n v="4"/>
    <n v="7.2"/>
    <n v="37.4"/>
    <n v="1.2"/>
    <n v="0.1"/>
    <s v="Clara"/>
    <n v="57"/>
    <n v="101"/>
    <n v="4"/>
    <n v="1"/>
    <n v="1"/>
    <n v="7"/>
    <n v="0"/>
    <n v="1"/>
    <n v="0"/>
    <n v="30"/>
    <n v="4"/>
    <n v="2"/>
    <n v="57"/>
    <n v="0.19000000000000361"/>
    <n v="101"/>
    <n v="0.67333333333333123"/>
    <n v="1"/>
    <n v="2.222222222222173E-2"/>
    <n v="7"/>
    <n v="0.2333333333333335"/>
    <n v="4"/>
    <n v="0.26666666666666683"/>
    <n v="1"/>
    <n v="0.10000000000000014"/>
  </r>
  <r>
    <x v="1"/>
    <d v="2012-06-05T00:00:00"/>
    <x v="0"/>
    <s v="UPA400"/>
    <x v="104"/>
    <x v="419"/>
    <n v="645105"/>
    <n v="183595"/>
    <n v="0"/>
    <n v="6"/>
    <n v="-1"/>
    <n v="13"/>
    <n v="7"/>
    <n v="36.6"/>
    <n v="0.3"/>
    <n v="0.1"/>
    <s v="Clara"/>
    <n v="165"/>
    <n v="223"/>
    <n v="15"/>
    <n v="2"/>
    <n v="23"/>
    <n v="13"/>
    <n v="1"/>
    <n v="2"/>
    <n v="-1"/>
    <n v="40"/>
    <n v="12"/>
    <n v="3"/>
    <n v="165"/>
    <n v="0.5500000000000046"/>
    <n v="223"/>
    <n v="1"/>
    <n v="23"/>
    <n v="0.51111111111111041"/>
    <n v="13"/>
    <n v="0.43333333333333346"/>
    <n v="15"/>
    <n v="1"/>
    <n v="2"/>
    <n v="0.20000000000000015"/>
  </r>
  <r>
    <x v="1"/>
    <d v="2012-06-05T00:00:00"/>
    <x v="0"/>
    <s v="UPA400"/>
    <x v="104"/>
    <x v="363"/>
    <n v="623000"/>
    <n v="161490"/>
    <n v="0"/>
    <n v="31.4"/>
    <n v="0"/>
    <n v="17.100000000000001"/>
    <n v="6.7"/>
    <n v="35.799999999999997"/>
    <m/>
    <n v="-1"/>
    <s v="Oscura"/>
    <n v="111"/>
    <n v="138.1"/>
    <n v="20.399999999999999"/>
    <n v="5.0999999999999996"/>
    <n v="17"/>
    <n v="22.7"/>
    <n v="1.8"/>
    <n v="0"/>
    <n v="0"/>
    <n v="50.2"/>
    <n v="44.2"/>
    <n v="0.8"/>
    <n v="111"/>
    <n v="0.37000000000000427"/>
    <n v="138"/>
    <n v="0.91999999999999948"/>
    <n v="17"/>
    <n v="0.37777777777777721"/>
    <n v="23"/>
    <n v="0.76666666666666672"/>
    <n v="20"/>
    <n v="1"/>
    <n v="5"/>
    <n v="0.50000000000000011"/>
  </r>
  <r>
    <x v="1"/>
    <d v="2012-06-05T00:00:00"/>
    <x v="0"/>
    <s v="UPA400"/>
    <x v="104"/>
    <x v="82"/>
    <n v="517267"/>
    <n v="115992"/>
    <n v="0"/>
    <n v="0"/>
    <n v="0"/>
    <n v="9.6999999999999993"/>
    <n v="6.8"/>
    <n v="35.9"/>
    <m/>
    <n v="-1"/>
    <s v="Oscura"/>
    <n v="114.2"/>
    <n v="48.3"/>
    <n v="16.2"/>
    <n v="0"/>
    <n v="13.3"/>
    <n v="24"/>
    <n v="1.7"/>
    <n v="0"/>
    <n v="0"/>
    <n v="92.9"/>
    <n v="46.2"/>
    <n v="4.3"/>
    <n v="114"/>
    <n v="0.38000000000000433"/>
    <n v="48"/>
    <n v="0.31999999999999718"/>
    <n v="13"/>
    <n v="0.28888888888888842"/>
    <n v="24"/>
    <n v="0.8"/>
    <n v="16"/>
    <n v="1"/>
    <n v="0"/>
    <n v="1.3877787807814457E-16"/>
  </r>
  <r>
    <x v="1"/>
    <d v="2012-06-05T00:00:00"/>
    <x v="0"/>
    <s v="UPA400"/>
    <x v="104"/>
    <x v="420"/>
    <n v="533821"/>
    <n v="72546"/>
    <n v="0"/>
    <n v="0"/>
    <n v="0"/>
    <n v="8.8000000000000007"/>
    <n v="7"/>
    <n v="35"/>
    <m/>
    <n v="-1"/>
    <s v="Oscura"/>
    <n v="99.8"/>
    <n v="42.2"/>
    <n v="16.8"/>
    <n v="3.6"/>
    <n v="6.7"/>
    <n v="21.4"/>
    <n v="0.8"/>
    <n v="0.4"/>
    <n v="0"/>
    <n v="160.4"/>
    <n v="27.6"/>
    <n v="6.1"/>
    <n v="100"/>
    <n v="0.33333333333333737"/>
    <n v="42"/>
    <n v="0.27999999999999725"/>
    <n v="7"/>
    <n v="0.15555555555555509"/>
    <n v="21"/>
    <n v="0.70000000000000007"/>
    <n v="17"/>
    <n v="1"/>
    <n v="4"/>
    <n v="0.40000000000000013"/>
  </r>
  <r>
    <x v="1"/>
    <d v="2012-04-14T00:00:00"/>
    <x v="0"/>
    <s v="UPA400"/>
    <x v="105"/>
    <x v="220"/>
    <n v="748855"/>
    <n v="73329"/>
    <n v="0"/>
    <n v="5"/>
    <m/>
    <n v="2"/>
    <n v="5.9"/>
    <m/>
    <m/>
    <n v="0.25"/>
    <m/>
    <n v="119"/>
    <n v="156"/>
    <n v="4"/>
    <n v="1"/>
    <n v="9"/>
    <n v="14"/>
    <n v="1"/>
    <n v="1"/>
    <n v="0"/>
    <n v="38"/>
    <n v="5"/>
    <n v="1"/>
    <n v="119"/>
    <n v="0.39666666666667111"/>
    <n v="156"/>
    <n v="1"/>
    <n v="9"/>
    <n v="0.19999999999999954"/>
    <n v="14"/>
    <n v="0.46666666666666679"/>
    <n v="4"/>
    <n v="0.26666666666666683"/>
    <n v="1"/>
    <n v="0.10000000000000014"/>
  </r>
  <r>
    <x v="1"/>
    <d v="2012-04-14T00:00:00"/>
    <x v="0"/>
    <s v="UPA400"/>
    <x v="105"/>
    <x v="115"/>
    <n v="720413"/>
    <n v="44887"/>
    <n v="0"/>
    <n v="3"/>
    <m/>
    <n v="1"/>
    <n v="6.2"/>
    <m/>
    <m/>
    <n v="0.26"/>
    <m/>
    <n v="84"/>
    <n v="120"/>
    <n v="3"/>
    <n v="1"/>
    <n v="5"/>
    <n v="11"/>
    <n v="1"/>
    <n v="1"/>
    <n v="0"/>
    <n v="27"/>
    <n v="3"/>
    <n v="1"/>
    <n v="84"/>
    <n v="0.28000000000000369"/>
    <n v="120"/>
    <n v="0.79999999999999871"/>
    <n v="5"/>
    <n v="0.11111111111111063"/>
    <n v="11"/>
    <n v="0.36666666666666681"/>
    <n v="3"/>
    <n v="0.20000000000000018"/>
    <n v="1"/>
    <n v="0.10000000000000014"/>
  </r>
  <r>
    <x v="1"/>
    <d v="2012-04-14T00:00:00"/>
    <x v="0"/>
    <s v="UPA400"/>
    <x v="105"/>
    <x v="25"/>
    <n v="791737"/>
    <n v="72696"/>
    <n v="0"/>
    <n v="16"/>
    <m/>
    <n v="3"/>
    <n v="6.1890000000000001"/>
    <n v="29.75"/>
    <n v="0.96"/>
    <n v="1.0900000000000001"/>
    <m/>
    <n v="73"/>
    <n v="366"/>
    <n v="10"/>
    <n v="3"/>
    <n v="41"/>
    <n v="4"/>
    <n v="0"/>
    <m/>
    <n v="0"/>
    <n v="37"/>
    <n v="5"/>
    <n v="2"/>
    <n v="73"/>
    <n v="0.24333333333333684"/>
    <n v="366"/>
    <n v="1"/>
    <n v="41"/>
    <n v="0.91111111111111098"/>
    <n v="4"/>
    <n v="0.13333333333333353"/>
    <n v="10"/>
    <n v="0.66666666666666674"/>
    <n v="3"/>
    <n v="0.30000000000000016"/>
  </r>
  <r>
    <x v="1"/>
    <d v="2012-04-14T00:00:00"/>
    <x v="0"/>
    <s v="UPA400"/>
    <x v="105"/>
    <x v="60"/>
    <n v="781335"/>
    <n v="62294"/>
    <n v="0"/>
    <n v="5"/>
    <m/>
    <n v="2"/>
    <n v="6.4"/>
    <n v="31.1"/>
    <n v="1.3"/>
    <n v="0.98"/>
    <m/>
    <n v="61"/>
    <n v="122"/>
    <n v="10"/>
    <n v="1"/>
    <n v="9"/>
    <n v="7"/>
    <n v="0"/>
    <n v="2"/>
    <n v="0"/>
    <n v="33"/>
    <n v="7"/>
    <n v="1"/>
    <n v="61"/>
    <n v="0.20333333333333692"/>
    <n v="122"/>
    <n v="0.81333333333333213"/>
    <n v="9"/>
    <n v="0.19999999999999954"/>
    <n v="7"/>
    <n v="0.2333333333333335"/>
    <n v="10"/>
    <n v="0.66666666666666674"/>
    <n v="1"/>
    <n v="0.10000000000000014"/>
  </r>
  <r>
    <x v="1"/>
    <d v="2012-04-14T00:00:00"/>
    <x v="0"/>
    <s v="UPA400"/>
    <x v="105"/>
    <x v="14"/>
    <n v="772120"/>
    <n v="53079"/>
    <n v="0"/>
    <n v="5"/>
    <m/>
    <n v="2"/>
    <n v="6.5"/>
    <m/>
    <m/>
    <n v="0.95"/>
    <m/>
    <n v="59"/>
    <n v="117"/>
    <n v="10"/>
    <n v="1"/>
    <n v="9"/>
    <n v="7"/>
    <n v="1"/>
    <n v="3"/>
    <n v="1"/>
    <n v="33"/>
    <n v="7"/>
    <n v="1"/>
    <n v="59"/>
    <n v="0.19666666666667026"/>
    <n v="117"/>
    <n v="0.77999999999999858"/>
    <n v="9"/>
    <n v="0.19999999999999954"/>
    <n v="7"/>
    <n v="0.2333333333333335"/>
    <n v="10"/>
    <n v="0.66666666666666674"/>
    <n v="1"/>
    <n v="0.10000000000000014"/>
  </r>
  <r>
    <x v="1"/>
    <d v="2012-04-14T00:00:00"/>
    <x v="0"/>
    <s v="UPA400"/>
    <x v="105"/>
    <x v="66"/>
    <n v="766222"/>
    <n v="47181"/>
    <n v="0"/>
    <n v="6"/>
    <m/>
    <n v="2"/>
    <n v="6"/>
    <m/>
    <m/>
    <n v="0.4"/>
    <m/>
    <n v="54"/>
    <n v="189"/>
    <n v="9"/>
    <n v="1"/>
    <n v="13"/>
    <n v="4"/>
    <n v="0"/>
    <n v="6"/>
    <n v="0"/>
    <n v="31"/>
    <n v="6"/>
    <n v="1"/>
    <n v="54"/>
    <n v="0.18000000000000363"/>
    <n v="189"/>
    <n v="1"/>
    <n v="13"/>
    <n v="0.28888888888888842"/>
    <n v="4"/>
    <n v="0.13333333333333353"/>
    <n v="9"/>
    <n v="0.60000000000000009"/>
    <n v="1"/>
    <n v="0.10000000000000014"/>
  </r>
  <r>
    <x v="1"/>
    <d v="2012-04-14T00:00:00"/>
    <x v="0"/>
    <s v="UPA400"/>
    <x v="105"/>
    <x v="421"/>
    <n v="593042"/>
    <n v="131532"/>
    <n v="0"/>
    <n v="5"/>
    <n v="0"/>
    <n v="14.8"/>
    <n v="7.2"/>
    <n v="37.200000000000003"/>
    <m/>
    <n v="-1"/>
    <s v="Oscura"/>
    <n v="148.80000000000001"/>
    <n v="261.5"/>
    <n v="9.9"/>
    <n v="9.1"/>
    <n v="18.7"/>
    <n v="19.2"/>
    <n v="1.1000000000000001"/>
    <n v="0"/>
    <n v="0"/>
    <n v="57.8"/>
    <n v="26.9"/>
    <n v="4.5999999999999996"/>
    <n v="149"/>
    <n v="0.49666666666667175"/>
    <n v="262"/>
    <n v="1"/>
    <n v="19"/>
    <n v="0.42222222222222161"/>
    <n v="19"/>
    <n v="0.63333333333333341"/>
    <n v="10"/>
    <n v="0.66666666666666674"/>
    <n v="9"/>
    <n v="0.9"/>
  </r>
  <r>
    <x v="1"/>
    <d v="2012-04-14T00:00:00"/>
    <x v="0"/>
    <s v="UPA400"/>
    <x v="105"/>
    <x v="131"/>
    <n v="554832"/>
    <n v="93322"/>
    <n v="0"/>
    <n v="0"/>
    <n v="0"/>
    <n v="21.2"/>
    <n v="6.6"/>
    <n v="37.5"/>
    <m/>
    <n v="-1"/>
    <s v="Oscura"/>
    <n v="85.7"/>
    <n v="96.4"/>
    <n v="17.899999999999999"/>
    <n v="6.9"/>
    <n v="5.5"/>
    <n v="17.5"/>
    <n v="1"/>
    <n v="0.8"/>
    <n v="0"/>
    <n v="109"/>
    <n v="27.2"/>
    <n v="4.4000000000000004"/>
    <n v="86"/>
    <n v="0.2866666666666704"/>
    <n v="96"/>
    <n v="0.63999999999999768"/>
    <n v="6"/>
    <n v="0.13333333333333286"/>
    <n v="18"/>
    <n v="0.60000000000000009"/>
    <n v="18"/>
    <n v="1"/>
    <n v="7"/>
    <n v="0.70000000000000007"/>
  </r>
  <r>
    <x v="1"/>
    <d v="2012-04-14T00:00:00"/>
    <x v="0"/>
    <s v="UPA400"/>
    <x v="105"/>
    <x v="200"/>
    <n v="521745"/>
    <n v="60285"/>
    <n v="0"/>
    <n v="3.1"/>
    <n v="0"/>
    <n v="13"/>
    <n v="6.1"/>
    <n v="34.799999999999997"/>
    <m/>
    <n v="-1"/>
    <s v="Oscura"/>
    <n v="49.6"/>
    <n v="101.7"/>
    <n v="8.8000000000000007"/>
    <n v="3.5"/>
    <n v="15"/>
    <n v="9.1999999999999993"/>
    <n v="0.7"/>
    <n v="0"/>
    <n v="0"/>
    <n v="162.69999999999999"/>
    <n v="37"/>
    <n v="5.8"/>
    <n v="50"/>
    <n v="0.16666666666667032"/>
    <n v="102"/>
    <n v="0.67999999999999794"/>
    <n v="15"/>
    <n v="0.33333333333333282"/>
    <n v="9"/>
    <n v="0.30000000000000016"/>
    <n v="9"/>
    <n v="0.60000000000000009"/>
    <n v="4"/>
    <n v="0.40000000000000013"/>
  </r>
  <r>
    <x v="1"/>
    <d v="2011-08-16T00:00:00"/>
    <x v="0"/>
    <s v="UPA400"/>
    <x v="106"/>
    <x v="354"/>
    <n v="848841"/>
    <n v="24748"/>
    <n v="0"/>
    <n v="4"/>
    <m/>
    <n v="4"/>
    <n v="6.6"/>
    <m/>
    <m/>
    <n v="0.64"/>
    <m/>
    <n v="37"/>
    <n v="51"/>
    <n v="1"/>
    <n v="0"/>
    <n v="4"/>
    <n v="5"/>
    <n v="0"/>
    <n v="0"/>
    <n v="0"/>
    <n v="60"/>
    <n v="6"/>
    <n v="0"/>
    <n v="37"/>
    <n v="0.12333333333333707"/>
    <n v="51"/>
    <n v="0.33999999999999714"/>
    <n v="4"/>
    <n v="8.8888888888888407E-2"/>
    <n v="5"/>
    <n v="0.16666666666666685"/>
    <n v="1"/>
    <n v="6.666666666666686E-2"/>
    <n v="0"/>
    <n v="1.3877787807814457E-16"/>
  </r>
  <r>
    <x v="1"/>
    <d v="2011-08-16T00:00:00"/>
    <x v="0"/>
    <s v="UPA400"/>
    <x v="106"/>
    <x v="202"/>
    <n v="824093"/>
    <n v="60467"/>
    <n v="0"/>
    <n v="4"/>
    <m/>
    <n v="2"/>
    <n v="6.2"/>
    <m/>
    <m/>
    <n v="1.1499999999999999"/>
    <m/>
    <n v="69"/>
    <n v="149"/>
    <n v="22"/>
    <n v="1"/>
    <n v="11"/>
    <n v="8"/>
    <n v="1"/>
    <n v="1"/>
    <n v="0"/>
    <n v="74"/>
    <n v="45"/>
    <n v="1"/>
    <n v="69"/>
    <n v="0.23000000000000353"/>
    <n v="149"/>
    <n v="0.99333333333333329"/>
    <n v="11"/>
    <n v="0.24444444444444399"/>
    <n v="8"/>
    <n v="0.26666666666666683"/>
    <n v="22"/>
    <n v="1"/>
    <n v="1"/>
    <n v="0.10000000000000014"/>
  </r>
  <r>
    <x v="1"/>
    <d v="2011-08-16T00:00:00"/>
    <x v="0"/>
    <s v="UPA400"/>
    <x v="106"/>
    <x v="25"/>
    <n v="785900"/>
    <n v="23246"/>
    <n v="0"/>
    <n v="3"/>
    <m/>
    <n v="1"/>
    <n v="6.4610000000000003"/>
    <n v="30.24"/>
    <n v="1.1000000000000001"/>
    <n v="0.37"/>
    <m/>
    <n v="85"/>
    <n v="72"/>
    <n v="3"/>
    <n v="1"/>
    <n v="10"/>
    <n v="6"/>
    <n v="0"/>
    <m/>
    <n v="0"/>
    <n v="33"/>
    <n v="4"/>
    <n v="0"/>
    <n v="85"/>
    <n v="0.28333333333333705"/>
    <n v="72"/>
    <n v="0.47999999999999687"/>
    <n v="10"/>
    <n v="0.22222222222222177"/>
    <n v="6"/>
    <n v="0.20000000000000018"/>
    <n v="3"/>
    <n v="0.20000000000000018"/>
    <n v="1"/>
    <n v="0.10000000000000014"/>
  </r>
  <r>
    <x v="1"/>
    <d v="2011-08-16T00:00:00"/>
    <x v="0"/>
    <s v="UPA400"/>
    <x v="106"/>
    <x v="422"/>
    <n v="767414"/>
    <n v="4760"/>
    <n v="0"/>
    <n v="2"/>
    <m/>
    <n v="3"/>
    <n v="6.2"/>
    <m/>
    <m/>
    <n v="0.39"/>
    <m/>
    <n v="76"/>
    <n v="30"/>
    <n v="51"/>
    <n v="0"/>
    <n v="7"/>
    <n v="8"/>
    <n v="0"/>
    <n v="0"/>
    <n v="0"/>
    <n v="36"/>
    <n v="4"/>
    <n v="0"/>
    <n v="76"/>
    <n v="0.25333333333333685"/>
    <n v="30"/>
    <n v="0.1999999999999974"/>
    <n v="7"/>
    <n v="0.15555555555555509"/>
    <n v="8"/>
    <n v="0.26666666666666683"/>
    <n v="51"/>
    <n v="1"/>
    <n v="0"/>
    <n v="1.3877787807814457E-16"/>
  </r>
  <r>
    <x v="1"/>
    <d v="2011-08-16T00:00:00"/>
    <x v="0"/>
    <s v="UPA400"/>
    <x v="106"/>
    <x v="238"/>
    <n v="749307"/>
    <n v="107316"/>
    <n v="0"/>
    <n v="8"/>
    <m/>
    <n v="5"/>
    <n v="7.2"/>
    <n v="37.200000000000003"/>
    <n v="1.47"/>
    <n v="0.09"/>
    <m/>
    <n v="338"/>
    <n v="365"/>
    <n v="12"/>
    <n v="2"/>
    <n v="34"/>
    <n v="20"/>
    <n v="1"/>
    <n v="3"/>
    <n v="1"/>
    <n v="47"/>
    <n v="12"/>
    <n v="2"/>
    <n v="338"/>
    <n v="1"/>
    <n v="365"/>
    <n v="1"/>
    <n v="34"/>
    <n v="0.7555555555555552"/>
    <n v="20"/>
    <n v="0.66666666666666674"/>
    <n v="12"/>
    <n v="0.8"/>
    <n v="2"/>
    <n v="0.20000000000000015"/>
  </r>
  <r>
    <x v="1"/>
    <d v="2011-08-16T00:00:00"/>
    <x v="0"/>
    <s v="UPA400"/>
    <x v="106"/>
    <x v="289"/>
    <n v="705792"/>
    <n v="63801"/>
    <n v="0"/>
    <n v="4"/>
    <m/>
    <n v="5"/>
    <n v="7.2"/>
    <n v="36.799999999999997"/>
    <n v="1.18"/>
    <n v="0.08"/>
    <m/>
    <n v="122"/>
    <n v="97"/>
    <n v="5"/>
    <n v="1"/>
    <n v="14"/>
    <n v="12"/>
    <n v="0"/>
    <n v="1"/>
    <n v="0"/>
    <n v="32"/>
    <n v="3"/>
    <n v="2"/>
    <n v="122"/>
    <n v="0.40666666666667117"/>
    <n v="97"/>
    <n v="0.64666666666666439"/>
    <n v="14"/>
    <n v="0.31111111111111062"/>
    <n v="12"/>
    <n v="0.40000000000000013"/>
    <n v="5"/>
    <n v="0.33333333333333348"/>
    <n v="1"/>
    <n v="0.10000000000000014"/>
  </r>
  <r>
    <x v="1"/>
    <d v="2011-08-16T00:00:00"/>
    <x v="0"/>
    <s v="UPA400"/>
    <x v="106"/>
    <x v="365"/>
    <n v="699373"/>
    <n v="34229"/>
    <n v="0"/>
    <n v="9"/>
    <m/>
    <n v="4"/>
    <n v="6.1"/>
    <s v=""/>
    <s v=""/>
    <n v="0.85"/>
    <s v=""/>
    <n v="100"/>
    <n v="398"/>
    <n v="20"/>
    <n v="2"/>
    <n v="24"/>
    <n v="8"/>
    <n v="0"/>
    <n v="13"/>
    <n v="1"/>
    <n v="33"/>
    <n v="9"/>
    <n v="2"/>
    <n v="100"/>
    <n v="0.33333333333333737"/>
    <n v="398"/>
    <n v="1"/>
    <n v="24"/>
    <n v="0.53333333333333266"/>
    <n v="8"/>
    <n v="0.26666666666666683"/>
    <n v="20"/>
    <n v="1"/>
    <n v="2"/>
    <n v="0.20000000000000015"/>
  </r>
  <r>
    <x v="1"/>
    <d v="2011-08-16T00:00:00"/>
    <x v="0"/>
    <s v="UPA400"/>
    <x v="106"/>
    <x v="47"/>
    <n v="665144"/>
    <n v="182768"/>
    <n v="0"/>
    <n v="13"/>
    <n v="0"/>
    <n v="13"/>
    <n v="7.2"/>
    <n v="37.6"/>
    <n v="0"/>
    <n v="0.1"/>
    <s v="Clara"/>
    <n v="430"/>
    <n v="195"/>
    <n v="53"/>
    <n v="0"/>
    <n v="42"/>
    <n v="27"/>
    <n v="0"/>
    <n v="1"/>
    <n v="0"/>
    <n v="75"/>
    <n v="45"/>
    <n v="5"/>
    <n v="430"/>
    <n v="1"/>
    <n v="195"/>
    <n v="1"/>
    <n v="42"/>
    <n v="0.93333333333333324"/>
    <n v="27"/>
    <n v="0.9"/>
    <n v="53"/>
    <n v="1"/>
    <n v="0"/>
    <n v="1.3877787807814457E-16"/>
  </r>
  <r>
    <x v="1"/>
    <d v="2011-08-16T00:00:00"/>
    <x v="0"/>
    <s v="UPA400"/>
    <x v="106"/>
    <x v="283"/>
    <n v="628656"/>
    <n v="146280"/>
    <n v="0"/>
    <n v="5"/>
    <n v="-1"/>
    <n v="13"/>
    <n v="7.1"/>
    <n v="37.4"/>
    <n v="0.4"/>
    <n v="0.1"/>
    <s v="Clara"/>
    <n v="243"/>
    <n v="102"/>
    <n v="22"/>
    <n v="1"/>
    <n v="28"/>
    <n v="16"/>
    <n v="1"/>
    <n v="1"/>
    <n v="-1"/>
    <n v="58"/>
    <n v="22"/>
    <n v="3"/>
    <n v="243"/>
    <n v="0.81"/>
    <n v="102"/>
    <n v="0.67999999999999794"/>
    <n v="28"/>
    <n v="0.62222222222222168"/>
    <n v="16"/>
    <n v="0.53333333333333344"/>
    <n v="22"/>
    <n v="1"/>
    <n v="1"/>
    <n v="0.10000000000000014"/>
  </r>
  <r>
    <x v="1"/>
    <d v="2011-08-16T00:00:00"/>
    <x v="0"/>
    <s v="UPA400"/>
    <x v="106"/>
    <x v="423"/>
    <n v="597480"/>
    <n v="115104"/>
    <n v="0"/>
    <n v="2.4"/>
    <n v="0"/>
    <n v="20.5"/>
    <n v="6.8"/>
    <n v="38.6"/>
    <m/>
    <n v="-1"/>
    <s v="Oscura"/>
    <n v="133.69999999999999"/>
    <n v="78.3"/>
    <n v="15.3"/>
    <n v="4.0999999999999996"/>
    <n v="21.5"/>
    <n v="20.399999999999999"/>
    <n v="0.8"/>
    <n v="0"/>
    <n v="0"/>
    <n v="59.1"/>
    <n v="31.4"/>
    <n v="1.9"/>
    <n v="134"/>
    <n v="0.44666666666667143"/>
    <n v="78"/>
    <n v="0.51999999999999691"/>
    <n v="22"/>
    <n v="0.48888888888888821"/>
    <n v="20"/>
    <n v="0.66666666666666674"/>
    <n v="15"/>
    <n v="1"/>
    <n v="4"/>
    <n v="0.40000000000000013"/>
  </r>
  <r>
    <x v="1"/>
    <d v="2011-08-16T00:00:00"/>
    <x v="0"/>
    <s v="UPA400"/>
    <x v="106"/>
    <x v="137"/>
    <n v="569471"/>
    <n v="87095"/>
    <n v="0"/>
    <n v="0"/>
    <n v="0"/>
    <n v="31.5"/>
    <n v="6.9"/>
    <n v="36.1"/>
    <m/>
    <n v="-1"/>
    <s v="Oscura"/>
    <n v="76"/>
    <n v="2.1"/>
    <n v="6.7"/>
    <n v="2.7"/>
    <n v="0"/>
    <n v="16"/>
    <n v="0.5"/>
    <n v="0"/>
    <n v="0"/>
    <n v="19.8"/>
    <n v="9.6"/>
    <n v="0.5"/>
    <n v="76"/>
    <n v="0.25333333333333685"/>
    <n v="2"/>
    <n v="1.3333333333330852E-2"/>
    <n v="0"/>
    <n v="-4.9266146717741321E-16"/>
    <n v="16"/>
    <n v="0.53333333333333344"/>
    <n v="7"/>
    <n v="0.46666666666666679"/>
    <n v="3"/>
    <n v="0.30000000000000016"/>
  </r>
  <r>
    <x v="1"/>
    <d v="2012-10-24T00:00:00"/>
    <x v="0"/>
    <s v="UPA400"/>
    <x v="107"/>
    <x v="424"/>
    <n v="755733"/>
    <n v="58985"/>
    <n v="0"/>
    <n v="3"/>
    <m/>
    <n v="1"/>
    <n v="5.9080000000000004"/>
    <n v="27.55"/>
    <n v="1.1499999999999999"/>
    <n v="0.27"/>
    <m/>
    <n v="121"/>
    <n v="71"/>
    <n v="4"/>
    <n v="0"/>
    <n v="8"/>
    <n v="11"/>
    <n v="0"/>
    <m/>
    <n v="1"/>
    <n v="29"/>
    <n v="2"/>
    <n v="1"/>
    <n v="121"/>
    <n v="0.40333333333333782"/>
    <n v="71"/>
    <n v="0.47333333333333022"/>
    <n v="8"/>
    <n v="0.17777777777777731"/>
    <n v="11"/>
    <n v="0.36666666666666681"/>
    <n v="4"/>
    <n v="0.26666666666666683"/>
    <n v="0"/>
    <n v="1.3877787807814457E-16"/>
  </r>
  <r>
    <x v="1"/>
    <d v="2012-10-24T00:00:00"/>
    <x v="0"/>
    <s v="UPA400"/>
    <x v="107"/>
    <x v="9"/>
    <n v="749619"/>
    <n v="52871"/>
    <n v="0"/>
    <n v="2"/>
    <m/>
    <n v="1"/>
    <n v="6"/>
    <m/>
    <m/>
    <n v="0.33"/>
    <m/>
    <n v="94"/>
    <n v="38"/>
    <n v="4"/>
    <n v="0"/>
    <n v="5"/>
    <n v="10"/>
    <n v="0"/>
    <n v="0"/>
    <n v="1"/>
    <n v="28"/>
    <n v="3"/>
    <n v="0"/>
    <n v="94"/>
    <n v="0.31333333333333724"/>
    <n v="38"/>
    <n v="0.25333333333333063"/>
    <n v="5"/>
    <n v="0.11111111111111063"/>
    <n v="10"/>
    <n v="0.33339999999999997"/>
    <n v="4"/>
    <n v="0.26666666666666683"/>
    <n v="0"/>
    <n v="1.3877787807814457E-16"/>
  </r>
  <r>
    <x v="1"/>
    <d v="2012-10-24T00:00:00"/>
    <x v="0"/>
    <s v="UPA400"/>
    <x v="107"/>
    <x v="255"/>
    <n v="671513"/>
    <n v="29522"/>
    <n v="0"/>
    <n v="2"/>
    <m/>
    <n v="3"/>
    <n v="7.2"/>
    <n v="37.4"/>
    <n v="0.1"/>
    <n v="0.1"/>
    <s v="Clara"/>
    <n v="95"/>
    <n v="73"/>
    <n v="3"/>
    <n v="0"/>
    <n v="11"/>
    <n v="10"/>
    <n v="0"/>
    <n v="0"/>
    <n v="0"/>
    <n v="31"/>
    <n v="5"/>
    <n v="1"/>
    <n v="95"/>
    <n v="0.31666666666667059"/>
    <n v="73"/>
    <n v="0.48666666666666353"/>
    <n v="11"/>
    <n v="0.24444444444444399"/>
    <n v="10"/>
    <n v="0.33339999999999997"/>
    <n v="3"/>
    <n v="0.20000000000000018"/>
    <n v="0"/>
    <n v="1.3877787807814457E-16"/>
  </r>
  <r>
    <x v="1"/>
    <d v="2012-10-24T00:00:00"/>
    <x v="0"/>
    <s v="UPA400"/>
    <x v="107"/>
    <x v="153"/>
    <n v="641991"/>
    <n v="182869"/>
    <n v="0"/>
    <n v="5"/>
    <n v="0"/>
    <n v="10"/>
    <n v="7"/>
    <n v="37"/>
    <n v="0"/>
    <n v="0.1"/>
    <s v="Clara"/>
    <n v="303"/>
    <n v="145"/>
    <n v="10"/>
    <n v="1"/>
    <n v="24"/>
    <n v="21"/>
    <n v="0"/>
    <n v="1"/>
    <n v="0"/>
    <n v="46"/>
    <n v="17"/>
    <n v="3"/>
    <n v="303"/>
    <n v="1"/>
    <n v="145"/>
    <n v="0.96666666666666645"/>
    <n v="24"/>
    <n v="0.53333333333333266"/>
    <n v="21"/>
    <n v="0.70000000000000007"/>
    <n v="10"/>
    <n v="0.66666666666666674"/>
    <n v="1"/>
    <n v="0.10000000000000014"/>
  </r>
  <r>
    <x v="1"/>
    <d v="2012-10-24T00:00:00"/>
    <x v="0"/>
    <s v="UPA400"/>
    <x v="107"/>
    <x v="283"/>
    <n v="626117"/>
    <n v="166995"/>
    <n v="0"/>
    <n v="5"/>
    <n v="-1"/>
    <n v="10"/>
    <n v="7.1"/>
    <n v="36.700000000000003"/>
    <n v="0.1"/>
    <n v="0.1"/>
    <s v="Clara"/>
    <n v="307"/>
    <n v="134"/>
    <n v="9"/>
    <n v="1"/>
    <n v="26"/>
    <n v="19"/>
    <n v="1"/>
    <n v="1"/>
    <n v="-1"/>
    <n v="46"/>
    <n v="13"/>
    <n v="3"/>
    <n v="307"/>
    <n v="1"/>
    <n v="134"/>
    <n v="0.89333333333333265"/>
    <n v="26"/>
    <n v="0.57777777777777717"/>
    <n v="19"/>
    <n v="0.63333333333333341"/>
    <n v="9"/>
    <n v="0.60000000000000009"/>
    <n v="1"/>
    <n v="0.10000000000000014"/>
  </r>
  <r>
    <x v="1"/>
    <d v="2012-10-24T00:00:00"/>
    <x v="0"/>
    <s v="UPA400"/>
    <x v="107"/>
    <x v="425"/>
    <n v="598341"/>
    <n v="139218"/>
    <n v="0"/>
    <n v="2.8"/>
    <n v="0"/>
    <n v="17.2"/>
    <n v="6.7"/>
    <n v="36.6"/>
    <m/>
    <n v="-1"/>
    <s v="Oscura"/>
    <n v="140.6"/>
    <n v="111.1"/>
    <n v="9.1999999999999993"/>
    <n v="6"/>
    <n v="28.9"/>
    <n v="22.9"/>
    <n v="1.8"/>
    <n v="0"/>
    <n v="0"/>
    <n v="88.3"/>
    <n v="34.4"/>
    <n v="4"/>
    <n v="141"/>
    <n v="0.47000000000000491"/>
    <n v="111"/>
    <n v="0.73999999999999833"/>
    <n v="29"/>
    <n v="0.64444444444444393"/>
    <n v="23"/>
    <n v="0.76666666666666672"/>
    <n v="9"/>
    <n v="0.60000000000000009"/>
    <n v="6"/>
    <n v="0.60000000000000009"/>
  </r>
  <r>
    <x v="1"/>
    <d v="2012-10-24T00:00:00"/>
    <x v="0"/>
    <s v="UPA400"/>
    <x v="107"/>
    <x v="280"/>
    <n v="567871"/>
    <n v="108749"/>
    <n v="0"/>
    <n v="0"/>
    <n v="0"/>
    <n v="23.2"/>
    <n v="6.7"/>
    <n v="35.6"/>
    <m/>
    <n v="-1"/>
    <s v="Oscura"/>
    <n v="117"/>
    <n v="2.2999999999999998"/>
    <n v="4.9000000000000004"/>
    <n v="4.0999999999999996"/>
    <n v="0"/>
    <n v="21.3"/>
    <n v="0.7"/>
    <n v="0"/>
    <n v="0"/>
    <n v="48.2"/>
    <n v="10.7"/>
    <n v="0.5"/>
    <n v="117"/>
    <n v="0.3900000000000044"/>
    <n v="2"/>
    <n v="1.3333333333330852E-2"/>
    <n v="0"/>
    <n v="-4.9266146717741321E-16"/>
    <n v="21"/>
    <n v="0.70000000000000007"/>
    <n v="5"/>
    <n v="0.33333333333333348"/>
    <n v="4"/>
    <n v="0.40000000000000013"/>
  </r>
  <r>
    <x v="1"/>
    <d v="2011-10-15T00:00:00"/>
    <x v="0"/>
    <s v="O500"/>
    <x v="108"/>
    <x v="426"/>
    <n v="885428"/>
    <n v="49312"/>
    <n v="0"/>
    <n v="5"/>
    <m/>
    <n v="2"/>
    <n v="5.8"/>
    <m/>
    <m/>
    <n v="0.06"/>
    <m/>
    <n v="111"/>
    <n v="107"/>
    <n v="5"/>
    <n v="0"/>
    <n v="9"/>
    <n v="8"/>
    <n v="0"/>
    <n v="1"/>
    <n v="0"/>
    <n v="39"/>
    <n v="9"/>
    <n v="1"/>
    <n v="111"/>
    <n v="0.37000000000000427"/>
    <n v="107"/>
    <n v="0.71333333333333149"/>
    <n v="9"/>
    <n v="0.19999999999999954"/>
    <n v="8"/>
    <n v="0.26666666666666683"/>
    <n v="5"/>
    <n v="0.33333333333333348"/>
    <n v="0"/>
    <n v="1.3877787807814457E-16"/>
  </r>
  <r>
    <x v="1"/>
    <d v="2011-10-15T00:00:00"/>
    <x v="0"/>
    <s v="O500"/>
    <x v="108"/>
    <x v="348"/>
    <n v="819392"/>
    <n v="48784"/>
    <n v="0"/>
    <n v="6"/>
    <m/>
    <n v="1"/>
    <n v="6"/>
    <m/>
    <m/>
    <n v="0.28999999999999998"/>
    <m/>
    <n v="172"/>
    <n v="78"/>
    <n v="5"/>
    <n v="0"/>
    <n v="16"/>
    <n v="15"/>
    <n v="1"/>
    <n v="2"/>
    <n v="1"/>
    <n v="43"/>
    <n v="16"/>
    <n v="1"/>
    <n v="172"/>
    <n v="0.57333333333333769"/>
    <n v="78"/>
    <n v="0.51999999999999691"/>
    <n v="16"/>
    <n v="0.35555555555555501"/>
    <n v="15"/>
    <n v="0.50000000000000011"/>
    <n v="5"/>
    <n v="0.33333333333333348"/>
    <n v="0"/>
    <n v="1.3877787807814457E-16"/>
  </r>
  <r>
    <x v="1"/>
    <d v="2011-10-15T00:00:00"/>
    <x v="0"/>
    <s v="O500"/>
    <x v="108"/>
    <x v="139"/>
    <n v="764310"/>
    <n v="43018"/>
    <n v="0"/>
    <n v="3"/>
    <m/>
    <n v="3"/>
    <n v="6.1589999999999998"/>
    <n v="28.49"/>
    <n v="1.08"/>
    <n v="7.0000000000000007E-2"/>
    <m/>
    <n v="105"/>
    <n v="107"/>
    <n v="5"/>
    <n v="1"/>
    <n v="7"/>
    <n v="6"/>
    <n v="0"/>
    <m/>
    <n v="0"/>
    <n v="37"/>
    <n v="6"/>
    <n v="0"/>
    <n v="105"/>
    <n v="0.35000000000000414"/>
    <n v="107"/>
    <n v="0.71333333333333149"/>
    <n v="7"/>
    <n v="0.15555555555555509"/>
    <n v="6"/>
    <n v="0.20000000000000018"/>
    <n v="5"/>
    <n v="0.33333333333333348"/>
    <n v="1"/>
    <n v="0.10000000000000014"/>
  </r>
  <r>
    <x v="1"/>
    <d v="2011-10-15T00:00:00"/>
    <x v="0"/>
    <s v="O500"/>
    <x v="108"/>
    <x v="3"/>
    <n v="751100"/>
    <n v="29808"/>
    <n v="0"/>
    <n v="3"/>
    <m/>
    <n v="1"/>
    <n v="6.3"/>
    <m/>
    <m/>
    <n v="0.1"/>
    <m/>
    <n v="74"/>
    <n v="70"/>
    <n v="5"/>
    <n v="1"/>
    <n v="6"/>
    <n v="9"/>
    <n v="0"/>
    <n v="0"/>
    <n v="1"/>
    <n v="44"/>
    <n v="9"/>
    <n v="0"/>
    <n v="74"/>
    <n v="0.24666666666667017"/>
    <n v="70"/>
    <n v="0.46666666666666357"/>
    <n v="6"/>
    <n v="0.13333333333333286"/>
    <n v="9"/>
    <n v="0.30000000000000016"/>
    <n v="5"/>
    <n v="0.33333333333333348"/>
    <n v="1"/>
    <n v="0.10000000000000014"/>
  </r>
  <r>
    <x v="1"/>
    <d v="2011-10-15T00:00:00"/>
    <x v="0"/>
    <s v="O500"/>
    <x v="108"/>
    <x v="78"/>
    <n v="671230"/>
    <n v="30766"/>
    <n v="0"/>
    <n v="2"/>
    <m/>
    <n v="2"/>
    <n v="6.4"/>
    <s v=""/>
    <s v=""/>
    <n v="0.85"/>
    <s v=""/>
    <n v="86"/>
    <n v="32"/>
    <n v="4"/>
    <n v="0"/>
    <n v="6"/>
    <n v="9"/>
    <n v="0"/>
    <n v="0"/>
    <n v="1"/>
    <n v="26"/>
    <n v="2"/>
    <n v="0"/>
    <n v="86"/>
    <n v="0.2866666666666704"/>
    <n v="32"/>
    <n v="0.21333333333333071"/>
    <n v="6"/>
    <n v="0.13333333333333286"/>
    <n v="9"/>
    <n v="0.30000000000000016"/>
    <n v="4"/>
    <n v="0.26666666666666683"/>
    <n v="0"/>
    <n v="1.3877787807814457E-16"/>
  </r>
  <r>
    <x v="1"/>
    <d v="2011-10-15T00:00:00"/>
    <x v="0"/>
    <s v="O500"/>
    <x v="108"/>
    <x v="79"/>
    <n v="692020"/>
    <n v="34173"/>
    <n v="0"/>
    <n v="4"/>
    <m/>
    <n v="3"/>
    <n v="6.2"/>
    <s v=""/>
    <s v=""/>
    <n v="0.9"/>
    <s v=""/>
    <n v="154"/>
    <n v="75"/>
    <n v="7"/>
    <n v="0"/>
    <n v="24"/>
    <n v="14"/>
    <n v="0"/>
    <n v="0"/>
    <n v="0"/>
    <n v="28"/>
    <n v="5"/>
    <n v="1"/>
    <n v="154"/>
    <n v="0.5133333333333383"/>
    <n v="75"/>
    <n v="0.49999999999999684"/>
    <n v="24"/>
    <n v="0.53333333333333266"/>
    <n v="14"/>
    <n v="0.46666666666666679"/>
    <n v="7"/>
    <n v="0.46666666666666679"/>
    <n v="0"/>
    <n v="1.3877787807814457E-16"/>
  </r>
  <r>
    <x v="1"/>
    <d v="2011-10-15T00:00:00"/>
    <x v="0"/>
    <s v="O500"/>
    <x v="108"/>
    <x v="204"/>
    <n v="640464"/>
    <n v="175867"/>
    <n v="0"/>
    <n v="2"/>
    <m/>
    <n v="5"/>
    <n v="7.2"/>
    <n v="37.4"/>
    <n v="0.7"/>
    <n v="0.1"/>
    <s v="Clara"/>
    <n v="113"/>
    <n v="54"/>
    <n v="7"/>
    <n v="0"/>
    <n v="10"/>
    <n v="9"/>
    <n v="0"/>
    <n v="0"/>
    <n v="0"/>
    <n v="30"/>
    <n v="4"/>
    <n v="1"/>
    <n v="113"/>
    <n v="0.37666666666667098"/>
    <n v="54"/>
    <n v="0.3599999999999971"/>
    <n v="10"/>
    <n v="0.22222222222222177"/>
    <n v="9"/>
    <n v="0.30000000000000016"/>
    <n v="7"/>
    <n v="0.46666666666666679"/>
    <n v="0"/>
    <n v="1.3877787807814457E-16"/>
  </r>
  <r>
    <x v="1"/>
    <d v="2011-10-15T00:00:00"/>
    <x v="0"/>
    <s v="O500"/>
    <x v="108"/>
    <x v="358"/>
    <n v="622758"/>
    <n v="158161"/>
    <n v="0"/>
    <n v="2"/>
    <n v="0"/>
    <n v="5"/>
    <n v="7.1"/>
    <n v="37.4"/>
    <n v="1.1000000000000001"/>
    <n v="0.1"/>
    <s v="Clara"/>
    <n v="102"/>
    <n v="56"/>
    <n v="7"/>
    <n v="0"/>
    <n v="11"/>
    <n v="10"/>
    <n v="0"/>
    <n v="0"/>
    <n v="0"/>
    <n v="25"/>
    <n v="4"/>
    <n v="1"/>
    <n v="102"/>
    <n v="0.34000000000000408"/>
    <n v="56"/>
    <n v="0.37333333333333041"/>
    <n v="11"/>
    <n v="0.24444444444444399"/>
    <n v="10"/>
    <n v="0.33339999999999997"/>
    <n v="7"/>
    <n v="0.46666666666666679"/>
    <n v="0"/>
    <n v="1.3877787807814457E-16"/>
  </r>
  <r>
    <x v="1"/>
    <d v="2011-10-15T00:00:00"/>
    <x v="0"/>
    <s v="O500"/>
    <x v="108"/>
    <x v="427"/>
    <n v="592331"/>
    <n v="127734"/>
    <n v="0"/>
    <n v="2"/>
    <n v="-1"/>
    <n v="5"/>
    <n v="7.3"/>
    <n v="37.9"/>
    <n v="1.1000000000000001"/>
    <n v="0.1"/>
    <s v="Clara"/>
    <n v="91"/>
    <n v="38"/>
    <n v="7"/>
    <n v="0"/>
    <n v="11"/>
    <n v="7"/>
    <n v="1"/>
    <n v="0"/>
    <n v="-1"/>
    <n v="30"/>
    <n v="4"/>
    <n v="1"/>
    <n v="91"/>
    <n v="0.30333333333333717"/>
    <n v="38"/>
    <n v="0.25333333333333063"/>
    <n v="11"/>
    <n v="0.24444444444444399"/>
    <n v="7"/>
    <n v="0.2333333333333335"/>
    <n v="7"/>
    <n v="0.46666666666666679"/>
    <n v="0"/>
    <n v="1.3877787807814457E-16"/>
  </r>
  <r>
    <x v="1"/>
    <d v="2011-10-15T00:00:00"/>
    <x v="0"/>
    <s v="O500"/>
    <x v="108"/>
    <x v="428"/>
    <n v="561615"/>
    <n v="97018"/>
    <n v="0"/>
    <n v="2"/>
    <n v="0"/>
    <n v="11"/>
    <n v="7.1"/>
    <n v="36.700000000000003"/>
    <m/>
    <n v="-1"/>
    <s v="Oscura"/>
    <n v="70.599999999999994"/>
    <n v="34.200000000000003"/>
    <n v="3.9"/>
    <n v="0.6"/>
    <n v="9.3000000000000007"/>
    <n v="9.6"/>
    <n v="0.4"/>
    <n v="0"/>
    <n v="0"/>
    <n v="55.3"/>
    <n v="23.7"/>
    <n v="0"/>
    <n v="71"/>
    <n v="0.23666666666667019"/>
    <n v="34"/>
    <n v="0.22666666666666402"/>
    <n v="9"/>
    <n v="0.19999999999999954"/>
    <n v="10"/>
    <n v="0.33339999999999997"/>
    <n v="4"/>
    <n v="0.26666666666666683"/>
    <n v="1"/>
    <n v="0.10000000000000014"/>
  </r>
  <r>
    <x v="1"/>
    <d v="2011-10-15T00:00:00"/>
    <x v="0"/>
    <s v="O500"/>
    <x v="108"/>
    <x v="5"/>
    <n v="633619"/>
    <n v="68586"/>
    <n v="0"/>
    <n v="0"/>
    <n v="0"/>
    <n v="16.5"/>
    <n v="7"/>
    <n v="36.4"/>
    <m/>
    <n v="-1"/>
    <s v="Oscura"/>
    <n v="128.1"/>
    <n v="20.8"/>
    <n v="12.7"/>
    <n v="0"/>
    <n v="5.2"/>
    <n v="14.9"/>
    <n v="1.1000000000000001"/>
    <n v="2.1"/>
    <n v="0"/>
    <n v="50"/>
    <n v="32"/>
    <n v="0.3"/>
    <n v="128"/>
    <n v="0.4266666666666713"/>
    <n v="21"/>
    <n v="0.13999999999999752"/>
    <n v="5"/>
    <n v="0.11111111111111063"/>
    <n v="15"/>
    <n v="0.50000000000000011"/>
    <n v="13"/>
    <n v="0.8666666666666667"/>
    <n v="0"/>
    <n v="1.3877787807814457E-16"/>
  </r>
  <r>
    <x v="1"/>
    <d v="2014-12-01T00:00:00"/>
    <x v="0"/>
    <s v="O500"/>
    <x v="109"/>
    <x v="426"/>
    <n v="875650"/>
    <n v="51221"/>
    <n v="0"/>
    <n v="4"/>
    <m/>
    <n v="1"/>
    <n v="5.8"/>
    <m/>
    <m/>
    <n v="0.17"/>
    <m/>
    <n v="39"/>
    <n v="69"/>
    <n v="5"/>
    <n v="0"/>
    <n v="15"/>
    <n v="3"/>
    <n v="1"/>
    <n v="1"/>
    <n v="0"/>
    <n v="42"/>
    <n v="9"/>
    <n v="0"/>
    <n v="39"/>
    <n v="0.13000000000000372"/>
    <n v="69"/>
    <n v="0.45999999999999691"/>
    <n v="15"/>
    <n v="0.33333333333333282"/>
    <n v="3"/>
    <n v="0.1000000000000002"/>
    <n v="5"/>
    <n v="0.33333333333333348"/>
    <n v="0"/>
    <n v="1.3877787807814457E-16"/>
  </r>
  <r>
    <x v="1"/>
    <d v="2014-12-01T00:00:00"/>
    <x v="0"/>
    <s v="O500"/>
    <x v="109"/>
    <x v="2"/>
    <n v="736594"/>
    <n v="2807"/>
    <n v="0"/>
    <n v="3"/>
    <m/>
    <n v="4"/>
    <n v="6.6109999999999998"/>
    <n v="30.59"/>
    <n v="1.1599999999999999"/>
    <n v="0.01"/>
    <m/>
    <n v="24"/>
    <n v="14"/>
    <n v="1"/>
    <n v="0"/>
    <n v="3"/>
    <n v="1"/>
    <n v="0"/>
    <m/>
    <n v="0"/>
    <n v="26"/>
    <n v="1"/>
    <n v="0"/>
    <n v="24"/>
    <n v="8.0000000000003818E-2"/>
    <n v="14"/>
    <n v="9.3333333333330867E-2"/>
    <n v="3"/>
    <n v="6.666666666666618E-2"/>
    <n v="1"/>
    <n v="3.3333333333333541E-2"/>
    <n v="1"/>
    <n v="6.666666666666686E-2"/>
    <n v="0"/>
    <n v="1.3877787807814457E-16"/>
  </r>
  <r>
    <x v="1"/>
    <d v="2014-12-01T00:00:00"/>
    <x v="0"/>
    <s v="O500"/>
    <x v="109"/>
    <x v="3"/>
    <n v="745119"/>
    <n v="66312"/>
    <n v="0"/>
    <n v="3"/>
    <m/>
    <n v="1"/>
    <n v="5.9"/>
    <m/>
    <m/>
    <n v="0.28000000000000003"/>
    <m/>
    <n v="89"/>
    <n v="52"/>
    <n v="8"/>
    <n v="0"/>
    <n v="16"/>
    <n v="12"/>
    <n v="1"/>
    <n v="0"/>
    <n v="0"/>
    <n v="28"/>
    <n v="4"/>
    <n v="1"/>
    <n v="89"/>
    <n v="0.29666666666667046"/>
    <n v="52"/>
    <n v="0.34666666666666379"/>
    <n v="16"/>
    <n v="0.35555555555555501"/>
    <n v="12"/>
    <n v="0.40000000000000013"/>
    <n v="8"/>
    <n v="0.53333333333333344"/>
    <n v="0"/>
    <n v="1.3877787807814457E-16"/>
  </r>
  <r>
    <x v="1"/>
    <d v="2014-12-01T00:00:00"/>
    <x v="1"/>
    <s v="O500"/>
    <x v="109"/>
    <x v="279"/>
    <n v="664337"/>
    <n v="30669"/>
    <n v="0"/>
    <n v="5"/>
    <m/>
    <n v="4"/>
    <n v="6.2"/>
    <m/>
    <m/>
    <n v="0.78"/>
    <m/>
    <n v="114"/>
    <n v="62"/>
    <n v="7"/>
    <n v="0"/>
    <n v="11"/>
    <n v="13"/>
    <n v="0"/>
    <n v="0"/>
    <n v="0"/>
    <n v="36"/>
    <n v="6"/>
    <n v="1"/>
    <n v="114"/>
    <n v="0.38000000000000433"/>
    <n v="62"/>
    <n v="0.41333333333333033"/>
    <n v="11"/>
    <n v="0.24444444444444399"/>
    <n v="13"/>
    <n v="0.43333333333333346"/>
    <n v="7"/>
    <n v="0.46666666666666679"/>
    <n v="0"/>
    <n v="1.3877787807814457E-16"/>
  </r>
  <r>
    <x v="1"/>
    <d v="2014-12-01T00:00:00"/>
    <x v="1"/>
    <s v="O500"/>
    <x v="109"/>
    <x v="175"/>
    <n v="633668"/>
    <n v="146049"/>
    <n v="0"/>
    <n v="3"/>
    <m/>
    <n v="10"/>
    <n v="7.1"/>
    <n v="36.4"/>
    <n v="0.7"/>
    <n v="0"/>
    <s v="Clara"/>
    <n v="99"/>
    <n v="72"/>
    <n v="12"/>
    <n v="0"/>
    <n v="10"/>
    <n v="8"/>
    <n v="0"/>
    <n v="0"/>
    <n v="0"/>
    <n v="30"/>
    <n v="15"/>
    <n v="2"/>
    <n v="99"/>
    <n v="0.33000000000000401"/>
    <n v="72"/>
    <n v="0.47999999999999687"/>
    <n v="10"/>
    <n v="0.22222222222222177"/>
    <n v="8"/>
    <n v="0.26666666666666683"/>
    <n v="12"/>
    <n v="0.8"/>
    <n v="0"/>
    <n v="1.3877787807814457E-16"/>
  </r>
  <r>
    <x v="1"/>
    <d v="2014-12-01T00:00:00"/>
    <x v="1"/>
    <s v="O500"/>
    <x v="109"/>
    <x v="313"/>
    <n v="657847"/>
    <n v="185081"/>
    <n v="0"/>
    <n v="8"/>
    <n v="0"/>
    <n v="9"/>
    <n v="7.2"/>
    <n v="37.700000000000003"/>
    <n v="0.8"/>
    <n v="0.1"/>
    <s v="Clara"/>
    <n v="321"/>
    <n v="164"/>
    <n v="18"/>
    <n v="1"/>
    <n v="36"/>
    <n v="20"/>
    <n v="0"/>
    <n v="2"/>
    <n v="0"/>
    <n v="46"/>
    <n v="19"/>
    <n v="2"/>
    <n v="321"/>
    <n v="1"/>
    <n v="164"/>
    <n v="1"/>
    <n v="36"/>
    <n v="0.79999999999999971"/>
    <n v="20"/>
    <n v="0.66666666666666674"/>
    <n v="18"/>
    <n v="1"/>
    <n v="1"/>
    <n v="0.10000000000000014"/>
  </r>
  <r>
    <x v="1"/>
    <d v="2014-12-01T00:00:00"/>
    <x v="1"/>
    <s v="O500"/>
    <x v="109"/>
    <x v="48"/>
    <n v="616762"/>
    <n v="143996"/>
    <n v="0"/>
    <n v="4"/>
    <n v="-1"/>
    <n v="8"/>
    <n v="7.2"/>
    <n v="38.5"/>
    <n v="0.1"/>
    <n v="0.1"/>
    <s v="Clara"/>
    <n v="215"/>
    <n v="105"/>
    <n v="16"/>
    <n v="0"/>
    <n v="21"/>
    <n v="14"/>
    <n v="1"/>
    <n v="1"/>
    <n v="-1"/>
    <n v="46"/>
    <n v="16"/>
    <n v="2"/>
    <n v="215"/>
    <n v="0.71666666666666956"/>
    <n v="105"/>
    <n v="0.69999999999999807"/>
    <n v="21"/>
    <n v="0.46666666666666601"/>
    <n v="14"/>
    <n v="0.46666666666666679"/>
    <n v="16"/>
    <n v="1"/>
    <n v="0"/>
    <n v="1.3877787807814457E-16"/>
  </r>
  <r>
    <x v="1"/>
    <d v="2014-12-01T00:00:00"/>
    <x v="1"/>
    <s v="O500"/>
    <x v="109"/>
    <x v="429"/>
    <n v="587265"/>
    <n v="114499"/>
    <n v="0"/>
    <n v="1.6"/>
    <n v="0"/>
    <n v="11.6"/>
    <n v="6.9"/>
    <n v="37.799999999999997"/>
    <m/>
    <n v="-1"/>
    <s v="Oscura"/>
    <n v="85.3"/>
    <n v="58.8"/>
    <n v="9.5"/>
    <n v="3.2"/>
    <n v="9.8000000000000007"/>
    <n v="15.2"/>
    <n v="1.1000000000000001"/>
    <n v="0"/>
    <n v="0"/>
    <n v="47.6"/>
    <n v="22.5"/>
    <n v="0"/>
    <n v="85"/>
    <n v="0.28333333333333705"/>
    <n v="59"/>
    <n v="0.39333333333333037"/>
    <n v="10"/>
    <n v="0.22222222222222177"/>
    <n v="15"/>
    <n v="0.50000000000000011"/>
    <n v="10"/>
    <n v="0.66666666666666674"/>
    <n v="3"/>
    <n v="0.30000000000000016"/>
  </r>
  <r>
    <x v="1"/>
    <d v="2014-12-01T00:00:00"/>
    <x v="1"/>
    <s v="O500"/>
    <x v="109"/>
    <x v="94"/>
    <n v="556887"/>
    <n v="84121"/>
    <n v="0"/>
    <n v="0"/>
    <n v="0"/>
    <n v="12.5"/>
    <n v="6.8"/>
    <n v="36.5"/>
    <m/>
    <n v="-1"/>
    <s v="Oscura"/>
    <n v="66.8"/>
    <n v="1.1000000000000001"/>
    <n v="8.4"/>
    <n v="2"/>
    <n v="0"/>
    <n v="13.1"/>
    <n v="0.1"/>
    <n v="0"/>
    <n v="0"/>
    <n v="17.7"/>
    <n v="6.8"/>
    <n v="0.5"/>
    <n v="67"/>
    <n v="0.22333333333333688"/>
    <n v="1"/>
    <n v="6.6666666666641847E-3"/>
    <n v="0"/>
    <n v="-4.9266146717741321E-16"/>
    <n v="13"/>
    <n v="0.43333333333333346"/>
    <n v="8"/>
    <n v="0.53333333333333344"/>
    <n v="2"/>
    <n v="0.20000000000000015"/>
  </r>
  <r>
    <x v="1"/>
    <d v="2014-12-01T00:00:00"/>
    <x v="1"/>
    <s v="O500"/>
    <x v="109"/>
    <x v="275"/>
    <n v="555966"/>
    <n v="83200"/>
    <n v="0"/>
    <n v="0"/>
    <n v="0"/>
    <n v="9.8000000000000007"/>
    <n v="7"/>
    <n v="36.4"/>
    <m/>
    <n v="-1"/>
    <s v="Oscura"/>
    <n v="93.3"/>
    <n v="36.5"/>
    <n v="13.4"/>
    <n v="6"/>
    <n v="0.5"/>
    <n v="22.9"/>
    <n v="2.6"/>
    <n v="2.2999999999999998"/>
    <n v="0"/>
    <n v="198.7"/>
    <n v="45.8"/>
    <n v="6.9"/>
    <n v="93"/>
    <n v="0.31000000000000388"/>
    <n v="37"/>
    <n v="0.24666666666666398"/>
    <n v="1"/>
    <n v="2.222222222222173E-2"/>
    <n v="23"/>
    <n v="0.76666666666666672"/>
    <n v="13"/>
    <n v="0.8666666666666667"/>
    <n v="6"/>
    <n v="0.60000000000000009"/>
  </r>
  <r>
    <x v="1"/>
    <d v="2015-03-03T00:00:00"/>
    <x v="0"/>
    <s v="O500"/>
    <x v="110"/>
    <x v="430"/>
    <n v="869003"/>
    <n v="74125"/>
    <n v="0"/>
    <n v="7"/>
    <m/>
    <n v="3"/>
    <n v="5.8"/>
    <m/>
    <m/>
    <n v="0.15"/>
    <m/>
    <n v="85"/>
    <n v="97"/>
    <n v="5"/>
    <n v="0"/>
    <n v="17"/>
    <n v="8"/>
    <n v="0"/>
    <n v="1"/>
    <n v="0"/>
    <n v="48"/>
    <n v="12"/>
    <n v="2"/>
    <n v="85"/>
    <n v="0.28333333333333705"/>
    <n v="97"/>
    <n v="0.64666666666666439"/>
    <n v="17"/>
    <n v="0.37777777777777721"/>
    <n v="8"/>
    <n v="0.26666666666666683"/>
    <n v="5"/>
    <n v="0.33333333333333348"/>
    <n v="0"/>
    <n v="1.3877787807814457E-16"/>
  </r>
  <r>
    <x v="1"/>
    <d v="2015-03-03T00:00:00"/>
    <x v="0"/>
    <s v="O500"/>
    <x v="110"/>
    <x v="31"/>
    <n v="840337"/>
    <n v="44521"/>
    <n v="0"/>
    <n v="8"/>
    <m/>
    <n v="2"/>
    <n v="5.9"/>
    <m/>
    <m/>
    <n v="7.0000000000000007E-2"/>
    <m/>
    <n v="40"/>
    <n v="75"/>
    <n v="4"/>
    <n v="0"/>
    <n v="12"/>
    <n v="3"/>
    <n v="0"/>
    <n v="1"/>
    <n v="0"/>
    <n v="49"/>
    <n v="13"/>
    <n v="1"/>
    <n v="40"/>
    <n v="0.13333333333333705"/>
    <n v="75"/>
    <n v="0.49999999999999684"/>
    <n v="12"/>
    <n v="0.26666666666666622"/>
    <n v="3"/>
    <n v="0.1000000000000002"/>
    <n v="4"/>
    <n v="0.26666666666666683"/>
    <n v="0"/>
    <n v="1.3877787807814457E-16"/>
  </r>
  <r>
    <x v="1"/>
    <d v="2015-03-03T00:00:00"/>
    <x v="1"/>
    <s v="O500"/>
    <x v="110"/>
    <x v="84"/>
    <n v="756845"/>
    <n v="11745"/>
    <n v="0"/>
    <n v="3"/>
    <m/>
    <n v="2"/>
    <n v="6.2539999999999996"/>
    <n v="28.93"/>
    <n v="1.3"/>
    <n v="0.03"/>
    <m/>
    <n v="44"/>
    <n v="32"/>
    <n v="11"/>
    <n v="0"/>
    <n v="4"/>
    <n v="3"/>
    <n v="0"/>
    <m/>
    <n v="0"/>
    <n v="30"/>
    <n v="2"/>
    <n v="0"/>
    <n v="44"/>
    <n v="0.14666666666667036"/>
    <n v="32"/>
    <n v="0.21333333333333071"/>
    <n v="4"/>
    <n v="8.8888888888888407E-2"/>
    <n v="3"/>
    <n v="0.1000000000000002"/>
    <n v="11"/>
    <n v="0.73333333333333339"/>
    <n v="0"/>
    <n v="1.3877787807814457E-16"/>
  </r>
  <r>
    <x v="1"/>
    <d v="2015-03-03T00:00:00"/>
    <x v="1"/>
    <s v="O500"/>
    <x v="110"/>
    <x v="3"/>
    <n v="738949"/>
    <n v="22624"/>
    <n v="0"/>
    <n v="3"/>
    <m/>
    <n v="1"/>
    <n v="6.3"/>
    <m/>
    <m/>
    <n v="0.1"/>
    <m/>
    <n v="74"/>
    <n v="70"/>
    <n v="5"/>
    <n v="1"/>
    <n v="6"/>
    <n v="9"/>
    <n v="0"/>
    <n v="0"/>
    <n v="1"/>
    <n v="44"/>
    <n v="9"/>
    <n v="0"/>
    <n v="74"/>
    <n v="0.24666666666667017"/>
    <n v="70"/>
    <n v="0.46666666666666357"/>
    <n v="6"/>
    <n v="0.13333333333333286"/>
    <n v="9"/>
    <n v="0.30000000000000016"/>
    <n v="5"/>
    <n v="0.33333333333333348"/>
    <n v="1"/>
    <n v="0.10000000000000014"/>
  </r>
  <r>
    <x v="1"/>
    <d v="2015-03-03T00:00:00"/>
    <x v="1"/>
    <s v="O500"/>
    <x v="110"/>
    <x v="40"/>
    <n v="709902"/>
    <n v="106702"/>
    <n v="0"/>
    <n v="4"/>
    <m/>
    <n v="6"/>
    <n v="6.9"/>
    <n v="35.799999999999997"/>
    <n v="1.1599999999999999"/>
    <n v="0.06"/>
    <m/>
    <n v="229"/>
    <n v="109"/>
    <n v="7"/>
    <n v="0"/>
    <n v="10"/>
    <n v="16"/>
    <n v="0"/>
    <n v="1"/>
    <n v="1"/>
    <n v="35"/>
    <n v="8"/>
    <n v="2"/>
    <n v="229"/>
    <n v="0.76333333333333575"/>
    <n v="109"/>
    <n v="0.72666666666666491"/>
    <n v="10"/>
    <n v="0.22222222222222177"/>
    <n v="16"/>
    <n v="0.53333333333333344"/>
    <n v="7"/>
    <n v="0.46666666666666679"/>
    <n v="0"/>
    <n v="1.3877787807814457E-16"/>
  </r>
  <r>
    <x v="1"/>
    <d v="2015-03-03T00:00:00"/>
    <x v="1"/>
    <s v="O500"/>
    <x v="110"/>
    <x v="78"/>
    <n v="671822"/>
    <n v="68622"/>
    <n v="0"/>
    <n v="4"/>
    <m/>
    <n v="4"/>
    <n v="7.2"/>
    <n v="36.799999999999997"/>
    <n v="0.1"/>
    <n v="0.09"/>
    <s v=""/>
    <n v="158"/>
    <n v="58"/>
    <n v="7"/>
    <n v="0"/>
    <n v="7"/>
    <n v="10"/>
    <n v="0"/>
    <n v="0"/>
    <n v="1"/>
    <n v="33"/>
    <n v="5"/>
    <n v="1"/>
    <n v="158"/>
    <n v="0.5266666666666715"/>
    <n v="58"/>
    <n v="0.38666666666666372"/>
    <n v="7"/>
    <n v="0.15555555555555509"/>
    <n v="10"/>
    <n v="0.33339999999999997"/>
    <n v="7"/>
    <n v="0.46666666666666679"/>
    <n v="0"/>
    <n v="1.3877787807814457E-16"/>
  </r>
  <r>
    <x v="1"/>
    <d v="2015-03-03T00:00:00"/>
    <x v="1"/>
    <s v="O500"/>
    <x v="110"/>
    <x v="122"/>
    <n v="633682"/>
    <n v="30482"/>
    <n v="0"/>
    <n v="6"/>
    <n v="0"/>
    <n v="4"/>
    <n v="7.2"/>
    <n v="37.4"/>
    <n v="0.2"/>
    <n v="0.1"/>
    <s v="Clara"/>
    <n v="95"/>
    <n v="62"/>
    <n v="11"/>
    <n v="0"/>
    <n v="11"/>
    <n v="12"/>
    <n v="0"/>
    <n v="0"/>
    <n v="0"/>
    <n v="36"/>
    <n v="10"/>
    <n v="1"/>
    <n v="95"/>
    <n v="0.31666666666667059"/>
    <n v="62"/>
    <n v="0.41333333333333033"/>
    <n v="11"/>
    <n v="0.24444444444444399"/>
    <n v="12"/>
    <n v="0.40000000000000013"/>
    <n v="11"/>
    <n v="0.73333333333333339"/>
    <n v="0"/>
    <n v="1.3877787807814457E-16"/>
  </r>
  <r>
    <x v="1"/>
    <d v="2015-03-03T00:00:00"/>
    <x v="1"/>
    <s v="O500"/>
    <x v="110"/>
    <x v="103"/>
    <n v="604931"/>
    <n v="117312"/>
    <n v="0"/>
    <n v="4"/>
    <n v="0"/>
    <n v="24"/>
    <n v="7.2"/>
    <n v="37.5"/>
    <n v="0.1"/>
    <n v="0.1"/>
    <s v="Clara"/>
    <n v="90"/>
    <n v="59"/>
    <n v="11"/>
    <n v="0"/>
    <n v="8"/>
    <n v="9"/>
    <n v="1"/>
    <n v="0"/>
    <n v="0"/>
    <n v="30"/>
    <n v="30"/>
    <n v="2"/>
    <n v="90"/>
    <n v="0.30000000000000382"/>
    <n v="59"/>
    <n v="0.39333333333333037"/>
    <n v="8"/>
    <n v="0.17777777777777731"/>
    <n v="9"/>
    <n v="0.30000000000000016"/>
    <n v="11"/>
    <n v="0.73333333333333339"/>
    <n v="0"/>
    <n v="1.3877787807814457E-16"/>
  </r>
  <r>
    <x v="1"/>
    <d v="2015-03-03T00:00:00"/>
    <x v="1"/>
    <s v="O500"/>
    <x v="110"/>
    <x v="431"/>
    <n v="574925"/>
    <n v="87306"/>
    <n v="0"/>
    <n v="34.6"/>
    <n v="0"/>
    <n v="11.5"/>
    <n v="8"/>
    <n v="38.799999999999997"/>
    <n v="0"/>
    <n v="-1"/>
    <s v="Oscura"/>
    <n v="136.19999999999999"/>
    <n v="67.599999999999994"/>
    <n v="5.8"/>
    <n v="3"/>
    <n v="8.4"/>
    <n v="12"/>
    <n v="0.7"/>
    <n v="0"/>
    <n v="0"/>
    <n v="74.900000000000006"/>
    <n v="17.2"/>
    <n v="4.5"/>
    <n v="136"/>
    <n v="0.45333333333333814"/>
    <n v="68"/>
    <n v="0.45333333333333026"/>
    <n v="8"/>
    <n v="0.17777777777777731"/>
    <n v="12"/>
    <n v="0.40000000000000013"/>
    <n v="6"/>
    <n v="0.40000000000000013"/>
    <n v="3"/>
    <n v="0.30000000000000016"/>
  </r>
  <r>
    <x v="1"/>
    <d v="2015-03-03T00:00:00"/>
    <x v="1"/>
    <s v="O500"/>
    <x v="110"/>
    <x v="43"/>
    <n v="547310"/>
    <n v="59691"/>
    <n v="0"/>
    <n v="1.4"/>
    <n v="0"/>
    <n v="10.9"/>
    <n v="6.8"/>
    <n v="39.200000000000003"/>
    <m/>
    <n v="-1"/>
    <s v="Oscura"/>
    <n v="70.5"/>
    <n v="42.4"/>
    <n v="4.5999999999999996"/>
    <n v="1.7"/>
    <n v="6.8"/>
    <n v="6.9"/>
    <n v="0.8"/>
    <n v="0"/>
    <n v="0"/>
    <n v="47.5"/>
    <n v="25.1"/>
    <n v="1"/>
    <n v="71"/>
    <n v="0.23666666666667019"/>
    <n v="42"/>
    <n v="0.27999999999999725"/>
    <n v="7"/>
    <n v="0.15555555555555509"/>
    <n v="7"/>
    <n v="0.2333333333333335"/>
    <n v="5"/>
    <n v="0.33333333333333348"/>
    <n v="2"/>
    <n v="0.20000000000000015"/>
  </r>
  <r>
    <x v="1"/>
    <d v="2015-03-03T00:00:00"/>
    <x v="1"/>
    <s v="O500"/>
    <x v="110"/>
    <x v="432"/>
    <n v="514448"/>
    <n v="26829"/>
    <n v="0"/>
    <n v="0"/>
    <n v="0.1"/>
    <n v="8.8000000000000007"/>
    <n v="7"/>
    <n v="40.5"/>
    <m/>
    <n v="0"/>
    <s v="Oscura"/>
    <n v="56.9"/>
    <n v="4.9000000000000004"/>
    <n v="2.8"/>
    <n v="0"/>
    <n v="8.6"/>
    <n v="11.5"/>
    <n v="0.9"/>
    <n v="2.9"/>
    <n v="0"/>
    <n v="13.1"/>
    <n v="20.399999999999999"/>
    <n v="0.4"/>
    <n v="57"/>
    <n v="0.19000000000000361"/>
    <n v="5"/>
    <n v="3.3333333333330856E-2"/>
    <n v="9"/>
    <n v="0.19999999999999954"/>
    <n v="12"/>
    <n v="0.40000000000000013"/>
    <n v="3"/>
    <n v="0.20000000000000018"/>
    <n v="0"/>
    <n v="1.3877787807814457E-16"/>
  </r>
  <r>
    <x v="1"/>
    <d v="2011-10-29T00:00:00"/>
    <x v="0"/>
    <s v="O500"/>
    <x v="111"/>
    <x v="100"/>
    <n v="844581"/>
    <n v="81927"/>
    <n v="0"/>
    <n v="6"/>
    <m/>
    <n v="2"/>
    <n v="6"/>
    <m/>
    <m/>
    <n v="0.21"/>
    <m/>
    <n v="196"/>
    <n v="166"/>
    <n v="6"/>
    <n v="1"/>
    <n v="18"/>
    <n v="10"/>
    <n v="1"/>
    <n v="2"/>
    <n v="0"/>
    <n v="32"/>
    <n v="5"/>
    <n v="1"/>
    <n v="196"/>
    <n v="0.65333333333333687"/>
    <n v="166"/>
    <n v="1"/>
    <n v="18"/>
    <n v="0.39999999999999941"/>
    <n v="10"/>
    <n v="0.33339999999999997"/>
    <n v="6"/>
    <n v="0.40000000000000013"/>
    <n v="1"/>
    <n v="0.10000000000000014"/>
  </r>
  <r>
    <x v="1"/>
    <d v="2011-10-29T00:00:00"/>
    <x v="0"/>
    <s v="O500"/>
    <x v="111"/>
    <x v="115"/>
    <n v="810350"/>
    <n v="47696"/>
    <n v="0"/>
    <n v="3"/>
    <m/>
    <n v="1"/>
    <n v="6.2"/>
    <m/>
    <m/>
    <n v="0.35"/>
    <m/>
    <n v="166"/>
    <n v="113"/>
    <n v="5"/>
    <n v="1"/>
    <n v="12"/>
    <n v="11"/>
    <n v="2"/>
    <n v="1"/>
    <n v="0"/>
    <n v="38"/>
    <n v="7"/>
    <n v="1"/>
    <n v="166"/>
    <n v="0.5533333333333379"/>
    <n v="113"/>
    <n v="0.75333333333333174"/>
    <n v="12"/>
    <n v="0.26666666666666622"/>
    <n v="11"/>
    <n v="0.36666666666666681"/>
    <n v="5"/>
    <n v="0.33333333333333348"/>
    <n v="1"/>
    <n v="0.10000000000000014"/>
  </r>
  <r>
    <x v="1"/>
    <d v="2011-10-29T00:00:00"/>
    <x v="0"/>
    <s v="O500"/>
    <x v="111"/>
    <x v="2"/>
    <n v="761162"/>
    <n v="74751"/>
    <n v="0"/>
    <n v="6"/>
    <m/>
    <n v="4"/>
    <n v="5.9080000000000004"/>
    <n v="27.98"/>
    <n v="1.33"/>
    <n v="0.66"/>
    <m/>
    <n v="128"/>
    <n v="106"/>
    <n v="7"/>
    <n v="1"/>
    <n v="33"/>
    <n v="12"/>
    <n v="0"/>
    <m/>
    <n v="1"/>
    <n v="33"/>
    <n v="5"/>
    <n v="1"/>
    <n v="128"/>
    <n v="0.4266666666666713"/>
    <n v="106"/>
    <n v="0.70666666666666478"/>
    <n v="33"/>
    <n v="0.73333333333333295"/>
    <n v="12"/>
    <n v="0.40000000000000013"/>
    <n v="7"/>
    <n v="0.46666666666666679"/>
    <n v="1"/>
    <n v="0.10000000000000014"/>
  </r>
  <r>
    <x v="1"/>
    <d v="2011-10-29T00:00:00"/>
    <x v="0"/>
    <s v="O500"/>
    <x v="111"/>
    <x v="33"/>
    <n v="740886"/>
    <n v="54475"/>
    <n v="0"/>
    <n v="5"/>
    <m/>
    <n v="3"/>
    <n v="6"/>
    <m/>
    <m/>
    <n v="0.63"/>
    <m/>
    <n v="104"/>
    <n v="97"/>
    <n v="9"/>
    <n v="0"/>
    <n v="11"/>
    <n v="12"/>
    <n v="1"/>
    <n v="2"/>
    <n v="1"/>
    <n v="31"/>
    <n v="8"/>
    <n v="1"/>
    <n v="104"/>
    <n v="0.34666666666667079"/>
    <n v="97"/>
    <n v="0.64666666666666439"/>
    <n v="11"/>
    <n v="0.24444444444444399"/>
    <n v="12"/>
    <n v="0.40000000000000013"/>
    <n v="9"/>
    <n v="0.60000000000000009"/>
    <n v="0"/>
    <n v="1.3877787807814457E-16"/>
  </r>
  <r>
    <x v="1"/>
    <d v="2011-10-29T00:00:00"/>
    <x v="0"/>
    <s v="O500"/>
    <x v="111"/>
    <x v="433"/>
    <n v="735102"/>
    <n v="48691"/>
    <n v="0"/>
    <n v="2"/>
    <m/>
    <n v="2"/>
    <n v="5.9"/>
    <m/>
    <m/>
    <n v="0.28000000000000003"/>
    <m/>
    <n v="102"/>
    <n v="53"/>
    <n v="4"/>
    <n v="0"/>
    <n v="8"/>
    <n v="12"/>
    <n v="0"/>
    <n v="0"/>
    <n v="1"/>
    <n v="26"/>
    <n v="6"/>
    <n v="1"/>
    <n v="102"/>
    <n v="0.34000000000000408"/>
    <n v="53"/>
    <n v="0.35333333333333045"/>
    <n v="8"/>
    <n v="0.17777777777777731"/>
    <n v="12"/>
    <n v="0.40000000000000013"/>
    <n v="4"/>
    <n v="0.26666666666666683"/>
    <n v="0"/>
    <n v="1.3877787807814457E-16"/>
  </r>
  <r>
    <x v="1"/>
    <d v="2011-10-29T00:00:00"/>
    <x v="0"/>
    <s v="O500"/>
    <x v="111"/>
    <x v="79"/>
    <n v="666678"/>
    <n v="34405"/>
    <n v="0"/>
    <n v="3"/>
    <m/>
    <n v="4"/>
    <n v="6.2"/>
    <s v=""/>
    <s v=""/>
    <n v="0.68"/>
    <s v=""/>
    <n v="95"/>
    <n v="60"/>
    <n v="5"/>
    <n v="0"/>
    <n v="11"/>
    <n v="11"/>
    <n v="1"/>
    <n v="1"/>
    <n v="1"/>
    <n v="27"/>
    <n v="8"/>
    <n v="1"/>
    <n v="95"/>
    <n v="0.31666666666667059"/>
    <n v="60"/>
    <n v="0.39999999999999702"/>
    <n v="11"/>
    <n v="0.24444444444444399"/>
    <n v="11"/>
    <n v="0.36666666666666681"/>
    <n v="5"/>
    <n v="0.33333333333333348"/>
    <n v="0"/>
    <n v="1.3877787807814457E-16"/>
  </r>
  <r>
    <x v="1"/>
    <d v="2011-10-29T00:00:00"/>
    <x v="0"/>
    <s v="O500"/>
    <x v="111"/>
    <x v="434"/>
    <n v="664198"/>
    <n v="31925"/>
    <n v="0"/>
    <n v="3"/>
    <m/>
    <n v="5"/>
    <n v="6.2"/>
    <m/>
    <m/>
    <n v="0.77"/>
    <m/>
    <n v="162"/>
    <n v="68"/>
    <n v="7"/>
    <n v="0"/>
    <n v="13"/>
    <n v="14"/>
    <n v="0"/>
    <n v="0"/>
    <n v="2"/>
    <n v="29"/>
    <n v="9"/>
    <n v="2"/>
    <n v="162"/>
    <n v="0.5400000000000047"/>
    <n v="68"/>
    <n v="0.45333333333333026"/>
    <n v="13"/>
    <n v="0.28888888888888842"/>
    <n v="14"/>
    <n v="0.46666666666666679"/>
    <n v="7"/>
    <n v="0.46666666666666679"/>
    <n v="0"/>
    <n v="1.3877787807814457E-16"/>
  </r>
  <r>
    <x v="1"/>
    <d v="2011-10-29T00:00:00"/>
    <x v="0"/>
    <s v="O500"/>
    <x v="111"/>
    <x v="435"/>
    <n v="603200"/>
    <n v="139005"/>
    <n v="0"/>
    <n v="6"/>
    <n v="-1"/>
    <n v="10"/>
    <n v="7.1"/>
    <n v="36.9"/>
    <n v="1"/>
    <n v="0.1"/>
    <s v="Clara"/>
    <n v="204"/>
    <n v="88"/>
    <n v="16"/>
    <n v="0"/>
    <n v="17"/>
    <n v="14"/>
    <n v="1"/>
    <n v="0"/>
    <n v="-1"/>
    <n v="40"/>
    <n v="11"/>
    <n v="2"/>
    <n v="204"/>
    <n v="0.68000000000000327"/>
    <n v="88"/>
    <n v="0.58666666666666401"/>
    <n v="17"/>
    <n v="0.37777777777777721"/>
    <n v="14"/>
    <n v="0.46666666666666679"/>
    <n v="16"/>
    <n v="1"/>
    <n v="0"/>
    <n v="1.3877787807814457E-16"/>
  </r>
  <r>
    <x v="1"/>
    <d v="2011-10-29T00:00:00"/>
    <x v="0"/>
    <s v="O500"/>
    <x v="111"/>
    <x v="74"/>
    <n v="588399"/>
    <n v="124204"/>
    <n v="0"/>
    <n v="4"/>
    <n v="-1"/>
    <n v="13"/>
    <n v="7.1"/>
    <n v="37.6"/>
    <n v="0.6"/>
    <n v="0.1"/>
    <s v="Clara"/>
    <n v="216"/>
    <n v="94"/>
    <n v="21"/>
    <n v="0"/>
    <n v="12"/>
    <n v="13"/>
    <n v="0"/>
    <n v="1"/>
    <n v="-1"/>
    <n v="42"/>
    <n v="9"/>
    <n v="2"/>
    <n v="216"/>
    <n v="0.72000000000000286"/>
    <n v="94"/>
    <n v="0.62666666666666426"/>
    <n v="12"/>
    <n v="0.26666666666666622"/>
    <n v="13"/>
    <n v="0.43333333333333346"/>
    <n v="21"/>
    <n v="1"/>
    <n v="0"/>
    <n v="1.3877787807814457E-16"/>
  </r>
  <r>
    <x v="1"/>
    <d v="2011-10-29T00:00:00"/>
    <x v="0"/>
    <s v="O500"/>
    <x v="111"/>
    <x v="436"/>
    <n v="559527"/>
    <n v="95332"/>
    <n v="0"/>
    <n v="1.3"/>
    <n v="0"/>
    <n v="14.9"/>
    <n v="6.7"/>
    <n v="37.200000000000003"/>
    <m/>
    <n v="-1"/>
    <s v="Oscura"/>
    <n v="117.4"/>
    <n v="65"/>
    <n v="13.2"/>
    <n v="1.3"/>
    <n v="10.199999999999999"/>
    <n v="9.6999999999999993"/>
    <n v="1"/>
    <n v="0"/>
    <n v="0"/>
    <n v="53.2"/>
    <n v="31.2"/>
    <n v="1.6"/>
    <n v="117"/>
    <n v="0.3900000000000044"/>
    <n v="65"/>
    <n v="0.4333333333333303"/>
    <n v="10"/>
    <n v="0.22222222222222177"/>
    <n v="10"/>
    <n v="0.33339999999999997"/>
    <n v="13"/>
    <n v="0.8666666666666667"/>
    <n v="1"/>
    <n v="0.10000000000000014"/>
  </r>
  <r>
    <x v="1"/>
    <d v="2011-10-29T00:00:00"/>
    <x v="0"/>
    <s v="O500"/>
    <x v="111"/>
    <x v="437"/>
    <n v="527769"/>
    <n v="63574"/>
    <n v="0"/>
    <n v="0"/>
    <n v="0"/>
    <n v="16.3"/>
    <n v="7.2"/>
    <n v="37.4"/>
    <m/>
    <n v="-1"/>
    <s v="Oscura"/>
    <n v="112.3"/>
    <n v="41.4"/>
    <n v="11.1"/>
    <n v="3.6"/>
    <n v="3.7"/>
    <n v="26.7"/>
    <n v="1.3"/>
    <n v="0.9"/>
    <n v="0"/>
    <n v="85.6"/>
    <n v="36.4"/>
    <n v="7.3"/>
    <n v="112"/>
    <n v="0.37333333333333762"/>
    <n v="41"/>
    <n v="0.2733333333333306"/>
    <n v="4"/>
    <n v="8.8888888888888407E-2"/>
    <n v="27"/>
    <n v="0.9"/>
    <n v="11"/>
    <n v="0.73333333333333339"/>
    <n v="4"/>
    <n v="0.40000000000000013"/>
  </r>
  <r>
    <x v="1"/>
    <d v="2012-03-19T00:00:00"/>
    <x v="0"/>
    <s v="O500"/>
    <x v="112"/>
    <x v="23"/>
    <n v="785041"/>
    <n v="3235"/>
    <n v="0"/>
    <n v="5"/>
    <m/>
    <n v="4"/>
    <n v="7.1"/>
    <m/>
    <m/>
    <n v="0.04"/>
    <m/>
    <n v="50"/>
    <n v="34"/>
    <n v="1"/>
    <n v="0"/>
    <n v="3"/>
    <n v="6"/>
    <n v="1"/>
    <n v="0"/>
    <n v="0"/>
    <n v="60"/>
    <n v="2"/>
    <n v="1"/>
    <n v="50"/>
    <n v="0.16666666666667032"/>
    <n v="34"/>
    <n v="0.22666666666666402"/>
    <n v="3"/>
    <n v="6.666666666666618E-2"/>
    <n v="6"/>
    <n v="0.20000000000000018"/>
    <n v="1"/>
    <n v="6.666666666666686E-2"/>
    <n v="0"/>
    <n v="1.3877787807814457E-16"/>
  </r>
  <r>
    <x v="1"/>
    <d v="2012-03-19T00:00:00"/>
    <x v="0"/>
    <s v="O500"/>
    <x v="112"/>
    <x v="375"/>
    <n v="781896"/>
    <n v="85148"/>
    <n v="0"/>
    <n v="5"/>
    <m/>
    <n v="4"/>
    <n v="5.8"/>
    <m/>
    <m/>
    <n v="0.05"/>
    <m/>
    <n v="281"/>
    <n v="109"/>
    <n v="7"/>
    <n v="0"/>
    <n v="11"/>
    <n v="20"/>
    <n v="0"/>
    <n v="1"/>
    <n v="1"/>
    <n v="41"/>
    <n v="5"/>
    <n v="1"/>
    <n v="281"/>
    <n v="0.93666666666666731"/>
    <n v="109"/>
    <n v="0.72666666666666491"/>
    <n v="11"/>
    <n v="0.24444444444444399"/>
    <n v="20"/>
    <n v="0.66666666666666674"/>
    <n v="7"/>
    <n v="0.46666666666666679"/>
    <n v="0"/>
    <n v="1.3877787807814457E-16"/>
  </r>
  <r>
    <x v="1"/>
    <d v="2012-03-19T00:00:00"/>
    <x v="0"/>
    <s v="O500"/>
    <x v="112"/>
    <x v="25"/>
    <n v="765645"/>
    <n v="73458"/>
    <n v="0"/>
    <n v="4"/>
    <m/>
    <n v="3"/>
    <n v="6.03"/>
    <n v="28.65"/>
    <n v="1.25"/>
    <n v="0.35"/>
    <m/>
    <n v="116"/>
    <n v="56"/>
    <n v="10"/>
    <n v="0"/>
    <n v="10"/>
    <n v="7"/>
    <n v="0"/>
    <m/>
    <n v="1"/>
    <n v="30"/>
    <n v="4"/>
    <n v="1"/>
    <n v="116"/>
    <n v="0.38666666666667104"/>
    <n v="56"/>
    <n v="0.37333333333333041"/>
    <n v="10"/>
    <n v="0.22222222222222177"/>
    <n v="7"/>
    <n v="0.2333333333333335"/>
    <n v="10"/>
    <n v="0.66666666666666674"/>
    <n v="0"/>
    <n v="1.3877787807814457E-16"/>
  </r>
  <r>
    <x v="1"/>
    <d v="2012-03-19T00:00:00"/>
    <x v="0"/>
    <s v="O500"/>
    <x v="112"/>
    <x v="33"/>
    <n v="744683"/>
    <n v="52496"/>
    <n v="0"/>
    <n v="3"/>
    <m/>
    <n v="2"/>
    <n v="6.1"/>
    <m/>
    <m/>
    <n v="0.37"/>
    <m/>
    <n v="176"/>
    <n v="53"/>
    <n v="16"/>
    <n v="0"/>
    <n v="9"/>
    <n v="13"/>
    <n v="0"/>
    <n v="0"/>
    <n v="1"/>
    <n v="30"/>
    <n v="6"/>
    <n v="1"/>
    <n v="176"/>
    <n v="0.58666666666667089"/>
    <n v="53"/>
    <n v="0.35333333333333045"/>
    <n v="9"/>
    <n v="0.19999999999999954"/>
    <n v="13"/>
    <n v="0.43333333333333346"/>
    <n v="16"/>
    <n v="1"/>
    <n v="0"/>
    <n v="1.3877787807814457E-16"/>
  </r>
  <r>
    <x v="1"/>
    <d v="2012-03-19T00:00:00"/>
    <x v="0"/>
    <s v="O500"/>
    <x v="112"/>
    <x v="72"/>
    <n v="675667"/>
    <n v="31437"/>
    <n v="0"/>
    <n v="4"/>
    <m/>
    <n v="5"/>
    <n v="6.3"/>
    <s v=""/>
    <s v=""/>
    <n v="0.84"/>
    <s v=""/>
    <n v="99"/>
    <n v="59"/>
    <n v="22"/>
    <n v="0"/>
    <n v="12"/>
    <n v="11"/>
    <n v="0"/>
    <n v="0"/>
    <n v="1"/>
    <n v="31"/>
    <n v="8"/>
    <n v="1"/>
    <n v="99"/>
    <n v="0.33000000000000401"/>
    <n v="59"/>
    <n v="0.39333333333333037"/>
    <n v="12"/>
    <n v="0.26666666666666622"/>
    <n v="11"/>
    <n v="0.36666666666666681"/>
    <n v="22"/>
    <n v="1"/>
    <n v="0"/>
    <n v="1.3877787807814457E-16"/>
  </r>
  <r>
    <x v="1"/>
    <d v="2012-03-19T00:00:00"/>
    <x v="0"/>
    <s v="O500"/>
    <x v="112"/>
    <x v="317"/>
    <n v="632273"/>
    <n v="181083"/>
    <n v="0"/>
    <n v="4"/>
    <n v="0"/>
    <n v="14"/>
    <n v="7"/>
    <n v="36.799999999999997"/>
    <n v="1"/>
    <n v="0.1"/>
    <s v="Clara"/>
    <n v="223"/>
    <n v="119"/>
    <n v="14"/>
    <n v="0"/>
    <n v="20"/>
    <n v="16"/>
    <n v="0"/>
    <n v="1"/>
    <n v="0"/>
    <n v="44"/>
    <n v="23"/>
    <n v="5"/>
    <n v="223"/>
    <n v="0.74333333333333595"/>
    <n v="119"/>
    <n v="0.793333333333332"/>
    <n v="20"/>
    <n v="0.44444444444444381"/>
    <n v="16"/>
    <n v="0.53333333333333344"/>
    <n v="14"/>
    <n v="0.93333333333333335"/>
    <n v="0"/>
    <n v="1.3877787807814457E-16"/>
  </r>
  <r>
    <x v="1"/>
    <d v="2012-03-19T00:00:00"/>
    <x v="0"/>
    <s v="O500"/>
    <x v="112"/>
    <x v="435"/>
    <n v="592168"/>
    <n v="140978"/>
    <n v="0"/>
    <n v="5"/>
    <n v="-1"/>
    <n v="20"/>
    <n v="7.1"/>
    <n v="36.799999999999997"/>
    <n v="0.3"/>
    <n v="0.1"/>
    <s v="Clara"/>
    <n v="212"/>
    <n v="89"/>
    <n v="22"/>
    <n v="0"/>
    <n v="19"/>
    <n v="15"/>
    <n v="1"/>
    <n v="1"/>
    <n v="-1"/>
    <n v="53"/>
    <n v="26"/>
    <n v="7"/>
    <n v="212"/>
    <n v="0.70666666666666966"/>
    <n v="89"/>
    <n v="0.59333333333333071"/>
    <n v="19"/>
    <n v="0.42222222222222161"/>
    <n v="15"/>
    <n v="0.50000000000000011"/>
    <n v="22"/>
    <n v="1"/>
    <n v="0"/>
    <n v="1.3877787807814457E-16"/>
  </r>
  <r>
    <x v="1"/>
    <d v="2012-03-19T00:00:00"/>
    <x v="0"/>
    <s v="O500"/>
    <x v="112"/>
    <x v="149"/>
    <n v="561375"/>
    <n v="110185"/>
    <n v="0"/>
    <n v="1.5"/>
    <n v="0"/>
    <n v="31.6"/>
    <n v="6.8"/>
    <n v="37.700000000000003"/>
    <m/>
    <n v="-1"/>
    <s v="Oscura"/>
    <n v="135.69999999999999"/>
    <n v="57.1"/>
    <n v="15.2"/>
    <n v="3.3"/>
    <n v="17.2"/>
    <n v="17.7"/>
    <n v="0.8"/>
    <n v="0"/>
    <n v="0"/>
    <n v="62.9"/>
    <n v="31.4"/>
    <n v="5.7"/>
    <n v="136"/>
    <n v="0.45333333333333814"/>
    <n v="57"/>
    <n v="0.37999999999999706"/>
    <n v="17"/>
    <n v="0.37777777777777721"/>
    <n v="18"/>
    <n v="0.60000000000000009"/>
    <n v="15"/>
    <n v="1"/>
    <n v="3"/>
    <n v="0.30000000000000016"/>
  </r>
  <r>
    <x v="1"/>
    <d v="2012-03-19T00:00:00"/>
    <x v="0"/>
    <s v="O500"/>
    <x v="112"/>
    <x v="29"/>
    <n v="530808"/>
    <n v="79618"/>
    <n v="0"/>
    <n v="0"/>
    <n v="0"/>
    <n v="26"/>
    <n v="6.7"/>
    <n v="36.5"/>
    <m/>
    <n v="-1"/>
    <s v="Oscura"/>
    <n v="55.9"/>
    <n v="31.5"/>
    <n v="10.3"/>
    <n v="1.1000000000000001"/>
    <n v="15.1"/>
    <n v="13.9"/>
    <n v="1.1000000000000001"/>
    <n v="0"/>
    <n v="0"/>
    <n v="107.2"/>
    <n v="36.700000000000003"/>
    <n v="6.3"/>
    <n v="56"/>
    <n v="0.18666666666667028"/>
    <n v="32"/>
    <n v="0.21333333333333071"/>
    <n v="15"/>
    <n v="0.33333333333333282"/>
    <n v="14"/>
    <n v="0.46666666666666679"/>
    <n v="10"/>
    <n v="0.66666666666666674"/>
    <n v="1"/>
    <n v="0.10000000000000014"/>
  </r>
  <r>
    <x v="1"/>
    <d v="2012-03-19T00:00:00"/>
    <x v="0"/>
    <s v="O500"/>
    <x v="112"/>
    <x v="438"/>
    <n v="526046"/>
    <n v="182081"/>
    <n v="0"/>
    <n v="0"/>
    <n v="0"/>
    <n v="32.6"/>
    <n v="7.8"/>
    <n v="38.299999999999997"/>
    <m/>
    <n v="-1"/>
    <s v="Oscura"/>
    <n v="85.8"/>
    <n v="2.4"/>
    <n v="12.3"/>
    <n v="0.3"/>
    <n v="2.6"/>
    <n v="22.1"/>
    <n v="1.3"/>
    <n v="0.9"/>
    <n v="0"/>
    <n v="198.6"/>
    <n v="65.599999999999994"/>
    <n v="43.6"/>
    <n v="86"/>
    <n v="0.2866666666666704"/>
    <n v="2"/>
    <n v="1.3333333333330852E-2"/>
    <n v="3"/>
    <n v="6.666666666666618E-2"/>
    <n v="22"/>
    <n v="0.73333333333333339"/>
    <n v="12"/>
    <n v="0.8"/>
    <n v="0"/>
    <n v="1.3877787807814457E-16"/>
  </r>
  <r>
    <x v="1"/>
    <d v="2012-03-19T00:00:00"/>
    <x v="0"/>
    <s v="O500"/>
    <x v="112"/>
    <x v="439"/>
    <n v="487580"/>
    <n v="36390"/>
    <n v="0"/>
    <n v="0"/>
    <n v="0"/>
    <n v="34.6"/>
    <n v="6.8"/>
    <n v="37"/>
    <m/>
    <n v="-1"/>
    <s v="Oscura"/>
    <n v="59.4"/>
    <n v="41.2"/>
    <n v="10.9"/>
    <n v="0.8"/>
    <n v="7"/>
    <n v="12.9"/>
    <n v="1.8"/>
    <n v="0.2"/>
    <n v="0"/>
    <n v="194.6"/>
    <n v="38.9"/>
    <n v="2"/>
    <n v="59"/>
    <n v="0.19666666666667026"/>
    <n v="41"/>
    <n v="0.2733333333333306"/>
    <n v="7"/>
    <n v="0.15555555555555509"/>
    <n v="13"/>
    <n v="0.43333333333333346"/>
    <n v="11"/>
    <n v="0.73333333333333339"/>
    <n v="1"/>
    <n v="0.10000000000000014"/>
  </r>
  <r>
    <x v="1"/>
    <d v="2012-02-13T00:00:00"/>
    <x v="0"/>
    <s v="O500"/>
    <x v="113"/>
    <x v="236"/>
    <n v="852663"/>
    <n v="29989"/>
    <n v="0"/>
    <n v="7"/>
    <m/>
    <n v="15"/>
    <n v="7.1"/>
    <m/>
    <m/>
    <n v="0"/>
    <s v="Clara"/>
    <n v="59"/>
    <n v="44"/>
    <n v="1"/>
    <n v="0"/>
    <n v="7"/>
    <n v="9"/>
    <n v="1"/>
    <n v="0"/>
    <n v="1"/>
    <n v="35"/>
    <n v="5"/>
    <n v="1"/>
    <n v="59"/>
    <n v="0.19666666666667026"/>
    <n v="44"/>
    <n v="0.29333333333333056"/>
    <n v="7"/>
    <n v="0.15555555555555509"/>
    <n v="9"/>
    <n v="0.30000000000000016"/>
    <n v="1"/>
    <n v="6.666666666666686E-2"/>
    <n v="0"/>
    <n v="1.3877787807814457E-16"/>
  </r>
  <r>
    <x v="1"/>
    <d v="2012-02-13T00:00:00"/>
    <x v="0"/>
    <s v="O500"/>
    <x v="113"/>
    <x v="31"/>
    <n v="807865"/>
    <n v="1844"/>
    <n v="0"/>
    <n v="5"/>
    <m/>
    <n v="5"/>
    <n v="6.8"/>
    <m/>
    <m/>
    <n v="0.78"/>
    <m/>
    <n v="25"/>
    <n v="25"/>
    <n v="2"/>
    <n v="0"/>
    <n v="1"/>
    <n v="4"/>
    <n v="0"/>
    <n v="0"/>
    <n v="0"/>
    <n v="89"/>
    <n v="2"/>
    <n v="1"/>
    <n v="25"/>
    <n v="8.3333333333337145E-2"/>
    <n v="25"/>
    <n v="0.16666666666666413"/>
    <n v="1"/>
    <n v="2.222222222222173E-2"/>
    <n v="4"/>
    <n v="0.13333333333333353"/>
    <n v="2"/>
    <n v="0.13333333333333353"/>
    <n v="0"/>
    <n v="1.3877787807814457E-16"/>
  </r>
  <r>
    <x v="1"/>
    <d v="2012-02-13T00:00:00"/>
    <x v="0"/>
    <s v="O500"/>
    <x v="113"/>
    <x v="375"/>
    <n v="806011"/>
    <n v="84719"/>
    <n v="0"/>
    <n v="4"/>
    <m/>
    <n v="2"/>
    <n v="6.1"/>
    <m/>
    <m/>
    <n v="0.4"/>
    <m/>
    <n v="63"/>
    <n v="99"/>
    <n v="5"/>
    <n v="1"/>
    <n v="6"/>
    <n v="6"/>
    <n v="0"/>
    <n v="1"/>
    <n v="0"/>
    <n v="35"/>
    <n v="5"/>
    <n v="1"/>
    <n v="63"/>
    <n v="0.21000000000000357"/>
    <n v="99"/>
    <n v="0.6"/>
    <n v="6"/>
    <n v="0.13333333333333286"/>
    <n v="6"/>
    <n v="0.20000000000000018"/>
    <n v="5"/>
    <n v="0.33333333333333348"/>
    <n v="1"/>
    <n v="0.10000000000000014"/>
  </r>
  <r>
    <x v="1"/>
    <d v="2012-02-13T00:00:00"/>
    <x v="0"/>
    <s v="O500"/>
    <x v="113"/>
    <x v="440"/>
    <n v="792693"/>
    <n v="45678"/>
    <n v="0"/>
    <n v="4"/>
    <m/>
    <n v="1"/>
    <n v="6.1"/>
    <m/>
    <m/>
    <n v="0.36"/>
    <m/>
    <n v="81"/>
    <n v="129"/>
    <n v="5"/>
    <n v="1"/>
    <n v="6"/>
    <n v="8"/>
    <n v="0"/>
    <n v="1"/>
    <n v="0"/>
    <n v="41"/>
    <n v="6"/>
    <n v="1"/>
    <n v="81"/>
    <n v="0.27000000000000363"/>
    <n v="129"/>
    <n v="0.8599999999999991"/>
    <n v="6"/>
    <n v="0.13333333333333286"/>
    <n v="8"/>
    <n v="0.26666666666666683"/>
    <n v="5"/>
    <n v="0.33333333333333348"/>
    <n v="1"/>
    <n v="0.10000000000000014"/>
  </r>
  <r>
    <x v="1"/>
    <d v="2012-02-13T00:00:00"/>
    <x v="0"/>
    <s v="O500"/>
    <x v="113"/>
    <x v="139"/>
    <n v="758514"/>
    <n v="64528"/>
    <n v="0"/>
    <n v="3"/>
    <m/>
    <n v="2"/>
    <n v="5.7930000000000001"/>
    <n v="27.39"/>
    <n v="1.32"/>
    <n v="0.41"/>
    <m/>
    <n v="84"/>
    <n v="48"/>
    <n v="4"/>
    <n v="0"/>
    <n v="8"/>
    <n v="9"/>
    <n v="0"/>
    <m/>
    <n v="0"/>
    <n v="32"/>
    <n v="3"/>
    <n v="1"/>
    <n v="84"/>
    <n v="0.28000000000000369"/>
    <n v="48"/>
    <n v="0.31999999999999718"/>
    <n v="8"/>
    <n v="0.17777777777777731"/>
    <n v="9"/>
    <n v="0.30000000000000016"/>
    <n v="4"/>
    <n v="0.26666666666666683"/>
    <n v="0"/>
    <n v="1.3877787807814457E-16"/>
  </r>
  <r>
    <x v="1"/>
    <d v="2012-02-13T00:00:00"/>
    <x v="0"/>
    <s v="O500"/>
    <x v="113"/>
    <x v="91"/>
    <n v="740213"/>
    <n v="46227"/>
    <n v="0"/>
    <n v="2"/>
    <m/>
    <n v="1"/>
    <n v="5.9"/>
    <m/>
    <m/>
    <n v="0.37"/>
    <m/>
    <n v="75"/>
    <n v="46"/>
    <n v="4"/>
    <n v="0"/>
    <n v="5"/>
    <n v="9"/>
    <n v="0"/>
    <n v="0"/>
    <n v="1"/>
    <n v="28"/>
    <n v="3"/>
    <n v="1"/>
    <n v="75"/>
    <n v="0.2500000000000035"/>
    <n v="46"/>
    <n v="0.30666666666666387"/>
    <n v="5"/>
    <n v="0.11111111111111063"/>
    <n v="9"/>
    <n v="0.30000000000000016"/>
    <n v="4"/>
    <n v="0.26666666666666683"/>
    <n v="0"/>
    <n v="1.3877787807814457E-16"/>
  </r>
  <r>
    <x v="1"/>
    <d v="2012-02-13T00:00:00"/>
    <x v="0"/>
    <s v="O500"/>
    <x v="113"/>
    <x v="166"/>
    <n v="669096"/>
    <n v="31635"/>
    <n v="0"/>
    <n v="3"/>
    <m/>
    <n v="3"/>
    <n v="6.2"/>
    <m/>
    <m/>
    <n v="0.8"/>
    <m/>
    <n v="91"/>
    <n v="55"/>
    <n v="5"/>
    <n v="0"/>
    <n v="7"/>
    <n v="10"/>
    <n v="0"/>
    <n v="0"/>
    <n v="0"/>
    <n v="35"/>
    <n v="4"/>
    <n v="1"/>
    <n v="91"/>
    <n v="0.30333333333333717"/>
    <n v="55"/>
    <n v="0.36666666666666375"/>
    <n v="7"/>
    <n v="0.15555555555555509"/>
    <n v="10"/>
    <n v="0.33339999999999997"/>
    <n v="5"/>
    <n v="0.33333333333333348"/>
    <n v="0"/>
    <n v="1.3877787807814457E-16"/>
  </r>
  <r>
    <x v="1"/>
    <d v="2012-02-13T00:00:00"/>
    <x v="0"/>
    <s v="O500"/>
    <x v="113"/>
    <x v="441"/>
    <n v="637461"/>
    <n v="155421"/>
    <n v="0"/>
    <n v="4"/>
    <m/>
    <n v="10"/>
    <n v="7.2"/>
    <n v="37.299999999999997"/>
    <n v="0.4"/>
    <n v="0.1"/>
    <s v="Clara"/>
    <n v="247"/>
    <n v="117"/>
    <n v="9"/>
    <n v="1"/>
    <n v="17"/>
    <n v="17"/>
    <n v="0"/>
    <n v="1"/>
    <n v="0"/>
    <n v="33"/>
    <n v="11"/>
    <n v="2"/>
    <n v="247"/>
    <n v="0.82333333333333514"/>
    <n v="117"/>
    <n v="0.77999999999999858"/>
    <n v="17"/>
    <n v="0.37777777777777721"/>
    <n v="17"/>
    <n v="0.56666666666666676"/>
    <n v="9"/>
    <n v="0.60000000000000009"/>
    <n v="1"/>
    <n v="0.10000000000000014"/>
  </r>
  <r>
    <x v="1"/>
    <d v="2012-02-13T00:00:00"/>
    <x v="0"/>
    <s v="O500"/>
    <x v="113"/>
    <x v="259"/>
    <n v="644230"/>
    <n v="168624"/>
    <n v="0"/>
    <n v="6"/>
    <m/>
    <n v="15"/>
    <n v="7.1"/>
    <n v="37.200000000000003"/>
    <n v="0.9"/>
    <n v="0"/>
    <s v="Clara"/>
    <n v="280"/>
    <n v="144"/>
    <n v="62"/>
    <n v="0"/>
    <n v="31"/>
    <n v="18"/>
    <n v="0"/>
    <n v="1"/>
    <n v="0"/>
    <n v="43"/>
    <n v="26"/>
    <n v="4"/>
    <n v="280"/>
    <n v="0.93330000000000002"/>
    <n v="144"/>
    <n v="0.95999999999999974"/>
    <n v="31"/>
    <n v="0.68888888888888844"/>
    <n v="18"/>
    <n v="0.60000000000000009"/>
    <n v="62"/>
    <n v="1"/>
    <n v="0"/>
    <n v="1.3877787807814457E-16"/>
  </r>
  <r>
    <x v="1"/>
    <d v="2012-02-13T00:00:00"/>
    <x v="0"/>
    <s v="O500"/>
    <x v="113"/>
    <x v="122"/>
    <n v="634531"/>
    <n v="158925"/>
    <n v="0"/>
    <n v="8"/>
    <n v="0"/>
    <n v="15"/>
    <n v="7.1"/>
    <n v="36.700000000000003"/>
    <n v="0"/>
    <n v="0.1"/>
    <s v="Clara"/>
    <n v="337"/>
    <n v="163"/>
    <n v="65"/>
    <n v="0"/>
    <n v="34"/>
    <n v="23"/>
    <n v="0"/>
    <n v="1"/>
    <n v="0"/>
    <n v="47"/>
    <n v="32"/>
    <n v="4"/>
    <n v="337"/>
    <n v="1.3"/>
    <n v="163"/>
    <n v="1"/>
    <n v="34"/>
    <n v="0.7555555555555552"/>
    <n v="23"/>
    <n v="0.76666666666666672"/>
    <n v="65"/>
    <n v="1"/>
    <n v="0"/>
    <n v="1.3877787807814457E-16"/>
  </r>
  <r>
    <x v="1"/>
    <d v="2012-02-13T00:00:00"/>
    <x v="0"/>
    <s v="O500"/>
    <x v="113"/>
    <x v="435"/>
    <n v="602771"/>
    <n v="127165"/>
    <n v="0"/>
    <n v="8"/>
    <n v="-1"/>
    <n v="18"/>
    <n v="7.1"/>
    <n v="36.9"/>
    <n v="0.3"/>
    <n v="0.1"/>
    <s v="Clara"/>
    <n v="269"/>
    <n v="123"/>
    <n v="13"/>
    <n v="0"/>
    <n v="40"/>
    <n v="18"/>
    <n v="1"/>
    <n v="1"/>
    <n v="-1"/>
    <n v="47"/>
    <n v="26"/>
    <n v="4"/>
    <n v="269"/>
    <n v="0.89666666666666772"/>
    <n v="123"/>
    <n v="0.81999999999999884"/>
    <n v="40"/>
    <n v="0.88888888888888873"/>
    <n v="18"/>
    <n v="0.60000000000000009"/>
    <n v="13"/>
    <n v="0.8666666666666667"/>
    <n v="0"/>
    <n v="1.3877787807814457E-16"/>
  </r>
  <r>
    <x v="1"/>
    <d v="2012-02-13T00:00:00"/>
    <x v="0"/>
    <s v="O500"/>
    <x v="113"/>
    <x v="363"/>
    <n v="573353"/>
    <n v="97746"/>
    <n v="0"/>
    <n v="35.1"/>
    <n v="0"/>
    <n v="22.6"/>
    <n v="6.9"/>
    <n v="37.5"/>
    <m/>
    <n v="-1"/>
    <s v="Oscura"/>
    <n v="134.80000000000001"/>
    <n v="76.900000000000006"/>
    <n v="53.1"/>
    <n v="3.5"/>
    <n v="31.4"/>
    <n v="17.399999999999999"/>
    <n v="1.9"/>
    <n v="0"/>
    <n v="0"/>
    <n v="61.4"/>
    <n v="28.6"/>
    <n v="1.4"/>
    <n v="135"/>
    <n v="0.45000000000000479"/>
    <n v="77"/>
    <n v="0.5133333333333302"/>
    <n v="31"/>
    <n v="0.68888888888888844"/>
    <n v="17"/>
    <n v="0.56666666666666676"/>
    <n v="53"/>
    <n v="1"/>
    <n v="4"/>
    <n v="0.40000000000000013"/>
  </r>
  <r>
    <x v="1"/>
    <d v="2012-02-13T00:00:00"/>
    <x v="0"/>
    <s v="O500"/>
    <x v="113"/>
    <x v="112"/>
    <n v="538648"/>
    <n v="63042"/>
    <n v="0"/>
    <n v="0"/>
    <n v="0"/>
    <n v="25.7"/>
    <n v="6.9"/>
    <n v="35.799999999999997"/>
    <m/>
    <n v="-1"/>
    <s v="Oscura"/>
    <n v="79.7"/>
    <n v="33.5"/>
    <n v="11.2"/>
    <n v="0.2"/>
    <n v="16.8"/>
    <n v="14.5"/>
    <n v="1"/>
    <n v="0"/>
    <n v="0"/>
    <n v="75.400000000000006"/>
    <n v="40.9"/>
    <n v="1.8"/>
    <n v="80"/>
    <n v="0.26666666666667027"/>
    <n v="34"/>
    <n v="0.22666666666666402"/>
    <n v="17"/>
    <n v="0.37777777777777721"/>
    <n v="15"/>
    <n v="0.50000000000000011"/>
    <n v="11"/>
    <n v="0.73333333333333339"/>
    <n v="0"/>
    <n v="1.3877787807814457E-16"/>
  </r>
  <r>
    <x v="1"/>
    <d v="2012-02-13T00:00:00"/>
    <x v="0"/>
    <s v="O500"/>
    <x v="113"/>
    <x v="442"/>
    <n v="517171"/>
    <n v="41565"/>
    <n v="0"/>
    <n v="0"/>
    <n v="0"/>
    <n v="23.7"/>
    <n v="6.7"/>
    <n v="37.6"/>
    <m/>
    <n v="-1"/>
    <s v="Oscura"/>
    <n v="76.099999999999994"/>
    <n v="4.4000000000000004"/>
    <n v="7.4"/>
    <n v="0.1"/>
    <n v="3.3"/>
    <n v="2.8"/>
    <n v="0.6"/>
    <n v="2.9"/>
    <n v="0"/>
    <n v="35.5"/>
    <n v="12.2"/>
    <n v="0.7"/>
    <n v="76"/>
    <n v="0.25333333333333685"/>
    <n v="4"/>
    <n v="2.6666666666664188E-2"/>
    <n v="3"/>
    <n v="6.666666666666618E-2"/>
    <n v="3"/>
    <n v="0.1000000000000002"/>
    <n v="7"/>
    <n v="0.46666666666666679"/>
    <n v="0"/>
    <n v="1.3877787807814457E-16"/>
  </r>
  <r>
    <x v="1"/>
    <d v="2015-02-05T00:00:00"/>
    <x v="0"/>
    <s v="O500"/>
    <x v="114"/>
    <x v="443"/>
    <n v="805992"/>
    <n v="72205"/>
    <n v="0"/>
    <n v="4"/>
    <m/>
    <n v="4"/>
    <n v="5.9"/>
    <m/>
    <m/>
    <n v="0.14000000000000001"/>
    <m/>
    <n v="92"/>
    <n v="69"/>
    <n v="2"/>
    <n v="0"/>
    <n v="13"/>
    <n v="11"/>
    <n v="0"/>
    <n v="0"/>
    <n v="1"/>
    <n v="32"/>
    <n v="5"/>
    <n v="1"/>
    <n v="92"/>
    <n v="0.30666666666667053"/>
    <n v="69"/>
    <n v="0.45999999999999691"/>
    <n v="13"/>
    <n v="0.28888888888888842"/>
    <n v="11"/>
    <n v="0.36666666666666681"/>
    <n v="2"/>
    <n v="0.13333333333333353"/>
    <n v="0"/>
    <n v="1.3877787807814457E-16"/>
  </r>
  <r>
    <x v="1"/>
    <d v="2015-02-05T00:00:00"/>
    <x v="0"/>
    <s v="O500"/>
    <x v="114"/>
    <x v="159"/>
    <n v="782230"/>
    <n v="48443"/>
    <n v="0"/>
    <n v="7"/>
    <m/>
    <n v="5"/>
    <n v="5.9"/>
    <m/>
    <m/>
    <n v="0.05"/>
    <m/>
    <n v="82"/>
    <n v="68"/>
    <n v="2"/>
    <n v="0"/>
    <n v="11"/>
    <n v="7"/>
    <n v="0"/>
    <n v="0"/>
    <n v="0"/>
    <n v="39"/>
    <n v="5"/>
    <n v="1"/>
    <n v="82"/>
    <n v="0.27333333333333698"/>
    <n v="68"/>
    <n v="0.45333333333333026"/>
    <n v="11"/>
    <n v="0.24444444444444399"/>
    <n v="7"/>
    <n v="0.2333333333333335"/>
    <n v="2"/>
    <n v="0.13333333333333353"/>
    <n v="0"/>
    <n v="1.3877787807814457E-16"/>
  </r>
  <r>
    <x v="1"/>
    <d v="2015-02-05T00:00:00"/>
    <x v="0"/>
    <s v="O500"/>
    <x v="114"/>
    <x v="96"/>
    <n v="752888"/>
    <n v="4562"/>
    <n v="0"/>
    <n v="2"/>
    <m/>
    <n v="8"/>
    <n v="6.3170000000000002"/>
    <n v="29.29"/>
    <n v="0.96"/>
    <n v="0.05"/>
    <m/>
    <n v="24"/>
    <n v="22"/>
    <n v="194"/>
    <n v="0"/>
    <n v="3"/>
    <n v="0"/>
    <n v="0"/>
    <m/>
    <n v="0"/>
    <n v="30"/>
    <n v="4"/>
    <n v="1"/>
    <n v="24"/>
    <n v="8.0000000000003818E-2"/>
    <n v="22"/>
    <n v="0.14666666666666417"/>
    <n v="3"/>
    <n v="6.666666666666618E-2"/>
    <n v="0"/>
    <n v="2.0816681711721685E-16"/>
    <n v="194"/>
    <n v="1"/>
    <n v="0"/>
    <n v="1.3877787807814457E-16"/>
  </r>
  <r>
    <x v="1"/>
    <d v="2015-02-05T00:00:00"/>
    <x v="1"/>
    <s v="O500"/>
    <x v="114"/>
    <x v="310"/>
    <n v="736638"/>
    <n v="50519"/>
    <n v="0"/>
    <n v="6"/>
    <m/>
    <n v="2"/>
    <n v="6.1"/>
    <m/>
    <m/>
    <n v="0.17"/>
    <m/>
    <n v="63"/>
    <n v="66"/>
    <n v="6"/>
    <n v="0"/>
    <n v="13"/>
    <n v="7"/>
    <n v="1"/>
    <n v="1"/>
    <n v="0"/>
    <n v="34"/>
    <n v="4"/>
    <n v="1"/>
    <n v="63"/>
    <n v="0.21000000000000357"/>
    <n v="66"/>
    <n v="0.43999999999999695"/>
    <n v="13"/>
    <n v="0.28888888888888842"/>
    <n v="7"/>
    <n v="0.2333333333333335"/>
    <n v="6"/>
    <n v="0.40000000000000013"/>
    <n v="0"/>
    <n v="1.3877787807814457E-16"/>
  </r>
  <r>
    <x v="1"/>
    <d v="2015-02-05T00:00:00"/>
    <x v="1"/>
    <s v="O500"/>
    <x v="114"/>
    <x v="444"/>
    <n v="667401"/>
    <n v="30743"/>
    <n v="0"/>
    <n v="4"/>
    <m/>
    <n v="2"/>
    <n v="6.3"/>
    <s v=""/>
    <s v=""/>
    <n v="0.86"/>
    <s v=""/>
    <n v="52"/>
    <n v="50"/>
    <n v="9"/>
    <n v="0"/>
    <n v="7"/>
    <n v="5"/>
    <n v="0"/>
    <n v="0"/>
    <n v="0"/>
    <n v="26"/>
    <n v="3"/>
    <n v="0"/>
    <n v="52"/>
    <n v="0.17333333333333698"/>
    <n v="50"/>
    <n v="0.33333333333333048"/>
    <n v="7"/>
    <n v="0.15555555555555509"/>
    <n v="5"/>
    <n v="0.16666666666666685"/>
    <n v="9"/>
    <n v="0.60000000000000009"/>
    <n v="0"/>
    <n v="1.3877787807814457E-16"/>
  </r>
  <r>
    <x v="1"/>
    <d v="2015-02-05T00:00:00"/>
    <x v="1"/>
    <s v="O500"/>
    <x v="114"/>
    <x v="301"/>
    <n v="636658"/>
    <n v="126306"/>
    <n v="0"/>
    <n v="3"/>
    <m/>
    <n v="5"/>
    <n v="7.2"/>
    <n v="37.4"/>
    <n v="1.1000000000000001"/>
    <n v="0.1"/>
    <s v="Clara"/>
    <n v="112"/>
    <n v="112"/>
    <n v="7"/>
    <n v="1"/>
    <n v="9"/>
    <n v="10"/>
    <n v="0"/>
    <n v="0"/>
    <n v="0"/>
    <n v="35"/>
    <n v="6"/>
    <n v="1"/>
    <n v="112"/>
    <n v="0.37333333333333762"/>
    <n v="112"/>
    <n v="0.74666666666666504"/>
    <n v="9"/>
    <n v="0.19999999999999954"/>
    <n v="10"/>
    <n v="0.33339999999999997"/>
    <n v="7"/>
    <n v="0.46666666666666679"/>
    <n v="1"/>
    <n v="0.10000000000000014"/>
  </r>
  <r>
    <x v="1"/>
    <d v="2015-02-05T00:00:00"/>
    <x v="1"/>
    <s v="O500"/>
    <x v="114"/>
    <x v="358"/>
    <n v="608883"/>
    <n v="126843"/>
    <n v="0"/>
    <n v="2"/>
    <n v="0"/>
    <n v="9"/>
    <n v="7.1"/>
    <n v="37.5"/>
    <n v="0"/>
    <n v="0.1"/>
    <s v="Clara"/>
    <n v="200"/>
    <n v="93"/>
    <n v="10"/>
    <n v="0"/>
    <n v="10"/>
    <n v="17"/>
    <n v="1"/>
    <n v="0"/>
    <n v="0"/>
    <n v="29"/>
    <n v="10"/>
    <n v="2"/>
    <n v="200"/>
    <n v="0.66666666666667007"/>
    <n v="93"/>
    <n v="0.62"/>
    <n v="10"/>
    <n v="0.22222222222222177"/>
    <n v="17"/>
    <n v="0.56666666666666676"/>
    <n v="10"/>
    <n v="0.66666666666666674"/>
    <n v="0"/>
    <n v="1.3877787807814457E-16"/>
  </r>
  <r>
    <x v="1"/>
    <d v="2015-02-05T00:00:00"/>
    <x v="1"/>
    <s v="O500"/>
    <x v="114"/>
    <x v="28"/>
    <n v="576171"/>
    <n v="94131"/>
    <n v="0"/>
    <n v="4"/>
    <n v="-1"/>
    <n v="8"/>
    <n v="7.1"/>
    <n v="38.1"/>
    <n v="1.1000000000000001"/>
    <n v="0"/>
    <s v="Clara"/>
    <n v="156"/>
    <n v="92"/>
    <n v="8"/>
    <n v="0"/>
    <n v="9"/>
    <n v="11"/>
    <n v="0"/>
    <n v="0"/>
    <n v="-1"/>
    <n v="32"/>
    <n v="8"/>
    <n v="2"/>
    <n v="156"/>
    <n v="0.5200000000000049"/>
    <n v="92"/>
    <n v="0.61333333333333084"/>
    <n v="9"/>
    <n v="0.19999999999999954"/>
    <n v="11"/>
    <n v="0.36666666666666681"/>
    <n v="8"/>
    <n v="0.53333333333333344"/>
    <n v="0"/>
    <n v="1.3877787807814457E-16"/>
  </r>
  <r>
    <x v="1"/>
    <d v="2015-02-05T00:00:00"/>
    <x v="1"/>
    <s v="O500"/>
    <x v="114"/>
    <x v="340"/>
    <n v="548892"/>
    <n v="66852"/>
    <n v="0"/>
    <n v="2.4"/>
    <n v="0"/>
    <n v="9"/>
    <n v="6.9"/>
    <n v="38"/>
    <m/>
    <n v="-1"/>
    <s v="Oscura"/>
    <n v="63.6"/>
    <n v="29.4"/>
    <n v="2"/>
    <n v="1.8"/>
    <n v="5.0999999999999996"/>
    <n v="6.4"/>
    <n v="1.1000000000000001"/>
    <n v="0"/>
    <n v="0"/>
    <n v="35.6"/>
    <n v="23.2"/>
    <n v="0"/>
    <n v="64"/>
    <n v="0.2133333333333369"/>
    <n v="29"/>
    <n v="0.19333333333333075"/>
    <n v="5"/>
    <n v="0.11111111111111063"/>
    <n v="6"/>
    <n v="0.20000000000000018"/>
    <n v="2"/>
    <n v="0.13333333333333353"/>
    <n v="2"/>
    <n v="0.20000000000000015"/>
  </r>
  <r>
    <x v="1"/>
    <d v="2015-02-05T00:00:00"/>
    <x v="1"/>
    <s v="O500"/>
    <x v="114"/>
    <x v="445"/>
    <n v="513259"/>
    <n v="31219"/>
    <n v="0"/>
    <n v="0"/>
    <n v="0"/>
    <n v="7.7"/>
    <n v="6.8"/>
    <n v="40.799999999999997"/>
    <m/>
    <n v="-1"/>
    <s v="Oscura"/>
    <n v="30.8"/>
    <n v="1.3"/>
    <n v="1.2"/>
    <n v="0"/>
    <n v="3"/>
    <n v="2.6"/>
    <n v="0.9"/>
    <n v="2.7"/>
    <n v="0"/>
    <n v="26.9"/>
    <n v="16.5"/>
    <n v="0"/>
    <n v="31"/>
    <n v="0.10333333333333711"/>
    <n v="1"/>
    <n v="6.6666666666641847E-3"/>
    <n v="3"/>
    <n v="6.666666666666618E-2"/>
    <n v="3"/>
    <n v="0.1000000000000002"/>
    <n v="1"/>
    <n v="6.666666666666686E-2"/>
    <n v="0"/>
    <n v="1.3877787807814457E-16"/>
  </r>
  <r>
    <x v="1"/>
    <d v="2014-12-24T00:00:00"/>
    <x v="0"/>
    <s v="O500"/>
    <x v="115"/>
    <x v="347"/>
    <n v="861195"/>
    <n v="31221"/>
    <n v="0"/>
    <n v="4"/>
    <m/>
    <n v="1"/>
    <n v="6.9"/>
    <m/>
    <m/>
    <n v="0"/>
    <s v="Clara"/>
    <n v="68"/>
    <n v="1"/>
    <n v="1"/>
    <n v="0"/>
    <n v="5"/>
    <n v="4"/>
    <n v="0"/>
    <n v="1"/>
    <n v="0"/>
    <n v="34"/>
    <n v="4"/>
    <n v="0"/>
    <n v="68"/>
    <n v="0.22666666666667021"/>
    <n v="1"/>
    <n v="6.6666666666641847E-3"/>
    <n v="5"/>
    <n v="0.11111111111111063"/>
    <n v="4"/>
    <n v="0.13333333333333353"/>
    <n v="1"/>
    <n v="6.666666666666686E-2"/>
    <n v="0"/>
    <n v="1.3877787807814457E-16"/>
  </r>
  <r>
    <x v="1"/>
    <d v="2014-12-24T00:00:00"/>
    <x v="0"/>
    <s v="O500"/>
    <x v="115"/>
    <x v="268"/>
    <n v="830143"/>
    <n v="85043"/>
    <n v="0"/>
    <n v="8"/>
    <m/>
    <n v="3"/>
    <n v="6"/>
    <m/>
    <m/>
    <n v="0.81"/>
    <m/>
    <n v="239"/>
    <n v="135"/>
    <n v="4"/>
    <n v="0"/>
    <n v="14"/>
    <n v="10"/>
    <n v="0"/>
    <n v="2"/>
    <n v="1"/>
    <n v="56"/>
    <n v="23"/>
    <n v="1"/>
    <n v="239"/>
    <n v="0.79666666666666874"/>
    <n v="135"/>
    <n v="0.89999999999999936"/>
    <n v="14"/>
    <n v="0.31111111111111062"/>
    <n v="10"/>
    <n v="0.33339999999999997"/>
    <n v="4"/>
    <n v="0.26666666666666683"/>
    <n v="0"/>
    <n v="1.3877787807814457E-16"/>
  </r>
  <r>
    <x v="1"/>
    <d v="2014-12-24T00:00:00"/>
    <x v="0"/>
    <s v="O500"/>
    <x v="115"/>
    <x v="2"/>
    <n v="762028"/>
    <n v="12581"/>
    <n v="0"/>
    <n v="9"/>
    <m/>
    <n v="2"/>
    <n v="6.2389999999999999"/>
    <n v="26.76"/>
    <n v="1.2"/>
    <n v="0.03"/>
    <m/>
    <n v="19"/>
    <n v="36"/>
    <n v="2"/>
    <n v="0"/>
    <n v="11"/>
    <n v="1"/>
    <n v="0"/>
    <m/>
    <n v="0"/>
    <n v="26"/>
    <n v="2"/>
    <n v="1"/>
    <n v="19"/>
    <n v="6.3333333333337183E-2"/>
    <n v="36"/>
    <n v="0.23999999999999733"/>
    <n v="11"/>
    <n v="0.24444444444444399"/>
    <n v="1"/>
    <n v="3.3333333333333541E-2"/>
    <n v="2"/>
    <n v="0.13333333333333353"/>
    <n v="0"/>
    <n v="1.3877787807814457E-16"/>
  </r>
  <r>
    <x v="1"/>
    <d v="2014-12-24T00:00:00"/>
    <x v="1"/>
    <s v="O500"/>
    <x v="115"/>
    <x v="310"/>
    <n v="743944"/>
    <n v="56628"/>
    <n v="0"/>
    <n v="13"/>
    <m/>
    <n v="3"/>
    <n v="5.7"/>
    <m/>
    <m/>
    <n v="0.34"/>
    <m/>
    <n v="96"/>
    <n v="99"/>
    <n v="9"/>
    <n v="0"/>
    <n v="39"/>
    <n v="10"/>
    <n v="1"/>
    <n v="2"/>
    <n v="1"/>
    <n v="29"/>
    <n v="5"/>
    <n v="1"/>
    <n v="96"/>
    <n v="0.32000000000000395"/>
    <n v="99"/>
    <n v="0.6"/>
    <n v="39"/>
    <n v="0.86666666666666647"/>
    <n v="10"/>
    <n v="0.33339999999999997"/>
    <n v="9"/>
    <n v="0.60000000000000009"/>
    <n v="0"/>
    <n v="1.3877787807814457E-16"/>
  </r>
  <r>
    <x v="1"/>
    <d v="2014-12-24T00:00:00"/>
    <x v="1"/>
    <s v="O500"/>
    <x v="115"/>
    <x v="365"/>
    <n v="667340"/>
    <n v="31829"/>
    <n v="0"/>
    <n v="6"/>
    <m/>
    <n v="3"/>
    <n v="6"/>
    <s v=""/>
    <s v=""/>
    <n v="0.86"/>
    <s v=""/>
    <n v="96"/>
    <n v="59"/>
    <n v="18"/>
    <n v="0"/>
    <n v="34"/>
    <n v="11"/>
    <n v="0"/>
    <n v="0"/>
    <n v="1"/>
    <n v="30"/>
    <n v="5"/>
    <n v="1"/>
    <n v="96"/>
    <n v="0.32000000000000395"/>
    <n v="59"/>
    <n v="0.39333333333333037"/>
    <n v="34"/>
    <n v="0.7555555555555552"/>
    <n v="11"/>
    <n v="0.36666666666666681"/>
    <n v="18"/>
    <n v="1"/>
    <n v="0"/>
    <n v="1.3877787807814457E-16"/>
  </r>
  <r>
    <x v="1"/>
    <d v="2014-12-24T00:00:00"/>
    <x v="1"/>
    <s v="O500"/>
    <x v="115"/>
    <x v="446"/>
    <n v="635511"/>
    <n v="184360"/>
    <n v="0"/>
    <n v="10"/>
    <n v="0"/>
    <n v="10"/>
    <n v="7"/>
    <n v="36.200000000000003"/>
    <n v="0.5"/>
    <n v="0.1"/>
    <s v="Clara"/>
    <n v="227"/>
    <n v="113"/>
    <n v="58"/>
    <n v="0"/>
    <n v="60"/>
    <n v="17"/>
    <n v="0"/>
    <n v="1"/>
    <n v="0"/>
    <n v="56"/>
    <n v="17"/>
    <n v="4"/>
    <n v="227"/>
    <n v="0.75666666666666915"/>
    <n v="113"/>
    <n v="0.75333333333333174"/>
    <n v="60"/>
    <n v="1"/>
    <n v="17"/>
    <n v="0.56666666666666676"/>
    <n v="58"/>
    <n v="1"/>
    <n v="0"/>
    <n v="1.3877787807814457E-16"/>
  </r>
  <r>
    <x v="1"/>
    <d v="2014-12-24T00:00:00"/>
    <x v="1"/>
    <s v="O500"/>
    <x v="115"/>
    <x v="390"/>
    <n v="605001"/>
    <n v="94649"/>
    <n v="0"/>
    <n v="4"/>
    <n v="-1"/>
    <n v="5"/>
    <n v="7.2"/>
    <n v="37.299999999999997"/>
    <n v="0.1"/>
    <n v="0.1"/>
    <s v="Clara"/>
    <n v="100"/>
    <n v="100"/>
    <n v="7"/>
    <n v="1"/>
    <n v="9"/>
    <n v="10"/>
    <n v="0"/>
    <n v="1"/>
    <n v="-1"/>
    <n v="34"/>
    <n v="7"/>
    <n v="1"/>
    <n v="100"/>
    <n v="0.33333333333333737"/>
    <n v="100"/>
    <n v="0.66666666666666452"/>
    <n v="9"/>
    <n v="0.19999999999999954"/>
    <n v="10"/>
    <n v="0.33339999999999997"/>
    <n v="7"/>
    <n v="0.46666666666666679"/>
    <n v="1"/>
    <n v="0.10000000000000014"/>
  </r>
  <r>
    <x v="1"/>
    <d v="2014-12-24T00:00:00"/>
    <x v="1"/>
    <s v="O500"/>
    <x v="115"/>
    <x v="363"/>
    <n v="572944"/>
    <n v="62592"/>
    <n v="0"/>
    <n v="29.7"/>
    <n v="0"/>
    <n v="9.8000000000000007"/>
    <n v="7"/>
    <n v="37.299999999999997"/>
    <m/>
    <n v="-1"/>
    <s v="Oscura"/>
    <n v="72.900000000000006"/>
    <n v="82.7"/>
    <n v="15.7"/>
    <n v="20.5"/>
    <n v="12.9"/>
    <n v="20.100000000000001"/>
    <n v="8"/>
    <n v="0"/>
    <n v="0"/>
    <n v="65.599999999999994"/>
    <n v="25.5"/>
    <n v="6.2"/>
    <n v="73"/>
    <n v="0.24333333333333684"/>
    <n v="83"/>
    <n v="0.55333333333333046"/>
    <n v="13"/>
    <n v="0.28888888888888842"/>
    <n v="20"/>
    <n v="0.66666666666666674"/>
    <n v="16"/>
    <n v="1"/>
    <n v="21"/>
    <n v="1"/>
  </r>
  <r>
    <x v="1"/>
    <d v="2014-12-24T00:00:00"/>
    <x v="1"/>
    <s v="O500"/>
    <x v="115"/>
    <x v="174"/>
    <n v="538187"/>
    <n v="27835"/>
    <n v="0"/>
    <n v="1.7"/>
    <n v="0"/>
    <n v="4.5"/>
    <n v="7.1"/>
    <n v="36.5"/>
    <m/>
    <n v="-1"/>
    <s v="Oscura"/>
    <n v="46.3"/>
    <n v="58.2"/>
    <n v="2.2000000000000002"/>
    <n v="0"/>
    <n v="4.4000000000000004"/>
    <n v="8"/>
    <n v="1.2"/>
    <n v="0"/>
    <n v="0"/>
    <n v="31.4"/>
    <n v="26.6"/>
    <n v="8.9"/>
    <n v="46"/>
    <n v="0.15333333333333701"/>
    <n v="58"/>
    <n v="0.38666666666666372"/>
    <n v="4"/>
    <n v="8.8888888888888407E-2"/>
    <n v="8"/>
    <n v="0.26666666666666683"/>
    <n v="2"/>
    <n v="0.13333333333333353"/>
    <n v="0"/>
    <n v="1.3877787807814457E-16"/>
  </r>
  <r>
    <x v="1"/>
    <d v="2014-12-24T00:00:00"/>
    <x v="1"/>
    <s v="O500"/>
    <x v="115"/>
    <x v="447"/>
    <n v="510352"/>
    <n v="60952"/>
    <n v="0"/>
    <n v="0"/>
    <n v="0"/>
    <n v="11.7"/>
    <n v="7.1"/>
    <n v="37.700000000000003"/>
    <m/>
    <m/>
    <s v="Oscura"/>
    <n v="66.599999999999994"/>
    <n v="70"/>
    <n v="8.1999999999999993"/>
    <n v="7.4"/>
    <n v="3.4"/>
    <n v="12.1"/>
    <n v="1.6"/>
    <n v="0"/>
    <n v="0"/>
    <n v="82.8"/>
    <n v="32.5"/>
    <n v="7.9"/>
    <n v="67"/>
    <n v="0.22333333333333688"/>
    <n v="70"/>
    <n v="0.46666666666666357"/>
    <n v="3"/>
    <n v="6.666666666666618E-2"/>
    <n v="12"/>
    <n v="0.40000000000000013"/>
    <n v="8"/>
    <n v="0.53333333333333344"/>
    <n v="7"/>
    <n v="0.70000000000000007"/>
  </r>
  <r>
    <x v="1"/>
    <d v="2014-12-24T00:00:00"/>
    <x v="1"/>
    <s v="O500"/>
    <x v="115"/>
    <x v="448"/>
    <n v="480718"/>
    <n v="31318"/>
    <n v="0"/>
    <n v="11.1"/>
    <n v="0"/>
    <n v="17.5"/>
    <n v="6.8"/>
    <n v="38.4"/>
    <m/>
    <n v="-1"/>
    <s v="Oscura"/>
    <n v="33"/>
    <n v="96.6"/>
    <n v="12.5"/>
    <n v="3.4"/>
    <n v="7.7"/>
    <n v="14.5"/>
    <n v="0.7"/>
    <n v="0"/>
    <n v="0"/>
    <n v="76.099999999999994"/>
    <n v="36.799999999999997"/>
    <n v="1.8"/>
    <n v="33"/>
    <n v="0.11000000000000376"/>
    <n v="97"/>
    <n v="0.64666666666666439"/>
    <n v="8"/>
    <n v="0.17777777777777731"/>
    <n v="15"/>
    <n v="0.50000000000000011"/>
    <n v="13"/>
    <n v="0.8666666666666667"/>
    <n v="3"/>
    <n v="0.30000000000000016"/>
  </r>
  <r>
    <x v="1"/>
    <d v="2012-05-26T00:00:00"/>
    <x v="0"/>
    <s v="O500"/>
    <x v="116"/>
    <x v="210"/>
    <n v="833403"/>
    <n v="49045"/>
    <n v="0"/>
    <n v="4"/>
    <m/>
    <n v="2"/>
    <n v="5.9"/>
    <m/>
    <m/>
    <n v="0.32"/>
    <m/>
    <n v="166"/>
    <n v="70"/>
    <n v="2"/>
    <n v="0"/>
    <n v="14"/>
    <n v="14"/>
    <n v="0"/>
    <n v="1"/>
    <n v="2"/>
    <n v="31"/>
    <n v="4"/>
    <n v="0"/>
    <n v="166"/>
    <n v="0.5533333333333379"/>
    <n v="70"/>
    <n v="0.46666666666666357"/>
    <n v="14"/>
    <n v="0.31111111111111062"/>
    <n v="14"/>
    <n v="0.46666666666666679"/>
    <n v="2"/>
    <n v="0.13333333333333353"/>
    <n v="0"/>
    <n v="1.3877787807814457E-16"/>
  </r>
  <r>
    <x v="1"/>
    <d v="2012-05-26T00:00:00"/>
    <x v="0"/>
    <s v="O500"/>
    <x v="116"/>
    <x v="320"/>
    <n v="784358"/>
    <n v="97947"/>
    <n v="0"/>
    <n v="6"/>
    <m/>
    <n v="3"/>
    <n v="5.8"/>
    <m/>
    <m/>
    <n v="0.56999999999999995"/>
    <m/>
    <n v="202"/>
    <n v="111"/>
    <n v="8"/>
    <n v="1"/>
    <n v="29"/>
    <n v="16"/>
    <n v="2"/>
    <n v="3"/>
    <n v="2"/>
    <n v="22"/>
    <n v="7"/>
    <n v="1"/>
    <n v="202"/>
    <n v="0.67333333333333667"/>
    <n v="111"/>
    <n v="0.73999999999999833"/>
    <n v="29"/>
    <n v="0.64444444444444393"/>
    <n v="16"/>
    <n v="0.53333333333333344"/>
    <n v="8"/>
    <n v="0.53333333333333344"/>
    <n v="1"/>
    <n v="0.10000000000000014"/>
  </r>
  <r>
    <x v="1"/>
    <d v="2012-05-26T00:00:00"/>
    <x v="0"/>
    <s v="O500"/>
    <x v="116"/>
    <x v="424"/>
    <n v="756713"/>
    <n v="63854"/>
    <n v="0"/>
    <n v="4"/>
    <m/>
    <n v="2"/>
    <n v="5.8769999999999998"/>
    <n v="27.4"/>
    <n v="1.29"/>
    <n v="0.37"/>
    <m/>
    <n v="95"/>
    <n v="45"/>
    <n v="3"/>
    <n v="0"/>
    <n v="5"/>
    <n v="11"/>
    <n v="0"/>
    <m/>
    <n v="0"/>
    <n v="33"/>
    <n v="4"/>
    <n v="0"/>
    <n v="95"/>
    <n v="0.31666666666667059"/>
    <n v="45"/>
    <n v="0.29999999999999721"/>
    <n v="5"/>
    <n v="0.11111111111111063"/>
    <n v="11"/>
    <n v="0.36666666666666681"/>
    <n v="3"/>
    <n v="0.20000000000000018"/>
    <n v="0"/>
    <n v="1.3877787807814457E-16"/>
  </r>
  <r>
    <x v="1"/>
    <d v="2012-05-26T00:00:00"/>
    <x v="0"/>
    <s v="O500"/>
    <x v="116"/>
    <x v="91"/>
    <n v="737905"/>
    <n v="45046"/>
    <n v="0"/>
    <n v="2"/>
    <m/>
    <n v="2"/>
    <n v="5.9"/>
    <m/>
    <m/>
    <n v="0.51"/>
    <m/>
    <n v="218"/>
    <n v="59"/>
    <n v="6"/>
    <n v="0"/>
    <n v="5"/>
    <n v="15"/>
    <n v="0"/>
    <n v="0"/>
    <n v="1"/>
    <n v="30"/>
    <n v="6"/>
    <n v="1"/>
    <n v="218"/>
    <n v="0.72666666666666946"/>
    <n v="59"/>
    <n v="0.39333333333333037"/>
    <n v="5"/>
    <n v="0.11111111111111063"/>
    <n v="15"/>
    <n v="0.50000000000000011"/>
    <n v="6"/>
    <n v="0.40000000000000013"/>
    <n v="0"/>
    <n v="1.3877787807814457E-16"/>
  </r>
  <r>
    <x v="1"/>
    <d v="2012-05-26T00:00:00"/>
    <x v="0"/>
    <s v="O500"/>
    <x v="116"/>
    <x v="255"/>
    <n v="634283"/>
    <n v="154985"/>
    <n v="0"/>
    <n v="4"/>
    <m/>
    <n v="18"/>
    <n v="7.1"/>
    <n v="37.299999999999997"/>
    <n v="1"/>
    <n v="0.1"/>
    <s v="Clara"/>
    <n v="241"/>
    <n v="113"/>
    <n v="17"/>
    <n v="1"/>
    <n v="13"/>
    <n v="19"/>
    <n v="0"/>
    <n v="1"/>
    <n v="0"/>
    <n v="36"/>
    <n v="30"/>
    <n v="3"/>
    <n v="241"/>
    <n v="0.80333333333333534"/>
    <n v="113"/>
    <n v="0.75333333333333174"/>
    <n v="13"/>
    <n v="0.28888888888888842"/>
    <n v="19"/>
    <n v="0.63333333333333341"/>
    <n v="17"/>
    <n v="1"/>
    <n v="1"/>
    <n v="0.10000000000000014"/>
  </r>
  <r>
    <x v="1"/>
    <d v="2012-05-26T00:00:00"/>
    <x v="0"/>
    <s v="O500"/>
    <x v="116"/>
    <x v="358"/>
    <n v="615419"/>
    <n v="164268"/>
    <n v="0"/>
    <n v="8"/>
    <n v="0"/>
    <n v="10"/>
    <n v="6.9"/>
    <n v="36.4"/>
    <n v="0.3"/>
    <n v="0.1"/>
    <s v="Clara"/>
    <n v="183"/>
    <n v="98"/>
    <n v="57"/>
    <n v="0"/>
    <n v="58"/>
    <n v="14"/>
    <n v="1"/>
    <n v="1"/>
    <n v="0"/>
    <n v="44"/>
    <n v="15"/>
    <n v="3"/>
    <n v="183"/>
    <n v="0.61000000000000398"/>
    <n v="98"/>
    <n v="0.6533333333333311"/>
    <n v="58"/>
    <n v="1"/>
    <n v="14"/>
    <n v="0.46666666666666679"/>
    <n v="57"/>
    <n v="1"/>
    <n v="0"/>
    <n v="1.3877787807814457E-16"/>
  </r>
  <r>
    <x v="1"/>
    <d v="2012-05-26T00:00:00"/>
    <x v="0"/>
    <s v="O500"/>
    <x v="116"/>
    <x v="449"/>
    <n v="605638"/>
    <n v="126340"/>
    <n v="0"/>
    <n v="5"/>
    <n v="0"/>
    <n v="21"/>
    <n v="7.1"/>
    <n v="37.299999999999997"/>
    <n v="0.7"/>
    <n v="0.1"/>
    <s v="Clara"/>
    <n v="269"/>
    <n v="98"/>
    <n v="19"/>
    <n v="0"/>
    <n v="10"/>
    <n v="20"/>
    <n v="0"/>
    <n v="1"/>
    <n v="0"/>
    <n v="37"/>
    <n v="55"/>
    <n v="3"/>
    <n v="269"/>
    <n v="0.89666666666666772"/>
    <n v="98"/>
    <n v="0.6533333333333311"/>
    <n v="10"/>
    <n v="0.22222222222222177"/>
    <n v="20"/>
    <n v="0.66666666666666674"/>
    <n v="19"/>
    <n v="1"/>
    <n v="0"/>
    <n v="1.3877787807814457E-16"/>
  </r>
  <r>
    <x v="1"/>
    <d v="2012-05-26T00:00:00"/>
    <x v="0"/>
    <s v="O500"/>
    <x v="116"/>
    <x v="242"/>
    <n v="570690"/>
    <n v="91392"/>
    <n v="0"/>
    <n v="33.1"/>
    <n v="0"/>
    <n v="28.2"/>
    <n v="8"/>
    <n v="38.6"/>
    <n v="0"/>
    <n v="-1"/>
    <s v="Oscura"/>
    <n v="240.5"/>
    <n v="129.9"/>
    <n v="8.6999999999999993"/>
    <n v="3.9"/>
    <n v="24.1"/>
    <n v="22.5"/>
    <n v="0.8"/>
    <n v="0"/>
    <n v="0"/>
    <n v="107.4"/>
    <n v="24.5"/>
    <n v="6.1"/>
    <n v="241"/>
    <n v="0.80333333333333534"/>
    <n v="130"/>
    <n v="0.86670000000000003"/>
    <n v="24"/>
    <n v="0.53333333333333266"/>
    <n v="23"/>
    <n v="0.76666666666666672"/>
    <n v="9"/>
    <n v="0.60000000000000009"/>
    <n v="4"/>
    <n v="0.40000000000000013"/>
  </r>
  <r>
    <x v="1"/>
    <d v="2012-05-26T00:00:00"/>
    <x v="0"/>
    <s v="O500"/>
    <x v="116"/>
    <x v="450"/>
    <n v="554469"/>
    <n v="103318"/>
    <n v="0"/>
    <n v="2.2999999999999998"/>
    <n v="0"/>
    <n v="22.9"/>
    <n v="6.7"/>
    <n v="37.299999999999997"/>
    <m/>
    <n v="-1"/>
    <s v="Oscura"/>
    <n v="141"/>
    <n v="81.2"/>
    <n v="11"/>
    <n v="5.4"/>
    <n v="15.1"/>
    <n v="19.3"/>
    <n v="0.7"/>
    <n v="0"/>
    <n v="0"/>
    <n v="53.5"/>
    <n v="35"/>
    <n v="2.8"/>
    <n v="141"/>
    <n v="0.47000000000000491"/>
    <n v="81"/>
    <n v="0.53999999999999704"/>
    <n v="15"/>
    <n v="0.33333333333333282"/>
    <n v="19"/>
    <n v="0.63333333333333341"/>
    <n v="11"/>
    <n v="0.73333333333333339"/>
    <n v="5"/>
    <n v="0.50000000000000011"/>
  </r>
  <r>
    <x v="1"/>
    <d v="2012-05-26T00:00:00"/>
    <x v="0"/>
    <s v="O500"/>
    <x v="116"/>
    <x v="451"/>
    <n v="540674"/>
    <n v="61376"/>
    <n v="0"/>
    <n v="3.3"/>
    <n v="0"/>
    <n v="27.1"/>
    <n v="7.1"/>
    <n v="37.5"/>
    <m/>
    <n v="-1"/>
    <s v="Oscura"/>
    <n v="223.4"/>
    <n v="71.900000000000006"/>
    <n v="6.7"/>
    <n v="0.2"/>
    <n v="8.1999999999999993"/>
    <n v="21.4"/>
    <n v="0.6"/>
    <n v="0"/>
    <n v="0"/>
    <n v="44.9"/>
    <n v="28.5"/>
    <n v="3"/>
    <n v="223"/>
    <n v="0.74333333333333595"/>
    <n v="72"/>
    <n v="0.47999999999999687"/>
    <n v="8"/>
    <n v="0.17777777777777731"/>
    <n v="21"/>
    <n v="0.70000000000000007"/>
    <n v="7"/>
    <n v="0.46666666666666679"/>
    <n v="0"/>
    <n v="1.3877787807814457E-16"/>
  </r>
  <r>
    <x v="1"/>
    <d v="2012-05-26T00:00:00"/>
    <x v="0"/>
    <s v="O500"/>
    <x v="116"/>
    <x v="275"/>
    <n v="523923"/>
    <n v="72772"/>
    <n v="0"/>
    <n v="0"/>
    <n v="0"/>
    <n v="16.3"/>
    <n v="7.2"/>
    <n v="39.9"/>
    <m/>
    <n v="-1"/>
    <s v="Oscura"/>
    <n v="109.8"/>
    <n v="26.4"/>
    <n v="6.8"/>
    <n v="2.8"/>
    <n v="3.2"/>
    <n v="16.399999999999999"/>
    <n v="1"/>
    <n v="1"/>
    <n v="0"/>
    <n v="67"/>
    <n v="29.9"/>
    <n v="3.7"/>
    <n v="110"/>
    <n v="0.36666666666667092"/>
    <n v="26"/>
    <n v="0.17333333333333079"/>
    <n v="3"/>
    <n v="6.666666666666618E-2"/>
    <n v="16"/>
    <n v="0.53333333333333344"/>
    <n v="7"/>
    <n v="0.46666666666666679"/>
    <n v="3"/>
    <n v="0.30000000000000016"/>
  </r>
  <r>
    <x v="1"/>
    <d v="2012-05-26T00:00:00"/>
    <x v="0"/>
    <s v="O500"/>
    <x v="116"/>
    <x v="452"/>
    <n v="509945"/>
    <n v="30647"/>
    <n v="0"/>
    <n v="0"/>
    <n v="0"/>
    <n v="27.6"/>
    <n v="6.8"/>
    <n v="39.4"/>
    <m/>
    <n v="-1"/>
    <s v="Oscura"/>
    <n v="63.3"/>
    <n v="2.8"/>
    <n v="3.3"/>
    <n v="0.2"/>
    <n v="4.3"/>
    <n v="10.6"/>
    <n v="1.2"/>
    <n v="0.4"/>
    <n v="0"/>
    <n v="85.7"/>
    <n v="34.299999999999997"/>
    <n v="10.3"/>
    <n v="63"/>
    <n v="0.21000000000000357"/>
    <n v="3"/>
    <n v="1.999999999999752E-2"/>
    <n v="4"/>
    <n v="8.8888888888888407E-2"/>
    <n v="11"/>
    <n v="0.36666666666666681"/>
    <n v="3"/>
    <n v="0.20000000000000018"/>
    <n v="0"/>
    <n v="1.3877787807814457E-16"/>
  </r>
  <r>
    <x v="1"/>
    <d v="2012-05-26T00:00:00"/>
    <x v="0"/>
    <s v="O500"/>
    <x v="116"/>
    <x v="407"/>
    <n v="479903"/>
    <n v="28752"/>
    <n v="0"/>
    <n v="19.8"/>
    <n v="0"/>
    <n v="17.8"/>
    <n v="7.3"/>
    <n v="35"/>
    <m/>
    <n v="-1"/>
    <s v="Oscura"/>
    <n v="17.899999999999999"/>
    <n v="30.1"/>
    <n v="2.9"/>
    <n v="2.6"/>
    <n v="9.1999999999999993"/>
    <n v="5.7"/>
    <n v="0.4"/>
    <n v="0.3"/>
    <n v="0"/>
    <n v="102.8"/>
    <n v="30.9"/>
    <n v="4.4000000000000004"/>
    <n v="18"/>
    <n v="6.0000000000003849E-2"/>
    <n v="30"/>
    <n v="0.1999999999999974"/>
    <n v="9"/>
    <n v="0.19999999999999954"/>
    <n v="6"/>
    <n v="0.20000000000000018"/>
    <n v="3"/>
    <n v="0.20000000000000018"/>
    <n v="3"/>
    <n v="0.30000000000000016"/>
  </r>
  <r>
    <x v="1"/>
    <d v="2012-06-23T00:00:00"/>
    <x v="0"/>
    <s v="O500"/>
    <x v="117"/>
    <x v="374"/>
    <n v="833619"/>
    <n v="44796"/>
    <n v="0"/>
    <n v="3"/>
    <m/>
    <n v="1"/>
    <n v="6"/>
    <m/>
    <m/>
    <n v="0.2"/>
    <m/>
    <n v="170"/>
    <n v="55"/>
    <n v="4"/>
    <n v="0"/>
    <n v="7"/>
    <n v="14"/>
    <n v="0"/>
    <n v="0"/>
    <n v="2"/>
    <n v="36"/>
    <n v="4"/>
    <n v="0"/>
    <n v="170"/>
    <n v="0.56666666666667109"/>
    <n v="55"/>
    <n v="0.36666666666666375"/>
    <n v="7"/>
    <n v="0.15555555555555509"/>
    <n v="14"/>
    <n v="0.46666666666666679"/>
    <n v="4"/>
    <n v="0.26666666666666683"/>
    <n v="0"/>
    <n v="1.3877787807814457E-16"/>
  </r>
  <r>
    <x v="1"/>
    <d v="2012-06-23T00:00:00"/>
    <x v="0"/>
    <s v="O500"/>
    <x v="117"/>
    <x v="23"/>
    <n v="806887"/>
    <n v="18064"/>
    <n v="0"/>
    <n v="3"/>
    <m/>
    <n v="1"/>
    <n v="6.3"/>
    <m/>
    <m/>
    <n v="0.19"/>
    <m/>
    <n v="71"/>
    <n v="33"/>
    <n v="4"/>
    <n v="0"/>
    <n v="4"/>
    <n v="9"/>
    <n v="1"/>
    <n v="0"/>
    <n v="1"/>
    <n v="32"/>
    <n v="3"/>
    <n v="0"/>
    <n v="71"/>
    <n v="0.23666666666667019"/>
    <n v="33"/>
    <n v="0.21999999999999736"/>
    <n v="4"/>
    <n v="8.8888888888888407E-2"/>
    <n v="9"/>
    <n v="0.30000000000000016"/>
    <n v="4"/>
    <n v="0.26666666666666683"/>
    <n v="0"/>
    <n v="1.3877787807814457E-16"/>
  </r>
  <r>
    <x v="1"/>
    <d v="2012-06-23T00:00:00"/>
    <x v="0"/>
    <s v="O500"/>
    <x v="117"/>
    <x v="320"/>
    <n v="788823"/>
    <n v="91636"/>
    <n v="0"/>
    <n v="4"/>
    <m/>
    <n v="3"/>
    <n v="5.9"/>
    <m/>
    <m/>
    <n v="0.31"/>
    <m/>
    <n v="184"/>
    <n v="76"/>
    <n v="11"/>
    <n v="0"/>
    <n v="12"/>
    <n v="12"/>
    <n v="1"/>
    <n v="1"/>
    <n v="2"/>
    <n v="30"/>
    <n v="7"/>
    <n v="1"/>
    <n v="184"/>
    <n v="0.61333333333333728"/>
    <n v="76"/>
    <n v="0.50666666666666349"/>
    <n v="12"/>
    <n v="0.26666666666666622"/>
    <n v="12"/>
    <n v="0.40000000000000013"/>
    <n v="11"/>
    <n v="0.73333333333333339"/>
    <n v="0"/>
    <n v="1.3877787807814457E-16"/>
  </r>
  <r>
    <x v="1"/>
    <d v="2012-06-23T00:00:00"/>
    <x v="0"/>
    <s v="O500"/>
    <x v="117"/>
    <x v="139"/>
    <n v="723179"/>
    <n v="5966"/>
    <n v="0"/>
    <n v="1"/>
    <m/>
    <n v="1"/>
    <n v="6.5369999999999999"/>
    <n v="29.95"/>
    <n v="1.26"/>
    <n v="0.04"/>
    <m/>
    <n v="18"/>
    <n v="13"/>
    <n v="3"/>
    <n v="0"/>
    <n v="2"/>
    <n v="0"/>
    <n v="0"/>
    <m/>
    <n v="0"/>
    <n v="26"/>
    <n v="1"/>
    <n v="0"/>
    <n v="18"/>
    <n v="6.0000000000003849E-2"/>
    <n v="13"/>
    <n v="8.6666666666664199E-2"/>
    <n v="2"/>
    <n v="4.4444444444443953E-2"/>
    <n v="0"/>
    <n v="2.0816681711721685E-16"/>
    <n v="3"/>
    <n v="0.20000000000000018"/>
    <n v="0"/>
    <n v="1.3877787807814457E-16"/>
  </r>
  <r>
    <x v="1"/>
    <d v="2012-06-23T00:00:00"/>
    <x v="0"/>
    <s v="O500"/>
    <x v="117"/>
    <x v="2"/>
    <n v="760633"/>
    <n v="69591"/>
    <n v="0"/>
    <n v="7"/>
    <m/>
    <n v="2"/>
    <n v="5.7949999999999999"/>
    <n v="27.09"/>
    <n v="1.34"/>
    <n v="0.28000000000000003"/>
    <m/>
    <n v="217"/>
    <n v="75"/>
    <n v="6"/>
    <n v="0"/>
    <n v="13"/>
    <n v="15"/>
    <n v="0"/>
    <m/>
    <n v="1"/>
    <n v="28"/>
    <n v="3"/>
    <n v="2"/>
    <n v="217"/>
    <n v="0.72333333333333616"/>
    <n v="75"/>
    <n v="0.49999999999999684"/>
    <n v="13"/>
    <n v="0.28888888888888842"/>
    <n v="15"/>
    <n v="0.50000000000000011"/>
    <n v="6"/>
    <n v="0.40000000000000013"/>
    <n v="0"/>
    <n v="1.3877787807814457E-16"/>
  </r>
  <r>
    <x v="1"/>
    <d v="2012-06-23T00:00:00"/>
    <x v="0"/>
    <s v="O500"/>
    <x v="117"/>
    <x v="453"/>
    <n v="717213"/>
    <n v="89785"/>
    <n v="0"/>
    <n v="4"/>
    <m/>
    <n v="2"/>
    <n v="6.3"/>
    <m/>
    <m/>
    <n v="0.18"/>
    <m/>
    <n v="34"/>
    <n v="24"/>
    <n v="8"/>
    <n v="0"/>
    <n v="5"/>
    <n v="2"/>
    <n v="0"/>
    <n v="1"/>
    <n v="0"/>
    <n v="26"/>
    <n v="2"/>
    <n v="0"/>
    <n v="34"/>
    <n v="0.11333333333333709"/>
    <n v="24"/>
    <n v="0.15999999999999748"/>
    <n v="5"/>
    <n v="0.11111111111111063"/>
    <n v="2"/>
    <n v="6.6666666666666874E-2"/>
    <n v="8"/>
    <n v="0.53333333333333344"/>
    <n v="0"/>
    <n v="1.3877787807814457E-16"/>
  </r>
  <r>
    <x v="1"/>
    <d v="2012-06-23T00:00:00"/>
    <x v="0"/>
    <s v="O500"/>
    <x v="117"/>
    <x v="14"/>
    <n v="702766"/>
    <n v="75338"/>
    <n v="0"/>
    <n v="4"/>
    <m/>
    <n v="4"/>
    <n v="6.1"/>
    <m/>
    <m/>
    <n v="0.49"/>
    <m/>
    <n v="85"/>
    <n v="53"/>
    <n v="27"/>
    <n v="0"/>
    <n v="10"/>
    <n v="8"/>
    <n v="1"/>
    <n v="0"/>
    <n v="0"/>
    <n v="48"/>
    <n v="5"/>
    <n v="1"/>
    <n v="85"/>
    <n v="0.28333333333333705"/>
    <n v="53"/>
    <n v="0.35333333333333045"/>
    <n v="10"/>
    <n v="0.22222222222222177"/>
    <n v="8"/>
    <n v="0.26666666666666683"/>
    <n v="27"/>
    <n v="1"/>
    <n v="0"/>
    <n v="1.3877787807814457E-16"/>
  </r>
  <r>
    <x v="1"/>
    <d v="2012-06-23T00:00:00"/>
    <x v="0"/>
    <s v="O500"/>
    <x v="117"/>
    <x v="71"/>
    <n v="692689"/>
    <n v="65261"/>
    <n v="0"/>
    <n v="4"/>
    <m/>
    <n v="4"/>
    <n v="6.2"/>
    <m/>
    <m/>
    <n v="0.56999999999999995"/>
    <m/>
    <n v="38"/>
    <n v="41"/>
    <n v="3"/>
    <n v="0"/>
    <n v="8"/>
    <n v="3"/>
    <n v="0"/>
    <n v="0"/>
    <n v="0"/>
    <n v="26"/>
    <n v="3"/>
    <n v="1"/>
    <n v="38"/>
    <n v="0.1266666666666704"/>
    <n v="41"/>
    <n v="0.2733333333333306"/>
    <n v="8"/>
    <n v="0.17777777777777731"/>
    <n v="3"/>
    <n v="0.1000000000000002"/>
    <n v="3"/>
    <n v="0.20000000000000018"/>
    <n v="0"/>
    <n v="1.3877787807814457E-16"/>
  </r>
  <r>
    <x v="1"/>
    <d v="2012-06-23T00:00:00"/>
    <x v="0"/>
    <s v="O500"/>
    <x v="117"/>
    <x v="277"/>
    <n v="658198"/>
    <n v="30770"/>
    <n v="0"/>
    <n v="4"/>
    <m/>
    <n v="4"/>
    <n v="6.5"/>
    <m/>
    <m/>
    <n v="0.24"/>
    <m/>
    <n v="27"/>
    <n v="36"/>
    <n v="4"/>
    <n v="0"/>
    <n v="4"/>
    <n v="1"/>
    <n v="1"/>
    <n v="0"/>
    <n v="0"/>
    <n v="35"/>
    <n v="4"/>
    <n v="1"/>
    <n v="27"/>
    <n v="9.0000000000003799E-2"/>
    <n v="36"/>
    <n v="0.23999999999999733"/>
    <n v="4"/>
    <n v="8.8888888888888407E-2"/>
    <n v="1"/>
    <n v="3.3333333333333541E-2"/>
    <n v="4"/>
    <n v="0.26666666666666683"/>
    <n v="0"/>
    <n v="1.3877787807814457E-16"/>
  </r>
  <r>
    <x v="1"/>
    <d v="2012-06-23T00:00:00"/>
    <x v="0"/>
    <s v="O500"/>
    <x v="117"/>
    <x v="317"/>
    <n v="618702"/>
    <n v="65896"/>
    <n v="0"/>
    <n v="13"/>
    <n v="0"/>
    <n v="13"/>
    <n v="7"/>
    <n v="36.799999999999997"/>
    <n v="0.1"/>
    <n v="0.1"/>
    <s v="Clara"/>
    <n v="87"/>
    <n v="181"/>
    <n v="7"/>
    <n v="0"/>
    <n v="21"/>
    <n v="6"/>
    <n v="0"/>
    <n v="1"/>
    <n v="0"/>
    <n v="36"/>
    <n v="11"/>
    <n v="2"/>
    <n v="87"/>
    <n v="0.29000000000000375"/>
    <n v="181"/>
    <n v="1"/>
    <n v="21"/>
    <n v="0.46666666666666601"/>
    <n v="6"/>
    <n v="0.20000000000000018"/>
    <n v="7"/>
    <n v="0.46666666666666679"/>
    <n v="0"/>
    <n v="1.3877787807814457E-16"/>
  </r>
  <r>
    <x v="1"/>
    <d v="2012-06-23T00:00:00"/>
    <x v="0"/>
    <s v="O500"/>
    <x v="117"/>
    <x v="390"/>
    <n v="588377"/>
    <n v="35571"/>
    <n v="0"/>
    <n v="11"/>
    <n v="-1"/>
    <n v="11"/>
    <n v="7.1"/>
    <n v="36.9"/>
    <n v="0.7"/>
    <n v="0.1"/>
    <s v="Clara"/>
    <n v="43"/>
    <n v="101"/>
    <n v="7"/>
    <n v="1"/>
    <n v="16"/>
    <n v="16"/>
    <n v="0"/>
    <n v="1"/>
    <n v="-1"/>
    <n v="28"/>
    <n v="8"/>
    <n v="1"/>
    <n v="43"/>
    <n v="0.14333333333333703"/>
    <n v="101"/>
    <n v="0.67333333333333123"/>
    <n v="16"/>
    <n v="0.35555555555555501"/>
    <n v="16"/>
    <n v="0.53333333333333344"/>
    <n v="7"/>
    <n v="0.46666666666666679"/>
    <n v="1"/>
    <n v="0.10000000000000014"/>
  </r>
  <r>
    <x v="1"/>
    <d v="2012-06-23T00:00:00"/>
    <x v="0"/>
    <s v="O500"/>
    <x v="117"/>
    <x v="64"/>
    <n v="518440"/>
    <n v="119838"/>
    <n v="0"/>
    <n v="0"/>
    <n v="0"/>
    <n v="5.6"/>
    <n v="7.1"/>
    <n v="35.9"/>
    <m/>
    <n v="-1"/>
    <s v="Oscura"/>
    <n v="42.5"/>
    <n v="0.2"/>
    <n v="3.2"/>
    <n v="0"/>
    <n v="1.1000000000000001"/>
    <n v="12.2"/>
    <n v="1.2"/>
    <n v="0"/>
    <n v="0"/>
    <n v="110"/>
    <n v="29.8"/>
    <n v="2.7"/>
    <n v="43"/>
    <n v="0.14333333333333703"/>
    <n v="0"/>
    <n v="-2.482389294122811E-15"/>
    <n v="1"/>
    <n v="2.222222222222173E-2"/>
    <n v="12"/>
    <n v="0.40000000000000013"/>
    <n v="3"/>
    <n v="0.20000000000000018"/>
    <n v="0"/>
    <n v="1.3877787807814457E-16"/>
  </r>
  <r>
    <x v="1"/>
    <d v="2012-06-23T00:00:00"/>
    <x v="0"/>
    <s v="O500"/>
    <x v="117"/>
    <x v="454"/>
    <n v="486992"/>
    <n v="88390"/>
    <n v="0"/>
    <n v="0"/>
    <n v="0"/>
    <n v="9.9"/>
    <n v="7.1"/>
    <n v="36.299999999999997"/>
    <m/>
    <n v="-1"/>
    <s v="Oscura"/>
    <n v="75.599999999999994"/>
    <n v="36.299999999999997"/>
    <n v="7.1"/>
    <n v="1.1000000000000001"/>
    <n v="8.3000000000000007"/>
    <n v="19.399999999999999"/>
    <n v="1.3"/>
    <n v="1.6"/>
    <n v="0"/>
    <n v="67.3"/>
    <n v="40"/>
    <n v="0.6"/>
    <n v="76"/>
    <n v="0.25333333333333685"/>
    <n v="36"/>
    <n v="0.23999999999999733"/>
    <n v="8"/>
    <n v="0.17777777777777731"/>
    <n v="19"/>
    <n v="0.63333333333333341"/>
    <n v="7"/>
    <n v="0.46666666666666679"/>
    <n v="1"/>
    <n v="0.10000000000000014"/>
  </r>
  <r>
    <x v="1"/>
    <d v="2012-08-06T00:00:00"/>
    <x v="0"/>
    <s v="O500"/>
    <x v="118"/>
    <x v="187"/>
    <n v="838038"/>
    <n v="49536"/>
    <n v="0"/>
    <n v="2"/>
    <m/>
    <n v="1"/>
    <n v="5.9"/>
    <m/>
    <m/>
    <n v="0.11"/>
    <m/>
    <n v="69"/>
    <n v="59"/>
    <n v="1"/>
    <n v="0"/>
    <n v="5"/>
    <n v="8"/>
    <n v="0"/>
    <n v="0"/>
    <n v="0"/>
    <n v="33"/>
    <n v="5"/>
    <n v="0"/>
    <n v="69"/>
    <n v="0.23000000000000353"/>
    <n v="59"/>
    <n v="0.39333333333333037"/>
    <n v="5"/>
    <n v="0.11111111111111063"/>
    <n v="8"/>
    <n v="0.26666666666666683"/>
    <n v="1"/>
    <n v="6.666666666666686E-2"/>
    <n v="0"/>
    <n v="1.3877787807814457E-16"/>
  </r>
  <r>
    <x v="1"/>
    <d v="2012-08-06T00:00:00"/>
    <x v="0"/>
    <s v="O500"/>
    <x v="118"/>
    <x v="25"/>
    <n v="747968"/>
    <n v="66168"/>
    <n v="0"/>
    <n v="3"/>
    <m/>
    <n v="2"/>
    <n v="5.93"/>
    <n v="27.65"/>
    <n v="1.24"/>
    <n v="0.19"/>
    <m/>
    <n v="68"/>
    <n v="35"/>
    <n v="2"/>
    <n v="0"/>
    <n v="7"/>
    <n v="6"/>
    <n v="0"/>
    <m/>
    <n v="0"/>
    <n v="32"/>
    <n v="3"/>
    <n v="0"/>
    <n v="68"/>
    <n v="0.22666666666667021"/>
    <n v="35"/>
    <n v="0.23333333333333067"/>
    <n v="7"/>
    <n v="0.15555555555555509"/>
    <n v="6"/>
    <n v="0.20000000000000018"/>
    <n v="2"/>
    <n v="0.13333333333333353"/>
    <n v="0"/>
    <n v="1.3877787807814457E-16"/>
  </r>
  <r>
    <x v="1"/>
    <d v="2012-08-06T00:00:00"/>
    <x v="0"/>
    <s v="O500"/>
    <x v="118"/>
    <x v="14"/>
    <n v="739244"/>
    <n v="48202"/>
    <n v="0"/>
    <n v="4"/>
    <m/>
    <n v="2"/>
    <n v="5.9"/>
    <m/>
    <m/>
    <n v="0.27"/>
    <m/>
    <n v="328"/>
    <n v="57"/>
    <n v="7"/>
    <n v="0"/>
    <n v="9"/>
    <n v="18"/>
    <n v="0"/>
    <n v="0"/>
    <n v="2"/>
    <n v="32"/>
    <n v="6"/>
    <n v="1"/>
    <n v="328"/>
    <n v="1.3"/>
    <n v="57"/>
    <n v="0.37999999999999706"/>
    <n v="9"/>
    <n v="0.19999999999999954"/>
    <n v="18"/>
    <n v="0.60000000000000009"/>
    <n v="7"/>
    <n v="0.46666666666666679"/>
    <n v="0"/>
    <n v="1.3877787807814457E-16"/>
  </r>
  <r>
    <x v="1"/>
    <d v="2012-08-06T00:00:00"/>
    <x v="0"/>
    <s v="O500"/>
    <x v="118"/>
    <x v="203"/>
    <n v="675412"/>
    <n v="31254"/>
    <n v="0"/>
    <n v="4"/>
    <m/>
    <n v="5"/>
    <n v="6.2"/>
    <m/>
    <m/>
    <n v="0.8"/>
    <m/>
    <n v="186"/>
    <n v="66"/>
    <n v="12"/>
    <n v="0"/>
    <n v="12"/>
    <n v="14"/>
    <n v="0"/>
    <n v="0"/>
    <n v="1"/>
    <n v="39"/>
    <n v="7"/>
    <n v="2"/>
    <n v="186"/>
    <n v="0.62000000000000388"/>
    <n v="66"/>
    <n v="0.43999999999999695"/>
    <n v="12"/>
    <n v="0.26666666666666622"/>
    <n v="14"/>
    <n v="0.46666666666666679"/>
    <n v="12"/>
    <n v="0.8"/>
    <n v="0"/>
    <n v="1.3877787807814457E-16"/>
  </r>
  <r>
    <x v="1"/>
    <d v="2012-08-06T00:00:00"/>
    <x v="0"/>
    <s v="O500"/>
    <x v="118"/>
    <x v="62"/>
    <n v="644158"/>
    <n v="167119"/>
    <n v="0"/>
    <n v="5"/>
    <m/>
    <n v="13"/>
    <n v="7.1"/>
    <n v="37.299999999999997"/>
    <n v="1.1000000000000001"/>
    <n v="0.1"/>
    <s v="Clara"/>
    <n v="312"/>
    <n v="121"/>
    <n v="26"/>
    <n v="0"/>
    <n v="19"/>
    <n v="16"/>
    <n v="0"/>
    <n v="0"/>
    <n v="0"/>
    <n v="41"/>
    <n v="22"/>
    <n v="5"/>
    <n v="312"/>
    <n v="1.3"/>
    <n v="121"/>
    <n v="0.80666666666666542"/>
    <n v="19"/>
    <n v="0.42222222222222161"/>
    <n v="16"/>
    <n v="0.53333333333333344"/>
    <n v="26"/>
    <n v="1"/>
    <n v="0"/>
    <n v="1.3877787807814457E-16"/>
  </r>
  <r>
    <x v="1"/>
    <d v="2012-08-06T00:00:00"/>
    <x v="0"/>
    <s v="O500"/>
    <x v="118"/>
    <x v="217"/>
    <n v="615371"/>
    <n v="138332"/>
    <n v="0"/>
    <n v="5"/>
    <n v="0"/>
    <n v="15"/>
    <n v="7.1"/>
    <n v="39.299999999999997"/>
    <n v="0"/>
    <n v="0.1"/>
    <s v="Clara"/>
    <n v="410"/>
    <n v="121"/>
    <n v="31"/>
    <n v="1"/>
    <n v="24"/>
    <n v="21"/>
    <n v="1"/>
    <n v="1"/>
    <n v="0"/>
    <n v="42"/>
    <n v="22"/>
    <n v="7"/>
    <n v="410"/>
    <n v="1.3"/>
    <n v="121"/>
    <n v="0.80666666666666542"/>
    <n v="24"/>
    <n v="0.53333333333333266"/>
    <n v="21"/>
    <n v="0.70000000000000007"/>
    <n v="31"/>
    <n v="1"/>
    <n v="1"/>
    <n v="0.10000000000000014"/>
  </r>
  <r>
    <x v="1"/>
    <d v="2012-08-06T00:00:00"/>
    <x v="0"/>
    <s v="O500"/>
    <x v="118"/>
    <x v="149"/>
    <n v="568655"/>
    <n v="91616"/>
    <n v="0"/>
    <n v="0.7"/>
    <n v="0"/>
    <n v="30.6"/>
    <n v="6.9"/>
    <n v="36.299999999999997"/>
    <m/>
    <n v="-1"/>
    <s v="Oscura"/>
    <n v="162"/>
    <n v="60.3"/>
    <n v="16.8"/>
    <n v="0.4"/>
    <n v="14.8"/>
    <n v="20.2"/>
    <n v="1"/>
    <n v="0"/>
    <n v="0"/>
    <n v="44.1"/>
    <n v="32.1"/>
    <n v="5.2"/>
    <n v="162"/>
    <n v="0.5400000000000047"/>
    <n v="60"/>
    <n v="0.39999999999999702"/>
    <n v="15"/>
    <n v="0.33333333333333282"/>
    <n v="20"/>
    <n v="0.66666666666666674"/>
    <n v="17"/>
    <n v="1"/>
    <n v="0"/>
    <n v="1.3877787807814457E-16"/>
  </r>
  <r>
    <x v="1"/>
    <d v="2012-08-06T00:00:00"/>
    <x v="0"/>
    <s v="O500"/>
    <x v="118"/>
    <x v="292"/>
    <n v="536118"/>
    <n v="59079"/>
    <n v="0"/>
    <n v="0"/>
    <n v="0"/>
    <n v="25.4"/>
    <n v="6.7"/>
    <n v="35.6"/>
    <m/>
    <n v="-1"/>
    <s v="Oscura"/>
    <n v="77.3"/>
    <n v="37.4"/>
    <n v="13.4"/>
    <n v="0.4"/>
    <n v="14.8"/>
    <n v="20.100000000000001"/>
    <n v="1"/>
    <n v="0"/>
    <n v="0"/>
    <n v="134.4"/>
    <n v="32.799999999999997"/>
    <n v="5.9"/>
    <n v="77"/>
    <n v="0.25666666666667021"/>
    <n v="37"/>
    <n v="0.24666666666666398"/>
    <n v="15"/>
    <n v="0.33333333333333282"/>
    <n v="20"/>
    <n v="0.66666666666666674"/>
    <n v="13"/>
    <n v="0.8666666666666667"/>
    <n v="0"/>
    <n v="1.3877787807814457E-16"/>
  </r>
  <r>
    <x v="1"/>
    <d v="2012-08-06T00:00:00"/>
    <x v="0"/>
    <s v="O500"/>
    <x v="118"/>
    <x v="432"/>
    <n v="520134"/>
    <n v="43095"/>
    <n v="0"/>
    <n v="0"/>
    <n v="0.1"/>
    <n v="20.2"/>
    <n v="7.1"/>
    <n v="38.5"/>
    <m/>
    <n v="0"/>
    <s v="Oscura"/>
    <n v="118.8"/>
    <n v="20.8"/>
    <n v="8.1999999999999993"/>
    <n v="1.5"/>
    <n v="7.2"/>
    <n v="8.6"/>
    <n v="1.3"/>
    <n v="2.5"/>
    <n v="0"/>
    <n v="29.5"/>
    <n v="24.5"/>
    <n v="3.3"/>
    <n v="119"/>
    <n v="0.39666666666667111"/>
    <n v="21"/>
    <n v="0.13999999999999752"/>
    <n v="7"/>
    <n v="0.15555555555555509"/>
    <n v="9"/>
    <n v="0.30000000000000016"/>
    <n v="8"/>
    <n v="0.53333333333333344"/>
    <n v="2"/>
    <n v="0.20000000000000015"/>
  </r>
  <r>
    <x v="1"/>
    <d v="2015-02-14T00:00:00"/>
    <x v="0"/>
    <s v="O500"/>
    <x v="119"/>
    <x v="455"/>
    <n v="858737"/>
    <n v="30587"/>
    <n v="0"/>
    <n v="3"/>
    <m/>
    <n v="4"/>
    <n v="6.9"/>
    <m/>
    <m/>
    <n v="0.02"/>
    <s v="Clara"/>
    <n v="121"/>
    <n v="50"/>
    <n v="26"/>
    <n v="0"/>
    <n v="7"/>
    <n v="13"/>
    <n v="0"/>
    <n v="0"/>
    <n v="1"/>
    <n v="30"/>
    <n v="2"/>
    <n v="0"/>
    <n v="121"/>
    <n v="0.40333333333333782"/>
    <n v="50"/>
    <n v="0.33333333333333048"/>
    <n v="7"/>
    <n v="0.15555555555555509"/>
    <n v="13"/>
    <n v="0.43333333333333346"/>
    <n v="26"/>
    <n v="1"/>
    <n v="0"/>
    <n v="1.3877787807814457E-16"/>
  </r>
  <r>
    <x v="1"/>
    <d v="2015-02-14T00:00:00"/>
    <x v="0"/>
    <s v="O500"/>
    <x v="119"/>
    <x v="456"/>
    <n v="826629"/>
    <n v="78303"/>
    <n v="0"/>
    <n v="5"/>
    <m/>
    <n v="11"/>
    <n v="5.7"/>
    <m/>
    <m/>
    <n v="0.2"/>
    <m/>
    <n v="441"/>
    <n v="141"/>
    <n v="147"/>
    <n v="0"/>
    <n v="21"/>
    <n v="29"/>
    <n v="1"/>
    <n v="1"/>
    <n v="3"/>
    <n v="44"/>
    <n v="11"/>
    <n v="2"/>
    <n v="441"/>
    <n v="1.3"/>
    <n v="141"/>
    <n v="0.93999999999999961"/>
    <n v="21"/>
    <n v="0.46666666666666601"/>
    <n v="29"/>
    <n v="0.96666666666666667"/>
    <n v="147"/>
    <n v="1"/>
    <n v="0"/>
    <n v="1.3877787807814457E-16"/>
  </r>
  <r>
    <x v="1"/>
    <d v="2015-02-14T00:00:00"/>
    <x v="0"/>
    <s v="O500"/>
    <x v="119"/>
    <x v="327"/>
    <n v="793930"/>
    <n v="45604"/>
    <n v="0"/>
    <n v="5"/>
    <m/>
    <n v="12"/>
    <n v="5.7"/>
    <m/>
    <m/>
    <n v="7.0000000000000007E-2"/>
    <m/>
    <n v="200"/>
    <n v="81"/>
    <n v="211"/>
    <n v="0"/>
    <n v="13"/>
    <n v="16"/>
    <n v="0"/>
    <n v="0"/>
    <n v="2"/>
    <n v="45"/>
    <n v="13"/>
    <n v="2"/>
    <n v="200"/>
    <n v="0.66666666666667007"/>
    <n v="81"/>
    <n v="0.53999999999999704"/>
    <n v="13"/>
    <n v="0.28888888888888842"/>
    <n v="16"/>
    <n v="0.53333333333333344"/>
    <n v="211"/>
    <n v="1"/>
    <n v="0"/>
    <n v="1.3877787807814457E-16"/>
  </r>
  <r>
    <x v="1"/>
    <d v="2015-02-14T00:00:00"/>
    <x v="0"/>
    <s v="O500"/>
    <x v="119"/>
    <x v="424"/>
    <n v="758873"/>
    <n v="74705"/>
    <n v="0"/>
    <n v="2"/>
    <m/>
    <n v="2"/>
    <n v="6.3680000000000003"/>
    <n v="29.14"/>
    <n v="1.21"/>
    <n v="0.08"/>
    <m/>
    <n v="20"/>
    <n v="30"/>
    <n v="4"/>
    <n v="0"/>
    <n v="4"/>
    <n v="0"/>
    <n v="0"/>
    <m/>
    <n v="0"/>
    <n v="33"/>
    <n v="3"/>
    <n v="0"/>
    <n v="20"/>
    <n v="6.666666666667051E-2"/>
    <n v="30"/>
    <n v="0.1999999999999974"/>
    <n v="4"/>
    <n v="8.8888888888888407E-2"/>
    <n v="0"/>
    <n v="2.0816681711721685E-16"/>
    <n v="4"/>
    <n v="0.26666666666666683"/>
    <n v="0"/>
    <n v="1.3877787807814457E-16"/>
  </r>
  <r>
    <x v="1"/>
    <d v="2015-02-14T00:00:00"/>
    <x v="1"/>
    <s v="O500"/>
    <x v="119"/>
    <x v="33"/>
    <n v="728542"/>
    <n v="46742"/>
    <n v="0"/>
    <n v="3"/>
    <m/>
    <n v="1"/>
    <n v="5.9"/>
    <m/>
    <m/>
    <n v="0.11"/>
    <m/>
    <n v="59"/>
    <n v="37"/>
    <n v="4"/>
    <n v="0"/>
    <n v="8"/>
    <n v="6"/>
    <n v="0"/>
    <n v="0"/>
    <n v="0"/>
    <n v="27"/>
    <n v="3"/>
    <n v="0"/>
    <n v="59"/>
    <n v="0.19666666666667026"/>
    <n v="37"/>
    <n v="0.24666666666666398"/>
    <n v="8"/>
    <n v="0.17777777777777731"/>
    <n v="6"/>
    <n v="0.20000000000000018"/>
    <n v="4"/>
    <n v="0.26666666666666683"/>
    <n v="0"/>
    <n v="1.3877787807814457E-16"/>
  </r>
  <r>
    <x v="1"/>
    <d v="2015-02-14T00:00:00"/>
    <x v="1"/>
    <s v="O500"/>
    <x v="119"/>
    <x v="457"/>
    <n v="738501"/>
    <n v="54333"/>
    <n v="0"/>
    <n v="2"/>
    <m/>
    <n v="1"/>
    <n v="6.8"/>
    <m/>
    <m/>
    <n v="0.17"/>
    <m/>
    <n v="25"/>
    <n v="22"/>
    <n v="8"/>
    <n v="0"/>
    <n v="3"/>
    <n v="4"/>
    <n v="0"/>
    <n v="0"/>
    <n v="0"/>
    <n v="29"/>
    <n v="2"/>
    <n v="0"/>
    <n v="25"/>
    <n v="8.3333333333337145E-2"/>
    <n v="22"/>
    <n v="0.14666666666666417"/>
    <n v="3"/>
    <n v="6.666666666666618E-2"/>
    <n v="4"/>
    <n v="0.13333333333333353"/>
    <n v="8"/>
    <n v="0.53333333333333344"/>
    <n v="0"/>
    <n v="1.3877787807814457E-16"/>
  </r>
  <r>
    <x v="1"/>
    <d v="2015-02-14T00:00:00"/>
    <x v="1"/>
    <s v="O500"/>
    <x v="119"/>
    <x v="410"/>
    <n v="636269"/>
    <n v="138259"/>
    <n v="0"/>
    <n v="5"/>
    <m/>
    <n v="17"/>
    <n v="7"/>
    <n v="36.299999999999997"/>
    <n v="1.2"/>
    <n v="0.1"/>
    <s v="Clara"/>
    <n v="164"/>
    <n v="108"/>
    <n v="60"/>
    <n v="0"/>
    <n v="15"/>
    <n v="11"/>
    <n v="1"/>
    <n v="1"/>
    <n v="0"/>
    <n v="47"/>
    <n v="20"/>
    <n v="8"/>
    <n v="164"/>
    <n v="0.5466666666666713"/>
    <n v="108"/>
    <n v="0.7199999999999982"/>
    <n v="15"/>
    <n v="0.33333333333333282"/>
    <n v="11"/>
    <n v="0.36666666666666681"/>
    <n v="60"/>
    <n v="1"/>
    <n v="0"/>
    <n v="1.3877787807814457E-16"/>
  </r>
  <r>
    <x v="1"/>
    <d v="2015-02-14T00:00:00"/>
    <x v="1"/>
    <s v="O500"/>
    <x v="119"/>
    <x v="290"/>
    <n v="637224"/>
    <n v="168276"/>
    <n v="0"/>
    <n v="2"/>
    <m/>
    <n v="5"/>
    <n v="7.2"/>
    <n v="37.1"/>
    <n v="1.1000000000000001"/>
    <n v="0.1"/>
    <s v="Clara"/>
    <n v="66"/>
    <n v="72"/>
    <n v="7"/>
    <n v="0"/>
    <n v="7"/>
    <n v="5"/>
    <n v="0"/>
    <n v="0"/>
    <n v="0"/>
    <n v="31"/>
    <n v="6"/>
    <n v="1"/>
    <n v="66"/>
    <n v="0.22000000000000355"/>
    <n v="72"/>
    <n v="0.47999999999999687"/>
    <n v="7"/>
    <n v="0.15555555555555509"/>
    <n v="5"/>
    <n v="0.16666666666666685"/>
    <n v="7"/>
    <n v="0.46666666666666679"/>
    <n v="0"/>
    <n v="1.3877787807814457E-16"/>
  </r>
  <r>
    <x v="1"/>
    <d v="2015-02-14T00:00:00"/>
    <x v="1"/>
    <s v="O500"/>
    <x v="119"/>
    <x v="458"/>
    <n v="606697"/>
    <n v="108687"/>
    <n v="0"/>
    <n v="5"/>
    <n v="0"/>
    <n v="16"/>
    <n v="7"/>
    <n v="36.299999999999997"/>
    <n v="0.6"/>
    <n v="0.1"/>
    <s v="Clara"/>
    <n v="96"/>
    <n v="78"/>
    <n v="55"/>
    <n v="0"/>
    <n v="13"/>
    <n v="9"/>
    <n v="0"/>
    <n v="1"/>
    <n v="0"/>
    <n v="47"/>
    <n v="12"/>
    <n v="8"/>
    <n v="96"/>
    <n v="0.32000000000000395"/>
    <n v="78"/>
    <n v="0.51999999999999691"/>
    <n v="13"/>
    <n v="0.28888888888888842"/>
    <n v="9"/>
    <n v="0.30000000000000016"/>
    <n v="55"/>
    <n v="1"/>
    <n v="0"/>
    <n v="1.3877787807814457E-16"/>
  </r>
  <r>
    <x v="1"/>
    <d v="2015-02-14T00:00:00"/>
    <x v="1"/>
    <s v="O500"/>
    <x v="119"/>
    <x v="42"/>
    <n v="605775"/>
    <n v="136827"/>
    <n v="0"/>
    <n v="2"/>
    <n v="-1"/>
    <n v="4"/>
    <n v="7.2"/>
    <n v="37.4"/>
    <n v="0.3"/>
    <n v="0.1"/>
    <s v="Clara"/>
    <n v="46"/>
    <n v="47"/>
    <n v="5"/>
    <n v="0"/>
    <n v="4"/>
    <n v="4"/>
    <n v="0"/>
    <n v="0"/>
    <n v="0"/>
    <n v="28"/>
    <n v="4"/>
    <n v="1"/>
    <n v="46"/>
    <n v="0.15333333333333701"/>
    <n v="47"/>
    <n v="0.31333333333333052"/>
    <n v="4"/>
    <n v="8.8888888888888407E-2"/>
    <n v="4"/>
    <n v="0.13333333333333353"/>
    <n v="5"/>
    <n v="0.33333333333333348"/>
    <n v="0"/>
    <n v="1.3877787807814457E-16"/>
  </r>
  <r>
    <x v="1"/>
    <d v="2015-02-14T00:00:00"/>
    <x v="1"/>
    <s v="O500"/>
    <x v="119"/>
    <x v="459"/>
    <n v="563930"/>
    <n v="94982"/>
    <n v="0"/>
    <n v="2.1"/>
    <n v="0"/>
    <n v="17.7"/>
    <n v="6.9"/>
    <n v="36.799999999999997"/>
    <m/>
    <n v="-1"/>
    <s v="Oscura"/>
    <n v="96.9"/>
    <n v="73.2"/>
    <n v="10"/>
    <n v="3.8"/>
    <n v="11.3"/>
    <n v="19.8"/>
    <n v="0.5"/>
    <n v="0"/>
    <n v="0"/>
    <n v="108.3"/>
    <n v="28.3"/>
    <n v="0.2"/>
    <n v="97"/>
    <n v="0.3233333333333373"/>
    <n v="73"/>
    <n v="0.48666666666666353"/>
    <n v="11"/>
    <n v="0.24444444444444399"/>
    <n v="20"/>
    <n v="0.66666666666666674"/>
    <n v="10"/>
    <n v="0.66666666666666674"/>
    <n v="4"/>
    <n v="0.40000000000000013"/>
  </r>
  <r>
    <x v="1"/>
    <d v="2015-02-14T00:00:00"/>
    <x v="1"/>
    <s v="O500"/>
    <x v="119"/>
    <x v="304"/>
    <n v="529677"/>
    <n v="31667"/>
    <n v="0"/>
    <n v="8.1"/>
    <n v="0"/>
    <n v="23.5"/>
    <n v="6.8"/>
    <n v="36.700000000000003"/>
    <m/>
    <n v="-1"/>
    <s v="Oscura"/>
    <n v="96.9"/>
    <n v="51"/>
    <n v="4.7"/>
    <n v="1.5"/>
    <n v="11"/>
    <n v="8.6999999999999993"/>
    <n v="0.3"/>
    <n v="0"/>
    <n v="0"/>
    <n v="69.8"/>
    <n v="33.700000000000003"/>
    <n v="15.9"/>
    <n v="97"/>
    <n v="0.3233333333333373"/>
    <n v="51"/>
    <n v="0.33999999999999714"/>
    <n v="11"/>
    <n v="0.24444444444444399"/>
    <n v="9"/>
    <n v="0.30000000000000016"/>
    <n v="5"/>
    <n v="0.33333333333333348"/>
    <n v="2"/>
    <n v="0.20000000000000015"/>
  </r>
  <r>
    <x v="1"/>
    <d v="2014-12-17T00:00:00"/>
    <x v="0"/>
    <s v="O500"/>
    <x v="120"/>
    <x v="104"/>
    <n v="826659"/>
    <n v="77212"/>
    <n v="0"/>
    <n v="9"/>
    <m/>
    <n v="3"/>
    <n v="6"/>
    <m/>
    <m/>
    <n v="0.47"/>
    <m/>
    <n v="62"/>
    <n v="153"/>
    <n v="8"/>
    <n v="1"/>
    <n v="14"/>
    <n v="4"/>
    <n v="0"/>
    <n v="1"/>
    <n v="0"/>
    <n v="40"/>
    <n v="8"/>
    <n v="1"/>
    <n v="62"/>
    <n v="0.20666666666667025"/>
    <n v="153"/>
    <n v="1"/>
    <n v="14"/>
    <n v="0.31111111111111062"/>
    <n v="4"/>
    <n v="0.13333333333333353"/>
    <n v="8"/>
    <n v="0.53333333333333344"/>
    <n v="1"/>
    <n v="0.10000000000000014"/>
  </r>
  <r>
    <x v="1"/>
    <d v="2014-12-17T00:00:00"/>
    <x v="0"/>
    <s v="O500"/>
    <x v="120"/>
    <x v="32"/>
    <n v="738635"/>
    <n v="41601"/>
    <n v="0"/>
    <n v="3"/>
    <m/>
    <n v="2"/>
    <n v="5.8760000000000003"/>
    <n v="27.41"/>
    <n v="1.1299999999999999"/>
    <n v="7.0000000000000007E-2"/>
    <m/>
    <n v="81"/>
    <n v="74"/>
    <n v="5"/>
    <n v="0"/>
    <n v="10"/>
    <n v="8"/>
    <n v="0"/>
    <m/>
    <n v="0"/>
    <n v="38"/>
    <n v="2"/>
    <n v="1"/>
    <n v="81"/>
    <n v="0.27000000000000363"/>
    <n v="74"/>
    <n v="0.49333333333333018"/>
    <n v="10"/>
    <n v="0.22222222222222177"/>
    <n v="8"/>
    <n v="0.26666666666666683"/>
    <n v="5"/>
    <n v="0.33333333333333348"/>
    <n v="0"/>
    <n v="1.3877787807814457E-16"/>
  </r>
  <r>
    <x v="1"/>
    <d v="2014-12-17T00:00:00"/>
    <x v="0"/>
    <s v="O500"/>
    <x v="120"/>
    <x v="91"/>
    <n v="720978"/>
    <n v="23944"/>
    <n v="0"/>
    <n v="3"/>
    <m/>
    <n v="1"/>
    <n v="6.1"/>
    <m/>
    <m/>
    <n v="0.05"/>
    <m/>
    <n v="52"/>
    <n v="43"/>
    <n v="7"/>
    <n v="0"/>
    <n v="7"/>
    <n v="6"/>
    <n v="1"/>
    <n v="0"/>
    <n v="0"/>
    <n v="43"/>
    <n v="4"/>
    <n v="1"/>
    <n v="52"/>
    <n v="0.17333333333333698"/>
    <n v="43"/>
    <n v="0.28666666666666391"/>
    <n v="7"/>
    <n v="0.15555555555555509"/>
    <n v="6"/>
    <n v="0.20000000000000018"/>
    <n v="7"/>
    <n v="0.46666666666666679"/>
    <n v="0"/>
    <n v="1.3877787807814457E-16"/>
  </r>
  <r>
    <x v="1"/>
    <d v="2014-12-17T00:00:00"/>
    <x v="1"/>
    <s v="O500"/>
    <x v="120"/>
    <x v="171"/>
    <n v="672264"/>
    <n v="29965"/>
    <n v="0"/>
    <n v="3"/>
    <m/>
    <n v="2"/>
    <n v="6.3"/>
    <m/>
    <m/>
    <n v="0.83"/>
    <m/>
    <n v="82"/>
    <n v="41"/>
    <n v="5"/>
    <n v="0"/>
    <n v="5"/>
    <n v="9"/>
    <n v="0"/>
    <n v="0"/>
    <n v="0"/>
    <n v="33"/>
    <n v="4"/>
    <n v="0"/>
    <n v="82"/>
    <n v="0.27333333333333698"/>
    <n v="41"/>
    <n v="0.2733333333333306"/>
    <n v="5"/>
    <n v="0.11111111111111063"/>
    <n v="9"/>
    <n v="0.30000000000000016"/>
    <n v="5"/>
    <n v="0.33333333333333348"/>
    <n v="0"/>
    <n v="1.3877787807814457E-16"/>
  </r>
  <r>
    <x v="1"/>
    <d v="2014-12-17T00:00:00"/>
    <x v="1"/>
    <s v="O500"/>
    <x v="120"/>
    <x v="145"/>
    <n v="642299"/>
    <n v="74197"/>
    <n v="0"/>
    <n v="3"/>
    <m/>
    <n v="4"/>
    <n v="7.2"/>
    <n v="36.6"/>
    <n v="1"/>
    <n v="0"/>
    <s v="Clara"/>
    <n v="48"/>
    <n v="42"/>
    <n v="5"/>
    <n v="0"/>
    <n v="6"/>
    <n v="5"/>
    <n v="1"/>
    <n v="0"/>
    <n v="0"/>
    <n v="35"/>
    <n v="10"/>
    <n v="1"/>
    <n v="48"/>
    <n v="0.16000000000000367"/>
    <n v="42"/>
    <n v="0.27999999999999725"/>
    <n v="6"/>
    <n v="0.13333333333333286"/>
    <n v="5"/>
    <n v="0.16666666666666685"/>
    <n v="5"/>
    <n v="0.33333333333333348"/>
    <n v="0"/>
    <n v="1.3877787807814457E-16"/>
  </r>
  <r>
    <x v="1"/>
    <d v="2014-12-17T00:00:00"/>
    <x v="1"/>
    <s v="O500"/>
    <x v="120"/>
    <x v="460"/>
    <n v="633835"/>
    <n v="65733"/>
    <n v="0"/>
    <n v="3"/>
    <m/>
    <n v="4"/>
    <n v="7.1"/>
    <n v="36.799999999999997"/>
    <n v="0.9"/>
    <n v="0"/>
    <s v="Clara"/>
    <n v="71"/>
    <n v="31"/>
    <n v="7"/>
    <n v="0"/>
    <n v="5"/>
    <n v="6"/>
    <n v="0"/>
    <n v="0"/>
    <n v="0"/>
    <n v="24"/>
    <n v="5"/>
    <n v="1"/>
    <n v="71"/>
    <n v="0.23666666666667019"/>
    <n v="31"/>
    <n v="0.20666666666666406"/>
    <n v="5"/>
    <n v="0.11111111111111063"/>
    <n v="6"/>
    <n v="0.20000000000000018"/>
    <n v="7"/>
    <n v="0.46666666666666679"/>
    <n v="0"/>
    <n v="1.3877787807814457E-16"/>
  </r>
  <r>
    <x v="1"/>
    <d v="2014-12-17T00:00:00"/>
    <x v="1"/>
    <s v="O500"/>
    <x v="120"/>
    <x v="358"/>
    <n v="606131"/>
    <n v="38029"/>
    <n v="0"/>
    <n v="1"/>
    <n v="0"/>
    <n v="5"/>
    <n v="7.2"/>
    <n v="37.1"/>
    <n v="0.2"/>
    <n v="0"/>
    <s v="Clara"/>
    <n v="41"/>
    <n v="21"/>
    <n v="9"/>
    <n v="0"/>
    <n v="4"/>
    <n v="5"/>
    <n v="0"/>
    <n v="0"/>
    <n v="0"/>
    <n v="22"/>
    <n v="5"/>
    <n v="1"/>
    <n v="41"/>
    <n v="0.13666666666667038"/>
    <n v="21"/>
    <n v="0.13999999999999752"/>
    <n v="4"/>
    <n v="8.8888888888888407E-2"/>
    <n v="5"/>
    <n v="0.16666666666666685"/>
    <n v="9"/>
    <n v="0.60000000000000009"/>
    <n v="0"/>
    <n v="1.3877787807814457E-16"/>
  </r>
  <r>
    <x v="1"/>
    <d v="2014-12-17T00:00:00"/>
    <x v="1"/>
    <s v="O500"/>
    <x v="120"/>
    <x v="20"/>
    <n v="531399"/>
    <n v="62451"/>
    <n v="0"/>
    <n v="0"/>
    <n v="0"/>
    <n v="17.8"/>
    <n v="6.9"/>
    <n v="36.1"/>
    <m/>
    <n v="-1"/>
    <s v="Oscura"/>
    <n v="60.2"/>
    <n v="0.2"/>
    <n v="6.8"/>
    <n v="2.5"/>
    <n v="0"/>
    <n v="0"/>
    <n v="0"/>
    <n v="0"/>
    <n v="0"/>
    <n v="30.9"/>
    <n v="17.7"/>
    <n v="0"/>
    <n v="60"/>
    <n v="0.20000000000000359"/>
    <n v="0"/>
    <n v="-2.482389294122811E-15"/>
    <n v="0"/>
    <n v="-4.9266146717741321E-16"/>
    <n v="0"/>
    <n v="2.0816681711721685E-16"/>
    <n v="7"/>
    <n v="0.46666666666666679"/>
    <n v="3"/>
    <n v="0.30000000000000016"/>
  </r>
  <r>
    <x v="1"/>
    <d v="2014-12-17T00:00:00"/>
    <x v="1"/>
    <s v="O500"/>
    <x v="120"/>
    <x v="442"/>
    <n v="518858"/>
    <n v="49910"/>
    <n v="0"/>
    <n v="0"/>
    <n v="0"/>
    <n v="22.6"/>
    <n v="6.9"/>
    <n v="42.3"/>
    <m/>
    <n v="-1"/>
    <s v="Oscura"/>
    <n v="56.4"/>
    <n v="3"/>
    <n v="6.6"/>
    <n v="1"/>
    <n v="2"/>
    <n v="2.4"/>
    <n v="0.2"/>
    <n v="3.1"/>
    <n v="0"/>
    <n v="43"/>
    <n v="13.4"/>
    <n v="1.2"/>
    <n v="56"/>
    <n v="0.18666666666667028"/>
    <n v="3"/>
    <n v="1.999999999999752E-2"/>
    <n v="2"/>
    <n v="4.4444444444443953E-2"/>
    <n v="2"/>
    <n v="6.6666666666666874E-2"/>
    <n v="7"/>
    <n v="0.46666666666666679"/>
    <n v="1"/>
    <n v="0.10000000000000014"/>
  </r>
  <r>
    <x v="1"/>
    <d v="2012-07-14T00:00:00"/>
    <x v="0"/>
    <s v="O500"/>
    <x v="121"/>
    <x v="23"/>
    <n v="804571"/>
    <n v="16692"/>
    <n v="0"/>
    <n v="3"/>
    <m/>
    <n v="1"/>
    <n v="6.8"/>
    <n v="32.200000000000003"/>
    <n v="1.23"/>
    <n v="0.03"/>
    <m/>
    <n v="55"/>
    <n v="33"/>
    <n v="2"/>
    <n v="0"/>
    <n v="2"/>
    <n v="7"/>
    <n v="0"/>
    <n v="0"/>
    <n v="0"/>
    <n v="30"/>
    <n v="3"/>
    <n v="0"/>
    <n v="55"/>
    <n v="0.18333333333333696"/>
    <n v="33"/>
    <n v="0.21999999999999736"/>
    <n v="2"/>
    <n v="4.4444444444443953E-2"/>
    <n v="7"/>
    <n v="0.2333333333333335"/>
    <n v="2"/>
    <n v="0.13333333333333353"/>
    <n v="0"/>
    <n v="1.3877787807814457E-16"/>
  </r>
  <r>
    <x v="1"/>
    <d v="2012-07-14T00:00:00"/>
    <x v="0"/>
    <s v="O500"/>
    <x v="121"/>
    <x v="13"/>
    <n v="747116"/>
    <n v="73138"/>
    <n v="0"/>
    <n v="5"/>
    <m/>
    <n v="3"/>
    <n v="5.8339999999999996"/>
    <n v="27.75"/>
    <n v="1.49"/>
    <n v="0.38"/>
    <m/>
    <n v="178"/>
    <n v="83"/>
    <n v="4"/>
    <n v="1"/>
    <n v="14"/>
    <n v="12"/>
    <n v="0"/>
    <m/>
    <n v="1"/>
    <n v="29"/>
    <n v="2"/>
    <n v="2"/>
    <n v="178"/>
    <n v="0.59333333333333749"/>
    <n v="83"/>
    <n v="0.55333333333333046"/>
    <n v="14"/>
    <n v="0.31111111111111062"/>
    <n v="12"/>
    <n v="0.40000000000000013"/>
    <n v="4"/>
    <n v="0.26666666666666683"/>
    <n v="1"/>
    <n v="0.10000000000000014"/>
  </r>
  <r>
    <x v="1"/>
    <d v="2012-07-14T00:00:00"/>
    <x v="0"/>
    <s v="O500"/>
    <x v="121"/>
    <x v="33"/>
    <n v="727229"/>
    <n v="53251"/>
    <n v="0"/>
    <n v="7"/>
    <m/>
    <n v="3"/>
    <n v="5.9"/>
    <m/>
    <m/>
    <n v="0.37"/>
    <m/>
    <n v="217"/>
    <n v="72"/>
    <n v="6"/>
    <n v="0"/>
    <n v="14"/>
    <n v="14"/>
    <n v="1"/>
    <n v="1"/>
    <n v="1"/>
    <n v="30"/>
    <n v="4"/>
    <n v="2"/>
    <n v="217"/>
    <n v="0.72333333333333616"/>
    <n v="72"/>
    <n v="0.47999999999999687"/>
    <n v="14"/>
    <n v="0.31111111111111062"/>
    <n v="14"/>
    <n v="0.46666666666666679"/>
    <n v="6"/>
    <n v="0.40000000000000013"/>
    <n v="0"/>
    <n v="1.3877787807814457E-16"/>
  </r>
  <r>
    <x v="1"/>
    <d v="2012-07-14T00:00:00"/>
    <x v="0"/>
    <s v="O500"/>
    <x v="121"/>
    <x v="353"/>
    <n v="668011"/>
    <n v="33078"/>
    <n v="0"/>
    <n v="6"/>
    <m/>
    <n v="4"/>
    <n v="6.1"/>
    <m/>
    <m/>
    <n v="0.92"/>
    <m/>
    <n v="116"/>
    <n v="61"/>
    <n v="6"/>
    <n v="0"/>
    <n v="14"/>
    <n v="11"/>
    <n v="0"/>
    <n v="0"/>
    <n v="0"/>
    <n v="30"/>
    <n v="3"/>
    <n v="1"/>
    <n v="116"/>
    <n v="0.38666666666667104"/>
    <n v="61"/>
    <n v="0.40666666666666368"/>
    <n v="14"/>
    <n v="0.31111111111111062"/>
    <n v="11"/>
    <n v="0.36666666666666681"/>
    <n v="6"/>
    <n v="0.40000000000000013"/>
    <n v="0"/>
    <n v="1.3877787807814457E-16"/>
  </r>
  <r>
    <x v="1"/>
    <d v="2012-07-14T00:00:00"/>
    <x v="0"/>
    <s v="O500"/>
    <x v="121"/>
    <x v="410"/>
    <n v="634933"/>
    <n v="119397"/>
    <n v="0"/>
    <n v="8"/>
    <m/>
    <n v="9"/>
    <n v="7.2"/>
    <n v="36.9"/>
    <n v="0.5"/>
    <n v="0.1"/>
    <s v="Clara"/>
    <n v="103"/>
    <n v="93"/>
    <n v="9"/>
    <n v="0"/>
    <n v="17"/>
    <n v="9"/>
    <n v="1"/>
    <n v="1"/>
    <n v="0"/>
    <n v="32"/>
    <n v="9"/>
    <n v="3"/>
    <n v="103"/>
    <n v="0.34333333333333743"/>
    <n v="93"/>
    <n v="0.62"/>
    <n v="17"/>
    <n v="0.37777777777777721"/>
    <n v="9"/>
    <n v="0.30000000000000016"/>
    <n v="9"/>
    <n v="0.60000000000000009"/>
    <n v="0"/>
    <n v="1.3877787807814457E-16"/>
  </r>
  <r>
    <x v="1"/>
    <d v="2012-07-14T00:00:00"/>
    <x v="0"/>
    <s v="O500"/>
    <x v="121"/>
    <x v="27"/>
    <n v="614330"/>
    <n v="98794"/>
    <n v="0"/>
    <n v="8"/>
    <n v="0"/>
    <n v="8"/>
    <n v="7.2"/>
    <n v="37.299999999999997"/>
    <n v="0.2"/>
    <n v="0.1"/>
    <s v="Clara"/>
    <n v="54"/>
    <n v="67"/>
    <n v="7"/>
    <n v="0"/>
    <n v="10"/>
    <n v="5"/>
    <n v="0"/>
    <n v="1"/>
    <n v="0"/>
    <n v="31"/>
    <n v="8"/>
    <n v="2"/>
    <n v="54"/>
    <n v="0.18000000000000363"/>
    <n v="67"/>
    <n v="0.4466666666666636"/>
    <n v="10"/>
    <n v="0.22222222222222177"/>
    <n v="5"/>
    <n v="0.16666666666666685"/>
    <n v="7"/>
    <n v="0.46666666666666679"/>
    <n v="0"/>
    <n v="1.3877787807814457E-16"/>
  </r>
  <r>
    <x v="1"/>
    <d v="2012-07-14T00:00:00"/>
    <x v="0"/>
    <s v="O500"/>
    <x v="121"/>
    <x v="461"/>
    <n v="583899"/>
    <n v="68363"/>
    <n v="0"/>
    <n v="5"/>
    <n v="-1"/>
    <n v="15"/>
    <n v="7.1"/>
    <n v="36.700000000000003"/>
    <n v="0"/>
    <n v="0.1"/>
    <s v="Clara"/>
    <n v="71"/>
    <n v="58"/>
    <n v="19"/>
    <n v="0"/>
    <n v="11"/>
    <n v="8"/>
    <n v="0"/>
    <n v="0"/>
    <n v="-1"/>
    <n v="32"/>
    <n v="11"/>
    <n v="3"/>
    <n v="71"/>
    <n v="0.23666666666667019"/>
    <n v="58"/>
    <n v="0.38666666666666372"/>
    <n v="11"/>
    <n v="0.24444444444444399"/>
    <n v="8"/>
    <n v="0.26666666666666683"/>
    <n v="19"/>
    <n v="1"/>
    <n v="0"/>
    <n v="1.3877787807814457E-16"/>
  </r>
  <r>
    <x v="1"/>
    <d v="2012-07-14T00:00:00"/>
    <x v="0"/>
    <s v="O500"/>
    <x v="121"/>
    <x v="421"/>
    <n v="537239"/>
    <n v="58459"/>
    <n v="0"/>
    <n v="5"/>
    <n v="0"/>
    <n v="22.4"/>
    <n v="6.9"/>
    <n v="35.799999999999997"/>
    <m/>
    <n v="-1"/>
    <s v="Oscura"/>
    <n v="205.8"/>
    <n v="74.099999999999994"/>
    <n v="13"/>
    <n v="0.5"/>
    <n v="15.9"/>
    <n v="23.4"/>
    <n v="0.3"/>
    <n v="0"/>
    <n v="0"/>
    <n v="82.1"/>
    <n v="27.1"/>
    <n v="5.0999999999999996"/>
    <n v="206"/>
    <n v="0.68666666666666987"/>
    <n v="74"/>
    <n v="0.49333333333333018"/>
    <n v="16"/>
    <n v="0.35555555555555501"/>
    <n v="23"/>
    <n v="0.76666666666666672"/>
    <n v="13"/>
    <n v="0.8666666666666667"/>
    <n v="1"/>
    <n v="0.10000000000000014"/>
  </r>
  <r>
    <x v="1"/>
    <d v="2012-07-14T00:00:00"/>
    <x v="0"/>
    <s v="O500"/>
    <x v="121"/>
    <x v="462"/>
    <n v="510498"/>
    <n v="31718"/>
    <n v="0"/>
    <n v="0"/>
    <n v="0"/>
    <n v="23.5"/>
    <n v="6.7"/>
    <n v="37.799999999999997"/>
    <m/>
    <n v="-1"/>
    <s v="Oscura"/>
    <n v="84.2"/>
    <n v="4.2"/>
    <n v="10.3"/>
    <n v="0.2"/>
    <n v="4"/>
    <n v="12.7"/>
    <n v="0.8"/>
    <n v="2.8"/>
    <n v="0"/>
    <n v="60.5"/>
    <n v="16.899999999999999"/>
    <n v="1.8"/>
    <n v="84"/>
    <n v="0.28000000000000369"/>
    <n v="4"/>
    <n v="2.6666666666664188E-2"/>
    <n v="4"/>
    <n v="8.8888888888888407E-2"/>
    <n v="13"/>
    <n v="0.43333333333333346"/>
    <n v="10"/>
    <n v="0.66666666666666674"/>
    <n v="0"/>
    <n v="1.3877787807814457E-16"/>
  </r>
  <r>
    <x v="1"/>
    <d v="2013-04-16T00:00:00"/>
    <x v="0"/>
    <s v="O500"/>
    <x v="122"/>
    <x v="215"/>
    <n v="792410"/>
    <n v="75197"/>
    <n v="0"/>
    <n v="7"/>
    <m/>
    <n v="5"/>
    <n v="5.7"/>
    <m/>
    <m/>
    <n v="0.14000000000000001"/>
    <m/>
    <n v="109"/>
    <n v="103"/>
    <n v="64"/>
    <n v="0"/>
    <n v="25"/>
    <n v="12"/>
    <n v="1"/>
    <n v="1"/>
    <n v="1"/>
    <n v="43"/>
    <n v="11"/>
    <n v="2"/>
    <n v="109"/>
    <n v="0.36333333333333756"/>
    <n v="103"/>
    <n v="0.68666666666666465"/>
    <n v="25"/>
    <n v="0.55559999999999998"/>
    <n v="12"/>
    <n v="0.40000000000000013"/>
    <n v="64"/>
    <n v="1"/>
    <n v="0"/>
    <n v="1.3877787807814457E-16"/>
  </r>
  <r>
    <x v="1"/>
    <d v="2013-04-16T00:00:00"/>
    <x v="0"/>
    <s v="O500"/>
    <x v="122"/>
    <x v="463"/>
    <n v="764330"/>
    <n v="47117"/>
    <n v="0"/>
    <n v="5"/>
    <m/>
    <n v="2"/>
    <n v="6"/>
    <m/>
    <m/>
    <n v="0.06"/>
    <m/>
    <n v="42"/>
    <n v="34"/>
    <n v="3"/>
    <n v="0"/>
    <n v="12"/>
    <n v="3"/>
    <n v="1"/>
    <n v="1"/>
    <n v="0"/>
    <n v="32"/>
    <n v="9"/>
    <n v="1"/>
    <n v="42"/>
    <n v="0.1400000000000037"/>
    <n v="34"/>
    <n v="0.22666666666666402"/>
    <n v="12"/>
    <n v="0.26666666666666622"/>
    <n v="3"/>
    <n v="0.1000000000000002"/>
    <n v="3"/>
    <n v="0.20000000000000018"/>
    <n v="0"/>
    <n v="1.3877787807814457E-16"/>
  </r>
  <r>
    <x v="1"/>
    <d v="2013-04-16T00:00:00"/>
    <x v="0"/>
    <s v="O500"/>
    <x v="122"/>
    <x v="32"/>
    <n v="747700"/>
    <n v="67145"/>
    <n v="0"/>
    <n v="2"/>
    <m/>
    <n v="2"/>
    <n v="6.093"/>
    <n v="28.12"/>
    <n v="1.25"/>
    <n v="0.23"/>
    <m/>
    <n v="43"/>
    <n v="42"/>
    <n v="2"/>
    <n v="0"/>
    <n v="6"/>
    <n v="3"/>
    <n v="0"/>
    <m/>
    <n v="0"/>
    <n v="27"/>
    <n v="2"/>
    <n v="1"/>
    <n v="43"/>
    <n v="0.14333333333333703"/>
    <n v="42"/>
    <n v="0.27999999999999725"/>
    <n v="6"/>
    <n v="0.13333333333333286"/>
    <n v="3"/>
    <n v="0.1000000000000002"/>
    <n v="2"/>
    <n v="0.13333333333333353"/>
    <n v="0"/>
    <n v="1.3877787807814457E-16"/>
  </r>
  <r>
    <x v="1"/>
    <d v="2013-04-16T00:00:00"/>
    <x v="0"/>
    <s v="O500"/>
    <x v="122"/>
    <x v="25"/>
    <n v="750645"/>
    <n v="20726"/>
    <n v="0"/>
    <n v="1"/>
    <m/>
    <n v="2"/>
    <n v="6.1630000000000003"/>
    <n v="28.47"/>
    <n v="1.21"/>
    <n v="0.08"/>
    <m/>
    <n v="114"/>
    <n v="23"/>
    <n v="6"/>
    <n v="0"/>
    <n v="4"/>
    <n v="9"/>
    <n v="0"/>
    <m/>
    <n v="1"/>
    <n v="31"/>
    <n v="3"/>
    <n v="0"/>
    <n v="114"/>
    <n v="0.38000000000000433"/>
    <n v="23"/>
    <n v="0.15333333333333082"/>
    <n v="4"/>
    <n v="8.8888888888888407E-2"/>
    <n v="9"/>
    <n v="0.30000000000000016"/>
    <n v="6"/>
    <n v="0.40000000000000013"/>
    <n v="0"/>
    <n v="1.3877787807814457E-16"/>
  </r>
  <r>
    <x v="1"/>
    <d v="2013-04-16T00:00:00"/>
    <x v="0"/>
    <s v="O500"/>
    <x v="122"/>
    <x v="464"/>
    <n v="729919"/>
    <n v="52546"/>
    <n v="0"/>
    <n v="2"/>
    <m/>
    <n v="2"/>
    <n v="5.9"/>
    <m/>
    <m/>
    <n v="0.31"/>
    <m/>
    <n v="213"/>
    <n v="57"/>
    <n v="10"/>
    <n v="0"/>
    <n v="6"/>
    <n v="16"/>
    <n v="0"/>
    <n v="0"/>
    <n v="2"/>
    <n v="43"/>
    <n v="8"/>
    <n v="0"/>
    <n v="213"/>
    <n v="0.71000000000000296"/>
    <n v="57"/>
    <n v="0.37999999999999706"/>
    <n v="6"/>
    <n v="0.13333333333333286"/>
    <n v="16"/>
    <n v="0.53333333333333344"/>
    <n v="10"/>
    <n v="0.66666666666666674"/>
    <n v="0"/>
    <n v="1.3877787807814457E-16"/>
  </r>
  <r>
    <x v="1"/>
    <d v="2013-04-16T00:00:00"/>
    <x v="0"/>
    <s v="O500"/>
    <x v="122"/>
    <x v="212"/>
    <n v="667762"/>
    <n v="33848"/>
    <n v="0"/>
    <n v="2"/>
    <m/>
    <n v="4"/>
    <n v="6.4"/>
    <m/>
    <m/>
    <n v="0.74"/>
    <m/>
    <n v="47"/>
    <n v="43"/>
    <n v="4"/>
    <n v="0"/>
    <n v="6"/>
    <n v="5"/>
    <n v="0"/>
    <n v="0"/>
    <n v="0"/>
    <n v="39"/>
    <n v="10"/>
    <n v="5"/>
    <n v="47"/>
    <n v="0.15666666666667034"/>
    <n v="43"/>
    <n v="0.28666666666666391"/>
    <n v="6"/>
    <n v="0.13333333333333286"/>
    <n v="5"/>
    <n v="0.16666666666666685"/>
    <n v="4"/>
    <n v="0.26666666666666683"/>
    <n v="0"/>
    <n v="1.3877787807814457E-16"/>
  </r>
  <r>
    <x v="1"/>
    <d v="2013-04-16T00:00:00"/>
    <x v="0"/>
    <s v="O500"/>
    <x v="122"/>
    <x v="234"/>
    <n v="633914"/>
    <n v="101372"/>
    <n v="0"/>
    <n v="6"/>
    <m/>
    <n v="12"/>
    <n v="7.1"/>
    <n v="36.4"/>
    <n v="0.5"/>
    <n v="0.1"/>
    <s v="Clara"/>
    <n v="101"/>
    <n v="103"/>
    <n v="6"/>
    <n v="0"/>
    <n v="15"/>
    <n v="10"/>
    <n v="1"/>
    <n v="1"/>
    <n v="0"/>
    <n v="38"/>
    <n v="14"/>
    <n v="3"/>
    <n v="101"/>
    <n v="0.33666666666667072"/>
    <n v="103"/>
    <n v="0.68666666666666465"/>
    <n v="15"/>
    <n v="0.33333333333333282"/>
    <n v="10"/>
    <n v="0.33339999999999997"/>
    <n v="6"/>
    <n v="0.40000000000000013"/>
    <n v="0"/>
    <n v="1.3877787807814457E-16"/>
  </r>
  <r>
    <x v="1"/>
    <d v="2013-04-16T00:00:00"/>
    <x v="0"/>
    <s v="O500"/>
    <x v="122"/>
    <x v="322"/>
    <n v="626881"/>
    <n v="94339"/>
    <n v="0"/>
    <n v="6"/>
    <m/>
    <n v="11"/>
    <n v="7.1"/>
    <n v="36.9"/>
    <n v="1"/>
    <n v="0.1"/>
    <s v="Clara"/>
    <n v="95"/>
    <n v="96"/>
    <n v="4"/>
    <n v="0"/>
    <n v="12"/>
    <n v="7"/>
    <n v="0"/>
    <n v="0"/>
    <n v="0"/>
    <n v="37"/>
    <n v="16"/>
    <n v="2"/>
    <n v="95"/>
    <n v="0.31666666666667059"/>
    <n v="96"/>
    <n v="0.63999999999999768"/>
    <n v="12"/>
    <n v="0.26666666666666622"/>
    <n v="7"/>
    <n v="0.2333333333333335"/>
    <n v="4"/>
    <n v="0.26666666666666683"/>
    <n v="0"/>
    <n v="1.3877787807814457E-16"/>
  </r>
  <r>
    <x v="1"/>
    <d v="2013-04-16T00:00:00"/>
    <x v="0"/>
    <s v="O500"/>
    <x v="122"/>
    <x v="378"/>
    <n v="601760"/>
    <n v="69218"/>
    <n v="0"/>
    <n v="3"/>
    <n v="0"/>
    <n v="10"/>
    <n v="7.2"/>
    <n v="37.5"/>
    <n v="0.9"/>
    <n v="0.1"/>
    <s v="Clara"/>
    <n v="43"/>
    <n v="34"/>
    <n v="5"/>
    <n v="0"/>
    <n v="6"/>
    <n v="5"/>
    <n v="0"/>
    <n v="0"/>
    <n v="0"/>
    <n v="30"/>
    <n v="6"/>
    <n v="2"/>
    <n v="43"/>
    <n v="0.14333333333333703"/>
    <n v="34"/>
    <n v="0.22666666666666402"/>
    <n v="6"/>
    <n v="0.13333333333333286"/>
    <n v="5"/>
    <n v="0.16666666666666685"/>
    <n v="5"/>
    <n v="0.33333333333333348"/>
    <n v="0"/>
    <n v="1.3877787807814457E-16"/>
  </r>
  <r>
    <x v="1"/>
    <d v="2013-04-16T00:00:00"/>
    <x v="0"/>
    <s v="O500"/>
    <x v="122"/>
    <x v="4"/>
    <n v="564221"/>
    <n v="31678"/>
    <n v="0"/>
    <n v="1"/>
    <n v="-1"/>
    <n v="9"/>
    <n v="7.3"/>
    <n v="38.200000000000003"/>
    <n v="1.1000000000000001"/>
    <n v="0"/>
    <s v="Clara"/>
    <n v="33"/>
    <n v="21"/>
    <n v="4"/>
    <n v="0"/>
    <n v="5"/>
    <n v="0"/>
    <n v="0"/>
    <n v="0"/>
    <n v="-1"/>
    <n v="30"/>
    <n v="4"/>
    <n v="1"/>
    <n v="33"/>
    <n v="0.11000000000000376"/>
    <n v="21"/>
    <n v="0.13999999999999752"/>
    <n v="5"/>
    <n v="0.11111111111111063"/>
    <n v="0"/>
    <n v="2.0816681711721685E-16"/>
    <n v="4"/>
    <n v="0.26666666666666683"/>
    <n v="0"/>
    <n v="1.3877787807814457E-16"/>
  </r>
  <r>
    <x v="1"/>
    <d v="2013-04-16T00:00:00"/>
    <x v="0"/>
    <s v="O500"/>
    <x v="122"/>
    <x v="291"/>
    <n v="550697"/>
    <n v="35161"/>
    <n v="0"/>
    <n v="1.2"/>
    <n v="0"/>
    <n v="35.799999999999997"/>
    <n v="6.8"/>
    <n v="35.799999999999997"/>
    <m/>
    <n v="0"/>
    <s v="Oscura"/>
    <n v="56.4"/>
    <n v="56.9"/>
    <n v="15"/>
    <n v="3.7"/>
    <n v="9.1999999999999993"/>
    <n v="5.7"/>
    <n v="1.2"/>
    <n v="0"/>
    <n v="0"/>
    <n v="78.7"/>
    <n v="32.6"/>
    <n v="3.7"/>
    <n v="56"/>
    <n v="0.18666666666667028"/>
    <n v="57"/>
    <n v="0.37999999999999706"/>
    <n v="9"/>
    <n v="0.19999999999999954"/>
    <n v="6"/>
    <n v="0.20000000000000018"/>
    <n v="15"/>
    <n v="1"/>
    <n v="4"/>
    <n v="0.40000000000000013"/>
  </r>
  <r>
    <x v="1"/>
    <d v="2012-07-07T00:00:00"/>
    <x v="0"/>
    <s v="O500"/>
    <x v="123"/>
    <x v="465"/>
    <n v="836974"/>
    <n v="49666"/>
    <n v="0"/>
    <n v="6"/>
    <m/>
    <n v="2"/>
    <n v="5.9"/>
    <m/>
    <m/>
    <n v="0.28999999999999998"/>
    <m/>
    <n v="378"/>
    <n v="90"/>
    <n v="4"/>
    <n v="0"/>
    <n v="19"/>
    <n v="22"/>
    <n v="0"/>
    <n v="0"/>
    <n v="2"/>
    <n v="35"/>
    <n v="4"/>
    <n v="2"/>
    <n v="378"/>
    <n v="1.3"/>
    <n v="90"/>
    <n v="0.59999999999999742"/>
    <n v="19"/>
    <n v="0.42222222222222161"/>
    <n v="22"/>
    <n v="0.73333333333333339"/>
    <n v="4"/>
    <n v="0.26666666666666683"/>
    <n v="0"/>
    <n v="1.3877787807814457E-16"/>
  </r>
  <r>
    <x v="1"/>
    <d v="2012-07-07T00:00:00"/>
    <x v="0"/>
    <s v="O500"/>
    <x v="123"/>
    <x v="466"/>
    <n v="787308"/>
    <n v="91266"/>
    <n v="0"/>
    <n v="4"/>
    <m/>
    <n v="3"/>
    <n v="5.7"/>
    <m/>
    <m/>
    <n v="0.26"/>
    <m/>
    <n v="406"/>
    <n v="94"/>
    <n v="8"/>
    <n v="0"/>
    <n v="16"/>
    <n v="26"/>
    <n v="1"/>
    <n v="1"/>
    <n v="2"/>
    <n v="34"/>
    <n v="5"/>
    <n v="2"/>
    <n v="406"/>
    <n v="1.3"/>
    <n v="94"/>
    <n v="0.62666666666666426"/>
    <n v="16"/>
    <n v="0.35555555555555501"/>
    <n v="26"/>
    <n v="0.8666666666666667"/>
    <n v="8"/>
    <n v="0.53333333333333344"/>
    <n v="0"/>
    <n v="1.3877787807814457E-16"/>
  </r>
  <r>
    <x v="1"/>
    <d v="2012-07-07T00:00:00"/>
    <x v="0"/>
    <s v="O500"/>
    <x v="123"/>
    <x v="13"/>
    <n v="751563"/>
    <n v="62384"/>
    <n v="0"/>
    <n v="3"/>
    <m/>
    <n v="2"/>
    <n v="5.8179999999999996"/>
    <n v="27.38"/>
    <n v="1.37"/>
    <n v="0.16"/>
    <m/>
    <n v="80"/>
    <n v="60"/>
    <n v="3"/>
    <n v="0"/>
    <n v="8"/>
    <n v="9"/>
    <n v="0"/>
    <m/>
    <n v="0"/>
    <n v="29"/>
    <n v="2"/>
    <n v="1"/>
    <n v="80"/>
    <n v="0.26666666666667027"/>
    <n v="60"/>
    <n v="0.39999999999999702"/>
    <n v="8"/>
    <n v="0.17777777777777731"/>
    <n v="9"/>
    <n v="0.30000000000000016"/>
    <n v="3"/>
    <n v="0.20000000000000018"/>
    <n v="0"/>
    <n v="1.3877787807814457E-16"/>
  </r>
  <r>
    <x v="1"/>
    <d v="2012-07-07T00:00:00"/>
    <x v="0"/>
    <s v="O500"/>
    <x v="123"/>
    <x v="9"/>
    <n v="735858"/>
    <n v="46679"/>
    <n v="0"/>
    <n v="2"/>
    <m/>
    <n v="1"/>
    <n v="5.9"/>
    <m/>
    <m/>
    <n v="0.1"/>
    <m/>
    <n v="86"/>
    <n v="50"/>
    <n v="3"/>
    <n v="0"/>
    <n v="7"/>
    <n v="9"/>
    <n v="1"/>
    <n v="0"/>
    <n v="0"/>
    <n v="33"/>
    <n v="2"/>
    <n v="0"/>
    <n v="86"/>
    <n v="0.2866666666666704"/>
    <n v="50"/>
    <n v="0.33333333333333048"/>
    <n v="7"/>
    <n v="0.15555555555555509"/>
    <n v="9"/>
    <n v="0.30000000000000016"/>
    <n v="3"/>
    <n v="0.20000000000000018"/>
    <n v="0"/>
    <n v="1.3877787807814457E-16"/>
  </r>
  <r>
    <x v="1"/>
    <d v="2012-07-07T00:00:00"/>
    <x v="0"/>
    <s v="O500"/>
    <x v="123"/>
    <x v="247"/>
    <n v="666949"/>
    <n v="31523"/>
    <n v="0"/>
    <n v="3"/>
    <m/>
    <n v="1"/>
    <n v="6.1"/>
    <s v=""/>
    <s v=""/>
    <n v="0.27"/>
    <s v=""/>
    <n v="68"/>
    <n v="43"/>
    <n v="3"/>
    <n v="0"/>
    <n v="6"/>
    <n v="7"/>
    <n v="0"/>
    <n v="0"/>
    <n v="0"/>
    <n v="30"/>
    <n v="3"/>
    <n v="0"/>
    <n v="68"/>
    <n v="0.22666666666667021"/>
    <n v="43"/>
    <n v="0.28666666666666391"/>
    <n v="6"/>
    <n v="0.13333333333333286"/>
    <n v="7"/>
    <n v="0.2333333333333335"/>
    <n v="3"/>
    <n v="0.20000000000000018"/>
    <n v="0"/>
    <n v="1.3877787807814457E-16"/>
  </r>
  <r>
    <x v="1"/>
    <d v="2012-07-07T00:00:00"/>
    <x v="0"/>
    <s v="O500"/>
    <x v="123"/>
    <x v="444"/>
    <n v="658009"/>
    <n v="29713"/>
    <n v="0"/>
    <n v="3"/>
    <m/>
    <n v="3"/>
    <n v="6.2"/>
    <s v=""/>
    <s v=""/>
    <n v="0.73"/>
    <s v=""/>
    <n v="81"/>
    <n v="43"/>
    <n v="21"/>
    <n v="0"/>
    <n v="7"/>
    <n v="8"/>
    <n v="0"/>
    <n v="1"/>
    <n v="1"/>
    <n v="43"/>
    <n v="13"/>
    <n v="1"/>
    <n v="81"/>
    <n v="0.27000000000000363"/>
    <n v="43"/>
    <n v="0.28666666666666391"/>
    <n v="7"/>
    <n v="0.15555555555555509"/>
    <n v="8"/>
    <n v="0.26666666666666683"/>
    <n v="21"/>
    <n v="1"/>
    <n v="0"/>
    <n v="1.3877787807814457E-16"/>
  </r>
  <r>
    <x v="1"/>
    <d v="2012-07-07T00:00:00"/>
    <x v="0"/>
    <s v="O500"/>
    <x v="123"/>
    <x v="290"/>
    <n v="628296"/>
    <n v="128997"/>
    <n v="0"/>
    <n v="5"/>
    <m/>
    <n v="9"/>
    <n v="7.1"/>
    <n v="37.200000000000003"/>
    <n v="0.3"/>
    <n v="0.1"/>
    <s v="Clara"/>
    <n v="182"/>
    <n v="91"/>
    <n v="15"/>
    <n v="1"/>
    <n v="13"/>
    <n v="12"/>
    <n v="0"/>
    <n v="0"/>
    <n v="0"/>
    <n v="53"/>
    <n v="23"/>
    <n v="1"/>
    <n v="182"/>
    <n v="0.60666666666667068"/>
    <n v="91"/>
    <n v="0.60666666666666413"/>
    <n v="13"/>
    <n v="0.28888888888888842"/>
    <n v="12"/>
    <n v="0.40000000000000013"/>
    <n v="15"/>
    <n v="1"/>
    <n v="1"/>
    <n v="0.10000000000000014"/>
  </r>
  <r>
    <x v="1"/>
    <d v="2012-07-07T00:00:00"/>
    <x v="0"/>
    <s v="O500"/>
    <x v="123"/>
    <x v="108"/>
    <n v="596204"/>
    <n v="96905"/>
    <n v="0"/>
    <n v="5"/>
    <n v="0"/>
    <n v="9"/>
    <n v="7.1"/>
    <n v="37.200000000000003"/>
    <n v="1.1000000000000001"/>
    <n v="0.1"/>
    <s v="Clara"/>
    <n v="153"/>
    <n v="78"/>
    <n v="16"/>
    <n v="1"/>
    <n v="11"/>
    <n v="12"/>
    <n v="1"/>
    <n v="0"/>
    <n v="0"/>
    <n v="38"/>
    <n v="11"/>
    <n v="1"/>
    <n v="153"/>
    <n v="0.510000000000005"/>
    <n v="78"/>
    <n v="0.51999999999999691"/>
    <n v="11"/>
    <n v="0.24444444444444399"/>
    <n v="12"/>
    <n v="0.40000000000000013"/>
    <n v="16"/>
    <n v="1"/>
    <n v="1"/>
    <n v="0.10000000000000014"/>
  </r>
  <r>
    <x v="1"/>
    <d v="2012-07-07T00:00:00"/>
    <x v="0"/>
    <s v="O500"/>
    <x v="123"/>
    <x v="19"/>
    <n v="563964"/>
    <n v="64665"/>
    <n v="0"/>
    <n v="34"/>
    <n v="0"/>
    <n v="17"/>
    <n v="7"/>
    <n v="36.799999999999997"/>
    <m/>
    <n v="-1"/>
    <s v="Oscura"/>
    <n v="116.3"/>
    <n v="59.9"/>
    <n v="18.600000000000001"/>
    <n v="2"/>
    <n v="11.2"/>
    <n v="13.4"/>
    <n v="2"/>
    <n v="0"/>
    <n v="0"/>
    <n v="59.2"/>
    <n v="23.6"/>
    <n v="1.1000000000000001"/>
    <n v="116"/>
    <n v="0.38666666666667104"/>
    <n v="60"/>
    <n v="0.39999999999999702"/>
    <n v="11"/>
    <n v="0.24444444444444399"/>
    <n v="13"/>
    <n v="0.43333333333333346"/>
    <n v="19"/>
    <n v="1"/>
    <n v="2"/>
    <n v="0.20000000000000015"/>
  </r>
  <r>
    <x v="1"/>
    <d v="2012-07-07T00:00:00"/>
    <x v="0"/>
    <s v="O500"/>
    <x v="123"/>
    <x v="467"/>
    <n v="575390"/>
    <n v="31251"/>
    <n v="0"/>
    <n v="0"/>
    <n v="0"/>
    <n v="13.3"/>
    <n v="7.2"/>
    <n v="35.1"/>
    <m/>
    <n v="-1"/>
    <s v="Oscura"/>
    <n v="60.7"/>
    <n v="28.3"/>
    <n v="9.1"/>
    <n v="0.7"/>
    <n v="6.9"/>
    <n v="14"/>
    <n v="1.3"/>
    <n v="0"/>
    <n v="0"/>
    <n v="83.5"/>
    <n v="30.9"/>
    <n v="2"/>
    <n v="61"/>
    <n v="0.20333333333333692"/>
    <n v="28"/>
    <n v="0.18666666666666409"/>
    <n v="7"/>
    <n v="0.15555555555555509"/>
    <n v="14"/>
    <n v="0.46666666666666679"/>
    <n v="9"/>
    <n v="0.60000000000000009"/>
    <n v="1"/>
    <n v="0.10000000000000014"/>
  </r>
  <r>
    <x v="1"/>
    <d v="2012-10-09T00:00:00"/>
    <x v="0"/>
    <s v="O500"/>
    <x v="124"/>
    <x v="23"/>
    <n v="788899"/>
    <n v="9657"/>
    <n v="0"/>
    <n v="2"/>
    <m/>
    <n v="1"/>
    <n v="6.7"/>
    <n v="34.799999999999997"/>
    <n v="1.68"/>
    <n v="0.02"/>
    <m/>
    <n v="33"/>
    <n v="24"/>
    <n v="2"/>
    <n v="0"/>
    <n v="6"/>
    <n v="4"/>
    <n v="0"/>
    <n v="0"/>
    <n v="0"/>
    <n v="29"/>
    <n v="2"/>
    <n v="0"/>
    <n v="33"/>
    <n v="0.11000000000000376"/>
    <n v="24"/>
    <n v="0.15999999999999748"/>
    <n v="6"/>
    <n v="0.13333333333333286"/>
    <n v="4"/>
    <n v="0.13333333333333353"/>
    <n v="2"/>
    <n v="0.13333333333333353"/>
    <n v="0"/>
    <n v="1.3877787807814457E-16"/>
  </r>
  <r>
    <x v="1"/>
    <d v="2012-10-09T00:00:00"/>
    <x v="0"/>
    <s v="O500"/>
    <x v="124"/>
    <x v="139"/>
    <n v="739144"/>
    <n v="62070"/>
    <n v="0"/>
    <n v="6"/>
    <m/>
    <n v="2"/>
    <n v="5.9020000000000001"/>
    <n v="27.64"/>
    <n v="1.32"/>
    <n v="0.31"/>
    <m/>
    <n v="85"/>
    <n v="53"/>
    <n v="3"/>
    <n v="0"/>
    <n v="6"/>
    <n v="9"/>
    <n v="0"/>
    <m/>
    <n v="0"/>
    <n v="28"/>
    <n v="2"/>
    <n v="1"/>
    <n v="85"/>
    <n v="0.28333333333333705"/>
    <n v="53"/>
    <n v="0.35333333333333045"/>
    <n v="6"/>
    <n v="0.13333333333333286"/>
    <n v="9"/>
    <n v="0.30000000000000016"/>
    <n v="3"/>
    <n v="0.20000000000000018"/>
    <n v="0"/>
    <n v="1.3877787807814457E-16"/>
  </r>
  <r>
    <x v="1"/>
    <d v="2012-10-09T00:00:00"/>
    <x v="0"/>
    <s v="O500"/>
    <x v="124"/>
    <x v="91"/>
    <n v="719583"/>
    <n v="42509"/>
    <n v="0"/>
    <n v="2"/>
    <m/>
    <n v="2"/>
    <n v="5.9"/>
    <m/>
    <m/>
    <n v="0.34"/>
    <m/>
    <n v="92"/>
    <n v="59"/>
    <n v="4"/>
    <n v="0"/>
    <n v="6"/>
    <n v="10"/>
    <n v="1"/>
    <n v="0"/>
    <n v="1"/>
    <n v="27"/>
    <n v="4"/>
    <n v="1"/>
    <n v="92"/>
    <n v="0.30666666666667053"/>
    <n v="59"/>
    <n v="0.39333333333333037"/>
    <n v="6"/>
    <n v="0.13333333333333286"/>
    <n v="10"/>
    <n v="0.33339999999999997"/>
    <n v="4"/>
    <n v="0.26666666666666683"/>
    <n v="0"/>
    <n v="1.3877787807814457E-16"/>
  </r>
  <r>
    <x v="1"/>
    <d v="2012-10-09T00:00:00"/>
    <x v="0"/>
    <s v="O500"/>
    <x v="124"/>
    <x v="446"/>
    <n v="635426"/>
    <n v="181751"/>
    <n v="0"/>
    <n v="5"/>
    <n v="0"/>
    <n v="8"/>
    <n v="7.2"/>
    <n v="37.4"/>
    <n v="1"/>
    <n v="0.1"/>
    <s v="Clara"/>
    <n v="161"/>
    <n v="108"/>
    <n v="6"/>
    <n v="0"/>
    <n v="16"/>
    <n v="13"/>
    <n v="0"/>
    <n v="0"/>
    <n v="0"/>
    <n v="50"/>
    <n v="20"/>
    <n v="2"/>
    <n v="161"/>
    <n v="0.5366666666666714"/>
    <n v="108"/>
    <n v="0.7199999999999982"/>
    <n v="16"/>
    <n v="0.35555555555555501"/>
    <n v="13"/>
    <n v="0.43333333333333346"/>
    <n v="6"/>
    <n v="0.40000000000000013"/>
    <n v="0"/>
    <n v="1.3877787807814457E-16"/>
  </r>
  <r>
    <x v="1"/>
    <d v="2012-10-09T00:00:00"/>
    <x v="0"/>
    <s v="O500"/>
    <x v="124"/>
    <x v="468"/>
    <n v="600869"/>
    <n v="147194"/>
    <n v="0"/>
    <n v="6"/>
    <n v="-1"/>
    <n v="8"/>
    <n v="7.3"/>
    <n v="37.299999999999997"/>
    <n v="0.1"/>
    <n v="0.1"/>
    <s v="Clara"/>
    <n v="157"/>
    <n v="103"/>
    <n v="8"/>
    <n v="0"/>
    <n v="16"/>
    <n v="12"/>
    <n v="0"/>
    <n v="1"/>
    <n v="-1"/>
    <n v="50"/>
    <n v="21"/>
    <n v="2"/>
    <n v="157"/>
    <n v="0.5233333333333382"/>
    <n v="103"/>
    <n v="0.68666666666666465"/>
    <n v="16"/>
    <n v="0.35555555555555501"/>
    <n v="12"/>
    <n v="0.40000000000000013"/>
    <n v="8"/>
    <n v="0.53333333333333344"/>
    <n v="0"/>
    <n v="1.3877787807814457E-16"/>
  </r>
  <r>
    <x v="1"/>
    <d v="2012-10-09T00:00:00"/>
    <x v="0"/>
    <s v="O500"/>
    <x v="124"/>
    <x v="262"/>
    <n v="570532"/>
    <n v="116857"/>
    <n v="0"/>
    <n v="2.4"/>
    <n v="0"/>
    <n v="14.8"/>
    <n v="6.9"/>
    <n v="38.1"/>
    <m/>
    <n v="-1"/>
    <s v="Oscura"/>
    <n v="120.4"/>
    <n v="76.5"/>
    <n v="6.7"/>
    <n v="3.1"/>
    <n v="13.5"/>
    <n v="14.9"/>
    <n v="0.4"/>
    <n v="0"/>
    <n v="0"/>
    <n v="118"/>
    <n v="33.799999999999997"/>
    <n v="0.9"/>
    <n v="120"/>
    <n v="0.40000000000000446"/>
    <n v="77"/>
    <n v="0.5133333333333302"/>
    <n v="14"/>
    <n v="0.31111111111111062"/>
    <n v="15"/>
    <n v="0.50000000000000011"/>
    <n v="7"/>
    <n v="0.46666666666666679"/>
    <n v="3"/>
    <n v="0.30000000000000016"/>
  </r>
  <r>
    <x v="1"/>
    <d v="2012-10-09T00:00:00"/>
    <x v="0"/>
    <s v="O500"/>
    <x v="124"/>
    <x v="360"/>
    <n v="536074"/>
    <n v="82399"/>
    <n v="0"/>
    <n v="0"/>
    <n v="0"/>
    <n v="6.9"/>
    <n v="7"/>
    <n v="42.8"/>
    <m/>
    <n v="-1"/>
    <s v="Oscura"/>
    <n v="51.4"/>
    <n v="0.3"/>
    <n v="1.5"/>
    <n v="1.7"/>
    <n v="1.4"/>
    <n v="10.8"/>
    <n v="1.3"/>
    <n v="0"/>
    <n v="0"/>
    <n v="21.9"/>
    <n v="7.7"/>
    <n v="0.6"/>
    <n v="51"/>
    <n v="0.17000000000000365"/>
    <n v="0"/>
    <n v="-2.482389294122811E-15"/>
    <n v="1"/>
    <n v="2.222222222222173E-2"/>
    <n v="11"/>
    <n v="0.36666666666666681"/>
    <n v="2"/>
    <n v="0.13333333333333353"/>
    <n v="2"/>
    <n v="0.20000000000000015"/>
  </r>
  <r>
    <x v="1"/>
    <d v="2012-05-16T00:00:00"/>
    <x v="0"/>
    <s v="O500"/>
    <x v="125"/>
    <x v="23"/>
    <n v="799358"/>
    <n v="13937"/>
    <n v="0"/>
    <n v="7"/>
    <m/>
    <n v="1"/>
    <n v="7"/>
    <n v="36.299999999999997"/>
    <n v="1.17"/>
    <n v="0.02"/>
    <m/>
    <n v="14"/>
    <n v="43"/>
    <n v="5"/>
    <n v="0"/>
    <n v="4"/>
    <n v="2"/>
    <n v="0"/>
    <n v="0"/>
    <n v="0"/>
    <n v="27"/>
    <n v="3"/>
    <n v="1"/>
    <n v="14"/>
    <n v="4.6666666666670513E-2"/>
    <n v="43"/>
    <n v="0.28666666666666391"/>
    <n v="4"/>
    <n v="8.8888888888888407E-2"/>
    <n v="2"/>
    <n v="6.6666666666666874E-2"/>
    <n v="5"/>
    <n v="0.33333333333333348"/>
    <n v="0"/>
    <n v="1.3877787807814457E-16"/>
  </r>
  <r>
    <x v="1"/>
    <d v="2012-05-16T00:00:00"/>
    <x v="0"/>
    <s v="O500"/>
    <x v="125"/>
    <x v="320"/>
    <n v="777842"/>
    <n v="93674"/>
    <n v="0"/>
    <n v="2"/>
    <m/>
    <n v="1"/>
    <n v="6"/>
    <m/>
    <m/>
    <n v="0.09"/>
    <m/>
    <n v="29"/>
    <n v="56"/>
    <n v="5"/>
    <n v="0"/>
    <n v="6"/>
    <n v="3"/>
    <n v="1"/>
    <n v="0"/>
    <n v="0"/>
    <n v="33"/>
    <n v="4"/>
    <n v="1"/>
    <n v="29"/>
    <n v="9.6666666666670453E-2"/>
    <n v="56"/>
    <n v="0.37333333333333041"/>
    <n v="6"/>
    <n v="0.13333333333333286"/>
    <n v="3"/>
    <n v="0.1000000000000002"/>
    <n v="5"/>
    <n v="0.33333333333333348"/>
    <n v="0"/>
    <n v="1.3877787807814457E-16"/>
  </r>
  <r>
    <x v="1"/>
    <d v="2012-05-16T00:00:00"/>
    <x v="0"/>
    <s v="O500"/>
    <x v="125"/>
    <x v="25"/>
    <n v="735460"/>
    <n v="17435"/>
    <n v="0"/>
    <n v="7"/>
    <m/>
    <n v="3"/>
    <n v="6.1260000000000003"/>
    <n v="28.41"/>
    <n v="1.02"/>
    <n v="0.03"/>
    <m/>
    <n v="47"/>
    <n v="169"/>
    <n v="3"/>
    <n v="1"/>
    <n v="8"/>
    <n v="0"/>
    <n v="0"/>
    <m/>
    <n v="0"/>
    <n v="28"/>
    <n v="2"/>
    <n v="1"/>
    <n v="47"/>
    <n v="0.15666666666667034"/>
    <n v="169"/>
    <n v="1"/>
    <n v="8"/>
    <n v="0.17777777777777731"/>
    <n v="0"/>
    <n v="2.0816681711721685E-16"/>
    <n v="3"/>
    <n v="0.20000000000000018"/>
    <n v="1"/>
    <n v="0.10000000000000014"/>
  </r>
  <r>
    <x v="1"/>
    <d v="2012-05-16T00:00:00"/>
    <x v="0"/>
    <s v="O500"/>
    <x v="125"/>
    <x v="33"/>
    <n v="717915"/>
    <n v="50874"/>
    <n v="0"/>
    <n v="5"/>
    <m/>
    <n v="1"/>
    <n v="6.3"/>
    <m/>
    <m/>
    <n v="0.3"/>
    <m/>
    <n v="27"/>
    <n v="53"/>
    <n v="8"/>
    <n v="0"/>
    <n v="6"/>
    <n v="4"/>
    <n v="1"/>
    <n v="1"/>
    <n v="0"/>
    <n v="28"/>
    <n v="4"/>
    <n v="1"/>
    <n v="27"/>
    <n v="9.0000000000003799E-2"/>
    <n v="53"/>
    <n v="0.35333333333333045"/>
    <n v="6"/>
    <n v="0.13333333333333286"/>
    <n v="4"/>
    <n v="0.13333333333333353"/>
    <n v="8"/>
    <n v="0.53333333333333344"/>
    <n v="0"/>
    <n v="1.3877787807814457E-16"/>
  </r>
  <r>
    <x v="1"/>
    <d v="2012-05-16T00:00:00"/>
    <x v="0"/>
    <s v="O500"/>
    <x v="125"/>
    <x v="353"/>
    <n v="656695"/>
    <n v="32471"/>
    <n v="0"/>
    <n v="3"/>
    <m/>
    <n v="4"/>
    <n v="6.2"/>
    <m/>
    <m/>
    <n v="0.76"/>
    <m/>
    <n v="91"/>
    <n v="62"/>
    <n v="6"/>
    <n v="0"/>
    <n v="8"/>
    <n v="10"/>
    <n v="0"/>
    <n v="0"/>
    <n v="0"/>
    <n v="36"/>
    <n v="5"/>
    <n v="3"/>
    <n v="91"/>
    <n v="0.30333333333333717"/>
    <n v="62"/>
    <n v="0.41333333333333033"/>
    <n v="8"/>
    <n v="0.17777777777777731"/>
    <n v="10"/>
    <n v="0.33339999999999997"/>
    <n v="6"/>
    <n v="0.40000000000000013"/>
    <n v="0"/>
    <n v="1.3877787807814457E-16"/>
  </r>
  <r>
    <x v="1"/>
    <d v="2012-05-16T00:00:00"/>
    <x v="0"/>
    <s v="O500"/>
    <x v="125"/>
    <x v="469"/>
    <n v="624274"/>
    <n v="119977"/>
    <n v="0.1"/>
    <n v="5"/>
    <m/>
    <n v="12"/>
    <n v="7.1"/>
    <n v="35.799999999999997"/>
    <n v="0.2"/>
    <n v="0"/>
    <s v="Clara"/>
    <n v="103"/>
    <n v="101"/>
    <n v="12"/>
    <n v="0"/>
    <n v="14"/>
    <n v="9"/>
    <n v="0"/>
    <n v="0"/>
    <n v="0"/>
    <n v="37"/>
    <n v="17"/>
    <n v="10"/>
    <n v="103"/>
    <n v="0.34333333333333743"/>
    <n v="101"/>
    <n v="0.67333333333333123"/>
    <n v="14"/>
    <n v="0.31111111111111062"/>
    <n v="9"/>
    <n v="0.30000000000000016"/>
    <n v="12"/>
    <n v="0.8"/>
    <n v="0"/>
    <n v="1.3877787807814457E-16"/>
  </r>
  <r>
    <x v="1"/>
    <d v="2012-05-16T00:00:00"/>
    <x v="0"/>
    <s v="O500"/>
    <x v="125"/>
    <x v="378"/>
    <n v="600351"/>
    <n v="96054"/>
    <n v="0"/>
    <n v="4"/>
    <n v="0"/>
    <n v="14"/>
    <n v="7.2"/>
    <n v="37.299999999999997"/>
    <n v="0.4"/>
    <n v="0.1"/>
    <s v="Clara"/>
    <n v="116"/>
    <n v="98"/>
    <n v="15"/>
    <n v="0"/>
    <n v="15"/>
    <n v="12"/>
    <n v="1"/>
    <n v="1"/>
    <n v="0"/>
    <n v="36"/>
    <n v="18"/>
    <n v="12"/>
    <n v="116"/>
    <n v="0.38666666666667104"/>
    <n v="98"/>
    <n v="0.6533333333333311"/>
    <n v="15"/>
    <n v="0.33333333333333282"/>
    <n v="12"/>
    <n v="0.40000000000000013"/>
    <n v="15"/>
    <n v="1"/>
    <n v="0"/>
    <n v="1.3877787807814457E-16"/>
  </r>
  <r>
    <x v="1"/>
    <d v="2012-05-16T00:00:00"/>
    <x v="0"/>
    <s v="O500"/>
    <x v="125"/>
    <x v="338"/>
    <n v="567596"/>
    <n v="63299"/>
    <n v="0"/>
    <n v="4"/>
    <n v="-1"/>
    <n v="17"/>
    <n v="7.2"/>
    <n v="39.1"/>
    <n v="0.7"/>
    <n v="0.1"/>
    <s v="Clara"/>
    <n v="87"/>
    <n v="79"/>
    <n v="18"/>
    <n v="0"/>
    <n v="14"/>
    <n v="7"/>
    <n v="2"/>
    <n v="0"/>
    <n v="-1"/>
    <n v="45"/>
    <n v="27"/>
    <n v="19"/>
    <n v="87"/>
    <n v="0.29000000000000375"/>
    <n v="79"/>
    <n v="0.52666666666666362"/>
    <n v="14"/>
    <n v="0.31111111111111062"/>
    <n v="7"/>
    <n v="0.2333333333333335"/>
    <n v="18"/>
    <n v="1"/>
    <n v="0"/>
    <n v="1.3877787807814457E-16"/>
  </r>
  <r>
    <x v="1"/>
    <d v="2012-05-16T00:00:00"/>
    <x v="0"/>
    <s v="O500"/>
    <x v="125"/>
    <x v="350"/>
    <n v="535665"/>
    <n v="31368"/>
    <n v="0"/>
    <n v="2.4"/>
    <n v="0"/>
    <n v="28.9"/>
    <n v="6.8"/>
    <n v="37.5"/>
    <m/>
    <n v="-1"/>
    <s v="Oscura"/>
    <n v="89.8"/>
    <n v="60.3"/>
    <n v="12.9"/>
    <n v="2.2999999999999998"/>
    <n v="13.3"/>
    <n v="14.6"/>
    <n v="0.6"/>
    <n v="0"/>
    <n v="0"/>
    <n v="47.9"/>
    <n v="32.9"/>
    <n v="13.7"/>
    <n v="90"/>
    <n v="0.30000000000000382"/>
    <n v="60"/>
    <n v="0.39999999999999702"/>
    <n v="13"/>
    <n v="0.28888888888888842"/>
    <n v="15"/>
    <n v="0.50000000000000011"/>
    <n v="13"/>
    <n v="0.8666666666666667"/>
    <n v="2"/>
    <n v="0.20000000000000015"/>
  </r>
  <r>
    <x v="1"/>
    <d v="2012-05-16T00:00:00"/>
    <x v="0"/>
    <s v="O500"/>
    <x v="125"/>
    <x v="185"/>
    <n v="502546"/>
    <n v="162669"/>
    <n v="0"/>
    <n v="0"/>
    <n v="0.1"/>
    <n v="12.8"/>
    <n v="6.9"/>
    <n v="38.6"/>
    <m/>
    <n v="0"/>
    <s v="Oscura"/>
    <n v="119.1"/>
    <n v="33.200000000000003"/>
    <n v="35.799999999999997"/>
    <n v="3.4"/>
    <n v="7.2"/>
    <n v="13.4"/>
    <n v="0.8"/>
    <n v="3.2"/>
    <n v="0"/>
    <n v="49.6"/>
    <n v="24"/>
    <n v="6.2"/>
    <n v="119"/>
    <n v="0.39666666666667111"/>
    <n v="33"/>
    <n v="0.21999999999999736"/>
    <n v="7"/>
    <n v="0.15555555555555509"/>
    <n v="13"/>
    <n v="0.43333333333333346"/>
    <n v="36"/>
    <n v="1"/>
    <n v="3"/>
    <n v="0.30000000000000016"/>
  </r>
  <r>
    <x v="1"/>
    <d v="2014-09-25T00:00:00"/>
    <x v="0"/>
    <s v="O500"/>
    <x v="126"/>
    <x v="328"/>
    <n v="826874"/>
    <n v="45866"/>
    <n v="0"/>
    <n v="6"/>
    <m/>
    <n v="7"/>
    <n v="5.8"/>
    <m/>
    <m/>
    <n v="0.47"/>
    <m/>
    <n v="305"/>
    <n v="73"/>
    <n v="4"/>
    <n v="0"/>
    <n v="7"/>
    <n v="22"/>
    <n v="0"/>
    <n v="1"/>
    <n v="0"/>
    <n v="94"/>
    <n v="15"/>
    <n v="0"/>
    <n v="305"/>
    <n v="1.3"/>
    <n v="73"/>
    <n v="0.48666666666666353"/>
    <n v="7"/>
    <n v="0.15555555555555509"/>
    <n v="22"/>
    <n v="0.73333333333333339"/>
    <n v="4"/>
    <n v="0.26666666666666683"/>
    <n v="0"/>
    <n v="1.3877787807814457E-16"/>
  </r>
  <r>
    <x v="1"/>
    <d v="2014-09-25T00:00:00"/>
    <x v="0"/>
    <s v="O500"/>
    <x v="126"/>
    <x v="31"/>
    <n v="786792"/>
    <n v="5606"/>
    <n v="0"/>
    <n v="5"/>
    <m/>
    <n v="6"/>
    <n v="6.8"/>
    <m/>
    <m/>
    <n v="7.0000000000000007E-2"/>
    <m/>
    <n v="62"/>
    <n v="27"/>
    <n v="2"/>
    <n v="0"/>
    <n v="4"/>
    <n v="7"/>
    <n v="0"/>
    <n v="0"/>
    <n v="0"/>
    <n v="76"/>
    <n v="3"/>
    <n v="1"/>
    <n v="62"/>
    <n v="0.20666666666667025"/>
    <n v="27"/>
    <n v="0.17999999999999744"/>
    <n v="4"/>
    <n v="8.8888888888888407E-2"/>
    <n v="7"/>
    <n v="0.2333333333333335"/>
    <n v="2"/>
    <n v="0.13333333333333353"/>
    <n v="0"/>
    <n v="1.3877787807814457E-16"/>
  </r>
  <r>
    <x v="1"/>
    <d v="2014-09-25T00:00:00"/>
    <x v="0"/>
    <s v="O500"/>
    <x v="126"/>
    <x v="13"/>
    <n v="773422"/>
    <n v="77103"/>
    <n v="0"/>
    <n v="3"/>
    <m/>
    <n v="2"/>
    <n v="6.0110000000000001"/>
    <n v="28.7"/>
    <n v="1.46"/>
    <n v="1.07"/>
    <m/>
    <n v="132"/>
    <n v="70"/>
    <n v="9"/>
    <n v="0"/>
    <n v="12"/>
    <n v="12"/>
    <n v="0"/>
    <m/>
    <n v="0"/>
    <n v="38"/>
    <n v="6"/>
    <n v="1"/>
    <n v="132"/>
    <n v="0.44000000000000472"/>
    <n v="70"/>
    <n v="0.46666666666666357"/>
    <n v="12"/>
    <n v="0.26666666666666622"/>
    <n v="12"/>
    <n v="0.40000000000000013"/>
    <n v="9"/>
    <n v="0.60000000000000009"/>
    <n v="0"/>
    <n v="1.3877787807814457E-16"/>
  </r>
  <r>
    <x v="1"/>
    <d v="2014-09-25T00:00:00"/>
    <x v="0"/>
    <s v="O500"/>
    <x v="126"/>
    <x v="52"/>
    <n v="751956"/>
    <n v="55637"/>
    <n v="0"/>
    <n v="3"/>
    <m/>
    <n v="2"/>
    <n v="5.9"/>
    <m/>
    <m/>
    <n v="0.25"/>
    <m/>
    <n v="167"/>
    <n v="54"/>
    <n v="7"/>
    <n v="0"/>
    <n v="8"/>
    <n v="14"/>
    <n v="0"/>
    <n v="0"/>
    <n v="1"/>
    <n v="28"/>
    <n v="3"/>
    <n v="1"/>
    <n v="167"/>
    <n v="0.55666666666667119"/>
    <n v="54"/>
    <n v="0.3599999999999971"/>
    <n v="8"/>
    <n v="0.17777777777777731"/>
    <n v="14"/>
    <n v="0.46666666666666679"/>
    <n v="7"/>
    <n v="0.46666666666666679"/>
    <n v="0"/>
    <n v="1.3877787807814457E-16"/>
  </r>
  <r>
    <x v="1"/>
    <d v="2014-09-25T00:00:00"/>
    <x v="1"/>
    <s v="O500"/>
    <x v="126"/>
    <x v="371"/>
    <n v="654189"/>
    <n v="33363"/>
    <n v="0"/>
    <n v="4"/>
    <m/>
    <n v="1"/>
    <n v="6.4"/>
    <m/>
    <m/>
    <n v="0.63"/>
    <m/>
    <n v="80"/>
    <n v="187"/>
    <n v="6"/>
    <n v="1"/>
    <n v="9"/>
    <n v="9"/>
    <n v="0"/>
    <n v="1"/>
    <n v="0"/>
    <n v="37"/>
    <n v="5"/>
    <n v="2"/>
    <n v="80"/>
    <n v="0.26666666666667027"/>
    <n v="187"/>
    <n v="1"/>
    <n v="9"/>
    <n v="0.19999999999999954"/>
    <n v="9"/>
    <n v="0.30000000000000016"/>
    <n v="6"/>
    <n v="0.40000000000000013"/>
    <n v="1"/>
    <n v="0.10000000000000014"/>
  </r>
  <r>
    <x v="1"/>
    <d v="2014-09-25T00:00:00"/>
    <x v="1"/>
    <s v="O500"/>
    <x v="126"/>
    <x v="72"/>
    <n v="678834"/>
    <n v="37184"/>
    <n v="0"/>
    <n v="4"/>
    <m/>
    <n v="4"/>
    <n v="6.1"/>
    <s v=""/>
    <s v=""/>
    <n v="0.81"/>
    <s v=""/>
    <n v="123"/>
    <n v="55"/>
    <n v="9"/>
    <n v="0"/>
    <n v="10"/>
    <n v="14"/>
    <n v="0"/>
    <n v="0"/>
    <n v="1"/>
    <n v="34"/>
    <n v="5"/>
    <n v="1"/>
    <n v="123"/>
    <n v="0.41000000000000453"/>
    <n v="55"/>
    <n v="0.36666666666666375"/>
    <n v="10"/>
    <n v="0.22222222222222177"/>
    <n v="14"/>
    <n v="0.46666666666666679"/>
    <n v="9"/>
    <n v="0.60000000000000009"/>
    <n v="0"/>
    <n v="1.3877787807814457E-16"/>
  </r>
  <r>
    <x v="1"/>
    <d v="2014-09-25T00:00:00"/>
    <x v="1"/>
    <s v="O500"/>
    <x v="126"/>
    <x v="441"/>
    <n v="620826"/>
    <n v="117071"/>
    <n v="0"/>
    <n v="6"/>
    <m/>
    <n v="6"/>
    <n v="7.1"/>
    <n v="37.299999999999997"/>
    <n v="1.1000000000000001"/>
    <n v="0.1"/>
    <s v="Clara"/>
    <n v="275"/>
    <n v="270"/>
    <n v="21"/>
    <n v="2"/>
    <n v="27"/>
    <n v="19"/>
    <n v="0"/>
    <n v="2"/>
    <n v="0"/>
    <n v="43"/>
    <n v="23"/>
    <n v="11"/>
    <n v="275"/>
    <n v="0.91666666666666752"/>
    <n v="270"/>
    <n v="1"/>
    <n v="27"/>
    <n v="0.59999999999999942"/>
    <n v="19"/>
    <n v="0.63333333333333341"/>
    <n v="21"/>
    <n v="1"/>
    <n v="2"/>
    <n v="0.20000000000000015"/>
  </r>
  <r>
    <x v="1"/>
    <d v="2014-09-25T00:00:00"/>
    <x v="1"/>
    <s v="O500"/>
    <x v="126"/>
    <x v="27"/>
    <n v="609778"/>
    <n v="106023"/>
    <n v="0"/>
    <n v="7"/>
    <n v="0"/>
    <n v="6"/>
    <n v="7.2"/>
    <n v="37.700000000000003"/>
    <n v="0.1"/>
    <n v="0.1"/>
    <s v="Clara"/>
    <n v="346"/>
    <n v="290"/>
    <n v="24"/>
    <n v="2"/>
    <n v="30"/>
    <n v="20"/>
    <n v="1"/>
    <n v="2"/>
    <n v="0"/>
    <n v="42"/>
    <n v="25"/>
    <n v="12"/>
    <n v="346"/>
    <n v="1.3"/>
    <n v="290"/>
    <n v="1"/>
    <n v="30"/>
    <n v="0.66666666666666619"/>
    <n v="20"/>
    <n v="0.66666666666666674"/>
    <n v="24"/>
    <n v="1"/>
    <n v="2"/>
    <n v="0.20000000000000015"/>
  </r>
  <r>
    <x v="1"/>
    <d v="2014-09-25T00:00:00"/>
    <x v="1"/>
    <s v="O500"/>
    <x v="126"/>
    <x v="270"/>
    <n v="576686"/>
    <n v="72931"/>
    <n v="0"/>
    <n v="5"/>
    <n v="-1"/>
    <n v="4"/>
    <n v="7.1"/>
    <n v="37.9"/>
    <n v="0.6"/>
    <n v="0.1"/>
    <s v="Clara"/>
    <n v="190"/>
    <n v="174"/>
    <n v="32"/>
    <n v="1"/>
    <n v="20"/>
    <n v="14"/>
    <n v="1"/>
    <n v="1"/>
    <n v="-1"/>
    <n v="42"/>
    <n v="29"/>
    <n v="19"/>
    <n v="190"/>
    <n v="0.63333333333333708"/>
    <n v="174"/>
    <n v="1"/>
    <n v="20"/>
    <n v="0.44444444444444381"/>
    <n v="14"/>
    <n v="0.46666666666666679"/>
    <n v="32"/>
    <n v="1"/>
    <n v="1"/>
    <n v="0.10000000000000014"/>
  </r>
  <r>
    <x v="1"/>
    <d v="2014-09-25T00:00:00"/>
    <x v="1"/>
    <s v="O500"/>
    <x v="126"/>
    <x v="157"/>
    <n v="533456"/>
    <n v="29701"/>
    <n v="0"/>
    <n v="2"/>
    <n v="0"/>
    <n v="2.5"/>
    <n v="7"/>
    <n v="36.799999999999997"/>
    <m/>
    <n v="-1"/>
    <s v="Oscura"/>
    <n v="133.69999999999999"/>
    <n v="73.599999999999994"/>
    <n v="13.3"/>
    <n v="1.4"/>
    <n v="12"/>
    <n v="12.9"/>
    <n v="0.2"/>
    <n v="0"/>
    <n v="0"/>
    <n v="90.4"/>
    <n v="34.299999999999997"/>
    <n v="20.9"/>
    <n v="134"/>
    <n v="0.44666666666667143"/>
    <n v="74"/>
    <n v="0.49333333333333018"/>
    <n v="12"/>
    <n v="0.26666666666666622"/>
    <n v="13"/>
    <n v="0.43333333333333346"/>
    <n v="13"/>
    <n v="0.8666666666666667"/>
    <n v="1"/>
    <n v="0.10000000000000014"/>
  </r>
  <r>
    <x v="1"/>
    <d v="2014-09-25T00:00:00"/>
    <x v="1"/>
    <s v="O500"/>
    <x v="126"/>
    <x v="244"/>
    <n v="484590"/>
    <n v="149563"/>
    <n v="0"/>
    <n v="0"/>
    <n v="0"/>
    <n v="10"/>
    <n v="6.6"/>
    <n v="37.4"/>
    <m/>
    <n v="-1"/>
    <s v="Oscura"/>
    <n v="96.4"/>
    <n v="88.4"/>
    <n v="16.399999999999999"/>
    <n v="4"/>
    <n v="14.2"/>
    <n v="38.9"/>
    <n v="1"/>
    <n v="0.5"/>
    <n v="0"/>
    <n v="110.4"/>
    <n v="37.5"/>
    <n v="2.4"/>
    <n v="96"/>
    <n v="0.32000000000000395"/>
    <n v="88"/>
    <n v="0.58666666666666401"/>
    <n v="14"/>
    <n v="0.31111111111111062"/>
    <n v="39"/>
    <n v="1"/>
    <n v="16"/>
    <n v="1"/>
    <n v="4"/>
    <n v="0.40000000000000013"/>
  </r>
  <r>
    <x v="1"/>
    <d v="2012-12-18T00:00:00"/>
    <x v="0"/>
    <s v="O500"/>
    <x v="127"/>
    <x v="430"/>
    <n v="825845"/>
    <n v="58117"/>
    <n v="0"/>
    <n v="19"/>
    <m/>
    <n v="3"/>
    <n v="5.8"/>
    <m/>
    <m/>
    <n v="0.23"/>
    <m/>
    <n v="394"/>
    <n v="270"/>
    <n v="8"/>
    <n v="1"/>
    <n v="28"/>
    <n v="22"/>
    <n v="1"/>
    <n v="4"/>
    <n v="2"/>
    <n v="42"/>
    <n v="4"/>
    <n v="3"/>
    <n v="394"/>
    <n v="1.3"/>
    <n v="270"/>
    <n v="1"/>
    <n v="28"/>
    <n v="0.62222222222222168"/>
    <n v="22"/>
    <n v="0.73333333333333339"/>
    <n v="8"/>
    <n v="0.53333333333333344"/>
    <n v="1"/>
    <n v="0.10000000000000014"/>
  </r>
  <r>
    <x v="1"/>
    <d v="2012-12-18T00:00:00"/>
    <x v="0"/>
    <s v="O500"/>
    <x v="127"/>
    <x v="470"/>
    <n v="767728"/>
    <n v="93750"/>
    <n v="0"/>
    <n v="5"/>
    <m/>
    <n v="3"/>
    <n v="5.7"/>
    <m/>
    <m/>
    <n v="0.37"/>
    <m/>
    <n v="197"/>
    <n v="85"/>
    <n v="7"/>
    <n v="1"/>
    <n v="14"/>
    <n v="15"/>
    <n v="0"/>
    <n v="0"/>
    <n v="1"/>
    <n v="27"/>
    <n v="4"/>
    <n v="1"/>
    <n v="197"/>
    <n v="0.65666666666667017"/>
    <n v="85"/>
    <n v="0.56666666666666388"/>
    <n v="14"/>
    <n v="0.31111111111111062"/>
    <n v="15"/>
    <n v="0.50000000000000011"/>
    <n v="7"/>
    <n v="0.46666666666666679"/>
    <n v="1"/>
    <n v="0.10000000000000014"/>
  </r>
  <r>
    <x v="1"/>
    <d v="2012-12-18T00:00:00"/>
    <x v="0"/>
    <s v="O500"/>
    <x v="127"/>
    <x v="25"/>
    <n v="734431"/>
    <n v="71024"/>
    <n v="0"/>
    <n v="8"/>
    <m/>
    <n v="2"/>
    <n v="6.0979999999999999"/>
    <n v="29"/>
    <n v="1.22"/>
    <n v="0.52"/>
    <m/>
    <n v="52"/>
    <n v="242"/>
    <n v="3"/>
    <n v="2"/>
    <n v="7"/>
    <n v="4"/>
    <n v="0"/>
    <m/>
    <n v="0"/>
    <n v="44"/>
    <n v="5"/>
    <n v="2"/>
    <n v="52"/>
    <n v="0.17333333333333698"/>
    <n v="242"/>
    <n v="1"/>
    <n v="7"/>
    <n v="0.15555555555555509"/>
    <n v="4"/>
    <n v="0.13333333333333353"/>
    <n v="3"/>
    <n v="0.20000000000000018"/>
    <n v="2"/>
    <n v="0.20000000000000015"/>
  </r>
  <r>
    <x v="1"/>
    <d v="2012-12-18T00:00:00"/>
    <x v="0"/>
    <s v="O500"/>
    <x v="127"/>
    <x v="444"/>
    <n v="676746"/>
    <n v="35096"/>
    <n v="0"/>
    <n v="3"/>
    <m/>
    <n v="4"/>
    <n v="6.1"/>
    <s v=""/>
    <s v=""/>
    <n v="0.81"/>
    <s v=""/>
    <n v="159"/>
    <n v="60"/>
    <n v="10"/>
    <n v="0"/>
    <n v="12"/>
    <n v="13"/>
    <n v="0"/>
    <n v="0"/>
    <n v="1"/>
    <n v="29"/>
    <n v="5"/>
    <n v="1"/>
    <n v="159"/>
    <n v="0.5300000000000048"/>
    <n v="60"/>
    <n v="0.39999999999999702"/>
    <n v="12"/>
    <n v="0.26666666666666622"/>
    <n v="13"/>
    <n v="0.43333333333333346"/>
    <n v="10"/>
    <n v="0.66666666666666674"/>
    <n v="0"/>
    <n v="1.3877787807814457E-16"/>
  </r>
  <r>
    <x v="1"/>
    <d v="2012-12-18T00:00:00"/>
    <x v="0"/>
    <s v="O500"/>
    <x v="127"/>
    <x v="27"/>
    <n v="641650"/>
    <n v="181603"/>
    <n v="0"/>
    <n v="6"/>
    <n v="0"/>
    <n v="14"/>
    <n v="7.2"/>
    <n v="37.299999999999997"/>
    <n v="0.2"/>
    <n v="0.1"/>
    <s v="Clara"/>
    <n v="485"/>
    <n v="144"/>
    <n v="21"/>
    <n v="0"/>
    <n v="22"/>
    <n v="24"/>
    <n v="0"/>
    <n v="1"/>
    <n v="0"/>
    <n v="50"/>
    <n v="29"/>
    <n v="3"/>
    <n v="485"/>
    <n v="1.3"/>
    <n v="144"/>
    <n v="0.95999999999999974"/>
    <n v="22"/>
    <n v="0.48888888888888821"/>
    <n v="24"/>
    <n v="0.8"/>
    <n v="21"/>
    <n v="1"/>
    <n v="0"/>
    <n v="1.3877787807814457E-16"/>
  </r>
  <r>
    <x v="1"/>
    <d v="2012-12-18T00:00:00"/>
    <x v="0"/>
    <s v="O500"/>
    <x v="127"/>
    <x v="471"/>
    <n v="604613"/>
    <n v="144566"/>
    <n v="0"/>
    <n v="4"/>
    <n v="-1"/>
    <n v="13"/>
    <n v="7.1"/>
    <n v="36.9"/>
    <n v="0.1"/>
    <n v="0.1"/>
    <s v="Clara"/>
    <n v="306"/>
    <n v="116"/>
    <n v="19"/>
    <n v="0"/>
    <n v="16"/>
    <n v="19"/>
    <n v="0"/>
    <n v="1"/>
    <n v="-1"/>
    <n v="62"/>
    <n v="28"/>
    <n v="3"/>
    <n v="306"/>
    <n v="1.3"/>
    <n v="116"/>
    <n v="0.77333333333333187"/>
    <n v="16"/>
    <n v="0.35555555555555501"/>
    <n v="19"/>
    <n v="0.63333333333333341"/>
    <n v="19"/>
    <n v="1"/>
    <n v="0"/>
    <n v="1.3877787807814457E-16"/>
  </r>
  <r>
    <x v="1"/>
    <d v="2012-12-18T00:00:00"/>
    <x v="0"/>
    <s v="O500"/>
    <x v="127"/>
    <x v="472"/>
    <n v="574805"/>
    <n v="114758"/>
    <n v="0"/>
    <n v="1.3"/>
    <n v="0"/>
    <n v="26.9"/>
    <n v="7"/>
    <n v="37"/>
    <m/>
    <n v="-1"/>
    <s v="Oscura"/>
    <n v="137.5"/>
    <n v="58.4"/>
    <n v="17.8"/>
    <n v="2.2999999999999998"/>
    <n v="12"/>
    <n v="24.2"/>
    <n v="0.9"/>
    <n v="0"/>
    <n v="0"/>
    <n v="177.9"/>
    <n v="43.9"/>
    <n v="2.9"/>
    <n v="138"/>
    <n v="0.46000000000000485"/>
    <n v="58"/>
    <n v="0.38666666666666372"/>
    <n v="12"/>
    <n v="0.26666666666666622"/>
    <n v="24"/>
    <n v="0.8"/>
    <n v="18"/>
    <n v="1"/>
    <n v="2"/>
    <n v="0.20000000000000015"/>
  </r>
  <r>
    <x v="1"/>
    <d v="2012-12-18T00:00:00"/>
    <x v="0"/>
    <s v="O500"/>
    <x v="127"/>
    <x v="37"/>
    <n v="542412"/>
    <n v="82364"/>
    <n v="0"/>
    <n v="0"/>
    <n v="0"/>
    <n v="30.6"/>
    <n v="6.7"/>
    <n v="36.4"/>
    <m/>
    <n v="-1"/>
    <s v="Oscura"/>
    <n v="67.8"/>
    <n v="0.5"/>
    <n v="12.4"/>
    <n v="2.1"/>
    <n v="0.3"/>
    <n v="16.399999999999999"/>
    <n v="0.9"/>
    <n v="1.2"/>
    <n v="0"/>
    <n v="123.3"/>
    <n v="32.6"/>
    <n v="2.4"/>
    <n v="68"/>
    <n v="0.22666666666667021"/>
    <n v="1"/>
    <n v="6.6666666666641847E-3"/>
    <n v="0"/>
    <n v="-4.9266146717741321E-16"/>
    <n v="16"/>
    <n v="0.53333333333333344"/>
    <n v="12"/>
    <n v="0.8"/>
    <n v="2"/>
    <n v="0.20000000000000015"/>
  </r>
  <r>
    <x v="1"/>
    <d v="2012-12-18T00:00:00"/>
    <x v="1"/>
    <s v="O500"/>
    <x v="127"/>
    <x v="288"/>
    <n v="491505"/>
    <n v="31458"/>
    <n v="0"/>
    <n v="0"/>
    <n v="0"/>
    <n v="21.8"/>
    <n v="7.2"/>
    <n v="36.4"/>
    <m/>
    <n v="-1"/>
    <s v="Oscura"/>
    <n v="59.6"/>
    <n v="45.5"/>
    <n v="19.8"/>
    <n v="1.9"/>
    <n v="8.8000000000000007"/>
    <n v="13.9"/>
    <n v="1.7"/>
    <n v="0"/>
    <n v="0"/>
    <n v="149.30000000000001"/>
    <n v="47.4"/>
    <n v="9"/>
    <n v="60"/>
    <n v="0.20000000000000359"/>
    <n v="46"/>
    <n v="0.30666666666666387"/>
    <n v="9"/>
    <n v="0.19999999999999954"/>
    <n v="14"/>
    <n v="0.46666666666666679"/>
    <n v="20"/>
    <n v="1"/>
    <n v="2"/>
    <n v="0.20000000000000015"/>
  </r>
  <r>
    <x v="1"/>
    <d v="2013-03-20T00:00:00"/>
    <x v="0"/>
    <s v="O500"/>
    <x v="128"/>
    <x v="23"/>
    <n v="783031"/>
    <n v="9179"/>
    <n v="0"/>
    <n v="1"/>
    <m/>
    <n v="1"/>
    <n v="6.8"/>
    <n v="34.6"/>
    <n v="1.32"/>
    <n v="0"/>
    <m/>
    <n v="17"/>
    <n v="17"/>
    <n v="2"/>
    <n v="0"/>
    <n v="2"/>
    <n v="2"/>
    <n v="0"/>
    <n v="0"/>
    <n v="0"/>
    <n v="25"/>
    <n v="2"/>
    <n v="0"/>
    <n v="17"/>
    <n v="5.6666666666670515E-2"/>
    <n v="17"/>
    <n v="0.11333333333333087"/>
    <n v="2"/>
    <n v="4.4444444444443953E-2"/>
    <n v="2"/>
    <n v="6.6666666666666874E-2"/>
    <n v="2"/>
    <n v="0.13333333333333353"/>
    <n v="0"/>
    <n v="1.3877787807814457E-16"/>
  </r>
  <r>
    <x v="1"/>
    <d v="2013-03-20T00:00:00"/>
    <x v="0"/>
    <s v="O500"/>
    <x v="128"/>
    <x v="52"/>
    <n v="715163"/>
    <n v="51756"/>
    <n v="0"/>
    <n v="8"/>
    <m/>
    <n v="1"/>
    <n v="6.3"/>
    <m/>
    <m/>
    <n v="0.28000000000000003"/>
    <m/>
    <n v="37"/>
    <n v="344"/>
    <n v="3"/>
    <n v="3"/>
    <n v="6"/>
    <n v="5"/>
    <n v="1"/>
    <n v="3"/>
    <n v="1"/>
    <n v="32"/>
    <n v="4"/>
    <n v="2"/>
    <n v="37"/>
    <n v="0.12333333333333707"/>
    <n v="344"/>
    <n v="1"/>
    <n v="6"/>
    <n v="0.13333333333333286"/>
    <n v="5"/>
    <n v="0.16666666666666685"/>
    <n v="3"/>
    <n v="0.20000000000000018"/>
    <n v="3"/>
    <n v="0.30000000000000016"/>
  </r>
  <r>
    <x v="1"/>
    <d v="2013-03-20T00:00:00"/>
    <x v="0"/>
    <s v="O500"/>
    <x v="128"/>
    <x v="166"/>
    <n v="654672"/>
    <n v="92195"/>
    <n v="0"/>
    <n v="6"/>
    <m/>
    <n v="6"/>
    <n v="7.1"/>
    <n v="36.9"/>
    <n v="1.19"/>
    <n v="0.09"/>
    <m/>
    <n v="76"/>
    <n v="191"/>
    <n v="4"/>
    <n v="3"/>
    <n v="10"/>
    <n v="8"/>
    <n v="0"/>
    <n v="3"/>
    <n v="0"/>
    <n v="34"/>
    <n v="2"/>
    <n v="3"/>
    <n v="76"/>
    <n v="0.25333333333333685"/>
    <n v="191"/>
    <n v="1"/>
    <n v="10"/>
    <n v="0.22222222222222177"/>
    <n v="8"/>
    <n v="0.26666666666666683"/>
    <n v="4"/>
    <n v="0.26666666666666683"/>
    <n v="3"/>
    <n v="0.30000000000000016"/>
  </r>
  <r>
    <x v="1"/>
    <d v="2013-03-20T00:00:00"/>
    <x v="0"/>
    <s v="O500"/>
    <x v="128"/>
    <x v="145"/>
    <n v="630701"/>
    <n v="68224"/>
    <n v="0"/>
    <n v="14"/>
    <m/>
    <n v="7"/>
    <n v="7.1"/>
    <n v="36.4"/>
    <n v="1.2"/>
    <n v="0.1"/>
    <s v="Clara"/>
    <n v="103"/>
    <n v="316"/>
    <n v="4"/>
    <n v="3"/>
    <n v="16"/>
    <n v="10"/>
    <n v="1"/>
    <n v="3"/>
    <n v="0"/>
    <n v="34"/>
    <n v="8"/>
    <n v="3"/>
    <n v="103"/>
    <n v="0.34333333333333743"/>
    <n v="316"/>
    <n v="1"/>
    <n v="16"/>
    <n v="0.35555555555555501"/>
    <n v="10"/>
    <n v="0.33339999999999997"/>
    <n v="4"/>
    <n v="0.26666666666666683"/>
    <n v="3"/>
    <n v="0.30000000000000016"/>
  </r>
  <r>
    <x v="1"/>
    <d v="2013-03-20T00:00:00"/>
    <x v="0"/>
    <s v="O500"/>
    <x v="128"/>
    <x v="173"/>
    <n v="593514"/>
    <n v="31037"/>
    <n v="0"/>
    <n v="3"/>
    <n v="0"/>
    <n v="3"/>
    <n v="7"/>
    <n v="37.1"/>
    <n v="0.9"/>
    <n v="0.1"/>
    <s v="Clara"/>
    <n v="63"/>
    <n v="229"/>
    <n v="5"/>
    <n v="2"/>
    <n v="6"/>
    <n v="7"/>
    <n v="0"/>
    <n v="2"/>
    <n v="0"/>
    <n v="28"/>
    <n v="6"/>
    <n v="1"/>
    <n v="63"/>
    <n v="0.21000000000000357"/>
    <n v="229"/>
    <n v="1"/>
    <n v="6"/>
    <n v="0.13333333333333286"/>
    <n v="7"/>
    <n v="0.2333333333333335"/>
    <n v="5"/>
    <n v="0.33333333333333348"/>
    <n v="2"/>
    <n v="0.20000000000000015"/>
  </r>
  <r>
    <x v="1"/>
    <d v="2013-03-20T00:00:00"/>
    <x v="0"/>
    <s v="O500"/>
    <x v="128"/>
    <x v="427"/>
    <n v="562477"/>
    <n v="183964"/>
    <n v="0"/>
    <n v="5"/>
    <n v="-1"/>
    <n v="12"/>
    <n v="7.1"/>
    <n v="36.200000000000003"/>
    <n v="0.2"/>
    <n v="0.1"/>
    <s v="Clara"/>
    <n v="227"/>
    <n v="188"/>
    <n v="14"/>
    <n v="1"/>
    <n v="14"/>
    <n v="4"/>
    <n v="1"/>
    <n v="1"/>
    <n v="-1"/>
    <n v="49"/>
    <n v="17"/>
    <n v="4"/>
    <n v="227"/>
    <n v="0.75666666666666915"/>
    <n v="188"/>
    <n v="1"/>
    <n v="14"/>
    <n v="0.31111111111111062"/>
    <n v="4"/>
    <n v="0.13333333333333353"/>
    <n v="14"/>
    <n v="0.93333333333333335"/>
    <n v="1"/>
    <n v="0.10000000000000014"/>
  </r>
  <r>
    <x v="1"/>
    <d v="2013-03-20T00:00:00"/>
    <x v="0"/>
    <s v="O500"/>
    <x v="128"/>
    <x v="359"/>
    <n v="539491"/>
    <n v="160978"/>
    <n v="0"/>
    <n v="2.8"/>
    <n v="0"/>
    <n v="19.899999999999999"/>
    <n v="6.7"/>
    <n v="37.1"/>
    <m/>
    <n v="-1"/>
    <s v="Oscura"/>
    <n v="123.5"/>
    <n v="118.5"/>
    <n v="15"/>
    <n v="3.3"/>
    <n v="16.3"/>
    <n v="17.8"/>
    <n v="2.1"/>
    <n v="0"/>
    <n v="0"/>
    <n v="79.3"/>
    <n v="31.5"/>
    <n v="4.9000000000000004"/>
    <n v="124"/>
    <n v="0.41333333333333788"/>
    <n v="119"/>
    <n v="0.793333333333332"/>
    <n v="16"/>
    <n v="0.35555555555555501"/>
    <n v="18"/>
    <n v="0.60000000000000009"/>
    <n v="15"/>
    <n v="1"/>
    <n v="3"/>
    <n v="0.30000000000000016"/>
  </r>
  <r>
    <x v="1"/>
    <d v="2013-03-20T00:00:00"/>
    <x v="1"/>
    <s v="O500"/>
    <x v="128"/>
    <x v="249"/>
    <n v="509329"/>
    <n v="130816"/>
    <n v="0"/>
    <n v="0"/>
    <n v="0"/>
    <n v="23.1"/>
    <n v="7.2"/>
    <n v="36.1"/>
    <m/>
    <n v="-1"/>
    <s v="Oscura"/>
    <n v="90.5"/>
    <n v="1.9"/>
    <n v="8.5"/>
    <n v="3.5"/>
    <n v="0"/>
    <n v="18.2"/>
    <n v="1"/>
    <n v="0"/>
    <n v="0"/>
    <n v="34"/>
    <n v="8.6"/>
    <n v="0.4"/>
    <n v="91"/>
    <n v="0.30333333333333717"/>
    <n v="2"/>
    <n v="1.3333333333330852E-2"/>
    <n v="0"/>
    <n v="-4.9266146717741321E-16"/>
    <n v="18"/>
    <n v="0.60000000000000009"/>
    <n v="9"/>
    <n v="0.60000000000000009"/>
    <n v="4"/>
    <n v="0.40000000000000013"/>
  </r>
  <r>
    <x v="1"/>
    <d v="2012-09-27T00:00:00"/>
    <x v="0"/>
    <s v="O500"/>
    <x v="129"/>
    <x v="473"/>
    <n v="792320"/>
    <n v="8951"/>
    <n v="0"/>
    <n v="5"/>
    <m/>
    <n v="1"/>
    <n v="7.1"/>
    <n v="35.200000000000003"/>
    <n v="1.27"/>
    <n v="0"/>
    <m/>
    <n v="29"/>
    <n v="83"/>
    <n v="5"/>
    <n v="0"/>
    <n v="3"/>
    <n v="2"/>
    <n v="0"/>
    <n v="1"/>
    <n v="0"/>
    <n v="37"/>
    <n v="9"/>
    <n v="1"/>
    <n v="29"/>
    <n v="9.6666666666670453E-2"/>
    <n v="83"/>
    <n v="0.55333333333333046"/>
    <n v="3"/>
    <n v="6.666666666666618E-2"/>
    <n v="2"/>
    <n v="6.6666666666666874E-2"/>
    <n v="5"/>
    <n v="0.33333333333333348"/>
    <n v="0"/>
    <n v="1.3877787807814457E-16"/>
  </r>
  <r>
    <x v="1"/>
    <d v="2012-09-27T00:00:00"/>
    <x v="0"/>
    <s v="O500"/>
    <x v="129"/>
    <x v="25"/>
    <n v="765525"/>
    <n v="3013"/>
    <n v="0"/>
    <n v="4"/>
    <m/>
    <n v="2"/>
    <n v="5.8620000000000001"/>
    <n v="27.99"/>
    <n v="1.45"/>
    <n v="0.56000000000000005"/>
    <m/>
    <n v="96"/>
    <n v="44"/>
    <n v="4"/>
    <n v="0"/>
    <n v="6"/>
    <n v="13"/>
    <n v="0"/>
    <m/>
    <n v="1"/>
    <n v="34"/>
    <n v="2"/>
    <n v="0"/>
    <n v="96"/>
    <n v="0.32000000000000395"/>
    <n v="44"/>
    <n v="0.29333333333333056"/>
    <n v="6"/>
    <n v="0.13333333333333286"/>
    <n v="13"/>
    <n v="0.43333333333333346"/>
    <n v="4"/>
    <n v="0.26666666666666683"/>
    <n v="0"/>
    <n v="1.3877787807814457E-16"/>
  </r>
  <r>
    <x v="1"/>
    <d v="2012-09-27T00:00:00"/>
    <x v="0"/>
    <s v="O500"/>
    <x v="129"/>
    <x v="14"/>
    <n v="745514"/>
    <n v="69714"/>
    <n v="0"/>
    <n v="5"/>
    <m/>
    <n v="1"/>
    <n v="6.1"/>
    <m/>
    <m/>
    <n v="0.48"/>
    <m/>
    <n v="262"/>
    <n v="72"/>
    <n v="5"/>
    <n v="0"/>
    <n v="10"/>
    <n v="16"/>
    <n v="1"/>
    <n v="1"/>
    <n v="1"/>
    <n v="38"/>
    <n v="7"/>
    <n v="1"/>
    <n v="262"/>
    <n v="0.87333333333333463"/>
    <n v="72"/>
    <n v="0.47999999999999687"/>
    <n v="10"/>
    <n v="0.22222222222222177"/>
    <n v="16"/>
    <n v="0.53333333333333344"/>
    <n v="5"/>
    <n v="0.33333333333333348"/>
    <n v="0"/>
    <n v="1.3877787807814457E-16"/>
  </r>
  <r>
    <x v="1"/>
    <d v="2012-09-27T00:00:00"/>
    <x v="0"/>
    <s v="O500"/>
    <x v="129"/>
    <x v="474"/>
    <n v="721752"/>
    <n v="45952"/>
    <n v="0"/>
    <n v="3"/>
    <m/>
    <n v="2"/>
    <n v="6.5"/>
    <m/>
    <m/>
    <n v="0.49"/>
    <m/>
    <n v="90"/>
    <n v="42"/>
    <n v="4"/>
    <n v="0"/>
    <n v="7"/>
    <n v="10"/>
    <n v="0"/>
    <n v="0"/>
    <n v="1"/>
    <n v="33"/>
    <n v="4"/>
    <n v="1"/>
    <n v="90"/>
    <n v="0.30000000000000382"/>
    <n v="42"/>
    <n v="0.27999999999999725"/>
    <n v="7"/>
    <n v="0.15555555555555509"/>
    <n v="10"/>
    <n v="0.33339999999999997"/>
    <n v="4"/>
    <n v="0.26666666666666683"/>
    <n v="0"/>
    <n v="1.3877787807814457E-16"/>
  </r>
  <r>
    <x v="1"/>
    <d v="2012-09-27T00:00:00"/>
    <x v="0"/>
    <s v="O500"/>
    <x v="129"/>
    <x v="368"/>
    <n v="697991"/>
    <n v="22191"/>
    <n v="0"/>
    <n v="2"/>
    <m/>
    <n v="2"/>
    <n v="6.3"/>
    <m/>
    <m/>
    <n v="0.64"/>
    <m/>
    <n v="89"/>
    <n v="42"/>
    <n v="6"/>
    <n v="0"/>
    <n v="7"/>
    <n v="9"/>
    <n v="0"/>
    <n v="1"/>
    <n v="1"/>
    <n v="38"/>
    <n v="4"/>
    <n v="1"/>
    <n v="89"/>
    <n v="0.29666666666667046"/>
    <n v="42"/>
    <n v="0.27999999999999725"/>
    <n v="7"/>
    <n v="0.15555555555555509"/>
    <n v="9"/>
    <n v="0.30000000000000016"/>
    <n v="6"/>
    <n v="0.40000000000000013"/>
    <n v="0"/>
    <n v="1.3877787807814457E-16"/>
  </r>
  <r>
    <x v="1"/>
    <d v="2012-09-27T00:00:00"/>
    <x v="0"/>
    <s v="O500"/>
    <x v="129"/>
    <x v="279"/>
    <n v="690393"/>
    <n v="14593"/>
    <n v="0"/>
    <n v="2"/>
    <m/>
    <n v="2"/>
    <n v="6.4"/>
    <m/>
    <m/>
    <n v="0.65"/>
    <m/>
    <n v="77"/>
    <n v="41"/>
    <n v="5"/>
    <n v="0"/>
    <n v="6"/>
    <n v="8"/>
    <n v="1"/>
    <n v="0"/>
    <n v="0"/>
    <n v="30"/>
    <n v="4"/>
    <n v="1"/>
    <n v="77"/>
    <n v="0.25666666666667021"/>
    <n v="41"/>
    <n v="0.2733333333333306"/>
    <n v="6"/>
    <n v="0.13333333333333286"/>
    <n v="8"/>
    <n v="0.26666666666666683"/>
    <n v="5"/>
    <n v="0.33333333333333348"/>
    <n v="0"/>
    <n v="1.3877787807814457E-16"/>
  </r>
  <r>
    <x v="1"/>
    <d v="2012-09-27T00:00:00"/>
    <x v="0"/>
    <s v="O500"/>
    <x v="129"/>
    <x v="475"/>
    <n v="675800"/>
    <n v="40629"/>
    <n v="0"/>
    <n v="3"/>
    <m/>
    <n v="3"/>
    <n v="6.2"/>
    <s v=""/>
    <s v=""/>
    <n v="0.75"/>
    <s v=""/>
    <n v="175"/>
    <n v="60"/>
    <n v="5"/>
    <n v="0"/>
    <n v="10"/>
    <n v="12"/>
    <n v="0"/>
    <n v="1"/>
    <n v="0"/>
    <n v="32"/>
    <n v="6"/>
    <n v="2"/>
    <n v="175"/>
    <n v="0.58333333333333759"/>
    <n v="60"/>
    <n v="0.39999999999999702"/>
    <n v="10"/>
    <n v="0.22222222222222177"/>
    <n v="12"/>
    <n v="0.40000000000000013"/>
    <n v="5"/>
    <n v="0.33333333333333348"/>
    <n v="0"/>
    <n v="1.3877787807814457E-16"/>
  </r>
  <r>
    <x v="1"/>
    <d v="2012-09-27T00:00:00"/>
    <x v="0"/>
    <s v="O500"/>
    <x v="129"/>
    <x v="140"/>
    <n v="669907"/>
    <n v="34736"/>
    <n v="0"/>
    <n v="2"/>
    <m/>
    <n v="3"/>
    <n v="6.2"/>
    <m/>
    <m/>
    <n v="0.75"/>
    <m/>
    <n v="151"/>
    <n v="61"/>
    <n v="4"/>
    <n v="0"/>
    <n v="10"/>
    <n v="13"/>
    <n v="0"/>
    <n v="0"/>
    <n v="1"/>
    <n v="32"/>
    <n v="7"/>
    <n v="2"/>
    <n v="151"/>
    <n v="0.50333333333333841"/>
    <n v="61"/>
    <n v="0.40666666666666368"/>
    <n v="10"/>
    <n v="0.22222222222222177"/>
    <n v="13"/>
    <n v="0.43333333333333346"/>
    <n v="4"/>
    <n v="0.26666666666666683"/>
    <n v="0"/>
    <n v="1.3877787807814457E-16"/>
  </r>
  <r>
    <x v="1"/>
    <d v="2012-09-27T00:00:00"/>
    <x v="0"/>
    <s v="O500"/>
    <x v="129"/>
    <x v="476"/>
    <n v="635171"/>
    <n v="182220"/>
    <n v="0"/>
    <n v="5"/>
    <n v="0"/>
    <n v="11"/>
    <n v="7.1"/>
    <n v="37.1"/>
    <n v="0.2"/>
    <n v="0.1"/>
    <s v="Clara"/>
    <n v="401"/>
    <n v="144"/>
    <n v="15"/>
    <n v="1"/>
    <n v="22"/>
    <n v="25"/>
    <n v="0"/>
    <n v="1"/>
    <n v="0"/>
    <n v="61"/>
    <n v="34"/>
    <n v="7"/>
    <n v="401"/>
    <n v="1.3"/>
    <n v="144"/>
    <n v="0.95999999999999974"/>
    <n v="22"/>
    <n v="0.48888888888888821"/>
    <n v="25"/>
    <n v="0.83333333333333337"/>
    <n v="15"/>
    <n v="1"/>
    <n v="1"/>
    <n v="0.10000000000000014"/>
  </r>
  <r>
    <x v="1"/>
    <d v="2012-04-05T00:00:00"/>
    <x v="0"/>
    <s v="O500"/>
    <x v="130"/>
    <x v="382"/>
    <n v="832888"/>
    <n v="47831"/>
    <n v="0"/>
    <n v="4"/>
    <m/>
    <n v="1"/>
    <n v="6"/>
    <m/>
    <m/>
    <n v="0.19"/>
    <m/>
    <n v="98"/>
    <n v="225"/>
    <n v="4"/>
    <n v="1"/>
    <n v="11"/>
    <n v="10"/>
    <n v="0"/>
    <n v="0"/>
    <n v="0"/>
    <n v="33"/>
    <n v="5"/>
    <n v="1"/>
    <n v="98"/>
    <n v="0.32666666666667066"/>
    <n v="225"/>
    <n v="1"/>
    <n v="11"/>
    <n v="0.24444444444444399"/>
    <n v="10"/>
    <n v="0.33339999999999997"/>
    <n v="4"/>
    <n v="0.26666666666666683"/>
    <n v="1"/>
    <n v="0.10000000000000014"/>
  </r>
  <r>
    <x v="1"/>
    <d v="2012-04-05T00:00:00"/>
    <x v="0"/>
    <s v="O500"/>
    <x v="130"/>
    <x v="139"/>
    <n v="762129"/>
    <n v="26729"/>
    <n v="0"/>
    <n v="7"/>
    <m/>
    <n v="5"/>
    <n v="6.1580000000000004"/>
    <n v="29.51"/>
    <n v="1.0900000000000001"/>
    <n v="0.17"/>
    <m/>
    <n v="56"/>
    <n v="40"/>
    <n v="2"/>
    <n v="0"/>
    <n v="6"/>
    <n v="6"/>
    <n v="0"/>
    <m/>
    <n v="0"/>
    <n v="33"/>
    <n v="5"/>
    <n v="2"/>
    <n v="56"/>
    <n v="0.18666666666667028"/>
    <n v="40"/>
    <n v="0.26666666666666394"/>
    <n v="6"/>
    <n v="0.13333333333333286"/>
    <n v="6"/>
    <n v="0.20000000000000018"/>
    <n v="2"/>
    <n v="0.13333333333333353"/>
    <n v="0"/>
    <n v="1.3877787807814457E-16"/>
  </r>
  <r>
    <x v="1"/>
    <d v="2012-04-05T00:00:00"/>
    <x v="0"/>
    <s v="O500"/>
    <x v="130"/>
    <x v="9"/>
    <n v="744409"/>
    <n v="9009"/>
    <n v="0"/>
    <n v="3"/>
    <m/>
    <n v="4"/>
    <n v="6.4"/>
    <m/>
    <m/>
    <n v="0.17"/>
    <m/>
    <n v="34"/>
    <n v="28"/>
    <n v="4"/>
    <n v="0"/>
    <n v="4"/>
    <n v="5"/>
    <n v="1"/>
    <n v="0"/>
    <n v="1"/>
    <n v="29"/>
    <n v="6"/>
    <n v="1"/>
    <n v="34"/>
    <n v="0.11333333333333709"/>
    <n v="28"/>
    <n v="0.18666666666666409"/>
    <n v="4"/>
    <n v="8.8888888888888407E-2"/>
    <n v="5"/>
    <n v="0.16666666666666685"/>
    <n v="4"/>
    <n v="0.26666666666666683"/>
    <n v="0"/>
    <n v="1.3877787807814457E-16"/>
  </r>
  <r>
    <x v="1"/>
    <d v="2012-04-05T00:00:00"/>
    <x v="0"/>
    <s v="O500"/>
    <x v="130"/>
    <x v="316"/>
    <n v="672047"/>
    <n v="31147"/>
    <n v="0"/>
    <n v="3"/>
    <m/>
    <n v="2"/>
    <n v="6.2"/>
    <s v=""/>
    <s v=""/>
    <n v="0.76"/>
    <s v=""/>
    <n v="98"/>
    <n v="35"/>
    <n v="4"/>
    <n v="0"/>
    <n v="5"/>
    <n v="10"/>
    <n v="0"/>
    <n v="0"/>
    <n v="1"/>
    <n v="29"/>
    <n v="3"/>
    <n v="1"/>
    <n v="98"/>
    <n v="0.32666666666667066"/>
    <n v="35"/>
    <n v="0.23333333333333067"/>
    <n v="5"/>
    <n v="0.11111111111111063"/>
    <n v="10"/>
    <n v="0.33339999999999997"/>
    <n v="4"/>
    <n v="0.26666666666666683"/>
    <n v="0"/>
    <n v="1.3877787807814457E-16"/>
  </r>
  <r>
    <x v="1"/>
    <d v="2012-04-05T00:00:00"/>
    <x v="0"/>
    <s v="O500"/>
    <x v="130"/>
    <x v="477"/>
    <n v="594983"/>
    <n v="142032"/>
    <n v="0"/>
    <n v="5"/>
    <n v="-1"/>
    <n v="11"/>
    <n v="7.1"/>
    <n v="38.4"/>
    <n v="0.1"/>
    <n v="0.1"/>
    <s v="Clara"/>
    <n v="325"/>
    <n v="108"/>
    <n v="10"/>
    <n v="1"/>
    <n v="22"/>
    <n v="19"/>
    <n v="1"/>
    <n v="1"/>
    <n v="-1"/>
    <n v="82"/>
    <n v="33"/>
    <n v="2"/>
    <n v="325"/>
    <n v="1.3"/>
    <n v="108"/>
    <n v="0.7199999999999982"/>
    <n v="22"/>
    <n v="0.48888888888888821"/>
    <n v="19"/>
    <n v="0.63333333333333341"/>
    <n v="10"/>
    <n v="0.66666666666666674"/>
    <n v="1"/>
    <n v="0.10000000000000014"/>
  </r>
  <r>
    <x v="1"/>
    <d v="2012-04-05T00:00:00"/>
    <x v="0"/>
    <s v="O500"/>
    <x v="130"/>
    <x v="340"/>
    <n v="564244"/>
    <n v="111293"/>
    <n v="0"/>
    <n v="1.8"/>
    <n v="0"/>
    <n v="26.1"/>
    <n v="6.8"/>
    <n v="35.799999999999997"/>
    <m/>
    <n v="-1"/>
    <s v="Oscura"/>
    <n v="183.6"/>
    <n v="78.400000000000006"/>
    <n v="9.4"/>
    <n v="2.8"/>
    <n v="21.7"/>
    <n v="23.6"/>
    <n v="0.7"/>
    <n v="0"/>
    <n v="0"/>
    <n v="99"/>
    <n v="39.6"/>
    <n v="0"/>
    <n v="184"/>
    <n v="0.61333333333333728"/>
    <n v="78"/>
    <n v="0.51999999999999691"/>
    <n v="22"/>
    <n v="0.48888888888888821"/>
    <n v="24"/>
    <n v="0.8"/>
    <n v="9"/>
    <n v="0.60000000000000009"/>
    <n v="3"/>
    <n v="0.30000000000000016"/>
  </r>
  <r>
    <x v="1"/>
    <d v="2012-04-05T00:00:00"/>
    <x v="0"/>
    <s v="O500"/>
    <x v="130"/>
    <x v="360"/>
    <n v="534475"/>
    <n v="81524"/>
    <n v="0"/>
    <n v="0"/>
    <n v="0"/>
    <n v="22.1"/>
    <n v="6.7"/>
    <n v="36.200000000000003"/>
    <m/>
    <n v="-1"/>
    <s v="Oscura"/>
    <n v="101"/>
    <n v="0.8"/>
    <n v="3.4"/>
    <n v="2.8"/>
    <n v="0"/>
    <n v="13.7"/>
    <n v="0.7"/>
    <n v="0.8"/>
    <n v="0"/>
    <n v="73.900000000000006"/>
    <n v="8.6"/>
    <n v="0.5"/>
    <n v="101"/>
    <n v="0.33666666666667072"/>
    <n v="1"/>
    <n v="6.6666666666641847E-3"/>
    <n v="0"/>
    <n v="-4.9266146717741321E-16"/>
    <n v="14"/>
    <n v="0.46666666666666679"/>
    <n v="3"/>
    <n v="0.20000000000000018"/>
    <n v="3"/>
    <n v="0.30000000000000016"/>
  </r>
  <r>
    <x v="1"/>
    <d v="2012-04-05T00:00:00"/>
    <x v="0"/>
    <s v="O500"/>
    <x v="130"/>
    <x v="99"/>
    <n v="478809"/>
    <n v="87443"/>
    <n v="0"/>
    <n v="20.100000000000001"/>
    <n v="0"/>
    <n v="9.8000000000000007"/>
    <n v="7.2"/>
    <n v="34.799999999999997"/>
    <m/>
    <n v="-1"/>
    <s v="Oscura"/>
    <n v="38.299999999999997"/>
    <n v="36.200000000000003"/>
    <n v="2.5"/>
    <n v="0.1"/>
    <n v="9.8000000000000007"/>
    <n v="9.8000000000000007"/>
    <n v="0.3"/>
    <n v="0.9"/>
    <n v="0"/>
    <n v="124.9"/>
    <n v="32.200000000000003"/>
    <n v="2"/>
    <n v="38"/>
    <n v="0.1266666666666704"/>
    <n v="36"/>
    <n v="0.23999999999999733"/>
    <n v="10"/>
    <n v="0.22222222222222177"/>
    <n v="10"/>
    <n v="0.33339999999999997"/>
    <n v="3"/>
    <n v="0.20000000000000018"/>
    <n v="0"/>
    <n v="1.3877787807814457E-16"/>
  </r>
  <r>
    <x v="1"/>
    <d v="2012-11-29T00:00:00"/>
    <x v="0"/>
    <s v="O500"/>
    <x v="131"/>
    <x v="300"/>
    <n v="812964"/>
    <n v="44089"/>
    <n v="0"/>
    <n v="3"/>
    <m/>
    <n v="1"/>
    <n v="6.1"/>
    <m/>
    <m/>
    <n v="0.53"/>
    <m/>
    <n v="87"/>
    <n v="76"/>
    <n v="3"/>
    <n v="0"/>
    <n v="5"/>
    <n v="10"/>
    <n v="0"/>
    <n v="0"/>
    <n v="0"/>
    <n v="43"/>
    <n v="10"/>
    <n v="1"/>
    <n v="87"/>
    <n v="0.29000000000000375"/>
    <n v="76"/>
    <n v="0.50666666666666349"/>
    <n v="5"/>
    <n v="0.11111111111111063"/>
    <n v="10"/>
    <n v="0.33339999999999997"/>
    <n v="3"/>
    <n v="0.20000000000000018"/>
    <n v="0"/>
    <n v="1.3877787807814457E-16"/>
  </r>
  <r>
    <x v="1"/>
    <d v="2012-11-29T00:00:00"/>
    <x v="0"/>
    <s v="O500"/>
    <x v="131"/>
    <x v="13"/>
    <n v="727449"/>
    <n v="61305"/>
    <n v="0"/>
    <n v="4"/>
    <m/>
    <n v="2"/>
    <n v="5.9039999999999999"/>
    <n v="27.71"/>
    <n v="1.35"/>
    <n v="0.26"/>
    <m/>
    <n v="144"/>
    <n v="71"/>
    <n v="3"/>
    <n v="0"/>
    <n v="20"/>
    <n v="14"/>
    <n v="0"/>
    <m/>
    <n v="1"/>
    <n v="32"/>
    <n v="4"/>
    <n v="1"/>
    <n v="144"/>
    <n v="0.48000000000000498"/>
    <n v="71"/>
    <n v="0.47333333333333022"/>
    <n v="20"/>
    <n v="0.44444444444444381"/>
    <n v="14"/>
    <n v="0.46666666666666679"/>
    <n v="3"/>
    <n v="0.20000000000000018"/>
    <n v="0"/>
    <n v="1.3877787807814457E-16"/>
  </r>
  <r>
    <x v="1"/>
    <d v="2012-11-29T00:00:00"/>
    <x v="0"/>
    <s v="O500"/>
    <x v="131"/>
    <x v="189"/>
    <n v="655686"/>
    <n v="32164"/>
    <n v="0"/>
    <n v="5"/>
    <m/>
    <n v="5"/>
    <n v="6.1"/>
    <m/>
    <m/>
    <n v="0.72"/>
    <m/>
    <n v="98"/>
    <n v="46"/>
    <n v="3"/>
    <n v="0"/>
    <n v="15"/>
    <n v="11"/>
    <n v="1"/>
    <n v="0"/>
    <n v="1"/>
    <n v="35"/>
    <n v="6"/>
    <n v="1"/>
    <n v="98"/>
    <n v="0.32666666666667066"/>
    <n v="46"/>
    <n v="0.30666666666666387"/>
    <n v="15"/>
    <n v="0.33333333333333282"/>
    <n v="11"/>
    <n v="0.36666666666666681"/>
    <n v="3"/>
    <n v="0.20000000000000018"/>
    <n v="0"/>
    <n v="1.3877787807814457E-16"/>
  </r>
  <r>
    <x v="1"/>
    <d v="2012-11-29T00:00:00"/>
    <x v="0"/>
    <s v="O500"/>
    <x v="131"/>
    <x v="145"/>
    <n v="623522"/>
    <n v="79519"/>
    <n v="0"/>
    <n v="6"/>
    <m/>
    <n v="14"/>
    <n v="7"/>
    <n v="36.1"/>
    <n v="0.2"/>
    <n v="0.1"/>
    <s v="Clara"/>
    <n v="173"/>
    <n v="105"/>
    <n v="7"/>
    <n v="0"/>
    <n v="24"/>
    <n v="12"/>
    <n v="1"/>
    <n v="1"/>
    <n v="0"/>
    <n v="35"/>
    <n v="18"/>
    <n v="2"/>
    <n v="173"/>
    <n v="0.57666666666667099"/>
    <n v="105"/>
    <n v="0.69999999999999807"/>
    <n v="24"/>
    <n v="0.53333333333333266"/>
    <n v="12"/>
    <n v="0.40000000000000013"/>
    <n v="7"/>
    <n v="0.46666666666666679"/>
    <n v="0"/>
    <n v="1.3877787807814457E-16"/>
  </r>
  <r>
    <x v="1"/>
    <d v="2012-11-29T00:00:00"/>
    <x v="0"/>
    <s v="O500"/>
    <x v="131"/>
    <x v="301"/>
    <n v="640900"/>
    <n v="167530"/>
    <n v="0"/>
    <n v="4"/>
    <m/>
    <n v="5"/>
    <n v="7.2"/>
    <n v="37.5"/>
    <n v="1.1000000000000001"/>
    <n v="0.1"/>
    <s v="Clara"/>
    <n v="88"/>
    <n v="56"/>
    <n v="11"/>
    <n v="0"/>
    <n v="11"/>
    <n v="8"/>
    <n v="0"/>
    <n v="0"/>
    <n v="0"/>
    <n v="36"/>
    <n v="9"/>
    <n v="1"/>
    <n v="88"/>
    <n v="0.29333333333333711"/>
    <n v="56"/>
    <n v="0.37333333333333041"/>
    <n v="11"/>
    <n v="0.24444444444444399"/>
    <n v="8"/>
    <n v="0.26666666666666683"/>
    <n v="11"/>
    <n v="0.73333333333333339"/>
    <n v="0"/>
    <n v="1.3877787807814457E-16"/>
  </r>
  <r>
    <x v="1"/>
    <d v="2012-11-29T00:00:00"/>
    <x v="0"/>
    <s v="O500"/>
    <x v="131"/>
    <x v="478"/>
    <n v="605436"/>
    <n v="132066"/>
    <n v="0"/>
    <n v="26"/>
    <n v="-1"/>
    <n v="7"/>
    <n v="7.1"/>
    <n v="37.299999999999997"/>
    <n v="0.4"/>
    <n v="0"/>
    <s v="Clara"/>
    <n v="92"/>
    <n v="77"/>
    <n v="6"/>
    <n v="0"/>
    <n v="15"/>
    <n v="11"/>
    <n v="0"/>
    <n v="1"/>
    <n v="-1"/>
    <n v="31"/>
    <n v="6"/>
    <n v="2"/>
    <n v="92"/>
    <n v="0.30666666666667053"/>
    <n v="77"/>
    <n v="0.5133333333333302"/>
    <n v="15"/>
    <n v="0.33333333333333282"/>
    <n v="11"/>
    <n v="0.36666666666666681"/>
    <n v="6"/>
    <n v="0.40000000000000013"/>
    <n v="0"/>
    <n v="1.3877787807814457E-16"/>
  </r>
  <r>
    <x v="1"/>
    <d v="2012-11-29T00:00:00"/>
    <x v="0"/>
    <s v="O500"/>
    <x v="131"/>
    <x v="479"/>
    <n v="574928"/>
    <n v="101558"/>
    <n v="0"/>
    <n v="33.299999999999997"/>
    <n v="0"/>
    <n v="19.899999999999999"/>
    <n v="6.8"/>
    <n v="36.9"/>
    <m/>
    <n v="-1"/>
    <s v="Oscura"/>
    <n v="141.6"/>
    <n v="75.599999999999994"/>
    <n v="10.5"/>
    <n v="5.7"/>
    <n v="15"/>
    <n v="25.3"/>
    <n v="2.1"/>
    <n v="0"/>
    <n v="0"/>
    <n v="58.3"/>
    <n v="24.1"/>
    <n v="0"/>
    <n v="142"/>
    <n v="0.47333333333333827"/>
    <n v="76"/>
    <n v="0.50666666666666349"/>
    <n v="15"/>
    <n v="0.33333333333333282"/>
    <n v="25"/>
    <n v="0.83333333333333337"/>
    <n v="11"/>
    <n v="0.73333333333333339"/>
    <n v="6"/>
    <n v="0.60000000000000009"/>
  </r>
  <r>
    <x v="1"/>
    <d v="2012-11-29T00:00:00"/>
    <x v="0"/>
    <s v="O500"/>
    <x v="131"/>
    <x v="421"/>
    <n v="543473"/>
    <n v="70103"/>
    <n v="0"/>
    <n v="4.8"/>
    <n v="0"/>
    <n v="28"/>
    <n v="6.8"/>
    <n v="35.9"/>
    <m/>
    <n v="-1"/>
    <s v="Oscura"/>
    <n v="276.2"/>
    <n v="65.599999999999994"/>
    <n v="3.9"/>
    <n v="0.8"/>
    <n v="15.6"/>
    <n v="27.4"/>
    <n v="0.5"/>
    <n v="0"/>
    <n v="0"/>
    <n v="65"/>
    <n v="32.6"/>
    <n v="3.6"/>
    <n v="276"/>
    <n v="0.92000000000000082"/>
    <n v="66"/>
    <n v="0.43999999999999695"/>
    <n v="16"/>
    <n v="0.35555555555555501"/>
    <n v="27"/>
    <n v="0.9"/>
    <n v="4"/>
    <n v="0.26666666666666683"/>
    <n v="1"/>
    <n v="0.10000000000000014"/>
  </r>
  <r>
    <x v="1"/>
    <d v="2012-11-29T00:00:00"/>
    <x v="1"/>
    <s v="O500"/>
    <x v="131"/>
    <x v="131"/>
    <n v="504015"/>
    <n v="30645"/>
    <n v="0"/>
    <n v="0"/>
    <n v="0"/>
    <n v="27.2"/>
    <n v="6.5"/>
    <n v="37.799999999999997"/>
    <m/>
    <n v="-1"/>
    <s v="Oscura"/>
    <n v="96.3"/>
    <n v="26.6"/>
    <n v="11.8"/>
    <n v="1.3"/>
    <n v="6.8"/>
    <n v="15.5"/>
    <n v="0.9"/>
    <n v="0.8"/>
    <n v="0"/>
    <n v="122.8"/>
    <n v="31.8"/>
    <n v="6.4"/>
    <n v="96"/>
    <n v="0.32000000000000395"/>
    <n v="27"/>
    <n v="0.17999999999999744"/>
    <n v="7"/>
    <n v="0.15555555555555509"/>
    <n v="16"/>
    <n v="0.53333333333333344"/>
    <n v="12"/>
    <n v="0.8"/>
    <n v="1"/>
    <n v="0.10000000000000014"/>
  </r>
  <r>
    <x v="1"/>
    <d v="2014-12-31T00:00:00"/>
    <x v="0"/>
    <s v="O500"/>
    <x v="132"/>
    <x v="263"/>
    <n v="835675"/>
    <n v="27631"/>
    <n v="0"/>
    <n v="5"/>
    <m/>
    <n v="1"/>
    <n v="7.1"/>
    <m/>
    <m/>
    <n v="0.02"/>
    <s v="Clara"/>
    <n v="30"/>
    <n v="219"/>
    <n v="0"/>
    <n v="1"/>
    <n v="4"/>
    <n v="4"/>
    <n v="1"/>
    <n v="1"/>
    <n v="0"/>
    <n v="31"/>
    <n v="2"/>
    <n v="0"/>
    <n v="30"/>
    <n v="0.10000000000000378"/>
    <n v="219"/>
    <n v="1"/>
    <n v="4"/>
    <n v="8.8888888888888407E-2"/>
    <n v="4"/>
    <n v="0.13333333333333353"/>
    <n v="0"/>
    <n v="1.9428902930940239E-16"/>
    <n v="1"/>
    <n v="0.10000000000000014"/>
  </r>
  <r>
    <x v="1"/>
    <d v="2014-12-31T00:00:00"/>
    <x v="0"/>
    <s v="O500"/>
    <x v="132"/>
    <x v="480"/>
    <n v="808182"/>
    <n v="89812"/>
    <n v="0"/>
    <n v="7"/>
    <m/>
    <n v="3"/>
    <n v="5.9"/>
    <m/>
    <m/>
    <n v="0.7"/>
    <m/>
    <n v="80"/>
    <n v="275"/>
    <n v="7"/>
    <n v="2"/>
    <n v="13"/>
    <n v="5"/>
    <n v="1"/>
    <n v="3"/>
    <n v="1"/>
    <n v="33"/>
    <n v="4"/>
    <n v="1"/>
    <n v="80"/>
    <n v="0.26666666666667027"/>
    <n v="275"/>
    <n v="1"/>
    <n v="13"/>
    <n v="0.28888888888888842"/>
    <n v="5"/>
    <n v="0.16666666666666685"/>
    <n v="7"/>
    <n v="0.46666666666666679"/>
    <n v="2"/>
    <n v="0.20000000000000015"/>
  </r>
  <r>
    <x v="1"/>
    <d v="2014-12-31T00:00:00"/>
    <x v="0"/>
    <s v="O500"/>
    <x v="132"/>
    <x v="424"/>
    <n v="726551"/>
    <n v="58426"/>
    <n v="0"/>
    <n v="3"/>
    <m/>
    <n v="3"/>
    <n v="5.8860000000000001"/>
    <n v="27.57"/>
    <n v="1.3"/>
    <n v="0.22"/>
    <m/>
    <n v="78"/>
    <n v="46"/>
    <n v="2"/>
    <n v="0"/>
    <n v="10"/>
    <n v="7"/>
    <n v="0"/>
    <m/>
    <n v="0"/>
    <n v="28"/>
    <n v="1"/>
    <n v="0"/>
    <n v="78"/>
    <n v="0.26000000000000356"/>
    <n v="46"/>
    <n v="0.30666666666666387"/>
    <n v="10"/>
    <n v="0.22222222222222177"/>
    <n v="7"/>
    <n v="0.2333333333333335"/>
    <n v="2"/>
    <n v="0.13333333333333353"/>
    <n v="0"/>
    <n v="1.3877787807814457E-16"/>
  </r>
  <r>
    <x v="1"/>
    <d v="2014-12-31T00:00:00"/>
    <x v="1"/>
    <s v="O500"/>
    <x v="132"/>
    <x v="3"/>
    <n v="709724"/>
    <n v="41599"/>
    <n v="0"/>
    <n v="3"/>
    <m/>
    <n v="1"/>
    <n v="6"/>
    <m/>
    <m/>
    <n v="0.25"/>
    <m/>
    <n v="66"/>
    <n v="33"/>
    <n v="4"/>
    <n v="0"/>
    <n v="9"/>
    <n v="9"/>
    <n v="0"/>
    <n v="0"/>
    <n v="1"/>
    <n v="25"/>
    <n v="2"/>
    <n v="1"/>
    <n v="66"/>
    <n v="0.22000000000000355"/>
    <n v="33"/>
    <n v="0.21999999999999736"/>
    <n v="9"/>
    <n v="0.19999999999999954"/>
    <n v="9"/>
    <n v="0.30000000000000016"/>
    <n v="4"/>
    <n v="0.26666666666666683"/>
    <n v="0"/>
    <n v="1.3877787807814457E-16"/>
  </r>
  <r>
    <x v="1"/>
    <d v="2014-12-31T00:00:00"/>
    <x v="1"/>
    <s v="O500"/>
    <x v="132"/>
    <x v="481"/>
    <n v="659204"/>
    <n v="30368"/>
    <n v="0"/>
    <n v="4"/>
    <m/>
    <n v="2"/>
    <n v="6.3"/>
    <m/>
    <m/>
    <n v="0.91"/>
    <m/>
    <n v="66"/>
    <n v="45"/>
    <n v="6"/>
    <n v="0"/>
    <n v="12"/>
    <n v="7"/>
    <n v="1"/>
    <n v="0"/>
    <n v="0"/>
    <n v="35"/>
    <n v="4"/>
    <n v="2"/>
    <n v="66"/>
    <n v="0.22000000000000355"/>
    <n v="45"/>
    <n v="0.29999999999999721"/>
    <n v="12"/>
    <n v="0.26666666666666622"/>
    <n v="7"/>
    <n v="0.2333333333333335"/>
    <n v="6"/>
    <n v="0.40000000000000013"/>
    <n v="0"/>
    <n v="1.3877787807814457E-16"/>
  </r>
  <r>
    <x v="1"/>
    <d v="2014-12-31T00:00:00"/>
    <x v="1"/>
    <s v="O500"/>
    <x v="132"/>
    <x v="290"/>
    <n v="628836"/>
    <n v="121006"/>
    <n v="0"/>
    <n v="4"/>
    <m/>
    <n v="5"/>
    <n v="7.2"/>
    <n v="37.4"/>
    <n v="0.2"/>
    <n v="0.1"/>
    <s v="Clara"/>
    <n v="82"/>
    <n v="66"/>
    <n v="8"/>
    <n v="0"/>
    <n v="12"/>
    <n v="7"/>
    <n v="0"/>
    <n v="0"/>
    <n v="0"/>
    <n v="33"/>
    <n v="10"/>
    <n v="4"/>
    <n v="82"/>
    <n v="0.27333333333333698"/>
    <n v="66"/>
    <n v="0.43999999999999695"/>
    <n v="12"/>
    <n v="0.26666666666666622"/>
    <n v="7"/>
    <n v="0.2333333333333335"/>
    <n v="8"/>
    <n v="0.53333333333333344"/>
    <n v="0"/>
    <n v="1.3877787807814457E-16"/>
  </r>
  <r>
    <x v="1"/>
    <d v="2014-12-31T00:00:00"/>
    <x v="1"/>
    <s v="O500"/>
    <x v="132"/>
    <x v="167"/>
    <n v="597859"/>
    <n v="90029"/>
    <n v="0"/>
    <n v="4"/>
    <n v="0"/>
    <n v="4"/>
    <n v="7.2"/>
    <n v="37.799999999999997"/>
    <n v="0.9"/>
    <n v="0.1"/>
    <s v="Clara"/>
    <n v="75"/>
    <n v="53"/>
    <n v="9"/>
    <n v="0"/>
    <n v="9"/>
    <n v="7"/>
    <n v="0"/>
    <n v="0"/>
    <n v="0"/>
    <n v="36"/>
    <n v="13"/>
    <n v="4"/>
    <n v="75"/>
    <n v="0.2500000000000035"/>
    <n v="53"/>
    <n v="0.35333333333333045"/>
    <n v="9"/>
    <n v="0.19999999999999954"/>
    <n v="7"/>
    <n v="0.2333333333333335"/>
    <n v="9"/>
    <n v="0.60000000000000009"/>
    <n v="0"/>
    <n v="1.3877787807814457E-16"/>
  </r>
  <r>
    <x v="1"/>
    <d v="2014-12-31T00:00:00"/>
    <x v="1"/>
    <s v="O500"/>
    <x v="132"/>
    <x v="346"/>
    <n v="574100"/>
    <n v="30097"/>
    <n v="0"/>
    <n v="5"/>
    <n v="-1"/>
    <n v="14"/>
    <n v="7"/>
    <n v="36.799999999999997"/>
    <n v="0.1"/>
    <n v="0.1"/>
    <s v="Clara"/>
    <n v="81"/>
    <n v="48"/>
    <n v="6"/>
    <n v="0"/>
    <n v="13"/>
    <n v="7"/>
    <n v="0"/>
    <n v="0"/>
    <n v="-1"/>
    <n v="41"/>
    <n v="11"/>
    <n v="2"/>
    <n v="81"/>
    <n v="0.27000000000000363"/>
    <n v="48"/>
    <n v="0.31999999999999718"/>
    <n v="13"/>
    <n v="0.28888888888888842"/>
    <n v="7"/>
    <n v="0.2333333333333335"/>
    <n v="6"/>
    <n v="0.40000000000000013"/>
    <n v="0"/>
    <n v="1.3877787807814457E-16"/>
  </r>
  <r>
    <x v="1"/>
    <d v="2014-12-31T00:00:00"/>
    <x v="1"/>
    <s v="O500"/>
    <x v="132"/>
    <x v="482"/>
    <n v="568046"/>
    <n v="60216"/>
    <n v="0"/>
    <n v="27.1"/>
    <n v="0"/>
    <n v="7.3"/>
    <n v="8"/>
    <n v="38.799999999999997"/>
    <n v="0"/>
    <n v="-1"/>
    <s v="Oscura"/>
    <n v="76.099999999999994"/>
    <n v="55.8"/>
    <n v="1.4"/>
    <n v="2.7"/>
    <n v="10.6"/>
    <n v="12.1"/>
    <n v="1"/>
    <n v="0"/>
    <n v="0"/>
    <n v="106.2"/>
    <n v="18.600000000000001"/>
    <n v="9.9"/>
    <n v="76"/>
    <n v="0.25333333333333685"/>
    <n v="56"/>
    <n v="0.37333333333333041"/>
    <n v="11"/>
    <n v="0.24444444444444399"/>
    <n v="12"/>
    <n v="0.40000000000000013"/>
    <n v="1"/>
    <n v="6.666666666666686E-2"/>
    <n v="3"/>
    <n v="0.30000000000000016"/>
  </r>
  <r>
    <x v="1"/>
    <d v="2014-12-31T00:00:00"/>
    <x v="1"/>
    <s v="O500"/>
    <x v="132"/>
    <x v="185"/>
    <n v="494471"/>
    <n v="156733"/>
    <n v="0"/>
    <n v="0"/>
    <n v="0.1"/>
    <n v="9.6"/>
    <n v="7"/>
    <n v="40.5"/>
    <m/>
    <n v="0"/>
    <s v="Oscura"/>
    <n v="159"/>
    <n v="41.8"/>
    <n v="14.8"/>
    <n v="2.2999999999999998"/>
    <n v="5.8"/>
    <n v="21"/>
    <n v="1.3"/>
    <n v="2.6"/>
    <n v="0"/>
    <n v="40.799999999999997"/>
    <n v="23.2"/>
    <n v="2.4"/>
    <n v="159"/>
    <n v="0.5300000000000048"/>
    <n v="42"/>
    <n v="0.27999999999999725"/>
    <n v="6"/>
    <n v="0.13333333333333286"/>
    <n v="21"/>
    <n v="0.70000000000000007"/>
    <n v="15"/>
    <n v="1"/>
    <n v="2"/>
    <n v="0.20000000000000015"/>
  </r>
  <r>
    <x v="1"/>
    <d v="2012-03-25T00:00:00"/>
    <x v="0"/>
    <s v="O500"/>
    <x v="133"/>
    <x v="236"/>
    <n v="872514"/>
    <n v="27209"/>
    <n v="0"/>
    <n v="5"/>
    <m/>
    <n v="1"/>
    <n v="7"/>
    <m/>
    <m/>
    <n v="0.02"/>
    <s v="Clara"/>
    <n v="100"/>
    <n v="33"/>
    <n v="3"/>
    <n v="0"/>
    <n v="7"/>
    <n v="11"/>
    <n v="0"/>
    <n v="0"/>
    <n v="0"/>
    <n v="33"/>
    <n v="2"/>
    <n v="0"/>
    <n v="100"/>
    <n v="0.33333333333333737"/>
    <n v="33"/>
    <n v="0.21999999999999736"/>
    <n v="7"/>
    <n v="0.15555555555555509"/>
    <n v="11"/>
    <n v="0.36666666666666681"/>
    <n v="3"/>
    <n v="0.20000000000000018"/>
    <n v="0"/>
    <n v="1.3877787807814457E-16"/>
  </r>
  <r>
    <x v="1"/>
    <d v="2012-03-25T00:00:00"/>
    <x v="0"/>
    <s v="O500"/>
    <x v="133"/>
    <x v="345"/>
    <n v="845319"/>
    <n v="49151"/>
    <n v="0"/>
    <n v="3"/>
    <m/>
    <n v="1"/>
    <n v="5.9"/>
    <m/>
    <m/>
    <n v="0.26"/>
    <m/>
    <n v="336"/>
    <n v="53"/>
    <n v="7"/>
    <n v="0"/>
    <n v="10"/>
    <n v="19"/>
    <n v="0"/>
    <n v="0"/>
    <n v="1"/>
    <n v="33"/>
    <n v="3"/>
    <n v="0"/>
    <n v="336"/>
    <n v="1.3"/>
    <n v="53"/>
    <n v="0.35333333333333045"/>
    <n v="10"/>
    <n v="0.22222222222222177"/>
    <n v="19"/>
    <n v="0.63333333333333341"/>
    <n v="7"/>
    <n v="0.46666666666666679"/>
    <n v="0"/>
    <n v="1.3877787807814457E-16"/>
  </r>
  <r>
    <x v="1"/>
    <d v="2012-03-25T00:00:00"/>
    <x v="0"/>
    <s v="O500"/>
    <x v="133"/>
    <x v="320"/>
    <n v="796168"/>
    <n v="91849"/>
    <n v="0"/>
    <n v="4"/>
    <m/>
    <n v="3"/>
    <n v="6.1"/>
    <m/>
    <m/>
    <n v="0.9"/>
    <m/>
    <n v="284"/>
    <n v="92"/>
    <n v="12"/>
    <n v="0"/>
    <n v="18"/>
    <n v="21"/>
    <n v="1"/>
    <n v="1"/>
    <n v="1"/>
    <n v="38"/>
    <n v="8"/>
    <n v="1"/>
    <n v="284"/>
    <n v="0.94666666666666721"/>
    <n v="92"/>
    <n v="0.61333333333333084"/>
    <n v="18"/>
    <n v="0.39999999999999941"/>
    <n v="21"/>
    <n v="0.70000000000000007"/>
    <n v="12"/>
    <n v="0.8"/>
    <n v="0"/>
    <n v="1.3877787807814457E-16"/>
  </r>
  <r>
    <x v="1"/>
    <d v="2012-03-25T00:00:00"/>
    <x v="0"/>
    <s v="O500"/>
    <x v="133"/>
    <x v="25"/>
    <n v="763270"/>
    <n v="65849"/>
    <n v="0"/>
    <n v="2"/>
    <m/>
    <n v="2"/>
    <n v="5.9"/>
    <n v="27.39"/>
    <n v="1.32"/>
    <n v="0.24"/>
    <m/>
    <n v="113"/>
    <n v="42"/>
    <n v="5"/>
    <n v="0"/>
    <n v="10"/>
    <n v="11"/>
    <n v="0"/>
    <m/>
    <n v="1"/>
    <n v="33"/>
    <n v="4"/>
    <n v="0"/>
    <n v="113"/>
    <n v="0.37666666666667098"/>
    <n v="42"/>
    <n v="0.27999999999999725"/>
    <n v="10"/>
    <n v="0.22222222222222177"/>
    <n v="11"/>
    <n v="0.36666666666666681"/>
    <n v="5"/>
    <n v="0.33333333333333348"/>
    <n v="0"/>
    <n v="1.3877787807814457E-16"/>
  </r>
  <r>
    <x v="1"/>
    <d v="2012-03-25T00:00:00"/>
    <x v="0"/>
    <s v="O500"/>
    <x v="133"/>
    <x v="9"/>
    <n v="747770"/>
    <n v="50349"/>
    <n v="0"/>
    <n v="3"/>
    <m/>
    <n v="1"/>
    <n v="5.9"/>
    <m/>
    <m/>
    <n v="0.28999999999999998"/>
    <m/>
    <n v="177"/>
    <n v="44"/>
    <n v="7"/>
    <n v="0"/>
    <n v="10"/>
    <n v="15"/>
    <n v="1"/>
    <n v="0"/>
    <n v="1"/>
    <n v="27"/>
    <n v="3"/>
    <n v="0"/>
    <n v="177"/>
    <n v="0.59000000000000419"/>
    <n v="44"/>
    <n v="0.29333333333333056"/>
    <n v="10"/>
    <n v="0.22222222222222177"/>
    <n v="15"/>
    <n v="0.50000000000000011"/>
    <n v="7"/>
    <n v="0.46666666666666679"/>
    <n v="0"/>
    <n v="1.3877787807814457E-16"/>
  </r>
  <r>
    <x v="1"/>
    <d v="2012-03-25T00:00:00"/>
    <x v="0"/>
    <s v="O500"/>
    <x v="133"/>
    <x v="279"/>
    <n v="675811"/>
    <n v="33329"/>
    <n v="0"/>
    <n v="4"/>
    <m/>
    <n v="3"/>
    <n v="6.2"/>
    <m/>
    <m/>
    <n v="0.81"/>
    <m/>
    <n v="185"/>
    <n v="54"/>
    <n v="12"/>
    <n v="0"/>
    <n v="17"/>
    <n v="18"/>
    <n v="0"/>
    <n v="0"/>
    <n v="1"/>
    <n v="31"/>
    <n v="4"/>
    <n v="1"/>
    <n v="185"/>
    <n v="0.61666666666667058"/>
    <n v="54"/>
    <n v="0.3599999999999971"/>
    <n v="17"/>
    <n v="0.37777777777777721"/>
    <n v="18"/>
    <n v="0.60000000000000009"/>
    <n v="12"/>
    <n v="0.8"/>
    <n v="0"/>
    <n v="1.3877787807814457E-16"/>
  </r>
  <r>
    <x v="1"/>
    <d v="2012-03-25T00:00:00"/>
    <x v="0"/>
    <s v="O500"/>
    <x v="133"/>
    <x v="301"/>
    <n v="642482"/>
    <n v="177219"/>
    <n v="0"/>
    <n v="4"/>
    <m/>
    <n v="10"/>
    <n v="7.1"/>
    <n v="37.1"/>
    <n v="1.1000000000000001"/>
    <n v="0.1"/>
    <s v="Clara"/>
    <n v="295"/>
    <n v="103"/>
    <n v="19"/>
    <n v="0"/>
    <n v="17"/>
    <n v="22"/>
    <n v="0"/>
    <n v="0"/>
    <n v="0"/>
    <n v="37"/>
    <n v="10"/>
    <n v="2"/>
    <n v="295"/>
    <n v="0.9833333333333335"/>
    <n v="103"/>
    <n v="0.68666666666666465"/>
    <n v="17"/>
    <n v="0.37777777777777721"/>
    <n v="22"/>
    <n v="0.73333333333333339"/>
    <n v="19"/>
    <n v="1"/>
    <n v="0"/>
    <n v="1.3877787807814457E-16"/>
  </r>
  <r>
    <x v="1"/>
    <d v="2012-03-25T00:00:00"/>
    <x v="0"/>
    <s v="O500"/>
    <x v="133"/>
    <x v="173"/>
    <n v="624216"/>
    <n v="158953"/>
    <n v="0"/>
    <n v="3"/>
    <n v="0"/>
    <n v="9"/>
    <n v="6.7"/>
    <n v="37.200000000000003"/>
    <n v="0.3"/>
    <n v="0.1"/>
    <s v="Clara"/>
    <n v="297"/>
    <n v="106"/>
    <n v="18"/>
    <n v="0"/>
    <n v="16"/>
    <n v="20"/>
    <n v="0"/>
    <n v="0"/>
    <n v="0"/>
    <n v="33"/>
    <n v="13"/>
    <n v="2"/>
    <n v="297"/>
    <n v="0.9900000000000001"/>
    <n v="106"/>
    <n v="0.70666666666666478"/>
    <n v="16"/>
    <n v="0.35555555555555501"/>
    <n v="20"/>
    <n v="0.66666666666666674"/>
    <n v="18"/>
    <n v="1"/>
    <n v="0"/>
    <n v="1.3877787807814457E-16"/>
  </r>
  <r>
    <x v="1"/>
    <d v="2012-03-25T00:00:00"/>
    <x v="0"/>
    <s v="O500"/>
    <x v="133"/>
    <x v="483"/>
    <n v="592228"/>
    <n v="126965"/>
    <n v="0"/>
    <n v="7"/>
    <n v="-1"/>
    <n v="12"/>
    <n v="7.1"/>
    <n v="36.799999999999997"/>
    <n v="0.1"/>
    <n v="0.1"/>
    <s v="Clara"/>
    <n v="299"/>
    <n v="115"/>
    <n v="17"/>
    <n v="0"/>
    <n v="16"/>
    <n v="18"/>
    <n v="1"/>
    <n v="1"/>
    <n v="-1"/>
    <n v="46"/>
    <n v="17"/>
    <n v="3"/>
    <n v="299"/>
    <n v="0.9966666666666667"/>
    <n v="115"/>
    <n v="0.76666666666666516"/>
    <n v="16"/>
    <n v="0.35555555555555501"/>
    <n v="18"/>
    <n v="0.60000000000000009"/>
    <n v="17"/>
    <n v="1"/>
    <n v="0"/>
    <n v="1.3877787807814457E-16"/>
  </r>
  <r>
    <x v="1"/>
    <d v="2012-03-25T00:00:00"/>
    <x v="0"/>
    <s v="O500"/>
    <x v="133"/>
    <x v="484"/>
    <n v="561736"/>
    <n v="96473"/>
    <n v="0"/>
    <n v="1.2"/>
    <n v="0"/>
    <n v="21.6"/>
    <n v="6.7"/>
    <n v="36.1"/>
    <m/>
    <n v="-1"/>
    <s v="Oscura"/>
    <n v="156.1"/>
    <n v="78.7"/>
    <n v="11.5"/>
    <n v="3.5"/>
    <n v="13.2"/>
    <n v="26.2"/>
    <n v="0.5"/>
    <n v="0"/>
    <n v="0"/>
    <n v="65.3"/>
    <n v="35.9"/>
    <n v="0.3"/>
    <n v="156"/>
    <n v="0.5200000000000049"/>
    <n v="79"/>
    <n v="0.52666666666666362"/>
    <n v="13"/>
    <n v="0.28888888888888842"/>
    <n v="26"/>
    <n v="0.8666666666666667"/>
    <n v="12"/>
    <n v="0.8"/>
    <n v="4"/>
    <n v="0.40000000000000013"/>
  </r>
  <r>
    <x v="1"/>
    <d v="2012-03-25T00:00:00"/>
    <x v="0"/>
    <s v="O500"/>
    <x v="133"/>
    <x v="451"/>
    <n v="538064"/>
    <n v="30234"/>
    <n v="0"/>
    <n v="3.5"/>
    <n v="0"/>
    <n v="4.8"/>
    <n v="7.2"/>
    <n v="37.299999999999997"/>
    <m/>
    <n v="-1"/>
    <s v="Oscura"/>
    <n v="64.3"/>
    <n v="34.9"/>
    <n v="2.1"/>
    <n v="0.5"/>
    <n v="8.6999999999999993"/>
    <n v="0"/>
    <n v="0.5"/>
    <n v="0"/>
    <n v="0"/>
    <n v="52.5"/>
    <n v="26.5"/>
    <n v="8.6"/>
    <n v="64"/>
    <n v="0.2133333333333369"/>
    <n v="35"/>
    <n v="0.23333333333333067"/>
    <n v="9"/>
    <n v="0.19999999999999954"/>
    <n v="0"/>
    <n v="2.0816681711721685E-16"/>
    <n v="2"/>
    <n v="0.13333333333333353"/>
    <n v="1"/>
    <n v="0.10000000000000014"/>
  </r>
  <r>
    <x v="1"/>
    <d v="2012-03-25T00:00:00"/>
    <x v="0"/>
    <s v="O500"/>
    <x v="133"/>
    <x v="485"/>
    <n v="474457"/>
    <n v="142363"/>
    <n v="0"/>
    <n v="0"/>
    <n v="0"/>
    <n v="6.6"/>
    <n v="7.3"/>
    <n v="39.4"/>
    <m/>
    <n v="-1"/>
    <s v="Oscura"/>
    <n v="106.4"/>
    <n v="85.3"/>
    <n v="37.799999999999997"/>
    <n v="0"/>
    <n v="34.200000000000003"/>
    <n v="22.6"/>
    <n v="1"/>
    <n v="0"/>
    <n v="0"/>
    <n v="606.79999999999995"/>
    <n v="70"/>
    <n v="3"/>
    <n v="106"/>
    <n v="0.3533333333333375"/>
    <n v="85"/>
    <n v="0.56666666666666388"/>
    <n v="34"/>
    <n v="0.7555555555555552"/>
    <n v="23"/>
    <n v="0.76666666666666672"/>
    <n v="38"/>
    <n v="1"/>
    <n v="0"/>
    <n v="1.3877787807814457E-16"/>
  </r>
  <r>
    <x v="1"/>
    <d v="2011-07-30T00:00:00"/>
    <x v="0"/>
    <s v="O500"/>
    <x v="134"/>
    <x v="486"/>
    <n v="807801"/>
    <n v="47470"/>
    <n v="0"/>
    <n v="4"/>
    <m/>
    <n v="1"/>
    <n v="6.3"/>
    <m/>
    <m/>
    <n v="0.21"/>
    <m/>
    <n v="23"/>
    <n v="116"/>
    <n v="0"/>
    <n v="1"/>
    <n v="3"/>
    <n v="2"/>
    <n v="0"/>
    <n v="2"/>
    <n v="0"/>
    <n v="54"/>
    <n v="23"/>
    <n v="1"/>
    <n v="23"/>
    <n v="7.6666666666670491E-2"/>
    <n v="116"/>
    <n v="0.77333333333333187"/>
    <n v="3"/>
    <n v="6.666666666666618E-2"/>
    <n v="2"/>
    <n v="6.6666666666666874E-2"/>
    <n v="0"/>
    <n v="1.9428902930940239E-16"/>
    <n v="1"/>
    <n v="0.10000000000000014"/>
  </r>
  <r>
    <x v="1"/>
    <d v="2011-07-30T00:00:00"/>
    <x v="0"/>
    <s v="O500"/>
    <x v="134"/>
    <x v="320"/>
    <n v="735755"/>
    <n v="72348"/>
    <n v="0"/>
    <n v="6"/>
    <m/>
    <n v="2"/>
    <n v="6"/>
    <m/>
    <m/>
    <n v="0.41"/>
    <m/>
    <n v="56"/>
    <n v="347"/>
    <n v="4"/>
    <n v="2"/>
    <n v="9"/>
    <n v="5"/>
    <n v="1"/>
    <n v="3"/>
    <n v="1"/>
    <n v="40"/>
    <n v="9"/>
    <n v="1"/>
    <n v="56"/>
    <n v="0.18666666666667028"/>
    <n v="347"/>
    <n v="1"/>
    <n v="9"/>
    <n v="0.19999999999999954"/>
    <n v="5"/>
    <n v="0.16666666666666685"/>
    <n v="4"/>
    <n v="0.26666666666666683"/>
    <n v="2"/>
    <n v="0.20000000000000015"/>
  </r>
  <r>
    <x v="1"/>
    <d v="2011-07-30T00:00:00"/>
    <x v="0"/>
    <s v="O500"/>
    <x v="134"/>
    <x v="32"/>
    <n v="748300"/>
    <n v="62759"/>
    <n v="0"/>
    <n v="5"/>
    <m/>
    <n v="3"/>
    <n v="5.8250000000000002"/>
    <n v="27.45"/>
    <n v="1.35"/>
    <n v="0.33"/>
    <m/>
    <n v="220"/>
    <n v="51"/>
    <n v="3"/>
    <n v="0"/>
    <n v="8"/>
    <n v="18"/>
    <n v="0"/>
    <m/>
    <n v="1"/>
    <n v="32"/>
    <n v="4"/>
    <n v="1"/>
    <n v="220"/>
    <n v="0.73333333333333606"/>
    <n v="51"/>
    <n v="0.33999999999999714"/>
    <n v="8"/>
    <n v="0.17777777777777731"/>
    <n v="18"/>
    <n v="0.60000000000000009"/>
    <n v="3"/>
    <n v="0.20000000000000018"/>
    <n v="0"/>
    <n v="1.3877787807814457E-16"/>
  </r>
  <r>
    <x v="1"/>
    <d v="2011-07-30T00:00:00"/>
    <x v="0"/>
    <s v="O500"/>
    <x v="134"/>
    <x v="91"/>
    <n v="730318"/>
    <n v="44777"/>
    <n v="0"/>
    <n v="3"/>
    <m/>
    <n v="2"/>
    <n v="6"/>
    <m/>
    <m/>
    <n v="0.34"/>
    <m/>
    <n v="241"/>
    <n v="45"/>
    <n v="4"/>
    <n v="0"/>
    <n v="5"/>
    <n v="19"/>
    <n v="0"/>
    <n v="0"/>
    <n v="1"/>
    <n v="32"/>
    <n v="5"/>
    <n v="1"/>
    <n v="241"/>
    <n v="0.80333333333333534"/>
    <n v="45"/>
    <n v="0.29999999999999721"/>
    <n v="5"/>
    <n v="0.11111111111111063"/>
    <n v="19"/>
    <n v="0.63333333333333341"/>
    <n v="4"/>
    <n v="0.26666666666666683"/>
    <n v="0"/>
    <n v="1.3877787807814457E-16"/>
  </r>
  <r>
    <x v="1"/>
    <d v="2011-07-30T00:00:00"/>
    <x v="0"/>
    <s v="O500"/>
    <x v="134"/>
    <x v="460"/>
    <n v="627153"/>
    <n v="102553"/>
    <n v="0"/>
    <n v="4"/>
    <m/>
    <n v="8"/>
    <n v="7.1"/>
    <n v="37.5"/>
    <n v="1"/>
    <n v="0"/>
    <s v="Clara"/>
    <n v="177"/>
    <n v="86"/>
    <n v="7"/>
    <n v="0"/>
    <n v="12"/>
    <n v="12"/>
    <n v="0"/>
    <n v="0"/>
    <n v="0"/>
    <n v="33"/>
    <n v="9"/>
    <n v="3"/>
    <n v="177"/>
    <n v="0.59000000000000419"/>
    <n v="86"/>
    <n v="0.57333333333333059"/>
    <n v="12"/>
    <n v="0.26666666666666622"/>
    <n v="12"/>
    <n v="0.40000000000000013"/>
    <n v="7"/>
    <n v="0.46666666666666679"/>
    <n v="0"/>
    <n v="1.3877787807814457E-16"/>
  </r>
  <r>
    <x v="1"/>
    <d v="2011-07-30T00:00:00"/>
    <x v="0"/>
    <s v="O500"/>
    <x v="134"/>
    <x v="35"/>
    <n v="620161"/>
    <n v="95561"/>
    <n v="0"/>
    <n v="4"/>
    <m/>
    <n v="9"/>
    <n v="7.2"/>
    <n v="37.200000000000003"/>
    <n v="0.3"/>
    <n v="0"/>
    <s v="Clara"/>
    <n v="112"/>
    <n v="77"/>
    <n v="8"/>
    <n v="0"/>
    <n v="12"/>
    <n v="11"/>
    <n v="0"/>
    <n v="0"/>
    <n v="0"/>
    <n v="32"/>
    <n v="9"/>
    <n v="3"/>
    <n v="112"/>
    <n v="0.37333333333333762"/>
    <n v="77"/>
    <n v="0.5133333333333302"/>
    <n v="12"/>
    <n v="0.26666666666666622"/>
    <n v="11"/>
    <n v="0.36666666666666681"/>
    <n v="8"/>
    <n v="0.53333333333333344"/>
    <n v="0"/>
    <n v="1.3877787807814457E-16"/>
  </r>
  <r>
    <x v="1"/>
    <d v="2011-07-30T00:00:00"/>
    <x v="0"/>
    <s v="O500"/>
    <x v="134"/>
    <x v="487"/>
    <n v="588863"/>
    <n v="64263"/>
    <n v="0"/>
    <n v="4"/>
    <n v="-1"/>
    <n v="13"/>
    <n v="7.1"/>
    <n v="37.299999999999997"/>
    <n v="0.1"/>
    <n v="0.1"/>
    <s v="Clara"/>
    <n v="114"/>
    <n v="56"/>
    <n v="9"/>
    <n v="0"/>
    <n v="9"/>
    <n v="9"/>
    <n v="1"/>
    <n v="0"/>
    <n v="0"/>
    <n v="34"/>
    <n v="14"/>
    <n v="4"/>
    <n v="114"/>
    <n v="0.38000000000000433"/>
    <n v="56"/>
    <n v="0.37333333333333041"/>
    <n v="9"/>
    <n v="0.19999999999999954"/>
    <n v="9"/>
    <n v="0.30000000000000016"/>
    <n v="9"/>
    <n v="0.60000000000000009"/>
    <n v="0"/>
    <n v="1.3877787807814457E-16"/>
  </r>
  <r>
    <x v="1"/>
    <d v="2011-07-30T00:00:00"/>
    <x v="0"/>
    <s v="O500"/>
    <x v="134"/>
    <x v="287"/>
    <n v="531024"/>
    <n v="65761"/>
    <n v="0"/>
    <n v="0"/>
    <n v="0"/>
    <n v="27.4"/>
    <n v="6.6"/>
    <n v="35.6"/>
    <m/>
    <n v="-1"/>
    <s v="Oscura"/>
    <n v="92.9"/>
    <n v="0.5"/>
    <n v="13.5"/>
    <n v="2.2000000000000002"/>
    <n v="0"/>
    <n v="23.2"/>
    <n v="0"/>
    <n v="0.4"/>
    <n v="0"/>
    <n v="37.4"/>
    <n v="7"/>
    <n v="0.3"/>
    <n v="93"/>
    <n v="0.31000000000000388"/>
    <n v="1"/>
    <n v="6.6666666666641847E-3"/>
    <n v="0"/>
    <n v="-4.9266146717741321E-16"/>
    <n v="23"/>
    <n v="0.76666666666666672"/>
    <n v="14"/>
    <n v="0.93333333333333335"/>
    <n v="2"/>
    <n v="0.20000000000000015"/>
  </r>
  <r>
    <x v="1"/>
    <d v="2011-07-30T00:00:00"/>
    <x v="0"/>
    <s v="O500"/>
    <x v="134"/>
    <x v="488"/>
    <n v="498001"/>
    <n v="32738"/>
    <n v="0"/>
    <n v="0"/>
    <n v="0"/>
    <n v="15.8"/>
    <n v="6.9"/>
    <n v="35.1"/>
    <m/>
    <n v="-1"/>
    <s v="Oscura"/>
    <n v="66.400000000000006"/>
    <n v="30.5"/>
    <n v="13.9"/>
    <n v="1.2"/>
    <n v="8.1"/>
    <n v="10.3"/>
    <n v="1.3"/>
    <n v="0.6"/>
    <n v="0"/>
    <n v="157.19999999999999"/>
    <n v="32.5"/>
    <n v="10.199999999999999"/>
    <n v="66"/>
    <n v="0.22000000000000355"/>
    <n v="31"/>
    <n v="0.20666666666666406"/>
    <n v="8"/>
    <n v="0.17777777777777731"/>
    <n v="10"/>
    <n v="0.33339999999999997"/>
    <n v="14"/>
    <n v="0.93333333333333335"/>
    <n v="1"/>
    <n v="0.10000000000000014"/>
  </r>
  <r>
    <x v="1"/>
    <d v="2011-07-30T00:00:00"/>
    <x v="0"/>
    <s v="O500"/>
    <x v="134"/>
    <x v="489"/>
    <n v="495557"/>
    <n v="30294"/>
    <n v="0"/>
    <n v="0"/>
    <n v="0"/>
    <n v="15.1"/>
    <n v="7"/>
    <n v="36.299999999999997"/>
    <m/>
    <n v="-1"/>
    <s v="Oscura"/>
    <n v="63.6"/>
    <n v="26.2"/>
    <n v="11.1"/>
    <n v="0.7"/>
    <n v="7.7"/>
    <n v="0"/>
    <n v="0.1"/>
    <n v="2.2999999999999998"/>
    <n v="0"/>
    <n v="89.8"/>
    <n v="44.6"/>
    <n v="2.9"/>
    <n v="64"/>
    <n v="0.2133333333333369"/>
    <n v="26"/>
    <n v="0.17333333333333079"/>
    <n v="8"/>
    <n v="0.17777777777777731"/>
    <n v="0"/>
    <n v="2.0816681711721685E-16"/>
    <n v="11"/>
    <n v="0.73333333333333339"/>
    <n v="1"/>
    <n v="0.10000000000000014"/>
  </r>
  <r>
    <x v="1"/>
    <d v="2012-03-04T00:00:00"/>
    <x v="0"/>
    <s v="O500"/>
    <x v="135"/>
    <x v="490"/>
    <n v="828583"/>
    <n v="66071"/>
    <n v="0"/>
    <n v="11"/>
    <m/>
    <n v="3"/>
    <n v="5.8"/>
    <m/>
    <m/>
    <n v="0.42"/>
    <m/>
    <n v="466"/>
    <n v="87"/>
    <n v="11"/>
    <n v="0"/>
    <n v="60"/>
    <n v="25"/>
    <n v="2"/>
    <n v="1"/>
    <n v="1"/>
    <n v="44"/>
    <n v="8"/>
    <n v="1"/>
    <n v="466"/>
    <n v="1.3"/>
    <n v="87"/>
    <n v="0.5799999999999973"/>
    <n v="60"/>
    <n v="1"/>
    <n v="25"/>
    <n v="0.83333333333333337"/>
    <n v="11"/>
    <n v="0.73333333333333339"/>
    <n v="0"/>
    <n v="1.3877787807814457E-16"/>
  </r>
  <r>
    <x v="1"/>
    <d v="2012-03-04T00:00:00"/>
    <x v="0"/>
    <s v="O500"/>
    <x v="135"/>
    <x v="23"/>
    <n v="806979"/>
    <n v="44467"/>
    <n v="0"/>
    <n v="7"/>
    <m/>
    <n v="2"/>
    <n v="5.9"/>
    <m/>
    <m/>
    <n v="0.28000000000000003"/>
    <m/>
    <n v="279"/>
    <n v="46"/>
    <n v="6"/>
    <n v="0"/>
    <n v="35"/>
    <n v="17"/>
    <n v="1"/>
    <n v="1"/>
    <n v="1"/>
    <n v="36"/>
    <n v="4"/>
    <n v="1"/>
    <n v="279"/>
    <n v="0.93000000000000071"/>
    <n v="46"/>
    <n v="0.30666666666666387"/>
    <n v="35"/>
    <n v="0.77777777777777746"/>
    <n v="17"/>
    <n v="0.56666666666666676"/>
    <n v="6"/>
    <n v="0.40000000000000013"/>
    <n v="0"/>
    <n v="1.3877787807814457E-16"/>
  </r>
  <r>
    <x v="1"/>
    <d v="2012-03-04T00:00:00"/>
    <x v="0"/>
    <s v="O500"/>
    <x v="135"/>
    <x v="13"/>
    <n v="763798"/>
    <n v="71994"/>
    <n v="0"/>
    <n v="4"/>
    <m/>
    <n v="2"/>
    <n v="5.8140000000000001"/>
    <n v="27.29"/>
    <n v="1.38"/>
    <n v="0.34"/>
    <m/>
    <n v="108"/>
    <n v="60"/>
    <n v="7"/>
    <n v="0"/>
    <n v="12"/>
    <n v="12"/>
    <n v="0"/>
    <m/>
    <n v="1"/>
    <n v="32"/>
    <n v="5"/>
    <n v="0"/>
    <n v="108"/>
    <n v="0.36000000000000421"/>
    <n v="60"/>
    <n v="0.39999999999999702"/>
    <n v="12"/>
    <n v="0.26666666666666622"/>
    <n v="12"/>
    <n v="0.40000000000000013"/>
    <n v="7"/>
    <n v="0.46666666666666679"/>
    <n v="0"/>
    <n v="1.3877787807814457E-16"/>
  </r>
  <r>
    <x v="1"/>
    <d v="2012-03-04T00:00:00"/>
    <x v="0"/>
    <s v="O500"/>
    <x v="135"/>
    <x v="13"/>
    <n v="770728"/>
    <n v="55040"/>
    <n v="0"/>
    <n v="5"/>
    <m/>
    <n v="2"/>
    <n v="5.8840000000000003"/>
    <n v="27.29"/>
    <n v="1.02"/>
    <n v="0.12"/>
    <m/>
    <n v="81"/>
    <n v="100"/>
    <n v="4"/>
    <n v="0"/>
    <n v="12"/>
    <n v="5"/>
    <n v="0"/>
    <m/>
    <n v="0"/>
    <n v="28"/>
    <n v="2"/>
    <n v="1"/>
    <n v="81"/>
    <n v="0.27000000000000363"/>
    <n v="100"/>
    <n v="0.66666666666666452"/>
    <n v="12"/>
    <n v="0.26666666666666622"/>
    <n v="5"/>
    <n v="0.16666666666666685"/>
    <n v="4"/>
    <n v="0.26666666666666683"/>
    <n v="0"/>
    <n v="1.3877787807814457E-16"/>
  </r>
  <r>
    <x v="1"/>
    <d v="2012-03-04T00:00:00"/>
    <x v="0"/>
    <s v="O500"/>
    <x v="135"/>
    <x v="91"/>
    <n v="752051"/>
    <n v="36363"/>
    <n v="0"/>
    <n v="3"/>
    <m/>
    <n v="1"/>
    <n v="6"/>
    <m/>
    <m/>
    <n v="0.05"/>
    <m/>
    <n v="63"/>
    <n v="50"/>
    <n v="7"/>
    <n v="0"/>
    <n v="5"/>
    <n v="4"/>
    <n v="1"/>
    <n v="1"/>
    <n v="0"/>
    <n v="27"/>
    <n v="4"/>
    <n v="1"/>
    <n v="63"/>
    <n v="0.21000000000000357"/>
    <n v="50"/>
    <n v="0.33333333333333048"/>
    <n v="5"/>
    <n v="0.11111111111111063"/>
    <n v="4"/>
    <n v="0.13333333333333353"/>
    <n v="7"/>
    <n v="0.46666666666666679"/>
    <n v="0"/>
    <n v="1.3877787807814457E-16"/>
  </r>
  <r>
    <x v="1"/>
    <d v="2012-03-04T00:00:00"/>
    <x v="0"/>
    <s v="O500"/>
    <x v="135"/>
    <x v="491"/>
    <n v="742150"/>
    <n v="50346"/>
    <n v="0"/>
    <n v="4"/>
    <m/>
    <n v="2"/>
    <n v="6"/>
    <m/>
    <m/>
    <n v="0.31"/>
    <m/>
    <n v="92"/>
    <n v="60"/>
    <n v="7"/>
    <n v="0"/>
    <n v="11"/>
    <n v="10"/>
    <n v="1"/>
    <n v="1"/>
    <n v="1"/>
    <n v="34"/>
    <n v="7"/>
    <n v="1"/>
    <n v="92"/>
    <n v="0.30666666666667053"/>
    <n v="60"/>
    <n v="0.39999999999999702"/>
    <n v="11"/>
    <n v="0.24444444444444399"/>
    <n v="10"/>
    <n v="0.33339999999999997"/>
    <n v="7"/>
    <n v="0.46666666666666679"/>
    <n v="0"/>
    <n v="1.3877787807814457E-16"/>
  </r>
  <r>
    <x v="1"/>
    <d v="2012-03-04T00:00:00"/>
    <x v="0"/>
    <s v="O500"/>
    <x v="135"/>
    <x v="316"/>
    <n v="671275"/>
    <n v="31381"/>
    <n v="0"/>
    <n v="3"/>
    <m/>
    <n v="2"/>
    <n v="6.2"/>
    <s v=""/>
    <s v=""/>
    <n v="0.62"/>
    <s v=""/>
    <n v="100"/>
    <n v="39"/>
    <n v="3"/>
    <n v="0"/>
    <n v="10"/>
    <n v="8"/>
    <n v="0"/>
    <n v="0"/>
    <n v="1"/>
    <n v="27"/>
    <n v="4"/>
    <n v="0"/>
    <n v="100"/>
    <n v="0.33333333333333737"/>
    <n v="39"/>
    <n v="0.25999999999999729"/>
    <n v="10"/>
    <n v="0.22222222222222177"/>
    <n v="8"/>
    <n v="0.26666666666666683"/>
    <n v="3"/>
    <n v="0.20000000000000018"/>
    <n v="0"/>
    <n v="1.3877787807814457E-16"/>
  </r>
  <r>
    <x v="1"/>
    <d v="2012-03-04T00:00:00"/>
    <x v="0"/>
    <s v="O500"/>
    <x v="135"/>
    <x v="492"/>
    <n v="639894"/>
    <n v="174645"/>
    <n v="0"/>
    <n v="4"/>
    <m/>
    <n v="6"/>
    <n v="7.1"/>
    <n v="36.799999999999997"/>
    <n v="1.1000000000000001"/>
    <n v="0"/>
    <s v="Clara"/>
    <n v="113"/>
    <n v="83"/>
    <n v="6"/>
    <n v="0"/>
    <n v="22"/>
    <n v="10"/>
    <n v="0"/>
    <n v="0"/>
    <n v="0"/>
    <n v="34"/>
    <n v="10"/>
    <n v="1"/>
    <n v="113"/>
    <n v="0.37666666666667098"/>
    <n v="83"/>
    <n v="0.55333333333333046"/>
    <n v="22"/>
    <n v="0.48888888888888821"/>
    <n v="10"/>
    <n v="0.33339999999999997"/>
    <n v="6"/>
    <n v="0.40000000000000013"/>
    <n v="0"/>
    <n v="1.3877787807814457E-16"/>
  </r>
  <r>
    <x v="1"/>
    <d v="2012-03-04T00:00:00"/>
    <x v="0"/>
    <s v="O500"/>
    <x v="135"/>
    <x v="42"/>
    <n v="609484"/>
    <n v="144235"/>
    <n v="0"/>
    <n v="4"/>
    <n v="-1"/>
    <n v="7"/>
    <n v="7.1"/>
    <n v="36.9"/>
    <n v="0"/>
    <n v="0.1"/>
    <s v="Clara"/>
    <n v="110"/>
    <n v="69"/>
    <n v="6"/>
    <n v="0"/>
    <n v="19"/>
    <n v="11"/>
    <n v="0"/>
    <n v="0"/>
    <n v="0"/>
    <n v="34"/>
    <n v="8"/>
    <n v="2"/>
    <n v="110"/>
    <n v="0.36666666666667092"/>
    <n v="69"/>
    <n v="0.45999999999999691"/>
    <n v="19"/>
    <n v="0.42222222222222161"/>
    <n v="11"/>
    <n v="0.36666666666666681"/>
    <n v="6"/>
    <n v="0.40000000000000013"/>
    <n v="0"/>
    <n v="1.3877787807814457E-16"/>
  </r>
  <r>
    <x v="1"/>
    <d v="2012-03-04T00:00:00"/>
    <x v="0"/>
    <s v="O500"/>
    <x v="135"/>
    <x v="49"/>
    <n v="555381"/>
    <n v="30781"/>
    <n v="0"/>
    <n v="29.5"/>
    <n v="0"/>
    <n v="25.3"/>
    <n v="8"/>
    <n v="38.4"/>
    <m/>
    <n v="-1"/>
    <s v="Oscura"/>
    <n v="106.9"/>
    <n v="50.8"/>
    <n v="5.6"/>
    <n v="1.8"/>
    <n v="6"/>
    <n v="9.8000000000000007"/>
    <n v="0.9"/>
    <n v="0"/>
    <n v="0"/>
    <n v="104.4"/>
    <n v="19.2"/>
    <n v="8.6999999999999993"/>
    <n v="107"/>
    <n v="0.35666666666667085"/>
    <n v="51"/>
    <n v="0.33999999999999714"/>
    <n v="6"/>
    <n v="0.13333333333333286"/>
    <n v="10"/>
    <n v="0.33339999999999997"/>
    <n v="6"/>
    <n v="0.40000000000000013"/>
    <n v="2"/>
    <n v="0.20000000000000015"/>
  </r>
  <r>
    <x v="1"/>
    <d v="2012-03-04T00:00:00"/>
    <x v="0"/>
    <s v="O500"/>
    <x v="135"/>
    <x v="493"/>
    <n v="571791"/>
    <n v="106542"/>
    <n v="0"/>
    <n v="0.7"/>
    <n v="0"/>
    <n v="21.9"/>
    <n v="6.8"/>
    <n v="36.1"/>
    <m/>
    <n v="-1"/>
    <s v="Oscura"/>
    <n v="124.9"/>
    <n v="56.6"/>
    <n v="9.5"/>
    <n v="3"/>
    <n v="14.3"/>
    <n v="21.8"/>
    <n v="1"/>
    <n v="0"/>
    <n v="0"/>
    <n v="40.299999999999997"/>
    <n v="25.8"/>
    <n v="2.2000000000000002"/>
    <n v="125"/>
    <n v="0.41666666666667124"/>
    <n v="57"/>
    <n v="0.37999999999999706"/>
    <n v="14"/>
    <n v="0.31111111111111062"/>
    <n v="22"/>
    <n v="0.73333333333333339"/>
    <n v="10"/>
    <n v="0.66666666666666674"/>
    <n v="3"/>
    <n v="0.30000000000000016"/>
  </r>
  <r>
    <x v="1"/>
    <d v="2012-03-04T00:00:00"/>
    <x v="0"/>
    <s v="O500"/>
    <x v="135"/>
    <x v="413"/>
    <n v="531215"/>
    <n v="65966"/>
    <n v="0"/>
    <n v="0"/>
    <n v="0"/>
    <n v="23.9"/>
    <n v="6.7"/>
    <n v="34.9"/>
    <m/>
    <n v="-1"/>
    <s v="Oscura"/>
    <n v="72.900000000000006"/>
    <n v="0.4"/>
    <n v="4.4000000000000004"/>
    <n v="0.4"/>
    <n v="0"/>
    <n v="2.7"/>
    <n v="0.3"/>
    <n v="0.2"/>
    <n v="0"/>
    <n v="74.900000000000006"/>
    <n v="19.399999999999999"/>
    <n v="1.1000000000000001"/>
    <n v="73"/>
    <n v="0.24333333333333684"/>
    <n v="0"/>
    <n v="-2.482389294122811E-15"/>
    <n v="0"/>
    <n v="-4.9266146717741321E-16"/>
    <n v="3"/>
    <n v="0.1000000000000002"/>
    <n v="4"/>
    <n v="0.26666666666666683"/>
    <n v="0"/>
    <n v="1.3877787807814457E-16"/>
  </r>
  <r>
    <x v="1"/>
    <d v="2012-03-04T00:00:00"/>
    <x v="0"/>
    <s v="O500"/>
    <x v="135"/>
    <x v="494"/>
    <n v="486584"/>
    <n v="153215"/>
    <n v="0"/>
    <n v="0"/>
    <n v="0"/>
    <n v="8.9"/>
    <n v="6.7"/>
    <n v="38.1"/>
    <m/>
    <n v="-1"/>
    <s v="Oscura"/>
    <n v="63.4"/>
    <n v="30.7"/>
    <n v="2.8"/>
    <n v="0.6"/>
    <n v="9.9"/>
    <n v="4.9000000000000004"/>
    <n v="0.5"/>
    <n v="2.9"/>
    <n v="0"/>
    <n v="135.4"/>
    <n v="35.5"/>
    <n v="2.2999999999999998"/>
    <n v="63"/>
    <n v="0.21000000000000357"/>
    <n v="31"/>
    <n v="0.20666666666666406"/>
    <n v="10"/>
    <n v="0.22222222222222177"/>
    <n v="5"/>
    <n v="0.16666666666666685"/>
    <n v="3"/>
    <n v="0.20000000000000018"/>
    <n v="1"/>
    <n v="0.10000000000000014"/>
  </r>
  <r>
    <x v="1"/>
    <d v="2012-03-04T00:00:00"/>
    <x v="0"/>
    <s v="O500"/>
    <x v="135"/>
    <x v="495"/>
    <n v="497694"/>
    <n v="32445"/>
    <n v="0"/>
    <n v="0"/>
    <n v="0"/>
    <n v="15.8"/>
    <n v="7"/>
    <n v="35.9"/>
    <m/>
    <n v="-1"/>
    <s v="Oscura"/>
    <n v="53.5"/>
    <n v="19.100000000000001"/>
    <n v="5"/>
    <n v="0.7"/>
    <n v="7.1"/>
    <n v="8.4"/>
    <n v="1"/>
    <n v="0.9"/>
    <n v="0"/>
    <n v="103"/>
    <n v="29.6"/>
    <n v="3.6"/>
    <n v="54"/>
    <n v="0.18000000000000363"/>
    <n v="19"/>
    <n v="0.12666666666666421"/>
    <n v="7"/>
    <n v="0.15555555555555509"/>
    <n v="8"/>
    <n v="0.26666666666666683"/>
    <n v="5"/>
    <n v="0.33333333333333348"/>
    <n v="1"/>
    <n v="0.10000000000000014"/>
  </r>
  <r>
    <x v="1"/>
    <d v="2012-06-09T00:00:00"/>
    <x v="0"/>
    <s v="O500"/>
    <x v="136"/>
    <x v="496"/>
    <n v="840197"/>
    <n v="104797"/>
    <n v="0"/>
    <n v="6"/>
    <m/>
    <n v="5"/>
    <n v="6"/>
    <m/>
    <m/>
    <n v="0.22"/>
    <m/>
    <n v="387"/>
    <n v="107"/>
    <n v="8"/>
    <n v="0"/>
    <n v="17"/>
    <n v="24"/>
    <n v="0"/>
    <n v="1"/>
    <n v="2"/>
    <n v="55"/>
    <n v="19"/>
    <n v="2"/>
    <n v="387"/>
    <n v="1.3"/>
    <n v="107"/>
    <n v="0.71333333333333149"/>
    <n v="17"/>
    <n v="0.37777777777777721"/>
    <n v="24"/>
    <n v="0.8"/>
    <n v="8"/>
    <n v="0.53333333333333344"/>
    <n v="0"/>
    <n v="1.3877787807814457E-16"/>
  </r>
  <r>
    <x v="1"/>
    <d v="2012-06-09T00:00:00"/>
    <x v="0"/>
    <s v="O500"/>
    <x v="136"/>
    <x v="497"/>
    <n v="826896"/>
    <n v="91496"/>
    <n v="0"/>
    <n v="4"/>
    <m/>
    <n v="5"/>
    <n v="5.8"/>
    <m/>
    <m/>
    <n v="0.22"/>
    <m/>
    <n v="250"/>
    <n v="75"/>
    <n v="6"/>
    <n v="0"/>
    <n v="10"/>
    <n v="17"/>
    <n v="0"/>
    <n v="1"/>
    <n v="1"/>
    <n v="50"/>
    <n v="24"/>
    <n v="1"/>
    <n v="250"/>
    <n v="0.83333333333333504"/>
    <n v="75"/>
    <n v="0.49999999999999684"/>
    <n v="10"/>
    <n v="0.22222222222222177"/>
    <n v="17"/>
    <n v="0.56666666666666676"/>
    <n v="6"/>
    <n v="0.40000000000000013"/>
    <n v="0"/>
    <n v="1.3877787807814457E-16"/>
  </r>
  <r>
    <x v="1"/>
    <d v="2012-06-09T00:00:00"/>
    <x v="0"/>
    <s v="O500"/>
    <x v="136"/>
    <x v="498"/>
    <n v="780581"/>
    <n v="45181"/>
    <n v="0"/>
    <n v="3"/>
    <m/>
    <n v="4"/>
    <n v="6"/>
    <m/>
    <m/>
    <n v="0.18"/>
    <m/>
    <n v="94"/>
    <n v="61"/>
    <n v="5"/>
    <n v="0"/>
    <n v="8"/>
    <n v="13"/>
    <n v="0"/>
    <n v="0"/>
    <n v="1"/>
    <n v="38"/>
    <n v="8"/>
    <n v="2"/>
    <n v="94"/>
    <n v="0.31333333333333724"/>
    <n v="61"/>
    <n v="0.40666666666666368"/>
    <n v="8"/>
    <n v="0.17777777777777731"/>
    <n v="13"/>
    <n v="0.43333333333333346"/>
    <n v="5"/>
    <n v="0.33333333333333348"/>
    <n v="0"/>
    <n v="1.3877787807814457E-16"/>
  </r>
  <r>
    <x v="1"/>
    <d v="2012-06-09T00:00:00"/>
    <x v="0"/>
    <s v="O500"/>
    <x v="136"/>
    <x v="2"/>
    <n v="747802"/>
    <n v="62434"/>
    <n v="0"/>
    <n v="2"/>
    <m/>
    <n v="4"/>
    <n v="5.8470000000000004"/>
    <n v="27.5"/>
    <n v="1.1499999999999999"/>
    <n v="0.28999999999999998"/>
    <m/>
    <n v="116"/>
    <n v="49"/>
    <n v="3"/>
    <n v="0"/>
    <n v="8"/>
    <n v="11"/>
    <n v="0"/>
    <m/>
    <n v="1"/>
    <n v="30"/>
    <n v="6"/>
    <n v="0"/>
    <n v="116"/>
    <n v="0.38666666666667104"/>
    <n v="49"/>
    <n v="0.32666666666666383"/>
    <n v="8"/>
    <n v="0.17777777777777731"/>
    <n v="11"/>
    <n v="0.36666666666666681"/>
    <n v="3"/>
    <n v="0.20000000000000018"/>
    <n v="0"/>
    <n v="1.3877787807814457E-16"/>
  </r>
  <r>
    <x v="1"/>
    <d v="2012-06-09T00:00:00"/>
    <x v="0"/>
    <s v="O500"/>
    <x v="136"/>
    <x v="9"/>
    <n v="731233"/>
    <n v="45865"/>
    <n v="0"/>
    <n v="3"/>
    <m/>
    <n v="4"/>
    <n v="5.9"/>
    <m/>
    <m/>
    <n v="0.2"/>
    <m/>
    <n v="83"/>
    <n v="46"/>
    <n v="5"/>
    <n v="0"/>
    <n v="10"/>
    <n v="8"/>
    <n v="0"/>
    <n v="0"/>
    <n v="1"/>
    <n v="29"/>
    <n v="13"/>
    <n v="1"/>
    <n v="83"/>
    <n v="0.27666666666667034"/>
    <n v="46"/>
    <n v="0.30666666666666387"/>
    <n v="10"/>
    <n v="0.22222222222222177"/>
    <n v="8"/>
    <n v="0.26666666666666683"/>
    <n v="5"/>
    <n v="0.33333333333333348"/>
    <n v="0"/>
    <n v="1.3877787807814457E-16"/>
  </r>
  <r>
    <x v="1"/>
    <d v="2012-06-09T00:00:00"/>
    <x v="0"/>
    <s v="O500"/>
    <x v="136"/>
    <x v="499"/>
    <n v="710715"/>
    <n v="110560"/>
    <n v="0"/>
    <n v="5"/>
    <m/>
    <n v="8"/>
    <n v="7"/>
    <n v="35.5"/>
    <n v="1.18"/>
    <n v="0.04"/>
    <m/>
    <n v="66"/>
    <n v="69"/>
    <n v="10"/>
    <n v="0"/>
    <n v="11"/>
    <n v="7"/>
    <n v="0"/>
    <n v="1"/>
    <n v="1"/>
    <n v="32"/>
    <n v="9"/>
    <n v="1"/>
    <n v="66"/>
    <n v="0.22000000000000355"/>
    <n v="69"/>
    <n v="0.45999999999999691"/>
    <n v="11"/>
    <n v="0.24444444444444399"/>
    <n v="7"/>
    <n v="0.2333333333333335"/>
    <n v="10"/>
    <n v="0.66666666666666674"/>
    <n v="0"/>
    <n v="1.3877787807814457E-16"/>
  </r>
  <r>
    <x v="1"/>
    <d v="2012-06-09T00:00:00"/>
    <x v="0"/>
    <s v="O500"/>
    <x v="136"/>
    <x v="279"/>
    <n v="666966"/>
    <n v="34135"/>
    <n v="0"/>
    <n v="4"/>
    <m/>
    <n v="9"/>
    <n v="6.2"/>
    <m/>
    <m/>
    <n v="0.69"/>
    <m/>
    <n v="99"/>
    <n v="64"/>
    <n v="11"/>
    <n v="0"/>
    <n v="17"/>
    <n v="9"/>
    <n v="1"/>
    <n v="0"/>
    <n v="0"/>
    <n v="47"/>
    <n v="41"/>
    <n v="1"/>
    <n v="99"/>
    <n v="0.33000000000000401"/>
    <n v="64"/>
    <n v="0.42666666666666364"/>
    <n v="17"/>
    <n v="0.37777777777777721"/>
    <n v="9"/>
    <n v="0.30000000000000016"/>
    <n v="11"/>
    <n v="0.73333333333333339"/>
    <n v="0"/>
    <n v="1.3877787807814457E-16"/>
  </r>
  <r>
    <x v="1"/>
    <d v="2012-06-09T00:00:00"/>
    <x v="0"/>
    <s v="O500"/>
    <x v="136"/>
    <x v="475"/>
    <n v="674908"/>
    <n v="74753"/>
    <n v="0"/>
    <n v="6"/>
    <m/>
    <n v="7"/>
    <n v="7.2"/>
    <n v="36.799999999999997"/>
    <n v="1.1399999999999999"/>
    <n v="0.12"/>
    <s v=""/>
    <n v="302"/>
    <n v="90"/>
    <n v="27"/>
    <n v="0"/>
    <n v="19"/>
    <n v="17"/>
    <n v="0"/>
    <n v="0"/>
    <n v="1"/>
    <n v="40"/>
    <n v="14"/>
    <n v="2"/>
    <n v="302"/>
    <n v="1.3"/>
    <n v="90"/>
    <n v="0.59999999999999742"/>
    <n v="19"/>
    <n v="0.42222222222222161"/>
    <n v="17"/>
    <n v="0.56666666666666676"/>
    <n v="27"/>
    <n v="1"/>
    <n v="0"/>
    <n v="1.3877787807814457E-16"/>
  </r>
  <r>
    <x v="1"/>
    <d v="2012-06-09T00:00:00"/>
    <x v="0"/>
    <s v="O500"/>
    <x v="136"/>
    <x v="223"/>
    <n v="634640"/>
    <n v="34485"/>
    <n v="0"/>
    <n v="5"/>
    <n v="0"/>
    <n v="6"/>
    <n v="7.2"/>
    <n v="37.299999999999997"/>
    <n v="1.1000000000000001"/>
    <n v="0.1"/>
    <s v="Clara"/>
    <n v="192"/>
    <n v="77"/>
    <n v="25"/>
    <n v="0"/>
    <n v="15"/>
    <n v="17"/>
    <n v="0"/>
    <n v="1"/>
    <n v="0"/>
    <n v="37"/>
    <n v="15"/>
    <n v="2"/>
    <n v="192"/>
    <n v="0.64000000000000368"/>
    <n v="77"/>
    <n v="0.5133333333333302"/>
    <n v="15"/>
    <n v="0.33333333333333282"/>
    <n v="17"/>
    <n v="0.56666666666666676"/>
    <n v="25"/>
    <n v="1"/>
    <n v="0"/>
    <n v="1.3877787807814457E-16"/>
  </r>
  <r>
    <x v="1"/>
    <d v="2012-06-09T00:00:00"/>
    <x v="0"/>
    <s v="O500"/>
    <x v="136"/>
    <x v="500"/>
    <n v="571609"/>
    <n v="109838"/>
    <n v="0"/>
    <n v="1.2"/>
    <n v="0"/>
    <n v="21.9"/>
    <n v="6.9"/>
    <n v="37.299999999999997"/>
    <m/>
    <n v="-1"/>
    <s v="Oscura"/>
    <n v="216.4"/>
    <n v="101.1"/>
    <n v="16.899999999999999"/>
    <n v="3.7"/>
    <n v="21.1"/>
    <n v="36.9"/>
    <n v="0.6"/>
    <n v="0"/>
    <n v="0"/>
    <n v="191.8"/>
    <n v="55.2"/>
    <n v="0.5"/>
    <n v="216"/>
    <n v="0.72000000000000286"/>
    <n v="101"/>
    <n v="0.67333333333333123"/>
    <n v="21"/>
    <n v="0.46666666666666601"/>
    <n v="37"/>
    <n v="1"/>
    <n v="17"/>
    <n v="1"/>
    <n v="4"/>
    <n v="0.40000000000000013"/>
  </r>
  <r>
    <x v="1"/>
    <d v="2012-06-09T00:00:00"/>
    <x v="0"/>
    <s v="O500"/>
    <x v="136"/>
    <x v="275"/>
    <n v="539317"/>
    <n v="77546"/>
    <n v="0"/>
    <n v="0"/>
    <n v="0"/>
    <n v="20"/>
    <n v="7.3"/>
    <n v="40.6"/>
    <m/>
    <n v="-1"/>
    <s v="Oscura"/>
    <n v="116.5"/>
    <n v="24.2"/>
    <n v="5.4"/>
    <n v="0.8"/>
    <n v="2.8"/>
    <n v="25.1"/>
    <n v="1.1000000000000001"/>
    <n v="1.8"/>
    <n v="0"/>
    <n v="101.1"/>
    <n v="34.799999999999997"/>
    <n v="0.2"/>
    <n v="117"/>
    <n v="0.3900000000000044"/>
    <n v="24"/>
    <n v="0.15999999999999748"/>
    <n v="3"/>
    <n v="6.666666666666618E-2"/>
    <n v="25"/>
    <n v="0.83333333333333337"/>
    <n v="5"/>
    <n v="0.33333333333333348"/>
    <n v="1"/>
    <n v="0.10000000000000014"/>
  </r>
  <r>
    <x v="1"/>
    <d v="2013-05-16T00:00:00"/>
    <x v="0"/>
    <s v="O500"/>
    <x v="137"/>
    <x v="415"/>
    <n v="804333"/>
    <n v="46389"/>
    <n v="0"/>
    <n v="6"/>
    <m/>
    <n v="4"/>
    <n v="5.8"/>
    <m/>
    <m/>
    <n v="0.55000000000000004"/>
    <m/>
    <n v="167"/>
    <n v="70"/>
    <n v="3"/>
    <n v="0"/>
    <n v="17"/>
    <n v="15"/>
    <n v="0"/>
    <n v="0"/>
    <n v="1"/>
    <n v="49"/>
    <n v="11"/>
    <n v="0"/>
    <n v="167"/>
    <n v="0.55666666666667119"/>
    <n v="70"/>
    <n v="0.46666666666666357"/>
    <n v="17"/>
    <n v="0.37777777777777721"/>
    <n v="15"/>
    <n v="0.50000000000000011"/>
    <n v="3"/>
    <n v="0.20000000000000018"/>
    <n v="0"/>
    <n v="1.3877787807814457E-16"/>
  </r>
  <r>
    <x v="1"/>
    <d v="2013-05-16T00:00:00"/>
    <x v="0"/>
    <s v="O500"/>
    <x v="137"/>
    <x v="89"/>
    <n v="793848"/>
    <n v="35904"/>
    <n v="0"/>
    <n v="6"/>
    <m/>
    <n v="3"/>
    <n v="6.2"/>
    <m/>
    <m/>
    <n v="0.55000000000000004"/>
    <m/>
    <n v="172"/>
    <n v="55"/>
    <n v="2"/>
    <n v="0"/>
    <n v="13"/>
    <n v="12"/>
    <n v="0"/>
    <n v="0"/>
    <n v="1"/>
    <n v="45"/>
    <n v="13"/>
    <n v="0"/>
    <n v="172"/>
    <n v="0.57333333333333769"/>
    <n v="55"/>
    <n v="0.36666666666666375"/>
    <n v="13"/>
    <n v="0.28888888888888842"/>
    <n v="12"/>
    <n v="0.40000000000000013"/>
    <n v="2"/>
    <n v="0.13333333333333353"/>
    <n v="0"/>
    <n v="1.3877787807814457E-16"/>
  </r>
  <r>
    <x v="1"/>
    <d v="2013-05-16T00:00:00"/>
    <x v="0"/>
    <s v="O500"/>
    <x v="137"/>
    <x v="501"/>
    <n v="632831"/>
    <n v="157743"/>
    <n v="0"/>
    <n v="4"/>
    <m/>
    <n v="29"/>
    <n v="7.2"/>
    <n v="37.4"/>
    <n v="0"/>
    <n v="0.1"/>
    <s v="Clara"/>
    <n v="113"/>
    <n v="122"/>
    <n v="29"/>
    <n v="1"/>
    <n v="22"/>
    <n v="10"/>
    <n v="0"/>
    <n v="1"/>
    <n v="0"/>
    <n v="38"/>
    <n v="84"/>
    <n v="2"/>
    <n v="113"/>
    <n v="0.37666666666667098"/>
    <n v="122"/>
    <n v="0.81333333333333213"/>
    <n v="22"/>
    <n v="0.48888888888888821"/>
    <n v="10"/>
    <n v="0.33339999999999997"/>
    <n v="29"/>
    <n v="1"/>
    <n v="1"/>
    <n v="0.10000000000000014"/>
  </r>
  <r>
    <x v="1"/>
    <d v="2013-05-16T00:00:00"/>
    <x v="0"/>
    <s v="O500"/>
    <x v="137"/>
    <x v="502"/>
    <n v="603338"/>
    <n v="128250"/>
    <n v="0"/>
    <n v="6"/>
    <n v="0"/>
    <n v="46"/>
    <n v="7.1"/>
    <n v="37.9"/>
    <n v="0"/>
    <n v="0.1"/>
    <s v="Oscura"/>
    <n v="197"/>
    <n v="156"/>
    <n v="50"/>
    <n v="1"/>
    <n v="27"/>
    <n v="13"/>
    <n v="0"/>
    <n v="2"/>
    <n v="0"/>
    <n v="40"/>
    <n v="153"/>
    <n v="3"/>
    <n v="197"/>
    <n v="0.65666666666667017"/>
    <n v="156"/>
    <n v="1"/>
    <n v="27"/>
    <n v="0.59999999999999942"/>
    <n v="13"/>
    <n v="0.43333333333333346"/>
    <n v="50"/>
    <n v="1"/>
    <n v="1"/>
    <n v="0.10000000000000014"/>
  </r>
  <r>
    <x v="1"/>
    <d v="2013-05-16T00:00:00"/>
    <x v="0"/>
    <s v="O500"/>
    <x v="137"/>
    <x v="363"/>
    <n v="566788"/>
    <n v="91700"/>
    <n v="0"/>
    <n v="36.200000000000003"/>
    <n v="0"/>
    <n v="44.2"/>
    <n v="7"/>
    <n v="36.5"/>
    <m/>
    <n v="-1"/>
    <s v="Oscura"/>
    <n v="128.6"/>
    <n v="104.2"/>
    <n v="39.299999999999997"/>
    <n v="5.9"/>
    <n v="20"/>
    <n v="16.600000000000001"/>
    <n v="2.5"/>
    <n v="0"/>
    <n v="0"/>
    <n v="52.4"/>
    <n v="66.8"/>
    <n v="4.0999999999999996"/>
    <n v="129"/>
    <n v="0.43000000000000466"/>
    <n v="104"/>
    <n v="0.69333333333333136"/>
    <n v="20"/>
    <n v="0.44444444444444381"/>
    <n v="17"/>
    <n v="0.56666666666666676"/>
    <n v="39"/>
    <n v="1"/>
    <n v="6"/>
    <n v="0.60000000000000009"/>
  </r>
  <r>
    <x v="1"/>
    <d v="2013-05-16T00:00:00"/>
    <x v="1"/>
    <s v="O500"/>
    <x v="137"/>
    <x v="235"/>
    <n v="537330"/>
    <n v="62242"/>
    <n v="0"/>
    <n v="0.9"/>
    <n v="0"/>
    <n v="54.5"/>
    <n v="7"/>
    <n v="36.6"/>
    <m/>
    <n v="0"/>
    <s v="Oscura"/>
    <n v="156"/>
    <n v="66.099999999999994"/>
    <n v="29.1"/>
    <n v="0.6"/>
    <n v="12.8"/>
    <n v="9.8000000000000007"/>
    <n v="2.6"/>
    <n v="0"/>
    <n v="0"/>
    <n v="22.6"/>
    <n v="114.6"/>
    <n v="4.3"/>
    <n v="156"/>
    <n v="0.5200000000000049"/>
    <n v="66"/>
    <n v="0.43999999999999695"/>
    <n v="13"/>
    <n v="0.28888888888888842"/>
    <n v="10"/>
    <n v="0.33339999999999997"/>
    <n v="29"/>
    <n v="1"/>
    <n v="1"/>
    <n v="0.10000000000000014"/>
  </r>
  <r>
    <x v="1"/>
    <d v="2013-05-16T00:00:00"/>
    <x v="1"/>
    <s v="O500"/>
    <x v="137"/>
    <x v="69"/>
    <n v="509062"/>
    <n v="33974"/>
    <n v="0"/>
    <n v="0"/>
    <n v="0"/>
    <n v="52.4"/>
    <n v="6.7"/>
    <n v="40.1"/>
    <m/>
    <n v="-1"/>
    <s v="Oscura"/>
    <n v="26.2"/>
    <n v="62.6"/>
    <n v="41.8"/>
    <n v="1.6"/>
    <n v="4.3"/>
    <n v="6.9"/>
    <n v="0.8"/>
    <n v="2.2999999999999998"/>
    <n v="0"/>
    <n v="51.9"/>
    <n v="4"/>
    <n v="4.5"/>
    <n v="26"/>
    <n v="8.6666666666670472E-2"/>
    <n v="63"/>
    <n v="0.41999999999999699"/>
    <n v="4"/>
    <n v="8.8888888888888407E-2"/>
    <n v="7"/>
    <n v="0.2333333333333335"/>
    <n v="42"/>
    <n v="1"/>
    <n v="2"/>
    <n v="0.20000000000000015"/>
  </r>
  <r>
    <x v="1"/>
    <d v="2012-11-13T00:00:00"/>
    <x v="0"/>
    <s v="O500"/>
    <x v="138"/>
    <x v="415"/>
    <n v="815367"/>
    <n v="48310"/>
    <n v="0"/>
    <n v="3"/>
    <m/>
    <n v="1"/>
    <n v="6.5"/>
    <m/>
    <m/>
    <n v="0.15"/>
    <m/>
    <n v="106"/>
    <n v="54"/>
    <n v="1"/>
    <n v="0"/>
    <n v="7"/>
    <n v="15"/>
    <n v="0"/>
    <n v="0"/>
    <n v="1"/>
    <n v="33"/>
    <n v="5"/>
    <n v="0"/>
    <n v="106"/>
    <n v="0.3533333333333375"/>
    <n v="54"/>
    <n v="0.3599999999999971"/>
    <n v="7"/>
    <n v="0.15555555555555509"/>
    <n v="15"/>
    <n v="0.50000000000000011"/>
    <n v="1"/>
    <n v="6.666666666666686E-2"/>
    <n v="0"/>
    <n v="1.3877787807814457E-16"/>
  </r>
  <r>
    <x v="1"/>
    <d v="2012-11-13T00:00:00"/>
    <x v="0"/>
    <s v="O500"/>
    <x v="138"/>
    <x v="23"/>
    <n v="776760"/>
    <n v="9826"/>
    <n v="0"/>
    <n v="3"/>
    <m/>
    <n v="1"/>
    <n v="6.2"/>
    <m/>
    <m/>
    <n v="0.09"/>
    <m/>
    <n v="70"/>
    <n v="31"/>
    <n v="2"/>
    <n v="0"/>
    <n v="4"/>
    <n v="9"/>
    <n v="1"/>
    <n v="0"/>
    <n v="0"/>
    <n v="31"/>
    <n v="4"/>
    <n v="0"/>
    <n v="70"/>
    <n v="0.23333333333333686"/>
    <n v="31"/>
    <n v="0.20666666666666406"/>
    <n v="4"/>
    <n v="8.8888888888888407E-2"/>
    <n v="9"/>
    <n v="0.30000000000000016"/>
    <n v="2"/>
    <n v="0.13333333333333353"/>
    <n v="0"/>
    <n v="1.3877787807814457E-16"/>
  </r>
  <r>
    <x v="1"/>
    <d v="2012-11-13T00:00:00"/>
    <x v="0"/>
    <s v="O500"/>
    <x v="138"/>
    <x v="2"/>
    <n v="757590"/>
    <n v="27990"/>
    <n v="0"/>
    <n v="2"/>
    <m/>
    <n v="3"/>
    <n v="5.9820000000000002"/>
    <n v="27.83"/>
    <n v="1.17"/>
    <n v="0.38"/>
    <m/>
    <n v="82"/>
    <n v="47"/>
    <n v="6"/>
    <n v="0"/>
    <n v="9"/>
    <n v="6"/>
    <n v="0"/>
    <m/>
    <n v="0"/>
    <n v="26"/>
    <n v="1"/>
    <n v="0"/>
    <n v="82"/>
    <n v="0.27333333333333698"/>
    <n v="47"/>
    <n v="0.31333333333333052"/>
    <n v="9"/>
    <n v="0.19999999999999954"/>
    <n v="6"/>
    <n v="0.20000000000000018"/>
    <n v="6"/>
    <n v="0.40000000000000013"/>
    <n v="0"/>
    <n v="1.3877787807814457E-16"/>
  </r>
  <r>
    <x v="1"/>
    <d v="2012-11-13T00:00:00"/>
    <x v="0"/>
    <s v="O500"/>
    <x v="138"/>
    <x v="60"/>
    <n v="745756"/>
    <n v="16156"/>
    <n v="0"/>
    <n v="4"/>
    <m/>
    <n v="1"/>
    <n v="6.2"/>
    <n v="29.6"/>
    <n v="1.03"/>
    <n v="0.36"/>
    <m/>
    <n v="56"/>
    <n v="41"/>
    <n v="8"/>
    <n v="0"/>
    <n v="7"/>
    <n v="7"/>
    <n v="0"/>
    <n v="0"/>
    <n v="0"/>
    <n v="26"/>
    <n v="3"/>
    <n v="0"/>
    <n v="56"/>
    <n v="0.18666666666667028"/>
    <n v="41"/>
    <n v="0.2733333333333306"/>
    <n v="7"/>
    <n v="0.15555555555555509"/>
    <n v="7"/>
    <n v="0.2333333333333335"/>
    <n v="8"/>
    <n v="0.53333333333333344"/>
    <n v="0"/>
    <n v="1.3877787807814457E-16"/>
  </r>
  <r>
    <x v="1"/>
    <d v="2012-11-13T00:00:00"/>
    <x v="0"/>
    <s v="O500"/>
    <x v="138"/>
    <x v="367"/>
    <n v="729600"/>
    <n v="98388"/>
    <n v="0"/>
    <n v="4"/>
    <m/>
    <n v="2"/>
    <n v="5.9"/>
    <m/>
    <m/>
    <n v="1.1299999999999999"/>
    <m/>
    <n v="187"/>
    <n v="81"/>
    <n v="20"/>
    <n v="1"/>
    <n v="19"/>
    <n v="12"/>
    <n v="0"/>
    <n v="0"/>
    <n v="1"/>
    <n v="26"/>
    <n v="6"/>
    <n v="1"/>
    <n v="187"/>
    <n v="0.62333333333333718"/>
    <n v="81"/>
    <n v="0.53999999999999704"/>
    <n v="19"/>
    <n v="0.42222222222222161"/>
    <n v="12"/>
    <n v="0.40000000000000013"/>
    <n v="20"/>
    <n v="1"/>
    <n v="1"/>
    <n v="0.10000000000000014"/>
  </r>
  <r>
    <x v="1"/>
    <d v="2012-11-13T00:00:00"/>
    <x v="0"/>
    <s v="O500"/>
    <x v="138"/>
    <x v="503"/>
    <n v="689987"/>
    <n v="58775"/>
    <n v="0"/>
    <n v="8"/>
    <m/>
    <n v="4"/>
    <n v="5.7"/>
    <m/>
    <m/>
    <n v="0.1"/>
    <m/>
    <n v="169"/>
    <n v="93"/>
    <n v="10"/>
    <n v="0"/>
    <n v="21"/>
    <n v="12"/>
    <n v="1"/>
    <n v="1"/>
    <n v="2"/>
    <n v="44"/>
    <n v="8"/>
    <n v="1"/>
    <n v="169"/>
    <n v="0.56333333333333779"/>
    <n v="93"/>
    <n v="0.62"/>
    <n v="21"/>
    <n v="0.46666666666666601"/>
    <n v="12"/>
    <n v="0.40000000000000013"/>
    <n v="10"/>
    <n v="0.66666666666666674"/>
    <n v="0"/>
    <n v="1.3877787807814457E-16"/>
  </r>
  <r>
    <x v="1"/>
    <d v="2012-11-13T00:00:00"/>
    <x v="0"/>
    <s v="O500"/>
    <x v="138"/>
    <x v="79"/>
    <n v="661376"/>
    <n v="30164"/>
    <n v="0"/>
    <n v="6"/>
    <m/>
    <n v="3"/>
    <n v="5.9"/>
    <s v=""/>
    <s v=""/>
    <n v="0.1"/>
    <s v=""/>
    <n v="70"/>
    <n v="67"/>
    <n v="7"/>
    <n v="0"/>
    <n v="12"/>
    <n v="6"/>
    <n v="1"/>
    <n v="0"/>
    <n v="1"/>
    <n v="27"/>
    <n v="6"/>
    <n v="1"/>
    <n v="70"/>
    <n v="0.23333333333333686"/>
    <n v="67"/>
    <n v="0.4466666666666636"/>
    <n v="12"/>
    <n v="0.26666666666666622"/>
    <n v="6"/>
    <n v="0.20000000000000018"/>
    <n v="7"/>
    <n v="0.46666666666666679"/>
    <n v="0"/>
    <n v="1.3877787807814457E-16"/>
  </r>
  <r>
    <x v="1"/>
    <d v="2012-11-13T00:00:00"/>
    <x v="0"/>
    <s v="O500"/>
    <x v="138"/>
    <x v="504"/>
    <n v="602554"/>
    <n v="131147"/>
    <n v="0"/>
    <n v="30"/>
    <n v="-1"/>
    <n v="19"/>
    <n v="7.1"/>
    <n v="36.6"/>
    <n v="0.2"/>
    <n v="0.1"/>
    <s v="Clara"/>
    <n v="191"/>
    <n v="224"/>
    <n v="28"/>
    <n v="1"/>
    <n v="89"/>
    <n v="16"/>
    <n v="1"/>
    <n v="3"/>
    <n v="-1"/>
    <n v="44"/>
    <n v="13"/>
    <n v="4"/>
    <n v="191"/>
    <n v="0.63666666666667038"/>
    <n v="224"/>
    <n v="1"/>
    <n v="89"/>
    <n v="1"/>
    <n v="16"/>
    <n v="0.53333333333333344"/>
    <n v="28"/>
    <n v="1"/>
    <n v="1"/>
    <n v="0.10000000000000014"/>
  </r>
  <r>
    <x v="1"/>
    <d v="2012-11-13T00:00:00"/>
    <x v="0"/>
    <s v="O500"/>
    <x v="138"/>
    <x v="213"/>
    <n v="570932"/>
    <n v="99525"/>
    <n v="0"/>
    <n v="1.8"/>
    <n v="0"/>
    <n v="27"/>
    <n v="6.8"/>
    <n v="36.299999999999997"/>
    <m/>
    <n v="-1"/>
    <s v="Oscura"/>
    <n v="167.8"/>
    <n v="70.400000000000006"/>
    <n v="19.899999999999999"/>
    <n v="1.1000000000000001"/>
    <n v="14"/>
    <n v="25.1"/>
    <n v="0.9"/>
    <n v="0"/>
    <n v="0"/>
    <n v="45"/>
    <n v="27.3"/>
    <n v="3.1"/>
    <n v="168"/>
    <n v="0.56000000000000449"/>
    <n v="70"/>
    <n v="0.46666666666666357"/>
    <n v="14"/>
    <n v="0.31111111111111062"/>
    <n v="25"/>
    <n v="0.83333333333333337"/>
    <n v="20"/>
    <n v="1"/>
    <n v="1"/>
    <n v="0.10000000000000014"/>
  </r>
  <r>
    <x v="1"/>
    <d v="2012-11-13T00:00:00"/>
    <x v="0"/>
    <s v="O500"/>
    <x v="138"/>
    <x v="82"/>
    <n v="540413"/>
    <n v="69006"/>
    <n v="0"/>
    <n v="0"/>
    <n v="0"/>
    <n v="18.5"/>
    <n v="6.6"/>
    <n v="35.9"/>
    <m/>
    <n v="-1"/>
    <s v="Oscura"/>
    <n v="73.8"/>
    <n v="28.4"/>
    <n v="16.100000000000001"/>
    <n v="1.1000000000000001"/>
    <n v="5"/>
    <n v="17"/>
    <n v="1.1000000000000001"/>
    <n v="0"/>
    <n v="0"/>
    <n v="95"/>
    <n v="28.2"/>
    <n v="2.7"/>
    <n v="74"/>
    <n v="0.24666666666667017"/>
    <n v="28"/>
    <n v="0.18666666666666409"/>
    <n v="5"/>
    <n v="0.11111111111111063"/>
    <n v="17"/>
    <n v="0.56666666666666676"/>
    <n v="16"/>
    <n v="1"/>
    <n v="1"/>
    <n v="0.10000000000000014"/>
  </r>
  <r>
    <x v="1"/>
    <d v="2012-11-13T00:00:00"/>
    <x v="1"/>
    <s v="O500"/>
    <x v="138"/>
    <x v="131"/>
    <n v="502104"/>
    <n v="30697"/>
    <n v="0"/>
    <n v="0"/>
    <n v="0"/>
    <n v="21.5"/>
    <n v="6.9"/>
    <n v="38"/>
    <m/>
    <n v="-1"/>
    <s v="Oscura"/>
    <n v="62.2"/>
    <n v="25.7"/>
    <n v="28"/>
    <n v="3.1"/>
    <n v="4.8"/>
    <n v="13.6"/>
    <n v="0.9"/>
    <n v="0"/>
    <n v="0"/>
    <n v="90.6"/>
    <n v="29.9"/>
    <n v="5.2"/>
    <n v="62"/>
    <n v="0.20666666666667025"/>
    <n v="26"/>
    <n v="0.17333333333333079"/>
    <n v="5"/>
    <n v="0.11111111111111063"/>
    <n v="14"/>
    <n v="0.46666666666666679"/>
    <n v="28"/>
    <n v="1"/>
    <n v="3"/>
    <n v="0.30000000000000016"/>
  </r>
  <r>
    <x v="1"/>
    <d v="2012-04-29T00:00:00"/>
    <x v="0"/>
    <s v="O500"/>
    <x v="139"/>
    <x v="23"/>
    <n v="816018"/>
    <n v="18129"/>
    <n v="0"/>
    <n v="3"/>
    <m/>
    <n v="1"/>
    <n v="7"/>
    <n v="1.01"/>
    <n v="34.9"/>
    <n v="0.03"/>
    <m/>
    <n v="72"/>
    <n v="57"/>
    <n v="5"/>
    <n v="0"/>
    <n v="10"/>
    <n v="7"/>
    <n v="0"/>
    <n v="0"/>
    <n v="1"/>
    <n v="29"/>
    <n v="3"/>
    <n v="0"/>
    <n v="72"/>
    <n v="0.24000000000000352"/>
    <n v="57"/>
    <n v="0.37999999999999706"/>
    <n v="10"/>
    <n v="0.22222222222222177"/>
    <n v="7"/>
    <n v="0.2333333333333335"/>
    <n v="5"/>
    <n v="0.33333333333333348"/>
    <n v="0"/>
    <n v="1.3877787807814457E-16"/>
  </r>
  <r>
    <x v="1"/>
    <d v="2012-04-29T00:00:00"/>
    <x v="0"/>
    <s v="O500"/>
    <x v="139"/>
    <x v="139"/>
    <n v="776484"/>
    <n v="21857"/>
    <n v="0"/>
    <n v="2"/>
    <m/>
    <n v="3"/>
    <n v="6.4089999999999998"/>
    <n v="29.59"/>
    <n v="1.19"/>
    <n v="0.36"/>
    <m/>
    <n v="58"/>
    <n v="34"/>
    <n v="40"/>
    <n v="0"/>
    <n v="6"/>
    <n v="6"/>
    <n v="0"/>
    <m/>
    <n v="0"/>
    <n v="35"/>
    <n v="3"/>
    <n v="1"/>
    <n v="58"/>
    <n v="0.19333333333333694"/>
    <n v="34"/>
    <n v="0.22666666666666402"/>
    <n v="6"/>
    <n v="0.13333333333333286"/>
    <n v="6"/>
    <n v="0.20000000000000018"/>
    <n v="40"/>
    <n v="1"/>
    <n v="0"/>
    <n v="1.3877787807814457E-16"/>
  </r>
  <r>
    <x v="1"/>
    <d v="2012-04-29T00:00:00"/>
    <x v="0"/>
    <s v="O500"/>
    <x v="139"/>
    <x v="25"/>
    <n v="744947"/>
    <n v="31850"/>
    <n v="0"/>
    <n v="1"/>
    <m/>
    <n v="2"/>
    <n v="6.032"/>
    <n v="28.09"/>
    <n v="1.18"/>
    <n v="0.22"/>
    <m/>
    <n v="59"/>
    <n v="32"/>
    <n v="4"/>
    <n v="0"/>
    <n v="4"/>
    <n v="4"/>
    <n v="0"/>
    <m/>
    <n v="0"/>
    <n v="25"/>
    <n v="1"/>
    <n v="0"/>
    <n v="59"/>
    <n v="0.19666666666667026"/>
    <n v="32"/>
    <n v="0.21333333333333071"/>
    <n v="4"/>
    <n v="8.8888888888888407E-2"/>
    <n v="4"/>
    <n v="0.13333333333333353"/>
    <n v="4"/>
    <n v="0.26666666666666683"/>
    <n v="0"/>
    <n v="1.3877787807814457E-16"/>
  </r>
  <r>
    <x v="1"/>
    <d v="2012-04-29T00:00:00"/>
    <x v="0"/>
    <s v="O500"/>
    <x v="139"/>
    <x v="91"/>
    <n v="727807"/>
    <n v="14710"/>
    <n v="0"/>
    <n v="2"/>
    <m/>
    <n v="1"/>
    <n v="6.4"/>
    <m/>
    <m/>
    <n v="0.21"/>
    <m/>
    <n v="29"/>
    <n v="23"/>
    <n v="5"/>
    <n v="0"/>
    <n v="2"/>
    <n v="5"/>
    <n v="0"/>
    <n v="0"/>
    <n v="0"/>
    <n v="27"/>
    <n v="3"/>
    <n v="0"/>
    <n v="29"/>
    <n v="9.6666666666670453E-2"/>
    <n v="23"/>
    <n v="0.15333333333333082"/>
    <n v="2"/>
    <n v="4.4444444444443953E-2"/>
    <n v="5"/>
    <n v="0.16666666666666685"/>
    <n v="5"/>
    <n v="0.33333333333333348"/>
    <n v="0"/>
    <n v="1.3877787807814457E-16"/>
  </r>
  <r>
    <x v="1"/>
    <d v="2012-04-29T00:00:00"/>
    <x v="0"/>
    <s v="O500"/>
    <x v="139"/>
    <x v="3"/>
    <n v="757750"/>
    <n v="3123"/>
    <n v="0"/>
    <n v="2"/>
    <m/>
    <n v="1"/>
    <n v="6.1"/>
    <m/>
    <m/>
    <n v="0.25"/>
    <m/>
    <n v="87"/>
    <n v="71"/>
    <n v="3"/>
    <n v="0"/>
    <n v="5"/>
    <n v="11"/>
    <n v="0"/>
    <n v="0"/>
    <n v="1"/>
    <n v="30"/>
    <n v="4"/>
    <n v="0"/>
    <n v="87"/>
    <n v="0.29000000000000375"/>
    <n v="71"/>
    <n v="0.47333333333333022"/>
    <n v="5"/>
    <n v="0.11111111111111063"/>
    <n v="11"/>
    <n v="0.36666666666666681"/>
    <n v="3"/>
    <n v="0.20000000000000018"/>
    <n v="0"/>
    <n v="1.3877787807814457E-16"/>
  </r>
  <r>
    <x v="1"/>
    <d v="2012-04-29T00:00:00"/>
    <x v="0"/>
    <s v="O500"/>
    <x v="139"/>
    <x v="386"/>
    <n v="742718"/>
    <n v="114138"/>
    <n v="0"/>
    <n v="4"/>
    <m/>
    <n v="5"/>
    <n v="6.7"/>
    <n v="33.6"/>
    <n v="1.1100000000000001"/>
    <n v="0.03"/>
    <m/>
    <n v="156"/>
    <n v="73"/>
    <n v="32"/>
    <n v="1"/>
    <n v="8"/>
    <n v="9"/>
    <n v="0"/>
    <n v="0"/>
    <n v="0"/>
    <n v="41"/>
    <n v="8"/>
    <n v="2"/>
    <n v="156"/>
    <n v="0.5200000000000049"/>
    <n v="73"/>
    <n v="0.48666666666666353"/>
    <n v="8"/>
    <n v="0.17777777777777731"/>
    <n v="9"/>
    <n v="0.30000000000000016"/>
    <n v="32"/>
    <n v="1"/>
    <n v="1"/>
    <n v="0.10000000000000014"/>
  </r>
  <r>
    <x v="1"/>
    <d v="2012-04-29T00:00:00"/>
    <x v="0"/>
    <s v="O500"/>
    <x v="139"/>
    <x v="505"/>
    <n v="695435"/>
    <n v="103794"/>
    <n v="0"/>
    <n v="5"/>
    <m/>
    <n v="5"/>
    <n v="6.9"/>
    <n v="35.4"/>
    <n v="1.1299999999999999"/>
    <n v="0.03"/>
    <m/>
    <n v="231"/>
    <n v="103"/>
    <n v="9"/>
    <n v="0"/>
    <n v="12"/>
    <n v="13"/>
    <n v="0"/>
    <n v="0"/>
    <n v="1"/>
    <n v="36"/>
    <n v="9"/>
    <n v="1"/>
    <n v="231"/>
    <n v="0.77000000000000235"/>
    <n v="103"/>
    <n v="0.68666666666666465"/>
    <n v="12"/>
    <n v="0.26666666666666622"/>
    <n v="13"/>
    <n v="0.43333333333333346"/>
    <n v="9"/>
    <n v="0.60000000000000009"/>
    <n v="0"/>
    <n v="1.3877787807814457E-16"/>
  </r>
  <r>
    <x v="1"/>
    <d v="2012-04-29T00:00:00"/>
    <x v="0"/>
    <s v="O500"/>
    <x v="139"/>
    <x v="506"/>
    <n v="690832"/>
    <n v="62252"/>
    <n v="0"/>
    <n v="5"/>
    <m/>
    <n v="6"/>
    <n v="7.4"/>
    <n v="37.6"/>
    <n v="1.1000000000000001"/>
    <n v="0.06"/>
    <m/>
    <n v="124"/>
    <n v="93"/>
    <n v="49"/>
    <n v="1"/>
    <n v="10"/>
    <n v="9"/>
    <n v="0"/>
    <n v="0"/>
    <n v="0"/>
    <n v="33"/>
    <n v="6"/>
    <n v="2"/>
    <n v="124"/>
    <n v="0.41333333333333788"/>
    <n v="93"/>
    <n v="0.62"/>
    <n v="10"/>
    <n v="0.22222222222222177"/>
    <n v="9"/>
    <n v="0.30000000000000016"/>
    <n v="49"/>
    <n v="1"/>
    <n v="1"/>
    <n v="0.10000000000000014"/>
  </r>
  <r>
    <x v="1"/>
    <d v="2012-04-29T00:00:00"/>
    <x v="0"/>
    <s v="O500"/>
    <x v="139"/>
    <x v="371"/>
    <n v="654755"/>
    <n v="63114"/>
    <n v="0"/>
    <n v="2"/>
    <m/>
    <n v="5"/>
    <n v="7.1"/>
    <n v="37.1"/>
    <n v="1.1200000000000001"/>
    <n v="0.06"/>
    <m/>
    <n v="104"/>
    <n v="51"/>
    <n v="8"/>
    <n v="0"/>
    <n v="8"/>
    <n v="10"/>
    <n v="0"/>
    <n v="0"/>
    <n v="0"/>
    <n v="27"/>
    <n v="3"/>
    <n v="1"/>
    <n v="104"/>
    <n v="0.34666666666667079"/>
    <n v="51"/>
    <n v="0.33999999999999714"/>
    <n v="8"/>
    <n v="0.17777777777777731"/>
    <n v="10"/>
    <n v="0.33339999999999997"/>
    <n v="8"/>
    <n v="0.53333333333333344"/>
    <n v="0"/>
    <n v="1.3877787807814457E-16"/>
  </r>
  <r>
    <x v="1"/>
    <d v="2012-04-29T00:00:00"/>
    <x v="0"/>
    <s v="O500"/>
    <x v="139"/>
    <x v="255"/>
    <n v="620280"/>
    <n v="28639"/>
    <n v="0"/>
    <n v="1"/>
    <m/>
    <n v="3"/>
    <n v="7.2"/>
    <n v="36.799999999999997"/>
    <n v="0.8"/>
    <n v="0"/>
    <s v="Clara"/>
    <n v="55"/>
    <n v="33"/>
    <n v="7"/>
    <n v="0"/>
    <n v="4"/>
    <n v="5"/>
    <n v="0"/>
    <n v="0"/>
    <n v="0"/>
    <n v="25"/>
    <n v="3"/>
    <n v="1"/>
    <n v="55"/>
    <n v="0.18333333333333696"/>
    <n v="33"/>
    <n v="0.21999999999999736"/>
    <n v="4"/>
    <n v="8.8888888888888407E-2"/>
    <n v="5"/>
    <n v="0.16666666666666685"/>
    <n v="7"/>
    <n v="0.46666666666666679"/>
    <n v="0"/>
    <n v="1.3877787807814457E-16"/>
  </r>
  <r>
    <x v="1"/>
    <d v="2012-04-29T00:00:00"/>
    <x v="0"/>
    <s v="O500"/>
    <x v="139"/>
    <x v="507"/>
    <n v="591643"/>
    <n v="62767"/>
    <n v="0"/>
    <n v="5"/>
    <n v="0"/>
    <n v="12"/>
    <n v="7"/>
    <n v="37.299999999999997"/>
    <n v="0.1"/>
    <n v="0.1"/>
    <s v="Clara"/>
    <n v="111"/>
    <n v="80"/>
    <n v="29"/>
    <n v="0"/>
    <n v="12"/>
    <n v="9"/>
    <n v="0"/>
    <n v="0"/>
    <n v="0"/>
    <n v="40"/>
    <n v="15"/>
    <n v="3"/>
    <n v="111"/>
    <n v="0.37000000000000427"/>
    <n v="80"/>
    <n v="0.53333333333333033"/>
    <n v="12"/>
    <n v="0.26666666666666622"/>
    <n v="9"/>
    <n v="0.30000000000000016"/>
    <n v="29"/>
    <n v="1"/>
    <n v="0"/>
    <n v="1.3877787807814457E-16"/>
  </r>
  <r>
    <x v="1"/>
    <d v="2012-04-29T00:00:00"/>
    <x v="0"/>
    <s v="O500"/>
    <x v="139"/>
    <x v="28"/>
    <n v="560753"/>
    <n v="31877"/>
    <n v="0"/>
    <n v="5"/>
    <n v="-1"/>
    <n v="14"/>
    <n v="6.9"/>
    <n v="38.9"/>
    <n v="0.1"/>
    <n v="0"/>
    <s v="Clara"/>
    <n v="63"/>
    <n v="60"/>
    <n v="29"/>
    <n v="0"/>
    <n v="10"/>
    <n v="5"/>
    <n v="0"/>
    <n v="1"/>
    <n v="-1"/>
    <n v="36"/>
    <n v="11"/>
    <n v="4"/>
    <n v="63"/>
    <n v="0.21000000000000357"/>
    <n v="60"/>
    <n v="0.39999999999999702"/>
    <n v="10"/>
    <n v="0.22222222222222177"/>
    <n v="5"/>
    <n v="0.16666666666666685"/>
    <n v="29"/>
    <n v="1"/>
    <n v="0"/>
    <n v="1.3877787807814457E-16"/>
  </r>
  <r>
    <x v="1"/>
    <d v="2013-02-12T00:00:00"/>
    <x v="0"/>
    <s v="O500"/>
    <x v="140"/>
    <x v="443"/>
    <n v="819520"/>
    <n v="49518"/>
    <n v="0"/>
    <n v="11"/>
    <m/>
    <n v="2"/>
    <n v="5.7"/>
    <m/>
    <m/>
    <n v="0.09"/>
    <m/>
    <n v="128"/>
    <n v="111"/>
    <n v="85"/>
    <n v="0"/>
    <n v="17"/>
    <n v="10"/>
    <n v="0"/>
    <n v="1"/>
    <n v="0"/>
    <n v="39"/>
    <n v="5"/>
    <n v="1"/>
    <n v="128"/>
    <n v="0.4266666666666713"/>
    <n v="111"/>
    <n v="0.73999999999999833"/>
    <n v="17"/>
    <n v="0.37777777777777721"/>
    <n v="10"/>
    <n v="0.33339999999999997"/>
    <n v="85"/>
    <n v="1"/>
    <n v="0"/>
    <n v="1.3877787807814457E-16"/>
  </r>
  <r>
    <x v="1"/>
    <d v="2013-02-12T00:00:00"/>
    <x v="0"/>
    <s v="O500"/>
    <x v="140"/>
    <x v="25"/>
    <n v="779875"/>
    <n v="8324"/>
    <n v="0"/>
    <n v="10"/>
    <m/>
    <n v="2"/>
    <n v="6.3460000000000001"/>
    <n v="29.7"/>
    <n v="1.06"/>
    <n v="0.05"/>
    <m/>
    <n v="38"/>
    <n v="47"/>
    <n v="10"/>
    <n v="0"/>
    <n v="9"/>
    <n v="4"/>
    <n v="0"/>
    <m/>
    <n v="0"/>
    <n v="31"/>
    <n v="4"/>
    <n v="1"/>
    <n v="38"/>
    <n v="0.1266666666666704"/>
    <n v="47"/>
    <n v="0.31333333333333052"/>
    <n v="9"/>
    <n v="0.19999999999999954"/>
    <n v="4"/>
    <n v="0.13333333333333353"/>
    <n v="10"/>
    <n v="0.66666666666666674"/>
    <n v="0"/>
    <n v="1.3877787807814457E-16"/>
  </r>
  <r>
    <x v="1"/>
    <d v="2013-02-12T00:00:00"/>
    <x v="0"/>
    <s v="O500"/>
    <x v="140"/>
    <x v="221"/>
    <n v="755980"/>
    <n v="106734"/>
    <n v="0"/>
    <n v="4"/>
    <m/>
    <n v="3"/>
    <n v="6.9"/>
    <n v="33.6"/>
    <n v="1.38"/>
    <n v="0.02"/>
    <m/>
    <n v="98"/>
    <n v="83"/>
    <n v="10"/>
    <n v="0"/>
    <n v="12"/>
    <n v="10"/>
    <n v="0"/>
    <n v="1"/>
    <n v="1"/>
    <n v="46"/>
    <n v="13"/>
    <n v="1"/>
    <n v="98"/>
    <n v="0.32666666666667066"/>
    <n v="83"/>
    <n v="0.55333333333333046"/>
    <n v="12"/>
    <n v="0.26666666666666622"/>
    <n v="10"/>
    <n v="0.33339999999999997"/>
    <n v="10"/>
    <n v="0.66666666666666674"/>
    <n v="0"/>
    <n v="1.3877787807814457E-16"/>
  </r>
  <r>
    <x v="1"/>
    <d v="2013-02-12T00:00:00"/>
    <x v="0"/>
    <s v="O500"/>
    <x v="140"/>
    <x v="508"/>
    <n v="658350"/>
    <n v="29770"/>
    <n v="0"/>
    <n v="3"/>
    <m/>
    <n v="6"/>
    <n v="7.2"/>
    <n v="37.5"/>
    <n v="0.2"/>
    <n v="0.1"/>
    <s v="Clara"/>
    <n v="83"/>
    <n v="71"/>
    <n v="46"/>
    <n v="0"/>
    <n v="10"/>
    <n v="7"/>
    <n v="0"/>
    <n v="0"/>
    <n v="0"/>
    <n v="28"/>
    <n v="4"/>
    <n v="2"/>
    <n v="83"/>
    <n v="0.27666666666667034"/>
    <n v="71"/>
    <n v="0.47333333333333022"/>
    <n v="10"/>
    <n v="0.22222222222222177"/>
    <n v="7"/>
    <n v="0.2333333333333335"/>
    <n v="46"/>
    <n v="1"/>
    <n v="0"/>
    <n v="1.3877787807814457E-16"/>
  </r>
  <r>
    <x v="1"/>
    <d v="2013-02-12T00:00:00"/>
    <x v="0"/>
    <s v="O500"/>
    <x v="140"/>
    <x v="42"/>
    <n v="628580"/>
    <n v="182964"/>
    <n v="0"/>
    <n v="6"/>
    <n v="-1"/>
    <n v="18"/>
    <n v="7.1"/>
    <n v="37.700000000000003"/>
    <n v="0.7"/>
    <n v="0.1"/>
    <s v="Clara"/>
    <n v="212"/>
    <n v="146"/>
    <n v="136"/>
    <n v="1"/>
    <n v="24"/>
    <n v="16"/>
    <n v="1"/>
    <n v="1"/>
    <n v="0"/>
    <n v="44"/>
    <n v="16"/>
    <n v="6"/>
    <n v="212"/>
    <n v="0.70666666666666966"/>
    <n v="146"/>
    <n v="0.97333333333333316"/>
    <n v="24"/>
    <n v="0.53333333333333266"/>
    <n v="16"/>
    <n v="0.53333333333333344"/>
    <n v="136"/>
    <n v="1"/>
    <n v="1"/>
    <n v="0.10000000000000014"/>
  </r>
  <r>
    <x v="1"/>
    <d v="2013-02-12T00:00:00"/>
    <x v="0"/>
    <s v="O500"/>
    <x v="140"/>
    <x v="98"/>
    <n v="599923"/>
    <n v="154307"/>
    <n v="0"/>
    <n v="30.7"/>
    <n v="0"/>
    <n v="35.700000000000003"/>
    <n v="8"/>
    <n v="38.6"/>
    <n v="0"/>
    <n v="-1"/>
    <s v="Oscura"/>
    <n v="209.7"/>
    <n v="117.9"/>
    <n v="108.4"/>
    <n v="4.4000000000000004"/>
    <n v="21.9"/>
    <n v="20.9"/>
    <n v="0.6"/>
    <n v="0"/>
    <n v="0"/>
    <n v="112.7"/>
    <n v="19.399999999999999"/>
    <n v="9.8000000000000007"/>
    <n v="210"/>
    <n v="0.70000000000000306"/>
    <n v="118"/>
    <n v="0.78666666666666529"/>
    <n v="22"/>
    <n v="0.48888888888888821"/>
    <n v="21"/>
    <n v="0.70000000000000007"/>
    <n v="108"/>
    <n v="1"/>
    <n v="4"/>
    <n v="0.40000000000000013"/>
  </r>
  <r>
    <x v="1"/>
    <d v="2013-02-12T00:00:00"/>
    <x v="1"/>
    <s v="O500"/>
    <x v="140"/>
    <x v="112"/>
    <n v="571302"/>
    <n v="125686"/>
    <n v="0"/>
    <n v="0"/>
    <n v="0"/>
    <n v="38.299999999999997"/>
    <n v="7.2"/>
    <n v="36.299999999999997"/>
    <m/>
    <n v="-1"/>
    <s v="Oscura"/>
    <n v="129.6"/>
    <n v="64.900000000000006"/>
    <n v="155"/>
    <n v="0.1"/>
    <n v="23.5"/>
    <n v="29.3"/>
    <n v="2"/>
    <n v="0"/>
    <n v="0"/>
    <n v="80.099999999999994"/>
    <n v="55.3"/>
    <n v="10.199999999999999"/>
    <n v="130"/>
    <n v="0.43333333333333801"/>
    <n v="65"/>
    <n v="0.4333333333333303"/>
    <n v="24"/>
    <n v="0.53333333333333266"/>
    <n v="29"/>
    <n v="0.96666666666666667"/>
    <n v="155"/>
    <n v="1"/>
    <n v="0"/>
    <n v="1.3877787807814457E-16"/>
  </r>
  <r>
    <x v="1"/>
    <d v="2013-02-12T00:00:00"/>
    <x v="1"/>
    <s v="O500"/>
    <x v="140"/>
    <x v="509"/>
    <n v="535965"/>
    <n v="90349"/>
    <n v="0"/>
    <n v="0"/>
    <n v="0"/>
    <n v="37.1"/>
    <n v="6.8"/>
    <n v="37.5"/>
    <m/>
    <n v="-1"/>
    <s v="Oscura"/>
    <n v="132.30000000000001"/>
    <n v="56.6"/>
    <n v="179.6"/>
    <n v="5.2"/>
    <n v="7.2"/>
    <n v="20.6"/>
    <n v="0.8"/>
    <n v="2"/>
    <n v="0"/>
    <n v="79.599999999999994"/>
    <n v="30.7"/>
    <n v="10.199999999999999"/>
    <n v="132"/>
    <n v="0.44000000000000472"/>
    <n v="57"/>
    <n v="0.37999999999999706"/>
    <n v="7"/>
    <n v="0.15555555555555509"/>
    <n v="21"/>
    <n v="0.70000000000000007"/>
    <n v="180"/>
    <n v="1"/>
    <n v="5"/>
    <n v="0.50000000000000011"/>
  </r>
  <r>
    <x v="1"/>
    <d v="2012-04-21T00:00:00"/>
    <x v="0"/>
    <s v="O500"/>
    <x v="141"/>
    <x v="320"/>
    <n v="786620"/>
    <n v="94816"/>
    <n v="0"/>
    <n v="6"/>
    <m/>
    <n v="2"/>
    <n v="5.7"/>
    <m/>
    <m/>
    <n v="0.31"/>
    <m/>
    <n v="288"/>
    <n v="88"/>
    <n v="10"/>
    <n v="0"/>
    <n v="27"/>
    <n v="21"/>
    <n v="2"/>
    <n v="1"/>
    <n v="2"/>
    <n v="32"/>
    <n v="8"/>
    <n v="1"/>
    <n v="288"/>
    <n v="0.96000000000000041"/>
    <n v="88"/>
    <n v="0.58666666666666401"/>
    <n v="27"/>
    <n v="0.59999999999999942"/>
    <n v="21"/>
    <n v="0.70000000000000007"/>
    <n v="10"/>
    <n v="0.66666666666666674"/>
    <n v="0"/>
    <n v="1.3877787807814457E-16"/>
  </r>
  <r>
    <x v="1"/>
    <d v="2012-04-21T00:00:00"/>
    <x v="0"/>
    <s v="O500"/>
    <x v="141"/>
    <x v="510"/>
    <n v="783936"/>
    <n v="92132"/>
    <n v="0"/>
    <n v="6"/>
    <m/>
    <n v="2"/>
    <n v="5.8"/>
    <m/>
    <m/>
    <n v="0.32"/>
    <m/>
    <n v="229"/>
    <n v="79"/>
    <n v="11"/>
    <n v="0"/>
    <n v="24"/>
    <n v="19"/>
    <n v="0"/>
    <n v="0"/>
    <n v="2"/>
    <n v="39"/>
    <n v="8"/>
    <n v="1"/>
    <n v="229"/>
    <n v="0.76333333333333575"/>
    <n v="79"/>
    <n v="0.52666666666666362"/>
    <n v="24"/>
    <n v="0.53333333333333266"/>
    <n v="19"/>
    <n v="0.63333333333333341"/>
    <n v="11"/>
    <n v="0.73333333333333339"/>
    <n v="0"/>
    <n v="1.3877787807814457E-16"/>
  </r>
  <r>
    <x v="1"/>
    <d v="2012-04-21T00:00:00"/>
    <x v="0"/>
    <s v="O500"/>
    <x v="141"/>
    <x v="2"/>
    <n v="782345"/>
    <n v="19799"/>
    <n v="0"/>
    <n v="3"/>
    <m/>
    <n v="2"/>
    <n v="6.4820000000000002"/>
    <n v="29.8"/>
    <n v="1.21"/>
    <n v="0.56000000000000005"/>
    <m/>
    <n v="37"/>
    <n v="30"/>
    <n v="22"/>
    <n v="0"/>
    <n v="4"/>
    <n v="4"/>
    <n v="0"/>
    <m/>
    <n v="0"/>
    <n v="37"/>
    <n v="2"/>
    <n v="0"/>
    <n v="37"/>
    <n v="0.12333333333333707"/>
    <n v="30"/>
    <n v="0.1999999999999974"/>
    <n v="4"/>
    <n v="8.8888888888888407E-2"/>
    <n v="4"/>
    <n v="0.13333333333333353"/>
    <n v="22"/>
    <n v="1"/>
    <n v="0"/>
    <n v="1.3877787807814457E-16"/>
  </r>
  <r>
    <x v="1"/>
    <d v="2012-04-21T00:00:00"/>
    <x v="0"/>
    <s v="O500"/>
    <x v="141"/>
    <x v="9"/>
    <n v="766674"/>
    <n v="4128"/>
    <n v="0"/>
    <n v="2"/>
    <m/>
    <n v="2"/>
    <n v="6.8"/>
    <m/>
    <m/>
    <n v="0.51"/>
    <m/>
    <n v="49"/>
    <n v="28"/>
    <n v="30"/>
    <n v="0"/>
    <n v="4"/>
    <n v="5"/>
    <n v="0"/>
    <n v="0"/>
    <n v="0"/>
    <n v="42"/>
    <n v="5"/>
    <n v="0"/>
    <n v="49"/>
    <n v="0.16333333333333699"/>
    <n v="28"/>
    <n v="0.18666666666666409"/>
    <n v="4"/>
    <n v="8.8888888888888407E-2"/>
    <n v="5"/>
    <n v="0.16666666666666685"/>
    <n v="30"/>
    <n v="1"/>
    <n v="0"/>
    <n v="1.3877787807814457E-16"/>
  </r>
  <r>
    <x v="1"/>
    <d v="2012-04-21T00:00:00"/>
    <x v="0"/>
    <s v="O500"/>
    <x v="141"/>
    <x v="86"/>
    <n v="712562"/>
    <n v="63316"/>
    <n v="0"/>
    <n v="5"/>
    <m/>
    <n v="6"/>
    <n v="7.1"/>
    <n v="37.9"/>
    <n v="1.52"/>
    <n v="0.09"/>
    <s v="   CLARA"/>
    <n v="85"/>
    <n v="84"/>
    <n v="6"/>
    <n v="0"/>
    <n v="11"/>
    <n v="7"/>
    <n v="1"/>
    <n v="1"/>
    <n v="1"/>
    <n v="46"/>
    <n v="11"/>
    <n v="1"/>
    <n v="85"/>
    <n v="0.28333333333333705"/>
    <n v="84"/>
    <n v="0.55999999999999717"/>
    <n v="11"/>
    <n v="0.24444444444444399"/>
    <n v="7"/>
    <n v="0.2333333333333335"/>
    <n v="6"/>
    <n v="0.40000000000000013"/>
    <n v="0"/>
    <n v="1.3877787807814457E-16"/>
  </r>
  <r>
    <x v="1"/>
    <d v="2012-04-21T00:00:00"/>
    <x v="0"/>
    <s v="O500"/>
    <x v="141"/>
    <x v="148"/>
    <n v="682326"/>
    <n v="33080"/>
    <n v="0"/>
    <n v="3"/>
    <m/>
    <n v="5"/>
    <n v="7.2"/>
    <n v="36.799999999999997"/>
    <n v="0.4"/>
    <n v="0.1"/>
    <s v="Clara"/>
    <n v="64"/>
    <n v="75"/>
    <n v="3"/>
    <n v="0"/>
    <n v="9"/>
    <n v="5"/>
    <n v="1"/>
    <n v="1"/>
    <n v="0"/>
    <n v="36"/>
    <n v="9"/>
    <n v="1"/>
    <n v="64"/>
    <n v="0.2133333333333369"/>
    <n v="75"/>
    <n v="0.49999999999999684"/>
    <n v="9"/>
    <n v="0.19999999999999954"/>
    <n v="5"/>
    <n v="0.16666666666666685"/>
    <n v="3"/>
    <n v="0.20000000000000018"/>
    <n v="0"/>
    <n v="1.3877787807814457E-16"/>
  </r>
  <r>
    <x v="1"/>
    <d v="2012-04-21T00:00:00"/>
    <x v="0"/>
    <s v="O500"/>
    <x v="141"/>
    <x v="73"/>
    <n v="649246"/>
    <n v="188212"/>
    <n v="0"/>
    <n v="6"/>
    <n v="0"/>
    <n v="10"/>
    <n v="7.1"/>
    <n v="37.6"/>
    <n v="0.8"/>
    <n v="0.1"/>
    <s v="Clara"/>
    <n v="107"/>
    <n v="115"/>
    <n v="10"/>
    <n v="1"/>
    <n v="17"/>
    <n v="12"/>
    <n v="0"/>
    <n v="1"/>
    <n v="0"/>
    <n v="51"/>
    <n v="18"/>
    <n v="2"/>
    <n v="107"/>
    <n v="0.35666666666667085"/>
    <n v="115"/>
    <n v="0.76666666666666516"/>
    <n v="17"/>
    <n v="0.37777777777777721"/>
    <n v="12"/>
    <n v="0.40000000000000013"/>
    <n v="10"/>
    <n v="0.66666666666666674"/>
    <n v="1"/>
    <n v="0.10000000000000014"/>
  </r>
  <r>
    <x v="1"/>
    <d v="2012-04-21T00:00:00"/>
    <x v="0"/>
    <s v="O500"/>
    <x v="141"/>
    <x v="177"/>
    <n v="617058"/>
    <n v="156024"/>
    <n v="0"/>
    <n v="5"/>
    <n v="-1"/>
    <n v="10"/>
    <n v="7.2"/>
    <n v="38.5"/>
    <n v="0"/>
    <n v="0.1"/>
    <s v="Clara"/>
    <n v="116"/>
    <n v="100"/>
    <n v="10"/>
    <n v="0"/>
    <n v="14"/>
    <n v="11"/>
    <n v="1"/>
    <n v="0"/>
    <n v="-1"/>
    <n v="63"/>
    <n v="27"/>
    <n v="10"/>
    <n v="116"/>
    <n v="0.38666666666667104"/>
    <n v="100"/>
    <n v="0.66666666666666452"/>
    <n v="14"/>
    <n v="0.31111111111111062"/>
    <n v="11"/>
    <n v="0.36666666666666681"/>
    <n v="10"/>
    <n v="0.66666666666666674"/>
    <n v="0"/>
    <n v="1.3877787807814457E-16"/>
  </r>
  <r>
    <x v="1"/>
    <d v="2012-04-21T00:00:00"/>
    <x v="0"/>
    <s v="O500"/>
    <x v="141"/>
    <x v="43"/>
    <n v="587941"/>
    <n v="126907"/>
    <n v="0"/>
    <n v="2.7"/>
    <n v="0"/>
    <n v="24.8"/>
    <n v="6.7"/>
    <n v="35.799999999999997"/>
    <m/>
    <n v="-1"/>
    <s v="Oscura"/>
    <n v="129.80000000000001"/>
    <n v="76.900000000000006"/>
    <n v="11.1"/>
    <n v="3.8"/>
    <n v="16.7"/>
    <n v="19.899999999999999"/>
    <n v="0.5"/>
    <n v="0"/>
    <n v="0"/>
    <n v="102.5"/>
    <n v="39.1"/>
    <n v="0.1"/>
    <n v="130"/>
    <n v="0.43333333333333801"/>
    <n v="77"/>
    <n v="0.5133333333333302"/>
    <n v="17"/>
    <n v="0.37777777777777721"/>
    <n v="20"/>
    <n v="0.66666666666666674"/>
    <n v="11"/>
    <n v="0.73333333333333339"/>
    <n v="4"/>
    <n v="0.40000000000000013"/>
  </r>
  <r>
    <x v="1"/>
    <d v="2012-04-21T00:00:00"/>
    <x v="0"/>
    <s v="O500"/>
    <x v="141"/>
    <x v="287"/>
    <n v="556760"/>
    <n v="95726"/>
    <n v="0"/>
    <n v="0"/>
    <n v="0"/>
    <n v="23.2"/>
    <n v="6.7"/>
    <n v="39.9"/>
    <m/>
    <n v="-1"/>
    <s v="Oscura"/>
    <n v="76.099999999999994"/>
    <n v="1.3"/>
    <n v="5.4"/>
    <n v="1.9"/>
    <n v="0"/>
    <n v="19.7"/>
    <n v="0.9"/>
    <n v="1"/>
    <n v="0"/>
    <n v="177.9"/>
    <n v="11.8"/>
    <n v="0.4"/>
    <n v="76"/>
    <n v="0.25333333333333685"/>
    <n v="1"/>
    <n v="6.6666666666641847E-3"/>
    <n v="0"/>
    <n v="-4.9266146717741321E-16"/>
    <n v="20"/>
    <n v="0.66666666666666674"/>
    <n v="5"/>
    <n v="0.33333333333333348"/>
    <n v="2"/>
    <n v="0.20000000000000015"/>
  </r>
  <r>
    <x v="1"/>
    <d v="2014-08-04T00:00:00"/>
    <x v="0"/>
    <s v="O500"/>
    <x v="142"/>
    <x v="170"/>
    <n v="851226"/>
    <n v="43131"/>
    <n v="0"/>
    <n v="3"/>
    <m/>
    <n v="2"/>
    <n v="6.4"/>
    <m/>
    <m/>
    <n v="1.05"/>
    <m/>
    <n v="55"/>
    <n v="55"/>
    <n v="1"/>
    <n v="0"/>
    <n v="5"/>
    <n v="5"/>
    <n v="0"/>
    <n v="0"/>
    <n v="0"/>
    <n v="40"/>
    <n v="4"/>
    <n v="1"/>
    <n v="55"/>
    <n v="0.18333333333333696"/>
    <n v="55"/>
    <n v="0.36666666666666375"/>
    <n v="5"/>
    <n v="0.11111111111111063"/>
    <n v="5"/>
    <n v="0.16666666666666685"/>
    <n v="1"/>
    <n v="6.666666666666686E-2"/>
    <n v="0"/>
    <n v="1.3877787807814457E-16"/>
  </r>
  <r>
    <x v="1"/>
    <d v="2014-08-04T00:00:00"/>
    <x v="0"/>
    <s v="O500"/>
    <x v="142"/>
    <x v="23"/>
    <n v="825125"/>
    <n v="17035"/>
    <n v="0"/>
    <n v="4"/>
    <m/>
    <n v="1"/>
    <n v="6.2"/>
    <m/>
    <m/>
    <n v="0.16"/>
    <m/>
    <n v="57"/>
    <n v="33"/>
    <n v="2"/>
    <n v="0"/>
    <n v="10"/>
    <n v="6"/>
    <n v="1"/>
    <n v="0"/>
    <n v="0"/>
    <n v="31"/>
    <n v="5"/>
    <n v="1"/>
    <n v="57"/>
    <n v="0.19000000000000361"/>
    <n v="33"/>
    <n v="0.21999999999999736"/>
    <n v="10"/>
    <n v="0.22222222222222177"/>
    <n v="6"/>
    <n v="0.20000000000000018"/>
    <n v="2"/>
    <n v="0.13333333333333353"/>
    <n v="0"/>
    <n v="1.3877787807814457E-16"/>
  </r>
  <r>
    <x v="1"/>
    <d v="2014-08-04T00:00:00"/>
    <x v="0"/>
    <s v="O500"/>
    <x v="142"/>
    <x v="25"/>
    <n v="773383"/>
    <n v="6006"/>
    <n v="0"/>
    <n v="5"/>
    <m/>
    <n v="2"/>
    <n v="6.3259999999999996"/>
    <n v="28.77"/>
    <n v="1.24"/>
    <n v="0.12"/>
    <m/>
    <n v="36"/>
    <n v="34"/>
    <n v="17"/>
    <n v="0"/>
    <n v="5"/>
    <n v="2"/>
    <n v="0"/>
    <m/>
    <n v="0"/>
    <n v="31"/>
    <n v="2"/>
    <n v="0"/>
    <n v="36"/>
    <n v="0.12000000000000374"/>
    <n v="34"/>
    <n v="0.22666666666666402"/>
    <n v="5"/>
    <n v="0.11111111111111063"/>
    <n v="2"/>
    <n v="6.6666666666666874E-2"/>
    <n v="17"/>
    <n v="1"/>
    <n v="0"/>
    <n v="1.3877787807814457E-16"/>
  </r>
  <r>
    <x v="1"/>
    <d v="2014-08-04T00:00:00"/>
    <x v="0"/>
    <s v="O500"/>
    <x v="142"/>
    <x v="299"/>
    <n v="749667"/>
    <n v="112154"/>
    <n v="0"/>
    <n v="4"/>
    <m/>
    <n v="5"/>
    <n v="7"/>
    <n v="36.1"/>
    <n v="1.1100000000000001"/>
    <n v="0.03"/>
    <m/>
    <n v="90"/>
    <n v="76"/>
    <n v="7"/>
    <n v="1"/>
    <n v="10"/>
    <n v="8"/>
    <n v="0"/>
    <n v="0"/>
    <n v="1"/>
    <n v="46"/>
    <n v="12"/>
    <n v="1"/>
    <n v="90"/>
    <n v="0.30000000000000382"/>
    <n v="76"/>
    <n v="0.50666666666666349"/>
    <n v="10"/>
    <n v="0.22222222222222177"/>
    <n v="8"/>
    <n v="0.26666666666666683"/>
    <n v="7"/>
    <n v="0.46666666666666679"/>
    <n v="1"/>
    <n v="0.10000000000000014"/>
  </r>
  <r>
    <x v="1"/>
    <d v="2014-08-04T00:00:00"/>
    <x v="1"/>
    <s v="O500"/>
    <x v="142"/>
    <x v="289"/>
    <n v="700026"/>
    <n v="62513"/>
    <n v="0"/>
    <n v="2"/>
    <m/>
    <n v="4"/>
    <n v="7.2"/>
    <n v="37.1"/>
    <n v="1.1399999999999999"/>
    <n v="7.0000000000000007E-2"/>
    <m/>
    <n v="55"/>
    <n v="38"/>
    <n v="3"/>
    <n v="0"/>
    <n v="6"/>
    <n v="5"/>
    <n v="0"/>
    <n v="0"/>
    <n v="0"/>
    <n v="41"/>
    <n v="7"/>
    <n v="1"/>
    <n v="55"/>
    <n v="0.18333333333333696"/>
    <n v="38"/>
    <n v="0.25333333333333063"/>
    <n v="6"/>
    <n v="0.13333333333333286"/>
    <n v="5"/>
    <n v="0.16666666666666685"/>
    <n v="3"/>
    <n v="0.20000000000000018"/>
    <n v="0"/>
    <n v="1.3877787807814457E-16"/>
  </r>
  <r>
    <x v="1"/>
    <d v="2014-08-04T00:00:00"/>
    <x v="1"/>
    <s v="O500"/>
    <x v="142"/>
    <x v="389"/>
    <n v="667444"/>
    <n v="29931"/>
    <n v="0"/>
    <n v="2"/>
    <m/>
    <n v="3"/>
    <n v="7.3"/>
    <n v="37.4"/>
    <n v="1.2"/>
    <n v="0.1"/>
    <s v="Clara"/>
    <n v="47"/>
    <n v="38"/>
    <n v="2"/>
    <n v="0"/>
    <n v="5"/>
    <n v="5"/>
    <n v="0"/>
    <n v="0"/>
    <n v="0"/>
    <n v="39"/>
    <n v="11"/>
    <n v="1"/>
    <n v="47"/>
    <n v="0.15666666666667034"/>
    <n v="38"/>
    <n v="0.25333333333333063"/>
    <n v="5"/>
    <n v="0.11111111111111063"/>
    <n v="5"/>
    <n v="0.16666666666666685"/>
    <n v="2"/>
    <n v="0.13333333333333353"/>
    <n v="0"/>
    <n v="1.3877787807814457E-16"/>
  </r>
  <r>
    <x v="1"/>
    <d v="2014-08-04T00:00:00"/>
    <x v="1"/>
    <s v="O500"/>
    <x v="142"/>
    <x v="511"/>
    <n v="637513"/>
    <n v="177495"/>
    <n v="0"/>
    <n v="6"/>
    <n v="-1"/>
    <n v="12"/>
    <n v="7.3"/>
    <n v="37.700000000000003"/>
    <n v="0.1"/>
    <n v="0.1"/>
    <s v="Clara"/>
    <n v="210"/>
    <n v="113"/>
    <n v="10"/>
    <n v="1"/>
    <n v="19"/>
    <n v="17"/>
    <n v="1"/>
    <n v="1"/>
    <n v="-1"/>
    <n v="79"/>
    <n v="36"/>
    <n v="4"/>
    <n v="210"/>
    <n v="0.70000000000000306"/>
    <n v="113"/>
    <n v="0.75333333333333174"/>
    <n v="19"/>
    <n v="0.42222222222222161"/>
    <n v="17"/>
    <n v="0.56666666666666676"/>
    <n v="10"/>
    <n v="0.66666666666666674"/>
    <n v="1"/>
    <n v="0.10000000000000014"/>
  </r>
  <r>
    <x v="1"/>
    <d v="2014-08-04T00:00:00"/>
    <x v="1"/>
    <s v="O500"/>
    <x v="142"/>
    <x v="429"/>
    <n v="544592"/>
    <n v="139504"/>
    <n v="0"/>
    <n v="2.1"/>
    <n v="0"/>
    <n v="27.1"/>
    <n v="7"/>
    <n v="38.299999999999997"/>
    <m/>
    <n v="-1"/>
    <s v="Oscura"/>
    <n v="129.4"/>
    <n v="68.099999999999994"/>
    <n v="10.3"/>
    <n v="4.2"/>
    <n v="12.2"/>
    <n v="26.5"/>
    <n v="0.9"/>
    <n v="0"/>
    <n v="0"/>
    <n v="159.9"/>
    <n v="59.8"/>
    <n v="4.8"/>
    <n v="129"/>
    <n v="0.43000000000000466"/>
    <n v="68"/>
    <n v="0.45333333333333026"/>
    <n v="12"/>
    <n v="0.26666666666666622"/>
    <n v="27"/>
    <n v="0.9"/>
    <n v="10"/>
    <n v="0.66666666666666674"/>
    <n v="4"/>
    <n v="0.40000000000000013"/>
  </r>
  <r>
    <x v="1"/>
    <d v="2014-08-04T00:00:00"/>
    <x v="1"/>
    <s v="O500"/>
    <x v="142"/>
    <x v="94"/>
    <n v="569529"/>
    <n v="109510"/>
    <n v="0"/>
    <n v="0"/>
    <n v="0"/>
    <n v="35.6"/>
    <n v="6.6"/>
    <n v="36"/>
    <m/>
    <n v="-1"/>
    <s v="Oscura"/>
    <n v="86.9"/>
    <n v="0.7"/>
    <n v="5.6"/>
    <n v="1.9"/>
    <n v="0"/>
    <n v="15.4"/>
    <n v="0.9"/>
    <n v="0"/>
    <n v="0"/>
    <n v="37.6"/>
    <n v="9"/>
    <n v="0.4"/>
    <n v="87"/>
    <n v="0.29000000000000375"/>
    <n v="1"/>
    <n v="6.6666666666641847E-3"/>
    <n v="0"/>
    <n v="-4.9266146717741321E-16"/>
    <n v="15"/>
    <n v="0.50000000000000011"/>
    <n v="6"/>
    <n v="0.40000000000000013"/>
    <n v="2"/>
    <n v="0.20000000000000015"/>
  </r>
  <r>
    <x v="1"/>
    <d v="2014-08-04T00:00:00"/>
    <x v="1"/>
    <s v="O500"/>
    <x v="142"/>
    <x v="394"/>
    <n v="528283"/>
    <n v="168202"/>
    <n v="0"/>
    <n v="0"/>
    <n v="0"/>
    <n v="19.100000000000001"/>
    <n v="6.8"/>
    <n v="35.5"/>
    <m/>
    <n v="-1"/>
    <s v="Oscura"/>
    <n v="128"/>
    <n v="38.299999999999997"/>
    <n v="8.3000000000000007"/>
    <n v="1.2"/>
    <n v="10"/>
    <n v="9.6999999999999993"/>
    <n v="0.8"/>
    <n v="0.7"/>
    <n v="0"/>
    <n v="34.299999999999997"/>
    <n v="23.7"/>
    <n v="0"/>
    <n v="128"/>
    <n v="0.4266666666666713"/>
    <n v="38"/>
    <n v="0.25333333333333063"/>
    <n v="10"/>
    <n v="0.22222222222222177"/>
    <n v="10"/>
    <n v="0.33339999999999997"/>
    <n v="8"/>
    <n v="0.53333333333333344"/>
    <n v="1"/>
    <n v="0.10000000000000014"/>
  </r>
  <r>
    <x v="1"/>
    <d v="2012-06-30T00:00:00"/>
    <x v="0"/>
    <s v="O500"/>
    <x v="143"/>
    <x v="309"/>
    <n v="796361"/>
    <n v="5488"/>
    <n v="0"/>
    <n v="5"/>
    <m/>
    <n v="5"/>
    <n v="6.8"/>
    <m/>
    <m/>
    <n v="0.02"/>
    <m/>
    <n v="56"/>
    <n v="39"/>
    <n v="2"/>
    <n v="0"/>
    <n v="3"/>
    <n v="6"/>
    <n v="0"/>
    <n v="0"/>
    <n v="0"/>
    <n v="76"/>
    <n v="4"/>
    <n v="1"/>
    <n v="56"/>
    <n v="0.18666666666667028"/>
    <n v="39"/>
    <n v="0.25999999999999729"/>
    <n v="3"/>
    <n v="6.666666666666618E-2"/>
    <n v="6"/>
    <n v="0.20000000000000018"/>
    <n v="2"/>
    <n v="0.13333333333333353"/>
    <n v="0"/>
    <n v="1.3877787807814457E-16"/>
  </r>
  <r>
    <x v="1"/>
    <d v="2012-06-30T00:00:00"/>
    <x v="0"/>
    <s v="O500"/>
    <x v="143"/>
    <x v="453"/>
    <n v="767377"/>
    <n v="100819"/>
    <n v="0"/>
    <n v="7"/>
    <m/>
    <n v="7"/>
    <n v="5.7"/>
    <m/>
    <m/>
    <n v="0.46"/>
    <m/>
    <n v="104"/>
    <n v="98"/>
    <n v="72"/>
    <n v="1"/>
    <n v="21"/>
    <n v="9"/>
    <n v="0"/>
    <n v="1"/>
    <n v="1"/>
    <n v="50"/>
    <n v="12"/>
    <n v="2"/>
    <n v="104"/>
    <n v="0.34666666666667079"/>
    <n v="98"/>
    <n v="0.6533333333333311"/>
    <n v="21"/>
    <n v="0.46666666666666601"/>
    <n v="9"/>
    <n v="0.30000000000000016"/>
    <n v="72"/>
    <n v="1"/>
    <n v="1"/>
    <n v="0.10000000000000014"/>
  </r>
  <r>
    <x v="1"/>
    <d v="2012-06-30T00:00:00"/>
    <x v="0"/>
    <s v="O500"/>
    <x v="143"/>
    <x v="33"/>
    <n v="749482"/>
    <n v="82924"/>
    <n v="0"/>
    <n v="6"/>
    <m/>
    <n v="5"/>
    <n v="5.8"/>
    <m/>
    <m/>
    <n v="0.44"/>
    <m/>
    <n v="174"/>
    <n v="96"/>
    <n v="83"/>
    <n v="0"/>
    <n v="17"/>
    <n v="11"/>
    <n v="1"/>
    <n v="1"/>
    <n v="1"/>
    <n v="63"/>
    <n v="16"/>
    <n v="2"/>
    <n v="174"/>
    <n v="0.58000000000000429"/>
    <n v="96"/>
    <n v="0.63999999999999768"/>
    <n v="17"/>
    <n v="0.37777777777777721"/>
    <n v="11"/>
    <n v="0.36666666666666681"/>
    <n v="83"/>
    <n v="1"/>
    <n v="0"/>
    <n v="1.3877787807814457E-16"/>
  </r>
  <r>
    <x v="1"/>
    <d v="2012-06-30T00:00:00"/>
    <x v="0"/>
    <s v="O500"/>
    <x v="143"/>
    <x v="512"/>
    <n v="736831"/>
    <n v="70273"/>
    <n v="0"/>
    <n v="5"/>
    <m/>
    <n v="3"/>
    <n v="5.7"/>
    <m/>
    <m/>
    <n v="0.24"/>
    <m/>
    <n v="68"/>
    <n v="88"/>
    <n v="5"/>
    <n v="1"/>
    <n v="14"/>
    <n v="6"/>
    <n v="0"/>
    <n v="1"/>
    <n v="1"/>
    <n v="29"/>
    <n v="12"/>
    <n v="1"/>
    <n v="68"/>
    <n v="0.22666666666667021"/>
    <n v="88"/>
    <n v="0.58666666666666401"/>
    <n v="14"/>
    <n v="0.31111111111111062"/>
    <n v="6"/>
    <n v="0.20000000000000018"/>
    <n v="5"/>
    <n v="0.33333333333333348"/>
    <n v="1"/>
    <n v="0.10000000000000014"/>
  </r>
  <r>
    <x v="1"/>
    <d v="2012-06-30T00:00:00"/>
    <x v="0"/>
    <s v="O500"/>
    <x v="143"/>
    <x v="279"/>
    <n v="688993"/>
    <n v="23378"/>
    <n v="0"/>
    <n v="5"/>
    <m/>
    <n v="3"/>
    <n v="6.1"/>
    <m/>
    <m/>
    <n v="0.22"/>
    <m/>
    <n v="56"/>
    <n v="72"/>
    <n v="7"/>
    <n v="0"/>
    <n v="11"/>
    <n v="7"/>
    <n v="0"/>
    <n v="0"/>
    <n v="0"/>
    <n v="52"/>
    <n v="15"/>
    <n v="2"/>
    <n v="56"/>
    <n v="0.18666666666667028"/>
    <n v="72"/>
    <n v="0.47999999999999687"/>
    <n v="11"/>
    <n v="0.24444444444444399"/>
    <n v="7"/>
    <n v="0.2333333333333335"/>
    <n v="7"/>
    <n v="0.46666666666666679"/>
    <n v="0"/>
    <n v="1.3877787807814457E-16"/>
  </r>
  <r>
    <x v="1"/>
    <d v="2012-06-30T00:00:00"/>
    <x v="0"/>
    <s v="O500"/>
    <x v="143"/>
    <x v="17"/>
    <n v="665417"/>
    <n v="37451"/>
    <n v="0"/>
    <n v="7"/>
    <m/>
    <n v="5"/>
    <n v="6.2"/>
    <m/>
    <m/>
    <n v="0.74"/>
    <m/>
    <n v="74"/>
    <n v="79"/>
    <n v="8"/>
    <n v="0"/>
    <n v="18"/>
    <n v="9"/>
    <n v="0"/>
    <n v="1"/>
    <n v="1"/>
    <n v="30"/>
    <n v="6"/>
    <n v="3"/>
    <n v="74"/>
    <n v="0.24666666666667017"/>
    <n v="79"/>
    <n v="0.52666666666666362"/>
    <n v="18"/>
    <n v="0.39999999999999941"/>
    <n v="9"/>
    <n v="0.30000000000000016"/>
    <n v="8"/>
    <n v="0.53333333333333344"/>
    <n v="0"/>
    <n v="1.3877787807814457E-16"/>
  </r>
  <r>
    <x v="1"/>
    <d v="2012-06-30T00:00:00"/>
    <x v="0"/>
    <s v="O500"/>
    <x v="143"/>
    <x v="17"/>
    <n v="667558"/>
    <n v="39592"/>
    <n v="0"/>
    <n v="8"/>
    <m/>
    <n v="5"/>
    <n v="6.1"/>
    <m/>
    <m/>
    <n v="0.72"/>
    <m/>
    <n v="77"/>
    <n v="86"/>
    <n v="7"/>
    <n v="0"/>
    <n v="14"/>
    <n v="3"/>
    <n v="0"/>
    <n v="1"/>
    <n v="1"/>
    <n v="29"/>
    <n v="9"/>
    <n v="2"/>
    <n v="77"/>
    <n v="0.25666666666667021"/>
    <n v="86"/>
    <n v="0.57333333333333059"/>
    <n v="14"/>
    <n v="0.31111111111111062"/>
    <n v="3"/>
    <n v="0.1000000000000002"/>
    <n v="7"/>
    <n v="0.46666666666666679"/>
    <n v="0"/>
    <n v="1.3877787807814457E-16"/>
  </r>
  <r>
    <x v="1"/>
    <d v="2012-06-30T00:00:00"/>
    <x v="0"/>
    <s v="O500"/>
    <x v="143"/>
    <x v="134"/>
    <n v="659104"/>
    <n v="31138"/>
    <n v="0"/>
    <n v="8"/>
    <m/>
    <n v="5"/>
    <n v="6"/>
    <n v="36"/>
    <m/>
    <n v="0.7"/>
    <s v="Clara"/>
    <n v="69"/>
    <n v="78"/>
    <n v="8"/>
    <n v="1"/>
    <n v="13"/>
    <n v="8"/>
    <n v="1"/>
    <n v="-1"/>
    <n v="1"/>
    <n v="29"/>
    <n v="8"/>
    <n v="2"/>
    <n v="69"/>
    <n v="0.23000000000000353"/>
    <n v="78"/>
    <n v="0.51999999999999691"/>
    <n v="13"/>
    <n v="0.28888888888888842"/>
    <n v="8"/>
    <n v="0.26666666666666683"/>
    <n v="8"/>
    <n v="0.53333333333333344"/>
    <n v="1"/>
    <n v="0.10000000000000014"/>
  </r>
  <r>
    <x v="1"/>
    <d v="2012-06-30T00:00:00"/>
    <x v="0"/>
    <s v="O500"/>
    <x v="143"/>
    <x v="303"/>
    <n v="618339"/>
    <n v="150482"/>
    <n v="0"/>
    <n v="5"/>
    <n v="0"/>
    <n v="12"/>
    <n v="7.1"/>
    <n v="36.799999999999997"/>
    <n v="1"/>
    <n v="0.1"/>
    <s v="Clara"/>
    <n v="203"/>
    <n v="76"/>
    <n v="17"/>
    <n v="0"/>
    <n v="14"/>
    <n v="14"/>
    <n v="0"/>
    <n v="0"/>
    <n v="0"/>
    <n v="36"/>
    <n v="10"/>
    <n v="2"/>
    <n v="203"/>
    <n v="0.67666666666666997"/>
    <n v="76"/>
    <n v="0.50666666666666349"/>
    <n v="14"/>
    <n v="0.31111111111111062"/>
    <n v="14"/>
    <n v="0.46666666666666679"/>
    <n v="17"/>
    <n v="1"/>
    <n v="0"/>
    <n v="1.3877787807814457E-16"/>
  </r>
  <r>
    <x v="1"/>
    <d v="2012-06-30T00:00:00"/>
    <x v="0"/>
    <s v="O500"/>
    <x v="143"/>
    <x v="362"/>
    <n v="589289"/>
    <n v="121432"/>
    <n v="0"/>
    <n v="7"/>
    <n v="-1"/>
    <n v="31"/>
    <n v="7.1"/>
    <n v="37.700000000000003"/>
    <n v="0.5"/>
    <n v="0.1"/>
    <s v="Clara"/>
    <n v="462"/>
    <n v="117"/>
    <n v="30"/>
    <n v="0"/>
    <n v="24"/>
    <n v="22"/>
    <n v="0"/>
    <n v="1"/>
    <n v="-1"/>
    <n v="45"/>
    <n v="16"/>
    <n v="4"/>
    <n v="462"/>
    <n v="1.3"/>
    <n v="117"/>
    <n v="0.77999999999999858"/>
    <n v="24"/>
    <n v="0.53333333333333266"/>
    <n v="22"/>
    <n v="0.73333333333333339"/>
    <n v="30"/>
    <n v="1"/>
    <n v="0"/>
    <n v="1.3877787807814457E-16"/>
  </r>
  <r>
    <x v="1"/>
    <d v="2012-06-13T00:00:00"/>
    <x v="0"/>
    <s v="O500"/>
    <x v="144"/>
    <x v="377"/>
    <n v="820540"/>
    <n v="90940"/>
    <n v="0"/>
    <n v="5"/>
    <m/>
    <n v="2"/>
    <n v="5.7"/>
    <m/>
    <m/>
    <n v="0.33"/>
    <m/>
    <n v="109"/>
    <n v="109"/>
    <n v="5"/>
    <n v="1"/>
    <n v="14"/>
    <n v="13"/>
    <n v="0"/>
    <n v="1"/>
    <n v="1"/>
    <n v="34"/>
    <n v="5"/>
    <n v="0"/>
    <n v="109"/>
    <n v="0.36333333333333756"/>
    <n v="109"/>
    <n v="0.72666666666666491"/>
    <n v="14"/>
    <n v="0.31111111111111062"/>
    <n v="13"/>
    <n v="0.43333333333333346"/>
    <n v="5"/>
    <n v="0.33333333333333348"/>
    <n v="1"/>
    <n v="0.10000000000000014"/>
  </r>
  <r>
    <x v="1"/>
    <d v="2012-06-13T00:00:00"/>
    <x v="0"/>
    <s v="O500"/>
    <x v="144"/>
    <x v="320"/>
    <n v="781250"/>
    <n v="51650"/>
    <n v="0"/>
    <n v="4"/>
    <m/>
    <n v="1"/>
    <n v="5.8"/>
    <m/>
    <m/>
    <n v="0.33"/>
    <m/>
    <n v="94"/>
    <n v="72"/>
    <n v="7"/>
    <n v="0"/>
    <n v="14"/>
    <n v="10"/>
    <n v="1"/>
    <n v="1"/>
    <n v="1"/>
    <n v="31"/>
    <n v="4"/>
    <n v="0"/>
    <n v="94"/>
    <n v="0.31333333333333724"/>
    <n v="72"/>
    <n v="0.47999999999999687"/>
    <n v="14"/>
    <n v="0.31111111111111062"/>
    <n v="10"/>
    <n v="0.33339999999999997"/>
    <n v="7"/>
    <n v="0.46666666666666679"/>
    <n v="0"/>
    <n v="1.3877787807814457E-16"/>
  </r>
  <r>
    <x v="1"/>
    <d v="2012-06-13T00:00:00"/>
    <x v="0"/>
    <s v="O500"/>
    <x v="144"/>
    <x v="513"/>
    <n v="732811"/>
    <n v="69648"/>
    <n v="0"/>
    <n v="183"/>
    <m/>
    <n v="6"/>
    <n v="6"/>
    <m/>
    <m/>
    <n v="0.25"/>
    <m/>
    <n v="108"/>
    <n v="221"/>
    <n v="10"/>
    <n v="3"/>
    <n v="1787"/>
    <n v="11"/>
    <n v="29"/>
    <n v="13"/>
    <n v="1"/>
    <n v="52"/>
    <n v="5"/>
    <n v="24"/>
    <n v="108"/>
    <n v="0.36000000000000421"/>
    <n v="221"/>
    <n v="1"/>
    <n v="1787"/>
    <n v="1"/>
    <n v="11"/>
    <n v="0.36666666666666681"/>
    <n v="10"/>
    <n v="0.66666666666666674"/>
    <n v="3"/>
    <n v="0.30000000000000016"/>
  </r>
  <r>
    <x v="1"/>
    <d v="2012-06-13T00:00:00"/>
    <x v="0"/>
    <s v="O500"/>
    <x v="144"/>
    <x v="33"/>
    <n v="717958"/>
    <n v="54795"/>
    <n v="0"/>
    <n v="6"/>
    <m/>
    <n v="2"/>
    <n v="6.1"/>
    <m/>
    <m/>
    <n v="0.23"/>
    <m/>
    <n v="63"/>
    <n v="51"/>
    <n v="5"/>
    <n v="0"/>
    <n v="14"/>
    <n v="7"/>
    <n v="0"/>
    <n v="1"/>
    <n v="0"/>
    <n v="41"/>
    <n v="4"/>
    <n v="2"/>
    <n v="63"/>
    <n v="0.21000000000000357"/>
    <n v="51"/>
    <n v="0.33999999999999714"/>
    <n v="14"/>
    <n v="0.31111111111111062"/>
    <n v="7"/>
    <n v="0.2333333333333335"/>
    <n v="5"/>
    <n v="0.33333333333333348"/>
    <n v="0"/>
    <n v="1.3877787807814457E-16"/>
  </r>
  <r>
    <x v="1"/>
    <d v="2012-06-13T00:00:00"/>
    <x v="0"/>
    <s v="O500"/>
    <x v="144"/>
    <x v="171"/>
    <n v="657087"/>
    <n v="31604"/>
    <n v="0"/>
    <n v="4"/>
    <m/>
    <n v="3"/>
    <n v="6.3"/>
    <m/>
    <m/>
    <n v="0.85"/>
    <m/>
    <n v="56"/>
    <n v="59"/>
    <n v="7"/>
    <n v="0"/>
    <n v="14"/>
    <n v="6"/>
    <n v="0"/>
    <n v="0"/>
    <n v="0"/>
    <n v="32"/>
    <n v="3"/>
    <n v="1"/>
    <n v="56"/>
    <n v="0.18666666666667028"/>
    <n v="59"/>
    <n v="0.39333333333333037"/>
    <n v="14"/>
    <n v="0.31111111111111062"/>
    <n v="6"/>
    <n v="0.20000000000000018"/>
    <n v="7"/>
    <n v="0.46666666666666679"/>
    <n v="0"/>
    <n v="1.3877787807814457E-16"/>
  </r>
  <r>
    <x v="1"/>
    <d v="2012-06-13T00:00:00"/>
    <x v="0"/>
    <s v="O500"/>
    <x v="144"/>
    <x v="410"/>
    <n v="625483"/>
    <n v="101185"/>
    <n v="0"/>
    <n v="6"/>
    <m/>
    <n v="9"/>
    <n v="7.1"/>
    <n v="37.200000000000003"/>
    <n v="0.2"/>
    <n v="0.1"/>
    <s v="Clara"/>
    <n v="70"/>
    <n v="99"/>
    <n v="14"/>
    <n v="0"/>
    <n v="13"/>
    <n v="5"/>
    <n v="1"/>
    <n v="1"/>
    <n v="0"/>
    <n v="30"/>
    <n v="7"/>
    <n v="3"/>
    <n v="70"/>
    <n v="0.23333333333333686"/>
    <n v="99"/>
    <n v="0.6"/>
    <n v="13"/>
    <n v="0.28888888888888842"/>
    <n v="5"/>
    <n v="0.16666666666666685"/>
    <n v="14"/>
    <n v="0.93333333333333335"/>
    <n v="0"/>
    <n v="1.3877787807814457E-16"/>
  </r>
  <r>
    <x v="1"/>
    <d v="2012-06-13T00:00:00"/>
    <x v="0"/>
    <s v="O500"/>
    <x v="144"/>
    <x v="42"/>
    <n v="593872"/>
    <n v="69574"/>
    <n v="0"/>
    <n v="4"/>
    <n v="-1"/>
    <n v="7"/>
    <n v="7.2"/>
    <n v="37.6"/>
    <n v="0.8"/>
    <n v="0.1"/>
    <s v="Clara"/>
    <n v="33"/>
    <n v="70"/>
    <n v="16"/>
    <n v="1"/>
    <n v="5"/>
    <n v="3"/>
    <n v="0"/>
    <n v="2"/>
    <n v="0"/>
    <n v="21"/>
    <n v="3"/>
    <n v="1"/>
    <n v="33"/>
    <n v="0.11000000000000376"/>
    <n v="70"/>
    <n v="0.46666666666666357"/>
    <n v="5"/>
    <n v="0.11111111111111063"/>
    <n v="3"/>
    <n v="0.1000000000000002"/>
    <n v="16"/>
    <n v="1"/>
    <n v="1"/>
    <n v="0.10000000000000014"/>
  </r>
  <r>
    <x v="1"/>
    <d v="2012-06-13T00:00:00"/>
    <x v="0"/>
    <s v="O500"/>
    <x v="144"/>
    <x v="19"/>
    <n v="557136"/>
    <n v="32838"/>
    <n v="0"/>
    <n v="42.2"/>
    <n v="0"/>
    <n v="12.4"/>
    <n v="7"/>
    <n v="37"/>
    <m/>
    <n v="-1"/>
    <s v="Oscura"/>
    <n v="24.3"/>
    <n v="57.2"/>
    <n v="15.5"/>
    <n v="4.5999999999999996"/>
    <n v="6.3"/>
    <n v="14.5"/>
    <n v="2.6"/>
    <n v="0"/>
    <n v="0"/>
    <n v="51.3"/>
    <n v="21.2"/>
    <n v="3.1"/>
    <n v="24"/>
    <n v="8.0000000000003818E-2"/>
    <n v="57"/>
    <n v="0.37999999999999706"/>
    <n v="6"/>
    <n v="0.13333333333333286"/>
    <n v="15"/>
    <n v="0.50000000000000011"/>
    <n v="16"/>
    <n v="1"/>
    <n v="5"/>
    <n v="0.50000000000000011"/>
  </r>
  <r>
    <x v="1"/>
    <d v="2012-06-13T00:00:00"/>
    <x v="0"/>
    <s v="O500"/>
    <x v="144"/>
    <x v="514"/>
    <n v="590000"/>
    <n v="122143"/>
    <n v="0"/>
    <n v="0.7"/>
    <n v="0"/>
    <n v="30.5"/>
    <n v="7.1"/>
    <n v="37.4"/>
    <m/>
    <n v="-1"/>
    <s v="Oscura"/>
    <n v="211.4"/>
    <n v="51.1"/>
    <n v="9.4"/>
    <n v="2.5"/>
    <n v="17"/>
    <n v="22.3"/>
    <n v="0.8"/>
    <n v="0"/>
    <n v="0"/>
    <n v="116.2"/>
    <n v="31"/>
    <n v="10"/>
    <n v="211"/>
    <n v="0.70333333333333636"/>
    <n v="51"/>
    <n v="0.33999999999999714"/>
    <n v="17"/>
    <n v="0.37777777777777721"/>
    <n v="22"/>
    <n v="0.73333333333333339"/>
    <n v="9"/>
    <n v="0.60000000000000009"/>
    <n v="3"/>
    <n v="0.30000000000000016"/>
  </r>
  <r>
    <x v="1"/>
    <d v="2012-06-13T00:00:00"/>
    <x v="0"/>
    <s v="O500"/>
    <x v="144"/>
    <x v="437"/>
    <n v="529614"/>
    <n v="148371"/>
    <n v="0"/>
    <n v="0"/>
    <n v="0"/>
    <n v="42.5"/>
    <n v="6.8"/>
    <n v="37.4"/>
    <m/>
    <n v="-1"/>
    <s v="Oscura"/>
    <n v="109.5"/>
    <n v="28.4"/>
    <n v="10.6"/>
    <n v="1"/>
    <n v="6.7"/>
    <n v="13.3"/>
    <n v="1.2"/>
    <n v="1.7"/>
    <n v="0"/>
    <n v="157.80000000000001"/>
    <n v="40.200000000000003"/>
    <n v="12.4"/>
    <n v="110"/>
    <n v="0.36666666666667092"/>
    <n v="28"/>
    <n v="0.18666666666666409"/>
    <n v="7"/>
    <n v="0.15555555555555509"/>
    <n v="13"/>
    <n v="0.43333333333333346"/>
    <n v="11"/>
    <n v="0.73333333333333339"/>
    <n v="1"/>
    <n v="0.10000000000000014"/>
  </r>
  <r>
    <x v="1"/>
    <d v="2012-06-13T00:00:00"/>
    <x v="0"/>
    <s v="O500"/>
    <x v="144"/>
    <x v="515"/>
    <n v="481525"/>
    <n v="100282"/>
    <n v="0"/>
    <n v="12.7"/>
    <n v="0"/>
    <n v="27.3"/>
    <n v="6.9"/>
    <n v="39"/>
    <m/>
    <n v="-1"/>
    <s v="Oscura"/>
    <n v="29.6"/>
    <n v="26.4"/>
    <n v="3.4"/>
    <n v="0"/>
    <n v="5.6"/>
    <n v="5.5"/>
    <n v="0.4"/>
    <n v="0.1"/>
    <n v="0"/>
    <n v="38.299999999999997"/>
    <n v="25.8"/>
    <n v="4.5999999999999996"/>
    <n v="30"/>
    <n v="0.10000000000000378"/>
    <n v="26"/>
    <n v="0.17333333333333079"/>
    <n v="6"/>
    <n v="0.13333333333333286"/>
    <n v="6"/>
    <n v="0.20000000000000018"/>
    <n v="3"/>
    <n v="0.20000000000000018"/>
    <n v="0"/>
    <n v="1.3877787807814457E-16"/>
  </r>
  <r>
    <x v="1"/>
    <d v="2013-03-02T00:00:00"/>
    <x v="0"/>
    <s v="O500"/>
    <x v="145"/>
    <x v="236"/>
    <n v="839302"/>
    <n v="36218"/>
    <n v="0"/>
    <n v="7"/>
    <m/>
    <n v="10"/>
    <n v="7"/>
    <m/>
    <m/>
    <n v="0.02"/>
    <s v="Clara"/>
    <n v="43"/>
    <n v="65"/>
    <n v="1"/>
    <n v="0"/>
    <n v="10"/>
    <n v="5"/>
    <n v="1"/>
    <n v="0"/>
    <n v="0"/>
    <n v="39"/>
    <n v="8"/>
    <n v="1"/>
    <n v="43"/>
    <n v="0.14333333333333703"/>
    <n v="65"/>
    <n v="0.4333333333333303"/>
    <n v="10"/>
    <n v="0.22222222222222177"/>
    <n v="5"/>
    <n v="0.16666666666666685"/>
    <n v="1"/>
    <n v="6.666666666666686E-2"/>
    <n v="0"/>
    <n v="1.3877787807814457E-16"/>
  </r>
  <r>
    <x v="1"/>
    <d v="2013-03-02T00:00:00"/>
    <x v="0"/>
    <s v="O500"/>
    <x v="145"/>
    <x v="23"/>
    <n v="819865"/>
    <n v="16781"/>
    <n v="0"/>
    <n v="3"/>
    <m/>
    <n v="9"/>
    <n v="7.1"/>
    <n v="36.299999999999997"/>
    <n v="1.1599999999999999"/>
    <n v="0"/>
    <m/>
    <n v="24"/>
    <n v="36"/>
    <n v="2"/>
    <n v="0"/>
    <n v="5"/>
    <n v="2"/>
    <n v="0"/>
    <n v="0"/>
    <n v="0"/>
    <n v="37"/>
    <n v="6"/>
    <n v="1"/>
    <n v="24"/>
    <n v="8.0000000000003818E-2"/>
    <n v="36"/>
    <n v="0.23999999999999733"/>
    <n v="5"/>
    <n v="0.11111111111111063"/>
    <n v="2"/>
    <n v="6.6666666666666874E-2"/>
    <n v="2"/>
    <n v="0.13333333333333353"/>
    <n v="0"/>
    <n v="1.3877787807814457E-16"/>
  </r>
  <r>
    <x v="1"/>
    <d v="2013-03-02T00:00:00"/>
    <x v="0"/>
    <s v="O500"/>
    <x v="145"/>
    <x v="139"/>
    <n v="752595"/>
    <n v="71119"/>
    <n v="0"/>
    <n v="4"/>
    <m/>
    <n v="3"/>
    <n v="5.9669999999999996"/>
    <n v="28.21"/>
    <n v="1.28"/>
    <n v="0.36"/>
    <m/>
    <n v="114"/>
    <n v="68"/>
    <n v="4"/>
    <n v="0"/>
    <n v="14"/>
    <n v="7"/>
    <n v="0"/>
    <m/>
    <n v="1"/>
    <n v="28"/>
    <n v="3"/>
    <n v="1"/>
    <n v="114"/>
    <n v="0.38000000000000433"/>
    <n v="68"/>
    <n v="0.45333333333333026"/>
    <n v="14"/>
    <n v="0.31111111111111062"/>
    <n v="7"/>
    <n v="0.2333333333333335"/>
    <n v="4"/>
    <n v="0.26666666666666683"/>
    <n v="0"/>
    <n v="1.3877787807814457E-16"/>
  </r>
  <r>
    <x v="1"/>
    <d v="2013-03-02T00:00:00"/>
    <x v="0"/>
    <s v="O500"/>
    <x v="145"/>
    <x v="33"/>
    <n v="733453"/>
    <n v="51977"/>
    <n v="0"/>
    <n v="4"/>
    <m/>
    <n v="2"/>
    <n v="6.1"/>
    <m/>
    <m/>
    <n v="0.39"/>
    <m/>
    <n v="89"/>
    <n v="64"/>
    <n v="5"/>
    <n v="0"/>
    <n v="14"/>
    <n v="10"/>
    <n v="1"/>
    <n v="1"/>
    <n v="1"/>
    <n v="32"/>
    <n v="5"/>
    <n v="1"/>
    <n v="89"/>
    <n v="0.29666666666667046"/>
    <n v="64"/>
    <n v="0.42666666666666364"/>
    <n v="14"/>
    <n v="0.31111111111111062"/>
    <n v="10"/>
    <n v="0.33339999999999997"/>
    <n v="5"/>
    <n v="0.33333333333333348"/>
    <n v="0"/>
    <n v="1.3877787807814457E-16"/>
  </r>
  <r>
    <x v="1"/>
    <d v="2013-03-02T00:00:00"/>
    <x v="0"/>
    <s v="O500"/>
    <x v="145"/>
    <x v="247"/>
    <n v="664310"/>
    <n v="32610"/>
    <n v="0"/>
    <n v="4"/>
    <m/>
    <n v="4"/>
    <n v="6.3"/>
    <s v=""/>
    <s v=""/>
    <n v="0.81"/>
    <s v=""/>
    <n v="91"/>
    <n v="64"/>
    <n v="5"/>
    <n v="0"/>
    <n v="16"/>
    <n v="8"/>
    <n v="0"/>
    <n v="0"/>
    <n v="1"/>
    <n v="32"/>
    <n v="6"/>
    <n v="1"/>
    <n v="91"/>
    <n v="0.30333333333333717"/>
    <n v="64"/>
    <n v="0.42666666666666364"/>
    <n v="16"/>
    <n v="0.35555555555555501"/>
    <n v="8"/>
    <n v="0.26666666666666683"/>
    <n v="5"/>
    <n v="0.33333333333333348"/>
    <n v="0"/>
    <n v="1.3877787807814457E-16"/>
  </r>
  <r>
    <x v="1"/>
    <d v="2013-03-02T00:00:00"/>
    <x v="0"/>
    <s v="O500"/>
    <x v="145"/>
    <x v="444"/>
    <n v="660957"/>
    <n v="29257"/>
    <n v="0"/>
    <n v="4"/>
    <m/>
    <n v="4"/>
    <n v="6.4"/>
    <s v=""/>
    <s v=""/>
    <n v="0.8"/>
    <s v=""/>
    <n v="85"/>
    <n v="70"/>
    <n v="4"/>
    <n v="0"/>
    <n v="18"/>
    <n v="9"/>
    <n v="0"/>
    <n v="0"/>
    <n v="1"/>
    <n v="28"/>
    <n v="6"/>
    <n v="1"/>
    <n v="85"/>
    <n v="0.28333333333333705"/>
    <n v="70"/>
    <n v="0.46666666666666357"/>
    <n v="18"/>
    <n v="0.39999999999999941"/>
    <n v="9"/>
    <n v="0.30000000000000016"/>
    <n v="4"/>
    <n v="0.26666666666666683"/>
    <n v="0"/>
    <n v="1.3877787807814457E-16"/>
  </r>
  <r>
    <x v="1"/>
    <d v="2013-03-02T00:00:00"/>
    <x v="0"/>
    <s v="O500"/>
    <x v="145"/>
    <x v="390"/>
    <n v="601616"/>
    <n v="153466"/>
    <n v="0"/>
    <n v="7"/>
    <n v="-1"/>
    <n v="14"/>
    <n v="7.1"/>
    <n v="36.9"/>
    <n v="0.1"/>
    <n v="0.1"/>
    <s v="Clara"/>
    <n v="171"/>
    <n v="120"/>
    <n v="10"/>
    <n v="1"/>
    <n v="20"/>
    <n v="11"/>
    <n v="0"/>
    <n v="1"/>
    <n v="-1"/>
    <n v="45"/>
    <n v="22"/>
    <n v="3"/>
    <n v="171"/>
    <n v="0.57000000000000439"/>
    <n v="120"/>
    <n v="0.79999999999999871"/>
    <n v="20"/>
    <n v="0.44444444444444381"/>
    <n v="11"/>
    <n v="0.36666666666666681"/>
    <n v="10"/>
    <n v="0.66666666666666674"/>
    <n v="1"/>
    <n v="0.10000000000000014"/>
  </r>
  <r>
    <x v="1"/>
    <d v="2013-03-02T00:00:00"/>
    <x v="0"/>
    <s v="O500"/>
    <x v="145"/>
    <x v="184"/>
    <n v="567736"/>
    <n v="119586"/>
    <n v="0"/>
    <n v="4.0999999999999996"/>
    <n v="0"/>
    <n v="24.6"/>
    <n v="6.9"/>
    <n v="37.200000000000003"/>
    <m/>
    <n v="-1"/>
    <s v="Oscura"/>
    <n v="118.1"/>
    <n v="77.400000000000006"/>
    <n v="9.8000000000000007"/>
    <n v="5.3"/>
    <n v="16.399999999999999"/>
    <n v="27"/>
    <n v="0.9"/>
    <n v="0"/>
    <n v="0"/>
    <n v="79.2"/>
    <n v="30.2"/>
    <n v="1.5"/>
    <n v="118"/>
    <n v="0.39333333333333775"/>
    <n v="77"/>
    <n v="0.5133333333333302"/>
    <n v="16"/>
    <n v="0.35555555555555501"/>
    <n v="27"/>
    <n v="0.9"/>
    <n v="10"/>
    <n v="0.66666666666666674"/>
    <n v="5"/>
    <n v="0.50000000000000011"/>
  </r>
  <r>
    <x v="1"/>
    <d v="2013-03-02T00:00:00"/>
    <x v="1"/>
    <s v="O500"/>
    <x v="145"/>
    <x v="146"/>
    <n v="514997"/>
    <n v="150300"/>
    <n v="0"/>
    <n v="0"/>
    <n v="0"/>
    <n v="4.5999999999999996"/>
    <n v="7.2"/>
    <n v="41.9"/>
    <m/>
    <n v="-1"/>
    <s v="Oscura"/>
    <n v="61.4"/>
    <n v="3.1"/>
    <n v="17"/>
    <n v="1.3"/>
    <n v="5.2"/>
    <n v="15.1"/>
    <n v="0.8"/>
    <n v="1.6"/>
    <n v="0"/>
    <n v="19.399999999999999"/>
    <n v="21.5"/>
    <n v="0.4"/>
    <n v="61"/>
    <n v="0.20333333333333692"/>
    <n v="3"/>
    <n v="1.999999999999752E-2"/>
    <n v="5"/>
    <n v="0.11111111111111063"/>
    <n v="15"/>
    <n v="0.50000000000000011"/>
    <n v="17"/>
    <n v="1"/>
    <n v="1"/>
    <n v="0.10000000000000014"/>
  </r>
  <r>
    <x v="1"/>
    <d v="2011-11-06T00:00:00"/>
    <x v="0"/>
    <s v="O500"/>
    <x v="146"/>
    <x v="347"/>
    <n v="883704"/>
    <n v="40421"/>
    <n v="0"/>
    <n v="2"/>
    <m/>
    <n v="1"/>
    <n v="7.2"/>
    <m/>
    <m/>
    <n v="0"/>
    <s v="Clara"/>
    <n v="39"/>
    <n v="23"/>
    <n v="5"/>
    <n v="0"/>
    <n v="5"/>
    <n v="5"/>
    <n v="0"/>
    <n v="0"/>
    <n v="0"/>
    <n v="28"/>
    <n v="2"/>
    <n v="0"/>
    <n v="39"/>
    <n v="0.13000000000000372"/>
    <n v="23"/>
    <n v="0.15333333333333082"/>
    <n v="5"/>
    <n v="0.11111111111111063"/>
    <n v="5"/>
    <n v="0.16666666666666685"/>
    <n v="5"/>
    <n v="0.33333333333333348"/>
    <n v="0"/>
    <n v="1.3877787807814457E-16"/>
  </r>
  <r>
    <x v="1"/>
    <d v="2011-11-06T00:00:00"/>
    <x v="0"/>
    <s v="O500"/>
    <x v="146"/>
    <x v="377"/>
    <n v="843395"/>
    <n v="88768"/>
    <n v="0"/>
    <n v="4"/>
    <m/>
    <n v="3"/>
    <n v="6.2"/>
    <m/>
    <m/>
    <n v="0.86"/>
    <m/>
    <n v="122"/>
    <n v="83"/>
    <n v="26"/>
    <n v="0"/>
    <n v="16"/>
    <n v="13"/>
    <n v="0"/>
    <n v="0"/>
    <n v="1"/>
    <n v="37"/>
    <n v="4"/>
    <n v="1"/>
    <n v="122"/>
    <n v="0.40666666666667117"/>
    <n v="83"/>
    <n v="0.55333333333333046"/>
    <n v="16"/>
    <n v="0.35555555555555501"/>
    <n v="13"/>
    <n v="0.43333333333333346"/>
    <n v="26"/>
    <n v="1"/>
    <n v="0"/>
    <n v="1.3877787807814457E-16"/>
  </r>
  <r>
    <x v="1"/>
    <d v="2011-11-06T00:00:00"/>
    <x v="0"/>
    <s v="O500"/>
    <x v="146"/>
    <x v="95"/>
    <n v="804241"/>
    <n v="49614"/>
    <n v="0"/>
    <n v="3"/>
    <m/>
    <n v="3"/>
    <n v="6.1"/>
    <m/>
    <m/>
    <n v="0.34"/>
    <m/>
    <n v="85"/>
    <n v="52"/>
    <n v="43"/>
    <n v="0"/>
    <n v="6"/>
    <n v="10"/>
    <n v="0"/>
    <n v="0"/>
    <n v="0"/>
    <n v="40"/>
    <n v="5"/>
    <n v="1"/>
    <n v="85"/>
    <n v="0.28333333333333705"/>
    <n v="52"/>
    <n v="0.34666666666666379"/>
    <n v="6"/>
    <n v="0.13333333333333286"/>
    <n v="10"/>
    <n v="0.33339999999999997"/>
    <n v="43"/>
    <n v="1"/>
    <n v="0"/>
    <n v="1.3877787807814457E-16"/>
  </r>
  <r>
    <x v="1"/>
    <d v="2011-11-06T00:00:00"/>
    <x v="0"/>
    <s v="O500"/>
    <x v="146"/>
    <x v="25"/>
    <n v="752461"/>
    <n v="65878"/>
    <n v="0"/>
    <n v="5"/>
    <m/>
    <n v="2"/>
    <n v="6.3280000000000003"/>
    <n v="29.6"/>
    <n v="1.31"/>
    <n v="0.38"/>
    <m/>
    <n v="44"/>
    <n v="33"/>
    <n v="5"/>
    <n v="0"/>
    <n v="4"/>
    <n v="4"/>
    <n v="0"/>
    <m/>
    <n v="0"/>
    <n v="29"/>
    <n v="1"/>
    <n v="0"/>
    <n v="44"/>
    <n v="0.14666666666667036"/>
    <n v="33"/>
    <n v="0.21999999999999736"/>
    <n v="4"/>
    <n v="8.8888888888888407E-2"/>
    <n v="4"/>
    <n v="0.13333333333333353"/>
    <n v="5"/>
    <n v="0.33333333333333348"/>
    <n v="0"/>
    <n v="1.3877787807814457E-16"/>
  </r>
  <r>
    <x v="1"/>
    <d v="2011-11-06T00:00:00"/>
    <x v="0"/>
    <s v="O500"/>
    <x v="146"/>
    <x v="33"/>
    <n v="734241"/>
    <n v="47638"/>
    <n v="0"/>
    <n v="2"/>
    <m/>
    <n v="1"/>
    <n v="6"/>
    <m/>
    <m/>
    <n v="0.14000000000000001"/>
    <m/>
    <n v="54"/>
    <n v="35"/>
    <n v="3"/>
    <n v="0"/>
    <n v="4"/>
    <n v="7"/>
    <n v="0"/>
    <n v="0"/>
    <n v="1"/>
    <n v="26"/>
    <n v="2"/>
    <n v="0"/>
    <n v="54"/>
    <n v="0.18000000000000363"/>
    <n v="35"/>
    <n v="0.23333333333333067"/>
    <n v="4"/>
    <n v="8.8888888888888407E-2"/>
    <n v="7"/>
    <n v="0.2333333333333335"/>
    <n v="3"/>
    <n v="0.20000000000000018"/>
    <n v="0"/>
    <n v="1.3877787807814457E-16"/>
  </r>
  <r>
    <x v="1"/>
    <d v="2011-11-06T00:00:00"/>
    <x v="0"/>
    <s v="O500"/>
    <x v="146"/>
    <x v="279"/>
    <n v="666891"/>
    <n v="30867"/>
    <n v="0"/>
    <n v="6"/>
    <m/>
    <n v="4"/>
    <n v="6.2"/>
    <m/>
    <m/>
    <n v="0.76"/>
    <m/>
    <n v="71"/>
    <n v="37"/>
    <n v="3"/>
    <n v="0"/>
    <n v="8"/>
    <n v="9"/>
    <n v="0"/>
    <n v="0"/>
    <n v="0"/>
    <n v="38"/>
    <n v="4"/>
    <n v="1"/>
    <n v="71"/>
    <n v="0.23666666666667019"/>
    <n v="37"/>
    <n v="0.24666666666666398"/>
    <n v="8"/>
    <n v="0.17777777777777731"/>
    <n v="9"/>
    <n v="0.30000000000000016"/>
    <n v="3"/>
    <n v="0.20000000000000018"/>
    <n v="0"/>
    <n v="1.3877787807814457E-16"/>
  </r>
  <r>
    <x v="1"/>
    <d v="2011-11-06T00:00:00"/>
    <x v="0"/>
    <s v="O500"/>
    <x v="146"/>
    <x v="62"/>
    <n v="636024"/>
    <n v="59543"/>
    <n v="0"/>
    <n v="4"/>
    <m/>
    <n v="9"/>
    <n v="7.1"/>
    <n v="36.5"/>
    <n v="1"/>
    <n v="0"/>
    <s v="Clara"/>
    <n v="73"/>
    <n v="41"/>
    <n v="3"/>
    <n v="0"/>
    <n v="8"/>
    <n v="5"/>
    <n v="0"/>
    <n v="0"/>
    <n v="0"/>
    <n v="30"/>
    <n v="10"/>
    <n v="1"/>
    <n v="73"/>
    <n v="0.24333333333333684"/>
    <n v="41"/>
    <n v="0.2733333333333306"/>
    <n v="8"/>
    <n v="0.17777777777777731"/>
    <n v="5"/>
    <n v="0.16666666666666685"/>
    <n v="3"/>
    <n v="0.20000000000000018"/>
    <n v="0"/>
    <n v="1.3877787807814457E-16"/>
  </r>
  <r>
    <x v="1"/>
    <d v="2011-11-06T00:00:00"/>
    <x v="0"/>
    <s v="O500"/>
    <x v="146"/>
    <x v="103"/>
    <n v="605538"/>
    <n v="29057"/>
    <n v="0"/>
    <n v="4"/>
    <n v="0"/>
    <n v="8"/>
    <n v="7"/>
    <n v="36.700000000000003"/>
    <n v="0.3"/>
    <n v="0"/>
    <s v="Clara"/>
    <n v="43"/>
    <n v="25"/>
    <n v="3"/>
    <n v="0"/>
    <n v="5"/>
    <n v="4"/>
    <n v="0"/>
    <n v="0"/>
    <n v="0"/>
    <n v="32"/>
    <n v="9"/>
    <n v="2"/>
    <n v="43"/>
    <n v="0.14333333333333703"/>
    <n v="25"/>
    <n v="0.16666666666666413"/>
    <n v="5"/>
    <n v="0.11111111111111063"/>
    <n v="4"/>
    <n v="0.13333333333333353"/>
    <n v="3"/>
    <n v="0.20000000000000018"/>
    <n v="0"/>
    <n v="1.3877787807814457E-16"/>
  </r>
  <r>
    <x v="1"/>
    <d v="2011-11-06T00:00:00"/>
    <x v="0"/>
    <s v="O500"/>
    <x v="146"/>
    <x v="500"/>
    <n v="546204"/>
    <n v="119492"/>
    <n v="0"/>
    <n v="2"/>
    <n v="0"/>
    <n v="15.8"/>
    <n v="7.1"/>
    <n v="37.5"/>
    <m/>
    <n v="-1"/>
    <s v="Oscura"/>
    <n v="205.7"/>
    <n v="83.9"/>
    <n v="9.6999999999999993"/>
    <n v="1.9"/>
    <n v="17.7"/>
    <n v="36.5"/>
    <n v="1.1000000000000001"/>
    <n v="0"/>
    <n v="0"/>
    <n v="172.3"/>
    <n v="55.2"/>
    <n v="0.9"/>
    <n v="206"/>
    <n v="0.68666666666666987"/>
    <n v="84"/>
    <n v="0.55999999999999717"/>
    <n v="18"/>
    <n v="0.39999999999999941"/>
    <n v="37"/>
    <n v="1"/>
    <n v="10"/>
    <n v="0.66666666666666674"/>
    <n v="2"/>
    <n v="0.20000000000000015"/>
  </r>
  <r>
    <x v="1"/>
    <d v="2011-11-06T00:00:00"/>
    <x v="0"/>
    <s v="O500"/>
    <x v="146"/>
    <x v="37"/>
    <n v="532369"/>
    <n v="84218"/>
    <n v="0"/>
    <n v="0"/>
    <n v="0"/>
    <n v="25.6"/>
    <n v="6.6"/>
    <n v="20"/>
    <m/>
    <n v="-1"/>
    <s v="Oscura"/>
    <n v="74.2"/>
    <n v="0.8"/>
    <n v="6.1"/>
    <n v="1.2"/>
    <n v="0"/>
    <n v="21.7"/>
    <n v="1.2"/>
    <n v="0"/>
    <n v="0"/>
    <n v="107.3"/>
    <n v="32.4"/>
    <n v="2.2999999999999998"/>
    <n v="74"/>
    <n v="0.24666666666667017"/>
    <n v="1"/>
    <n v="6.6666666666641847E-3"/>
    <n v="0"/>
    <n v="-4.9266146717741321E-16"/>
    <n v="22"/>
    <n v="0.73333333333333339"/>
    <n v="6"/>
    <n v="0.40000000000000013"/>
    <n v="1"/>
    <n v="0.10000000000000014"/>
  </r>
  <r>
    <x v="1"/>
    <d v="2011-11-06T00:00:00"/>
    <x v="0"/>
    <s v="O500"/>
    <x v="146"/>
    <x v="280"/>
    <n v="516468"/>
    <n v="89756"/>
    <n v="0"/>
    <n v="0"/>
    <n v="0"/>
    <n v="15.2"/>
    <n v="7"/>
    <n v="38.799999999999997"/>
    <m/>
    <n v="-1"/>
    <s v="Oscura"/>
    <n v="0"/>
    <n v="1.2"/>
    <n v="9"/>
    <n v="5"/>
    <n v="0"/>
    <n v="41.2"/>
    <n v="1.3"/>
    <n v="0"/>
    <n v="0"/>
    <n v="560.5"/>
    <n v="19.100000000000001"/>
    <n v="0.5"/>
    <n v="0"/>
    <n v="3.8380756905986857E-15"/>
    <n v="1"/>
    <n v="6.6666666666641847E-3"/>
    <n v="0"/>
    <n v="-4.9266146717741321E-16"/>
    <n v="41"/>
    <n v="1"/>
    <n v="9"/>
    <n v="0.60000000000000009"/>
    <n v="5"/>
    <n v="0.50000000000000011"/>
  </r>
  <r>
    <x v="1"/>
    <d v="2011-11-06T00:00:00"/>
    <x v="0"/>
    <s v="O500"/>
    <x v="146"/>
    <x v="230"/>
    <n v="485878"/>
    <n v="59166"/>
    <n v="0"/>
    <n v="0"/>
    <n v="0"/>
    <n v="7.2"/>
    <n v="7"/>
    <n v="38.1"/>
    <m/>
    <n v="-1"/>
    <s v="Oscura"/>
    <n v="125.9"/>
    <n v="48.3"/>
    <n v="8.5"/>
    <n v="3.6"/>
    <n v="10.8"/>
    <n v="24.4"/>
    <n v="1"/>
    <n v="1.6"/>
    <n v="0"/>
    <n v="471.7"/>
    <n v="60.2"/>
    <n v="11.6"/>
    <n v="126"/>
    <n v="0.42000000000000459"/>
    <n v="48"/>
    <n v="0.31999999999999718"/>
    <n v="11"/>
    <n v="0.24444444444444399"/>
    <n v="24"/>
    <n v="0.8"/>
    <n v="9"/>
    <n v="0.60000000000000009"/>
    <n v="4"/>
    <n v="0.40000000000000013"/>
  </r>
  <r>
    <x v="1"/>
    <d v="2011-11-06T00:00:00"/>
    <x v="0"/>
    <s v="O500"/>
    <x v="146"/>
    <x v="516"/>
    <n v="486391"/>
    <n v="149791"/>
    <n v="0"/>
    <n v="0"/>
    <n v="0"/>
    <n v="17"/>
    <n v="6.8"/>
    <n v="36.4"/>
    <m/>
    <n v="-1"/>
    <s v="Oscura"/>
    <n v="65.3"/>
    <n v="50.5"/>
    <n v="9.9"/>
    <n v="0"/>
    <n v="12.4"/>
    <n v="17.899999999999999"/>
    <n v="1.1000000000000001"/>
    <n v="0"/>
    <n v="0"/>
    <n v="152.30000000000001"/>
    <n v="36.4"/>
    <n v="3"/>
    <n v="65"/>
    <n v="0.21666666666667023"/>
    <n v="51"/>
    <n v="0.33999999999999714"/>
    <n v="12"/>
    <n v="0.26666666666666622"/>
    <n v="18"/>
    <n v="0.60000000000000009"/>
    <n v="10"/>
    <n v="0.66666666666666674"/>
    <n v="0"/>
    <n v="1.3877787807814457E-16"/>
  </r>
  <r>
    <x v="1"/>
    <d v="2014-12-29T00:00:00"/>
    <x v="0"/>
    <s v="O500"/>
    <x v="147"/>
    <x v="263"/>
    <n v="850641"/>
    <n v="26394"/>
    <n v="0"/>
    <n v="6"/>
    <m/>
    <n v="21"/>
    <n v="7.1"/>
    <m/>
    <m/>
    <n v="0.02"/>
    <s v="Clara"/>
    <n v="59"/>
    <n v="65"/>
    <n v="0"/>
    <n v="0"/>
    <n v="7"/>
    <n v="8"/>
    <n v="1"/>
    <n v="0"/>
    <n v="0"/>
    <n v="35"/>
    <n v="5"/>
    <n v="1"/>
    <n v="59"/>
    <n v="0.19666666666667026"/>
    <n v="65"/>
    <n v="0.4333333333333303"/>
    <n v="7"/>
    <n v="0.15555555555555509"/>
    <n v="8"/>
    <n v="0.26666666666666683"/>
    <n v="0"/>
    <n v="1.9428902930940239E-16"/>
    <n v="0"/>
    <n v="1.3877787807814457E-16"/>
  </r>
  <r>
    <x v="1"/>
    <d v="2014-12-29T00:00:00"/>
    <x v="0"/>
    <s v="O500"/>
    <x v="147"/>
    <x v="517"/>
    <n v="819596"/>
    <n v="48045"/>
    <n v="0"/>
    <n v="22"/>
    <m/>
    <n v="4"/>
    <n v="5.9"/>
    <m/>
    <m/>
    <n v="7.0000000000000007E-2"/>
    <m/>
    <n v="223"/>
    <n v="94"/>
    <n v="19"/>
    <n v="1"/>
    <n v="23"/>
    <n v="21"/>
    <n v="1"/>
    <n v="2"/>
    <n v="2"/>
    <n v="70"/>
    <n v="15"/>
    <n v="3"/>
    <n v="223"/>
    <n v="0.74333333333333595"/>
    <n v="94"/>
    <n v="0.62666666666666426"/>
    <n v="23"/>
    <n v="0.51111111111111041"/>
    <n v="21"/>
    <n v="0.70000000000000007"/>
    <n v="19"/>
    <n v="1"/>
    <n v="1"/>
    <n v="0.10000000000000014"/>
  </r>
  <r>
    <x v="1"/>
    <d v="2014-12-29T00:00:00"/>
    <x v="0"/>
    <s v="O500"/>
    <x v="147"/>
    <x v="139"/>
    <n v="768502"/>
    <n v="52544"/>
    <n v="0"/>
    <n v="8"/>
    <m/>
    <n v="2"/>
    <n v="5.9020000000000001"/>
    <n v="27.82"/>
    <n v="1.28"/>
    <n v="0.21"/>
    <m/>
    <n v="100"/>
    <n v="64"/>
    <n v="2"/>
    <n v="0"/>
    <n v="6"/>
    <n v="12"/>
    <n v="0"/>
    <m/>
    <n v="0"/>
    <n v="38"/>
    <n v="4"/>
    <n v="0"/>
    <n v="100"/>
    <n v="0.33333333333333737"/>
    <n v="64"/>
    <n v="0.42666666666666364"/>
    <n v="6"/>
    <n v="0.13333333333333286"/>
    <n v="12"/>
    <n v="0.40000000000000013"/>
    <n v="2"/>
    <n v="0.13333333333333353"/>
    <n v="0"/>
    <n v="1.3877787807814457E-16"/>
  </r>
  <r>
    <x v="1"/>
    <d v="2014-12-29T00:00:00"/>
    <x v="0"/>
    <s v="O500"/>
    <x v="147"/>
    <x v="352"/>
    <n v="762372"/>
    <n v="46414"/>
    <n v="0"/>
    <n v="2"/>
    <m/>
    <n v="2"/>
    <n v="5.8"/>
    <m/>
    <m/>
    <n v="0.25"/>
    <m/>
    <n v="96"/>
    <n v="31"/>
    <n v="2"/>
    <n v="0"/>
    <n v="5"/>
    <n v="12"/>
    <n v="0"/>
    <n v="0"/>
    <n v="0"/>
    <n v="29"/>
    <n v="4"/>
    <n v="0"/>
    <n v="96"/>
    <n v="0.32000000000000395"/>
    <n v="31"/>
    <n v="0.20666666666666406"/>
    <n v="5"/>
    <n v="0.11111111111111063"/>
    <n v="12"/>
    <n v="0.40000000000000013"/>
    <n v="2"/>
    <n v="0.13333333333333353"/>
    <n v="0"/>
    <n v="1.3877787807814457E-16"/>
  </r>
  <r>
    <x v="1"/>
    <d v="2014-12-29T00:00:00"/>
    <x v="1"/>
    <s v="O500"/>
    <x v="147"/>
    <x v="91"/>
    <n v="749451"/>
    <n v="33493"/>
    <n v="0"/>
    <n v="3"/>
    <m/>
    <n v="2"/>
    <n v="6"/>
    <m/>
    <m/>
    <n v="0.27"/>
    <m/>
    <n v="109"/>
    <n v="32"/>
    <n v="3"/>
    <n v="0"/>
    <n v="5"/>
    <n v="12"/>
    <n v="0"/>
    <n v="0"/>
    <n v="0"/>
    <n v="41"/>
    <n v="5"/>
    <n v="0"/>
    <n v="109"/>
    <n v="0.36333333333333756"/>
    <n v="32"/>
    <n v="0.21333333333333071"/>
    <n v="5"/>
    <n v="0.11111111111111063"/>
    <n v="12"/>
    <n v="0.40000000000000013"/>
    <n v="3"/>
    <n v="0.20000000000000018"/>
    <n v="0"/>
    <n v="1.3877787807814457E-16"/>
  </r>
  <r>
    <x v="1"/>
    <d v="2014-12-29T00:00:00"/>
    <x v="1"/>
    <s v="O500"/>
    <x v="147"/>
    <x v="165"/>
    <n v="709743"/>
    <n v="108366"/>
    <n v="0"/>
    <n v="2"/>
    <m/>
    <n v="1"/>
    <n v="6.5"/>
    <n v="31.2"/>
    <n v="1.47"/>
    <n v="0.03"/>
    <m/>
    <n v="37"/>
    <n v="28"/>
    <n v="1"/>
    <n v="0"/>
    <n v="3"/>
    <n v="4"/>
    <n v="0"/>
    <n v="0"/>
    <n v="0"/>
    <n v="30"/>
    <n v="2"/>
    <n v="1"/>
    <n v="37"/>
    <n v="0.12333333333333707"/>
    <n v="28"/>
    <n v="0.18666666666666409"/>
    <n v="3"/>
    <n v="6.666666666666618E-2"/>
    <n v="4"/>
    <n v="0.13333333333333353"/>
    <n v="1"/>
    <n v="6.666666666666686E-2"/>
    <n v="0"/>
    <n v="1.3877787807814457E-16"/>
  </r>
  <r>
    <x v="1"/>
    <d v="2014-12-29T00:00:00"/>
    <x v="1"/>
    <s v="O500"/>
    <x v="147"/>
    <x v="518"/>
    <n v="673550"/>
    <n v="72173"/>
    <n v="0"/>
    <n v="3"/>
    <m/>
    <n v="15"/>
    <n v="7.2"/>
    <n v="37.700000000000003"/>
    <n v="0.35"/>
    <n v="0.05"/>
    <s v=""/>
    <n v="248"/>
    <n v="87"/>
    <n v="3"/>
    <n v="0"/>
    <n v="12"/>
    <n v="16"/>
    <n v="1"/>
    <n v="1"/>
    <n v="1"/>
    <n v="90"/>
    <n v="48"/>
    <n v="2"/>
    <n v="248"/>
    <n v="0.82666666666666844"/>
    <n v="87"/>
    <n v="0.5799999999999973"/>
    <n v="12"/>
    <n v="0.26666666666666622"/>
    <n v="16"/>
    <n v="0.53333333333333344"/>
    <n v="3"/>
    <n v="0.20000000000000018"/>
    <n v="0"/>
    <n v="1.3877787807814457E-16"/>
  </r>
  <r>
    <x v="1"/>
    <d v="2014-12-29T00:00:00"/>
    <x v="1"/>
    <s v="O500"/>
    <x v="147"/>
    <x v="11"/>
    <n v="633942"/>
    <n v="32565"/>
    <n v="0"/>
    <n v="3"/>
    <n v="0"/>
    <n v="12"/>
    <n v="7.1"/>
    <n v="36.200000000000003"/>
    <n v="0.9"/>
    <n v="0.1"/>
    <s v="Clara"/>
    <n v="49"/>
    <n v="39"/>
    <n v="2"/>
    <n v="0"/>
    <n v="7"/>
    <n v="7"/>
    <n v="0"/>
    <n v="0"/>
    <n v="0"/>
    <n v="25"/>
    <n v="5"/>
    <n v="1"/>
    <n v="49"/>
    <n v="0.16333333333333699"/>
    <n v="39"/>
    <n v="0.25999999999999729"/>
    <n v="7"/>
    <n v="0.15555555555555509"/>
    <n v="7"/>
    <n v="0.2333333333333335"/>
    <n v="2"/>
    <n v="0.13333333333333353"/>
    <n v="0"/>
    <n v="1.3877787807814457E-16"/>
  </r>
  <r>
    <x v="1"/>
    <d v="2014-12-29T00:00:00"/>
    <x v="1"/>
    <s v="O500"/>
    <x v="147"/>
    <x v="451"/>
    <n v="566487"/>
    <n v="93058"/>
    <n v="0"/>
    <n v="3"/>
    <n v="0"/>
    <n v="-1"/>
    <n v="7.2"/>
    <n v="37.4"/>
    <m/>
    <n v="-1"/>
    <s v="Oscura"/>
    <n v="356"/>
    <n v="93"/>
    <n v="21"/>
    <n v="0"/>
    <n v="23"/>
    <n v="24"/>
    <n v="-1"/>
    <n v="-1"/>
    <n v="-1"/>
    <n v="-1"/>
    <n v="-1"/>
    <n v="-1"/>
    <n v="356"/>
    <n v="1.3"/>
    <n v="93"/>
    <n v="0.62"/>
    <n v="23"/>
    <n v="0.51111111111111041"/>
    <n v="24"/>
    <n v="0.8"/>
    <n v="21"/>
    <n v="1"/>
    <n v="0"/>
    <n v="1.3877787807814457E-16"/>
  </r>
  <r>
    <x v="1"/>
    <d v="2014-12-29T00:00:00"/>
    <x v="1"/>
    <s v="O500"/>
    <x v="147"/>
    <x v="373"/>
    <n v="545857"/>
    <n v="151591"/>
    <n v="0"/>
    <n v="0"/>
    <n v="0"/>
    <n v="26.7"/>
    <n v="7"/>
    <n v="39.9"/>
    <m/>
    <n v="-1"/>
    <s v="Oscura"/>
    <n v="0"/>
    <n v="0.8"/>
    <n v="11.1"/>
    <n v="2.2000000000000002"/>
    <n v="0"/>
    <n v="32.1"/>
    <n v="0.7"/>
    <n v="0"/>
    <n v="0"/>
    <n v="77.8"/>
    <n v="11.7"/>
    <n v="4.4000000000000004"/>
    <n v="0"/>
    <n v="3.8380756905986857E-15"/>
    <n v="1"/>
    <n v="6.6666666666641847E-3"/>
    <n v="0"/>
    <n v="-4.9266146717741321E-16"/>
    <n v="32"/>
    <n v="1"/>
    <n v="11"/>
    <n v="0.73333333333333339"/>
    <n v="2"/>
    <n v="0.20000000000000015"/>
  </r>
  <r>
    <x v="1"/>
    <d v="2011-11-13T00:00:00"/>
    <x v="0"/>
    <s v="O500"/>
    <x v="148"/>
    <x v="401"/>
    <n v="843287"/>
    <n v="80741"/>
    <n v="0"/>
    <n v="6"/>
    <m/>
    <n v="3"/>
    <n v="6"/>
    <m/>
    <m/>
    <n v="0.41"/>
    <m/>
    <n v="62"/>
    <n v="102"/>
    <n v="20"/>
    <n v="0"/>
    <n v="10"/>
    <n v="6"/>
    <n v="0"/>
    <n v="1"/>
    <n v="0"/>
    <n v="37"/>
    <n v="9"/>
    <n v="1"/>
    <n v="62"/>
    <n v="0.20666666666667025"/>
    <n v="102"/>
    <n v="0.67999999999999794"/>
    <n v="10"/>
    <n v="0.22222222222222177"/>
    <n v="6"/>
    <n v="0.20000000000000018"/>
    <n v="20"/>
    <n v="1"/>
    <n v="0"/>
    <n v="1.3877787807814457E-16"/>
  </r>
  <r>
    <x v="1"/>
    <d v="2011-11-13T00:00:00"/>
    <x v="0"/>
    <s v="O500"/>
    <x v="148"/>
    <x v="519"/>
    <n v="814726"/>
    <n v="52180"/>
    <n v="0"/>
    <n v="2"/>
    <m/>
    <n v="3"/>
    <n v="6.3"/>
    <m/>
    <m/>
    <n v="0.52"/>
    <m/>
    <n v="53"/>
    <n v="58"/>
    <n v="31"/>
    <n v="0"/>
    <n v="6"/>
    <n v="5"/>
    <n v="1"/>
    <n v="0"/>
    <n v="0"/>
    <n v="39"/>
    <n v="5"/>
    <n v="1"/>
    <n v="53"/>
    <n v="0.1766666666666703"/>
    <n v="58"/>
    <n v="0.38666666666666372"/>
    <n v="6"/>
    <n v="0.13333333333333286"/>
    <n v="5"/>
    <n v="0.16666666666666685"/>
    <n v="31"/>
    <n v="1"/>
    <n v="0"/>
    <n v="1.3877787807814457E-16"/>
  </r>
  <r>
    <x v="1"/>
    <d v="2011-11-13T00:00:00"/>
    <x v="0"/>
    <s v="O500"/>
    <x v="148"/>
    <x v="510"/>
    <n v="804109"/>
    <n v="41563"/>
    <n v="0"/>
    <n v="2"/>
    <m/>
    <n v="2"/>
    <n v="6.3"/>
    <m/>
    <m/>
    <n v="0.52"/>
    <m/>
    <n v="56"/>
    <n v="52"/>
    <n v="33"/>
    <n v="0"/>
    <n v="5"/>
    <n v="6"/>
    <n v="0"/>
    <n v="0"/>
    <n v="0"/>
    <n v="53"/>
    <n v="6"/>
    <n v="1"/>
    <n v="56"/>
    <n v="0.18666666666667028"/>
    <n v="52"/>
    <n v="0.34666666666666379"/>
    <n v="5"/>
    <n v="0.11111111111111063"/>
    <n v="6"/>
    <n v="0.20000000000000018"/>
    <n v="33"/>
    <n v="1"/>
    <n v="0"/>
    <n v="1.3877787807814457E-16"/>
  </r>
  <r>
    <x v="1"/>
    <d v="2011-11-13T00:00:00"/>
    <x v="0"/>
    <s v="O500"/>
    <x v="148"/>
    <x v="424"/>
    <n v="494280"/>
    <n v="73646"/>
    <n v="0"/>
    <n v="3"/>
    <m/>
    <n v="5"/>
    <n v="5.8860000000000001"/>
    <n v="27.69"/>
    <n v="1.3"/>
    <n v="0.53"/>
    <m/>
    <n v="99"/>
    <n v="62"/>
    <n v="4"/>
    <n v="0"/>
    <n v="7"/>
    <n v="9"/>
    <n v="0"/>
    <m/>
    <n v="0"/>
    <n v="30"/>
    <n v="4"/>
    <n v="0"/>
    <n v="99"/>
    <n v="0.33000000000000401"/>
    <n v="62"/>
    <n v="0.41333333333333033"/>
    <n v="7"/>
    <n v="0.15555555555555509"/>
    <n v="9"/>
    <n v="0.30000000000000016"/>
    <n v="4"/>
    <n v="0.26666666666666683"/>
    <n v="0"/>
    <n v="1.3877787807814457E-16"/>
  </r>
  <r>
    <x v="1"/>
    <d v="2011-11-13T00:00:00"/>
    <x v="0"/>
    <s v="O500"/>
    <x v="148"/>
    <x v="13"/>
    <n v="771532"/>
    <n v="25351"/>
    <n v="0"/>
    <n v="4"/>
    <m/>
    <n v="4"/>
    <n v="6.0869999999999997"/>
    <n v="29"/>
    <n v="1.17"/>
    <n v="7.0000000000000007E-2"/>
    <m/>
    <n v="44"/>
    <n v="61"/>
    <n v="6"/>
    <n v="0"/>
    <n v="10"/>
    <n v="4"/>
    <n v="0"/>
    <m/>
    <n v="0"/>
    <n v="33"/>
    <n v="3"/>
    <n v="2"/>
    <n v="44"/>
    <n v="0.14666666666667036"/>
    <n v="61"/>
    <n v="0.40666666666666368"/>
    <n v="10"/>
    <n v="0.22222222222222177"/>
    <n v="4"/>
    <n v="0.13333333333333353"/>
    <n v="6"/>
    <n v="0.40000000000000013"/>
    <n v="0"/>
    <n v="1.3877787807814457E-16"/>
  </r>
  <r>
    <x v="1"/>
    <d v="2011-11-13T00:00:00"/>
    <x v="0"/>
    <s v="O500"/>
    <x v="148"/>
    <x v="91"/>
    <n v="759231"/>
    <n v="13050"/>
    <n v="0"/>
    <n v="4"/>
    <m/>
    <n v="3"/>
    <n v="6.4"/>
    <m/>
    <m/>
    <n v="0.08"/>
    <m/>
    <n v="30"/>
    <n v="39"/>
    <n v="7"/>
    <n v="0"/>
    <n v="5"/>
    <n v="5"/>
    <n v="0"/>
    <n v="0"/>
    <n v="1"/>
    <n v="37"/>
    <n v="4"/>
    <n v="1"/>
    <n v="30"/>
    <n v="0.10000000000000378"/>
    <n v="39"/>
    <n v="0.25999999999999729"/>
    <n v="5"/>
    <n v="0.11111111111111063"/>
    <n v="5"/>
    <n v="0.16666666666666685"/>
    <n v="7"/>
    <n v="0.46666666666666679"/>
    <n v="0"/>
    <n v="1.3877787807814457E-16"/>
  </r>
  <r>
    <x v="1"/>
    <d v="2011-11-13T00:00:00"/>
    <x v="0"/>
    <s v="O500"/>
    <x v="148"/>
    <x v="97"/>
    <n v="720474"/>
    <n v="68092"/>
    <n v="0"/>
    <n v="1"/>
    <m/>
    <n v="1"/>
    <n v="6.9"/>
    <n v="35.1"/>
    <n v="1.21"/>
    <n v="0"/>
    <m/>
    <n v="78"/>
    <n v="34"/>
    <n v="2"/>
    <n v="0"/>
    <n v="4"/>
    <n v="6"/>
    <n v="0"/>
    <n v="0"/>
    <n v="0"/>
    <n v="32"/>
    <n v="2"/>
    <n v="1"/>
    <n v="78"/>
    <n v="0.26000000000000356"/>
    <n v="34"/>
    <n v="0.22666666666666402"/>
    <n v="4"/>
    <n v="8.8888888888888407E-2"/>
    <n v="6"/>
    <n v="0.20000000000000018"/>
    <n v="2"/>
    <n v="0.13333333333333353"/>
    <n v="0"/>
    <n v="1.3877787807814457E-16"/>
  </r>
  <r>
    <x v="1"/>
    <d v="2011-11-13T00:00:00"/>
    <x v="0"/>
    <s v="O500"/>
    <x v="148"/>
    <x v="154"/>
    <n v="683139"/>
    <n v="30757"/>
    <n v="0"/>
    <n v="1"/>
    <m/>
    <n v="1"/>
    <n v="7.1"/>
    <n v="35.200000000000003"/>
    <n v="1.1000000000000001"/>
    <n v="0.1"/>
    <s v="Clara"/>
    <n v="45"/>
    <n v="22"/>
    <n v="2"/>
    <n v="0"/>
    <n v="2"/>
    <n v="6"/>
    <n v="0"/>
    <n v="0"/>
    <n v="0"/>
    <n v="23"/>
    <n v="2"/>
    <n v="0"/>
    <n v="45"/>
    <n v="0.15000000000000369"/>
    <n v="22"/>
    <n v="0.14666666666666417"/>
    <n v="2"/>
    <n v="4.4444444444443953E-2"/>
    <n v="6"/>
    <n v="0.20000000000000018"/>
    <n v="2"/>
    <n v="0.13333333333333353"/>
    <n v="0"/>
    <n v="1.3877787807814457E-16"/>
  </r>
  <r>
    <x v="1"/>
    <d v="2011-11-13T00:00:00"/>
    <x v="0"/>
    <s v="O500"/>
    <x v="148"/>
    <x v="73"/>
    <n v="652382"/>
    <n v="185537"/>
    <n v="0"/>
    <n v="3"/>
    <n v="0"/>
    <n v="2"/>
    <n v="7.2"/>
    <n v="37.4"/>
    <n v="0"/>
    <n v="0.1"/>
    <s v="Clara"/>
    <n v="61"/>
    <n v="34"/>
    <n v="2"/>
    <n v="0"/>
    <n v="5"/>
    <n v="5"/>
    <n v="0"/>
    <n v="1"/>
    <n v="0"/>
    <n v="28"/>
    <n v="2"/>
    <n v="0"/>
    <n v="61"/>
    <n v="0.20333333333333692"/>
    <n v="34"/>
    <n v="0.22666666666666402"/>
    <n v="5"/>
    <n v="0.11111111111111063"/>
    <n v="5"/>
    <n v="0.16666666666666685"/>
    <n v="2"/>
    <n v="0.13333333333333353"/>
    <n v="0"/>
    <n v="1.3877787807814457E-16"/>
  </r>
  <r>
    <x v="1"/>
    <d v="2011-11-13T00:00:00"/>
    <x v="0"/>
    <s v="O500"/>
    <x v="148"/>
    <x v="520"/>
    <n v="619564"/>
    <n v="152719"/>
    <n v="0"/>
    <n v="3"/>
    <n v="-1"/>
    <n v="4"/>
    <n v="7.2"/>
    <n v="37"/>
    <n v="0.3"/>
    <n v="0.1"/>
    <s v="Clara"/>
    <n v="83"/>
    <n v="60"/>
    <n v="8"/>
    <n v="0"/>
    <n v="10"/>
    <n v="8"/>
    <n v="0"/>
    <n v="0"/>
    <n v="-1"/>
    <n v="35"/>
    <n v="5"/>
    <n v="1"/>
    <n v="83"/>
    <n v="0.27666666666667034"/>
    <n v="60"/>
    <n v="0.39999999999999702"/>
    <n v="10"/>
    <n v="0.22222222222222177"/>
    <n v="8"/>
    <n v="0.26666666666666683"/>
    <n v="8"/>
    <n v="0.53333333333333344"/>
    <n v="0"/>
    <n v="1.3877787807814457E-16"/>
  </r>
  <r>
    <x v="1"/>
    <d v="2011-11-13T00:00:00"/>
    <x v="0"/>
    <s v="O500"/>
    <x v="148"/>
    <x v="521"/>
    <n v="590583"/>
    <n v="123738"/>
    <n v="0"/>
    <n v="1.3"/>
    <n v="0"/>
    <n v="16.8"/>
    <n v="7"/>
    <n v="36.5"/>
    <m/>
    <n v="-1"/>
    <s v="Oscura"/>
    <n v="161.5"/>
    <n v="66.8"/>
    <n v="10.8"/>
    <n v="2.5"/>
    <n v="18.600000000000001"/>
    <n v="19.399999999999999"/>
    <n v="0.6"/>
    <n v="0"/>
    <n v="0"/>
    <n v="49.4"/>
    <n v="35.6"/>
    <n v="0.2"/>
    <n v="162"/>
    <n v="0.5400000000000047"/>
    <n v="67"/>
    <n v="0.4466666666666636"/>
    <n v="19"/>
    <n v="0.42222222222222161"/>
    <n v="19"/>
    <n v="0.63333333333333341"/>
    <n v="11"/>
    <n v="0.73333333333333339"/>
    <n v="3"/>
    <n v="0.30000000000000016"/>
  </r>
  <r>
    <x v="1"/>
    <d v="2011-11-13T00:00:00"/>
    <x v="0"/>
    <s v="O500"/>
    <x v="148"/>
    <x v="275"/>
    <n v="556718"/>
    <n v="89873"/>
    <n v="0"/>
    <n v="0"/>
    <n v="0"/>
    <n v="16.7"/>
    <n v="6.8"/>
    <n v="37.200000000000003"/>
    <m/>
    <n v="-1"/>
    <s v="Oscura"/>
    <n v="168.5"/>
    <n v="3.8"/>
    <n v="11.1"/>
    <n v="0.2"/>
    <n v="2.2000000000000002"/>
    <n v="23.5"/>
    <n v="0"/>
    <n v="1.9"/>
    <n v="0"/>
    <n v="30.1"/>
    <n v="34"/>
    <n v="0.9"/>
    <n v="169"/>
    <n v="0.56333333333333779"/>
    <n v="4"/>
    <n v="2.6666666666664188E-2"/>
    <n v="2"/>
    <n v="4.4444444444443953E-2"/>
    <n v="24"/>
    <n v="0.8"/>
    <n v="11"/>
    <n v="0.73333333333333339"/>
    <n v="0"/>
    <n v="1.3877787807814457E-16"/>
  </r>
  <r>
    <x v="1"/>
    <d v="2011-11-13T00:00:00"/>
    <x v="0"/>
    <s v="O500"/>
    <x v="148"/>
    <x v="522"/>
    <n v="515040"/>
    <n v="48195"/>
    <n v="0"/>
    <n v="0"/>
    <n v="0"/>
    <n v="17.399999999999999"/>
    <n v="6.7"/>
    <n v="35.799999999999997"/>
    <m/>
    <n v="-1"/>
    <s v="Oscura"/>
    <n v="77.099999999999994"/>
    <n v="50"/>
    <n v="5.7"/>
    <n v="1.6"/>
    <n v="12"/>
    <n v="13.1"/>
    <n v="0.7"/>
    <n v="0"/>
    <n v="0"/>
    <n v="233.2"/>
    <n v="41.9"/>
    <n v="19.3"/>
    <n v="77"/>
    <n v="0.25666666666667021"/>
    <n v="50"/>
    <n v="0.33333333333333048"/>
    <n v="12"/>
    <n v="0.26666666666666622"/>
    <n v="13"/>
    <n v="0.43333333333333346"/>
    <n v="6"/>
    <n v="0.40000000000000013"/>
    <n v="2"/>
    <n v="0.20000000000000015"/>
  </r>
  <r>
    <x v="1"/>
    <d v="2012-05-05T00:00:00"/>
    <x v="0"/>
    <s v="O500"/>
    <x v="149"/>
    <x v="347"/>
    <n v="883704"/>
    <n v="31012"/>
    <n v="0"/>
    <n v="3"/>
    <m/>
    <n v="1"/>
    <n v="7.1"/>
    <m/>
    <m/>
    <n v="0"/>
    <s v="Clara"/>
    <n v="24"/>
    <n v="47"/>
    <n v="5"/>
    <n v="0"/>
    <n v="6"/>
    <n v="3"/>
    <n v="0"/>
    <n v="0"/>
    <n v="0"/>
    <n v="29"/>
    <n v="2"/>
    <n v="0"/>
    <n v="24"/>
    <n v="8.0000000000003818E-2"/>
    <n v="47"/>
    <n v="0.31333333333333052"/>
    <n v="6"/>
    <n v="0.13333333333333286"/>
    <n v="3"/>
    <n v="0.1000000000000002"/>
    <n v="5"/>
    <n v="0.33333333333333348"/>
    <n v="0"/>
    <n v="1.3877787807814457E-16"/>
  </r>
  <r>
    <x v="1"/>
    <d v="2012-05-05T00:00:00"/>
    <x v="0"/>
    <s v="O500"/>
    <x v="149"/>
    <x v="456"/>
    <n v="852693"/>
    <n v="85316"/>
    <n v="0"/>
    <n v="9"/>
    <m/>
    <n v="6"/>
    <n v="5.7"/>
    <m/>
    <m/>
    <n v="0.4"/>
    <m/>
    <n v="109"/>
    <n v="141"/>
    <n v="21"/>
    <n v="1"/>
    <n v="28"/>
    <n v="10"/>
    <n v="1"/>
    <n v="1"/>
    <n v="1"/>
    <n v="39"/>
    <n v="8"/>
    <n v="2"/>
    <n v="109"/>
    <n v="0.36333333333333756"/>
    <n v="141"/>
    <n v="0.93999999999999961"/>
    <n v="28"/>
    <n v="0.62222222222222168"/>
    <n v="10"/>
    <n v="0.33339999999999997"/>
    <n v="21"/>
    <n v="1"/>
    <n v="1"/>
    <n v="0.10000000000000014"/>
  </r>
  <r>
    <x v="1"/>
    <d v="2012-05-05T00:00:00"/>
    <x v="0"/>
    <s v="O500"/>
    <x v="149"/>
    <x v="25"/>
    <n v="519489"/>
    <n v="17616"/>
    <n v="0"/>
    <n v="1"/>
    <m/>
    <n v="4"/>
    <n v="6.1909999999999998"/>
    <n v="28.69"/>
    <n v="1.25"/>
    <n v="0.04"/>
    <m/>
    <n v="46"/>
    <n v="20"/>
    <n v="1"/>
    <n v="0"/>
    <n v="4"/>
    <n v="3"/>
    <n v="0"/>
    <m/>
    <n v="0"/>
    <n v="26"/>
    <n v="2"/>
    <n v="0"/>
    <n v="46"/>
    <n v="0.15333333333333701"/>
    <n v="20"/>
    <n v="0.13333333333333086"/>
    <n v="4"/>
    <n v="8.8888888888888407E-2"/>
    <n v="3"/>
    <n v="0.1000000000000002"/>
    <n v="1"/>
    <n v="6.666666666666686E-2"/>
    <n v="0"/>
    <n v="1.3877787807814457E-16"/>
  </r>
  <r>
    <x v="1"/>
    <d v="2012-05-05T00:00:00"/>
    <x v="0"/>
    <s v="O500"/>
    <x v="149"/>
    <x v="60"/>
    <n v="478479"/>
    <n v="57845"/>
    <n v="0"/>
    <n v="4"/>
    <m/>
    <n v="3"/>
    <n v="6"/>
    <n v="29.2"/>
    <n v="1.24"/>
    <n v="0.49"/>
    <m/>
    <n v="72"/>
    <n v="52"/>
    <n v="5"/>
    <n v="0"/>
    <n v="4"/>
    <n v="8"/>
    <n v="0"/>
    <n v="0"/>
    <n v="0"/>
    <n v="27"/>
    <n v="6"/>
    <n v="0"/>
    <n v="72"/>
    <n v="0.24000000000000352"/>
    <n v="52"/>
    <n v="0.34666666666666379"/>
    <n v="4"/>
    <n v="8.8888888888888407E-2"/>
    <n v="8"/>
    <n v="0.26666666666666683"/>
    <n v="5"/>
    <n v="0.33333333333333348"/>
    <n v="0"/>
    <n v="1.3877787807814457E-16"/>
  </r>
  <r>
    <x v="1"/>
    <d v="2012-05-05T00:00:00"/>
    <x v="0"/>
    <s v="O500"/>
    <x v="149"/>
    <x v="33"/>
    <n v="468447"/>
    <n v="47813"/>
    <n v="0"/>
    <n v="3"/>
    <m/>
    <n v="3"/>
    <n v="6.2"/>
    <m/>
    <m/>
    <n v="0.56000000000000005"/>
    <m/>
    <n v="34"/>
    <n v="39"/>
    <n v="5"/>
    <n v="0"/>
    <n v="4"/>
    <n v="5"/>
    <n v="0"/>
    <n v="0"/>
    <n v="0"/>
    <n v="29"/>
    <n v="3"/>
    <n v="0"/>
    <n v="34"/>
    <n v="0.11333333333333709"/>
    <n v="39"/>
    <n v="0.25999999999999729"/>
    <n v="4"/>
    <n v="8.8888888888888407E-2"/>
    <n v="5"/>
    <n v="0.16666666666666685"/>
    <n v="5"/>
    <n v="0.33333333333333348"/>
    <n v="0"/>
    <n v="1.3877787807814457E-16"/>
  </r>
  <r>
    <x v="1"/>
    <d v="2012-05-05T00:00:00"/>
    <x v="0"/>
    <s v="O500"/>
    <x v="149"/>
    <x v="33"/>
    <n v="496365"/>
    <n v="87120"/>
    <n v="0"/>
    <n v="2"/>
    <m/>
    <n v="4"/>
    <n v="6"/>
    <m/>
    <m/>
    <n v="0.14000000000000001"/>
    <m/>
    <n v="83"/>
    <n v="40"/>
    <n v="5"/>
    <n v="0"/>
    <n v="6"/>
    <n v="8"/>
    <n v="0"/>
    <n v="1"/>
    <n v="0"/>
    <n v="29"/>
    <n v="7"/>
    <n v="1"/>
    <n v="83"/>
    <n v="0.27666666666667034"/>
    <n v="40"/>
    <n v="0.26666666666666394"/>
    <n v="6"/>
    <n v="0.13333333333333286"/>
    <n v="8"/>
    <n v="0.26666666666666683"/>
    <n v="5"/>
    <n v="0.33333333333333348"/>
    <n v="0"/>
    <n v="1.3877787807814457E-16"/>
  </r>
  <r>
    <x v="1"/>
    <d v="2012-05-05T00:00:00"/>
    <x v="0"/>
    <s v="O500"/>
    <x v="149"/>
    <x v="46"/>
    <n v="460170"/>
    <n v="50925"/>
    <n v="0"/>
    <n v="1"/>
    <m/>
    <n v="1"/>
    <n v="6.2"/>
    <m/>
    <m/>
    <n v="0.16"/>
    <m/>
    <n v="48"/>
    <n v="25"/>
    <n v="0"/>
    <n v="0"/>
    <n v="3"/>
    <n v="7"/>
    <n v="0"/>
    <n v="0"/>
    <n v="0"/>
    <n v="24"/>
    <n v="2"/>
    <n v="1"/>
    <n v="48"/>
    <n v="0.16000000000000367"/>
    <n v="25"/>
    <n v="0.16666666666666413"/>
    <n v="3"/>
    <n v="6.666666666666618E-2"/>
    <n v="7"/>
    <n v="0.2333333333333335"/>
    <n v="0"/>
    <n v="1.9428902930940239E-16"/>
    <n v="0"/>
    <n v="1.3877787807814457E-16"/>
  </r>
  <r>
    <x v="1"/>
    <d v="2012-05-05T00:00:00"/>
    <x v="0"/>
    <s v="O500"/>
    <x v="149"/>
    <x v="171"/>
    <n v="416099"/>
    <n v="98799"/>
    <n v="0"/>
    <n v="6"/>
    <m/>
    <n v="13"/>
    <n v="6.9"/>
    <n v="34.5"/>
    <n v="0.83"/>
    <n v="0.06"/>
    <m/>
    <n v="114"/>
    <n v="90"/>
    <n v="13"/>
    <n v="0"/>
    <n v="13"/>
    <n v="9"/>
    <n v="0"/>
    <n v="0"/>
    <n v="1"/>
    <n v="45"/>
    <n v="16"/>
    <n v="2"/>
    <n v="114"/>
    <n v="0.38000000000000433"/>
    <n v="90"/>
    <n v="0.59999999999999742"/>
    <n v="13"/>
    <n v="0.28888888888888842"/>
    <n v="9"/>
    <n v="0.30000000000000016"/>
    <n v="13"/>
    <n v="0.8666666666666667"/>
    <n v="0"/>
    <n v="1.3877787807814457E-16"/>
  </r>
  <r>
    <x v="1"/>
    <d v="2012-05-05T00:00:00"/>
    <x v="0"/>
    <s v="O500"/>
    <x v="149"/>
    <x v="41"/>
    <n v="402473"/>
    <n v="85173"/>
    <n v="0"/>
    <n v="4"/>
    <m/>
    <n v="10"/>
    <n v="7"/>
    <n v="35"/>
    <n v="0.85"/>
    <n v="0.05"/>
    <s v=""/>
    <n v="61"/>
    <n v="56"/>
    <n v="7"/>
    <n v="0"/>
    <n v="5"/>
    <n v="4"/>
    <n v="0"/>
    <n v="0"/>
    <n v="0"/>
    <n v="31"/>
    <n v="7"/>
    <n v="1"/>
    <n v="61"/>
    <n v="0.20333333333333692"/>
    <n v="56"/>
    <n v="0.37333333333333041"/>
    <n v="5"/>
    <n v="0.11111111111111063"/>
    <n v="4"/>
    <n v="0.13333333333333353"/>
    <n v="7"/>
    <n v="0.46666666666666679"/>
    <n v="0"/>
    <n v="1.3877787807814457E-16"/>
  </r>
  <r>
    <x v="1"/>
    <d v="2012-05-05T00:00:00"/>
    <x v="0"/>
    <s v="O500"/>
    <x v="149"/>
    <x v="518"/>
    <n v="409150"/>
    <n v="80142"/>
    <n v="0"/>
    <n v="2"/>
    <m/>
    <n v="6"/>
    <n v="7"/>
    <n v="35.799999999999997"/>
    <n v="0.73"/>
    <n v="0.05"/>
    <s v=""/>
    <n v="77"/>
    <n v="74"/>
    <n v="5"/>
    <n v="0"/>
    <n v="6"/>
    <n v="6"/>
    <n v="0"/>
    <n v="0"/>
    <n v="0"/>
    <n v="58"/>
    <n v="32"/>
    <n v="1"/>
    <n v="77"/>
    <n v="0.25666666666667021"/>
    <n v="74"/>
    <n v="0.49333333333333018"/>
    <n v="6"/>
    <n v="0.13333333333333286"/>
    <n v="6"/>
    <n v="0.20000000000000018"/>
    <n v="5"/>
    <n v="0.33333333333333348"/>
    <n v="0"/>
    <n v="1.3877787807814457E-16"/>
  </r>
  <r>
    <x v="1"/>
    <d v="2012-05-05T00:00:00"/>
    <x v="0"/>
    <s v="O500"/>
    <x v="149"/>
    <x v="145"/>
    <n v="394537"/>
    <n v="65529"/>
    <n v="0"/>
    <n v="2"/>
    <m/>
    <n v="6"/>
    <n v="7.1"/>
    <n v="36.200000000000003"/>
    <n v="1"/>
    <n v="0"/>
    <s v="Clara"/>
    <n v="66"/>
    <n v="68"/>
    <n v="5"/>
    <n v="0"/>
    <n v="6"/>
    <n v="6"/>
    <n v="0"/>
    <n v="0"/>
    <n v="0"/>
    <n v="59"/>
    <n v="28"/>
    <n v="1"/>
    <n v="66"/>
    <n v="0.22000000000000355"/>
    <n v="68"/>
    <n v="0.45333333333333026"/>
    <n v="6"/>
    <n v="0.13333333333333286"/>
    <n v="6"/>
    <n v="0.20000000000000018"/>
    <n v="5"/>
    <n v="0.33333333333333348"/>
    <n v="0"/>
    <n v="1.3877787807814457E-16"/>
  </r>
  <r>
    <x v="1"/>
    <d v="2012-05-05T00:00:00"/>
    <x v="0"/>
    <s v="O500"/>
    <x v="149"/>
    <x v="11"/>
    <n v="355278"/>
    <n v="37978"/>
    <n v="0"/>
    <n v="2"/>
    <n v="0"/>
    <n v="8"/>
    <n v="7.1"/>
    <n v="36"/>
    <n v="0.8"/>
    <n v="0"/>
    <s v="Clara"/>
    <n v="20"/>
    <n v="21"/>
    <n v="5"/>
    <n v="0"/>
    <n v="2"/>
    <n v="2"/>
    <n v="0"/>
    <n v="0"/>
    <n v="0"/>
    <n v="24"/>
    <n v="4"/>
    <n v="1"/>
    <n v="20"/>
    <n v="6.666666666667051E-2"/>
    <n v="21"/>
    <n v="0.13999999999999752"/>
    <n v="2"/>
    <n v="4.4444444444443953E-2"/>
    <n v="2"/>
    <n v="6.6666666666666874E-2"/>
    <n v="5"/>
    <n v="0.33333333333333348"/>
    <n v="0"/>
    <n v="1.3877787807814457E-16"/>
  </r>
  <r>
    <x v="1"/>
    <d v="2012-05-05T00:00:00"/>
    <x v="0"/>
    <s v="O500"/>
    <x v="149"/>
    <x v="11"/>
    <n v="361722"/>
    <n v="32714"/>
    <n v="0"/>
    <n v="2"/>
    <n v="0"/>
    <n v="4"/>
    <n v="7.2"/>
    <n v="36.5"/>
    <n v="0.5"/>
    <n v="0.1"/>
    <s v="Clara"/>
    <n v="41"/>
    <n v="27"/>
    <n v="6"/>
    <n v="0"/>
    <n v="4"/>
    <n v="5"/>
    <n v="0"/>
    <n v="0"/>
    <n v="0"/>
    <n v="29"/>
    <n v="4"/>
    <n v="0"/>
    <n v="41"/>
    <n v="0.13666666666667038"/>
    <n v="27"/>
    <n v="0.17999999999999744"/>
    <n v="4"/>
    <n v="8.8888888888888407E-2"/>
    <n v="5"/>
    <n v="0.16666666666666685"/>
    <n v="6"/>
    <n v="0.40000000000000013"/>
    <n v="0"/>
    <n v="1.3877787807814457E-16"/>
  </r>
  <r>
    <x v="1"/>
    <d v="2012-05-05T00:00:00"/>
    <x v="0"/>
    <s v="O500"/>
    <x v="149"/>
    <x v="350"/>
    <n v="273047"/>
    <n v="102138"/>
    <n v="0"/>
    <n v="2.8"/>
    <n v="0"/>
    <n v="15.2"/>
    <n v="6.9"/>
    <n v="36.5"/>
    <m/>
    <n v="-1"/>
    <s v="Oscura"/>
    <n v="108.1"/>
    <n v="77.099999999999994"/>
    <n v="22.8"/>
    <n v="2.6"/>
    <n v="12.2"/>
    <n v="18.3"/>
    <n v="1.3"/>
    <n v="0"/>
    <n v="0"/>
    <n v="40.6"/>
    <n v="31.5"/>
    <n v="0.8"/>
    <n v="108"/>
    <n v="0.36000000000000421"/>
    <n v="77"/>
    <n v="0.5133333333333302"/>
    <n v="12"/>
    <n v="0.26666666666666622"/>
    <n v="18"/>
    <n v="0.60000000000000009"/>
    <n v="23"/>
    <n v="1"/>
    <n v="3"/>
    <n v="0.30000000000000016"/>
  </r>
  <r>
    <x v="1"/>
    <d v="2012-05-05T00:00:00"/>
    <x v="0"/>
    <s v="O500"/>
    <x v="149"/>
    <x v="267"/>
    <n v="242192"/>
    <n v="71283"/>
    <n v="0"/>
    <n v="0"/>
    <n v="0"/>
    <n v="9.1"/>
    <n v="7"/>
    <n v="40"/>
    <m/>
    <n v="-1"/>
    <s v="Oscura"/>
    <n v="67.599999999999994"/>
    <n v="17.8"/>
    <n v="27.1"/>
    <n v="0.2"/>
    <n v="2.2000000000000002"/>
    <n v="13.2"/>
    <n v="0"/>
    <n v="2.7"/>
    <n v="0"/>
    <n v="7.1"/>
    <n v="14.1"/>
    <n v="0.2"/>
    <n v="68"/>
    <n v="0.22666666666667021"/>
    <n v="18"/>
    <n v="0.11999999999999754"/>
    <n v="2"/>
    <n v="4.4444444444443953E-2"/>
    <n v="13"/>
    <n v="0.43333333333333346"/>
    <n v="27"/>
    <n v="1"/>
    <n v="0"/>
    <n v="1.3877787807814457E-16"/>
  </r>
  <r>
    <x v="1"/>
    <d v="2013-01-05T00:00:00"/>
    <x v="0"/>
    <s v="O500"/>
    <x v="150"/>
    <x v="45"/>
    <n v="826842"/>
    <n v="82684"/>
    <n v="0"/>
    <n v="8"/>
    <m/>
    <n v="6"/>
    <n v="6"/>
    <m/>
    <m/>
    <n v="0.39"/>
    <m/>
    <n v="192"/>
    <n v="146"/>
    <n v="8"/>
    <n v="1"/>
    <n v="24"/>
    <n v="15"/>
    <n v="1"/>
    <n v="2"/>
    <n v="1"/>
    <n v="48"/>
    <n v="14"/>
    <n v="1"/>
    <n v="192"/>
    <n v="0.64000000000000368"/>
    <n v="146"/>
    <n v="0.97333333333333316"/>
    <n v="24"/>
    <n v="0.53333333333333266"/>
    <n v="15"/>
    <n v="0.50000000000000011"/>
    <n v="8"/>
    <n v="0.53333333333333344"/>
    <n v="1"/>
    <n v="0.10000000000000014"/>
  </r>
  <r>
    <x v="1"/>
    <d v="2013-01-05T00:00:00"/>
    <x v="0"/>
    <s v="O500"/>
    <x v="150"/>
    <x v="23"/>
    <n v="790048"/>
    <n v="45890"/>
    <n v="0"/>
    <n v="7"/>
    <m/>
    <n v="6"/>
    <n v="5.9"/>
    <m/>
    <m/>
    <n v="0.21"/>
    <m/>
    <n v="60"/>
    <n v="84"/>
    <n v="8"/>
    <n v="0"/>
    <n v="18"/>
    <n v="6"/>
    <n v="1"/>
    <n v="1"/>
    <n v="0"/>
    <n v="45"/>
    <n v="13"/>
    <n v="2"/>
    <n v="60"/>
    <n v="0.20000000000000359"/>
    <n v="84"/>
    <n v="0.55999999999999717"/>
    <n v="18"/>
    <n v="0.39999999999999941"/>
    <n v="6"/>
    <n v="0.20000000000000018"/>
    <n v="8"/>
    <n v="0.53333333333333344"/>
    <n v="0"/>
    <n v="1.3877787807814457E-16"/>
  </r>
  <r>
    <x v="1"/>
    <d v="2013-01-05T00:00:00"/>
    <x v="0"/>
    <s v="O500"/>
    <x v="150"/>
    <x v="139"/>
    <n v="476290"/>
    <n v="60375"/>
    <n v="0"/>
    <n v="3"/>
    <m/>
    <n v="4"/>
    <n v="6.0670000000000002"/>
    <n v="28.21"/>
    <n v="1.23"/>
    <n v="0.2"/>
    <m/>
    <n v="47"/>
    <n v="34"/>
    <n v="2"/>
    <n v="0"/>
    <n v="11"/>
    <n v="3"/>
    <n v="0"/>
    <m/>
    <n v="0"/>
    <n v="28"/>
    <n v="3"/>
    <n v="0"/>
    <n v="47"/>
    <n v="0.15666666666667034"/>
    <n v="34"/>
    <n v="0.22666666666666402"/>
    <n v="11"/>
    <n v="0.24444444444444399"/>
    <n v="3"/>
    <n v="0.1000000000000002"/>
    <n v="2"/>
    <n v="0.13333333333333353"/>
    <n v="0"/>
    <n v="1.3877787807814457E-16"/>
  </r>
  <r>
    <x v="1"/>
    <d v="2013-01-05T00:00:00"/>
    <x v="0"/>
    <s v="O500"/>
    <x v="150"/>
    <x v="91"/>
    <n v="455166"/>
    <n v="43257"/>
    <n v="0"/>
    <n v="2"/>
    <m/>
    <n v="3"/>
    <n v="6.2"/>
    <m/>
    <m/>
    <n v="0.23"/>
    <m/>
    <n v="53"/>
    <n v="26"/>
    <n v="3"/>
    <n v="0"/>
    <n v="4"/>
    <n v="6"/>
    <n v="0"/>
    <n v="0"/>
    <n v="0"/>
    <n v="28"/>
    <n v="3"/>
    <n v="0"/>
    <n v="53"/>
    <n v="0.1766666666666703"/>
    <n v="26"/>
    <n v="0.17333333333333079"/>
    <n v="4"/>
    <n v="8.8888888888888407E-2"/>
    <n v="6"/>
    <n v="0.20000000000000018"/>
    <n v="3"/>
    <n v="0.20000000000000018"/>
    <n v="0"/>
    <n v="1.3877787807814457E-16"/>
  </r>
  <r>
    <x v="1"/>
    <d v="2013-01-05T00:00:00"/>
    <x v="0"/>
    <s v="O500"/>
    <x v="150"/>
    <x v="165"/>
    <n v="409476"/>
    <n v="100965"/>
    <n v="0"/>
    <n v="1"/>
    <m/>
    <n v="1"/>
    <n v="6.5"/>
    <n v="31.1"/>
    <n v="1.21"/>
    <n v="0.03"/>
    <m/>
    <n v="31"/>
    <n v="20"/>
    <n v="0"/>
    <n v="0"/>
    <n v="3"/>
    <n v="4"/>
    <n v="0"/>
    <n v="0"/>
    <n v="0"/>
    <n v="28"/>
    <n v="1"/>
    <n v="0"/>
    <n v="31"/>
    <n v="0.10333333333333711"/>
    <n v="20"/>
    <n v="0.13333333333333086"/>
    <n v="3"/>
    <n v="6.666666666666618E-2"/>
    <n v="4"/>
    <n v="0.13333333333333353"/>
    <n v="0"/>
    <n v="1.9428902930940239E-16"/>
    <n v="0"/>
    <n v="1.3877787807814457E-16"/>
  </r>
  <r>
    <x v="1"/>
    <d v="2013-01-05T00:00:00"/>
    <x v="0"/>
    <s v="O500"/>
    <x v="150"/>
    <x v="523"/>
    <n v="329008"/>
    <n v="153978"/>
    <n v="0"/>
    <n v="4"/>
    <n v="-1"/>
    <n v="11"/>
    <n v="7.1"/>
    <n v="37.1"/>
    <n v="0.1"/>
    <n v="0.1"/>
    <s v="Clara"/>
    <n v="187"/>
    <n v="84"/>
    <n v="24"/>
    <n v="0"/>
    <n v="12"/>
    <n v="12"/>
    <n v="0"/>
    <n v="1"/>
    <n v="-1"/>
    <n v="52"/>
    <n v="21"/>
    <n v="2"/>
    <n v="187"/>
    <n v="0.62333333333333718"/>
    <n v="84"/>
    <n v="0.55999999999999717"/>
    <n v="12"/>
    <n v="0.26666666666666622"/>
    <n v="12"/>
    <n v="0.40000000000000013"/>
    <n v="24"/>
    <n v="1"/>
    <n v="0"/>
    <n v="1.3877787807814457E-16"/>
  </r>
  <r>
    <x v="1"/>
    <d v="2013-01-05T00:00:00"/>
    <x v="0"/>
    <s v="O500"/>
    <x v="150"/>
    <x v="524"/>
    <n v="302914"/>
    <n v="127884"/>
    <n v="0"/>
    <n v="28.1"/>
    <n v="0"/>
    <n v="27.9"/>
    <n v="8"/>
    <n v="38.9"/>
    <n v="0"/>
    <n v="-1"/>
    <s v="Oscura"/>
    <n v="174.5"/>
    <n v="73.599999999999994"/>
    <n v="24.3"/>
    <n v="4.4000000000000004"/>
    <n v="12.2"/>
    <n v="11.6"/>
    <n v="0.7"/>
    <n v="0"/>
    <n v="0"/>
    <n v="88.5"/>
    <n v="17.5"/>
    <n v="4.5"/>
    <n v="175"/>
    <n v="0.58333333333333759"/>
    <n v="74"/>
    <n v="0.49333333333333018"/>
    <n v="12"/>
    <n v="0.26666666666666622"/>
    <n v="12"/>
    <n v="0.40000000000000013"/>
    <n v="24"/>
    <n v="1"/>
    <n v="4"/>
    <n v="0.40000000000000013"/>
  </r>
  <r>
    <x v="1"/>
    <d v="2013-01-05T00:00:00"/>
    <x v="0"/>
    <s v="O500"/>
    <x v="150"/>
    <x v="168"/>
    <n v="272742"/>
    <n v="97712"/>
    <n v="0"/>
    <n v="0"/>
    <n v="0"/>
    <n v="20.3"/>
    <n v="7"/>
    <n v="37.700000000000003"/>
    <m/>
    <n v="-1"/>
    <s v="Oscura"/>
    <n v="112"/>
    <n v="33"/>
    <n v="13.6"/>
    <n v="0.5"/>
    <n v="9.5"/>
    <n v="8.9"/>
    <n v="0.8"/>
    <n v="0"/>
    <n v="0"/>
    <n v="88.9"/>
    <n v="23"/>
    <n v="5.9"/>
    <n v="112"/>
    <n v="0.37333333333333762"/>
    <n v="33"/>
    <n v="0.21999999999999736"/>
    <n v="10"/>
    <n v="0.22222222222222177"/>
    <n v="9"/>
    <n v="0.30000000000000016"/>
    <n v="14"/>
    <n v="0.93333333333333335"/>
    <n v="1"/>
    <n v="0.10000000000000014"/>
  </r>
  <r>
    <x v="1"/>
    <d v="2013-01-05T00:00:00"/>
    <x v="1"/>
    <s v="O500"/>
    <x v="150"/>
    <x v="169"/>
    <n v="241577"/>
    <n v="66547"/>
    <n v="0"/>
    <n v="0"/>
    <n v="0"/>
    <n v="8.9"/>
    <n v="7"/>
    <n v="40.6"/>
    <m/>
    <n v="-1"/>
    <s v="Oscura"/>
    <n v="80.2"/>
    <n v="2.6"/>
    <n v="27.8"/>
    <n v="0.8"/>
    <n v="4.3"/>
    <n v="13.3"/>
    <n v="0.9"/>
    <n v="0.2"/>
    <n v="0"/>
    <n v="8.8000000000000007"/>
    <n v="18.100000000000001"/>
    <n v="0.5"/>
    <n v="80"/>
    <n v="0.26666666666667027"/>
    <n v="3"/>
    <n v="1.999999999999752E-2"/>
    <n v="4"/>
    <n v="8.8888888888888407E-2"/>
    <n v="13"/>
    <n v="0.43333333333333346"/>
    <n v="28"/>
    <n v="1"/>
    <n v="1"/>
    <n v="0.10000000000000014"/>
  </r>
  <r>
    <x v="1"/>
    <d v="2012-03-04T00:00:00"/>
    <x v="0"/>
    <s v="O500"/>
    <x v="151"/>
    <x v="104"/>
    <n v="825416"/>
    <n v="50896"/>
    <n v="0"/>
    <n v="3"/>
    <m/>
    <n v="1"/>
    <n v="6"/>
    <m/>
    <m/>
    <n v="0.47"/>
    <m/>
    <n v="104"/>
    <n v="67"/>
    <n v="1"/>
    <n v="0"/>
    <n v="8"/>
    <n v="9"/>
    <n v="0"/>
    <n v="0"/>
    <n v="1"/>
    <n v="32"/>
    <n v="3"/>
    <n v="0"/>
    <n v="104"/>
    <n v="0.34666666666667079"/>
    <n v="67"/>
    <n v="0.4466666666666636"/>
    <n v="8"/>
    <n v="0.17777777777777731"/>
    <n v="9"/>
    <n v="0.30000000000000016"/>
    <n v="1"/>
    <n v="6.666666666666686E-2"/>
    <n v="0"/>
    <n v="1.3877787807814457E-16"/>
  </r>
  <r>
    <x v="1"/>
    <d v="2012-03-04T00:00:00"/>
    <x v="0"/>
    <s v="O500"/>
    <x v="151"/>
    <x v="525"/>
    <n v="774520"/>
    <n v="93044"/>
    <n v="0"/>
    <n v="4"/>
    <m/>
    <n v="3"/>
    <n v="5.9"/>
    <m/>
    <m/>
    <n v="0.32"/>
    <m/>
    <n v="114"/>
    <n v="87"/>
    <n v="6"/>
    <n v="0"/>
    <n v="15"/>
    <n v="10"/>
    <n v="1"/>
    <n v="1"/>
    <n v="1"/>
    <n v="35"/>
    <n v="5"/>
    <n v="1"/>
    <n v="114"/>
    <n v="0.38000000000000433"/>
    <n v="87"/>
    <n v="0.5799999999999973"/>
    <n v="15"/>
    <n v="0.33333333333333282"/>
    <n v="10"/>
    <n v="0.33339999999999997"/>
    <n v="6"/>
    <n v="0.40000000000000013"/>
    <n v="0"/>
    <n v="1.3877787807814457E-16"/>
  </r>
  <r>
    <x v="1"/>
    <d v="2012-03-04T00:00:00"/>
    <x v="0"/>
    <s v="O500"/>
    <x v="151"/>
    <x v="424"/>
    <n v="497708"/>
    <n v="61590"/>
    <n v="0"/>
    <n v="2"/>
    <m/>
    <n v="3"/>
    <n v="6.2460000000000004"/>
    <n v="28.74"/>
    <n v="1.18"/>
    <n v="0.08"/>
    <m/>
    <n v="41"/>
    <n v="48"/>
    <n v="3"/>
    <n v="0"/>
    <n v="5"/>
    <n v="4"/>
    <n v="0"/>
    <m/>
    <n v="0"/>
    <n v="28"/>
    <n v="2"/>
    <n v="0"/>
    <n v="41"/>
    <n v="0.13666666666667038"/>
    <n v="48"/>
    <n v="0.31999999999999718"/>
    <n v="5"/>
    <n v="0.11111111111111063"/>
    <n v="4"/>
    <n v="0.13333333333333353"/>
    <n v="3"/>
    <n v="0.20000000000000018"/>
    <n v="0"/>
    <n v="1.3877787807814457E-16"/>
  </r>
  <r>
    <x v="1"/>
    <d v="2012-03-04T00:00:00"/>
    <x v="0"/>
    <s v="O500"/>
    <x v="151"/>
    <x v="91"/>
    <n v="479375"/>
    <n v="43257"/>
    <n v="0"/>
    <n v="2"/>
    <m/>
    <n v="3"/>
    <n v="6.3"/>
    <m/>
    <m/>
    <n v="0.3"/>
    <m/>
    <n v="32"/>
    <n v="21"/>
    <n v="3"/>
    <n v="0"/>
    <n v="3"/>
    <n v="3"/>
    <n v="0"/>
    <n v="0"/>
    <n v="0"/>
    <n v="25"/>
    <n v="3"/>
    <n v="0"/>
    <n v="32"/>
    <n v="0.10666666666667043"/>
    <n v="21"/>
    <n v="0.13999999999999752"/>
    <n v="3"/>
    <n v="6.666666666666618E-2"/>
    <n v="3"/>
    <n v="0.1000000000000002"/>
    <n v="3"/>
    <n v="0.20000000000000018"/>
    <n v="0"/>
    <n v="1.3877787807814457E-16"/>
  </r>
  <r>
    <x v="1"/>
    <d v="2012-03-04T00:00:00"/>
    <x v="0"/>
    <s v="O500"/>
    <x v="151"/>
    <x v="247"/>
    <n v="376985"/>
    <n v="68474"/>
    <n v="0"/>
    <n v="3"/>
    <m/>
    <n v="6"/>
    <n v="7"/>
    <n v="34.9"/>
    <n v="0.67"/>
    <n v="0.04"/>
    <s v=""/>
    <n v="74"/>
    <n v="56"/>
    <n v="9"/>
    <n v="0"/>
    <n v="7"/>
    <n v="6"/>
    <n v="0"/>
    <n v="0"/>
    <n v="0"/>
    <n v="32"/>
    <n v="6"/>
    <n v="1"/>
    <n v="74"/>
    <n v="0.24666666666667017"/>
    <n v="56"/>
    <n v="0.37333333333333041"/>
    <n v="7"/>
    <n v="0.15555555555555509"/>
    <n v="6"/>
    <n v="0.20000000000000018"/>
    <n v="9"/>
    <n v="0.60000000000000009"/>
    <n v="0"/>
    <n v="1.3877787807814457E-16"/>
  </r>
  <r>
    <x v="1"/>
    <d v="2012-03-04T00:00:00"/>
    <x v="0"/>
    <s v="O500"/>
    <x v="151"/>
    <x v="344"/>
    <n v="341065"/>
    <n v="32554"/>
    <n v="0"/>
    <n v="2"/>
    <m/>
    <n v="6"/>
    <n v="7.2"/>
    <n v="37.299999999999997"/>
    <n v="1"/>
    <n v="0"/>
    <s v="Clara"/>
    <n v="56"/>
    <n v="31"/>
    <n v="14"/>
    <n v="0"/>
    <n v="7"/>
    <n v="5"/>
    <n v="0"/>
    <n v="0"/>
    <n v="0"/>
    <n v="32"/>
    <n v="6"/>
    <n v="1"/>
    <n v="56"/>
    <n v="0.18666666666667028"/>
    <n v="31"/>
    <n v="0.20666666666666406"/>
    <n v="7"/>
    <n v="0.15555555555555509"/>
    <n v="5"/>
    <n v="0.16666666666666685"/>
    <n v="14"/>
    <n v="0.93333333333333335"/>
    <n v="0"/>
    <n v="1.3877787807814457E-16"/>
  </r>
  <r>
    <x v="1"/>
    <d v="2012-03-04T00:00:00"/>
    <x v="0"/>
    <s v="O500"/>
    <x v="151"/>
    <x v="256"/>
    <n v="308511"/>
    <n v="150793"/>
    <n v="0"/>
    <n v="4"/>
    <n v="-1"/>
    <n v="15"/>
    <n v="7.1"/>
    <n v="36.6"/>
    <n v="0.1"/>
    <n v="0.1"/>
    <s v="Clara"/>
    <n v="224"/>
    <n v="81"/>
    <n v="59"/>
    <n v="0"/>
    <n v="23"/>
    <n v="16"/>
    <n v="0"/>
    <n v="1"/>
    <n v="-1"/>
    <n v="54"/>
    <n v="25"/>
    <n v="4"/>
    <n v="224"/>
    <n v="0.74666666666666925"/>
    <n v="81"/>
    <n v="0.53999999999999704"/>
    <n v="23"/>
    <n v="0.51111111111111041"/>
    <n v="16"/>
    <n v="0.53333333333333344"/>
    <n v="59"/>
    <n v="1"/>
    <n v="0"/>
    <n v="1.3877787807814457E-16"/>
  </r>
  <r>
    <x v="1"/>
    <d v="2012-03-04T00:00:00"/>
    <x v="0"/>
    <s v="O500"/>
    <x v="151"/>
    <x v="109"/>
    <n v="293991"/>
    <n v="136273"/>
    <n v="0"/>
    <n v="5"/>
    <n v="-1"/>
    <n v="12"/>
    <n v="7"/>
    <n v="71.5"/>
    <n v="0"/>
    <n v="0.1"/>
    <s v="Clara"/>
    <n v="332"/>
    <n v="90"/>
    <n v="41"/>
    <n v="0"/>
    <n v="31"/>
    <n v="21"/>
    <n v="1"/>
    <n v="1"/>
    <n v="-1"/>
    <n v="66"/>
    <n v="24"/>
    <n v="2"/>
    <n v="332"/>
    <n v="1.3"/>
    <n v="90"/>
    <n v="0.59999999999999742"/>
    <n v="31"/>
    <n v="0.68888888888888844"/>
    <n v="21"/>
    <n v="0.70000000000000007"/>
    <n v="41"/>
    <n v="1"/>
    <n v="0"/>
    <n v="1.3877787807814457E-16"/>
  </r>
  <r>
    <x v="1"/>
    <d v="2012-03-04T00:00:00"/>
    <x v="0"/>
    <s v="O500"/>
    <x v="151"/>
    <x v="340"/>
    <n v="257898"/>
    <n v="100180"/>
    <n v="0"/>
    <n v="3.3"/>
    <n v="0"/>
    <n v="20.3"/>
    <n v="6.8"/>
    <n v="36.299999999999997"/>
    <m/>
    <n v="-1"/>
    <s v="Oscura"/>
    <n v="158.30000000000001"/>
    <n v="63.2"/>
    <n v="25.2"/>
    <n v="2.1"/>
    <n v="26.3"/>
    <n v="19.100000000000001"/>
    <n v="0.5"/>
    <n v="0"/>
    <n v="0"/>
    <n v="143.4"/>
    <n v="55.6"/>
    <n v="1.6"/>
    <n v="158"/>
    <n v="0.5266666666666715"/>
    <n v="63"/>
    <n v="0.41999999999999699"/>
    <n v="26"/>
    <n v="0.57777777777777717"/>
    <n v="19"/>
    <n v="0.63333333333333341"/>
    <n v="25"/>
    <n v="1"/>
    <n v="2"/>
    <n v="0.20000000000000015"/>
  </r>
  <r>
    <x v="1"/>
    <d v="2012-03-04T00:00:00"/>
    <x v="0"/>
    <s v="O500"/>
    <x v="151"/>
    <x v="287"/>
    <n v="224100"/>
    <n v="66382"/>
    <n v="0"/>
    <n v="0"/>
    <n v="0"/>
    <n v="6.9"/>
    <n v="7.2"/>
    <n v="44.2"/>
    <m/>
    <n v="-1"/>
    <s v="Oscura"/>
    <n v="107.6"/>
    <n v="2.2999999999999998"/>
    <n v="36.799999999999997"/>
    <n v="0.2"/>
    <n v="6.3"/>
    <n v="14.6"/>
    <n v="1.2"/>
    <n v="1.1000000000000001"/>
    <n v="0"/>
    <n v="20.2"/>
    <n v="19.8"/>
    <n v="0.5"/>
    <n v="108"/>
    <n v="0.36000000000000421"/>
    <n v="2"/>
    <n v="1.3333333333330852E-2"/>
    <n v="6"/>
    <n v="0.13333333333333286"/>
    <n v="15"/>
    <n v="0.50000000000000011"/>
    <n v="37"/>
    <n v="1"/>
    <n v="0"/>
    <n v="1.3877787807814457E-16"/>
  </r>
  <r>
    <x v="1"/>
    <d v="2012-03-19T00:00:00"/>
    <x v="0"/>
    <s v="O500"/>
    <x v="152"/>
    <x v="23"/>
    <n v="805058"/>
    <n v="18361"/>
    <n v="0"/>
    <n v="2"/>
    <m/>
    <n v="1"/>
    <n v="6.9"/>
    <n v="35.4"/>
    <n v="1.37"/>
    <n v="0.02"/>
    <m/>
    <n v="21"/>
    <n v="22"/>
    <n v="2"/>
    <n v="0"/>
    <n v="1"/>
    <n v="3"/>
    <n v="0"/>
    <n v="0"/>
    <n v="0"/>
    <n v="29"/>
    <n v="2"/>
    <n v="0"/>
    <n v="21"/>
    <n v="7.0000000000003837E-2"/>
    <n v="22"/>
    <n v="0.14666666666666417"/>
    <n v="1"/>
    <n v="2.222222222222173E-2"/>
    <n v="3"/>
    <n v="0.1000000000000002"/>
    <n v="2"/>
    <n v="0.13333333333333353"/>
    <n v="0"/>
    <n v="1.3877787807814457E-16"/>
  </r>
  <r>
    <x v="1"/>
    <d v="2012-03-19T00:00:00"/>
    <x v="0"/>
    <s v="O500"/>
    <x v="152"/>
    <x v="166"/>
    <n v="416720"/>
    <n v="95612"/>
    <n v="0"/>
    <n v="1"/>
    <m/>
    <n v="7"/>
    <n v="7"/>
    <n v="35.299999999999997"/>
    <n v="1"/>
    <n v="0.05"/>
    <m/>
    <n v="67"/>
    <n v="28"/>
    <n v="8"/>
    <n v="0"/>
    <n v="5"/>
    <n v="7"/>
    <n v="0"/>
    <n v="0"/>
    <n v="0"/>
    <n v="29"/>
    <n v="2"/>
    <n v="0"/>
    <n v="67"/>
    <n v="0.22333333333333688"/>
    <n v="28"/>
    <n v="0.18666666666666409"/>
    <n v="5"/>
    <n v="0.11111111111111063"/>
    <n v="7"/>
    <n v="0.2333333333333335"/>
    <n v="8"/>
    <n v="0.53333333333333344"/>
    <n v="0"/>
    <n v="1.3877787807814457E-16"/>
  </r>
  <r>
    <x v="1"/>
    <d v="2012-03-19T00:00:00"/>
    <x v="0"/>
    <s v="O500"/>
    <x v="152"/>
    <x v="518"/>
    <n v="395725"/>
    <n v="74617"/>
    <n v="0"/>
    <n v="2"/>
    <m/>
    <n v="7"/>
    <n v="7.2"/>
    <n v="36.799999999999997"/>
    <n v="0.4"/>
    <n v="0.08"/>
    <s v=""/>
    <n v="162"/>
    <n v="55"/>
    <n v="14"/>
    <n v="0"/>
    <n v="8"/>
    <n v="10"/>
    <n v="0"/>
    <n v="0"/>
    <n v="0"/>
    <n v="27"/>
    <n v="5"/>
    <n v="1"/>
    <n v="162"/>
    <n v="0.5400000000000047"/>
    <n v="55"/>
    <n v="0.36666666666666375"/>
    <n v="8"/>
    <n v="0.17777777777777731"/>
    <n v="10"/>
    <n v="0.33339999999999997"/>
    <n v="14"/>
    <n v="0.93333333333333335"/>
    <n v="0"/>
    <n v="1.3877787807814457E-16"/>
  </r>
  <r>
    <x v="1"/>
    <d v="2012-03-19T00:00:00"/>
    <x v="0"/>
    <s v="O500"/>
    <x v="152"/>
    <x v="222"/>
    <n v="354791"/>
    <n v="33683"/>
    <n v="0"/>
    <n v="4"/>
    <n v="0"/>
    <n v="6"/>
    <n v="7.2"/>
    <n v="36.5"/>
    <n v="1"/>
    <n v="0.1"/>
    <s v="Clara"/>
    <n v="65"/>
    <n v="45"/>
    <n v="16"/>
    <n v="0"/>
    <n v="7"/>
    <n v="10"/>
    <n v="0"/>
    <n v="0"/>
    <n v="0"/>
    <n v="29"/>
    <n v="5"/>
    <n v="1"/>
    <n v="65"/>
    <n v="0.21666666666667023"/>
    <n v="45"/>
    <n v="0.29999999999999721"/>
    <n v="7"/>
    <n v="0.15555555555555509"/>
    <n v="10"/>
    <n v="0.33339999999999997"/>
    <n v="16"/>
    <n v="1"/>
    <n v="0"/>
    <n v="1.3877787807814457E-16"/>
  </r>
  <r>
    <x v="1"/>
    <d v="2012-03-19T00:00:00"/>
    <x v="0"/>
    <s v="O500"/>
    <x v="152"/>
    <x v="523"/>
    <n v="321108"/>
    <n v="152931"/>
    <n v="0"/>
    <n v="5"/>
    <n v="-1"/>
    <n v="14"/>
    <n v="7"/>
    <n v="36.9"/>
    <n v="1.1000000000000001"/>
    <n v="0.1"/>
    <s v="Clara"/>
    <n v="235"/>
    <n v="96"/>
    <n v="45"/>
    <n v="0"/>
    <n v="18"/>
    <n v="14"/>
    <n v="0"/>
    <n v="1"/>
    <n v="-1"/>
    <n v="38"/>
    <n v="12"/>
    <n v="2"/>
    <n v="235"/>
    <n v="0.78333333333333555"/>
    <n v="96"/>
    <n v="0.63999999999999768"/>
    <n v="18"/>
    <n v="0.39999999999999941"/>
    <n v="14"/>
    <n v="0.46666666666666679"/>
    <n v="45"/>
    <n v="1"/>
    <n v="0"/>
    <n v="1.3877787807814457E-16"/>
  </r>
  <r>
    <x v="1"/>
    <d v="2012-03-19T00:00:00"/>
    <x v="0"/>
    <s v="O500"/>
    <x v="152"/>
    <x v="526"/>
    <n v="304980"/>
    <n v="136334"/>
    <n v="0"/>
    <n v="5"/>
    <n v="-1"/>
    <n v="13"/>
    <n v="7.1"/>
    <n v="36.799999999999997"/>
    <n v="0.8"/>
    <n v="0.1"/>
    <s v="Clara"/>
    <n v="215"/>
    <n v="92"/>
    <n v="39"/>
    <n v="0"/>
    <n v="17"/>
    <n v="13"/>
    <n v="1"/>
    <n v="0"/>
    <n v="-1"/>
    <n v="46"/>
    <n v="17"/>
    <n v="2"/>
    <n v="215"/>
    <n v="0.71666666666666956"/>
    <n v="92"/>
    <n v="0.61333333333333084"/>
    <n v="17"/>
    <n v="0.37777777777777721"/>
    <n v="13"/>
    <n v="0.43333333333333346"/>
    <n v="39"/>
    <n v="1"/>
    <n v="0"/>
    <n v="1.3877787807814457E-16"/>
  </r>
  <r>
    <x v="1"/>
    <d v="2012-03-19T00:00:00"/>
    <x v="0"/>
    <s v="O500"/>
    <x v="152"/>
    <x v="362"/>
    <n v="302770"/>
    <n v="134593"/>
    <n v="0"/>
    <n v="4"/>
    <n v="-1"/>
    <n v="9"/>
    <n v="7.1"/>
    <n v="38.1"/>
    <n v="0.1"/>
    <n v="0.1"/>
    <s v="Clara"/>
    <n v="171"/>
    <n v="89"/>
    <n v="50"/>
    <n v="0"/>
    <n v="17"/>
    <n v="11"/>
    <n v="0"/>
    <n v="1"/>
    <n v="-1"/>
    <n v="34"/>
    <n v="7"/>
    <n v="1"/>
    <n v="171"/>
    <n v="0.57000000000000439"/>
    <n v="89"/>
    <n v="0.59333333333333071"/>
    <n v="17"/>
    <n v="0.37777777777777721"/>
    <n v="11"/>
    <n v="0.36666666666666681"/>
    <n v="50"/>
    <n v="1"/>
    <n v="0"/>
    <n v="1.3877787807814457E-16"/>
  </r>
  <r>
    <x v="1"/>
    <d v="2012-03-19T00:00:00"/>
    <x v="0"/>
    <s v="O500"/>
    <x v="152"/>
    <x v="178"/>
    <n v="271650"/>
    <n v="103473"/>
    <n v="0"/>
    <n v="0"/>
    <n v="0"/>
    <n v="11.7"/>
    <n v="6.9"/>
    <n v="36.299999999999997"/>
    <m/>
    <n v="-1"/>
    <s v="Oscura"/>
    <n v="127.2"/>
    <n v="44"/>
    <n v="25.3"/>
    <n v="2.2000000000000002"/>
    <n v="13.9"/>
    <n v="11.5"/>
    <n v="0.5"/>
    <n v="0.1"/>
    <n v="0"/>
    <n v="91.1"/>
    <n v="23.8"/>
    <n v="6.2"/>
    <n v="127"/>
    <n v="0.42333333333333795"/>
    <n v="44"/>
    <n v="0.29333333333333056"/>
    <n v="14"/>
    <n v="0.31111111111111062"/>
    <n v="12"/>
    <n v="0.40000000000000013"/>
    <n v="25"/>
    <n v="1"/>
    <n v="2"/>
    <n v="0.20000000000000015"/>
  </r>
  <r>
    <x v="1"/>
    <d v="2012-03-19T00:00:00"/>
    <x v="0"/>
    <s v="O500"/>
    <x v="152"/>
    <x v="267"/>
    <n v="241637"/>
    <n v="73460"/>
    <n v="0"/>
    <n v="0"/>
    <n v="0"/>
    <n v="8.6999999999999993"/>
    <n v="6.7"/>
    <n v="36.6"/>
    <m/>
    <n v="-1"/>
    <s v="Oscura"/>
    <n v="49.7"/>
    <n v="2.9"/>
    <n v="25.7"/>
    <n v="0"/>
    <n v="6.8"/>
    <n v="3.6"/>
    <n v="0.6"/>
    <n v="2.8"/>
    <n v="0"/>
    <n v="5.2"/>
    <n v="12.5"/>
    <n v="0.4"/>
    <n v="50"/>
    <n v="0.16666666666667032"/>
    <n v="3"/>
    <n v="1.999999999999752E-2"/>
    <n v="7"/>
    <n v="0.15555555555555509"/>
    <n v="4"/>
    <n v="0.13333333333333353"/>
    <n v="26"/>
    <n v="1"/>
    <n v="0"/>
    <n v="1.3877787807814457E-16"/>
  </r>
  <r>
    <x v="1"/>
    <d v="2012-03-19T00:00:00"/>
    <x v="0"/>
    <s v="O500"/>
    <x v="152"/>
    <x v="69"/>
    <n v="229786"/>
    <n v="61609"/>
    <n v="0"/>
    <n v="0"/>
    <n v="0"/>
    <n v="8.5"/>
    <n v="6.4"/>
    <n v="36.799999999999997"/>
    <m/>
    <n v="-1"/>
    <s v="Oscura"/>
    <n v="19.7"/>
    <n v="33.6"/>
    <n v="38.799999999999997"/>
    <n v="0.2"/>
    <n v="9"/>
    <n v="4.8"/>
    <n v="0.8"/>
    <n v="0"/>
    <n v="0"/>
    <n v="30.6"/>
    <n v="17.5"/>
    <n v="0.8"/>
    <n v="20"/>
    <n v="6.666666666667051E-2"/>
    <n v="34"/>
    <n v="0.22666666666666402"/>
    <n v="9"/>
    <n v="0.19999999999999954"/>
    <n v="5"/>
    <n v="0.16666666666666685"/>
    <n v="39"/>
    <n v="1"/>
    <n v="0"/>
    <n v="1.3877787807814457E-16"/>
  </r>
  <r>
    <x v="1"/>
    <d v="2012-03-11T00:00:00"/>
    <x v="0"/>
    <s v="O500"/>
    <x v="153"/>
    <x v="51"/>
    <n v="857311"/>
    <n v="48538"/>
    <n v="0"/>
    <n v="3"/>
    <m/>
    <n v="2"/>
    <n v="6.1"/>
    <m/>
    <m/>
    <n v="0.12"/>
    <m/>
    <n v="305"/>
    <n v="78"/>
    <n v="2"/>
    <n v="0"/>
    <n v="6"/>
    <n v="22"/>
    <n v="0"/>
    <n v="0"/>
    <n v="0"/>
    <n v="40"/>
    <n v="7"/>
    <n v="0"/>
    <n v="305"/>
    <n v="1.3"/>
    <n v="78"/>
    <n v="0.51999999999999691"/>
    <n v="6"/>
    <n v="0.13333333333333286"/>
    <n v="22"/>
    <n v="0.73333333333333339"/>
    <n v="2"/>
    <n v="0.13333333333333353"/>
    <n v="0"/>
    <n v="1.3877787807814457E-16"/>
  </r>
  <r>
    <x v="1"/>
    <d v="2012-03-11T00:00:00"/>
    <x v="0"/>
    <s v="O500"/>
    <x v="153"/>
    <x v="23"/>
    <n v="821106"/>
    <n v="12334"/>
    <n v="0"/>
    <n v="3"/>
    <m/>
    <n v="0"/>
    <n v="6.4"/>
    <m/>
    <m/>
    <n v="7.0000000000000007E-2"/>
    <m/>
    <n v="36"/>
    <n v="24"/>
    <n v="2"/>
    <n v="0"/>
    <n v="3"/>
    <n v="5"/>
    <n v="0"/>
    <n v="0"/>
    <n v="0"/>
    <n v="27"/>
    <n v="3"/>
    <n v="0"/>
    <n v="36"/>
    <n v="0.12000000000000374"/>
    <n v="24"/>
    <n v="0.15999999999999748"/>
    <n v="3"/>
    <n v="6.666666666666618E-2"/>
    <n v="5"/>
    <n v="0.16666666666666685"/>
    <n v="2"/>
    <n v="0.13333333333333353"/>
    <n v="0"/>
    <n v="1.3877787807814457E-16"/>
  </r>
  <r>
    <x v="1"/>
    <d v="2012-03-11T00:00:00"/>
    <x v="0"/>
    <s v="O500"/>
    <x v="153"/>
    <x v="424"/>
    <n v="505755"/>
    <n v="58755"/>
    <n v="0"/>
    <n v="2"/>
    <m/>
    <n v="4"/>
    <n v="6.0350000000000001"/>
    <n v="27.98"/>
    <n v="0.91"/>
    <n v="0.24"/>
    <m/>
    <n v="122"/>
    <n v="70"/>
    <n v="3"/>
    <n v="1"/>
    <n v="5"/>
    <n v="10"/>
    <n v="0"/>
    <m/>
    <n v="0"/>
    <n v="29"/>
    <n v="3"/>
    <n v="0"/>
    <n v="122"/>
    <n v="0.40666666666667117"/>
    <n v="70"/>
    <n v="0.46666666666666357"/>
    <n v="5"/>
    <n v="0.11111111111111063"/>
    <n v="10"/>
    <n v="0.33339999999999997"/>
    <n v="3"/>
    <n v="0.20000000000000018"/>
    <n v="1"/>
    <n v="0.10000000000000014"/>
  </r>
  <r>
    <x v="1"/>
    <d v="2012-03-11T00:00:00"/>
    <x v="0"/>
    <s v="O500"/>
    <x v="153"/>
    <x v="9"/>
    <n v="486386"/>
    <n v="39386"/>
    <n v="0"/>
    <n v="2"/>
    <m/>
    <n v="2"/>
    <n v="6.2"/>
    <m/>
    <m/>
    <n v="0.23"/>
    <m/>
    <n v="43"/>
    <n v="64"/>
    <n v="5"/>
    <n v="1"/>
    <n v="2"/>
    <n v="3"/>
    <n v="0"/>
    <n v="1"/>
    <n v="0"/>
    <n v="32"/>
    <n v="4"/>
    <n v="0"/>
    <n v="43"/>
    <n v="0.14333333333333703"/>
    <n v="64"/>
    <n v="0.42666666666666364"/>
    <n v="2"/>
    <n v="4.4444444444443953E-2"/>
    <n v="3"/>
    <n v="0.1000000000000002"/>
    <n v="5"/>
    <n v="0.33333333333333348"/>
    <n v="1"/>
    <n v="0.10000000000000014"/>
  </r>
  <r>
    <x v="1"/>
    <d v="2012-03-11T00:00:00"/>
    <x v="0"/>
    <s v="O500"/>
    <x v="153"/>
    <x v="527"/>
    <n v="442207"/>
    <n v="122399"/>
    <n v="0"/>
    <n v="3"/>
    <m/>
    <n v="7"/>
    <n v="7.2"/>
    <n v="36.9"/>
    <n v="1.45"/>
    <n v="0.09"/>
    <m/>
    <n v="234"/>
    <n v="142"/>
    <n v="9"/>
    <n v="1"/>
    <n v="7"/>
    <n v="9"/>
    <n v="0"/>
    <n v="1"/>
    <n v="0"/>
    <n v="46"/>
    <n v="12"/>
    <n v="1"/>
    <n v="234"/>
    <n v="0.78000000000000225"/>
    <n v="142"/>
    <n v="0.94666666666666632"/>
    <n v="7"/>
    <n v="0.15555555555555509"/>
    <n v="9"/>
    <n v="0.30000000000000016"/>
    <n v="9"/>
    <n v="0.60000000000000009"/>
    <n v="1"/>
    <n v="0.10000000000000014"/>
  </r>
  <r>
    <x v="1"/>
    <d v="2012-03-11T00:00:00"/>
    <x v="0"/>
    <s v="O500"/>
    <x v="153"/>
    <x v="134"/>
    <n v="383044"/>
    <n v="63236"/>
    <n v="0"/>
    <n v="2"/>
    <m/>
    <n v="6"/>
    <n v="7.2"/>
    <n v="36.799999999999997"/>
    <n v="1"/>
    <n v="0.1"/>
    <s v="Clara"/>
    <n v="98"/>
    <n v="54"/>
    <n v="8"/>
    <n v="0"/>
    <n v="5"/>
    <n v="7"/>
    <n v="0"/>
    <n v="0"/>
    <n v="0"/>
    <n v="39"/>
    <n v="13"/>
    <n v="0"/>
    <n v="98"/>
    <n v="0.32666666666667066"/>
    <n v="54"/>
    <n v="0.3599999999999971"/>
    <n v="5"/>
    <n v="0.11111111111111063"/>
    <n v="7"/>
    <n v="0.2333333333333335"/>
    <n v="8"/>
    <n v="0.53333333333333344"/>
    <n v="0"/>
    <n v="1.3877787807814457E-16"/>
  </r>
  <r>
    <x v="1"/>
    <d v="2012-03-11T00:00:00"/>
    <x v="0"/>
    <s v="O500"/>
    <x v="153"/>
    <x v="11"/>
    <n v="350867"/>
    <n v="31059"/>
    <n v="0"/>
    <n v="2"/>
    <n v="0"/>
    <n v="5"/>
    <n v="7.2"/>
    <n v="36.6"/>
    <n v="0.1"/>
    <n v="0.1"/>
    <s v="Clara"/>
    <n v="48"/>
    <n v="29"/>
    <n v="6"/>
    <n v="0"/>
    <n v="4"/>
    <n v="6"/>
    <n v="0"/>
    <n v="0"/>
    <n v="0"/>
    <n v="33"/>
    <n v="7"/>
    <n v="0"/>
    <n v="48"/>
    <n v="0.16000000000000367"/>
    <n v="29"/>
    <n v="0.19333333333333075"/>
    <n v="4"/>
    <n v="8.8888888888888407E-2"/>
    <n v="6"/>
    <n v="0.20000000000000018"/>
    <n v="6"/>
    <n v="0.40000000000000013"/>
    <n v="0"/>
    <n v="1.3877787807814457E-16"/>
  </r>
  <r>
    <x v="1"/>
    <d v="2012-03-11T00:00:00"/>
    <x v="0"/>
    <s v="O500"/>
    <x v="153"/>
    <x v="523"/>
    <n v="319808"/>
    <n v="150482"/>
    <n v="0"/>
    <n v="4"/>
    <n v="-1"/>
    <n v="10"/>
    <n v="7.2"/>
    <n v="37.700000000000003"/>
    <n v="0"/>
    <n v="0.1"/>
    <s v="Clara"/>
    <n v="226"/>
    <n v="90"/>
    <n v="25"/>
    <n v="0"/>
    <n v="12"/>
    <n v="14"/>
    <n v="1"/>
    <n v="1"/>
    <n v="-1"/>
    <n v="78"/>
    <n v="45"/>
    <n v="1"/>
    <n v="226"/>
    <n v="0.75333333333333585"/>
    <n v="90"/>
    <n v="0.59999999999999742"/>
    <n v="12"/>
    <n v="0.26666666666666622"/>
    <n v="14"/>
    <n v="0.46666666666666679"/>
    <n v="25"/>
    <n v="1"/>
    <n v="0"/>
    <n v="1.3877787807814457E-16"/>
  </r>
  <r>
    <x v="1"/>
    <d v="2012-03-11T00:00:00"/>
    <x v="0"/>
    <s v="O500"/>
    <x v="153"/>
    <x v="528"/>
    <n v="299072"/>
    <n v="129746"/>
    <n v="0"/>
    <n v="32.6"/>
    <n v="0"/>
    <n v="19.8"/>
    <n v="8"/>
    <n v="38.9"/>
    <n v="0"/>
    <n v="-1"/>
    <s v="Oscura"/>
    <n v="249.5"/>
    <n v="88.2"/>
    <n v="27.3"/>
    <n v="4.7"/>
    <n v="13.5"/>
    <n v="18.8"/>
    <n v="0.8"/>
    <n v="0"/>
    <n v="0"/>
    <n v="260.2"/>
    <n v="34.6"/>
    <n v="4.8"/>
    <n v="250"/>
    <n v="0.83333333333333504"/>
    <n v="88"/>
    <n v="0.58666666666666401"/>
    <n v="14"/>
    <n v="0.31111111111111062"/>
    <n v="19"/>
    <n v="0.63333333333333341"/>
    <n v="27"/>
    <n v="1"/>
    <n v="5"/>
    <n v="0.50000000000000011"/>
  </r>
  <r>
    <x v="1"/>
    <d v="2012-03-11T00:00:00"/>
    <x v="0"/>
    <s v="O500"/>
    <x v="153"/>
    <x v="43"/>
    <n v="262219"/>
    <n v="92893"/>
    <n v="0"/>
    <n v="0"/>
    <n v="0"/>
    <n v="13.2"/>
    <n v="7.2"/>
    <n v="40.5"/>
    <m/>
    <n v="-1"/>
    <s v="Oscura"/>
    <n v="164.3"/>
    <n v="42.7"/>
    <n v="19.7"/>
    <n v="1.6"/>
    <n v="12.9"/>
    <n v="13.1"/>
    <n v="0.5"/>
    <n v="0"/>
    <n v="0"/>
    <n v="174.6"/>
    <n v="43.2"/>
    <n v="5.0999999999999996"/>
    <n v="164"/>
    <n v="0.5466666666666713"/>
    <n v="43"/>
    <n v="0.28666666666666391"/>
    <n v="13"/>
    <n v="0.28888888888888842"/>
    <n v="13"/>
    <n v="0.43333333333333346"/>
    <n v="20"/>
    <n v="1"/>
    <n v="2"/>
    <n v="0.20000000000000015"/>
  </r>
  <r>
    <x v="1"/>
    <d v="2012-03-11T00:00:00"/>
    <x v="0"/>
    <s v="O500"/>
    <x v="153"/>
    <x v="5"/>
    <n v="232448"/>
    <n v="63122"/>
    <n v="0"/>
    <n v="0"/>
    <n v="0"/>
    <n v="7.2"/>
    <n v="6.8"/>
    <n v="38.299999999999997"/>
    <m/>
    <n v="-1"/>
    <s v="Oscura"/>
    <n v="83.1"/>
    <n v="2.5"/>
    <n v="31.2"/>
    <n v="0"/>
    <n v="4.5999999999999996"/>
    <n v="11"/>
    <n v="1.1000000000000001"/>
    <n v="1.9"/>
    <n v="0"/>
    <n v="134.30000000000001"/>
    <n v="34.4"/>
    <n v="0.4"/>
    <n v="83"/>
    <n v="0.27666666666667034"/>
    <n v="3"/>
    <n v="1.999999999999752E-2"/>
    <n v="5"/>
    <n v="0.11111111111111063"/>
    <n v="11"/>
    <n v="0.36666666666666681"/>
    <n v="31"/>
    <n v="1"/>
    <n v="0"/>
    <n v="1.3877787807814457E-16"/>
  </r>
  <r>
    <x v="1"/>
    <d v="2012-01-30T00:00:00"/>
    <x v="0"/>
    <s v="O500"/>
    <x v="154"/>
    <x v="236"/>
    <n v="853827"/>
    <n v="36372"/>
    <n v="0"/>
    <n v="8"/>
    <m/>
    <n v="2"/>
    <n v="6.7"/>
    <m/>
    <m/>
    <n v="0.02"/>
    <s v="Clara"/>
    <n v="53"/>
    <n v="85"/>
    <n v="1"/>
    <n v="1"/>
    <n v="6"/>
    <n v="9"/>
    <n v="1"/>
    <n v="0"/>
    <n v="0"/>
    <n v="39"/>
    <n v="3"/>
    <n v="1"/>
    <n v="53"/>
    <n v="0.1766666666666703"/>
    <n v="85"/>
    <n v="0.56666666666666388"/>
    <n v="6"/>
    <n v="0.13333333333333286"/>
    <n v="9"/>
    <n v="0.30000000000000016"/>
    <n v="1"/>
    <n v="6.666666666666686E-2"/>
    <n v="1"/>
    <n v="0.10000000000000014"/>
  </r>
  <r>
    <x v="1"/>
    <d v="2012-01-30T00:00:00"/>
    <x v="0"/>
    <s v="O500"/>
    <x v="154"/>
    <x v="525"/>
    <n v="791204"/>
    <n v="45023"/>
    <n v="0"/>
    <n v="3"/>
    <m/>
    <n v="3"/>
    <n v="5.9"/>
    <m/>
    <m/>
    <n v="0.12"/>
    <m/>
    <n v="75"/>
    <n v="73"/>
    <n v="4"/>
    <n v="0"/>
    <n v="9"/>
    <n v="8"/>
    <n v="1"/>
    <n v="1"/>
    <n v="0"/>
    <n v="27"/>
    <n v="4"/>
    <n v="1"/>
    <n v="75"/>
    <n v="0.2500000000000035"/>
    <n v="73"/>
    <n v="0.48666666666666353"/>
    <n v="9"/>
    <n v="0.19999999999999954"/>
    <n v="8"/>
    <n v="0.26666666666666683"/>
    <n v="4"/>
    <n v="0.26666666666666683"/>
    <n v="0"/>
    <n v="1.3877787807814457E-16"/>
  </r>
  <r>
    <x v="1"/>
    <d v="2012-01-30T00:00:00"/>
    <x v="0"/>
    <s v="O500"/>
    <x v="154"/>
    <x v="13"/>
    <n v="385397"/>
    <n v="64472"/>
    <n v="0"/>
    <n v="2"/>
    <m/>
    <n v="4"/>
    <n v="5.93"/>
    <n v="27.63"/>
    <n v="0.89"/>
    <n v="0.43"/>
    <m/>
    <n v="97"/>
    <n v="61"/>
    <n v="5"/>
    <n v="0"/>
    <n v="6"/>
    <n v="8"/>
    <n v="0"/>
    <m/>
    <n v="0"/>
    <n v="28"/>
    <n v="4"/>
    <n v="0"/>
    <n v="97"/>
    <n v="0.3233333333333373"/>
    <n v="61"/>
    <n v="0.40666666666666368"/>
    <n v="6"/>
    <n v="0.13333333333333286"/>
    <n v="8"/>
    <n v="0.26666666666666683"/>
    <n v="5"/>
    <n v="0.33333333333333348"/>
    <n v="0"/>
    <n v="1.3877787807814457E-16"/>
  </r>
  <r>
    <x v="1"/>
    <d v="2012-01-30T00:00:00"/>
    <x v="0"/>
    <s v="O500"/>
    <x v="154"/>
    <x v="13"/>
    <n v="286197"/>
    <n v="73221"/>
    <n v="0"/>
    <n v="4"/>
    <m/>
    <n v="7"/>
    <n v="6.1349999999999998"/>
    <n v="29.44"/>
    <n v="0.97"/>
    <n v="1.23"/>
    <m/>
    <n v="116"/>
    <n v="72"/>
    <n v="20"/>
    <n v="0"/>
    <n v="11"/>
    <n v="11"/>
    <n v="0"/>
    <m/>
    <n v="0"/>
    <n v="207"/>
    <n v="10"/>
    <n v="2"/>
    <n v="116"/>
    <n v="0.38666666666667104"/>
    <n v="72"/>
    <n v="0.47999999999999687"/>
    <n v="11"/>
    <n v="0.24444444444444399"/>
    <n v="11"/>
    <n v="0.36666666666666681"/>
    <n v="20"/>
    <n v="1"/>
    <n v="0"/>
    <n v="1.3877787807814457E-16"/>
  </r>
  <r>
    <x v="1"/>
    <d v="2012-01-30T00:00:00"/>
    <x v="0"/>
    <s v="O500"/>
    <x v="154"/>
    <x v="3"/>
    <n v="368350"/>
    <n v="47425"/>
    <n v="0"/>
    <n v="2"/>
    <m/>
    <n v="3"/>
    <n v="6"/>
    <m/>
    <m/>
    <n v="0.31"/>
    <m/>
    <n v="79"/>
    <n v="24"/>
    <n v="5"/>
    <n v="0"/>
    <n v="3"/>
    <n v="8"/>
    <n v="0"/>
    <n v="0"/>
    <n v="0"/>
    <n v="26"/>
    <n v="6"/>
    <n v="0"/>
    <n v="79"/>
    <n v="0.26333333333333692"/>
    <n v="24"/>
    <n v="0.15999999999999748"/>
    <n v="3"/>
    <n v="6.666666666666618E-2"/>
    <n v="8"/>
    <n v="0.26666666666666683"/>
    <n v="5"/>
    <n v="0.33333333333333348"/>
    <n v="0"/>
    <n v="1.3877787807814457E-16"/>
  </r>
  <r>
    <x v="1"/>
    <d v="2012-01-30T00:00:00"/>
    <x v="0"/>
    <s v="O500"/>
    <x v="154"/>
    <x v="33"/>
    <n v="260621"/>
    <n v="47645"/>
    <n v="0"/>
    <n v="2"/>
    <m/>
    <n v="2"/>
    <n v="6.1"/>
    <m/>
    <m/>
    <n v="0.35"/>
    <m/>
    <n v="55"/>
    <n v="23"/>
    <n v="9"/>
    <n v="0"/>
    <n v="3"/>
    <n v="6"/>
    <n v="0"/>
    <n v="0"/>
    <n v="0"/>
    <n v="27"/>
    <n v="3"/>
    <n v="0"/>
    <n v="55"/>
    <n v="0.18333333333333696"/>
    <n v="23"/>
    <n v="0.15333333333333082"/>
    <n v="3"/>
    <n v="6.666666666666618E-2"/>
    <n v="6"/>
    <n v="0.20000000000000018"/>
    <n v="9"/>
    <n v="0.60000000000000009"/>
    <n v="0"/>
    <n v="1.3877787807814457E-16"/>
  </r>
  <r>
    <x v="1"/>
    <d v="2012-01-30T00:00:00"/>
    <x v="0"/>
    <s v="O500"/>
    <x v="154"/>
    <x v="86"/>
    <n v="305885"/>
    <n v="40192"/>
    <n v="0"/>
    <n v="2"/>
    <m/>
    <n v="4"/>
    <n v="6.2"/>
    <m/>
    <m/>
    <n v="0.78"/>
    <m/>
    <n v="30"/>
    <n v="20"/>
    <n v="6"/>
    <n v="0"/>
    <n v="3"/>
    <n v="2"/>
    <n v="1"/>
    <n v="0"/>
    <n v="0"/>
    <n v="25"/>
    <n v="12"/>
    <n v="1"/>
    <n v="30"/>
    <n v="0.10000000000000378"/>
    <n v="20"/>
    <n v="0.13333333333333086"/>
    <n v="3"/>
    <n v="6.666666666666618E-2"/>
    <n v="2"/>
    <n v="6.6666666666666874E-2"/>
    <n v="6"/>
    <n v="0.40000000000000013"/>
    <n v="0"/>
    <n v="1.3877787807814457E-16"/>
  </r>
  <r>
    <x v="1"/>
    <d v="2012-01-30T00:00:00"/>
    <x v="0"/>
    <s v="O500"/>
    <x v="154"/>
    <x v="166"/>
    <n v="189788"/>
    <n v="91879"/>
    <n v="0"/>
    <n v="1"/>
    <m/>
    <n v="6"/>
    <n v="6.8"/>
    <n v="34.5"/>
    <n v="1.22"/>
    <n v="0.05"/>
    <m/>
    <n v="56"/>
    <n v="29"/>
    <n v="17"/>
    <n v="0"/>
    <n v="6"/>
    <n v="6"/>
    <n v="0"/>
    <n v="0"/>
    <n v="0"/>
    <n v="38"/>
    <n v="2"/>
    <n v="1"/>
    <n v="56"/>
    <n v="0.18666666666667028"/>
    <n v="29"/>
    <n v="0.19333333333333075"/>
    <n v="6"/>
    <n v="0.13333333333333286"/>
    <n v="6"/>
    <n v="0.20000000000000018"/>
    <n v="17"/>
    <n v="1"/>
    <n v="0"/>
    <n v="1.3877787807814457E-16"/>
  </r>
  <r>
    <x v="1"/>
    <d v="2012-01-30T00:00:00"/>
    <x v="0"/>
    <s v="O500"/>
    <x v="154"/>
    <x v="529"/>
    <n v="265693"/>
    <n v="96177"/>
    <n v="0"/>
    <n v="2"/>
    <m/>
    <n v="4"/>
    <n v="7.3"/>
    <n v="37.299999999999997"/>
    <n v="1.4"/>
    <n v="0.1"/>
    <s v="Clara"/>
    <n v="23"/>
    <n v="20"/>
    <n v="10"/>
    <n v="0"/>
    <n v="4"/>
    <n v="1"/>
    <n v="1"/>
    <n v="0"/>
    <n v="0"/>
    <n v="26"/>
    <n v="19"/>
    <n v="4"/>
    <n v="23"/>
    <n v="7.6666666666670491E-2"/>
    <n v="20"/>
    <n v="0.13333333333333086"/>
    <n v="4"/>
    <n v="8.8888888888888407E-2"/>
    <n v="1"/>
    <n v="3.3333333333333541E-2"/>
    <n v="10"/>
    <n v="0.66666666666666674"/>
    <n v="0"/>
    <n v="1.3877787807814457E-16"/>
  </r>
  <r>
    <x v="1"/>
    <d v="2012-01-30T00:00:00"/>
    <x v="0"/>
    <s v="O500"/>
    <x v="154"/>
    <x v="146"/>
    <n v="237930"/>
    <n v="68414"/>
    <n v="0"/>
    <n v="0"/>
    <n v="0"/>
    <n v="8.8000000000000007"/>
    <n v="6.7"/>
    <n v="43.1"/>
    <m/>
    <n v="-1"/>
    <s v="Oscura"/>
    <n v="61.3"/>
    <n v="2.2999999999999998"/>
    <n v="18.899999999999999"/>
    <n v="1.8"/>
    <n v="5.2"/>
    <n v="16.399999999999999"/>
    <n v="1.6"/>
    <n v="0.7"/>
    <n v="0"/>
    <n v="37.200000000000003"/>
    <n v="18.7"/>
    <n v="0.3"/>
    <n v="61"/>
    <n v="0.20333333333333692"/>
    <n v="2"/>
    <n v="1.3333333333330852E-2"/>
    <n v="5"/>
    <n v="0.11111111111111063"/>
    <n v="16"/>
    <n v="0.53333333333333344"/>
    <n v="19"/>
    <n v="1"/>
    <n v="2"/>
    <n v="0.20000000000000015"/>
  </r>
  <r>
    <x v="1"/>
    <d v="2012-01-30T00:00:00"/>
    <x v="0"/>
    <s v="O500"/>
    <x v="154"/>
    <x v="530"/>
    <n v="198055"/>
    <n v="28729"/>
    <n v="0"/>
    <n v="0"/>
    <n v="0"/>
    <n v="9.5"/>
    <n v="7.2"/>
    <n v="36.799999999999997"/>
    <m/>
    <n v="-1"/>
    <s v="Oscura"/>
    <n v="83.8"/>
    <n v="28.8"/>
    <n v="41.6"/>
    <n v="0.6"/>
    <n v="7.1"/>
    <n v="10.4"/>
    <n v="0.6"/>
    <n v="0.8"/>
    <n v="0"/>
    <n v="241.4"/>
    <n v="36.9"/>
    <n v="7"/>
    <n v="84"/>
    <n v="0.28000000000000369"/>
    <n v="29"/>
    <n v="0.19333333333333075"/>
    <n v="7"/>
    <n v="0.15555555555555509"/>
    <n v="10"/>
    <n v="0.33339999999999997"/>
    <n v="42"/>
    <n v="1"/>
    <n v="1"/>
    <n v="0.10000000000000014"/>
  </r>
  <r>
    <x v="2"/>
    <d v="2013-07-22T00:00:00"/>
    <x v="0"/>
    <s v="O500 EURO V"/>
    <x v="155"/>
    <x v="56"/>
    <n v="587872"/>
    <n v="18133"/>
    <n v="0"/>
    <n v="2"/>
    <m/>
    <n v="3"/>
    <n v="7"/>
    <n v="34.5"/>
    <n v="1.61"/>
    <n v="0.03"/>
    <m/>
    <n v="34"/>
    <n v="23"/>
    <n v="1"/>
    <n v="0"/>
    <n v="2"/>
    <n v="3"/>
    <n v="0"/>
    <n v="0"/>
    <n v="0"/>
    <n v="42"/>
    <n v="2"/>
    <n v="0"/>
    <n v="34"/>
    <n v="0.11333333333333709"/>
    <n v="23"/>
    <n v="0.15333333333333082"/>
    <n v="2"/>
    <n v="4.4444444444443953E-2"/>
    <n v="3"/>
    <n v="0.1000000000000002"/>
    <n v="1"/>
    <n v="6.666666666666686E-2"/>
    <n v="0"/>
    <n v="1.3877787807814457E-16"/>
  </r>
  <r>
    <x v="2"/>
    <d v="2013-07-22T00:00:00"/>
    <x v="0"/>
    <s v="O500 EURO V"/>
    <x v="155"/>
    <x v="281"/>
    <n v="582924"/>
    <n v="13185"/>
    <n v="0"/>
    <n v="1"/>
    <m/>
    <n v="3"/>
    <n v="7"/>
    <m/>
    <m/>
    <n v="2.44"/>
    <m/>
    <n v="29"/>
    <n v="19"/>
    <n v="1"/>
    <n v="0"/>
    <n v="2"/>
    <n v="2"/>
    <n v="0"/>
    <n v="0"/>
    <n v="0"/>
    <n v="39"/>
    <n v="2"/>
    <n v="0"/>
    <n v="29"/>
    <n v="9.6666666666670453E-2"/>
    <n v="19"/>
    <n v="0.12666666666666421"/>
    <n v="2"/>
    <n v="4.4444444444443953E-2"/>
    <n v="2"/>
    <n v="6.6666666666666874E-2"/>
    <n v="1"/>
    <n v="6.666666666666686E-2"/>
    <n v="0"/>
    <n v="1.3877787807814457E-16"/>
  </r>
  <r>
    <x v="2"/>
    <d v="2013-07-22T00:00:00"/>
    <x v="0"/>
    <s v="O500 EURO V"/>
    <x v="155"/>
    <x v="100"/>
    <n v="569739"/>
    <n v="52529"/>
    <n v="0"/>
    <n v="3"/>
    <m/>
    <n v="4"/>
    <n v="5.8"/>
    <m/>
    <m/>
    <n v="0.13"/>
    <m/>
    <n v="83"/>
    <n v="34"/>
    <n v="3"/>
    <n v="0"/>
    <n v="5"/>
    <n v="9"/>
    <n v="0"/>
    <n v="0"/>
    <n v="1"/>
    <n v="26"/>
    <n v="3"/>
    <n v="0"/>
    <n v="83"/>
    <n v="0.27666666666667034"/>
    <n v="34"/>
    <n v="0.22666666666666402"/>
    <n v="5"/>
    <n v="0.11111111111111063"/>
    <n v="9"/>
    <n v="0.30000000000000016"/>
    <n v="3"/>
    <n v="0.20000000000000018"/>
    <n v="0"/>
    <n v="1.3877787807814457E-16"/>
  </r>
  <r>
    <x v="2"/>
    <d v="2013-07-22T00:00:00"/>
    <x v="0"/>
    <s v="O500 EURO V"/>
    <x v="155"/>
    <x v="23"/>
    <n v="553191"/>
    <n v="35982"/>
    <n v="0"/>
    <n v="2"/>
    <m/>
    <n v="1"/>
    <n v="6.7"/>
    <m/>
    <m/>
    <n v="2.36"/>
    <m/>
    <n v="22"/>
    <n v="23"/>
    <n v="2"/>
    <n v="0"/>
    <n v="1"/>
    <n v="4"/>
    <n v="0"/>
    <n v="0"/>
    <n v="0"/>
    <n v="35"/>
    <n v="2"/>
    <n v="0"/>
    <n v="22"/>
    <n v="7.3333333333337164E-2"/>
    <n v="23"/>
    <n v="0.15333333333333082"/>
    <n v="1"/>
    <n v="2.222222222222173E-2"/>
    <n v="4"/>
    <n v="0.13333333333333353"/>
    <n v="2"/>
    <n v="0.13333333333333353"/>
    <n v="0"/>
    <n v="1.3877787807814457E-16"/>
  </r>
  <r>
    <x v="2"/>
    <d v="2013-07-22T00:00:00"/>
    <x v="0"/>
    <s v="O500 EURO V"/>
    <x v="155"/>
    <x v="320"/>
    <n v="517210"/>
    <n v="91576"/>
    <n v="0"/>
    <n v="4"/>
    <m/>
    <n v="1"/>
    <n v="5.8"/>
    <m/>
    <m/>
    <n v="0.49"/>
    <m/>
    <n v="105"/>
    <n v="110"/>
    <n v="7"/>
    <n v="0"/>
    <n v="19"/>
    <n v="9"/>
    <n v="1"/>
    <n v="1"/>
    <n v="1"/>
    <n v="32"/>
    <n v="6"/>
    <n v="1"/>
    <n v="105"/>
    <n v="0.35000000000000414"/>
    <n v="110"/>
    <n v="0.73333333333333162"/>
    <n v="19"/>
    <n v="0.42222222222222161"/>
    <n v="9"/>
    <n v="0.30000000000000016"/>
    <n v="7"/>
    <n v="0.46666666666666679"/>
    <n v="0"/>
    <n v="1.3877787807814457E-16"/>
  </r>
  <r>
    <x v="2"/>
    <d v="2013-07-22T00:00:00"/>
    <x v="0"/>
    <s v="O500 EURO V"/>
    <x v="155"/>
    <x v="25"/>
    <n v="279912"/>
    <n v="65048"/>
    <n v="0"/>
    <n v="6"/>
    <m/>
    <n v="6"/>
    <n v="5.899"/>
    <n v="29.57"/>
    <n v="0.91"/>
    <n v="0.35"/>
    <m/>
    <n v="87"/>
    <n v="41"/>
    <n v="8"/>
    <n v="0"/>
    <n v="6"/>
    <n v="8"/>
    <n v="0"/>
    <m/>
    <n v="0"/>
    <n v="33"/>
    <n v="4"/>
    <n v="0"/>
    <n v="87"/>
    <n v="0.29000000000000375"/>
    <n v="41"/>
    <n v="0.2733333333333306"/>
    <n v="6"/>
    <n v="0.13333333333333286"/>
    <n v="8"/>
    <n v="0.26666666666666683"/>
    <n v="8"/>
    <n v="0.53333333333333344"/>
    <n v="0"/>
    <n v="1.3877787807814457E-16"/>
  </r>
  <r>
    <x v="2"/>
    <d v="2013-07-22T00:00:00"/>
    <x v="0"/>
    <s v="O500 EURO V"/>
    <x v="155"/>
    <x v="91"/>
    <n v="258198"/>
    <n v="43384"/>
    <n v="0"/>
    <n v="2"/>
    <m/>
    <n v="4"/>
    <n v="6.1"/>
    <m/>
    <m/>
    <n v="0.36"/>
    <m/>
    <n v="64"/>
    <n v="24"/>
    <n v="12"/>
    <n v="0"/>
    <n v="5"/>
    <n v="6"/>
    <n v="0"/>
    <n v="0"/>
    <n v="0"/>
    <n v="33"/>
    <n v="5"/>
    <n v="0"/>
    <n v="64"/>
    <n v="0.2133333333333369"/>
    <n v="24"/>
    <n v="0.15999999999999748"/>
    <n v="5"/>
    <n v="0.11111111111111063"/>
    <n v="6"/>
    <n v="0.20000000000000018"/>
    <n v="12"/>
    <n v="0.8"/>
    <n v="0"/>
    <n v="1.3877787807814457E-16"/>
  </r>
  <r>
    <x v="2"/>
    <d v="2013-07-22T00:00:00"/>
    <x v="0"/>
    <s v="O500 EURO V"/>
    <x v="155"/>
    <x v="120"/>
    <n v="208878"/>
    <n v="111302"/>
    <n v="0"/>
    <n v="3"/>
    <m/>
    <n v="11"/>
    <n v="6.9"/>
    <n v="35.700000000000003"/>
    <n v="1.3"/>
    <n v="7.0000000000000007E-2"/>
    <m/>
    <n v="202"/>
    <n v="118"/>
    <n v="45"/>
    <n v="2"/>
    <n v="14"/>
    <n v="13"/>
    <n v="0"/>
    <n v="1"/>
    <n v="1"/>
    <n v="52"/>
    <n v="17"/>
    <n v="1"/>
    <n v="202"/>
    <n v="0.67333333333333667"/>
    <n v="118"/>
    <n v="0.78666666666666529"/>
    <n v="14"/>
    <n v="0.31111111111111062"/>
    <n v="13"/>
    <n v="0.43333333333333346"/>
    <n v="45"/>
    <n v="1"/>
    <n v="2"/>
    <n v="0.20000000000000015"/>
  </r>
  <r>
    <x v="2"/>
    <d v="2013-07-22T00:00:00"/>
    <x v="0"/>
    <s v="O500 EURO V"/>
    <x v="155"/>
    <x v="295"/>
    <n v="166159"/>
    <n v="68583"/>
    <n v="0"/>
    <n v="3"/>
    <m/>
    <n v="7"/>
    <n v="7.1"/>
    <n v="36.4"/>
    <n v="1"/>
    <n v="0.06"/>
    <s v=""/>
    <n v="99"/>
    <n v="53"/>
    <n v="61"/>
    <n v="0"/>
    <n v="14"/>
    <n v="10"/>
    <n v="0"/>
    <n v="0"/>
    <n v="0"/>
    <n v="37"/>
    <n v="9"/>
    <n v="1"/>
    <n v="99"/>
    <n v="0.33000000000000401"/>
    <n v="53"/>
    <n v="0.35333333333333045"/>
    <n v="14"/>
    <n v="0.31111111111111062"/>
    <n v="10"/>
    <n v="0.33339999999999997"/>
    <n v="61"/>
    <n v="1"/>
    <n v="0"/>
    <n v="1.3877787807814457E-16"/>
  </r>
  <r>
    <x v="2"/>
    <d v="2013-07-22T00:00:00"/>
    <x v="0"/>
    <s v="O500 EURO V"/>
    <x v="155"/>
    <x v="172"/>
    <n v="170826"/>
    <n v="72917"/>
    <n v="0"/>
    <n v="3"/>
    <m/>
    <n v="6"/>
    <n v="7.1"/>
    <n v="35.9"/>
    <n v="0.16"/>
    <n v="0.09"/>
    <s v=""/>
    <n v="90"/>
    <n v="52"/>
    <n v="47"/>
    <n v="0"/>
    <n v="9"/>
    <n v="7"/>
    <n v="0"/>
    <n v="0"/>
    <n v="0"/>
    <n v="32"/>
    <n v="6"/>
    <n v="1"/>
    <n v="90"/>
    <n v="0.30000000000000382"/>
    <n v="52"/>
    <n v="0.34666666666666379"/>
    <n v="9"/>
    <n v="0.19999999999999954"/>
    <n v="7"/>
    <n v="0.2333333333333335"/>
    <n v="47"/>
    <n v="1"/>
    <n v="0"/>
    <n v="1.3877787807814457E-16"/>
  </r>
  <r>
    <x v="2"/>
    <d v="2013-07-22T00:00:00"/>
    <x v="0"/>
    <s v="O500 EURO V"/>
    <x v="155"/>
    <x v="27"/>
    <n v="129547"/>
    <n v="31638"/>
    <n v="0"/>
    <n v="4"/>
    <n v="0"/>
    <n v="5"/>
    <n v="7.2"/>
    <n v="37"/>
    <n v="0.2"/>
    <n v="0.1"/>
    <s v="Clara"/>
    <n v="50"/>
    <n v="32"/>
    <n v="40"/>
    <n v="0"/>
    <n v="7"/>
    <n v="4"/>
    <n v="0"/>
    <n v="0"/>
    <n v="0"/>
    <n v="33"/>
    <n v="5"/>
    <n v="1"/>
    <n v="50"/>
    <n v="0.16666666666667032"/>
    <n v="32"/>
    <n v="0.21333333333333071"/>
    <n v="7"/>
    <n v="0.15555555555555509"/>
    <n v="4"/>
    <n v="0.13333333333333353"/>
    <n v="40"/>
    <n v="1"/>
    <n v="0"/>
    <n v="1.3877787807814457E-16"/>
  </r>
  <r>
    <x v="2"/>
    <d v="2013-07-22T00:00:00"/>
    <x v="0"/>
    <s v="O500 EURO V"/>
    <x v="155"/>
    <x v="42"/>
    <n v="97909"/>
    <n v="92793"/>
    <n v="0"/>
    <n v="4"/>
    <n v="-1"/>
    <n v="11"/>
    <n v="6.8"/>
    <n v="35.299999999999997"/>
    <n v="0.6"/>
    <n v="0.1"/>
    <s v="Clara"/>
    <n v="113"/>
    <n v="60"/>
    <n v="104"/>
    <n v="0"/>
    <n v="13"/>
    <n v="10"/>
    <n v="0"/>
    <n v="0"/>
    <n v="0"/>
    <n v="51"/>
    <n v="12"/>
    <n v="3"/>
    <n v="113"/>
    <n v="0.37666666666667098"/>
    <n v="60"/>
    <n v="0.39999999999999702"/>
    <n v="13"/>
    <n v="0.28888888888888842"/>
    <n v="10"/>
    <n v="0.33339999999999997"/>
    <n v="104"/>
    <n v="1"/>
    <n v="0"/>
    <n v="1.3877787807814457E-16"/>
  </r>
  <r>
    <x v="2"/>
    <d v="2013-07-22T00:00:00"/>
    <x v="1"/>
    <s v="O500 EURO V"/>
    <x v="155"/>
    <x v="177"/>
    <n v="68550"/>
    <n v="63434"/>
    <n v="0"/>
    <n v="1"/>
    <n v="-1"/>
    <n v="7"/>
    <n v="6.6"/>
    <n v="38"/>
    <n v="0"/>
    <n v="0.1"/>
    <s v="Clara"/>
    <n v="84"/>
    <n v="43"/>
    <n v="185"/>
    <n v="0"/>
    <n v="11"/>
    <n v="5"/>
    <n v="1"/>
    <n v="0"/>
    <n v="-1"/>
    <n v="80"/>
    <n v="9"/>
    <n v="1"/>
    <n v="84"/>
    <n v="0.28000000000000369"/>
    <n v="43"/>
    <n v="0.28666666666666391"/>
    <n v="11"/>
    <n v="0.24444444444444399"/>
    <n v="5"/>
    <n v="0.16666666666666685"/>
    <n v="185"/>
    <n v="1"/>
    <n v="0"/>
    <n v="1.3877787807814457E-16"/>
  </r>
  <r>
    <x v="2"/>
    <d v="2013-07-22T00:00:00"/>
    <x v="1"/>
    <s v="O500 EURO V"/>
    <x v="155"/>
    <x v="190"/>
    <n v="36366"/>
    <n v="31250"/>
    <n v="0"/>
    <n v="0.3"/>
    <n v="0"/>
    <n v="14.4"/>
    <n v="6.5"/>
    <n v="34.200000000000003"/>
    <m/>
    <n v="-1"/>
    <s v="Oscura"/>
    <n v="62.3"/>
    <n v="42.5"/>
    <n v="136.19999999999999"/>
    <n v="1.6"/>
    <n v="9.6"/>
    <n v="9.5"/>
    <n v="0.8"/>
    <n v="0"/>
    <n v="0"/>
    <n v="86.2"/>
    <n v="23.4"/>
    <n v="2.2000000000000002"/>
    <n v="62"/>
    <n v="0.20666666666667025"/>
    <n v="43"/>
    <n v="0.28666666666666391"/>
    <n v="10"/>
    <n v="0.22222222222222177"/>
    <n v="10"/>
    <n v="0.33339999999999997"/>
    <n v="136"/>
    <n v="1"/>
    <n v="2"/>
    <n v="0.20000000000000015"/>
  </r>
  <r>
    <x v="2"/>
    <d v="2014-03-30T00:00:00"/>
    <x v="0"/>
    <s v="O500 EURO V"/>
    <x v="156"/>
    <x v="89"/>
    <n v="616959"/>
    <n v="17859"/>
    <n v="0"/>
    <n v="1"/>
    <m/>
    <n v="3"/>
    <n v="7"/>
    <n v="34.799999999999997"/>
    <n v="1.56"/>
    <n v="0.02"/>
    <m/>
    <n v="25"/>
    <n v="28"/>
    <n v="0"/>
    <n v="0"/>
    <n v="1"/>
    <n v="3"/>
    <n v="0"/>
    <n v="0"/>
    <n v="0"/>
    <n v="36"/>
    <n v="2"/>
    <n v="0"/>
    <n v="25"/>
    <n v="8.3333333333337145E-2"/>
    <n v="28"/>
    <n v="0.18666666666666409"/>
    <n v="1"/>
    <n v="2.222222222222173E-2"/>
    <n v="3"/>
    <n v="0.1000000000000002"/>
    <n v="0"/>
    <n v="1.9428902930940239E-16"/>
    <n v="0"/>
    <n v="1.3877787807814457E-16"/>
  </r>
  <r>
    <x v="2"/>
    <d v="2014-03-30T00:00:00"/>
    <x v="0"/>
    <s v="O500 EURO V"/>
    <x v="156"/>
    <x v="250"/>
    <n v="559230"/>
    <n v="57357"/>
    <n v="0"/>
    <n v="4"/>
    <m/>
    <n v="6"/>
    <n v="5.5"/>
    <m/>
    <m/>
    <n v="0.14000000000000001"/>
    <m/>
    <n v="272"/>
    <n v="73"/>
    <n v="38"/>
    <n v="0"/>
    <n v="14"/>
    <n v="15"/>
    <n v="0"/>
    <n v="0"/>
    <n v="1"/>
    <n v="40"/>
    <n v="6"/>
    <n v="1"/>
    <n v="272"/>
    <n v="0.90666666666666762"/>
    <n v="73"/>
    <n v="0.48666666666666353"/>
    <n v="14"/>
    <n v="0.31111111111111062"/>
    <n v="15"/>
    <n v="0.50000000000000011"/>
    <n v="38"/>
    <n v="1"/>
    <n v="0"/>
    <n v="1.3877787807814457E-16"/>
  </r>
  <r>
    <x v="2"/>
    <d v="2014-03-30T00:00:00"/>
    <x v="0"/>
    <s v="O500 EURO V"/>
    <x v="156"/>
    <x v="250"/>
    <n v="559230"/>
    <n v="57357"/>
    <n v="0"/>
    <n v="9"/>
    <m/>
    <n v="6"/>
    <n v="5.8"/>
    <m/>
    <m/>
    <n v="0.16"/>
    <m/>
    <n v="356"/>
    <n v="88"/>
    <n v="7"/>
    <n v="0"/>
    <n v="12"/>
    <n v="22"/>
    <n v="1"/>
    <n v="1"/>
    <n v="2"/>
    <n v="69"/>
    <n v="27"/>
    <n v="2"/>
    <n v="356"/>
    <n v="1.3"/>
    <n v="88"/>
    <n v="0.58666666666666401"/>
    <n v="12"/>
    <n v="0.26666666666666622"/>
    <n v="22"/>
    <n v="0.73333333333333339"/>
    <n v="7"/>
    <n v="0.46666666666666679"/>
    <n v="0"/>
    <n v="1.3877787807814457E-16"/>
  </r>
  <r>
    <x v="2"/>
    <d v="2014-03-30T00:00:00"/>
    <x v="0"/>
    <s v="O500 EURO V"/>
    <x v="156"/>
    <x v="466"/>
    <n v="548530"/>
    <n v="46657"/>
    <n v="0"/>
    <n v="1"/>
    <m/>
    <n v="4"/>
    <n v="5.8"/>
    <m/>
    <m/>
    <n v="7.0000000000000007E-2"/>
    <m/>
    <n v="103"/>
    <n v="41"/>
    <n v="2"/>
    <n v="0"/>
    <n v="6"/>
    <n v="9"/>
    <n v="1"/>
    <n v="0"/>
    <n v="0"/>
    <n v="29"/>
    <n v="3"/>
    <n v="1"/>
    <n v="103"/>
    <n v="0.34333333333333743"/>
    <n v="41"/>
    <n v="0.2733333333333306"/>
    <n v="6"/>
    <n v="0.13333333333333286"/>
    <n v="9"/>
    <n v="0.30000000000000016"/>
    <n v="2"/>
    <n v="0.13333333333333353"/>
    <n v="0"/>
    <n v="1.3877787807814457E-16"/>
  </r>
  <r>
    <x v="2"/>
    <d v="2014-03-30T00:00:00"/>
    <x v="0"/>
    <s v="O500 EURO V"/>
    <x v="156"/>
    <x v="424"/>
    <n v="6188"/>
    <n v="2102"/>
    <n v="0"/>
    <n v="1"/>
    <m/>
    <n v="6"/>
    <n v="6.2679999999999998"/>
    <n v="29.13"/>
    <n v="0.73"/>
    <n v="0.02"/>
    <m/>
    <n v="29"/>
    <n v="6"/>
    <n v="208"/>
    <n v="0"/>
    <n v="3"/>
    <n v="1"/>
    <n v="0"/>
    <m/>
    <n v="0"/>
    <n v="88"/>
    <n v="6"/>
    <n v="0"/>
    <n v="29"/>
    <n v="9.6666666666670453E-2"/>
    <n v="6"/>
    <n v="3.9999999999997524E-2"/>
    <n v="3"/>
    <n v="6.666666666666618E-2"/>
    <n v="1"/>
    <n v="3.3333333333333541E-2"/>
    <n v="208"/>
    <n v="1"/>
    <n v="0"/>
    <n v="1.3877787807814457E-16"/>
  </r>
  <r>
    <x v="2"/>
    <d v="2014-03-30T00:00:00"/>
    <x v="0"/>
    <s v="O500 EURO V"/>
    <x v="156"/>
    <x v="424"/>
    <n v="143692"/>
    <n v="45670"/>
    <n v="0"/>
    <n v="5"/>
    <m/>
    <n v="6"/>
    <n v="5.8380000000000001"/>
    <n v="27.54"/>
    <n v="0.89"/>
    <n v="0.36"/>
    <m/>
    <n v="86"/>
    <n v="34"/>
    <n v="63"/>
    <n v="0"/>
    <n v="6"/>
    <n v="9"/>
    <n v="0"/>
    <m/>
    <n v="0"/>
    <n v="98"/>
    <n v="5"/>
    <n v="1"/>
    <n v="86"/>
    <n v="0.2866666666666704"/>
    <n v="34"/>
    <n v="0.22666666666666402"/>
    <n v="6"/>
    <n v="0.13333333333333286"/>
    <n v="9"/>
    <n v="0.30000000000000016"/>
    <n v="63"/>
    <n v="1"/>
    <n v="0"/>
    <n v="1.3877787807814457E-16"/>
  </r>
  <r>
    <x v="2"/>
    <d v="2014-03-30T00:00:00"/>
    <x v="0"/>
    <s v="O500 EURO V"/>
    <x v="156"/>
    <x v="13"/>
    <n v="136536"/>
    <n v="36284"/>
    <n v="0"/>
    <n v="2"/>
    <m/>
    <n v="5"/>
    <n v="5.89"/>
    <n v="27.56"/>
    <n v="0.99"/>
    <n v="0.19"/>
    <m/>
    <n v="93"/>
    <n v="30"/>
    <n v="42"/>
    <n v="0"/>
    <n v="7"/>
    <n v="11"/>
    <n v="0"/>
    <m/>
    <n v="0"/>
    <n v="41"/>
    <n v="2"/>
    <n v="0"/>
    <n v="93"/>
    <n v="0.31000000000000388"/>
    <n v="30"/>
    <n v="0.1999999999999974"/>
    <n v="7"/>
    <n v="0.15555555555555509"/>
    <n v="11"/>
    <n v="0.36666666666666681"/>
    <n v="42"/>
    <n v="1"/>
    <n v="0"/>
    <n v="1.3877787807814457E-16"/>
  </r>
  <r>
    <x v="2"/>
    <d v="2014-03-30T00:00:00"/>
    <x v="0"/>
    <s v="O500 EURO V"/>
    <x v="156"/>
    <x v="9"/>
    <n v="122519"/>
    <n v="24497"/>
    <n v="0"/>
    <n v="2"/>
    <m/>
    <n v="4"/>
    <n v="6.1"/>
    <m/>
    <m/>
    <n v="0.33"/>
    <m/>
    <n v="71"/>
    <n v="25"/>
    <n v="63"/>
    <n v="0"/>
    <n v="5"/>
    <n v="6"/>
    <n v="0"/>
    <n v="0"/>
    <n v="0"/>
    <n v="42"/>
    <n v="4"/>
    <n v="0"/>
    <n v="71"/>
    <n v="0.23666666666667019"/>
    <n v="25"/>
    <n v="0.16666666666666413"/>
    <n v="5"/>
    <n v="0.11111111111111063"/>
    <n v="6"/>
    <n v="0.20000000000000018"/>
    <n v="63"/>
    <n v="1"/>
    <n v="0"/>
    <n v="1.3877787807814457E-16"/>
  </r>
  <r>
    <x v="2"/>
    <d v="2014-03-30T00:00:00"/>
    <x v="0"/>
    <s v="O500 EURO V"/>
    <x v="156"/>
    <x v="531"/>
    <n v="98022"/>
    <n v="91787"/>
    <n v="0"/>
    <n v="5"/>
    <m/>
    <n v="13"/>
    <n v="5.8"/>
    <m/>
    <m/>
    <n v="1.2"/>
    <m/>
    <n v="285"/>
    <n v="86"/>
    <n v="213"/>
    <n v="0"/>
    <n v="17"/>
    <n v="17"/>
    <n v="0"/>
    <n v="0"/>
    <n v="1"/>
    <n v="81"/>
    <n v="12"/>
    <n v="1"/>
    <n v="285"/>
    <n v="0.95000000000000051"/>
    <n v="86"/>
    <n v="0.57333333333333059"/>
    <n v="17"/>
    <n v="0.37777777777777721"/>
    <n v="17"/>
    <n v="0.56666666666666676"/>
    <n v="213"/>
    <n v="1"/>
    <n v="0"/>
    <n v="1.3877787807814457E-16"/>
  </r>
  <r>
    <x v="2"/>
    <d v="2014-03-30T00:00:00"/>
    <x v="0"/>
    <s v="O500 EURO V"/>
    <x v="156"/>
    <x v="368"/>
    <n v="61206"/>
    <n v="54970"/>
    <n v="0"/>
    <n v="3"/>
    <m/>
    <n v="11"/>
    <n v="5.3"/>
    <m/>
    <m/>
    <n v="0.09"/>
    <m/>
    <n v="237"/>
    <n v="49"/>
    <n v="236"/>
    <n v="0"/>
    <n v="13"/>
    <n v="14"/>
    <n v="0"/>
    <n v="1"/>
    <n v="1"/>
    <n v="94"/>
    <n v="11"/>
    <n v="1"/>
    <n v="237"/>
    <n v="0.79000000000000214"/>
    <n v="49"/>
    <n v="0.32666666666666383"/>
    <n v="13"/>
    <n v="0.28888888888888842"/>
    <n v="14"/>
    <n v="0.46666666666666679"/>
    <n v="236"/>
    <n v="1"/>
    <n v="0"/>
    <n v="1.3877787807814457E-16"/>
  </r>
  <r>
    <x v="2"/>
    <d v="2014-03-30T00:00:00"/>
    <x v="0"/>
    <s v="O500 EURO V"/>
    <x v="156"/>
    <x v="195"/>
    <n v="30119"/>
    <n v="23884"/>
    <n v="0"/>
    <n v="3"/>
    <m/>
    <n v="7"/>
    <n v="5.5"/>
    <s v=""/>
    <s v=""/>
    <n v="0.06"/>
    <s v=""/>
    <n v="95"/>
    <n v="30"/>
    <n v="241"/>
    <n v="0"/>
    <n v="9"/>
    <n v="6"/>
    <n v="0"/>
    <n v="0"/>
    <n v="1"/>
    <n v="105"/>
    <n v="10"/>
    <n v="1"/>
    <n v="95"/>
    <n v="0.31666666666667059"/>
    <n v="30"/>
    <n v="0.1999999999999974"/>
    <n v="9"/>
    <n v="0.19999999999999954"/>
    <n v="6"/>
    <n v="0.20000000000000018"/>
    <n v="241"/>
    <n v="1"/>
    <n v="0"/>
    <n v="1.3877787807814457E-16"/>
  </r>
  <r>
    <x v="2"/>
    <d v="2014-03-30T00:00:00"/>
    <x v="1"/>
    <s v="O500 EURO V"/>
    <x v="156"/>
    <x v="501"/>
    <n v="134577"/>
    <n v="37001"/>
    <n v="0"/>
    <n v="3"/>
    <m/>
    <n v="6"/>
    <n v="7.1"/>
    <n v="36.4"/>
    <n v="0.4"/>
    <n v="0.1"/>
    <s v="Clara"/>
    <n v="63"/>
    <n v="31"/>
    <n v="51"/>
    <n v="0"/>
    <n v="7"/>
    <n v="6"/>
    <n v="0"/>
    <n v="0"/>
    <n v="0"/>
    <n v="36"/>
    <n v="5"/>
    <n v="1"/>
    <n v="63"/>
    <n v="0.21000000000000357"/>
    <n v="31"/>
    <n v="0.20666666666666406"/>
    <n v="7"/>
    <n v="0.15555555555555509"/>
    <n v="6"/>
    <n v="0.20000000000000018"/>
    <n v="51"/>
    <n v="1"/>
    <n v="0"/>
    <n v="1.3877787807814457E-16"/>
  </r>
  <r>
    <x v="2"/>
    <d v="2014-03-30T00:00:00"/>
    <x v="1"/>
    <s v="O500 EURO V"/>
    <x v="156"/>
    <x v="532"/>
    <n v="97576"/>
    <n v="92294"/>
    <n v="0"/>
    <n v="3"/>
    <n v="0"/>
    <n v="10"/>
    <n v="6.7"/>
    <n v="33.700000000000003"/>
    <n v="0.6"/>
    <n v="0.1"/>
    <s v="Clara"/>
    <n v="158"/>
    <n v="64"/>
    <n v="129"/>
    <n v="0"/>
    <n v="15"/>
    <n v="11"/>
    <n v="0"/>
    <n v="0"/>
    <n v="0"/>
    <n v="69"/>
    <n v="16"/>
    <n v="2"/>
    <n v="158"/>
    <n v="0.5266666666666715"/>
    <n v="64"/>
    <n v="0.42666666666666364"/>
    <n v="15"/>
    <n v="0.33333333333333282"/>
    <n v="11"/>
    <n v="0.36666666666666681"/>
    <n v="129"/>
    <n v="1"/>
    <n v="0"/>
    <n v="1.3877787807814457E-16"/>
  </r>
  <r>
    <x v="2"/>
    <d v="2014-03-30T00:00:00"/>
    <x v="1"/>
    <s v="O500 EURO V"/>
    <x v="156"/>
    <x v="184"/>
    <n v="35740"/>
    <n v="30458"/>
    <n v="0"/>
    <n v="0.6"/>
    <n v="0"/>
    <n v="16.399999999999999"/>
    <n v="6.4"/>
    <n v="33.700000000000003"/>
    <m/>
    <n v="-1"/>
    <s v="Oscura"/>
    <n v="78.099999999999994"/>
    <n v="34.4"/>
    <n v="161.19999999999999"/>
    <n v="2.4"/>
    <n v="8.8000000000000007"/>
    <n v="8.1"/>
    <n v="0.7"/>
    <n v="0"/>
    <n v="0"/>
    <n v="106.5"/>
    <n v="26.3"/>
    <n v="3.2"/>
    <n v="78"/>
    <n v="0.26000000000000356"/>
    <n v="34"/>
    <n v="0.22666666666666402"/>
    <n v="9"/>
    <n v="0.19999999999999954"/>
    <n v="8"/>
    <n v="0.26666666666666683"/>
    <n v="161"/>
    <n v="1"/>
    <n v="2"/>
    <n v="0.20000000000000015"/>
  </r>
  <r>
    <x v="2"/>
    <d v="1899-12-30T00:00:00"/>
    <x v="0"/>
    <s v="O500 EURO V"/>
    <x v="157"/>
    <x v="236"/>
    <n v="598891"/>
    <n v="31648"/>
    <n v="0"/>
    <n v="5"/>
    <m/>
    <n v="5"/>
    <n v="6.9"/>
    <m/>
    <m/>
    <n v="0.02"/>
    <s v="Clara"/>
    <n v="59"/>
    <n v="33"/>
    <n v="0"/>
    <n v="0"/>
    <n v="24"/>
    <n v="8"/>
    <n v="1"/>
    <n v="0"/>
    <n v="0"/>
    <n v="27"/>
    <n v="3"/>
    <n v="0"/>
    <n v="59"/>
    <n v="0.19666666666667026"/>
    <n v="33"/>
    <n v="0.21999999999999736"/>
    <n v="24"/>
    <n v="0.53333333333333266"/>
    <n v="8"/>
    <n v="0.26666666666666683"/>
    <n v="0"/>
    <n v="1.9428902930940239E-16"/>
    <n v="0"/>
    <n v="1.3877787807814457E-16"/>
  </r>
  <r>
    <x v="2"/>
    <d v="1899-12-30T00:00:00"/>
    <x v="0"/>
    <s v="O500 EURO V"/>
    <x v="157"/>
    <x v="23"/>
    <n v="541282"/>
    <n v="25089"/>
    <n v="0"/>
    <n v="2"/>
    <m/>
    <n v="3"/>
    <n v="6.8"/>
    <n v="35.200000000000003"/>
    <n v="1.88"/>
    <n v="0"/>
    <m/>
    <n v="30"/>
    <n v="17"/>
    <n v="2"/>
    <n v="0"/>
    <n v="3"/>
    <n v="4"/>
    <n v="0"/>
    <n v="0"/>
    <n v="0"/>
    <n v="31"/>
    <n v="2"/>
    <n v="0"/>
    <n v="30"/>
    <n v="0.10000000000000378"/>
    <n v="17"/>
    <n v="0.11333333333333087"/>
    <n v="3"/>
    <n v="6.666666666666618E-2"/>
    <n v="4"/>
    <n v="0.13333333333333353"/>
    <n v="2"/>
    <n v="0.13333333333333353"/>
    <n v="0"/>
    <n v="1.3877787807814457E-16"/>
  </r>
  <r>
    <x v="2"/>
    <d v="1899-12-30T00:00:00"/>
    <x v="0"/>
    <s v="O500 EURO V"/>
    <x v="157"/>
    <x v="23"/>
    <n v="541282"/>
    <n v="25089"/>
    <n v="0"/>
    <n v="2"/>
    <m/>
    <n v="3"/>
    <n v="6.8"/>
    <n v="35.200000000000003"/>
    <n v="1.88"/>
    <n v="0"/>
    <m/>
    <n v="30"/>
    <n v="17"/>
    <n v="2"/>
    <n v="0"/>
    <n v="3"/>
    <n v="4"/>
    <n v="0"/>
    <n v="0"/>
    <n v="0"/>
    <n v="31"/>
    <n v="2"/>
    <n v="0"/>
    <n v="30"/>
    <n v="0.10000000000000378"/>
    <n v="17"/>
    <n v="0.11333333333333087"/>
    <n v="3"/>
    <n v="6.666666666666618E-2"/>
    <n v="4"/>
    <n v="0.13333333333333353"/>
    <n v="2"/>
    <n v="0.13333333333333353"/>
    <n v="0"/>
    <n v="1.3877787807814457E-16"/>
  </r>
  <r>
    <x v="2"/>
    <d v="1899-12-30T00:00:00"/>
    <x v="0"/>
    <s v="O500 EURO V"/>
    <x v="157"/>
    <x v="392"/>
    <n v="516345"/>
    <n v="100430"/>
    <n v="0"/>
    <n v="3"/>
    <m/>
    <n v="4"/>
    <n v="5.9"/>
    <m/>
    <m/>
    <n v="0.4"/>
    <m/>
    <n v="74"/>
    <n v="49"/>
    <n v="2"/>
    <n v="0"/>
    <n v="11"/>
    <n v="7"/>
    <n v="0"/>
    <n v="0"/>
    <n v="0"/>
    <n v="31"/>
    <n v="4"/>
    <n v="0"/>
    <n v="74"/>
    <n v="0.24666666666667017"/>
    <n v="49"/>
    <n v="0.32666666666666383"/>
    <n v="11"/>
    <n v="0.24444444444444399"/>
    <n v="7"/>
    <n v="0.2333333333333335"/>
    <n v="2"/>
    <n v="0.13333333333333353"/>
    <n v="0"/>
    <n v="1.3877787807814457E-16"/>
  </r>
  <r>
    <x v="2"/>
    <d v="1899-12-30T00:00:00"/>
    <x v="0"/>
    <s v="O500 EURO V"/>
    <x v="157"/>
    <x v="84"/>
    <n v="149029"/>
    <n v="42452"/>
    <n v="0"/>
    <n v="2"/>
    <m/>
    <n v="6"/>
    <n v="5.7229999999999999"/>
    <n v="26.45"/>
    <n v="1.03"/>
    <n v="7.0000000000000007E-2"/>
    <m/>
    <n v="102"/>
    <n v="28"/>
    <n v="72"/>
    <n v="0"/>
    <n v="6"/>
    <n v="11"/>
    <n v="0"/>
    <m/>
    <n v="0"/>
    <n v="62"/>
    <n v="4"/>
    <n v="0"/>
    <n v="102"/>
    <n v="0.34000000000000408"/>
    <n v="28"/>
    <n v="0.18666666666666409"/>
    <n v="6"/>
    <n v="0.13333333333333286"/>
    <n v="11"/>
    <n v="0.36666666666666681"/>
    <n v="72"/>
    <n v="1"/>
    <n v="0"/>
    <n v="1.3877787807814457E-16"/>
  </r>
  <r>
    <x v="2"/>
    <d v="1899-12-30T00:00:00"/>
    <x v="0"/>
    <s v="O500 EURO V"/>
    <x v="157"/>
    <x v="96"/>
    <n v="147505"/>
    <n v="44597"/>
    <n v="0"/>
    <n v="2"/>
    <m/>
    <n v="6"/>
    <n v="5.7270000000000003"/>
    <n v="26.8"/>
    <n v="1.1000000000000001"/>
    <n v="0.08"/>
    <m/>
    <n v="180"/>
    <n v="35"/>
    <n v="82"/>
    <n v="0"/>
    <n v="9"/>
    <n v="12"/>
    <n v="0"/>
    <m/>
    <n v="0"/>
    <n v="60"/>
    <n v="4"/>
    <n v="0"/>
    <n v="180"/>
    <n v="0.60000000000000409"/>
    <n v="35"/>
    <n v="0.23333333333333067"/>
    <n v="9"/>
    <n v="0.19999999999999954"/>
    <n v="12"/>
    <n v="0.40000000000000013"/>
    <n v="82"/>
    <n v="1"/>
    <n v="0"/>
    <n v="1.3877787807814457E-16"/>
  </r>
  <r>
    <x v="2"/>
    <d v="1899-12-30T00:00:00"/>
    <x v="0"/>
    <s v="O500 EURO V"/>
    <x v="157"/>
    <x v="9"/>
    <n v="118050"/>
    <n v="17798"/>
    <n v="0"/>
    <n v="3"/>
    <m/>
    <n v="3"/>
    <n v="6.2"/>
    <m/>
    <m/>
    <n v="0.18"/>
    <m/>
    <n v="69"/>
    <n v="24"/>
    <n v="41"/>
    <n v="0"/>
    <n v="6"/>
    <n v="6"/>
    <n v="0"/>
    <n v="0"/>
    <n v="0"/>
    <n v="33"/>
    <n v="4"/>
    <n v="0"/>
    <n v="69"/>
    <n v="0.23000000000000353"/>
    <n v="24"/>
    <n v="0.15999999999999748"/>
    <n v="6"/>
    <n v="0.13333333333333286"/>
    <n v="6"/>
    <n v="0.20000000000000018"/>
    <n v="41"/>
    <n v="1"/>
    <n v="0"/>
    <n v="1.3877787807814457E-16"/>
  </r>
  <r>
    <x v="2"/>
    <d v="1899-12-30T00:00:00"/>
    <x v="0"/>
    <s v="O500 EURO V"/>
    <x v="157"/>
    <x v="91"/>
    <n v="128216"/>
    <n v="21639"/>
    <n v="0"/>
    <n v="3"/>
    <m/>
    <n v="5"/>
    <n v="6"/>
    <m/>
    <m/>
    <n v="7.0000000000000007E-2"/>
    <m/>
    <n v="81"/>
    <n v="23"/>
    <n v="74"/>
    <n v="0"/>
    <n v="6"/>
    <n v="6"/>
    <n v="0"/>
    <n v="0"/>
    <n v="0"/>
    <n v="46"/>
    <n v="5"/>
    <n v="1"/>
    <n v="81"/>
    <n v="0.27000000000000363"/>
    <n v="23"/>
    <n v="0.15333333333333082"/>
    <n v="6"/>
    <n v="0.13333333333333286"/>
    <n v="6"/>
    <n v="0.20000000000000018"/>
    <n v="74"/>
    <n v="1"/>
    <n v="0"/>
    <n v="1.3877787807814457E-16"/>
  </r>
  <r>
    <x v="2"/>
    <d v="1899-12-30T00:00:00"/>
    <x v="0"/>
    <s v="O500 EURO V"/>
    <x v="157"/>
    <x v="33"/>
    <n v="124912"/>
    <n v="22004"/>
    <n v="0"/>
    <n v="3"/>
    <m/>
    <n v="4"/>
    <n v="6"/>
    <m/>
    <m/>
    <n v="0.06"/>
    <m/>
    <n v="214"/>
    <n v="31"/>
    <n v="89"/>
    <n v="0"/>
    <n v="8"/>
    <n v="9"/>
    <n v="1"/>
    <n v="0"/>
    <n v="0"/>
    <n v="52"/>
    <n v="7"/>
    <n v="1"/>
    <n v="214"/>
    <n v="0.71333333333333626"/>
    <n v="31"/>
    <n v="0.20666666666666406"/>
    <n v="8"/>
    <n v="0.17777777777777731"/>
    <n v="9"/>
    <n v="0.30000000000000016"/>
    <n v="89"/>
    <n v="1"/>
    <n v="0"/>
    <n v="1.3877787807814457E-16"/>
  </r>
  <r>
    <x v="2"/>
    <d v="1899-12-30T00:00:00"/>
    <x v="0"/>
    <s v="O500 EURO V"/>
    <x v="157"/>
    <x v="533"/>
    <n v="100252"/>
    <n v="93423"/>
    <n v="0"/>
    <n v="4"/>
    <m/>
    <n v="7"/>
    <n v="5.7"/>
    <m/>
    <m/>
    <n v="0.64"/>
    <m/>
    <n v="336"/>
    <n v="76"/>
    <n v="115"/>
    <n v="0"/>
    <n v="21"/>
    <n v="15"/>
    <n v="0"/>
    <n v="1"/>
    <n v="1"/>
    <n v="63"/>
    <n v="20"/>
    <n v="1"/>
    <n v="336"/>
    <n v="1.3"/>
    <n v="76"/>
    <n v="0.50666666666666349"/>
    <n v="21"/>
    <n v="0.46666666666666601"/>
    <n v="15"/>
    <n v="0.50000000000000011"/>
    <n v="115"/>
    <n v="1"/>
    <n v="0"/>
    <n v="1.3877787807814457E-16"/>
  </r>
  <r>
    <x v="2"/>
    <d v="1899-12-30T00:00:00"/>
    <x v="0"/>
    <s v="O500 EURO V"/>
    <x v="157"/>
    <x v="534"/>
    <n v="106577"/>
    <n v="99282"/>
    <n v="0"/>
    <n v="4"/>
    <m/>
    <n v="12"/>
    <n v="5.2"/>
    <m/>
    <m/>
    <n v="0.13"/>
    <m/>
    <n v="377"/>
    <n v="63"/>
    <n v="229"/>
    <n v="0"/>
    <n v="18"/>
    <n v="16"/>
    <n v="0"/>
    <n v="1"/>
    <n v="1"/>
    <n v="81"/>
    <n v="14"/>
    <n v="1"/>
    <n v="377"/>
    <n v="1.3"/>
    <n v="63"/>
    <n v="0.41999999999999699"/>
    <n v="18"/>
    <n v="0.39999999999999941"/>
    <n v="16"/>
    <n v="0.53333333333333344"/>
    <n v="229"/>
    <n v="1"/>
    <n v="0"/>
    <n v="1.3877787807814457E-16"/>
  </r>
  <r>
    <x v="2"/>
    <d v="1899-12-30T00:00:00"/>
    <x v="0"/>
    <s v="O500 EURO V"/>
    <x v="157"/>
    <x v="535"/>
    <n v="102908"/>
    <n v="96575"/>
    <n v="0"/>
    <n v="8"/>
    <m/>
    <n v="16"/>
    <n v="5.3"/>
    <m/>
    <m/>
    <n v="0.19"/>
    <m/>
    <n v="447"/>
    <n v="78"/>
    <n v="245"/>
    <n v="0"/>
    <n v="21"/>
    <n v="19"/>
    <n v="1"/>
    <n v="1"/>
    <n v="1"/>
    <n v="93"/>
    <n v="17"/>
    <n v="2"/>
    <n v="447"/>
    <n v="1.3"/>
    <n v="78"/>
    <n v="0.51999999999999691"/>
    <n v="21"/>
    <n v="0.46666666666666601"/>
    <n v="19"/>
    <n v="0.63333333333333341"/>
    <n v="245"/>
    <n v="1"/>
    <n v="0"/>
    <n v="1.3877787807814457E-16"/>
  </r>
  <r>
    <x v="2"/>
    <d v="1899-12-30T00:00:00"/>
    <x v="0"/>
    <s v="O500 EURO V"/>
    <x v="157"/>
    <x v="536"/>
    <n v="56487"/>
    <n v="49658"/>
    <n v="0"/>
    <n v="2"/>
    <m/>
    <n v="9"/>
    <n v="5.4"/>
    <m/>
    <m/>
    <n v="0.09"/>
    <m/>
    <n v="245"/>
    <n v="53"/>
    <n v="221"/>
    <n v="0"/>
    <n v="11"/>
    <n v="9"/>
    <n v="1"/>
    <n v="1"/>
    <n v="1"/>
    <n v="91"/>
    <n v="8"/>
    <n v="1"/>
    <n v="245"/>
    <n v="0.81666666666666854"/>
    <n v="53"/>
    <n v="0.35333333333333045"/>
    <n v="11"/>
    <n v="0.24444444444444399"/>
    <n v="9"/>
    <n v="0.30000000000000016"/>
    <n v="221"/>
    <n v="1"/>
    <n v="0"/>
    <n v="1.3877787807814457E-16"/>
  </r>
  <r>
    <x v="2"/>
    <d v="1899-12-30T00:00:00"/>
    <x v="0"/>
    <s v="O500 EURO V"/>
    <x v="157"/>
    <x v="10"/>
    <n v="55373"/>
    <n v="48078"/>
    <n v="0"/>
    <n v="3"/>
    <m/>
    <n v="10"/>
    <n v="5.4"/>
    <m/>
    <m/>
    <n v="0.09"/>
    <m/>
    <n v="164"/>
    <n v="50"/>
    <n v="240"/>
    <n v="0"/>
    <n v="11"/>
    <n v="10"/>
    <n v="0"/>
    <n v="0"/>
    <n v="0"/>
    <n v="103"/>
    <n v="9"/>
    <n v="1"/>
    <n v="164"/>
    <n v="0.5466666666666713"/>
    <n v="50"/>
    <n v="0.33333333333333048"/>
    <n v="11"/>
    <n v="0.24444444444444399"/>
    <n v="10"/>
    <n v="0.33339999999999997"/>
    <n v="240"/>
    <n v="1"/>
    <n v="0"/>
    <n v="1.3877787807814457E-16"/>
  </r>
  <r>
    <x v="2"/>
    <d v="1899-12-30T00:00:00"/>
    <x v="0"/>
    <s v="O500 EURO V"/>
    <x v="157"/>
    <x v="10"/>
    <n v="56820"/>
    <n v="50487"/>
    <n v="0"/>
    <n v="3"/>
    <m/>
    <n v="9"/>
    <n v="5.3"/>
    <m/>
    <m/>
    <n v="0.1"/>
    <m/>
    <n v="218"/>
    <n v="50"/>
    <n v="260"/>
    <n v="0"/>
    <n v="12"/>
    <n v="12"/>
    <n v="0"/>
    <n v="0"/>
    <n v="0"/>
    <n v="115"/>
    <n v="9"/>
    <n v="1"/>
    <n v="218"/>
    <n v="0.72666666666666946"/>
    <n v="50"/>
    <n v="0.33333333333333048"/>
    <n v="12"/>
    <n v="0.26666666666666622"/>
    <n v="12"/>
    <n v="0.40000000000000013"/>
    <n v="260"/>
    <n v="1"/>
    <n v="0"/>
    <n v="1.3877787807814457E-16"/>
  </r>
  <r>
    <x v="2"/>
    <e v="#N/A"/>
    <x v="2"/>
    <s v="O500 EURO V"/>
    <x v="158"/>
    <x v="22"/>
    <n v="549174"/>
    <n v="11931"/>
    <n v="0"/>
    <n v="3"/>
    <m/>
    <n v="4"/>
    <n v="6.9"/>
    <n v="36.299999999999997"/>
    <n v="1.67"/>
    <n v="0"/>
    <m/>
    <n v="43"/>
    <n v="22"/>
    <n v="1"/>
    <n v="0"/>
    <n v="5"/>
    <n v="4"/>
    <n v="0"/>
    <n v="0"/>
    <n v="0"/>
    <n v="29"/>
    <n v="4"/>
    <n v="0"/>
    <n v="43"/>
    <n v="0.14333333333333703"/>
    <n v="22"/>
    <n v="0.14666666666666417"/>
    <n v="5"/>
    <n v="0.11111111111111063"/>
    <n v="4"/>
    <n v="0.13333333333333353"/>
    <n v="1"/>
    <n v="6.666666666666686E-2"/>
    <n v="0"/>
    <n v="1.3877787807814457E-16"/>
  </r>
  <r>
    <x v="2"/>
    <d v="2014-12-31T00:00:00"/>
    <x v="0"/>
    <s v="O500 EURO V"/>
    <x v="159"/>
    <x v="31"/>
    <n v="551336"/>
    <n v="19068"/>
    <n v="0"/>
    <n v="2"/>
    <m/>
    <n v="3"/>
    <n v="6.9"/>
    <n v="34.700000000000003"/>
    <n v="1.29"/>
    <n v="0"/>
    <m/>
    <n v="35"/>
    <n v="27"/>
    <n v="3"/>
    <n v="0"/>
    <n v="2"/>
    <n v="6"/>
    <n v="0"/>
    <n v="0"/>
    <n v="0"/>
    <n v="31"/>
    <n v="3"/>
    <n v="0"/>
    <n v="35"/>
    <n v="0.11666666666667042"/>
    <n v="27"/>
    <n v="0.17999999999999744"/>
    <n v="2"/>
    <n v="4.4444444444443953E-2"/>
    <n v="6"/>
    <n v="0.20000000000000018"/>
    <n v="3"/>
    <n v="0.20000000000000018"/>
    <n v="0"/>
    <n v="1.3877787807814457E-16"/>
  </r>
  <r>
    <x v="2"/>
    <d v="2014-12-31T00:00:00"/>
    <x v="0"/>
    <s v="O500 EURO V"/>
    <x v="159"/>
    <x v="537"/>
    <n v="532438"/>
    <n v="44674"/>
    <n v="0"/>
    <n v="3"/>
    <m/>
    <n v="4"/>
    <n v="5.9"/>
    <m/>
    <m/>
    <n v="0.53"/>
    <m/>
    <n v="68"/>
    <n v="73"/>
    <n v="3"/>
    <n v="1"/>
    <n v="8"/>
    <n v="10"/>
    <n v="1"/>
    <n v="0"/>
    <n v="0"/>
    <n v="29"/>
    <n v="4"/>
    <n v="1"/>
    <n v="68"/>
    <n v="0.22666666666667021"/>
    <n v="73"/>
    <n v="0.48666666666666353"/>
    <n v="8"/>
    <n v="0.17777777777777731"/>
    <n v="10"/>
    <n v="0.33339999999999997"/>
    <n v="3"/>
    <n v="0.20000000000000018"/>
    <n v="1"/>
    <n v="0.10000000000000014"/>
  </r>
  <r>
    <x v="2"/>
    <d v="2014-12-31T00:00:00"/>
    <x v="0"/>
    <s v="O500 EURO V"/>
    <x v="159"/>
    <x v="538"/>
    <n v="158414"/>
    <n v="51604"/>
    <n v="0"/>
    <n v="1"/>
    <m/>
    <n v="3"/>
    <n v="5.8"/>
    <m/>
    <m/>
    <n v="0.06"/>
    <m/>
    <n v="97"/>
    <n v="28"/>
    <n v="34"/>
    <n v="0"/>
    <n v="6"/>
    <n v="8"/>
    <n v="0"/>
    <n v="0"/>
    <n v="0"/>
    <n v="34"/>
    <n v="4"/>
    <n v="0"/>
    <n v="97"/>
    <n v="0.3233333333333373"/>
    <n v="28"/>
    <n v="0.18666666666666409"/>
    <n v="6"/>
    <n v="0.13333333333333286"/>
    <n v="8"/>
    <n v="0.26666666666666683"/>
    <n v="34"/>
    <n v="1"/>
    <n v="0"/>
    <n v="1.3877787807814457E-16"/>
  </r>
  <r>
    <x v="2"/>
    <d v="2014-12-31T00:00:00"/>
    <x v="0"/>
    <s v="O500 EURO V"/>
    <x v="159"/>
    <x v="424"/>
    <n v="145537"/>
    <n v="38727"/>
    <n v="0"/>
    <n v="1"/>
    <m/>
    <n v="4"/>
    <n v="5.899"/>
    <n v="26.79"/>
    <n v="1.01"/>
    <n v="0.04"/>
    <m/>
    <n v="87"/>
    <n v="21"/>
    <n v="33"/>
    <n v="0"/>
    <n v="5"/>
    <n v="7"/>
    <n v="0"/>
    <m/>
    <n v="0"/>
    <n v="34"/>
    <n v="2"/>
    <n v="0"/>
    <n v="87"/>
    <n v="0.29000000000000375"/>
    <n v="21"/>
    <n v="0.13999999999999752"/>
    <n v="5"/>
    <n v="0.11111111111111063"/>
    <n v="7"/>
    <n v="0.2333333333333335"/>
    <n v="33"/>
    <n v="1"/>
    <n v="0"/>
    <n v="1.3877787807814457E-16"/>
  </r>
  <r>
    <x v="2"/>
    <d v="2014-12-31T00:00:00"/>
    <x v="0"/>
    <s v="O500 EURO V"/>
    <x v="159"/>
    <x v="424"/>
    <n v="154642"/>
    <n v="44216"/>
    <n v="0"/>
    <n v="4"/>
    <m/>
    <n v="6"/>
    <n v="5.798"/>
    <n v="27.19"/>
    <n v="0.87"/>
    <n v="0.35"/>
    <m/>
    <n v="81"/>
    <n v="32"/>
    <n v="58"/>
    <n v="0"/>
    <n v="8"/>
    <n v="8"/>
    <n v="0"/>
    <m/>
    <n v="0"/>
    <n v="50"/>
    <n v="5"/>
    <n v="0"/>
    <n v="81"/>
    <n v="0.27000000000000363"/>
    <n v="32"/>
    <n v="0.21333333333333071"/>
    <n v="8"/>
    <n v="0.17777777777777731"/>
    <n v="8"/>
    <n v="0.26666666666666683"/>
    <n v="58"/>
    <n v="1"/>
    <n v="0"/>
    <n v="1.3877787807814457E-16"/>
  </r>
  <r>
    <x v="2"/>
    <d v="2014-12-31T00:00:00"/>
    <x v="0"/>
    <s v="O500 EURO V"/>
    <x v="159"/>
    <x v="424"/>
    <n v="151859"/>
    <n v="47032"/>
    <n v="0"/>
    <n v="2"/>
    <m/>
    <n v="6"/>
    <n v="5.7619999999999996"/>
    <n v="26.85"/>
    <n v="1.03"/>
    <n v="7.0000000000000007E-2"/>
    <m/>
    <n v="125"/>
    <n v="30"/>
    <n v="60"/>
    <n v="0"/>
    <n v="7"/>
    <n v="9"/>
    <n v="0"/>
    <m/>
    <n v="0"/>
    <n v="45"/>
    <n v="3"/>
    <n v="0"/>
    <n v="125"/>
    <n v="0.41666666666667124"/>
    <n v="30"/>
    <n v="0.1999999999999974"/>
    <n v="7"/>
    <n v="0.15555555555555509"/>
    <n v="9"/>
    <n v="0.30000000000000016"/>
    <n v="60"/>
    <n v="1"/>
    <n v="0"/>
    <n v="1.3877787807814457E-16"/>
  </r>
  <r>
    <x v="2"/>
    <d v="2014-12-31T00:00:00"/>
    <x v="1"/>
    <s v="O500 EURO V"/>
    <x v="159"/>
    <x v="539"/>
    <n v="130287"/>
    <n v="25460"/>
    <n v="0"/>
    <n v="2"/>
    <m/>
    <n v="4"/>
    <n v="6"/>
    <m/>
    <m/>
    <n v="0.08"/>
    <m/>
    <n v="84"/>
    <n v="23"/>
    <n v="60"/>
    <n v="0"/>
    <n v="5"/>
    <n v="6"/>
    <n v="0"/>
    <n v="0"/>
    <n v="0"/>
    <n v="43"/>
    <n v="4"/>
    <n v="0"/>
    <n v="84"/>
    <n v="0.28000000000000369"/>
    <n v="23"/>
    <n v="0.15333333333333082"/>
    <n v="5"/>
    <n v="0.11111111111111063"/>
    <n v="6"/>
    <n v="0.20000000000000018"/>
    <n v="60"/>
    <n v="1"/>
    <n v="0"/>
    <n v="1.3877787807814457E-16"/>
  </r>
  <r>
    <x v="2"/>
    <d v="2014-12-31T00:00:00"/>
    <x v="1"/>
    <s v="O500 EURO V"/>
    <x v="159"/>
    <x v="91"/>
    <n v="131692"/>
    <n v="21266"/>
    <n v="0"/>
    <n v="2"/>
    <m/>
    <n v="4"/>
    <n v="6"/>
    <m/>
    <m/>
    <n v="0.32"/>
    <m/>
    <n v="59"/>
    <n v="26"/>
    <n v="70"/>
    <n v="0"/>
    <n v="7"/>
    <n v="5"/>
    <n v="0"/>
    <n v="0"/>
    <n v="0"/>
    <n v="45"/>
    <n v="7"/>
    <n v="0"/>
    <n v="59"/>
    <n v="0.19666666666667026"/>
    <n v="26"/>
    <n v="0.17333333333333079"/>
    <n v="7"/>
    <n v="0.15555555555555509"/>
    <n v="5"/>
    <n v="0.16666666666666685"/>
    <n v="70"/>
    <n v="1"/>
    <n v="0"/>
    <n v="1.3877787807814457E-16"/>
  </r>
  <r>
    <x v="2"/>
    <d v="2014-12-31T00:00:00"/>
    <x v="1"/>
    <s v="O500 EURO V"/>
    <x v="159"/>
    <x v="540"/>
    <n v="106810"/>
    <n v="10005"/>
    <n v="0"/>
    <n v="2"/>
    <m/>
    <n v="4"/>
    <n v="5.8"/>
    <m/>
    <m/>
    <n v="7.0000000000000007E-2"/>
    <m/>
    <n v="95"/>
    <n v="27"/>
    <n v="91"/>
    <n v="0"/>
    <n v="7"/>
    <n v="7"/>
    <n v="0"/>
    <n v="0"/>
    <n v="0"/>
    <n v="43"/>
    <n v="4"/>
    <n v="0"/>
    <n v="95"/>
    <n v="0.31666666666667059"/>
    <n v="27"/>
    <n v="0.17999999999999744"/>
    <n v="7"/>
    <n v="0.15555555555555509"/>
    <n v="7"/>
    <n v="0.2333333333333335"/>
    <n v="91"/>
    <n v="1"/>
    <n v="0"/>
    <n v="1.3877787807814457E-16"/>
  </r>
  <r>
    <x v="2"/>
    <d v="2014-12-31T00:00:00"/>
    <x v="1"/>
    <s v="O500 EURO V"/>
    <x v="159"/>
    <x v="541"/>
    <n v="110426"/>
    <n v="10344"/>
    <n v="0"/>
    <n v="3"/>
    <m/>
    <n v="8"/>
    <n v="5.8"/>
    <m/>
    <m/>
    <n v="0.92"/>
    <m/>
    <n v="163"/>
    <n v="59"/>
    <n v="171"/>
    <n v="0"/>
    <n v="18"/>
    <n v="10"/>
    <n v="0"/>
    <n v="0"/>
    <n v="1"/>
    <n v="62"/>
    <n v="21"/>
    <n v="1"/>
    <n v="163"/>
    <n v="0.543333333333338"/>
    <n v="59"/>
    <n v="0.39333333333333037"/>
    <n v="18"/>
    <n v="0.39999999999999941"/>
    <n v="10"/>
    <n v="0.33339999999999997"/>
    <n v="171"/>
    <n v="1"/>
    <n v="0"/>
    <n v="1.3877787807814457E-16"/>
  </r>
  <r>
    <x v="2"/>
    <d v="2014-12-31T00:00:00"/>
    <x v="1"/>
    <s v="O500 EURO V"/>
    <x v="159"/>
    <x v="531"/>
    <n v="104827"/>
    <n v="98400"/>
    <n v="0"/>
    <n v="4"/>
    <m/>
    <n v="12"/>
    <n v="5.5"/>
    <m/>
    <m/>
    <n v="0.28000000000000003"/>
    <m/>
    <n v="286"/>
    <n v="62"/>
    <n v="190"/>
    <n v="0"/>
    <n v="15"/>
    <n v="14"/>
    <n v="1"/>
    <n v="0"/>
    <n v="1"/>
    <n v="84"/>
    <n v="12"/>
    <n v="1"/>
    <n v="286"/>
    <n v="0.95333333333333381"/>
    <n v="62"/>
    <n v="0.41333333333333033"/>
    <n v="15"/>
    <n v="0.33333333333333282"/>
    <n v="14"/>
    <n v="0.46666666666666679"/>
    <n v="190"/>
    <n v="1"/>
    <n v="0"/>
    <n v="1.3877787807814457E-16"/>
  </r>
  <r>
    <x v="2"/>
    <d v="2014-12-31T00:00:00"/>
    <x v="1"/>
    <s v="O500 EURO V"/>
    <x v="159"/>
    <x v="97"/>
    <n v="82500"/>
    <n v="75745"/>
    <n v="0"/>
    <n v="1"/>
    <m/>
    <n v="5"/>
    <n v="6.2"/>
    <m/>
    <m/>
    <n v="0.06"/>
    <m/>
    <n v="56"/>
    <n v="22"/>
    <n v="89"/>
    <n v="0"/>
    <n v="5"/>
    <n v="5"/>
    <n v="0"/>
    <n v="0"/>
    <n v="0"/>
    <n v="45"/>
    <n v="4"/>
    <n v="0"/>
    <n v="56"/>
    <n v="0.18666666666667028"/>
    <n v="22"/>
    <n v="0.14666666666666417"/>
    <n v="5"/>
    <n v="0.11111111111111063"/>
    <n v="5"/>
    <n v="0.16666666666666685"/>
    <n v="89"/>
    <n v="1"/>
    <n v="0"/>
    <n v="1.3877787807814457E-16"/>
  </r>
  <r>
    <x v="2"/>
    <d v="2014-12-31T00:00:00"/>
    <x v="1"/>
    <s v="O500 EURO V"/>
    <x v="159"/>
    <x v="10"/>
    <n v="56245"/>
    <n v="49818"/>
    <n v="0"/>
    <n v="3"/>
    <m/>
    <n v="9"/>
    <n v="5.4"/>
    <m/>
    <m/>
    <n v="0.09"/>
    <m/>
    <n v="230"/>
    <n v="55"/>
    <n v="246"/>
    <n v="0"/>
    <n v="12"/>
    <n v="10"/>
    <n v="0"/>
    <n v="0"/>
    <n v="0"/>
    <n v="104"/>
    <n v="8"/>
    <n v="1"/>
    <n v="230"/>
    <n v="0.76666666666666905"/>
    <n v="55"/>
    <n v="0.36666666666666375"/>
    <n v="12"/>
    <n v="0.26666666666666622"/>
    <n v="10"/>
    <n v="0.33339999999999997"/>
    <n v="246"/>
    <n v="1"/>
    <n v="0"/>
    <n v="1.3877787807814457E-16"/>
  </r>
  <r>
    <x v="2"/>
    <d v="2014-12-31T00:00:00"/>
    <x v="1"/>
    <s v="O500 EURO V"/>
    <x v="159"/>
    <x v="542"/>
    <n v="56041"/>
    <n v="49061"/>
    <n v="0"/>
    <n v="3"/>
    <m/>
    <n v="7"/>
    <n v="5.6"/>
    <m/>
    <m/>
    <n v="7.0000000000000007E-2"/>
    <m/>
    <n v="89"/>
    <n v="45"/>
    <n v="264"/>
    <n v="0"/>
    <n v="13"/>
    <n v="8"/>
    <n v="0"/>
    <n v="0"/>
    <n v="0"/>
    <n v="101"/>
    <n v="26"/>
    <n v="1"/>
    <n v="89"/>
    <n v="0.29666666666667046"/>
    <n v="45"/>
    <n v="0.29999999999999721"/>
    <n v="13"/>
    <n v="0.28888888888888842"/>
    <n v="8"/>
    <n v="0.26666666666666683"/>
    <n v="264"/>
    <n v="1"/>
    <n v="0"/>
    <n v="1.3877787807814457E-16"/>
  </r>
  <r>
    <x v="2"/>
    <d v="2014-12-31T00:00:00"/>
    <x v="1"/>
    <s v="O500 EURO V"/>
    <x v="159"/>
    <x v="195"/>
    <n v="31008"/>
    <n v="24253"/>
    <n v="0"/>
    <n v="2"/>
    <m/>
    <n v="6"/>
    <n v="5.6"/>
    <s v=""/>
    <s v=""/>
    <n v="0.05"/>
    <s v=""/>
    <n v="78"/>
    <n v="27"/>
    <n v="233"/>
    <n v="0"/>
    <n v="7"/>
    <n v="4"/>
    <n v="0"/>
    <n v="0"/>
    <n v="0"/>
    <n v="78"/>
    <n v="7"/>
    <n v="1"/>
    <n v="78"/>
    <n v="0.26000000000000356"/>
    <n v="27"/>
    <n v="0.17999999999999744"/>
    <n v="7"/>
    <n v="0.15555555555555509"/>
    <n v="4"/>
    <n v="0.13333333333333353"/>
    <n v="233"/>
    <n v="1"/>
    <n v="0"/>
    <n v="1.3877787807814457E-16"/>
  </r>
  <r>
    <x v="2"/>
    <d v="1899-12-30T00:00:00"/>
    <x v="0"/>
    <s v="O500 EURO V"/>
    <x v="160"/>
    <x v="236"/>
    <n v="621604"/>
    <n v="29226"/>
    <n v="0"/>
    <n v="4"/>
    <m/>
    <n v="2"/>
    <n v="7.1"/>
    <m/>
    <m/>
    <n v="0"/>
    <s v="Clara"/>
    <n v="47"/>
    <n v="20"/>
    <n v="0"/>
    <n v="0"/>
    <n v="2"/>
    <n v="6"/>
    <n v="0"/>
    <n v="0"/>
    <n v="0"/>
    <n v="30"/>
    <n v="2"/>
    <n v="0"/>
    <n v="47"/>
    <n v="0.15666666666667034"/>
    <n v="20"/>
    <n v="0.13333333333333086"/>
    <n v="2"/>
    <n v="4.4444444444443953E-2"/>
    <n v="6"/>
    <n v="0.20000000000000018"/>
    <n v="0"/>
    <n v="1.9428902930940239E-16"/>
    <n v="0"/>
    <n v="1.3877787807814457E-16"/>
  </r>
  <r>
    <x v="2"/>
    <d v="1899-12-30T00:00:00"/>
    <x v="0"/>
    <s v="O500 EURO V"/>
    <x v="160"/>
    <x v="23"/>
    <n v="565940"/>
    <n v="21464"/>
    <n v="0"/>
    <n v="2"/>
    <m/>
    <n v="3"/>
    <n v="6.8"/>
    <n v="34.5"/>
    <n v="1.91"/>
    <n v="0"/>
    <m/>
    <n v="40"/>
    <n v="26"/>
    <n v="2"/>
    <n v="0"/>
    <n v="2"/>
    <n v="5"/>
    <n v="0"/>
    <n v="0"/>
    <n v="0"/>
    <n v="27"/>
    <n v="2"/>
    <n v="0"/>
    <n v="40"/>
    <n v="0.13333333333333705"/>
    <n v="26"/>
    <n v="0.17333333333333079"/>
    <n v="2"/>
    <n v="4.4444444444443953E-2"/>
    <n v="5"/>
    <n v="0.16666666666666685"/>
    <n v="2"/>
    <n v="0.13333333333333353"/>
    <n v="0"/>
    <n v="1.3877787807814457E-16"/>
  </r>
  <r>
    <x v="2"/>
    <d v="1899-12-30T00:00:00"/>
    <x v="0"/>
    <s v="O500 EURO V"/>
    <x v="160"/>
    <x v="424"/>
    <n v="149436"/>
    <n v="46090"/>
    <n v="0"/>
    <n v="2"/>
    <m/>
    <n v="6"/>
    <n v="5.8010000000000002"/>
    <n v="27.25"/>
    <n v="0.97"/>
    <n v="0.31"/>
    <m/>
    <n v="172"/>
    <n v="38"/>
    <n v="63"/>
    <n v="0"/>
    <n v="12"/>
    <n v="13"/>
    <n v="0"/>
    <m/>
    <n v="0"/>
    <n v="46"/>
    <n v="4"/>
    <n v="0"/>
    <n v="172"/>
    <n v="0.57333333333333769"/>
    <n v="38"/>
    <n v="0.25333333333333063"/>
    <n v="12"/>
    <n v="0.26666666666666622"/>
    <n v="13"/>
    <n v="0.43333333333333346"/>
    <n v="63"/>
    <n v="1"/>
    <n v="0"/>
    <n v="1.3877787807814457E-16"/>
  </r>
  <r>
    <x v="2"/>
    <d v="1899-12-30T00:00:00"/>
    <x v="0"/>
    <s v="O500 EURO V"/>
    <x v="160"/>
    <x v="424"/>
    <n v="145175"/>
    <n v="41351"/>
    <n v="0"/>
    <n v="1"/>
    <m/>
    <n v="6"/>
    <n v="5.7770000000000001"/>
    <n v="27.01"/>
    <n v="0.83"/>
    <n v="0.17"/>
    <m/>
    <n v="92"/>
    <n v="33"/>
    <n v="56"/>
    <n v="0"/>
    <n v="7"/>
    <n v="10"/>
    <n v="0"/>
    <m/>
    <n v="0"/>
    <n v="42"/>
    <n v="2"/>
    <n v="0"/>
    <n v="92"/>
    <n v="0.30666666666667053"/>
    <n v="33"/>
    <n v="0.21999999999999736"/>
    <n v="7"/>
    <n v="0.15555555555555509"/>
    <n v="10"/>
    <n v="0.33339999999999997"/>
    <n v="56"/>
    <n v="1"/>
    <n v="0"/>
    <n v="1.3877787807814457E-16"/>
  </r>
  <r>
    <x v="2"/>
    <d v="1899-12-30T00:00:00"/>
    <x v="0"/>
    <s v="O500 EURO V"/>
    <x v="160"/>
    <x v="96"/>
    <n v="145376"/>
    <n v="43499"/>
    <n v="0"/>
    <n v="2"/>
    <m/>
    <n v="4"/>
    <n v="5.9189999999999996"/>
    <n v="27.92"/>
    <n v="0.99"/>
    <n v="0.42"/>
    <m/>
    <n v="131"/>
    <n v="41"/>
    <n v="49"/>
    <n v="0"/>
    <n v="11"/>
    <n v="10"/>
    <n v="0"/>
    <m/>
    <n v="0"/>
    <n v="41"/>
    <n v="3"/>
    <n v="0"/>
    <n v="131"/>
    <n v="0.43666666666667137"/>
    <n v="41"/>
    <n v="0.2733333333333306"/>
    <n v="11"/>
    <n v="0.24444444444444399"/>
    <n v="10"/>
    <n v="0.33339999999999997"/>
    <n v="49"/>
    <n v="1"/>
    <n v="0"/>
    <n v="1.3877787807814457E-16"/>
  </r>
  <r>
    <x v="2"/>
    <d v="1899-12-30T00:00:00"/>
    <x v="0"/>
    <s v="O500 EURO V"/>
    <x v="160"/>
    <x v="293"/>
    <n v="124291"/>
    <n v="22414"/>
    <n v="0"/>
    <n v="2"/>
    <m/>
    <n v="4"/>
    <n v="6.1"/>
    <m/>
    <m/>
    <n v="0.4"/>
    <m/>
    <n v="77"/>
    <n v="30"/>
    <n v="51"/>
    <n v="0"/>
    <n v="7"/>
    <n v="7"/>
    <n v="0"/>
    <n v="0"/>
    <n v="0"/>
    <n v="35"/>
    <n v="4"/>
    <n v="0"/>
    <n v="77"/>
    <n v="0.25666666666667021"/>
    <n v="30"/>
    <n v="0.1999999999999974"/>
    <n v="7"/>
    <n v="0.15555555555555509"/>
    <n v="7"/>
    <n v="0.2333333333333335"/>
    <n v="51"/>
    <n v="1"/>
    <n v="0"/>
    <n v="1.3877787807814457E-16"/>
  </r>
  <r>
    <x v="2"/>
    <d v="1899-12-30T00:00:00"/>
    <x v="0"/>
    <s v="O500 EURO V"/>
    <x v="160"/>
    <x v="91"/>
    <n v="126792"/>
    <n v="23446"/>
    <n v="0"/>
    <n v="2"/>
    <m/>
    <n v="4"/>
    <n v="6"/>
    <m/>
    <m/>
    <n v="0.28000000000000003"/>
    <m/>
    <n v="93"/>
    <n v="28"/>
    <n v="60"/>
    <n v="0"/>
    <n v="9"/>
    <n v="10"/>
    <n v="0"/>
    <n v="0"/>
    <n v="1"/>
    <n v="49"/>
    <n v="4"/>
    <n v="0"/>
    <n v="93"/>
    <n v="0.31000000000000388"/>
    <n v="28"/>
    <n v="0.18666666666666409"/>
    <n v="9"/>
    <n v="0.19999999999999954"/>
    <n v="10"/>
    <n v="0.33339999999999997"/>
    <n v="60"/>
    <n v="1"/>
    <n v="0"/>
    <n v="1.3877787807814457E-16"/>
  </r>
  <r>
    <x v="2"/>
    <d v="1899-12-30T00:00:00"/>
    <x v="0"/>
    <s v="O500 EURO V"/>
    <x v="160"/>
    <x v="52"/>
    <n v="120208"/>
    <n v="16384"/>
    <n v="0"/>
    <n v="3"/>
    <m/>
    <n v="3"/>
    <n v="6.5"/>
    <m/>
    <m/>
    <n v="0.03"/>
    <m/>
    <n v="17"/>
    <n v="26"/>
    <n v="4"/>
    <n v="0"/>
    <n v="2"/>
    <n v="1"/>
    <n v="0"/>
    <n v="0"/>
    <n v="0"/>
    <n v="33"/>
    <n v="4"/>
    <n v="1"/>
    <n v="17"/>
    <n v="5.6666666666670515E-2"/>
    <n v="26"/>
    <n v="0.17333333333333079"/>
    <n v="2"/>
    <n v="4.4444444444443953E-2"/>
    <n v="1"/>
    <n v="3.3333333333333541E-2"/>
    <n v="4"/>
    <n v="0.26666666666666683"/>
    <n v="0"/>
    <n v="1.3877787807814457E-16"/>
  </r>
  <r>
    <x v="2"/>
    <d v="1899-12-30T00:00:00"/>
    <x v="0"/>
    <s v="O500 EURO V"/>
    <x v="160"/>
    <x v="534"/>
    <n v="103824"/>
    <n v="98191"/>
    <n v="0"/>
    <n v="2"/>
    <m/>
    <n v="6"/>
    <n v="5.6"/>
    <m/>
    <m/>
    <n v="0.44"/>
    <m/>
    <n v="223"/>
    <n v="52"/>
    <n v="146"/>
    <n v="0"/>
    <n v="12"/>
    <n v="10"/>
    <n v="0"/>
    <n v="1"/>
    <n v="1"/>
    <n v="51"/>
    <n v="8"/>
    <n v="1"/>
    <n v="223"/>
    <n v="0.74333333333333595"/>
    <n v="52"/>
    <n v="0.34666666666666379"/>
    <n v="12"/>
    <n v="0.26666666666666622"/>
    <n v="10"/>
    <n v="0.33339999999999997"/>
    <n v="146"/>
    <n v="1"/>
    <n v="0"/>
    <n v="1.3877787807814457E-16"/>
  </r>
  <r>
    <x v="2"/>
    <d v="1899-12-30T00:00:00"/>
    <x v="0"/>
    <s v="O500 EURO V"/>
    <x v="160"/>
    <x v="531"/>
    <n v="103346"/>
    <n v="96522"/>
    <n v="0"/>
    <n v="6"/>
    <m/>
    <n v="15"/>
    <n v="5.7"/>
    <m/>
    <m/>
    <n v="1.03"/>
    <m/>
    <n v="430"/>
    <n v="88"/>
    <n v="191"/>
    <n v="0"/>
    <n v="24"/>
    <n v="24"/>
    <n v="1"/>
    <n v="0"/>
    <n v="1"/>
    <n v="88"/>
    <n v="12"/>
    <n v="1"/>
    <n v="430"/>
    <n v="1.3"/>
    <n v="88"/>
    <n v="0.58666666666666401"/>
    <n v="24"/>
    <n v="0.53333333333333266"/>
    <n v="24"/>
    <n v="0.8"/>
    <n v="191"/>
    <n v="1"/>
    <n v="0"/>
    <n v="1.3877787807814457E-16"/>
  </r>
  <r>
    <x v="2"/>
    <d v="1899-12-30T00:00:00"/>
    <x v="0"/>
    <s v="O500 EURO V"/>
    <x v="160"/>
    <x v="86"/>
    <n v="55313"/>
    <n v="50100"/>
    <n v="0"/>
    <n v="4"/>
    <m/>
    <n v="7"/>
    <n v="6"/>
    <m/>
    <m/>
    <n v="1.1399999999999999"/>
    <m/>
    <n v="171"/>
    <n v="54"/>
    <n v="163"/>
    <n v="0"/>
    <n v="10"/>
    <n v="7"/>
    <n v="1"/>
    <n v="0"/>
    <n v="1"/>
    <n v="66"/>
    <n v="8"/>
    <n v="1"/>
    <n v="171"/>
    <n v="0.57000000000000439"/>
    <n v="54"/>
    <n v="0.3599999999999971"/>
    <n v="10"/>
    <n v="0.22222222222222177"/>
    <n v="7"/>
    <n v="0.2333333333333335"/>
    <n v="163"/>
    <n v="1"/>
    <n v="0"/>
    <n v="1.3877787807814457E-16"/>
  </r>
  <r>
    <x v="2"/>
    <d v="1899-12-30T00:00:00"/>
    <x v="0"/>
    <s v="O500 EURO V"/>
    <x v="160"/>
    <x v="321"/>
    <n v="56858"/>
    <n v="49761"/>
    <n v="0"/>
    <n v="3"/>
    <m/>
    <n v="11"/>
    <n v="5.3"/>
    <m/>
    <m/>
    <n v="7.0000000000000007E-2"/>
    <m/>
    <n v="166"/>
    <n v="38"/>
    <n v="201"/>
    <n v="0"/>
    <n v="15"/>
    <n v="9"/>
    <n v="0"/>
    <n v="0"/>
    <n v="1"/>
    <n v="92"/>
    <n v="9"/>
    <n v="1"/>
    <n v="166"/>
    <n v="0.5533333333333379"/>
    <n v="38"/>
    <n v="0.25333333333333063"/>
    <n v="15"/>
    <n v="0.33333333333333282"/>
    <n v="9"/>
    <n v="0.30000000000000016"/>
    <n v="201"/>
    <n v="1"/>
    <n v="0"/>
    <n v="1.3877787807814457E-16"/>
  </r>
  <r>
    <x v="2"/>
    <d v="1899-12-30T00:00:00"/>
    <x v="0"/>
    <s v="O500 EURO V"/>
    <x v="160"/>
    <x v="444"/>
    <n v="29587"/>
    <n v="23160"/>
    <n v="0"/>
    <n v="3"/>
    <m/>
    <n v="8"/>
    <n v="5.6"/>
    <s v=""/>
    <s v=""/>
    <n v="7.0000000000000007E-2"/>
    <s v=""/>
    <n v="91"/>
    <n v="31"/>
    <n v="216"/>
    <n v="0"/>
    <n v="9"/>
    <n v="4"/>
    <n v="0"/>
    <n v="0"/>
    <n v="0"/>
    <n v="91"/>
    <n v="6"/>
    <n v="1"/>
    <n v="91"/>
    <n v="0.30333333333333717"/>
    <n v="31"/>
    <n v="0.20666666666666406"/>
    <n v="9"/>
    <n v="0.19999999999999954"/>
    <n v="4"/>
    <n v="0.13333333333333353"/>
    <n v="216"/>
    <n v="1"/>
    <n v="0"/>
    <n v="1.3877787807814457E-16"/>
  </r>
  <r>
    <x v="2"/>
    <d v="1899-12-30T00:00:00"/>
    <x v="0"/>
    <s v="O500 EURO V"/>
    <x v="161"/>
    <x v="236"/>
    <n v="513684"/>
    <n v="23231"/>
    <n v="0"/>
    <n v="8"/>
    <m/>
    <n v="3"/>
    <n v="7.1"/>
    <m/>
    <m/>
    <n v="0"/>
    <s v="Clara"/>
    <n v="42"/>
    <n v="29"/>
    <n v="0"/>
    <n v="0"/>
    <n v="3"/>
    <n v="7"/>
    <n v="0"/>
    <n v="0"/>
    <n v="0"/>
    <n v="33"/>
    <n v="3"/>
    <n v="0"/>
    <n v="42"/>
    <n v="0.1400000000000037"/>
    <n v="29"/>
    <n v="0.19333333333333075"/>
    <n v="3"/>
    <n v="6.666666666666618E-2"/>
    <n v="7"/>
    <n v="0.2333333333333335"/>
    <n v="0"/>
    <n v="1.9428902930940239E-16"/>
    <n v="0"/>
    <n v="1.3877787807814457E-16"/>
  </r>
  <r>
    <x v="2"/>
    <d v="1899-12-30T00:00:00"/>
    <x v="0"/>
    <s v="O500 EURO V"/>
    <x v="161"/>
    <x v="543"/>
    <n v="490573"/>
    <n v="49238"/>
    <n v="0"/>
    <n v="2"/>
    <m/>
    <n v="5"/>
    <n v="6"/>
    <m/>
    <m/>
    <n v="0.09"/>
    <m/>
    <n v="89"/>
    <n v="37"/>
    <n v="1"/>
    <n v="0"/>
    <n v="5"/>
    <n v="10"/>
    <n v="0"/>
    <n v="0"/>
    <n v="0"/>
    <n v="35"/>
    <n v="6"/>
    <n v="0"/>
    <n v="89"/>
    <n v="0.29666666666667046"/>
    <n v="37"/>
    <n v="0.24666666666666398"/>
    <n v="5"/>
    <n v="0.11111111111111063"/>
    <n v="10"/>
    <n v="0.33339999999999997"/>
    <n v="1"/>
    <n v="6.666666666666686E-2"/>
    <n v="0"/>
    <n v="1.3877787807814457E-16"/>
  </r>
  <r>
    <x v="2"/>
    <d v="1899-12-30T00:00:00"/>
    <x v="0"/>
    <s v="O500 EURO V"/>
    <x v="161"/>
    <x v="159"/>
    <n v="460046"/>
    <n v="18711"/>
    <n v="0"/>
    <n v="3"/>
    <m/>
    <n v="3"/>
    <n v="6.4"/>
    <m/>
    <m/>
    <n v="0.04"/>
    <m/>
    <n v="27"/>
    <n v="11"/>
    <n v="1"/>
    <n v="0"/>
    <n v="1"/>
    <n v="2"/>
    <n v="0"/>
    <n v="0"/>
    <n v="0"/>
    <n v="29"/>
    <n v="5"/>
    <n v="0"/>
    <n v="27"/>
    <n v="9.0000000000003799E-2"/>
    <n v="11"/>
    <n v="7.3333333333330863E-2"/>
    <n v="1"/>
    <n v="2.222222222222173E-2"/>
    <n v="2"/>
    <n v="6.6666666666666874E-2"/>
    <n v="1"/>
    <n v="6.666666666666686E-2"/>
    <n v="0"/>
    <n v="1.3877787807814457E-16"/>
  </r>
  <r>
    <x v="2"/>
    <d v="1899-12-30T00:00:00"/>
    <x v="0"/>
    <s v="O500 EURO V"/>
    <x v="161"/>
    <x v="519"/>
    <n v="814726"/>
    <n v="52180"/>
    <n v="0"/>
    <n v="2"/>
    <m/>
    <n v="3"/>
    <n v="6.3"/>
    <m/>
    <m/>
    <n v="0.52"/>
    <m/>
    <n v="53"/>
    <n v="58"/>
    <n v="31"/>
    <n v="0"/>
    <n v="6"/>
    <n v="5"/>
    <n v="1"/>
    <n v="0"/>
    <n v="0"/>
    <n v="39"/>
    <n v="5"/>
    <n v="1"/>
    <n v="53"/>
    <n v="0.1766666666666703"/>
    <n v="58"/>
    <n v="0.38666666666666372"/>
    <n v="6"/>
    <n v="0.13333333333333286"/>
    <n v="5"/>
    <n v="0.16666666666666685"/>
    <n v="31"/>
    <n v="1"/>
    <n v="0"/>
    <n v="1.3877787807814457E-16"/>
  </r>
  <r>
    <x v="2"/>
    <d v="1899-12-30T00:00:00"/>
    <x v="0"/>
    <s v="O500 EURO V"/>
    <x v="161"/>
    <x v="105"/>
    <n v="910694"/>
    <n v="49255"/>
    <n v="0"/>
    <n v="3"/>
    <m/>
    <n v="3"/>
    <n v="6.1"/>
    <m/>
    <m/>
    <n v="0.27"/>
    <m/>
    <n v="29"/>
    <n v="52"/>
    <n v="2"/>
    <n v="0"/>
    <n v="5"/>
    <n v="3"/>
    <n v="0"/>
    <n v="0"/>
    <n v="0"/>
    <n v="49"/>
    <n v="8"/>
    <n v="1"/>
    <n v="29"/>
    <n v="9.6666666666670453E-2"/>
    <n v="52"/>
    <n v="0.34666666666666379"/>
    <n v="5"/>
    <n v="0.11111111111111063"/>
    <n v="3"/>
    <n v="0.1000000000000002"/>
    <n v="2"/>
    <n v="0.13333333333333353"/>
    <n v="0"/>
    <n v="1.3877787807814457E-16"/>
  </r>
  <r>
    <x v="2"/>
    <d v="1899-12-30T00:00:00"/>
    <x v="0"/>
    <s v="O500 EURO V"/>
    <x v="161"/>
    <x v="440"/>
    <n v="792693"/>
    <n v="45678"/>
    <n v="0"/>
    <n v="4"/>
    <m/>
    <n v="1"/>
    <n v="6.1"/>
    <m/>
    <m/>
    <n v="0.36"/>
    <m/>
    <n v="81"/>
    <n v="129"/>
    <n v="5"/>
    <n v="1"/>
    <n v="6"/>
    <n v="8"/>
    <n v="0"/>
    <n v="1"/>
    <n v="0"/>
    <n v="41"/>
    <n v="6"/>
    <n v="1"/>
    <n v="81"/>
    <n v="0.27000000000000363"/>
    <n v="129"/>
    <n v="0.8599999999999991"/>
    <n v="6"/>
    <n v="0.13333333333333286"/>
    <n v="8"/>
    <n v="0.26666666666666683"/>
    <n v="5"/>
    <n v="0.33333333333333348"/>
    <n v="1"/>
    <n v="0.10000000000000014"/>
  </r>
  <r>
    <x v="2"/>
    <d v="1899-12-30T00:00:00"/>
    <x v="0"/>
    <s v="O500 EURO V"/>
    <x v="161"/>
    <x v="315"/>
    <n v="819426"/>
    <n v="48574"/>
    <n v="0"/>
    <n v="6"/>
    <m/>
    <n v="5"/>
    <n v="5.9"/>
    <m/>
    <m/>
    <n v="0.06"/>
    <m/>
    <n v="65"/>
    <n v="220"/>
    <n v="3"/>
    <n v="1"/>
    <n v="15"/>
    <n v="8"/>
    <n v="0"/>
    <n v="1"/>
    <n v="0"/>
    <n v="56"/>
    <n v="5"/>
    <n v="2"/>
    <n v="65"/>
    <n v="0.21666666666667023"/>
    <n v="220"/>
    <n v="1"/>
    <n v="15"/>
    <n v="0.33333333333333282"/>
    <n v="8"/>
    <n v="0.26666666666666683"/>
    <n v="3"/>
    <n v="0.20000000000000018"/>
    <n v="1"/>
    <n v="0.10000000000000014"/>
  </r>
  <r>
    <x v="2"/>
    <d v="1899-12-30T00:00:00"/>
    <x v="0"/>
    <s v="O500 EURO V"/>
    <x v="161"/>
    <x v="498"/>
    <n v="412803"/>
    <n v="91878"/>
    <n v="0"/>
    <n v="2"/>
    <m/>
    <n v="4"/>
    <n v="5.7"/>
    <m/>
    <m/>
    <n v="0.4"/>
    <m/>
    <n v="176"/>
    <n v="69"/>
    <n v="7"/>
    <n v="0"/>
    <n v="7"/>
    <n v="14"/>
    <n v="0"/>
    <n v="0"/>
    <n v="1"/>
    <n v="28"/>
    <n v="6"/>
    <n v="1"/>
    <n v="176"/>
    <n v="0.58666666666667089"/>
    <n v="69"/>
    <n v="0.45999999999999691"/>
    <n v="7"/>
    <n v="0.15555555555555509"/>
    <n v="14"/>
    <n v="0.46666666666666679"/>
    <n v="7"/>
    <n v="0.46666666666666679"/>
    <n v="0"/>
    <n v="1.3877787807814457E-16"/>
  </r>
  <r>
    <x v="2"/>
    <d v="1899-12-30T00:00:00"/>
    <x v="0"/>
    <s v="O500 EURO V"/>
    <x v="161"/>
    <x v="544"/>
    <n v="58320"/>
    <n v="52687"/>
    <n v="0"/>
    <n v="3"/>
    <m/>
    <n v="7"/>
    <n v="5.5"/>
    <m/>
    <m/>
    <n v="0.08"/>
    <m/>
    <n v="187"/>
    <n v="47"/>
    <n v="231"/>
    <n v="0"/>
    <n v="13"/>
    <n v="10"/>
    <n v="0"/>
    <n v="1"/>
    <n v="1"/>
    <n v="76"/>
    <n v="8"/>
    <n v="1"/>
    <n v="187"/>
    <n v="0.62333333333333718"/>
    <n v="47"/>
    <n v="0.31333333333333052"/>
    <n v="13"/>
    <n v="0.28888888888888842"/>
    <n v="10"/>
    <n v="0.33339999999999997"/>
    <n v="231"/>
    <n v="1"/>
    <n v="0"/>
    <n v="1.3877787807814457E-16"/>
  </r>
  <r>
    <x v="2"/>
    <d v="1899-12-30T00:00:00"/>
    <x v="0"/>
    <s v="O500 EURO V"/>
    <x v="162"/>
    <x v="347"/>
    <n v="414330"/>
    <n v="36580"/>
    <n v="0"/>
    <n v="3"/>
    <m/>
    <n v="4"/>
    <n v="7"/>
    <m/>
    <m/>
    <n v="0"/>
    <s v="Clara"/>
    <n v="29"/>
    <n v="11"/>
    <n v="2"/>
    <n v="0"/>
    <n v="2"/>
    <n v="3"/>
    <n v="0"/>
    <n v="0"/>
    <n v="0"/>
    <n v="29"/>
    <n v="3"/>
    <n v="0"/>
    <n v="29"/>
    <n v="9.6666666666670453E-2"/>
    <n v="11"/>
    <n v="7.3333333333330863E-2"/>
    <n v="2"/>
    <n v="4.4444444444443953E-2"/>
    <n v="3"/>
    <n v="0.1000000000000002"/>
    <n v="2"/>
    <n v="0.13333333333333353"/>
    <n v="0"/>
    <n v="1.3877787807814457E-16"/>
  </r>
  <r>
    <x v="2"/>
    <d v="1899-12-30T00:00:00"/>
    <x v="0"/>
    <s v="O500 EURO V"/>
    <x v="162"/>
    <x v="158"/>
    <n v="577757"/>
    <n v="247645"/>
    <n v="0"/>
    <n v="2"/>
    <m/>
    <n v="4"/>
    <n v="6"/>
    <m/>
    <m/>
    <n v="0.08"/>
    <m/>
    <n v="70"/>
    <n v="25"/>
    <n v="3"/>
    <n v="0"/>
    <n v="4"/>
    <n v="7"/>
    <n v="0"/>
    <n v="0"/>
    <n v="0"/>
    <n v="26"/>
    <n v="5"/>
    <n v="0"/>
    <n v="70"/>
    <n v="0.23333333333333686"/>
    <n v="25"/>
    <n v="0.16666666666666413"/>
    <n v="4"/>
    <n v="8.8888888888888407E-2"/>
    <n v="7"/>
    <n v="0.2333333333333335"/>
    <n v="3"/>
    <n v="0.20000000000000018"/>
    <n v="0"/>
    <n v="1.3877787807814457E-16"/>
  </r>
  <r>
    <x v="2"/>
    <d v="1899-12-30T00:00:00"/>
    <x v="0"/>
    <s v="O500 EURO V"/>
    <x v="162"/>
    <x v="23"/>
    <n v="350121"/>
    <n v="20011"/>
    <n v="0"/>
    <n v="5"/>
    <m/>
    <n v="8"/>
    <n v="6.8"/>
    <m/>
    <m/>
    <n v="0.35"/>
    <m/>
    <n v="61"/>
    <n v="25"/>
    <n v="10"/>
    <n v="0"/>
    <n v="4"/>
    <n v="6"/>
    <n v="0"/>
    <n v="0"/>
    <n v="0"/>
    <n v="79"/>
    <n v="3"/>
    <n v="1"/>
    <n v="61"/>
    <n v="0.20333333333333692"/>
    <n v="25"/>
    <n v="0.16666666666666413"/>
    <n v="4"/>
    <n v="8.8888888888888407E-2"/>
    <n v="6"/>
    <n v="0.20000000000000018"/>
    <n v="10"/>
    <n v="0.66666666666666674"/>
    <n v="0"/>
    <n v="1.3877787807814457E-16"/>
  </r>
  <r>
    <x v="2"/>
    <d v="1899-12-30T00:00:00"/>
    <x v="0"/>
    <s v="O500 EURO V"/>
    <x v="162"/>
    <x v="23"/>
    <n v="553191"/>
    <n v="35982"/>
    <n v="0"/>
    <n v="2"/>
    <m/>
    <n v="1"/>
    <n v="6.7"/>
    <m/>
    <m/>
    <n v="2.36"/>
    <m/>
    <n v="22"/>
    <n v="23"/>
    <n v="2"/>
    <n v="0"/>
    <n v="1"/>
    <n v="4"/>
    <n v="0"/>
    <n v="0"/>
    <n v="0"/>
    <n v="35"/>
    <n v="2"/>
    <n v="0"/>
    <n v="22"/>
    <n v="7.3333333333337164E-2"/>
    <n v="23"/>
    <n v="0.15333333333333082"/>
    <n v="1"/>
    <n v="2.222222222222173E-2"/>
    <n v="4"/>
    <n v="0.13333333333333353"/>
    <n v="2"/>
    <n v="0.13333333333333353"/>
    <n v="0"/>
    <n v="1.3877787807814457E-16"/>
  </r>
  <r>
    <x v="2"/>
    <d v="1899-12-30T00:00:00"/>
    <x v="0"/>
    <s v="O500 EURO V"/>
    <x v="162"/>
    <x v="23"/>
    <n v="350121"/>
    <n v="20011"/>
    <n v="0"/>
    <n v="5"/>
    <m/>
    <n v="8"/>
    <n v="6.8"/>
    <m/>
    <m/>
    <n v="0.35"/>
    <m/>
    <n v="61"/>
    <n v="25"/>
    <n v="10"/>
    <n v="0"/>
    <n v="4"/>
    <n v="6"/>
    <n v="0"/>
    <n v="0"/>
    <n v="0"/>
    <n v="79"/>
    <n v="3"/>
    <n v="1"/>
    <n v="61"/>
    <n v="0.20333333333333692"/>
    <n v="25"/>
    <n v="0.16666666666666413"/>
    <n v="4"/>
    <n v="8.8888888888888407E-2"/>
    <n v="6"/>
    <n v="0.20000000000000018"/>
    <n v="10"/>
    <n v="0.66666666666666674"/>
    <n v="0"/>
    <n v="1.3877787807814457E-16"/>
  </r>
  <r>
    <x v="2"/>
    <d v="1899-12-30T00:00:00"/>
    <x v="0"/>
    <s v="O500 EURO V"/>
    <x v="162"/>
    <x v="31"/>
    <n v="219169"/>
    <n v="18888"/>
    <n v="0"/>
    <n v="3"/>
    <m/>
    <n v="4"/>
    <n v="6.3"/>
    <m/>
    <m/>
    <n v="0.21"/>
    <m/>
    <n v="57"/>
    <n v="20"/>
    <n v="18"/>
    <n v="0"/>
    <n v="4"/>
    <n v="6"/>
    <n v="0"/>
    <n v="0"/>
    <n v="0"/>
    <n v="32"/>
    <n v="5"/>
    <n v="0"/>
    <n v="57"/>
    <n v="0.19000000000000361"/>
    <n v="20"/>
    <n v="0.13333333333333086"/>
    <n v="4"/>
    <n v="8.8888888888888407E-2"/>
    <n v="6"/>
    <n v="0.20000000000000018"/>
    <n v="18"/>
    <n v="1"/>
    <n v="0"/>
    <n v="1.3877787807814457E-16"/>
  </r>
  <r>
    <x v="2"/>
    <d v="1899-12-30T00:00:00"/>
    <x v="0"/>
    <s v="O500 EURO V"/>
    <x v="162"/>
    <x v="397"/>
    <n v="783594"/>
    <n v="101543"/>
    <n v="0"/>
    <n v="4"/>
    <m/>
    <n v="3"/>
    <n v="5.8"/>
    <m/>
    <m/>
    <n v="0.4"/>
    <m/>
    <n v="2475"/>
    <n v="99"/>
    <n v="9"/>
    <n v="1"/>
    <n v="8"/>
    <n v="94"/>
    <n v="1"/>
    <n v="0"/>
    <n v="4"/>
    <n v="42"/>
    <n v="8"/>
    <n v="1"/>
    <n v="2475"/>
    <n v="1.5"/>
    <n v="99"/>
    <n v="0.6"/>
    <n v="8"/>
    <n v="0.17777777777777731"/>
    <n v="94"/>
    <n v="1"/>
    <n v="9"/>
    <n v="0.60000000000000009"/>
    <n v="1"/>
    <n v="0.10000000000000014"/>
  </r>
  <r>
    <x v="2"/>
    <d v="1899-12-30T00:00:00"/>
    <x v="0"/>
    <s v="O500 EURO V"/>
    <x v="162"/>
    <x v="392"/>
    <n v="516345"/>
    <n v="100430"/>
    <n v="0"/>
    <n v="3"/>
    <m/>
    <n v="4"/>
    <n v="5.9"/>
    <m/>
    <m/>
    <n v="0.4"/>
    <m/>
    <n v="74"/>
    <n v="49"/>
    <n v="2"/>
    <n v="0"/>
    <n v="11"/>
    <n v="7"/>
    <n v="0"/>
    <n v="0"/>
    <n v="0"/>
    <n v="31"/>
    <n v="4"/>
    <n v="0"/>
    <n v="74"/>
    <n v="0.24666666666667017"/>
    <n v="49"/>
    <n v="0.32666666666666383"/>
    <n v="11"/>
    <n v="0.24444444444444399"/>
    <n v="7"/>
    <n v="0.2333333333333335"/>
    <n v="2"/>
    <n v="0.13333333333333353"/>
    <n v="0"/>
    <n v="1.3877787807814457E-16"/>
  </r>
  <r>
    <x v="2"/>
    <d v="1899-12-30T00:00:00"/>
    <x v="0"/>
    <s v="O500 EURO V"/>
    <x v="162"/>
    <x v="392"/>
    <n v="780539"/>
    <n v="98835"/>
    <n v="0"/>
    <n v="6"/>
    <m/>
    <n v="3"/>
    <n v="5.9"/>
    <m/>
    <m/>
    <n v="0.69"/>
    <m/>
    <n v="200"/>
    <n v="159"/>
    <n v="9"/>
    <n v="1"/>
    <n v="21"/>
    <n v="15"/>
    <n v="1"/>
    <n v="1"/>
    <n v="1"/>
    <n v="31"/>
    <n v="6"/>
    <n v="1"/>
    <n v="200"/>
    <n v="0.66666666666667007"/>
    <n v="159"/>
    <n v="1"/>
    <n v="21"/>
    <n v="0.46666666666666601"/>
    <n v="15"/>
    <n v="0.50000000000000011"/>
    <n v="9"/>
    <n v="0.60000000000000009"/>
    <n v="1"/>
    <n v="0.10000000000000014"/>
  </r>
  <r>
    <x v="2"/>
    <d v="1899-12-30T00:00:00"/>
    <x v="0"/>
    <s v="O500 EURO V"/>
    <x v="162"/>
    <x v="537"/>
    <n v="532438"/>
    <n v="44674"/>
    <n v="0"/>
    <n v="3"/>
    <m/>
    <n v="4"/>
    <n v="5.9"/>
    <m/>
    <m/>
    <n v="0.53"/>
    <m/>
    <n v="68"/>
    <n v="73"/>
    <n v="3"/>
    <n v="1"/>
    <n v="8"/>
    <n v="10"/>
    <n v="1"/>
    <n v="0"/>
    <n v="0"/>
    <n v="29"/>
    <n v="4"/>
    <n v="1"/>
    <n v="68"/>
    <n v="0.22666666666667021"/>
    <n v="73"/>
    <n v="0.48666666666666353"/>
    <n v="8"/>
    <n v="0.17777777777777731"/>
    <n v="10"/>
    <n v="0.33339999999999997"/>
    <n v="3"/>
    <n v="0.20000000000000018"/>
    <n v="1"/>
    <n v="0.10000000000000014"/>
  </r>
  <r>
    <x v="2"/>
    <d v="1899-12-30T00:00:00"/>
    <x v="0"/>
    <s v="O500 EURO V"/>
    <x v="162"/>
    <x v="95"/>
    <n v="926122"/>
    <n v="44162"/>
    <n v="0"/>
    <n v="3"/>
    <m/>
    <n v="1"/>
    <n v="6.4"/>
    <m/>
    <m/>
    <n v="7.0000000000000007E-2"/>
    <m/>
    <n v="48"/>
    <n v="33"/>
    <n v="2"/>
    <n v="0"/>
    <n v="5"/>
    <n v="6"/>
    <n v="0"/>
    <n v="0"/>
    <n v="0"/>
    <n v="36"/>
    <n v="4"/>
    <n v="0"/>
    <n v="48"/>
    <n v="0.16000000000000367"/>
    <n v="33"/>
    <n v="0.21999999999999736"/>
    <n v="5"/>
    <n v="0.11111111111111063"/>
    <n v="6"/>
    <n v="0.20000000000000018"/>
    <n v="2"/>
    <n v="0.13333333333333353"/>
    <n v="0"/>
    <n v="1.3877787807814457E-16"/>
  </r>
  <r>
    <x v="2"/>
    <d v="1899-12-30T00:00:00"/>
    <x v="0"/>
    <s v="O500 EURO V"/>
    <x v="162"/>
    <x v="95"/>
    <n v="804241"/>
    <n v="49614"/>
    <n v="0"/>
    <n v="3"/>
    <m/>
    <n v="3"/>
    <n v="6.1"/>
    <m/>
    <m/>
    <n v="0.34"/>
    <m/>
    <n v="85"/>
    <n v="52"/>
    <n v="43"/>
    <n v="0"/>
    <n v="6"/>
    <n v="10"/>
    <n v="0"/>
    <n v="0"/>
    <n v="0"/>
    <n v="40"/>
    <n v="5"/>
    <n v="1"/>
    <n v="85"/>
    <n v="0.28333333333333705"/>
    <n v="52"/>
    <n v="0.34666666666666379"/>
    <n v="6"/>
    <n v="0.13333333333333286"/>
    <n v="10"/>
    <n v="0.33339999999999997"/>
    <n v="43"/>
    <n v="1"/>
    <n v="0"/>
    <n v="1.3877787807814457E-16"/>
  </r>
  <r>
    <x v="2"/>
    <d v="1899-12-30T00:00:00"/>
    <x v="0"/>
    <s v="O500 EURO V"/>
    <x v="162"/>
    <x v="498"/>
    <n v="309843"/>
    <n v="96867"/>
    <n v="0"/>
    <n v="3"/>
    <m/>
    <n v="5"/>
    <n v="6"/>
    <m/>
    <m/>
    <n v="1.1100000000000001"/>
    <m/>
    <n v="197"/>
    <n v="80"/>
    <n v="23"/>
    <n v="0"/>
    <n v="11"/>
    <n v="14"/>
    <n v="0"/>
    <n v="0"/>
    <n v="1"/>
    <n v="44"/>
    <n v="6"/>
    <n v="1"/>
    <n v="197"/>
    <n v="0.65666666666667017"/>
    <n v="80"/>
    <n v="0.53333333333333033"/>
    <n v="11"/>
    <n v="0.24444444444444399"/>
    <n v="14"/>
    <n v="0.46666666666666679"/>
    <n v="23"/>
    <n v="1"/>
    <n v="0"/>
    <n v="1.3877787807814457E-16"/>
  </r>
  <r>
    <x v="2"/>
    <d v="1899-12-30T00:00:00"/>
    <x v="0"/>
    <s v="O500 EURO V"/>
    <x v="163"/>
    <x v="490"/>
    <n v="389927"/>
    <n v="24702"/>
    <n v="0"/>
    <n v="5"/>
    <m/>
    <n v="7"/>
    <n v="5.9"/>
    <m/>
    <m/>
    <n v="0.19"/>
    <m/>
    <n v="249"/>
    <n v="65"/>
    <n v="8"/>
    <n v="0"/>
    <n v="11"/>
    <n v="16"/>
    <n v="0"/>
    <n v="1"/>
    <n v="0"/>
    <n v="38"/>
    <n v="7"/>
    <n v="0"/>
    <n v="249"/>
    <n v="0.83"/>
    <n v="65"/>
    <n v="0.4333333333333303"/>
    <n v="11"/>
    <n v="0.24444444444444399"/>
    <n v="16"/>
    <n v="0.53333333333333344"/>
    <n v="8"/>
    <n v="0.53333333333333344"/>
    <n v="0"/>
    <n v="1.3877787807814457E-16"/>
  </r>
  <r>
    <x v="2"/>
    <d v="1899-12-30T00:00:00"/>
    <x v="0"/>
    <s v="O500 EURO V"/>
    <x v="163"/>
    <x v="58"/>
    <n v="365225"/>
    <n v="53686"/>
    <n v="0"/>
    <n v="6"/>
    <m/>
    <n v="5"/>
    <n v="5.9"/>
    <m/>
    <m/>
    <n v="0.1"/>
    <m/>
    <n v="105"/>
    <n v="28"/>
    <n v="7"/>
    <n v="0"/>
    <n v="6"/>
    <n v="8"/>
    <n v="0"/>
    <n v="0"/>
    <n v="0"/>
    <n v="29"/>
    <n v="4"/>
    <n v="1"/>
    <n v="105"/>
    <n v="0.35000000000000414"/>
    <n v="28"/>
    <n v="0.18666666666666409"/>
    <n v="6"/>
    <n v="0.13333333333333286"/>
    <n v="8"/>
    <n v="0.26666666666666683"/>
    <n v="7"/>
    <n v="0.46666666666666679"/>
    <n v="0"/>
    <n v="1.3877787807814457E-16"/>
  </r>
  <r>
    <x v="2"/>
    <d v="1899-12-30T00:00:00"/>
    <x v="0"/>
    <s v="O500 EURO V"/>
    <x v="163"/>
    <x v="23"/>
    <n v="825125"/>
    <n v="17035"/>
    <n v="0"/>
    <n v="4"/>
    <m/>
    <n v="1"/>
    <n v="6.2"/>
    <m/>
    <m/>
    <n v="0.16"/>
    <m/>
    <n v="57"/>
    <n v="33"/>
    <n v="2"/>
    <n v="0"/>
    <n v="10"/>
    <n v="6"/>
    <n v="1"/>
    <n v="0"/>
    <n v="0"/>
    <n v="31"/>
    <n v="5"/>
    <n v="1"/>
    <n v="57"/>
    <n v="0.19000000000000361"/>
    <n v="33"/>
    <n v="0.21999999999999736"/>
    <n v="10"/>
    <n v="0.22222222222222177"/>
    <n v="6"/>
    <n v="0.20000000000000018"/>
    <n v="2"/>
    <n v="0.13333333333333353"/>
    <n v="0"/>
    <n v="1.3877787807814457E-16"/>
  </r>
  <r>
    <x v="2"/>
    <d v="1899-12-30T00:00:00"/>
    <x v="0"/>
    <s v="O500 EURO V"/>
    <x v="163"/>
    <x v="23"/>
    <n v="776760"/>
    <n v="9826"/>
    <n v="0"/>
    <n v="3"/>
    <m/>
    <n v="1"/>
    <n v="6.2"/>
    <m/>
    <m/>
    <n v="0.09"/>
    <m/>
    <n v="70"/>
    <n v="31"/>
    <n v="2"/>
    <n v="0"/>
    <n v="4"/>
    <n v="9"/>
    <n v="1"/>
    <n v="0"/>
    <n v="0"/>
    <n v="31"/>
    <n v="4"/>
    <n v="0"/>
    <n v="70"/>
    <n v="0.23333333333333686"/>
    <n v="31"/>
    <n v="0.20666666666666406"/>
    <n v="4"/>
    <n v="8.8888888888888407E-2"/>
    <n v="9"/>
    <n v="0.30000000000000016"/>
    <n v="2"/>
    <n v="0.13333333333333353"/>
    <n v="0"/>
    <n v="1.3877787807814457E-16"/>
  </r>
  <r>
    <x v="2"/>
    <d v="1899-12-30T00:00:00"/>
    <x v="0"/>
    <s v="O500 EURO V"/>
    <x v="163"/>
    <x v="23"/>
    <n v="806887"/>
    <n v="18064"/>
    <n v="0"/>
    <n v="3"/>
    <m/>
    <n v="1"/>
    <n v="6.3"/>
    <m/>
    <m/>
    <n v="0.19"/>
    <m/>
    <n v="71"/>
    <n v="33"/>
    <n v="4"/>
    <n v="0"/>
    <n v="4"/>
    <n v="9"/>
    <n v="1"/>
    <n v="0"/>
    <n v="1"/>
    <n v="32"/>
    <n v="3"/>
    <n v="0"/>
    <n v="71"/>
    <n v="0.23666666666667019"/>
    <n v="33"/>
    <n v="0.21999999999999736"/>
    <n v="4"/>
    <n v="8.8888888888888407E-2"/>
    <n v="9"/>
    <n v="0.30000000000000016"/>
    <n v="4"/>
    <n v="0.26666666666666683"/>
    <n v="0"/>
    <n v="1.3877787807814457E-16"/>
  </r>
  <r>
    <x v="2"/>
    <d v="1899-12-30T00:00:00"/>
    <x v="0"/>
    <s v="O500 EURO V"/>
    <x v="163"/>
    <x v="23"/>
    <n v="816715"/>
    <n v="13226"/>
    <n v="0"/>
    <n v="19"/>
    <m/>
    <n v="8"/>
    <n v="6.2"/>
    <m/>
    <m/>
    <n v="0.1"/>
    <m/>
    <n v="29"/>
    <n v="111"/>
    <n v="2"/>
    <n v="2"/>
    <n v="8"/>
    <n v="4"/>
    <n v="1"/>
    <n v="1"/>
    <n v="1"/>
    <n v="46"/>
    <n v="14"/>
    <n v="2"/>
    <n v="29"/>
    <n v="9.6666666666670453E-2"/>
    <n v="111"/>
    <n v="0.73999999999999833"/>
    <n v="8"/>
    <n v="0.17777777777777731"/>
    <n v="4"/>
    <n v="0.13333333333333353"/>
    <n v="2"/>
    <n v="0.13333333333333353"/>
    <n v="2"/>
    <n v="0.20000000000000015"/>
  </r>
  <r>
    <x v="2"/>
    <d v="1899-12-30T00:00:00"/>
    <x v="0"/>
    <s v="O500 EURO V"/>
    <x v="163"/>
    <x v="23"/>
    <n v="812730"/>
    <n v="23980"/>
    <n v="0"/>
    <n v="3"/>
    <m/>
    <n v="1"/>
    <n v="6.4"/>
    <m/>
    <m/>
    <n v="0.43"/>
    <m/>
    <n v="85"/>
    <n v="57"/>
    <n v="12"/>
    <n v="0"/>
    <n v="7"/>
    <n v="10"/>
    <n v="1"/>
    <n v="0"/>
    <n v="0"/>
    <n v="67"/>
    <n v="10"/>
    <n v="0"/>
    <n v="85"/>
    <n v="0.28333333333333705"/>
    <n v="57"/>
    <n v="0.37999999999999706"/>
    <n v="7"/>
    <n v="0.15555555555555509"/>
    <n v="10"/>
    <n v="0.33339999999999997"/>
    <n v="12"/>
    <n v="0.8"/>
    <n v="0"/>
    <n v="1.3877787807814457E-16"/>
  </r>
  <r>
    <x v="2"/>
    <d v="1899-12-30T00:00:00"/>
    <x v="0"/>
    <s v="O500 EURO V"/>
    <x v="163"/>
    <x v="23"/>
    <n v="821106"/>
    <n v="12334"/>
    <n v="0"/>
    <n v="3"/>
    <m/>
    <n v="0"/>
    <n v="6.4"/>
    <m/>
    <m/>
    <n v="7.0000000000000007E-2"/>
    <m/>
    <n v="36"/>
    <n v="24"/>
    <n v="2"/>
    <n v="0"/>
    <n v="3"/>
    <n v="5"/>
    <n v="0"/>
    <n v="0"/>
    <n v="0"/>
    <n v="27"/>
    <n v="3"/>
    <n v="0"/>
    <n v="36"/>
    <n v="0.12000000000000374"/>
    <n v="24"/>
    <n v="0.15999999999999748"/>
    <n v="3"/>
    <n v="6.666666666666618E-2"/>
    <n v="5"/>
    <n v="0.16666666666666685"/>
    <n v="2"/>
    <n v="0.13333333333333353"/>
    <n v="0"/>
    <n v="1.3877787807814457E-16"/>
  </r>
  <r>
    <x v="2"/>
    <d v="1899-12-30T00:00:00"/>
    <x v="0"/>
    <s v="O500 EURO V"/>
    <x v="163"/>
    <x v="31"/>
    <s v="751540 Hours"/>
    <s v="11074 Hours"/>
    <n v="0"/>
    <n v="6"/>
    <m/>
    <n v="3"/>
    <n v="6.4"/>
    <m/>
    <m/>
    <n v="0.36"/>
    <m/>
    <n v="35"/>
    <n v="57"/>
    <n v="93"/>
    <n v="0"/>
    <n v="5"/>
    <n v="3"/>
    <n v="1"/>
    <n v="0"/>
    <n v="0"/>
    <n v="57"/>
    <n v="5"/>
    <n v="1"/>
    <n v="35"/>
    <n v="0.11666666666667042"/>
    <n v="57"/>
    <n v="0.37999999999999706"/>
    <n v="5"/>
    <n v="0.11111111111111063"/>
    <n v="3"/>
    <n v="0.1000000000000002"/>
    <n v="93"/>
    <n v="1"/>
    <n v="0"/>
    <n v="1.3877787807814457E-16"/>
  </r>
  <r>
    <x v="2"/>
    <d v="1899-12-30T00:00:00"/>
    <x v="0"/>
    <s v="O500 EURO V"/>
    <x v="163"/>
    <x v="320"/>
    <n v="311539"/>
    <n v="91675"/>
    <n v="0"/>
    <n v="2"/>
    <m/>
    <n v="5"/>
    <n v="5.7"/>
    <m/>
    <m/>
    <n v="0.33"/>
    <m/>
    <n v="178"/>
    <n v="58"/>
    <n v="10"/>
    <n v="0"/>
    <n v="10"/>
    <n v="11"/>
    <n v="2"/>
    <n v="0"/>
    <n v="0"/>
    <n v="29"/>
    <n v="5"/>
    <n v="1"/>
    <n v="178"/>
    <n v="0.59333333333333749"/>
    <n v="58"/>
    <n v="0.38666666666666372"/>
    <n v="10"/>
    <n v="0.22222222222222177"/>
    <n v="11"/>
    <n v="0.36666666666666681"/>
    <n v="10"/>
    <n v="0.66666666666666674"/>
    <n v="0"/>
    <n v="1.3877787807814457E-16"/>
  </r>
  <r>
    <x v="2"/>
    <d v="2014-01-19T00:00:00"/>
    <x v="0"/>
    <s v="O500 EURO V"/>
    <x v="164"/>
    <x v="236"/>
    <n v="43205"/>
    <n v="35766"/>
    <n v="0"/>
    <n v="2"/>
    <m/>
    <n v="4"/>
    <n v="6.6"/>
    <m/>
    <m/>
    <n v="0.02"/>
    <s v="Clara"/>
    <n v="50"/>
    <n v="29"/>
    <n v="150"/>
    <n v="0"/>
    <n v="11"/>
    <n v="4"/>
    <n v="1"/>
    <n v="0"/>
    <n v="0"/>
    <n v="46"/>
    <n v="4"/>
    <n v="0"/>
    <n v="50"/>
    <n v="0.16666666666667032"/>
    <n v="29"/>
    <n v="0.19333333333333075"/>
    <n v="11"/>
    <n v="0.24444444444444399"/>
    <n v="4"/>
    <n v="0.13333333333333353"/>
    <n v="150"/>
    <n v="1"/>
    <n v="0"/>
    <n v="1.3877787807814457E-16"/>
  </r>
  <r>
    <x v="2"/>
    <d v="2014-01-19T00:00:00"/>
    <x v="0"/>
    <s v="O500 EURO V"/>
    <x v="164"/>
    <x v="545"/>
    <n v="22353"/>
    <n v="14914"/>
    <n v="0"/>
    <n v="3"/>
    <m/>
    <n v="3"/>
    <n v="6.8"/>
    <n v="33.299999999999997"/>
    <n v="1.63"/>
    <n v="0"/>
    <m/>
    <n v="29"/>
    <n v="13"/>
    <n v="137"/>
    <n v="0"/>
    <n v="5"/>
    <n v="1"/>
    <n v="0"/>
    <n v="0"/>
    <n v="0"/>
    <n v="56"/>
    <n v="4"/>
    <n v="1"/>
    <n v="29"/>
    <n v="9.6666666666670453E-2"/>
    <n v="13"/>
    <n v="8.6666666666664199E-2"/>
    <n v="5"/>
    <n v="0.11111111111111063"/>
    <n v="1"/>
    <n v="3.3333333333333541E-2"/>
    <n v="137"/>
    <n v="1"/>
    <n v="0"/>
    <n v="1.3877787807814457E-16"/>
  </r>
  <r>
    <x v="2"/>
    <d v="2014-01-19T00:00:00"/>
    <x v="0"/>
    <s v="O500 EURO V"/>
    <x v="164"/>
    <x v="23"/>
    <n v="11582"/>
    <n v="4143"/>
    <n v="0"/>
    <n v="2"/>
    <m/>
    <n v="2"/>
    <n v="6.8"/>
    <n v="34.4"/>
    <n v="1.25"/>
    <n v="0"/>
    <m/>
    <n v="22"/>
    <n v="7"/>
    <n v="109"/>
    <n v="0"/>
    <n v="3"/>
    <n v="2"/>
    <n v="0"/>
    <n v="0"/>
    <n v="0"/>
    <n v="44"/>
    <n v="2"/>
    <n v="0"/>
    <n v="22"/>
    <n v="7.3333333333337164E-2"/>
    <n v="7"/>
    <n v="4.6666666666664192E-2"/>
    <n v="3"/>
    <n v="6.666666666666618E-2"/>
    <n v="2"/>
    <n v="6.6666666666666874E-2"/>
    <n v="109"/>
    <n v="1"/>
    <n v="0"/>
    <n v="1.3877787807814457E-16"/>
  </r>
  <r>
    <x v="2"/>
    <d v="2014-01-19T00:00:00"/>
    <x v="0"/>
    <s v="O500 EURO V"/>
    <x v="164"/>
    <x v="23"/>
    <n v="11582"/>
    <n v="4143"/>
    <n v="0"/>
    <n v="2"/>
    <m/>
    <n v="2"/>
    <n v="6.8"/>
    <n v="34.4"/>
    <n v="1.25"/>
    <n v="0"/>
    <m/>
    <n v="22"/>
    <n v="7"/>
    <n v="109"/>
    <n v="0"/>
    <n v="3"/>
    <n v="2"/>
    <n v="0"/>
    <n v="0"/>
    <n v="0"/>
    <n v="44"/>
    <n v="2"/>
    <n v="0"/>
    <n v="22"/>
    <n v="7.3333333333337164E-2"/>
    <n v="7"/>
    <n v="4.6666666666664192E-2"/>
    <n v="3"/>
    <n v="6.666666666666618E-2"/>
    <n v="2"/>
    <n v="6.6666666666666874E-2"/>
    <n v="109"/>
    <n v="1"/>
    <n v="0"/>
    <n v="1.3877787807814457E-16"/>
  </r>
  <r>
    <x v="2"/>
    <d v="2014-01-19T00:00:00"/>
    <x v="0"/>
    <s v="O500 EURO V"/>
    <x v="164"/>
    <x v="23"/>
    <n v="816248"/>
    <n v="16732"/>
    <n v="0"/>
    <n v="3"/>
    <m/>
    <n v="1"/>
    <n v="6.3"/>
    <m/>
    <m/>
    <n v="0.36"/>
    <m/>
    <n v="56"/>
    <n v="51"/>
    <n v="4"/>
    <n v="0"/>
    <n v="6"/>
    <n v="6"/>
    <n v="1"/>
    <n v="0"/>
    <n v="0"/>
    <n v="33"/>
    <n v="4"/>
    <n v="0"/>
    <n v="56"/>
    <n v="0.18666666666667028"/>
    <n v="51"/>
    <n v="0.33999999999999714"/>
    <n v="6"/>
    <n v="0.13333333333333286"/>
    <n v="6"/>
    <n v="0.20000000000000018"/>
    <n v="4"/>
    <n v="0.26666666666666683"/>
    <n v="0"/>
    <n v="1.3877787807814457E-16"/>
  </r>
  <r>
    <x v="2"/>
    <d v="2014-01-19T00:00:00"/>
    <x v="0"/>
    <s v="O500 EURO V"/>
    <x v="164"/>
    <x v="31"/>
    <n v="851976"/>
    <n v="14092"/>
    <n v="0"/>
    <n v="5"/>
    <m/>
    <n v="1"/>
    <n v="5.9"/>
    <m/>
    <m/>
    <n v="0.1"/>
    <m/>
    <n v="39"/>
    <n v="122"/>
    <n v="2"/>
    <n v="1"/>
    <n v="6"/>
    <n v="5"/>
    <n v="1"/>
    <n v="1"/>
    <n v="0"/>
    <n v="30"/>
    <n v="4"/>
    <n v="1"/>
    <n v="39"/>
    <n v="0.13000000000000372"/>
    <n v="122"/>
    <n v="0.81333333333333213"/>
    <n v="6"/>
    <n v="0.13333333333333286"/>
    <n v="5"/>
    <n v="0.16666666666666685"/>
    <n v="2"/>
    <n v="0.13333333333333353"/>
    <n v="1"/>
    <n v="0.10000000000000014"/>
  </r>
  <r>
    <x v="2"/>
    <d v="2014-01-19T00:00:00"/>
    <x v="0"/>
    <s v="O500 EURO V"/>
    <x v="165"/>
    <x v="465"/>
    <n v="240229"/>
    <n v="42204"/>
    <n v="0"/>
    <n v="2"/>
    <m/>
    <n v="4"/>
    <n v="5.9"/>
    <m/>
    <m/>
    <n v="0.06"/>
    <m/>
    <n v="153"/>
    <n v="46"/>
    <n v="20"/>
    <n v="0"/>
    <n v="6"/>
    <n v="11"/>
    <n v="0"/>
    <n v="0"/>
    <n v="1"/>
    <n v="31"/>
    <n v="7"/>
    <n v="0"/>
    <n v="153"/>
    <n v="0.510000000000005"/>
    <n v="46"/>
    <n v="0.30666666666666387"/>
    <n v="6"/>
    <n v="0.13333333333333286"/>
    <n v="11"/>
    <n v="0.36666666666666681"/>
    <n v="20"/>
    <n v="1"/>
    <n v="0"/>
    <n v="1.3877787807814457E-16"/>
  </r>
  <r>
    <x v="2"/>
    <d v="2014-01-19T00:00:00"/>
    <x v="0"/>
    <s v="O500 EURO V"/>
    <x v="165"/>
    <x v="23"/>
    <n v="862873"/>
    <n v="27509"/>
    <n v="0"/>
    <n v="4"/>
    <m/>
    <n v="4"/>
    <n v="7"/>
    <m/>
    <m/>
    <n v="2.2799999999999998"/>
    <m/>
    <n v="27"/>
    <n v="29"/>
    <n v="11"/>
    <n v="0"/>
    <n v="5"/>
    <n v="2"/>
    <n v="1"/>
    <n v="0"/>
    <n v="0"/>
    <n v="45"/>
    <n v="3"/>
    <n v="1"/>
    <n v="27"/>
    <n v="9.0000000000003799E-2"/>
    <n v="29"/>
    <n v="0.19333333333333075"/>
    <n v="5"/>
    <n v="0.11111111111111063"/>
    <n v="2"/>
    <n v="6.6666666666666874E-2"/>
    <n v="11"/>
    <n v="0.73333333333333339"/>
    <n v="0"/>
    <n v="1.3877787807814457E-16"/>
  </r>
  <r>
    <x v="2"/>
    <d v="2014-01-19T00:00:00"/>
    <x v="0"/>
    <s v="O500 EURO V"/>
    <x v="165"/>
    <x v="23"/>
    <s v="931792 Hours"/>
    <s v="20977 Hours"/>
    <n v="0"/>
    <n v="5"/>
    <m/>
    <n v="1"/>
    <n v="6.1"/>
    <m/>
    <m/>
    <n v="0.16"/>
    <m/>
    <n v="58"/>
    <n v="39"/>
    <n v="3"/>
    <n v="0"/>
    <n v="13"/>
    <n v="6"/>
    <n v="0"/>
    <n v="0"/>
    <n v="0"/>
    <n v="36"/>
    <n v="6"/>
    <n v="1"/>
    <n v="58"/>
    <n v="0.19333333333333694"/>
    <n v="39"/>
    <n v="0.25999999999999729"/>
    <n v="13"/>
    <n v="0.28888888888888842"/>
    <n v="6"/>
    <n v="0.20000000000000018"/>
    <n v="3"/>
    <n v="0.20000000000000018"/>
    <n v="0"/>
    <n v="1.3877787807814457E-16"/>
  </r>
  <r>
    <x v="2"/>
    <d v="2014-01-19T00:00:00"/>
    <x v="0"/>
    <s v="O500 EURO V"/>
    <x v="165"/>
    <x v="23"/>
    <n v="200597"/>
    <n v="6077"/>
    <n v="0"/>
    <n v="5"/>
    <m/>
    <n v="8"/>
    <n v="6.9"/>
    <m/>
    <m/>
    <n v="0.05"/>
    <m/>
    <n v="65"/>
    <n v="26"/>
    <n v="10"/>
    <n v="0"/>
    <n v="4"/>
    <n v="6"/>
    <n v="0"/>
    <n v="0"/>
    <n v="0"/>
    <n v="81"/>
    <n v="3"/>
    <n v="1"/>
    <n v="65"/>
    <n v="0.21666666666667023"/>
    <n v="26"/>
    <n v="0.17333333333333079"/>
    <n v="4"/>
    <n v="8.8888888888888407E-2"/>
    <n v="6"/>
    <n v="0.20000000000000018"/>
    <n v="10"/>
    <n v="0.66666666666666674"/>
    <n v="0"/>
    <n v="1.3877787807814457E-16"/>
  </r>
  <r>
    <x v="2"/>
    <d v="2014-01-19T00:00:00"/>
    <x v="0"/>
    <s v="O500 EURO V"/>
    <x v="165"/>
    <x v="23"/>
    <n v="190356"/>
    <n v="1067"/>
    <n v="0"/>
    <n v="2"/>
    <m/>
    <n v="4"/>
    <n v="6"/>
    <m/>
    <m/>
    <n v="0.03"/>
    <m/>
    <n v="64"/>
    <n v="29"/>
    <n v="3"/>
    <n v="0"/>
    <n v="4"/>
    <n v="7"/>
    <n v="0"/>
    <n v="0"/>
    <n v="0"/>
    <n v="27"/>
    <n v="3"/>
    <n v="0"/>
    <n v="64"/>
    <n v="0.2133333333333369"/>
    <n v="29"/>
    <n v="0.19333333333333075"/>
    <n v="4"/>
    <n v="8.8888888888888407E-2"/>
    <n v="7"/>
    <n v="0.2333333333333335"/>
    <n v="3"/>
    <n v="0.20000000000000018"/>
    <n v="0"/>
    <n v="1.3877787807814457E-16"/>
  </r>
  <r>
    <x v="2"/>
    <d v="2014-01-19T00:00:00"/>
    <x v="0"/>
    <s v="O500 EURO V"/>
    <x v="165"/>
    <x v="31"/>
    <n v="917752"/>
    <n v="18939"/>
    <n v="0"/>
    <n v="4"/>
    <m/>
    <n v="1"/>
    <n v="6.5"/>
    <m/>
    <m/>
    <n v="0.09"/>
    <m/>
    <n v="26"/>
    <n v="30"/>
    <n v="4"/>
    <n v="0"/>
    <n v="11"/>
    <n v="4"/>
    <n v="1"/>
    <n v="0"/>
    <n v="0"/>
    <n v="29"/>
    <n v="3"/>
    <n v="0"/>
    <n v="26"/>
    <n v="8.6666666666670472E-2"/>
    <n v="30"/>
    <n v="0.1999999999999974"/>
    <n v="11"/>
    <n v="0.24444444444444399"/>
    <n v="4"/>
    <n v="0.13333333333333353"/>
    <n v="4"/>
    <n v="0.26666666666666683"/>
    <n v="0"/>
    <n v="1.3877787807814457E-16"/>
  </r>
  <r>
    <x v="2"/>
    <d v="2014-01-19T00:00:00"/>
    <x v="0"/>
    <s v="O500 EURO V"/>
    <x v="166"/>
    <x v="486"/>
    <n v="238241"/>
    <n v="48952"/>
    <n v="0"/>
    <n v="5"/>
    <m/>
    <n v="11"/>
    <n v="6.6"/>
    <m/>
    <m/>
    <n v="0.22"/>
    <m/>
    <n v="694"/>
    <n v="39"/>
    <n v="15"/>
    <n v="0"/>
    <n v="6"/>
    <n v="18"/>
    <n v="0"/>
    <n v="1"/>
    <n v="1"/>
    <n v="89"/>
    <n v="8"/>
    <n v="1"/>
    <n v="694"/>
    <n v="1.5"/>
    <n v="39"/>
    <n v="0.25999999999999729"/>
    <n v="6"/>
    <n v="0.13333333333333286"/>
    <n v="18"/>
    <n v="0.60000000000000009"/>
    <n v="15"/>
    <n v="1"/>
    <n v="0"/>
    <n v="1.3877787807814457E-16"/>
  </r>
  <r>
    <x v="2"/>
    <d v="2014-01-19T00:00:00"/>
    <x v="0"/>
    <s v="O500 EURO V"/>
    <x v="166"/>
    <x v="23"/>
    <n v="785041"/>
    <n v="3235"/>
    <n v="0"/>
    <n v="5"/>
    <m/>
    <n v="4"/>
    <n v="7.1"/>
    <m/>
    <m/>
    <n v="0.04"/>
    <m/>
    <n v="50"/>
    <n v="34"/>
    <n v="1"/>
    <n v="0"/>
    <n v="3"/>
    <n v="6"/>
    <n v="1"/>
    <n v="0"/>
    <n v="0"/>
    <n v="60"/>
    <n v="2"/>
    <n v="1"/>
    <n v="50"/>
    <n v="0.16666666666667032"/>
    <n v="34"/>
    <n v="0.22666666666666402"/>
    <n v="3"/>
    <n v="6.666666666666618E-2"/>
    <n v="6"/>
    <n v="0.20000000000000018"/>
    <n v="1"/>
    <n v="6.666666666666686E-2"/>
    <n v="0"/>
    <n v="1.3877787807814457E-16"/>
  </r>
  <r>
    <x v="2"/>
    <d v="2014-01-19T00:00:00"/>
    <x v="0"/>
    <s v="O500 EURO V"/>
    <x v="166"/>
    <x v="23"/>
    <n v="833703"/>
    <n v="3468"/>
    <n v="0"/>
    <n v="5"/>
    <m/>
    <n v="6"/>
    <n v="7"/>
    <m/>
    <m/>
    <n v="0"/>
    <m/>
    <n v="46"/>
    <n v="30"/>
    <n v="2"/>
    <n v="0"/>
    <n v="5"/>
    <n v="6"/>
    <n v="0"/>
    <n v="0"/>
    <n v="0"/>
    <n v="89"/>
    <n v="2"/>
    <n v="1"/>
    <n v="46"/>
    <n v="0.15333333333333701"/>
    <n v="30"/>
    <n v="0.1999999999999974"/>
    <n v="5"/>
    <n v="0.11111111111111063"/>
    <n v="6"/>
    <n v="0.20000000000000018"/>
    <n v="2"/>
    <n v="0.13333333333333353"/>
    <n v="0"/>
    <n v="1.3877787807814457E-16"/>
  </r>
  <r>
    <x v="2"/>
    <d v="2014-01-19T00:00:00"/>
    <x v="0"/>
    <s v="O500 EURO V"/>
    <x v="166"/>
    <x v="23"/>
    <n v="793830"/>
    <n v="4445"/>
    <n v="0"/>
    <n v="5"/>
    <m/>
    <n v="5"/>
    <n v="6.8"/>
    <m/>
    <m/>
    <n v="0.06"/>
    <m/>
    <n v="19"/>
    <n v="17"/>
    <n v="1"/>
    <n v="0"/>
    <n v="4"/>
    <n v="3"/>
    <n v="1"/>
    <n v="0"/>
    <n v="0"/>
    <n v="77"/>
    <n v="2"/>
    <n v="1"/>
    <n v="19"/>
    <n v="6.3333333333337183E-2"/>
    <n v="17"/>
    <n v="0.11333333333333087"/>
    <n v="4"/>
    <n v="8.8888888888888407E-2"/>
    <n v="3"/>
    <n v="0.1000000000000002"/>
    <n v="1"/>
    <n v="6.666666666666686E-2"/>
    <n v="0"/>
    <n v="1.3877787807814457E-16"/>
  </r>
  <r>
    <x v="2"/>
    <d v="2014-01-19T00:00:00"/>
    <x v="0"/>
    <s v="O500 EURO V"/>
    <x v="166"/>
    <x v="23"/>
    <n v="190356"/>
    <n v="1067"/>
    <n v="0"/>
    <n v="2"/>
    <m/>
    <n v="4"/>
    <n v="6"/>
    <m/>
    <m/>
    <n v="0.03"/>
    <m/>
    <n v="64"/>
    <n v="29"/>
    <n v="3"/>
    <n v="0"/>
    <n v="4"/>
    <n v="7"/>
    <n v="0"/>
    <n v="0"/>
    <n v="0"/>
    <n v="27"/>
    <n v="3"/>
    <n v="0"/>
    <n v="64"/>
    <n v="0.2133333333333369"/>
    <n v="29"/>
    <n v="0.19333333333333075"/>
    <n v="4"/>
    <n v="8.8888888888888407E-2"/>
    <n v="7"/>
    <n v="0.2333333333333335"/>
    <n v="3"/>
    <n v="0.20000000000000018"/>
    <n v="0"/>
    <n v="1.3877787807814457E-16"/>
  </r>
  <r>
    <x v="2"/>
    <d v="2014-01-19T00:00:00"/>
    <x v="0"/>
    <s v="O500 EURO V"/>
    <x v="166"/>
    <x v="31"/>
    <n v="786792"/>
    <n v="5606"/>
    <n v="0"/>
    <n v="5"/>
    <m/>
    <n v="6"/>
    <n v="6.8"/>
    <m/>
    <m/>
    <n v="7.0000000000000007E-2"/>
    <m/>
    <n v="62"/>
    <n v="27"/>
    <n v="2"/>
    <n v="0"/>
    <n v="4"/>
    <n v="7"/>
    <n v="0"/>
    <n v="0"/>
    <n v="0"/>
    <n v="76"/>
    <n v="3"/>
    <n v="1"/>
    <n v="62"/>
    <n v="0.20666666666667025"/>
    <n v="27"/>
    <n v="0.17999999999999744"/>
    <n v="4"/>
    <n v="8.8888888888888407E-2"/>
    <n v="7"/>
    <n v="0.2333333333333335"/>
    <n v="2"/>
    <n v="0.13333333333333353"/>
    <n v="0"/>
    <n v="1.3877787807814457E-16"/>
  </r>
  <r>
    <x v="2"/>
    <d v="2014-01-19T00:00:00"/>
    <x v="0"/>
    <s v="O500 EURO V"/>
    <x v="166"/>
    <x v="31"/>
    <n v="807865"/>
    <n v="1844"/>
    <n v="0"/>
    <n v="5"/>
    <m/>
    <n v="5"/>
    <n v="6.8"/>
    <m/>
    <m/>
    <n v="0.78"/>
    <m/>
    <n v="25"/>
    <n v="25"/>
    <n v="2"/>
    <n v="0"/>
    <n v="1"/>
    <n v="4"/>
    <n v="0"/>
    <n v="0"/>
    <n v="0"/>
    <n v="89"/>
    <n v="2"/>
    <n v="1"/>
    <n v="25"/>
    <n v="8.3333333333337145E-2"/>
    <n v="25"/>
    <n v="0.16666666666666413"/>
    <n v="1"/>
    <n v="2.222222222222173E-2"/>
    <n v="4"/>
    <n v="0.13333333333333353"/>
    <n v="2"/>
    <n v="0.13333333333333353"/>
    <n v="0"/>
    <n v="1.3877787807814457E-16"/>
  </r>
  <r>
    <x v="2"/>
    <d v="2014-01-19T00:00:00"/>
    <x v="0"/>
    <s v="O500 EURO V"/>
    <x v="166"/>
    <x v="282"/>
    <n v="153941"/>
    <n v="53689"/>
    <n v="0"/>
    <n v="2"/>
    <m/>
    <n v="4"/>
    <n v="5.7"/>
    <m/>
    <m/>
    <n v="0.19"/>
    <m/>
    <n v="166"/>
    <n v="34"/>
    <n v="48"/>
    <n v="0"/>
    <n v="10"/>
    <n v="14"/>
    <n v="0"/>
    <n v="0"/>
    <n v="1"/>
    <n v="33"/>
    <n v="4"/>
    <n v="0"/>
    <n v="166"/>
    <n v="0.5533333333333379"/>
    <n v="34"/>
    <n v="0.22666666666666402"/>
    <n v="10"/>
    <n v="0.22222222222222177"/>
    <n v="14"/>
    <n v="0.46666666666666679"/>
    <n v="48"/>
    <n v="1"/>
    <n v="0"/>
    <n v="1.3877787807814457E-16"/>
  </r>
  <r>
    <x v="2"/>
    <d v="2014-01-19T00:00:00"/>
    <x v="0"/>
    <s v="O500 EURO V"/>
    <x v="167"/>
    <x v="236"/>
    <n v="279873"/>
    <n v="29581"/>
    <n v="0"/>
    <n v="4"/>
    <m/>
    <n v="4"/>
    <n v="6.9"/>
    <m/>
    <m/>
    <n v="0"/>
    <s v="Clara"/>
    <n v="46"/>
    <n v="20"/>
    <n v="8"/>
    <n v="0"/>
    <n v="4"/>
    <n v="7"/>
    <n v="0"/>
    <n v="0"/>
    <n v="0"/>
    <n v="32"/>
    <n v="4"/>
    <n v="0"/>
    <n v="46"/>
    <n v="0.15333333333333701"/>
    <n v="20"/>
    <n v="0.13333333333333086"/>
    <n v="4"/>
    <n v="8.8888888888888407E-2"/>
    <n v="7"/>
    <n v="0.2333333333333335"/>
    <n v="8"/>
    <n v="0.53333333333333344"/>
    <n v="0"/>
    <n v="1.3877787807814457E-16"/>
  </r>
  <r>
    <x v="2"/>
    <d v="2014-01-19T00:00:00"/>
    <x v="0"/>
    <s v="O500 EURO V"/>
    <x v="167"/>
    <x v="546"/>
    <n v="252731"/>
    <n v="48235"/>
    <n v="0"/>
    <n v="2"/>
    <m/>
    <n v="5"/>
    <n v="5.8"/>
    <m/>
    <m/>
    <n v="7.0000000000000007E-2"/>
    <m/>
    <n v="206"/>
    <n v="35"/>
    <n v="21"/>
    <n v="0"/>
    <n v="7"/>
    <n v="13"/>
    <n v="0"/>
    <n v="0"/>
    <n v="1"/>
    <n v="36"/>
    <n v="10"/>
    <n v="0"/>
    <n v="206"/>
    <n v="0.68666666666666987"/>
    <n v="35"/>
    <n v="0.23333333333333067"/>
    <n v="7"/>
    <n v="0.15555555555555509"/>
    <n v="13"/>
    <n v="0.43333333333333346"/>
    <n v="21"/>
    <n v="1"/>
    <n v="0"/>
    <n v="1.3877787807814457E-16"/>
  </r>
  <r>
    <x v="2"/>
    <d v="2014-01-19T00:00:00"/>
    <x v="0"/>
    <s v="O500 EURO V"/>
    <x v="167"/>
    <x v="23"/>
    <n v="812780"/>
    <n v="3445"/>
    <n v="0"/>
    <n v="5"/>
    <m/>
    <n v="5"/>
    <n v="6.8"/>
    <m/>
    <m/>
    <n v="0.04"/>
    <m/>
    <n v="81"/>
    <n v="65"/>
    <n v="3"/>
    <n v="0"/>
    <n v="4"/>
    <n v="10"/>
    <n v="0"/>
    <n v="0"/>
    <n v="0"/>
    <n v="79"/>
    <n v="4"/>
    <n v="1"/>
    <n v="81"/>
    <n v="0.27000000000000363"/>
    <n v="65"/>
    <n v="0.4333333333333303"/>
    <n v="4"/>
    <n v="8.8888888888888407E-2"/>
    <n v="10"/>
    <n v="0.33339999999999997"/>
    <n v="3"/>
    <n v="0.20000000000000018"/>
    <n v="0"/>
    <n v="1.3877787807814457E-16"/>
  </r>
  <r>
    <x v="2"/>
    <d v="2014-01-19T00:00:00"/>
    <x v="0"/>
    <s v="O500 EURO V"/>
    <x v="167"/>
    <x v="23"/>
    <n v="839891"/>
    <n v="3763"/>
    <n v="0"/>
    <n v="6"/>
    <m/>
    <n v="5"/>
    <n v="6.9"/>
    <m/>
    <m/>
    <n v="0.13"/>
    <m/>
    <n v="31"/>
    <n v="33"/>
    <n v="2"/>
    <n v="0"/>
    <n v="5"/>
    <n v="4"/>
    <n v="0"/>
    <n v="0"/>
    <n v="0"/>
    <n v="74"/>
    <n v="3"/>
    <n v="1"/>
    <n v="31"/>
    <n v="0.10333333333333711"/>
    <n v="33"/>
    <n v="0.21999999999999736"/>
    <n v="5"/>
    <n v="0.11111111111111063"/>
    <n v="4"/>
    <n v="0.13333333333333353"/>
    <n v="2"/>
    <n v="0.13333333333333353"/>
    <n v="0"/>
    <n v="1.3877787807814457E-16"/>
  </r>
  <r>
    <x v="2"/>
    <d v="2014-01-19T00:00:00"/>
    <x v="0"/>
    <s v="O500 EURO V"/>
    <x v="167"/>
    <x v="31"/>
    <n v="808038"/>
    <n v="2181"/>
    <n v="0"/>
    <n v="5"/>
    <m/>
    <n v="5"/>
    <n v="6.9"/>
    <m/>
    <m/>
    <n v="0.13"/>
    <m/>
    <n v="32"/>
    <n v="52"/>
    <n v="1"/>
    <n v="0"/>
    <n v="2"/>
    <n v="4"/>
    <n v="0"/>
    <n v="0"/>
    <n v="0"/>
    <n v="80"/>
    <n v="4"/>
    <n v="1"/>
    <n v="32"/>
    <n v="0.10666666666667043"/>
    <n v="52"/>
    <n v="0.34666666666666379"/>
    <n v="2"/>
    <n v="4.4444444444443953E-2"/>
    <n v="4"/>
    <n v="0.13333333333333353"/>
    <n v="1"/>
    <n v="6.666666666666686E-2"/>
    <n v="0"/>
    <n v="1.3877787807814457E-16"/>
  </r>
  <r>
    <x v="2"/>
    <d v="2014-01-19T00:00:00"/>
    <x v="0"/>
    <s v="O500 EURO V"/>
    <x v="167"/>
    <x v="31"/>
    <n v="838939"/>
    <n v="6016"/>
    <n v="0"/>
    <n v="4"/>
    <m/>
    <n v="6"/>
    <n v="6.8"/>
    <m/>
    <m/>
    <n v="7.0000000000000007E-2"/>
    <m/>
    <n v="24"/>
    <n v="19"/>
    <n v="2"/>
    <n v="0"/>
    <n v="1"/>
    <n v="3"/>
    <n v="0"/>
    <n v="0"/>
    <n v="0"/>
    <n v="84"/>
    <n v="2"/>
    <n v="1"/>
    <n v="24"/>
    <n v="8.0000000000003818E-2"/>
    <n v="19"/>
    <n v="0.12666666666666421"/>
    <n v="1"/>
    <n v="2.222222222222173E-2"/>
    <n v="3"/>
    <n v="0.1000000000000002"/>
    <n v="2"/>
    <n v="0.13333333333333353"/>
    <n v="0"/>
    <n v="1.3877787807814457E-16"/>
  </r>
  <r>
    <x v="2"/>
    <d v="2014-01-19T00:00:00"/>
    <x v="0"/>
    <s v="O500 EURO V"/>
    <x v="168"/>
    <x v="236"/>
    <n v="277886"/>
    <n v="25283"/>
    <n v="0"/>
    <n v="13"/>
    <m/>
    <n v="4"/>
    <n v="7"/>
    <m/>
    <m/>
    <n v="0"/>
    <s v="Clara"/>
    <n v="42"/>
    <n v="26"/>
    <n v="4"/>
    <n v="0"/>
    <n v="3"/>
    <n v="7"/>
    <n v="0"/>
    <n v="0"/>
    <n v="0"/>
    <n v="35"/>
    <n v="4"/>
    <n v="0"/>
    <n v="42"/>
    <n v="0.1400000000000037"/>
    <n v="26"/>
    <n v="0.17333333333333079"/>
    <n v="3"/>
    <n v="6.666666666666618E-2"/>
    <n v="7"/>
    <n v="0.2333333333333335"/>
    <n v="4"/>
    <n v="0.26666666666666683"/>
    <n v="0"/>
    <n v="1.3877787807814457E-16"/>
  </r>
  <r>
    <x v="2"/>
    <d v="2014-01-19T00:00:00"/>
    <x v="0"/>
    <s v="O500 EURO V"/>
    <x v="168"/>
    <x v="0"/>
    <n v="250293"/>
    <n v="49940"/>
    <n v="0"/>
    <n v="2"/>
    <m/>
    <n v="5"/>
    <n v="5.9"/>
    <m/>
    <m/>
    <n v="0.22"/>
    <m/>
    <n v="163"/>
    <n v="33"/>
    <n v="22"/>
    <n v="0"/>
    <n v="6"/>
    <n v="13"/>
    <n v="0"/>
    <n v="0"/>
    <n v="0"/>
    <n v="38"/>
    <n v="6"/>
    <n v="0"/>
    <n v="163"/>
    <n v="0.543333333333338"/>
    <n v="33"/>
    <n v="0.21999999999999736"/>
    <n v="6"/>
    <n v="0.13333333333333286"/>
    <n v="13"/>
    <n v="0.43333333333333346"/>
    <n v="22"/>
    <n v="1"/>
    <n v="0"/>
    <n v="1.3877787807814457E-16"/>
  </r>
  <r>
    <x v="2"/>
    <d v="2014-01-19T00:00:00"/>
    <x v="0"/>
    <s v="O500 EURO V"/>
    <x v="168"/>
    <x v="23"/>
    <n v="823916"/>
    <n v="5460"/>
    <n v="0"/>
    <n v="6"/>
    <m/>
    <n v="5"/>
    <n v="6.6"/>
    <m/>
    <m/>
    <n v="0.03"/>
    <m/>
    <n v="46"/>
    <n v="66"/>
    <n v="2"/>
    <n v="0"/>
    <n v="5"/>
    <n v="6"/>
    <n v="0"/>
    <n v="0"/>
    <n v="0"/>
    <n v="81"/>
    <n v="3"/>
    <n v="1"/>
    <n v="46"/>
    <n v="0.15333333333333701"/>
    <n v="66"/>
    <n v="0.43999999999999695"/>
    <n v="5"/>
    <n v="0.11111111111111063"/>
    <n v="6"/>
    <n v="0.20000000000000018"/>
    <n v="2"/>
    <n v="0.13333333333333353"/>
    <n v="0"/>
    <n v="1.3877787807814457E-16"/>
  </r>
  <r>
    <x v="2"/>
    <d v="2014-01-19T00:00:00"/>
    <x v="0"/>
    <s v="O500 EURO V"/>
    <x v="168"/>
    <x v="23"/>
    <n v="881649"/>
    <n v="4843"/>
    <n v="0"/>
    <n v="4"/>
    <m/>
    <n v="5"/>
    <n v="7"/>
    <m/>
    <m/>
    <n v="0.06"/>
    <m/>
    <n v="18"/>
    <n v="27"/>
    <n v="1"/>
    <n v="0"/>
    <n v="1"/>
    <n v="2"/>
    <n v="0"/>
    <n v="0"/>
    <n v="0"/>
    <n v="78"/>
    <n v="2"/>
    <n v="1"/>
    <n v="18"/>
    <n v="6.0000000000003849E-2"/>
    <n v="27"/>
    <n v="0.17999999999999744"/>
    <n v="1"/>
    <n v="2.222222222222173E-2"/>
    <n v="2"/>
    <n v="6.6666666666666874E-2"/>
    <n v="1"/>
    <n v="6.666666666666686E-2"/>
    <n v="0"/>
    <n v="1.3877787807814457E-16"/>
  </r>
  <r>
    <x v="2"/>
    <d v="2014-01-19T00:00:00"/>
    <x v="0"/>
    <s v="O500 EURO V"/>
    <x v="168"/>
    <x v="23"/>
    <n v="901163"/>
    <n v="2280"/>
    <n v="0"/>
    <n v="6"/>
    <m/>
    <n v="5"/>
    <n v="6.8"/>
    <m/>
    <m/>
    <n v="0.23"/>
    <m/>
    <n v="77"/>
    <n v="32"/>
    <n v="4"/>
    <n v="0"/>
    <n v="17"/>
    <n v="9"/>
    <n v="1"/>
    <n v="0"/>
    <n v="0"/>
    <n v="75"/>
    <n v="3"/>
    <n v="1"/>
    <n v="77"/>
    <n v="0.25666666666667021"/>
    <n v="32"/>
    <n v="0.21333333333333071"/>
    <n v="17"/>
    <n v="0.37777777777777721"/>
    <n v="9"/>
    <n v="0.30000000000000016"/>
    <n v="4"/>
    <n v="0.26666666666666683"/>
    <n v="0"/>
    <n v="1.3877787807814457E-16"/>
  </r>
  <r>
    <x v="2"/>
    <d v="2014-01-19T00:00:00"/>
    <x v="0"/>
    <s v="O500 EURO V"/>
    <x v="168"/>
    <x v="31"/>
    <n v="838803"/>
    <n v="2526"/>
    <n v="0"/>
    <n v="5"/>
    <m/>
    <n v="6"/>
    <n v="6.9"/>
    <m/>
    <m/>
    <n v="0.03"/>
    <m/>
    <n v="61"/>
    <n v="89"/>
    <n v="2"/>
    <n v="1"/>
    <n v="3"/>
    <n v="7"/>
    <n v="0"/>
    <n v="0"/>
    <n v="0"/>
    <n v="78"/>
    <n v="2"/>
    <n v="1"/>
    <n v="61"/>
    <n v="0.20333333333333692"/>
    <n v="89"/>
    <n v="0.59333333333333071"/>
    <n v="3"/>
    <n v="6.666666666666618E-2"/>
    <n v="7"/>
    <n v="0.2333333333333335"/>
    <n v="2"/>
    <n v="0.13333333333333353"/>
    <n v="1"/>
    <n v="0.10000000000000014"/>
  </r>
  <r>
    <x v="2"/>
    <d v="2014-01-19T00:00:00"/>
    <x v="0"/>
    <s v="O500 EURO V"/>
    <x v="168"/>
    <x v="31"/>
    <n v="895207"/>
    <n v="4087"/>
    <n v="0"/>
    <n v="5"/>
    <m/>
    <n v="6"/>
    <n v="7"/>
    <m/>
    <m/>
    <n v="0.02"/>
    <m/>
    <n v="13"/>
    <n v="27"/>
    <n v="2"/>
    <n v="0"/>
    <n v="2"/>
    <n v="2"/>
    <n v="0"/>
    <n v="0"/>
    <n v="0"/>
    <n v="82"/>
    <n v="3"/>
    <n v="1"/>
    <n v="13"/>
    <n v="4.3333333333337179E-2"/>
    <n v="27"/>
    <n v="0.17999999999999744"/>
    <n v="2"/>
    <n v="4.4444444444443953E-2"/>
    <n v="2"/>
    <n v="6.6666666666666874E-2"/>
    <n v="2"/>
    <n v="0.13333333333333353"/>
    <n v="0"/>
    <n v="1.3877787807814457E-16"/>
  </r>
  <r>
    <x v="2"/>
    <d v="2014-01-19T00:00:00"/>
    <x v="0"/>
    <s v="O500 EURO V"/>
    <x v="168"/>
    <x v="31"/>
    <n v="219169"/>
    <n v="18888"/>
    <n v="0"/>
    <n v="3"/>
    <m/>
    <n v="4"/>
    <n v="6.3"/>
    <m/>
    <m/>
    <n v="0.21"/>
    <m/>
    <n v="57"/>
    <n v="20"/>
    <n v="18"/>
    <n v="0"/>
    <n v="4"/>
    <n v="6"/>
    <n v="0"/>
    <n v="0"/>
    <n v="0"/>
    <n v="32"/>
    <n v="5"/>
    <n v="0"/>
    <n v="57"/>
    <n v="0.19000000000000361"/>
    <n v="20"/>
    <n v="0.13333333333333086"/>
    <n v="4"/>
    <n v="8.8888888888888407E-2"/>
    <n v="6"/>
    <n v="0.20000000000000018"/>
    <n v="18"/>
    <n v="1"/>
    <n v="0"/>
    <n v="1.3877787807814457E-16"/>
  </r>
  <r>
    <x v="2"/>
    <d v="2014-01-19T00:00:00"/>
    <x v="0"/>
    <s v="O500 EURO V"/>
    <x v="169"/>
    <x v="379"/>
    <n v="284853"/>
    <n v="36788"/>
    <n v="0"/>
    <n v="3"/>
    <m/>
    <n v="5"/>
    <n v="7"/>
    <m/>
    <m/>
    <n v="0.02"/>
    <s v="Clara"/>
    <n v="43"/>
    <n v="23"/>
    <n v="4"/>
    <n v="0"/>
    <n v="2"/>
    <n v="5"/>
    <n v="0"/>
    <n v="0"/>
    <n v="0"/>
    <n v="38"/>
    <n v="3"/>
    <n v="0"/>
    <n v="43"/>
    <n v="0.14333333333333703"/>
    <n v="23"/>
    <n v="0.15333333333333082"/>
    <n v="2"/>
    <n v="4.4444444444443953E-2"/>
    <n v="5"/>
    <n v="0.16666666666666685"/>
    <n v="4"/>
    <n v="0.26666666666666683"/>
    <n v="0"/>
    <n v="1.3877787807814457E-16"/>
  </r>
  <r>
    <x v="2"/>
    <d v="2014-01-19T00:00:00"/>
    <x v="0"/>
    <s v="O500 EURO V"/>
    <x v="169"/>
    <x v="57"/>
    <n v="247933"/>
    <n v="42350"/>
    <n v="0"/>
    <n v="5"/>
    <m/>
    <n v="12"/>
    <n v="6.5"/>
    <m/>
    <m/>
    <n v="0.38"/>
    <m/>
    <n v="160"/>
    <n v="34"/>
    <n v="13"/>
    <n v="0"/>
    <n v="5"/>
    <n v="12"/>
    <n v="0"/>
    <n v="0"/>
    <n v="1"/>
    <n v="91"/>
    <n v="5"/>
    <n v="1"/>
    <n v="160"/>
    <n v="0.5333333333333381"/>
    <n v="34"/>
    <n v="0.22666666666666402"/>
    <n v="5"/>
    <n v="0.11111111111111063"/>
    <n v="12"/>
    <n v="0.40000000000000013"/>
    <n v="13"/>
    <n v="0.8666666666666667"/>
    <n v="0"/>
    <n v="1.3877787807814457E-16"/>
  </r>
  <r>
    <x v="2"/>
    <d v="2014-01-19T00:00:00"/>
    <x v="0"/>
    <s v="O500 EURO V"/>
    <x v="169"/>
    <x v="23"/>
    <n v="924400"/>
    <n v="4750"/>
    <n v="0"/>
    <n v="5"/>
    <m/>
    <n v="5"/>
    <n v="7"/>
    <m/>
    <m/>
    <n v="0.18"/>
    <m/>
    <n v="84"/>
    <n v="21"/>
    <n v="2"/>
    <n v="0"/>
    <n v="4"/>
    <n v="8"/>
    <n v="0"/>
    <n v="0"/>
    <n v="1"/>
    <n v="81"/>
    <n v="3"/>
    <n v="1"/>
    <n v="84"/>
    <n v="0.28000000000000369"/>
    <n v="21"/>
    <n v="0.13999999999999752"/>
    <n v="4"/>
    <n v="8.8888888888888407E-2"/>
    <n v="8"/>
    <n v="0.26666666666666683"/>
    <n v="2"/>
    <n v="0.13333333333333353"/>
    <n v="0"/>
    <n v="1.3877787807814457E-16"/>
  </r>
  <r>
    <x v="2"/>
    <d v="2014-01-19T00:00:00"/>
    <x v="0"/>
    <s v="O500 EURO V"/>
    <x v="169"/>
    <x v="23"/>
    <n v="922960"/>
    <n v="3122"/>
    <n v="0"/>
    <n v="5"/>
    <m/>
    <n v="5"/>
    <n v="7"/>
    <m/>
    <m/>
    <n v="0.85"/>
    <m/>
    <n v="5"/>
    <n v="13"/>
    <n v="3"/>
    <n v="0"/>
    <n v="4"/>
    <n v="2"/>
    <n v="1"/>
    <n v="0"/>
    <n v="0"/>
    <n v="70"/>
    <n v="4"/>
    <n v="1"/>
    <n v="5"/>
    <n v="1.6666666666670507E-2"/>
    <n v="13"/>
    <n v="8.6666666666664199E-2"/>
    <n v="4"/>
    <n v="8.8888888888888407E-2"/>
    <n v="2"/>
    <n v="6.6666666666666874E-2"/>
    <n v="3"/>
    <n v="0.20000000000000018"/>
    <n v="0"/>
    <n v="1.3877787807814457E-16"/>
  </r>
  <r>
    <x v="2"/>
    <d v="2014-01-19T00:00:00"/>
    <x v="0"/>
    <s v="O500 EURO V"/>
    <x v="169"/>
    <x v="23"/>
    <n v="895285"/>
    <n v="3786"/>
    <n v="0"/>
    <n v="4"/>
    <m/>
    <n v="5"/>
    <n v="7"/>
    <m/>
    <m/>
    <n v="0.03"/>
    <m/>
    <n v="17"/>
    <n v="17"/>
    <n v="1"/>
    <n v="0"/>
    <n v="4"/>
    <n v="2"/>
    <n v="0"/>
    <n v="0"/>
    <n v="0"/>
    <n v="80"/>
    <n v="2"/>
    <n v="1"/>
    <n v="17"/>
    <n v="5.6666666666670515E-2"/>
    <n v="17"/>
    <n v="0.11333333333333087"/>
    <n v="4"/>
    <n v="8.8888888888888407E-2"/>
    <n v="2"/>
    <n v="6.6666666666666874E-2"/>
    <n v="1"/>
    <n v="6.666666666666686E-2"/>
    <n v="0"/>
    <n v="1.3877787807814457E-16"/>
  </r>
  <r>
    <x v="2"/>
    <d v="2014-01-19T00:00:00"/>
    <x v="0"/>
    <s v="O500 EURO V"/>
    <x v="169"/>
    <x v="31"/>
    <n v="929780"/>
    <n v="3084"/>
    <n v="0"/>
    <n v="6"/>
    <m/>
    <n v="5"/>
    <n v="6.9"/>
    <m/>
    <m/>
    <n v="0.03"/>
    <m/>
    <n v="30"/>
    <n v="26"/>
    <n v="1"/>
    <n v="0"/>
    <n v="9"/>
    <n v="4"/>
    <n v="0"/>
    <n v="0"/>
    <n v="0"/>
    <n v="66"/>
    <n v="3"/>
    <n v="1"/>
    <n v="30"/>
    <n v="0.10000000000000378"/>
    <n v="26"/>
    <n v="0.17333333333333079"/>
    <n v="9"/>
    <n v="0.19999999999999954"/>
    <n v="4"/>
    <n v="0.13333333333333353"/>
    <n v="1"/>
    <n v="6.666666666666686E-2"/>
    <n v="0"/>
    <n v="1.3877787807814457E-16"/>
  </r>
  <r>
    <x v="2"/>
    <d v="2014-01-19T00:00:00"/>
    <x v="0"/>
    <s v="O500 EURO V"/>
    <x v="169"/>
    <x v="309"/>
    <n v="212920"/>
    <n v="6833"/>
    <n v="0"/>
    <n v="5"/>
    <m/>
    <n v="9"/>
    <n v="6.7"/>
    <m/>
    <m/>
    <n v="0.03"/>
    <m/>
    <n v="64"/>
    <n v="14"/>
    <n v="10"/>
    <n v="0"/>
    <n v="2"/>
    <n v="6"/>
    <n v="0"/>
    <n v="0"/>
    <n v="0"/>
    <n v="85"/>
    <n v="4"/>
    <n v="1"/>
    <n v="64"/>
    <n v="0.2133333333333369"/>
    <n v="14"/>
    <n v="9.3333333333330867E-2"/>
    <n v="2"/>
    <n v="4.4444444444443953E-2"/>
    <n v="6"/>
    <n v="0.20000000000000018"/>
    <n v="10"/>
    <n v="0.66666666666666674"/>
    <n v="0"/>
    <n v="1.3877787807814457E-16"/>
  </r>
  <r>
    <x v="2"/>
    <d v="2014-01-19T00:00:00"/>
    <x v="0"/>
    <s v="O500 EURO V"/>
    <x v="169"/>
    <x v="309"/>
    <n v="796361"/>
    <n v="5488"/>
    <n v="0"/>
    <n v="5"/>
    <m/>
    <n v="5"/>
    <n v="6.8"/>
    <m/>
    <m/>
    <n v="0.02"/>
    <m/>
    <n v="56"/>
    <n v="39"/>
    <n v="2"/>
    <n v="0"/>
    <n v="3"/>
    <n v="6"/>
    <n v="0"/>
    <n v="0"/>
    <n v="0"/>
    <n v="76"/>
    <n v="4"/>
    <n v="1"/>
    <n v="56"/>
    <n v="0.18666666666667028"/>
    <n v="39"/>
    <n v="0.25999999999999729"/>
    <n v="3"/>
    <n v="6.666666666666618E-2"/>
    <n v="6"/>
    <n v="0.20000000000000018"/>
    <n v="2"/>
    <n v="0.13333333333333353"/>
    <n v="0"/>
    <n v="1.3877787807814457E-16"/>
  </r>
  <r>
    <x v="2"/>
    <d v="2014-01-19T00:00:00"/>
    <x v="0"/>
    <s v="O500 EURO V"/>
    <x v="169"/>
    <x v="309"/>
    <n v="212920"/>
    <n v="6833"/>
    <n v="0"/>
    <n v="5"/>
    <m/>
    <n v="9"/>
    <n v="6.7"/>
    <m/>
    <m/>
    <n v="0.03"/>
    <m/>
    <n v="64"/>
    <n v="14"/>
    <n v="10"/>
    <n v="0"/>
    <n v="2"/>
    <n v="6"/>
    <n v="0"/>
    <n v="0"/>
    <n v="0"/>
    <n v="85"/>
    <n v="4"/>
    <n v="1"/>
    <n v="64"/>
    <n v="0.2133333333333369"/>
    <n v="14"/>
    <n v="9.3333333333330867E-2"/>
    <n v="2"/>
    <n v="4.4444444444443953E-2"/>
    <n v="6"/>
    <n v="0.20000000000000018"/>
    <n v="10"/>
    <n v="0.66666666666666674"/>
    <n v="0"/>
    <n v="1.3877787807814457E-16"/>
  </r>
  <r>
    <x v="2"/>
    <d v="2014-01-19T00:00:00"/>
    <x v="0"/>
    <s v="O500 EURO V"/>
    <x v="170"/>
    <x v="443"/>
    <n v="249590"/>
    <n v="44450"/>
    <n v="0"/>
    <n v="2"/>
    <m/>
    <n v="5"/>
    <n v="5.8"/>
    <m/>
    <m/>
    <n v="0.08"/>
    <m/>
    <n v="100"/>
    <n v="37"/>
    <n v="20"/>
    <n v="0"/>
    <n v="8"/>
    <n v="11"/>
    <n v="0"/>
    <n v="0"/>
    <n v="1"/>
    <n v="33"/>
    <n v="5"/>
    <n v="0"/>
    <n v="100"/>
    <n v="0.33333333333333737"/>
    <n v="37"/>
    <n v="0.24666666666666398"/>
    <n v="8"/>
    <n v="0.17777777777777731"/>
    <n v="11"/>
    <n v="0.36666666666666681"/>
    <n v="20"/>
    <n v="1"/>
    <n v="0"/>
    <n v="1.3877787807814457E-16"/>
  </r>
  <r>
    <x v="2"/>
    <d v="2014-01-19T00:00:00"/>
    <x v="0"/>
    <s v="O500 EURO V"/>
    <x v="170"/>
    <x v="31"/>
    <n v="811464"/>
    <n v="22976"/>
    <n v="0"/>
    <n v="4"/>
    <m/>
    <n v="4"/>
    <n v="6.2"/>
    <n v="31.5"/>
    <m/>
    <n v="0.02"/>
    <m/>
    <n v="46"/>
    <n v="66"/>
    <n v="2"/>
    <n v="0"/>
    <n v="10"/>
    <n v="5"/>
    <n v="0"/>
    <n v="0"/>
    <n v="1"/>
    <n v="40"/>
    <n v="9"/>
    <n v="1"/>
    <n v="46"/>
    <n v="0.15333333333333701"/>
    <n v="66"/>
    <n v="0.43999999999999695"/>
    <n v="10"/>
    <n v="0.22222222222222177"/>
    <n v="5"/>
    <n v="0.16666666666666685"/>
    <n v="2"/>
    <n v="0.13333333333333353"/>
    <n v="0"/>
    <n v="1.3877787807814457E-16"/>
  </r>
  <r>
    <x v="2"/>
    <d v="2014-01-19T00:00:00"/>
    <x v="0"/>
    <s v="O500 EURO V"/>
    <x v="170"/>
    <x v="31"/>
    <n v="551336"/>
    <n v="19068"/>
    <n v="0"/>
    <n v="2"/>
    <m/>
    <n v="3"/>
    <n v="6.9"/>
    <n v="34.700000000000003"/>
    <m/>
    <n v="0"/>
    <m/>
    <n v="35"/>
    <n v="27"/>
    <n v="3"/>
    <n v="0"/>
    <n v="2"/>
    <n v="6"/>
    <n v="0"/>
    <n v="0"/>
    <n v="0"/>
    <n v="31"/>
    <n v="3"/>
    <n v="0"/>
    <n v="35"/>
    <n v="0.11666666666667042"/>
    <n v="27"/>
    <n v="0.17999999999999744"/>
    <n v="2"/>
    <n v="4.4444444444443953E-2"/>
    <n v="6"/>
    <n v="0.20000000000000018"/>
    <n v="3"/>
    <n v="0.20000000000000018"/>
    <n v="0"/>
    <n v="1.3877787807814457E-16"/>
  </r>
  <r>
    <x v="2"/>
    <d v="2014-01-19T00:00:00"/>
    <x v="0"/>
    <s v="O500 EURO V"/>
    <x v="170"/>
    <x v="309"/>
    <n v="850249"/>
    <n v="5841"/>
    <n v="0"/>
    <n v="6"/>
    <m/>
    <n v="5"/>
    <n v="6.7"/>
    <m/>
    <m/>
    <n v="0.02"/>
    <m/>
    <n v="155"/>
    <n v="62"/>
    <n v="3"/>
    <n v="0"/>
    <n v="5"/>
    <n v="10"/>
    <n v="0"/>
    <n v="1"/>
    <n v="0"/>
    <n v="76"/>
    <n v="3"/>
    <n v="1"/>
    <n v="155"/>
    <n v="0.5166666666666716"/>
    <n v="62"/>
    <n v="0.41333333333333033"/>
    <n v="5"/>
    <n v="0.11111111111111063"/>
    <n v="10"/>
    <n v="0.33339999999999997"/>
    <n v="3"/>
    <n v="0.20000000000000018"/>
    <n v="0"/>
    <n v="1.3877787807814457E-16"/>
  </r>
  <r>
    <x v="2"/>
    <d v="2014-01-19T00:00:00"/>
    <x v="0"/>
    <s v="O500 EURO V"/>
    <x v="170"/>
    <x v="309"/>
    <n v="850549"/>
    <n v="4559"/>
    <n v="0"/>
    <n v="5"/>
    <m/>
    <n v="6"/>
    <n v="7"/>
    <m/>
    <m/>
    <n v="0"/>
    <m/>
    <n v="28"/>
    <n v="26"/>
    <n v="2"/>
    <n v="0"/>
    <n v="3"/>
    <n v="3"/>
    <n v="0"/>
    <n v="0"/>
    <n v="0"/>
    <n v="75"/>
    <n v="3"/>
    <n v="1"/>
    <n v="28"/>
    <n v="9.3333333333337126E-2"/>
    <n v="26"/>
    <n v="0.17333333333333079"/>
    <n v="3"/>
    <n v="6.666666666666618E-2"/>
    <n v="3"/>
    <n v="0.1000000000000002"/>
    <n v="2"/>
    <n v="0.13333333333333353"/>
    <n v="0"/>
    <n v="1.3877787807814457E-16"/>
  </r>
  <r>
    <x v="2"/>
    <d v="2014-01-19T00:00:00"/>
    <x v="0"/>
    <s v="O500 EURO V"/>
    <x v="171"/>
    <x v="158"/>
    <n v="251011"/>
    <n v="45181"/>
    <n v="0"/>
    <n v="2"/>
    <m/>
    <n v="4"/>
    <n v="5.9"/>
    <m/>
    <m/>
    <n v="0.06"/>
    <m/>
    <n v="157"/>
    <n v="32"/>
    <n v="14"/>
    <n v="0"/>
    <n v="7"/>
    <n v="10"/>
    <n v="0"/>
    <n v="0"/>
    <n v="1"/>
    <n v="29"/>
    <n v="6"/>
    <n v="0"/>
    <n v="157"/>
    <n v="0.5233333333333382"/>
    <n v="32"/>
    <n v="0.21333333333333071"/>
    <n v="7"/>
    <n v="0.15555555555555509"/>
    <n v="10"/>
    <n v="0.33339999999999997"/>
    <n v="14"/>
    <n v="0.93333333333333335"/>
    <n v="0"/>
    <n v="1.3877787807814457E-16"/>
  </r>
  <r>
    <x v="2"/>
    <d v="2014-01-19T00:00:00"/>
    <x v="0"/>
    <s v="O500 EURO V"/>
    <x v="171"/>
    <x v="23"/>
    <n v="798781"/>
    <n v="18488"/>
    <n v="0"/>
    <n v="4"/>
    <m/>
    <n v="1"/>
    <n v="6.8"/>
    <n v="35.299999999999997"/>
    <m/>
    <n v="0.02"/>
    <m/>
    <n v="74"/>
    <n v="63"/>
    <n v="5"/>
    <n v="0"/>
    <n v="11"/>
    <n v="8"/>
    <n v="1"/>
    <n v="0"/>
    <n v="1"/>
    <n v="32"/>
    <n v="4"/>
    <n v="1"/>
    <n v="74"/>
    <n v="0.24666666666667017"/>
    <n v="63"/>
    <n v="0.41999999999999699"/>
    <n v="11"/>
    <n v="0.24444444444444399"/>
    <n v="8"/>
    <n v="0.26666666666666683"/>
    <n v="5"/>
    <n v="0.33333333333333348"/>
    <n v="0"/>
    <n v="1.3877787807814457E-16"/>
  </r>
  <r>
    <x v="2"/>
    <d v="2014-01-19T00:00:00"/>
    <x v="0"/>
    <s v="O500 EURO V"/>
    <x v="171"/>
    <x v="31"/>
    <n v="821402"/>
    <n v="16021"/>
    <n v="0"/>
    <n v="2"/>
    <m/>
    <n v="1"/>
    <n v="6.8"/>
    <n v="34"/>
    <m/>
    <n v="0"/>
    <m/>
    <n v="30"/>
    <n v="39"/>
    <n v="1"/>
    <n v="0"/>
    <n v="3"/>
    <n v="4"/>
    <n v="0"/>
    <n v="0"/>
    <n v="0"/>
    <n v="26"/>
    <n v="2"/>
    <n v="0"/>
    <n v="30"/>
    <n v="0.10000000000000378"/>
    <n v="39"/>
    <n v="0.25999999999999729"/>
    <n v="3"/>
    <n v="6.666666666666618E-2"/>
    <n v="4"/>
    <n v="0.13333333333333353"/>
    <n v="1"/>
    <n v="6.666666666666686E-2"/>
    <n v="0"/>
    <n v="1.3877787807814457E-16"/>
  </r>
  <r>
    <x v="2"/>
    <d v="2014-01-19T00:00:00"/>
    <x v="0"/>
    <s v="O500 EURO V"/>
    <x v="171"/>
    <x v="31"/>
    <n v="823788"/>
    <n v="12866"/>
    <n v="0"/>
    <n v="3"/>
    <m/>
    <n v="4"/>
    <n v="7"/>
    <n v="36.4"/>
    <m/>
    <n v="0"/>
    <m/>
    <n v="17"/>
    <n v="53"/>
    <n v="6"/>
    <n v="0"/>
    <n v="5"/>
    <n v="2"/>
    <n v="0"/>
    <n v="0"/>
    <n v="0"/>
    <n v="39"/>
    <n v="3"/>
    <n v="1"/>
    <n v="17"/>
    <n v="5.6666666666670515E-2"/>
    <n v="53"/>
    <n v="0.35333333333333045"/>
    <n v="5"/>
    <n v="0.11111111111111063"/>
    <n v="2"/>
    <n v="6.6666666666666874E-2"/>
    <n v="6"/>
    <n v="0.40000000000000013"/>
    <n v="0"/>
    <n v="1.3877787807814457E-16"/>
  </r>
  <r>
    <x v="2"/>
    <d v="2014-01-19T00:00:00"/>
    <x v="0"/>
    <s v="O500 EURO V"/>
    <x v="171"/>
    <x v="31"/>
    <n v="822314"/>
    <n v="17830"/>
    <n v="0"/>
    <n v="3"/>
    <m/>
    <n v="1"/>
    <n v="6.6"/>
    <n v="35"/>
    <m/>
    <n v="0.02"/>
    <m/>
    <n v="36"/>
    <n v="66"/>
    <n v="2"/>
    <n v="0"/>
    <n v="4"/>
    <n v="4"/>
    <n v="0"/>
    <n v="0"/>
    <n v="0"/>
    <n v="29"/>
    <n v="2"/>
    <n v="1"/>
    <n v="36"/>
    <n v="0.12000000000000374"/>
    <n v="66"/>
    <n v="0.43999999999999695"/>
    <n v="4"/>
    <n v="8.8888888888888407E-2"/>
    <n v="4"/>
    <n v="0.13333333333333353"/>
    <n v="2"/>
    <n v="0.13333333333333353"/>
    <n v="0"/>
    <n v="1.3877787807814457E-16"/>
  </r>
  <r>
    <x v="2"/>
    <d v="2014-01-19T00:00:00"/>
    <x v="0"/>
    <s v="O500 EURO V"/>
    <x v="171"/>
    <x v="31"/>
    <n v="778826"/>
    <n v="25002"/>
    <n v="0"/>
    <n v="4"/>
    <m/>
    <n v="5"/>
    <n v="6.4"/>
    <n v="32.9"/>
    <m/>
    <n v="0"/>
    <m/>
    <n v="51"/>
    <n v="58"/>
    <n v="1"/>
    <n v="0"/>
    <n v="5"/>
    <n v="5"/>
    <n v="0"/>
    <n v="0"/>
    <n v="0"/>
    <n v="35"/>
    <n v="6"/>
    <n v="1"/>
    <n v="51"/>
    <n v="0.17000000000000365"/>
    <n v="58"/>
    <n v="0.38666666666666372"/>
    <n v="5"/>
    <n v="0.11111111111111063"/>
    <n v="5"/>
    <n v="0.16666666666666685"/>
    <n v="1"/>
    <n v="6.666666666666686E-2"/>
    <n v="0"/>
    <n v="1.3877787807814457E-16"/>
  </r>
  <r>
    <x v="2"/>
    <d v="2014-01-19T00:00:00"/>
    <x v="0"/>
    <s v="O500 EURO V"/>
    <x v="172"/>
    <x v="455"/>
    <n v="284958"/>
    <n v="39470"/>
    <n v="0"/>
    <n v="4"/>
    <m/>
    <n v="4"/>
    <n v="7"/>
    <m/>
    <m/>
    <n v="0"/>
    <s v="Clara"/>
    <n v="62"/>
    <n v="25"/>
    <n v="3"/>
    <n v="0"/>
    <n v="6"/>
    <n v="6"/>
    <n v="0"/>
    <n v="0"/>
    <n v="0"/>
    <n v="31"/>
    <n v="3"/>
    <n v="0"/>
    <n v="62"/>
    <n v="0.20666666666667025"/>
    <n v="25"/>
    <n v="0.16666666666666413"/>
    <n v="6"/>
    <n v="0.13333333333333286"/>
    <n v="6"/>
    <n v="0.20000000000000018"/>
    <n v="3"/>
    <n v="0.20000000000000018"/>
    <n v="0"/>
    <n v="1.3877787807814457E-16"/>
  </r>
  <r>
    <x v="2"/>
    <d v="2014-01-19T00:00:00"/>
    <x v="0"/>
    <s v="O500 EURO V"/>
    <x v="172"/>
    <x v="7"/>
    <n v="245566"/>
    <n v="48945"/>
    <n v="0"/>
    <n v="3"/>
    <m/>
    <n v="5"/>
    <n v="6"/>
    <m/>
    <m/>
    <n v="0.4"/>
    <m/>
    <n v="177"/>
    <n v="32"/>
    <n v="15"/>
    <n v="0"/>
    <n v="14"/>
    <n v="12"/>
    <n v="0"/>
    <n v="0"/>
    <n v="1"/>
    <n v="28"/>
    <n v="6"/>
    <n v="0"/>
    <n v="177"/>
    <n v="0.59000000000000419"/>
    <n v="32"/>
    <n v="0.21333333333333071"/>
    <n v="14"/>
    <n v="0.31111111111111062"/>
    <n v="12"/>
    <n v="0.40000000000000013"/>
    <n v="15"/>
    <n v="1"/>
    <n v="0"/>
    <n v="1.3877787807814457E-16"/>
  </r>
  <r>
    <x v="2"/>
    <d v="2014-01-19T00:00:00"/>
    <x v="0"/>
    <s v="O500 EURO V"/>
    <x v="172"/>
    <x v="23"/>
    <n v="783031"/>
    <n v="9179"/>
    <n v="0"/>
    <n v="1"/>
    <m/>
    <n v="1"/>
    <n v="6.8"/>
    <n v="34.6"/>
    <m/>
    <n v="0"/>
    <m/>
    <n v="17"/>
    <n v="17"/>
    <n v="2"/>
    <n v="0"/>
    <n v="2"/>
    <n v="2"/>
    <n v="0"/>
    <n v="0"/>
    <n v="0"/>
    <n v="25"/>
    <n v="2"/>
    <n v="0"/>
    <n v="17"/>
    <n v="5.6666666666670515E-2"/>
    <n v="17"/>
    <n v="0.11333333333333087"/>
    <n v="2"/>
    <n v="4.4444444444443953E-2"/>
    <n v="2"/>
    <n v="6.6666666666666874E-2"/>
    <n v="2"/>
    <n v="0.13333333333333353"/>
    <n v="0"/>
    <n v="1.3877787807814457E-16"/>
  </r>
  <r>
    <x v="2"/>
    <d v="2014-01-19T00:00:00"/>
    <x v="0"/>
    <s v="O500 EURO V"/>
    <x v="172"/>
    <x v="23"/>
    <n v="816018"/>
    <n v="18129"/>
    <n v="0"/>
    <n v="3"/>
    <m/>
    <n v="1"/>
    <n v="7"/>
    <n v="34.9"/>
    <m/>
    <n v="0.03"/>
    <m/>
    <n v="72"/>
    <n v="57"/>
    <n v="5"/>
    <n v="0"/>
    <n v="10"/>
    <n v="7"/>
    <n v="0"/>
    <n v="0"/>
    <n v="1"/>
    <n v="29"/>
    <n v="3"/>
    <n v="0"/>
    <n v="72"/>
    <n v="0.24000000000000352"/>
    <n v="57"/>
    <n v="0.37999999999999706"/>
    <n v="10"/>
    <n v="0.22222222222222177"/>
    <n v="7"/>
    <n v="0.2333333333333335"/>
    <n v="5"/>
    <n v="0.33333333333333348"/>
    <n v="0"/>
    <n v="1.3877787807814457E-16"/>
  </r>
  <r>
    <x v="2"/>
    <d v="2014-01-19T00:00:00"/>
    <x v="0"/>
    <s v="O500 EURO V"/>
    <x v="172"/>
    <x v="23"/>
    <n v="565940"/>
    <n v="21464"/>
    <n v="0"/>
    <n v="2"/>
    <m/>
    <n v="3"/>
    <n v="6.8"/>
    <n v="34.5"/>
    <m/>
    <n v="0"/>
    <m/>
    <n v="40"/>
    <n v="26"/>
    <n v="2"/>
    <n v="0"/>
    <n v="2"/>
    <n v="5"/>
    <n v="0"/>
    <n v="0"/>
    <n v="0"/>
    <n v="27"/>
    <n v="2"/>
    <n v="0"/>
    <n v="40"/>
    <n v="0.13333333333333705"/>
    <n v="26"/>
    <n v="0.17333333333333079"/>
    <n v="2"/>
    <n v="4.4444444444443953E-2"/>
    <n v="5"/>
    <n v="0.16666666666666685"/>
    <n v="2"/>
    <n v="0.13333333333333353"/>
    <n v="0"/>
    <n v="1.3877787807814457E-16"/>
  </r>
  <r>
    <x v="2"/>
    <d v="2014-01-19T00:00:00"/>
    <x v="0"/>
    <s v="O500 EURO V"/>
    <x v="173"/>
    <x v="547"/>
    <n v="244891"/>
    <n v="47752"/>
    <n v="0"/>
    <n v="3"/>
    <m/>
    <n v="6"/>
    <n v="5.9"/>
    <m/>
    <m/>
    <n v="0.38"/>
    <m/>
    <n v="262"/>
    <n v="31"/>
    <n v="28"/>
    <n v="0"/>
    <n v="10"/>
    <n v="15"/>
    <n v="0"/>
    <n v="0"/>
    <n v="1"/>
    <n v="36"/>
    <n v="9"/>
    <n v="0"/>
    <n v="262"/>
    <n v="0.87333333333333463"/>
    <n v="31"/>
    <n v="0.20666666666666406"/>
    <n v="10"/>
    <n v="0.22222222222222177"/>
    <n v="15"/>
    <n v="0.50000000000000011"/>
    <n v="28"/>
    <n v="1"/>
    <n v="0"/>
    <n v="1.3877787807814457E-16"/>
  </r>
  <r>
    <x v="2"/>
    <d v="2014-01-19T00:00:00"/>
    <x v="0"/>
    <s v="O500 EURO V"/>
    <x v="173"/>
    <x v="23"/>
    <n v="541282"/>
    <n v="25089"/>
    <n v="0"/>
    <n v="2"/>
    <m/>
    <n v="3"/>
    <n v="6.8"/>
    <n v="35.200000000000003"/>
    <m/>
    <n v="0"/>
    <m/>
    <n v="30"/>
    <n v="17"/>
    <n v="2"/>
    <n v="0"/>
    <n v="3"/>
    <n v="4"/>
    <n v="0"/>
    <n v="0"/>
    <n v="0"/>
    <n v="31"/>
    <n v="2"/>
    <n v="0"/>
    <n v="30"/>
    <n v="0.10000000000000378"/>
    <n v="17"/>
    <n v="0.11333333333333087"/>
    <n v="3"/>
    <n v="6.666666666666618E-2"/>
    <n v="4"/>
    <n v="0.13333333333333353"/>
    <n v="2"/>
    <n v="0.13333333333333353"/>
    <n v="0"/>
    <n v="1.3877787807814457E-16"/>
  </r>
  <r>
    <x v="2"/>
    <d v="2014-01-19T00:00:00"/>
    <x v="0"/>
    <s v="O500 EURO V"/>
    <x v="173"/>
    <x v="23"/>
    <n v="801753"/>
    <n v="18219"/>
    <n v="0"/>
    <n v="3"/>
    <m/>
    <n v="1"/>
    <n v="6.9"/>
    <n v="35"/>
    <m/>
    <n v="0"/>
    <m/>
    <n v="698"/>
    <n v="44"/>
    <n v="4"/>
    <n v="0"/>
    <n v="3"/>
    <n v="30"/>
    <n v="0"/>
    <n v="0"/>
    <n v="1"/>
    <n v="28"/>
    <n v="3"/>
    <n v="0"/>
    <n v="698"/>
    <n v="1.5"/>
    <n v="44"/>
    <n v="0.29333333333333056"/>
    <n v="3"/>
    <n v="6.666666666666618E-2"/>
    <n v="30"/>
    <n v="1"/>
    <n v="4"/>
    <n v="0.26666666666666683"/>
    <n v="0"/>
    <n v="1.3877787807814457E-16"/>
  </r>
  <r>
    <x v="2"/>
    <d v="2014-01-19T00:00:00"/>
    <x v="0"/>
    <s v="O500 EURO V"/>
    <x v="173"/>
    <x v="23"/>
    <n v="788899"/>
    <n v="9657"/>
    <n v="0"/>
    <n v="2"/>
    <m/>
    <n v="1"/>
    <n v="6.7"/>
    <n v="34.799999999999997"/>
    <m/>
    <n v="0.02"/>
    <m/>
    <n v="33"/>
    <n v="24"/>
    <n v="2"/>
    <n v="0"/>
    <n v="6"/>
    <n v="4"/>
    <n v="0"/>
    <n v="0"/>
    <n v="0"/>
    <n v="29"/>
    <n v="2"/>
    <n v="0"/>
    <n v="33"/>
    <n v="0.11000000000000376"/>
    <n v="24"/>
    <n v="0.15999999999999748"/>
    <n v="6"/>
    <n v="0.13333333333333286"/>
    <n v="4"/>
    <n v="0.13333333333333353"/>
    <n v="2"/>
    <n v="0.13333333333333353"/>
    <n v="0"/>
    <n v="1.3877787807814457E-16"/>
  </r>
  <r>
    <x v="2"/>
    <d v="2014-01-19T00:00:00"/>
    <x v="0"/>
    <s v="O500 EURO V"/>
    <x v="173"/>
    <x v="23"/>
    <n v="799358"/>
    <n v="13937"/>
    <n v="0"/>
    <n v="7"/>
    <m/>
    <n v="1"/>
    <n v="7"/>
    <n v="36.299999999999997"/>
    <m/>
    <n v="0.02"/>
    <m/>
    <n v="14"/>
    <n v="43"/>
    <n v="5"/>
    <n v="0"/>
    <n v="4"/>
    <n v="2"/>
    <n v="0"/>
    <n v="0"/>
    <n v="0"/>
    <n v="27"/>
    <n v="3"/>
    <n v="1"/>
    <n v="14"/>
    <n v="4.6666666666670513E-2"/>
    <n v="43"/>
    <n v="0.28666666666666391"/>
    <n v="4"/>
    <n v="8.8888888888888407E-2"/>
    <n v="2"/>
    <n v="6.6666666666666874E-2"/>
    <n v="5"/>
    <n v="0.33333333333333348"/>
    <n v="0"/>
    <n v="1.3877787807814457E-16"/>
  </r>
  <r>
    <x v="2"/>
    <d v="2014-01-19T00:00:00"/>
    <x v="0"/>
    <s v="O500 EURO V"/>
    <x v="174"/>
    <x v="486"/>
    <n v="247747"/>
    <n v="53235"/>
    <n v="0"/>
    <n v="4"/>
    <m/>
    <n v="11"/>
    <n v="6.4"/>
    <m/>
    <m/>
    <n v="0.08"/>
    <m/>
    <n v="426"/>
    <n v="47"/>
    <n v="14"/>
    <n v="0"/>
    <n v="9"/>
    <n v="15"/>
    <n v="0"/>
    <n v="1"/>
    <n v="1"/>
    <n v="81"/>
    <n v="5"/>
    <n v="1"/>
    <n v="426"/>
    <n v="1.3"/>
    <n v="47"/>
    <n v="0.31333333333333052"/>
    <n v="9"/>
    <n v="0.19999999999999954"/>
    <n v="15"/>
    <n v="0.50000000000000011"/>
    <n v="14"/>
    <n v="0.93333333333333335"/>
    <n v="0"/>
    <n v="1.3877787807814457E-16"/>
  </r>
  <r>
    <x v="2"/>
    <d v="2014-01-19T00:00:00"/>
    <x v="0"/>
    <s v="O500 EURO V"/>
    <x v="174"/>
    <x v="23"/>
    <n v="792320"/>
    <n v="8951"/>
    <n v="0"/>
    <n v="5"/>
    <m/>
    <n v="1"/>
    <n v="7.1"/>
    <n v="35.200000000000003"/>
    <m/>
    <n v="0"/>
    <m/>
    <n v="29"/>
    <n v="83"/>
    <n v="5"/>
    <n v="0"/>
    <n v="3"/>
    <n v="2"/>
    <n v="0"/>
    <n v="1"/>
    <n v="0"/>
    <n v="37"/>
    <n v="9"/>
    <n v="1"/>
    <n v="29"/>
    <n v="9.6666666666670453E-2"/>
    <n v="83"/>
    <n v="0.55333333333333046"/>
    <n v="3"/>
    <n v="6.666666666666618E-2"/>
    <n v="2"/>
    <n v="6.6666666666666874E-2"/>
    <n v="5"/>
    <n v="0.33333333333333348"/>
    <n v="0"/>
    <n v="1.3877787807814457E-16"/>
  </r>
  <r>
    <x v="2"/>
    <d v="2014-01-19T00:00:00"/>
    <x v="0"/>
    <s v="O500 EURO V"/>
    <x v="174"/>
    <x v="23"/>
    <n v="805058"/>
    <n v="18361"/>
    <n v="0"/>
    <n v="2"/>
    <m/>
    <n v="1"/>
    <n v="6.9"/>
    <n v="35.4"/>
    <m/>
    <n v="0.02"/>
    <m/>
    <n v="21"/>
    <n v="22"/>
    <n v="2"/>
    <n v="0"/>
    <n v="1"/>
    <n v="3"/>
    <n v="0"/>
    <n v="0"/>
    <n v="0"/>
    <n v="29"/>
    <n v="2"/>
    <n v="0"/>
    <n v="21"/>
    <n v="7.0000000000003837E-2"/>
    <n v="22"/>
    <n v="0.14666666666666417"/>
    <n v="1"/>
    <n v="2.222222222222173E-2"/>
    <n v="3"/>
    <n v="0.1000000000000002"/>
    <n v="2"/>
    <n v="0.13333333333333353"/>
    <n v="0"/>
    <n v="1.3877787807814457E-16"/>
  </r>
  <r>
    <x v="2"/>
    <d v="2014-01-19T00:00:00"/>
    <x v="0"/>
    <s v="O500 EURO V"/>
    <x v="174"/>
    <x v="23"/>
    <n v="804571"/>
    <n v="16692"/>
    <n v="0"/>
    <n v="3"/>
    <m/>
    <n v="1"/>
    <n v="6.8"/>
    <n v="32.200000000000003"/>
    <m/>
    <n v="0.03"/>
    <m/>
    <n v="55"/>
    <n v="33"/>
    <n v="2"/>
    <n v="0"/>
    <n v="2"/>
    <n v="7"/>
    <n v="0"/>
    <n v="0"/>
    <n v="0"/>
    <n v="30"/>
    <n v="3"/>
    <n v="0"/>
    <n v="55"/>
    <n v="0.18333333333333696"/>
    <n v="33"/>
    <n v="0.21999999999999736"/>
    <n v="2"/>
    <n v="4.4444444444443953E-2"/>
    <n v="7"/>
    <n v="0.2333333333333335"/>
    <n v="2"/>
    <n v="0.13333333333333353"/>
    <n v="0"/>
    <n v="1.3877787807814457E-16"/>
  </r>
  <r>
    <x v="2"/>
    <d v="2014-01-19T00:00:00"/>
    <x v="0"/>
    <s v="O500 EURO V"/>
    <x v="174"/>
    <x v="23"/>
    <n v="823764"/>
    <n v="16590"/>
    <n v="0"/>
    <n v="6"/>
    <m/>
    <n v="1"/>
    <n v="6.8"/>
    <n v="35"/>
    <m/>
    <n v="0.02"/>
    <m/>
    <n v="191"/>
    <n v="160"/>
    <n v="4"/>
    <n v="1"/>
    <n v="28"/>
    <n v="9"/>
    <n v="1"/>
    <n v="1"/>
    <n v="0"/>
    <n v="30"/>
    <n v="3"/>
    <n v="1"/>
    <n v="191"/>
    <n v="0.63666666666667038"/>
    <n v="160"/>
    <n v="1"/>
    <n v="28"/>
    <n v="0.62222222222222168"/>
    <n v="9"/>
    <n v="0.30000000000000016"/>
    <n v="4"/>
    <n v="0.26666666666666683"/>
    <n v="1"/>
    <n v="0.10000000000000014"/>
  </r>
  <r>
    <x v="2"/>
    <d v="2014-01-19T00:00:00"/>
    <x v="0"/>
    <s v="O500 EURO V"/>
    <x v="174"/>
    <x v="23"/>
    <n v="11582"/>
    <n v="4143"/>
    <n v="0"/>
    <n v="2"/>
    <m/>
    <n v="2"/>
    <n v="6.8"/>
    <n v="34.4"/>
    <m/>
    <n v="0"/>
    <m/>
    <n v="22"/>
    <n v="7"/>
    <n v="109"/>
    <n v="0"/>
    <n v="3"/>
    <n v="2"/>
    <n v="0"/>
    <n v="0"/>
    <n v="0"/>
    <n v="44"/>
    <n v="2"/>
    <n v="0"/>
    <n v="22"/>
    <n v="7.3333333333337164E-2"/>
    <n v="7"/>
    <n v="4.6666666666664192E-2"/>
    <n v="3"/>
    <n v="6.666666666666618E-2"/>
    <n v="2"/>
    <n v="6.6666666666666874E-2"/>
    <n v="109"/>
    <n v="1"/>
    <n v="0"/>
    <n v="1.3877787807814457E-16"/>
  </r>
  <r>
    <x v="3"/>
    <m/>
    <x v="3"/>
    <m/>
    <x v="175"/>
    <x v="5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664">
  <r>
    <x v="0"/>
    <d v="2011-06-06T00:00:00"/>
    <x v="0"/>
    <s v="UPA400"/>
    <x v="0"/>
    <x v="0"/>
    <n v="908818"/>
    <n v="71994"/>
    <n v="0"/>
    <n v="5"/>
    <m/>
    <n v="3"/>
    <n v="6.1"/>
    <m/>
    <m/>
    <n v="0.37"/>
    <m/>
    <n v="38"/>
    <n v="69"/>
    <n v="0"/>
    <n v="0"/>
    <n v="7"/>
    <n v="5"/>
    <n v="0"/>
    <n v="0"/>
    <n v="0"/>
    <n v="38"/>
    <n v="10"/>
    <n v="1"/>
    <n v="38"/>
    <n v="0.1266666666666704"/>
    <n v="69"/>
    <n v="0.45999999999999691"/>
    <n v="7"/>
    <n v="0.15555555555555509"/>
    <n v="5"/>
    <n v="0.16666666666666685"/>
    <n v="0"/>
    <n v="1.9428902930940239E-16"/>
    <n v="0"/>
    <n v="1.3877787807814457E-16"/>
    <n v="1"/>
    <x v="0"/>
  </r>
  <r>
    <x v="0"/>
    <d v="2011-06-06T00:00:00"/>
    <x v="0"/>
    <s v="UPA400"/>
    <x v="0"/>
    <x v="1"/>
    <n v="895995"/>
    <n v="59171"/>
    <n v="0"/>
    <n v="5"/>
    <m/>
    <n v="1"/>
    <n v="6.3"/>
    <m/>
    <m/>
    <n v="0.04"/>
    <m/>
    <n v="35"/>
    <n v="73"/>
    <n v="1"/>
    <n v="0"/>
    <n v="9"/>
    <n v="0"/>
    <n v="1"/>
    <n v="1"/>
    <n v="0"/>
    <n v="132"/>
    <n v="83"/>
    <n v="1"/>
    <n v="35"/>
    <n v="0.11666666666667042"/>
    <n v="73"/>
    <n v="0.48666666666666353"/>
    <n v="9"/>
    <n v="0.19999999999999954"/>
    <n v="0"/>
    <n v="2.0816681711721685E-16"/>
    <n v="1"/>
    <n v="6.666666666666686E-2"/>
    <n v="0"/>
    <n v="1.3877787807814457E-16"/>
    <n v="0"/>
    <x v="1"/>
  </r>
  <r>
    <x v="0"/>
    <d v="2011-06-06T00:00:00"/>
    <x v="0"/>
    <s v="UPA400"/>
    <x v="0"/>
    <x v="2"/>
    <n v="853394"/>
    <n v="16570"/>
    <n v="0"/>
    <n v="2"/>
    <m/>
    <n v="1"/>
    <n v="6.3"/>
    <n v="29.04"/>
    <n v="0.89"/>
    <n v="0.05"/>
    <m/>
    <n v="30"/>
    <n v="37"/>
    <n v="2"/>
    <n v="0"/>
    <n v="4"/>
    <n v="2"/>
    <n v="0"/>
    <m/>
    <n v="0"/>
    <n v="28"/>
    <n v="6"/>
    <n v="0"/>
    <n v="30"/>
    <n v="0.10000000000000378"/>
    <n v="37"/>
    <n v="0.24666666666666398"/>
    <n v="4"/>
    <n v="8.8888888888888407E-2"/>
    <n v="2"/>
    <n v="6.6666666666666874E-2"/>
    <n v="2"/>
    <n v="0.13333333333333353"/>
    <n v="0"/>
    <n v="1.3877787807814457E-16"/>
    <n v="0"/>
    <x v="2"/>
  </r>
  <r>
    <x v="0"/>
    <d v="2011-06-06T00:00:00"/>
    <x v="0"/>
    <s v="UPA400"/>
    <x v="0"/>
    <x v="3"/>
    <n v="840976"/>
    <n v="4152"/>
    <n v="0"/>
    <n v="2"/>
    <m/>
    <n v="1"/>
    <n v="6.8"/>
    <m/>
    <m/>
    <n v="0.33"/>
    <m/>
    <n v="23"/>
    <n v="27"/>
    <n v="4"/>
    <n v="0"/>
    <n v="2"/>
    <n v="2"/>
    <n v="0"/>
    <n v="0"/>
    <n v="0"/>
    <n v="27"/>
    <n v="6"/>
    <n v="0"/>
    <n v="23"/>
    <n v="7.6666666666670491E-2"/>
    <n v="27"/>
    <n v="0.17999999999999744"/>
    <n v="2"/>
    <n v="4.4444444444443953E-2"/>
    <n v="2"/>
    <n v="6.6666666666666874E-2"/>
    <n v="4"/>
    <n v="0.26666666666666683"/>
    <n v="0"/>
    <n v="1.3877787807814457E-16"/>
    <n v="0"/>
    <x v="3"/>
  </r>
  <r>
    <x v="0"/>
    <d v="2011-06-06T00:00:00"/>
    <x v="0"/>
    <s v="UPA400"/>
    <x v="0"/>
    <x v="4"/>
    <n v="745769"/>
    <n v="120258"/>
    <n v="0"/>
    <n v="5"/>
    <n v="-1"/>
    <n v="13"/>
    <n v="7"/>
    <n v="37.4"/>
    <n v="0.1"/>
    <n v="0.1"/>
    <s v="Clara"/>
    <n v="87"/>
    <n v="68"/>
    <n v="10"/>
    <n v="0"/>
    <n v="25"/>
    <n v="7"/>
    <n v="0"/>
    <n v="1"/>
    <n v="-1"/>
    <n v="43"/>
    <n v="8"/>
    <n v="1"/>
    <n v="87"/>
    <n v="0.29000000000000375"/>
    <n v="68"/>
    <n v="0.45333333333333026"/>
    <n v="25"/>
    <n v="0.55559999999999998"/>
    <n v="7"/>
    <n v="0.2333333333333335"/>
    <n v="10"/>
    <n v="0.66666666666666674"/>
    <n v="0"/>
    <n v="1.3877787807814457E-16"/>
    <n v="0"/>
    <x v="4"/>
  </r>
  <r>
    <x v="0"/>
    <d v="2011-06-06T00:00:00"/>
    <x v="0"/>
    <s v="UPA400"/>
    <x v="0"/>
    <x v="5"/>
    <n v="715400"/>
    <n v="89889"/>
    <n v="0"/>
    <n v="0"/>
    <n v="0"/>
    <n v="25.4"/>
    <n v="7"/>
    <n v="37.6"/>
    <m/>
    <n v="-1"/>
    <s v="Oscura"/>
    <n v="60.7"/>
    <n v="23.5"/>
    <n v="6"/>
    <n v="1.8"/>
    <n v="5.0999999999999996"/>
    <n v="13.4"/>
    <n v="0"/>
    <n v="2.4"/>
    <n v="0"/>
    <n v="149.19999999999999"/>
    <n v="44.4"/>
    <n v="0.5"/>
    <n v="61"/>
    <n v="0.20333333333333692"/>
    <n v="24"/>
    <n v="0.15999999999999748"/>
    <n v="5"/>
    <n v="0.11111111111111063"/>
    <n v="13"/>
    <n v="0.43333333333333346"/>
    <n v="6"/>
    <n v="0.40000000000000013"/>
    <n v="2"/>
    <n v="0.20000000000000015"/>
    <n v="0"/>
    <x v="5"/>
  </r>
  <r>
    <x v="0"/>
    <d v="2011-06-06T00:00:00"/>
    <x v="0"/>
    <s v="UPA400"/>
    <x v="0"/>
    <x v="6"/>
    <n v="607343"/>
    <n v="7205"/>
    <n v="0"/>
    <n v="7.8108969999999998"/>
    <n v="0"/>
    <n v="1.031398"/>
    <n v="5.7521019999999998"/>
    <n v="31.56251"/>
    <m/>
    <n v="25.4"/>
    <m/>
    <n v="49.11938"/>
    <n v="69.974500000000006"/>
    <n v="5.7392000000000003"/>
    <n v="0.54453300000000004"/>
    <n v="12.73268"/>
    <n v="12.270720000000001"/>
    <n v="0"/>
    <n v="0"/>
    <n v="0"/>
    <n v="69.34599"/>
    <n v="19.89874"/>
    <n v="0"/>
    <n v="49"/>
    <n v="0.16333333333333699"/>
    <n v="70"/>
    <n v="0.46666666666666357"/>
    <n v="13"/>
    <n v="0.28888888888888842"/>
    <n v="12"/>
    <n v="0.40000000000000013"/>
    <n v="6"/>
    <n v="0.40000000000000013"/>
    <n v="1"/>
    <n v="0.10000000000000014"/>
    <n v="0"/>
    <x v="6"/>
  </r>
  <r>
    <x v="0"/>
    <d v="2011-10-22T00:00:00"/>
    <x v="0"/>
    <s v="UPA400"/>
    <x v="1"/>
    <x v="7"/>
    <n v="884318"/>
    <n v="85178"/>
    <n v="0"/>
    <n v="4"/>
    <m/>
    <n v="3"/>
    <n v="6.1"/>
    <m/>
    <m/>
    <n v="0.32"/>
    <m/>
    <n v="111"/>
    <n v="70"/>
    <n v="1"/>
    <n v="0"/>
    <n v="9"/>
    <n v="13"/>
    <n v="0"/>
    <n v="0"/>
    <n v="1"/>
    <n v="43"/>
    <n v="10"/>
    <n v="1"/>
    <n v="111"/>
    <n v="0.37000000000000427"/>
    <n v="70"/>
    <n v="0.46666666666666357"/>
    <n v="9"/>
    <n v="0.19999999999999954"/>
    <n v="13"/>
    <n v="0.43333333333333346"/>
    <n v="1"/>
    <n v="6.666666666666686E-2"/>
    <n v="0"/>
    <n v="1.3877787807814457E-16"/>
    <n v="1"/>
    <x v="0"/>
  </r>
  <r>
    <x v="0"/>
    <d v="2011-10-22T00:00:00"/>
    <x v="0"/>
    <s v="UPA400"/>
    <x v="1"/>
    <x v="8"/>
    <n v="850318"/>
    <n v="51178"/>
    <n v="0"/>
    <n v="4"/>
    <m/>
    <n v="9"/>
    <n v="5.9"/>
    <m/>
    <m/>
    <n v="0.06"/>
    <m/>
    <n v="79"/>
    <n v="78"/>
    <n v="4"/>
    <n v="0"/>
    <n v="13"/>
    <n v="8"/>
    <n v="0"/>
    <n v="0"/>
    <n v="1"/>
    <n v="30"/>
    <n v="7"/>
    <n v="4"/>
    <n v="79"/>
    <n v="0.26333333333333692"/>
    <n v="78"/>
    <n v="0.51999999999999691"/>
    <n v="13"/>
    <n v="0.28888888888888842"/>
    <n v="8"/>
    <n v="0.26666666666666683"/>
    <n v="4"/>
    <n v="0.26666666666666683"/>
    <n v="0"/>
    <n v="1.3877787807814457E-16"/>
    <n v="0"/>
    <x v="1"/>
  </r>
  <r>
    <x v="0"/>
    <d v="2011-10-22T00:00:00"/>
    <x v="0"/>
    <s v="UPA400"/>
    <x v="1"/>
    <x v="2"/>
    <n v="832177"/>
    <n v="33037"/>
    <n v="0"/>
    <n v="6"/>
    <m/>
    <n v="2"/>
    <n v="6.3540000000000001"/>
    <n v="29.19"/>
    <n v="0.84"/>
    <n v="0.14000000000000001"/>
    <m/>
    <n v="53"/>
    <n v="21"/>
    <n v="1"/>
    <n v="0"/>
    <n v="3"/>
    <n v="7"/>
    <n v="0"/>
    <m/>
    <n v="0"/>
    <n v="27"/>
    <n v="1"/>
    <n v="0"/>
    <n v="53"/>
    <n v="0.1766666666666703"/>
    <n v="21"/>
    <n v="0.13999999999999752"/>
    <n v="3"/>
    <n v="6.666666666666618E-2"/>
    <n v="7"/>
    <n v="0.2333333333333335"/>
    <n v="1"/>
    <n v="6.666666666666686E-2"/>
    <n v="0"/>
    <n v="1.3877787807814457E-16"/>
    <n v="0"/>
    <x v="2"/>
  </r>
  <r>
    <x v="0"/>
    <d v="2011-10-22T00:00:00"/>
    <x v="0"/>
    <s v="UPA400"/>
    <x v="1"/>
    <x v="9"/>
    <n v="824582"/>
    <n v="25442"/>
    <n v="0"/>
    <n v="2"/>
    <m/>
    <n v="0"/>
    <n v="6.5"/>
    <m/>
    <m/>
    <n v="0.41"/>
    <m/>
    <n v="39"/>
    <n v="20"/>
    <n v="2"/>
    <n v="0"/>
    <n v="2"/>
    <n v="5"/>
    <n v="0"/>
    <n v="0"/>
    <n v="0"/>
    <n v="26"/>
    <n v="2"/>
    <n v="0"/>
    <n v="39"/>
    <n v="0.13000000000000372"/>
    <n v="20"/>
    <n v="0.13333333333333086"/>
    <n v="2"/>
    <n v="4.4444444444443953E-2"/>
    <n v="5"/>
    <n v="0.16666666666666685"/>
    <n v="2"/>
    <n v="0.13333333333333353"/>
    <n v="0"/>
    <n v="1.3877787807814457E-16"/>
    <n v="0"/>
    <x v="3"/>
  </r>
  <r>
    <x v="0"/>
    <d v="2011-10-22T00:00:00"/>
    <x v="0"/>
    <s v="UPA400"/>
    <x v="1"/>
    <x v="10"/>
    <n v="796794"/>
    <n v="31794"/>
    <n v="0"/>
    <n v="4"/>
    <m/>
    <n v="1"/>
    <n v="6.3"/>
    <m/>
    <m/>
    <n v="0.52"/>
    <m/>
    <n v="83"/>
    <n v="27"/>
    <n v="0"/>
    <n v="0"/>
    <n v="6"/>
    <n v="8"/>
    <n v="0"/>
    <n v="0"/>
    <n v="1"/>
    <n v="34"/>
    <n v="4"/>
    <n v="1"/>
    <n v="83"/>
    <n v="0.27666666666667034"/>
    <n v="27"/>
    <n v="0.17999999999999744"/>
    <n v="6"/>
    <n v="0.13333333333333286"/>
    <n v="8"/>
    <n v="0.26666666666666683"/>
    <n v="0"/>
    <n v="1.9428902930940239E-16"/>
    <n v="0"/>
    <n v="1.3877787807814457E-16"/>
    <n v="0"/>
    <x v="4"/>
  </r>
  <r>
    <x v="0"/>
    <d v="2011-10-22T00:00:00"/>
    <x v="0"/>
    <s v="UPA400"/>
    <x v="1"/>
    <x v="11"/>
    <n v="759797"/>
    <n v="30014"/>
    <n v="0"/>
    <n v="3"/>
    <n v="0"/>
    <n v="1"/>
    <n v="7.2"/>
    <n v="37.6"/>
    <n v="0.1"/>
    <n v="0.1"/>
    <s v="Clara"/>
    <n v="45"/>
    <n v="25"/>
    <n v="1"/>
    <n v="0"/>
    <n v="8"/>
    <n v="4"/>
    <n v="0"/>
    <n v="0"/>
    <n v="0"/>
    <n v="25"/>
    <n v="3"/>
    <n v="0"/>
    <n v="45"/>
    <n v="0.15000000000000369"/>
    <n v="25"/>
    <n v="0.16666666666666413"/>
    <n v="8"/>
    <n v="0.17777777777777731"/>
    <n v="4"/>
    <n v="0.13333333333333353"/>
    <n v="1"/>
    <n v="6.666666666666686E-2"/>
    <n v="0"/>
    <n v="1.3877787807814457E-16"/>
    <n v="0"/>
    <x v="5"/>
  </r>
  <r>
    <x v="0"/>
    <d v="2011-10-22T00:00:00"/>
    <x v="0"/>
    <s v="UPA400"/>
    <x v="1"/>
    <x v="12"/>
    <n v="729783"/>
    <n v="118843"/>
    <n v="0"/>
    <n v="26.5"/>
    <n v="0"/>
    <n v="4.3"/>
    <n v="7.1"/>
    <n v="36.5"/>
    <n v="0"/>
    <n v="-1"/>
    <s v="Oscura"/>
    <n v="63"/>
    <n v="42.7"/>
    <n v="6.1"/>
    <n v="1.2"/>
    <n v="18.3"/>
    <n v="7.2"/>
    <n v="1.4"/>
    <n v="0"/>
    <n v="0"/>
    <n v="109"/>
    <n v="22.8"/>
    <n v="22.5"/>
    <n v="63"/>
    <n v="0.21000000000000357"/>
    <n v="43"/>
    <n v="0.28666666666666391"/>
    <n v="18"/>
    <n v="0.39999999999999941"/>
    <n v="7"/>
    <n v="0.2333333333333335"/>
    <n v="6"/>
    <n v="0.40000000000000013"/>
    <n v="1"/>
    <n v="0.10000000000000014"/>
    <n v="0"/>
    <x v="6"/>
  </r>
  <r>
    <x v="0"/>
    <d v="2011-10-22T00:00:00"/>
    <x v="0"/>
    <s v="UPA400"/>
    <x v="1"/>
    <x v="5"/>
    <n v="692982"/>
    <n v="82042"/>
    <n v="0"/>
    <n v="0"/>
    <n v="0"/>
    <n v="5.6"/>
    <n v="6.9"/>
    <n v="36.799999999999997"/>
    <m/>
    <n v="-1"/>
    <s v="Oscura"/>
    <n v="55.1"/>
    <n v="4"/>
    <n v="2.1"/>
    <n v="0"/>
    <n v="12.3"/>
    <n v="9.6999999999999993"/>
    <n v="0.6"/>
    <n v="1.9"/>
    <n v="0"/>
    <n v="135.4"/>
    <n v="42"/>
    <n v="0.5"/>
    <n v="55"/>
    <n v="0.18333333333333696"/>
    <n v="4"/>
    <n v="2.6666666666664188E-2"/>
    <n v="12"/>
    <n v="0.26666666666666622"/>
    <n v="10"/>
    <n v="0.33339999999999997"/>
    <n v="2"/>
    <n v="0.13333333333333353"/>
    <n v="0"/>
    <n v="1.3877787807814457E-16"/>
    <n v="0"/>
    <x v="7"/>
  </r>
  <r>
    <x v="0"/>
    <d v="2012-03-01T00:00:00"/>
    <x v="0"/>
    <s v="UPA400"/>
    <x v="2"/>
    <x v="13"/>
    <n v="889085"/>
    <n v="3475"/>
    <n v="0"/>
    <n v="3"/>
    <m/>
    <n v="1"/>
    <n v="6.7249999999999996"/>
    <n v="31.15"/>
    <n v="0.97"/>
    <n v="0.44"/>
    <m/>
    <n v="29"/>
    <n v="23"/>
    <n v="8"/>
    <n v="0"/>
    <n v="9"/>
    <n v="4"/>
    <n v="0"/>
    <m/>
    <n v="0"/>
    <n v="35"/>
    <n v="3"/>
    <n v="1"/>
    <n v="29"/>
    <n v="9.6666666666670453E-2"/>
    <n v="23"/>
    <n v="0.15333333333333082"/>
    <n v="9"/>
    <n v="0.19999999999999954"/>
    <n v="4"/>
    <n v="0.13333333333333353"/>
    <n v="8"/>
    <n v="0.53333333333333344"/>
    <n v="0"/>
    <n v="1.3877787807814457E-16"/>
    <n v="1"/>
    <x v="0"/>
  </r>
  <r>
    <x v="0"/>
    <d v="2012-03-01T00:00:00"/>
    <x v="0"/>
    <s v="UPA400"/>
    <x v="2"/>
    <x v="14"/>
    <n v="880653"/>
    <n v="96781"/>
    <n v="0"/>
    <n v="4"/>
    <m/>
    <n v="3"/>
    <n v="6.7"/>
    <n v="32"/>
    <n v="1.2"/>
    <n v="0.03"/>
    <m/>
    <n v="77"/>
    <n v="72"/>
    <n v="27"/>
    <n v="0"/>
    <n v="21"/>
    <n v="5"/>
    <n v="1"/>
    <n v="1"/>
    <n v="0"/>
    <n v="56"/>
    <n v="24"/>
    <n v="3"/>
    <n v="77"/>
    <n v="0.25666666666667021"/>
    <n v="72"/>
    <n v="0.47999999999999687"/>
    <n v="21"/>
    <n v="0.46666666666666601"/>
    <n v="5"/>
    <n v="0.16666666666666685"/>
    <n v="27"/>
    <n v="1"/>
    <n v="0"/>
    <n v="1.3877787807814457E-16"/>
    <n v="0"/>
    <x v="1"/>
  </r>
  <r>
    <x v="0"/>
    <d v="2012-03-01T00:00:00"/>
    <x v="0"/>
    <s v="UPA400"/>
    <x v="2"/>
    <x v="15"/>
    <n v="841605"/>
    <n v="19128"/>
    <n v="0"/>
    <n v="3"/>
    <m/>
    <n v="1"/>
    <n v="6.5"/>
    <m/>
    <m/>
    <n v="0.23"/>
    <m/>
    <n v="13"/>
    <n v="18"/>
    <n v="0"/>
    <n v="0"/>
    <n v="3"/>
    <n v="2"/>
    <n v="0"/>
    <n v="0"/>
    <n v="0"/>
    <n v="27"/>
    <n v="2"/>
    <n v="0"/>
    <n v="13"/>
    <n v="4.3333333333337179E-2"/>
    <n v="18"/>
    <n v="0.11999999999999754"/>
    <n v="3"/>
    <n v="6.666666666666618E-2"/>
    <n v="2"/>
    <n v="6.6666666666666874E-2"/>
    <n v="0"/>
    <n v="1.9428902930940239E-16"/>
    <n v="0"/>
    <n v="1.3877787807814457E-16"/>
    <n v="0"/>
    <x v="2"/>
  </r>
  <r>
    <x v="0"/>
    <d v="2012-03-01T00:00:00"/>
    <x v="0"/>
    <s v="UPA400"/>
    <x v="2"/>
    <x v="16"/>
    <n v="849561"/>
    <n v="65689"/>
    <n v="0"/>
    <n v="6"/>
    <m/>
    <n v="5"/>
    <n v="6.7"/>
    <n v="34.6"/>
    <n v="1.35"/>
    <n v="0.04"/>
    <s v="   CLARA"/>
    <n v="66"/>
    <n v="73"/>
    <n v="4"/>
    <n v="0"/>
    <n v="27"/>
    <n v="5"/>
    <n v="1"/>
    <n v="1"/>
    <n v="0"/>
    <n v="60"/>
    <n v="26"/>
    <n v="5"/>
    <n v="66"/>
    <n v="0.22000000000000355"/>
    <n v="73"/>
    <n v="0.48666666666666353"/>
    <n v="27"/>
    <n v="0.59999999999999942"/>
    <n v="5"/>
    <n v="0.16666666666666685"/>
    <n v="4"/>
    <n v="0.26666666666666683"/>
    <n v="0"/>
    <n v="1.3877787807814457E-16"/>
    <n v="0"/>
    <x v="3"/>
  </r>
  <r>
    <x v="0"/>
    <d v="2012-03-01T00:00:00"/>
    <x v="0"/>
    <s v="UPA400"/>
    <x v="2"/>
    <x v="17"/>
    <n v="817202"/>
    <n v="33330"/>
    <n v="0"/>
    <n v="4"/>
    <m/>
    <n v="4"/>
    <n v="6.9"/>
    <n v="34.5"/>
    <n v="1"/>
    <n v="0.1"/>
    <s v="Clara"/>
    <n v="45"/>
    <n v="59"/>
    <n v="3"/>
    <n v="0"/>
    <n v="23"/>
    <n v="3"/>
    <n v="1"/>
    <n v="0"/>
    <n v="0"/>
    <n v="47"/>
    <n v="28"/>
    <n v="5"/>
    <n v="45"/>
    <n v="0.15000000000000369"/>
    <n v="59"/>
    <n v="0.39333333333333037"/>
    <n v="23"/>
    <n v="0.51111111111111041"/>
    <n v="3"/>
    <n v="0.1000000000000002"/>
    <n v="3"/>
    <n v="0.20000000000000018"/>
    <n v="0"/>
    <n v="1.3877787807814457E-16"/>
    <n v="0"/>
    <x v="4"/>
  </r>
  <r>
    <x v="0"/>
    <d v="2012-03-01T00:00:00"/>
    <x v="0"/>
    <s v="UPA400"/>
    <x v="2"/>
    <x v="18"/>
    <n v="783872"/>
    <n v="118800"/>
    <n v="0"/>
    <n v="8"/>
    <n v="0"/>
    <n v="13"/>
    <n v="7"/>
    <n v="38.200000000000003"/>
    <n v="0.1"/>
    <n v="0.1"/>
    <s v="Clara"/>
    <n v="156"/>
    <n v="167"/>
    <n v="10"/>
    <n v="0"/>
    <n v="57"/>
    <n v="12"/>
    <n v="3"/>
    <n v="1"/>
    <n v="0"/>
    <n v="122"/>
    <n v="84"/>
    <n v="20"/>
    <n v="156"/>
    <n v="0.5200000000000049"/>
    <n v="167"/>
    <n v="1"/>
    <n v="57"/>
    <n v="1"/>
    <n v="12"/>
    <n v="0.40000000000000013"/>
    <n v="10"/>
    <n v="0.66666666666666674"/>
    <n v="0"/>
    <n v="1.3877787807814457E-16"/>
    <n v="0"/>
    <x v="5"/>
  </r>
  <r>
    <x v="0"/>
    <d v="2012-03-01T00:00:00"/>
    <x v="0"/>
    <s v="UPA400"/>
    <x v="2"/>
    <x v="19"/>
    <n v="755275"/>
    <n v="90203"/>
    <n v="0"/>
    <n v="41.6"/>
    <n v="0"/>
    <n v="20"/>
    <n v="6.9"/>
    <n v="38.6"/>
    <m/>
    <n v="-1"/>
    <s v="Oscura"/>
    <n v="108.1"/>
    <n v="104.6"/>
    <n v="11.6"/>
    <n v="6.8"/>
    <n v="40.6"/>
    <n v="15.3"/>
    <n v="2.5"/>
    <n v="0"/>
    <n v="0"/>
    <n v="182.3"/>
    <n v="53"/>
    <n v="14.6"/>
    <n v="108"/>
    <n v="0.36000000000000421"/>
    <n v="105"/>
    <n v="0.69999999999999807"/>
    <n v="41"/>
    <n v="0.91111111111111098"/>
    <n v="15"/>
    <n v="0.50000000000000011"/>
    <n v="12"/>
    <n v="0.8"/>
    <n v="7"/>
    <n v="0.70000000000000007"/>
    <n v="0"/>
    <x v="6"/>
  </r>
  <r>
    <x v="0"/>
    <d v="2012-03-01T00:00:00"/>
    <x v="0"/>
    <s v="UPA400"/>
    <x v="2"/>
    <x v="20"/>
    <n v="725675"/>
    <n v="60603"/>
    <n v="0"/>
    <n v="0"/>
    <n v="0"/>
    <n v="19.100000000000001"/>
    <n v="7.1"/>
    <n v="38"/>
    <m/>
    <n v="-1"/>
    <s v="Oscura"/>
    <n v="52.7"/>
    <n v="0.8"/>
    <n v="2.8"/>
    <n v="0.9"/>
    <n v="0"/>
    <n v="3.7"/>
    <n v="0.9"/>
    <n v="2.1"/>
    <n v="0"/>
    <n v="580.9"/>
    <n v="51.9"/>
    <n v="35.299999999999997"/>
    <n v="53"/>
    <n v="0.1766666666666703"/>
    <n v="1"/>
    <n v="6.6666666666641847E-3"/>
    <n v="0"/>
    <n v="-4.9266146717741321E-16"/>
    <n v="4"/>
    <n v="0.13333333333333353"/>
    <n v="3"/>
    <n v="0.20000000000000018"/>
    <n v="1"/>
    <n v="0.10000000000000014"/>
    <n v="0"/>
    <x v="7"/>
  </r>
  <r>
    <x v="0"/>
    <d v="2012-03-01T00:00:00"/>
    <x v="0"/>
    <s v="UPA400"/>
    <x v="2"/>
    <x v="21"/>
    <n v="693993"/>
    <n v="28862"/>
    <n v="0"/>
    <n v="0"/>
    <n v="0"/>
    <n v="16.3"/>
    <n v="7.3"/>
    <n v="38"/>
    <m/>
    <n v="-1"/>
    <s v="Oscura"/>
    <n v="62"/>
    <n v="23.3"/>
    <n v="5.4"/>
    <n v="2"/>
    <n v="15.5"/>
    <n v="0.9"/>
    <n v="1.8"/>
    <n v="1.7"/>
    <n v="0"/>
    <n v="247.8"/>
    <n v="54.5"/>
    <n v="21.4"/>
    <n v="62"/>
    <n v="0.20666666666667025"/>
    <n v="23"/>
    <n v="0.15333333333333082"/>
    <n v="16"/>
    <n v="0.35555555555555501"/>
    <n v="1"/>
    <n v="3.3333333333333541E-2"/>
    <n v="5"/>
    <n v="0.33333333333333348"/>
    <n v="2"/>
    <n v="0.20000000000000015"/>
    <n v="0"/>
    <x v="8"/>
  </r>
  <r>
    <x v="0"/>
    <d v="2012-07-22T00:00:00"/>
    <x v="0"/>
    <s v="UPA400"/>
    <x v="3"/>
    <x v="22"/>
    <n v="916240"/>
    <n v="24649"/>
    <n v="0"/>
    <n v="6"/>
    <m/>
    <n v="7"/>
    <n v="6.7"/>
    <m/>
    <m/>
    <n v="0.03"/>
    <m/>
    <n v="55"/>
    <n v="28"/>
    <n v="0"/>
    <n v="0"/>
    <n v="7"/>
    <n v="5"/>
    <n v="0"/>
    <n v="0"/>
    <n v="0"/>
    <n v="92"/>
    <n v="4"/>
    <n v="1"/>
    <n v="55"/>
    <n v="0.18333333333333696"/>
    <n v="28"/>
    <n v="0.18666666666666409"/>
    <n v="7"/>
    <n v="0.15555555555555509"/>
    <n v="5"/>
    <n v="0.16666666666666685"/>
    <n v="0"/>
    <n v="1.9428902930940239E-16"/>
    <n v="0"/>
    <n v="1.3877787807814457E-16"/>
    <n v="1"/>
    <x v="0"/>
  </r>
  <r>
    <x v="0"/>
    <d v="2012-07-22T00:00:00"/>
    <x v="0"/>
    <s v="UPA400"/>
    <x v="3"/>
    <x v="23"/>
    <n v="895285"/>
    <n v="3786"/>
    <n v="0"/>
    <n v="4"/>
    <m/>
    <n v="5"/>
    <n v="7"/>
    <m/>
    <m/>
    <n v="0.03"/>
    <m/>
    <n v="17"/>
    <n v="17"/>
    <n v="1"/>
    <n v="0"/>
    <n v="4"/>
    <n v="2"/>
    <n v="0"/>
    <n v="0"/>
    <n v="0"/>
    <n v="80"/>
    <n v="2"/>
    <n v="1"/>
    <n v="17"/>
    <n v="5.6666666666670515E-2"/>
    <n v="17"/>
    <n v="0.11333333333333087"/>
    <n v="4"/>
    <n v="8.8888888888888407E-2"/>
    <n v="2"/>
    <n v="6.6666666666666874E-2"/>
    <n v="1"/>
    <n v="6.666666666666686E-2"/>
    <n v="0"/>
    <n v="1.3877787807814457E-16"/>
    <n v="0"/>
    <x v="1"/>
  </r>
  <r>
    <x v="0"/>
    <d v="2012-07-22T00:00:00"/>
    <x v="0"/>
    <s v="UPA400"/>
    <x v="3"/>
    <x v="24"/>
    <n v="891591"/>
    <n v="88356"/>
    <n v="0"/>
    <n v="6"/>
    <m/>
    <n v="2"/>
    <n v="5.9"/>
    <m/>
    <m/>
    <n v="0.03"/>
    <m/>
    <n v="77"/>
    <n v="64"/>
    <n v="3"/>
    <n v="0"/>
    <n v="21"/>
    <n v="7"/>
    <n v="1"/>
    <n v="0"/>
    <n v="0"/>
    <n v="38"/>
    <n v="4"/>
    <n v="1"/>
    <n v="77"/>
    <n v="0.25666666666667021"/>
    <n v="64"/>
    <n v="0.42666666666666364"/>
    <n v="21"/>
    <n v="0.46666666666666601"/>
    <n v="7"/>
    <n v="0.2333333333333335"/>
    <n v="3"/>
    <n v="0.20000000000000018"/>
    <n v="0"/>
    <n v="1.3877787807814457E-16"/>
    <n v="0"/>
    <x v="2"/>
  </r>
  <r>
    <x v="0"/>
    <d v="2012-07-22T00:00:00"/>
    <x v="0"/>
    <s v="UPA400"/>
    <x v="3"/>
    <x v="25"/>
    <n v="876327"/>
    <n v="72192"/>
    <n v="0"/>
    <n v="8"/>
    <m/>
    <n v="2"/>
    <n v="6.0410000000000004"/>
    <n v="28.54"/>
    <n v="0.9"/>
    <n v="0.39"/>
    <m/>
    <n v="77"/>
    <n v="68"/>
    <n v="5"/>
    <n v="0"/>
    <n v="22"/>
    <n v="9"/>
    <n v="0"/>
    <m/>
    <n v="0"/>
    <n v="64"/>
    <n v="7"/>
    <n v="1"/>
    <n v="77"/>
    <n v="0.25666666666667021"/>
    <n v="68"/>
    <n v="0.45333333333333026"/>
    <n v="22"/>
    <n v="0.48888888888888821"/>
    <n v="9"/>
    <n v="0.30000000000000016"/>
    <n v="5"/>
    <n v="0.33333333333333348"/>
    <n v="0"/>
    <n v="1.3877787807814457E-16"/>
    <n v="0"/>
    <x v="3"/>
  </r>
  <r>
    <x v="0"/>
    <d v="2012-07-22T00:00:00"/>
    <x v="0"/>
    <s v="UPA400"/>
    <x v="3"/>
    <x v="2"/>
    <n v="853060"/>
    <n v="49825"/>
    <n v="0"/>
    <n v="3"/>
    <m/>
    <n v="2"/>
    <n v="6.1909999999999998"/>
    <n v="28.66"/>
    <n v="0.84"/>
    <n v="0.17"/>
    <m/>
    <n v="47"/>
    <n v="43"/>
    <n v="3"/>
    <n v="0"/>
    <n v="13"/>
    <n v="5"/>
    <n v="0"/>
    <m/>
    <n v="0"/>
    <n v="36"/>
    <n v="3"/>
    <n v="0"/>
    <n v="47"/>
    <n v="0.15666666666667034"/>
    <n v="43"/>
    <n v="0.28666666666666391"/>
    <n v="13"/>
    <n v="0.28888888888888842"/>
    <n v="5"/>
    <n v="0.16666666666666685"/>
    <n v="3"/>
    <n v="0.20000000000000018"/>
    <n v="0"/>
    <n v="1.3877787807814457E-16"/>
    <n v="0"/>
    <x v="4"/>
  </r>
  <r>
    <x v="0"/>
    <d v="2012-07-22T00:00:00"/>
    <x v="0"/>
    <s v="UPA400"/>
    <x v="3"/>
    <x v="9"/>
    <n v="843598"/>
    <n v="40363"/>
    <n v="0"/>
    <n v="4"/>
    <m/>
    <n v="1"/>
    <n v="6.1"/>
    <m/>
    <m/>
    <n v="0.25"/>
    <m/>
    <n v="47"/>
    <n v="40"/>
    <n v="3"/>
    <n v="0"/>
    <n v="20"/>
    <n v="5"/>
    <n v="0"/>
    <n v="0"/>
    <n v="0"/>
    <n v="28"/>
    <n v="4"/>
    <n v="1"/>
    <n v="47"/>
    <n v="0.15666666666667034"/>
    <n v="40"/>
    <n v="0.26666666666666394"/>
    <n v="20"/>
    <n v="0.44444444444444381"/>
    <n v="5"/>
    <n v="0.16666666666666685"/>
    <n v="3"/>
    <n v="0.20000000000000018"/>
    <n v="0"/>
    <n v="1.3877787807814457E-16"/>
    <n v="0"/>
    <x v="5"/>
  </r>
  <r>
    <x v="0"/>
    <d v="2012-07-22T00:00:00"/>
    <x v="0"/>
    <s v="UPA400"/>
    <x v="3"/>
    <x v="26"/>
    <n v="784943"/>
    <n v="92667"/>
    <n v="0"/>
    <n v="12"/>
    <m/>
    <n v="12"/>
    <n v="7.1"/>
    <n v="37"/>
    <n v="0.5"/>
    <n v="0"/>
    <s v="Clara"/>
    <n v="180"/>
    <n v="108"/>
    <n v="17"/>
    <n v="0"/>
    <n v="63"/>
    <n v="12"/>
    <n v="1"/>
    <n v="1"/>
    <n v="0"/>
    <n v="36"/>
    <n v="15"/>
    <n v="3"/>
    <n v="180"/>
    <n v="0.60000000000000409"/>
    <n v="108"/>
    <n v="0.7199999999999982"/>
    <n v="63"/>
    <n v="1"/>
    <n v="12"/>
    <n v="0.40000000000000013"/>
    <n v="17"/>
    <n v="1"/>
    <n v="0"/>
    <n v="1.3877787807814457E-16"/>
    <n v="0"/>
    <x v="6"/>
  </r>
  <r>
    <x v="0"/>
    <d v="2012-07-22T00:00:00"/>
    <x v="0"/>
    <s v="UPA400"/>
    <x v="3"/>
    <x v="27"/>
    <n v="782638"/>
    <n v="90362"/>
    <n v="0"/>
    <n v="11"/>
    <n v="0"/>
    <n v="12"/>
    <n v="7.2"/>
    <n v="37.299999999999997"/>
    <n v="0.1"/>
    <n v="0.2"/>
    <s v="Clara"/>
    <n v="185"/>
    <n v="100"/>
    <n v="16"/>
    <n v="0"/>
    <n v="58"/>
    <n v="11"/>
    <n v="1"/>
    <n v="1"/>
    <n v="0"/>
    <n v="36"/>
    <n v="14"/>
    <n v="2"/>
    <n v="185"/>
    <n v="0.61666666666667058"/>
    <n v="100"/>
    <n v="0.66666666666666452"/>
    <n v="58"/>
    <n v="1"/>
    <n v="11"/>
    <n v="0.36666666666666681"/>
    <n v="16"/>
    <n v="1"/>
    <n v="0"/>
    <n v="1.3877787807814457E-16"/>
    <n v="0"/>
    <x v="7"/>
  </r>
  <r>
    <x v="0"/>
    <d v="2012-07-22T00:00:00"/>
    <x v="0"/>
    <s v="UPA400"/>
    <x v="3"/>
    <x v="28"/>
    <n v="752441"/>
    <n v="73541"/>
    <n v="0"/>
    <n v="7"/>
    <n v="-1"/>
    <n v="11"/>
    <n v="7.1"/>
    <n v="38.9"/>
    <n v="1.1000000000000001"/>
    <n v="0.1"/>
    <s v="Clara"/>
    <n v="73"/>
    <n v="55"/>
    <n v="3"/>
    <n v="0"/>
    <n v="35"/>
    <n v="6"/>
    <n v="0"/>
    <n v="1"/>
    <n v="-1"/>
    <n v="35"/>
    <n v="11"/>
    <n v="1"/>
    <n v="73"/>
    <n v="0.24333333333333684"/>
    <n v="55"/>
    <n v="0.36666666666666375"/>
    <n v="35"/>
    <n v="0.77777777777777746"/>
    <n v="6"/>
    <n v="0.20000000000000018"/>
    <n v="3"/>
    <n v="0.20000000000000018"/>
    <n v="0"/>
    <n v="1.3877787807814457E-16"/>
    <n v="0"/>
    <x v="8"/>
  </r>
  <r>
    <x v="0"/>
    <d v="2012-07-22T00:00:00"/>
    <x v="0"/>
    <s v="UPA400"/>
    <x v="3"/>
    <x v="29"/>
    <n v="722948"/>
    <n v="30672"/>
    <n v="0"/>
    <n v="0.2"/>
    <n v="0"/>
    <n v="18.600000000000001"/>
    <n v="8"/>
    <n v="38.5"/>
    <m/>
    <n v="-1"/>
    <s v="Oscura"/>
    <n v="30"/>
    <n v="20.399999999999999"/>
    <n v="1.2"/>
    <n v="0"/>
    <n v="5.8"/>
    <n v="3.3"/>
    <n v="0.4"/>
    <n v="0"/>
    <n v="0"/>
    <n v="376.3"/>
    <n v="44.1"/>
    <n v="17.2"/>
    <n v="30"/>
    <n v="0.10000000000000378"/>
    <n v="20"/>
    <n v="0.13333333333333086"/>
    <n v="6"/>
    <n v="0.13333333333333286"/>
    <n v="3"/>
    <n v="0.1000000000000002"/>
    <n v="1"/>
    <n v="6.666666666666686E-2"/>
    <n v="0"/>
    <n v="1.3877787807814457E-16"/>
    <n v="0"/>
    <x v="9"/>
  </r>
  <r>
    <x v="0"/>
    <d v="2014-03-22T00:00:00"/>
    <x v="0"/>
    <s v="UPA400"/>
    <x v="4"/>
    <x v="30"/>
    <n v="937090"/>
    <n v="38669"/>
    <n v="0"/>
    <n v="4"/>
    <m/>
    <n v="1"/>
    <n v="6.1"/>
    <m/>
    <m/>
    <n v="0.09"/>
    <m/>
    <n v="53"/>
    <n v="48"/>
    <n v="0"/>
    <n v="0"/>
    <n v="18"/>
    <n v="7"/>
    <n v="0"/>
    <n v="0"/>
    <n v="1"/>
    <n v="34"/>
    <n v="4"/>
    <n v="0"/>
    <n v="53"/>
    <n v="0.1766666666666703"/>
    <n v="48"/>
    <n v="0.31999999999999718"/>
    <n v="18"/>
    <n v="0.39999999999999941"/>
    <n v="7"/>
    <n v="0.2333333333333335"/>
    <n v="0"/>
    <n v="1.9428902930940239E-16"/>
    <n v="0"/>
    <n v="1.3877787807814457E-16"/>
    <n v="1"/>
    <x v="0"/>
  </r>
  <r>
    <x v="0"/>
    <d v="2014-03-22T00:00:00"/>
    <x v="0"/>
    <s v="UPA400"/>
    <x v="4"/>
    <x v="31"/>
    <n v="917752"/>
    <n v="18939"/>
    <n v="0"/>
    <n v="4"/>
    <m/>
    <n v="1"/>
    <n v="6.5"/>
    <m/>
    <m/>
    <n v="0.09"/>
    <m/>
    <n v="26"/>
    <n v="30"/>
    <n v="4"/>
    <n v="0"/>
    <n v="11"/>
    <n v="4"/>
    <n v="1"/>
    <n v="0"/>
    <n v="0"/>
    <n v="29"/>
    <n v="3"/>
    <n v="0"/>
    <n v="26"/>
    <n v="8.6666666666670472E-2"/>
    <n v="30"/>
    <n v="0.1999999999999974"/>
    <n v="11"/>
    <n v="0.24444444444444399"/>
    <n v="4"/>
    <n v="0.13333333333333353"/>
    <n v="4"/>
    <n v="0.26666666666666683"/>
    <n v="0"/>
    <n v="1.3877787807814457E-16"/>
    <n v="0"/>
    <x v="1"/>
  </r>
  <r>
    <x v="0"/>
    <d v="2014-03-22T00:00:00"/>
    <x v="0"/>
    <s v="UPA400"/>
    <x v="4"/>
    <x v="32"/>
    <n v="890016"/>
    <n v="11392"/>
    <n v="0"/>
    <n v="1"/>
    <m/>
    <n v="2"/>
    <n v="6.5140000000000002"/>
    <n v="30.13"/>
    <n v="1.1000000000000001"/>
    <n v="0.01"/>
    <m/>
    <n v="4"/>
    <n v="11"/>
    <n v="1"/>
    <n v="0"/>
    <n v="2"/>
    <n v="3"/>
    <n v="0"/>
    <m/>
    <n v="0"/>
    <n v="28"/>
    <n v="2"/>
    <n v="0"/>
    <n v="4"/>
    <n v="1.3333333333337173E-2"/>
    <n v="11"/>
    <n v="7.3333333333330863E-2"/>
    <n v="2"/>
    <n v="4.4444444444443953E-2"/>
    <n v="3"/>
    <n v="0.1000000000000002"/>
    <n v="1"/>
    <n v="6.666666666666686E-2"/>
    <n v="0"/>
    <n v="1.3877787807814457E-16"/>
    <n v="0"/>
    <x v="2"/>
  </r>
  <r>
    <x v="0"/>
    <d v="2014-03-22T00:00:00"/>
    <x v="0"/>
    <s v="UPA400"/>
    <x v="4"/>
    <x v="9"/>
    <n v="877848"/>
    <n v="19754"/>
    <n v="0"/>
    <n v="5"/>
    <m/>
    <n v="1"/>
    <n v="6.3"/>
    <m/>
    <m/>
    <n v="0.04"/>
    <m/>
    <n v="37"/>
    <n v="47"/>
    <n v="3"/>
    <n v="0"/>
    <n v="27"/>
    <n v="4"/>
    <n v="1"/>
    <n v="0"/>
    <n v="0"/>
    <n v="33"/>
    <n v="5"/>
    <n v="1"/>
    <n v="37"/>
    <n v="0.12333333333333707"/>
    <n v="47"/>
    <n v="0.31333333333333052"/>
    <n v="27"/>
    <n v="0.59999999999999942"/>
    <n v="4"/>
    <n v="0.13333333333333353"/>
    <n v="3"/>
    <n v="0.20000000000000018"/>
    <n v="0"/>
    <n v="1.3877787807814457E-16"/>
    <n v="0"/>
    <x v="3"/>
  </r>
  <r>
    <x v="0"/>
    <d v="2014-03-22T00:00:00"/>
    <x v="0"/>
    <s v="UPA400"/>
    <x v="4"/>
    <x v="33"/>
    <n v="861387"/>
    <n v="57252"/>
    <n v="0"/>
    <n v="4"/>
    <m/>
    <n v="2"/>
    <n v="6.3"/>
    <m/>
    <m/>
    <n v="0.34"/>
    <m/>
    <n v="56"/>
    <n v="61"/>
    <n v="6"/>
    <n v="0"/>
    <n v="12"/>
    <n v="6"/>
    <n v="1"/>
    <n v="1"/>
    <n v="1"/>
    <n v="30"/>
    <n v="6"/>
    <n v="1"/>
    <n v="56"/>
    <n v="0.18666666666667028"/>
    <n v="61"/>
    <n v="0.40666666666666368"/>
    <n v="12"/>
    <n v="0.26666666666666622"/>
    <n v="6"/>
    <n v="0.20000000000000018"/>
    <n v="6"/>
    <n v="0.40000000000000013"/>
    <n v="0"/>
    <n v="1.3877787807814457E-16"/>
    <n v="0"/>
    <x v="4"/>
  </r>
  <r>
    <x v="0"/>
    <d v="2014-03-22T00:00:00"/>
    <x v="0"/>
    <s v="UPA400"/>
    <x v="4"/>
    <x v="34"/>
    <n v="858225"/>
    <n v="54090"/>
    <n v="0"/>
    <n v="5"/>
    <m/>
    <n v="1"/>
    <n v="5.2"/>
    <m/>
    <m/>
    <n v="0.16"/>
    <m/>
    <n v="33"/>
    <n v="36"/>
    <n v="2"/>
    <n v="0"/>
    <n v="14"/>
    <n v="3"/>
    <n v="0"/>
    <n v="0"/>
    <n v="0"/>
    <n v="23"/>
    <n v="4"/>
    <n v="0"/>
    <n v="33"/>
    <n v="0.11000000000000376"/>
    <n v="36"/>
    <n v="0.23999999999999733"/>
    <n v="14"/>
    <n v="0.31111111111111062"/>
    <n v="3"/>
    <n v="0.1000000000000002"/>
    <n v="2"/>
    <n v="0.13333333333333353"/>
    <n v="0"/>
    <n v="1.3877787807814457E-16"/>
    <n v="0"/>
    <x v="5"/>
  </r>
  <r>
    <x v="0"/>
    <d v="2014-03-22T00:00:00"/>
    <x v="1"/>
    <s v="UPA400"/>
    <x v="4"/>
    <x v="35"/>
    <n v="785295"/>
    <n v="31316"/>
    <n v="0"/>
    <n v="1"/>
    <m/>
    <n v="2"/>
    <n v="7.3"/>
    <n v="37.4"/>
    <n v="1.1000000000000001"/>
    <n v="0.1"/>
    <s v="Clara"/>
    <n v="39"/>
    <n v="26"/>
    <n v="2"/>
    <n v="0"/>
    <n v="7"/>
    <n v="5"/>
    <n v="0"/>
    <n v="0"/>
    <n v="0"/>
    <n v="28"/>
    <n v="6"/>
    <n v="1"/>
    <n v="39"/>
    <n v="0.13000000000000372"/>
    <n v="26"/>
    <n v="0.17333333333333079"/>
    <n v="7"/>
    <n v="0.15555555555555509"/>
    <n v="5"/>
    <n v="0.16666666666666685"/>
    <n v="2"/>
    <n v="0.13333333333333353"/>
    <n v="0"/>
    <n v="1.3877787807814457E-16"/>
    <n v="0"/>
    <x v="6"/>
  </r>
  <r>
    <x v="0"/>
    <d v="2014-03-22T00:00:00"/>
    <x v="1"/>
    <s v="UPA400"/>
    <x v="4"/>
    <x v="36"/>
    <n v="753979"/>
    <n v="120232"/>
    <n v="0"/>
    <n v="33.799999999999997"/>
    <n v="0"/>
    <n v="11.1"/>
    <n v="7"/>
    <n v="37.9"/>
    <n v="0"/>
    <n v="-1"/>
    <s v="Oscura"/>
    <n v="135.6"/>
    <n v="66.2"/>
    <n v="9.1999999999999993"/>
    <n v="2.7"/>
    <n v="11.7"/>
    <n v="17.7"/>
    <n v="1.5"/>
    <n v="0"/>
    <n v="0"/>
    <n v="98.5"/>
    <n v="34.1"/>
    <n v="19.8"/>
    <n v="136"/>
    <n v="0.45333333333333814"/>
    <n v="66"/>
    <n v="0.43999999999999695"/>
    <n v="12"/>
    <n v="0.26666666666666622"/>
    <n v="18"/>
    <n v="0.60000000000000009"/>
    <n v="9"/>
    <n v="0.60000000000000009"/>
    <n v="3"/>
    <n v="0.30000000000000016"/>
    <n v="0"/>
    <x v="7"/>
  </r>
  <r>
    <x v="0"/>
    <d v="2014-03-22T00:00:00"/>
    <x v="1"/>
    <s v="UPA400"/>
    <x v="4"/>
    <x v="37"/>
    <n v="725285"/>
    <n v="91538"/>
    <n v="0"/>
    <n v="0"/>
    <n v="0"/>
    <n v="7.2"/>
    <n v="7.3"/>
    <n v="39.700000000000003"/>
    <m/>
    <n v="-1"/>
    <s v="Oscura"/>
    <n v="49.6"/>
    <n v="0.5"/>
    <n v="1.8"/>
    <n v="0.6"/>
    <n v="1.3"/>
    <n v="2.7"/>
    <n v="0.1"/>
    <n v="3.6"/>
    <n v="0"/>
    <n v="280.8"/>
    <n v="27.1"/>
    <n v="5.9"/>
    <n v="50"/>
    <n v="0.16666666666667032"/>
    <n v="1"/>
    <n v="6.6666666666641847E-3"/>
    <n v="1"/>
    <n v="2.222222222222173E-2"/>
    <n v="3"/>
    <n v="0.1000000000000002"/>
    <n v="2"/>
    <n v="0.13333333333333353"/>
    <n v="1"/>
    <n v="0.10000000000000014"/>
    <n v="0"/>
    <x v="8"/>
  </r>
  <r>
    <x v="0"/>
    <d v="2014-03-22T00:00:00"/>
    <x v="1"/>
    <s v="UPA400"/>
    <x v="4"/>
    <x v="38"/>
    <n v="708398"/>
    <n v="74651"/>
    <n v="0"/>
    <n v="0"/>
    <n v="0"/>
    <n v="5.4"/>
    <n v="6.7"/>
    <n v="36.299999999999997"/>
    <m/>
    <n v="-1"/>
    <s v="Oscura"/>
    <n v="59.1"/>
    <n v="18.100000000000001"/>
    <n v="3.6"/>
    <n v="0.4"/>
    <n v="6.5"/>
    <n v="4.8"/>
    <n v="1.2"/>
    <n v="3.2"/>
    <n v="0"/>
    <n v="191.5"/>
    <n v="45.8"/>
    <n v="20.399999999999999"/>
    <n v="59"/>
    <n v="0.19666666666667026"/>
    <n v="18"/>
    <n v="0.11999999999999754"/>
    <n v="7"/>
    <n v="0.15555555555555509"/>
    <n v="5"/>
    <n v="0.16666666666666685"/>
    <n v="4"/>
    <n v="0.26666666666666683"/>
    <n v="0"/>
    <n v="1.3877787807814457E-16"/>
    <n v="0"/>
    <x v="9"/>
  </r>
  <r>
    <x v="0"/>
    <d v="2014-12-30T00:00:00"/>
    <x v="0"/>
    <s v="UPA400"/>
    <x v="5"/>
    <x v="39"/>
    <n v="948167"/>
    <n v="32132"/>
    <n v="0"/>
    <n v="6"/>
    <m/>
    <n v="20"/>
    <n v="6.6"/>
    <m/>
    <m/>
    <n v="0.49"/>
    <m/>
    <n v="155"/>
    <n v="56"/>
    <n v="1"/>
    <n v="0"/>
    <n v="8"/>
    <n v="10"/>
    <n v="0"/>
    <n v="1"/>
    <n v="0"/>
    <n v="101"/>
    <n v="5"/>
    <n v="1"/>
    <n v="155"/>
    <n v="0.5166666666666716"/>
    <n v="56"/>
    <n v="0.37333333333333041"/>
    <n v="8"/>
    <n v="0.17777777777777731"/>
    <n v="10"/>
    <n v="0.33339999999999997"/>
    <n v="1"/>
    <n v="6.666666666666686E-2"/>
    <n v="0"/>
    <n v="1.3877787807814457E-16"/>
    <n v="1"/>
    <x v="0"/>
  </r>
  <r>
    <x v="0"/>
    <d v="2014-12-30T00:00:00"/>
    <x v="0"/>
    <s v="UPA400"/>
    <x v="5"/>
    <x v="25"/>
    <n v="850965"/>
    <n v="1967"/>
    <n v="0"/>
    <n v="2"/>
    <m/>
    <n v="2"/>
    <n v="6.7640000000000002"/>
    <n v="31.36"/>
    <n v="1.1000000000000001"/>
    <n v="0.06"/>
    <m/>
    <n v="5"/>
    <n v="6"/>
    <n v="1"/>
    <n v="0"/>
    <n v="1"/>
    <n v="3"/>
    <n v="0"/>
    <m/>
    <n v="0"/>
    <n v="32"/>
    <n v="1"/>
    <n v="0"/>
    <n v="5"/>
    <n v="1.6666666666670507E-2"/>
    <n v="6"/>
    <n v="3.9999999999997524E-2"/>
    <n v="1"/>
    <n v="2.222222222222173E-2"/>
    <n v="3"/>
    <n v="0.1000000000000002"/>
    <n v="1"/>
    <n v="6.666666666666686E-2"/>
    <n v="0"/>
    <n v="1.3877787807814457E-16"/>
    <n v="0"/>
    <x v="1"/>
  </r>
  <r>
    <x v="0"/>
    <d v="2014-12-30T00:00:00"/>
    <x v="1"/>
    <s v="UPA400"/>
    <x v="5"/>
    <x v="14"/>
    <n v="843125"/>
    <n v="78571"/>
    <n v="0"/>
    <n v="3"/>
    <m/>
    <n v="9"/>
    <n v="6.2"/>
    <n v="29.3"/>
    <n v="1.04"/>
    <n v="0.03"/>
    <m/>
    <n v="60"/>
    <n v="67"/>
    <n v="10"/>
    <n v="0"/>
    <n v="9"/>
    <n v="5"/>
    <n v="0"/>
    <n v="1"/>
    <n v="0"/>
    <n v="67"/>
    <n v="20"/>
    <n v="2"/>
    <n v="60"/>
    <n v="0.20000000000000359"/>
    <n v="67"/>
    <n v="0.4466666666666636"/>
    <n v="9"/>
    <n v="0.19999999999999954"/>
    <n v="5"/>
    <n v="0.16666666666666685"/>
    <n v="10"/>
    <n v="0.66666666666666674"/>
    <n v="0"/>
    <n v="1.3877787807814457E-16"/>
    <n v="0"/>
    <x v="2"/>
  </r>
  <r>
    <x v="0"/>
    <d v="2014-12-30T00:00:00"/>
    <x v="1"/>
    <s v="UPA400"/>
    <x v="5"/>
    <x v="40"/>
    <n v="853904"/>
    <n v="104697"/>
    <n v="0"/>
    <n v="6"/>
    <m/>
    <n v="7"/>
    <n v="7.1"/>
    <n v="35.799999999999997"/>
    <n v="1.05"/>
    <n v="0.05"/>
    <m/>
    <n v="95"/>
    <n v="93"/>
    <n v="6"/>
    <n v="0"/>
    <n v="29"/>
    <n v="9"/>
    <n v="1"/>
    <n v="1"/>
    <n v="1"/>
    <n v="45"/>
    <n v="17"/>
    <n v="1"/>
    <n v="95"/>
    <n v="0.31666666666667059"/>
    <n v="93"/>
    <n v="0.62"/>
    <n v="29"/>
    <n v="0.64444444444444393"/>
    <n v="9"/>
    <n v="0.30000000000000016"/>
    <n v="6"/>
    <n v="0.40000000000000013"/>
    <n v="0"/>
    <n v="1.3877787807814457E-16"/>
    <n v="0"/>
    <x v="3"/>
  </r>
  <r>
    <x v="0"/>
    <d v="2014-12-30T00:00:00"/>
    <x v="1"/>
    <s v="UPA400"/>
    <x v="5"/>
    <x v="41"/>
    <n v="822500"/>
    <n v="73293"/>
    <n v="0"/>
    <n v="4"/>
    <m/>
    <n v="2"/>
    <n v="7.2"/>
    <n v="37.200000000000003"/>
    <n v="0.93"/>
    <n v="7.0000000000000007E-2"/>
    <s v=""/>
    <n v="97"/>
    <n v="70"/>
    <n v="3"/>
    <n v="0"/>
    <n v="9"/>
    <n v="6"/>
    <n v="0"/>
    <n v="0"/>
    <n v="0"/>
    <n v="46"/>
    <n v="19"/>
    <n v="1"/>
    <n v="97"/>
    <n v="0.3233333333333373"/>
    <n v="70"/>
    <n v="0.46666666666666357"/>
    <n v="9"/>
    <n v="0.19999999999999954"/>
    <n v="6"/>
    <n v="0.20000000000000018"/>
    <n v="3"/>
    <n v="0.20000000000000018"/>
    <n v="0"/>
    <n v="1.3877787807814457E-16"/>
    <n v="0"/>
    <x v="4"/>
  </r>
  <r>
    <x v="0"/>
    <d v="2014-12-30T00:00:00"/>
    <x v="1"/>
    <s v="UPA400"/>
    <x v="5"/>
    <x v="42"/>
    <n v="780493"/>
    <n v="31286"/>
    <n v="0"/>
    <n v="1"/>
    <n v="-1"/>
    <n v="2"/>
    <n v="7.2"/>
    <n v="37.700000000000003"/>
    <n v="0.5"/>
    <n v="0.1"/>
    <s v="Clara"/>
    <n v="47"/>
    <n v="29"/>
    <n v="1"/>
    <n v="0"/>
    <n v="5"/>
    <n v="4"/>
    <n v="0"/>
    <n v="0"/>
    <n v="0"/>
    <n v="37"/>
    <n v="14"/>
    <n v="0"/>
    <n v="47"/>
    <n v="0.15666666666667034"/>
    <n v="29"/>
    <n v="0.19333333333333075"/>
    <n v="5"/>
    <n v="0.11111111111111063"/>
    <n v="4"/>
    <n v="0.13333333333333353"/>
    <n v="1"/>
    <n v="6.666666666666686E-2"/>
    <n v="0"/>
    <n v="1.3877787807814457E-16"/>
    <n v="0"/>
    <x v="5"/>
  </r>
  <r>
    <x v="0"/>
    <d v="2014-12-30T00:00:00"/>
    <x v="1"/>
    <s v="UPA400"/>
    <x v="5"/>
    <x v="43"/>
    <n v="749210"/>
    <n v="118584"/>
    <n v="0"/>
    <n v="2.9"/>
    <n v="0"/>
    <n v="13.5"/>
    <n v="7.2"/>
    <n v="38.6"/>
    <m/>
    <n v="-1"/>
    <s v="Oscura"/>
    <n v="133.9"/>
    <n v="75.900000000000006"/>
    <n v="4.9000000000000004"/>
    <n v="3"/>
    <n v="15.2"/>
    <n v="13.8"/>
    <n v="0.8"/>
    <n v="0"/>
    <n v="0"/>
    <n v="124"/>
    <n v="49.5"/>
    <n v="0.2"/>
    <n v="134"/>
    <n v="0.44666666666667143"/>
    <n v="76"/>
    <n v="0.50666666666666349"/>
    <n v="15"/>
    <n v="0.33333333333333282"/>
    <n v="14"/>
    <n v="0.46666666666666679"/>
    <n v="5"/>
    <n v="0.33333333333333348"/>
    <n v="3"/>
    <n v="0.30000000000000016"/>
    <n v="0"/>
    <x v="6"/>
  </r>
  <r>
    <x v="0"/>
    <d v="2014-12-30T00:00:00"/>
    <x v="1"/>
    <s v="UPA400"/>
    <x v="5"/>
    <x v="5"/>
    <n v="728156"/>
    <n v="97530"/>
    <n v="0"/>
    <n v="0"/>
    <n v="0"/>
    <n v="13.2"/>
    <n v="6.9"/>
    <n v="37.299999999999997"/>
    <m/>
    <n v="-1"/>
    <s v="Oscura"/>
    <n v="102.1"/>
    <n v="22"/>
    <n v="3.5"/>
    <n v="2"/>
    <n v="5"/>
    <n v="14.7"/>
    <n v="1.1000000000000001"/>
    <n v="2.1"/>
    <n v="0"/>
    <n v="352.6"/>
    <n v="60.9"/>
    <n v="0.5"/>
    <n v="102"/>
    <n v="0.34000000000000408"/>
    <n v="22"/>
    <n v="0.14666666666666417"/>
    <n v="5"/>
    <n v="0.11111111111111063"/>
    <n v="15"/>
    <n v="0.50000000000000011"/>
    <n v="4"/>
    <n v="0.26666666666666683"/>
    <n v="2"/>
    <n v="0.20000000000000015"/>
    <n v="0"/>
    <x v="7"/>
  </r>
  <r>
    <x v="0"/>
    <d v="2014-12-30T00:00:00"/>
    <x v="1"/>
    <s v="UPA400"/>
    <x v="5"/>
    <x v="44"/>
    <n v="691679"/>
    <n v="61053"/>
    <n v="0"/>
    <n v="12"/>
    <n v="0"/>
    <n v="15"/>
    <n v="6.9"/>
    <n v="37.299999999999997"/>
    <m/>
    <n v="-1"/>
    <s v="Oscura"/>
    <n v="42.6"/>
    <n v="36.799999999999997"/>
    <n v="4.5"/>
    <n v="0"/>
    <n v="6.9"/>
    <n v="10.6"/>
    <n v="0.7"/>
    <n v="0"/>
    <n v="0"/>
    <n v="151.1"/>
    <n v="48.8"/>
    <n v="2.2999999999999998"/>
    <n v="43"/>
    <n v="0.14333333333333703"/>
    <n v="37"/>
    <n v="0.24666666666666398"/>
    <n v="7"/>
    <n v="0.15555555555555509"/>
    <n v="11"/>
    <n v="0.36666666666666681"/>
    <n v="5"/>
    <n v="0.33333333333333348"/>
    <n v="0"/>
    <n v="1.3877787807814457E-16"/>
    <n v="0"/>
    <x v="8"/>
  </r>
  <r>
    <x v="0"/>
    <d v="2009-09-11T00:00:00"/>
    <x v="0"/>
    <s v="UPA400"/>
    <x v="6"/>
    <x v="45"/>
    <n v="907774"/>
    <n v="58776"/>
    <n v="0"/>
    <n v="2"/>
    <m/>
    <n v="2"/>
    <n v="6.2"/>
    <m/>
    <m/>
    <n v="0.15"/>
    <m/>
    <n v="16"/>
    <n v="45"/>
    <n v="0"/>
    <n v="0"/>
    <n v="4"/>
    <n v="3"/>
    <n v="0"/>
    <n v="1"/>
    <n v="0"/>
    <n v="35"/>
    <n v="5"/>
    <n v="0"/>
    <n v="16"/>
    <n v="5.3333333333337181E-2"/>
    <n v="45"/>
    <n v="0.29999999999999721"/>
    <n v="4"/>
    <n v="8.8888888888888407E-2"/>
    <n v="3"/>
    <n v="0.1000000000000002"/>
    <n v="0"/>
    <n v="1.9428902930940239E-16"/>
    <n v="0"/>
    <n v="1.3877787807814457E-16"/>
    <n v="1"/>
    <x v="0"/>
  </r>
  <r>
    <x v="0"/>
    <d v="2009-09-11T00:00:00"/>
    <x v="0"/>
    <s v="UPA400"/>
    <x v="6"/>
    <x v="2"/>
    <n v="883579"/>
    <n v="8196"/>
    <n v="0"/>
    <n v="2"/>
    <m/>
    <n v="1"/>
    <n v="6.5439999999999996"/>
    <n v="30.42"/>
    <n v="1.04"/>
    <n v="0.36"/>
    <m/>
    <n v="20"/>
    <n v="21"/>
    <n v="4"/>
    <n v="0"/>
    <n v="4"/>
    <n v="1"/>
    <n v="0"/>
    <m/>
    <n v="0"/>
    <n v="30"/>
    <n v="2"/>
    <n v="0"/>
    <n v="20"/>
    <n v="6.666666666667051E-2"/>
    <n v="21"/>
    <n v="0.13999999999999752"/>
    <n v="4"/>
    <n v="8.8888888888888407E-2"/>
    <n v="1"/>
    <n v="3.3333333333333541E-2"/>
    <n v="4"/>
    <n v="0.26666666666666683"/>
    <n v="0"/>
    <n v="1.3877787807814457E-16"/>
    <n v="0"/>
    <x v="1"/>
  </r>
  <r>
    <x v="0"/>
    <d v="2009-09-11T00:00:00"/>
    <x v="0"/>
    <s v="UPA400"/>
    <x v="6"/>
    <x v="33"/>
    <n v="868568"/>
    <n v="93927"/>
    <n v="0"/>
    <n v="3"/>
    <m/>
    <n v="4"/>
    <n v="6.3"/>
    <n v="30.6"/>
    <n v="1.48"/>
    <n v="0.02"/>
    <m/>
    <n v="26"/>
    <n v="49"/>
    <n v="5"/>
    <n v="0"/>
    <n v="9"/>
    <n v="3"/>
    <n v="0"/>
    <n v="1"/>
    <n v="0"/>
    <n v="42"/>
    <n v="9"/>
    <n v="1"/>
    <n v="26"/>
    <n v="8.6666666666670472E-2"/>
    <n v="49"/>
    <n v="0.32666666666666383"/>
    <n v="9"/>
    <n v="0.19999999999999954"/>
    <n v="3"/>
    <n v="0.1000000000000002"/>
    <n v="5"/>
    <n v="0.33333333333333348"/>
    <n v="0"/>
    <n v="1.3877787807814457E-16"/>
    <n v="0"/>
    <x v="2"/>
  </r>
  <r>
    <x v="0"/>
    <d v="2009-09-11T00:00:00"/>
    <x v="0"/>
    <s v="UPA400"/>
    <x v="6"/>
    <x v="46"/>
    <n v="819732"/>
    <n v="55178"/>
    <n v="0"/>
    <n v="5"/>
    <m/>
    <n v="13"/>
    <n v="6.3"/>
    <n v="31.8"/>
    <n v="1.06"/>
    <n v="0.05"/>
    <m/>
    <n v="58"/>
    <n v="74"/>
    <n v="12"/>
    <n v="0"/>
    <n v="10"/>
    <n v="6"/>
    <n v="0"/>
    <n v="1"/>
    <n v="0"/>
    <n v="77"/>
    <n v="20"/>
    <n v="3"/>
    <n v="58"/>
    <n v="0.19333333333333694"/>
    <n v="74"/>
    <n v="0.49333333333333018"/>
    <n v="10"/>
    <n v="0.22222222222222177"/>
    <n v="6"/>
    <n v="0.20000000000000018"/>
    <n v="12"/>
    <n v="0.8"/>
    <n v="0"/>
    <n v="1.3877787807814457E-16"/>
    <n v="0"/>
    <x v="3"/>
  </r>
  <r>
    <x v="0"/>
    <d v="2009-09-11T00:00:00"/>
    <x v="0"/>
    <s v="UPA400"/>
    <x v="6"/>
    <x v="47"/>
    <n v="786784"/>
    <n v="9496"/>
    <n v="0"/>
    <n v="6"/>
    <n v="0"/>
    <n v="0"/>
    <n v="7.4"/>
    <n v="37.5"/>
    <n v="0.1"/>
    <n v="0.1"/>
    <s v="Clara"/>
    <n v="5"/>
    <n v="51"/>
    <n v="2"/>
    <n v="0"/>
    <n v="4"/>
    <n v="5"/>
    <n v="0"/>
    <n v="0"/>
    <n v="0"/>
    <n v="33"/>
    <n v="4"/>
    <n v="0"/>
    <n v="5"/>
    <n v="1.6666666666670507E-2"/>
    <n v="51"/>
    <n v="0.33999999999999714"/>
    <n v="4"/>
    <n v="8.8888888888888407E-2"/>
    <n v="5"/>
    <n v="0.16666666666666685"/>
    <n v="2"/>
    <n v="0.13333333333333353"/>
    <n v="0"/>
    <n v="1.3877787807814457E-16"/>
    <n v="0"/>
    <x v="4"/>
  </r>
  <r>
    <x v="0"/>
    <d v="2009-09-11T00:00:00"/>
    <x v="0"/>
    <s v="UPA400"/>
    <x v="6"/>
    <x v="48"/>
    <n v="760677"/>
    <n v="120686"/>
    <n v="0"/>
    <n v="6"/>
    <n v="-1"/>
    <n v="5"/>
    <n v="7.2"/>
    <n v="38.4"/>
    <n v="0.5"/>
    <n v="0.1"/>
    <s v="Clara"/>
    <n v="154"/>
    <n v="113"/>
    <n v="8"/>
    <n v="0"/>
    <n v="23"/>
    <n v="11"/>
    <n v="1"/>
    <n v="1"/>
    <n v="-1"/>
    <n v="44"/>
    <n v="15"/>
    <n v="2"/>
    <n v="154"/>
    <n v="0.5133333333333383"/>
    <n v="113"/>
    <n v="0.75333333333333174"/>
    <n v="23"/>
    <n v="0.51111111111111041"/>
    <n v="11"/>
    <n v="0.36666666666666681"/>
    <n v="8"/>
    <n v="0.53333333333333344"/>
    <n v="0"/>
    <n v="1.3877787807814457E-16"/>
    <n v="0"/>
    <x v="5"/>
  </r>
  <r>
    <x v="0"/>
    <d v="2009-09-11T00:00:00"/>
    <x v="0"/>
    <s v="UPA400"/>
    <x v="6"/>
    <x v="49"/>
    <n v="750615"/>
    <n v="110624"/>
    <n v="0"/>
    <n v="31.6"/>
    <n v="0"/>
    <n v="7.6"/>
    <n v="6.7"/>
    <n v="37.5"/>
    <m/>
    <n v="-1"/>
    <s v="Oscura"/>
    <n v="127.2"/>
    <n v="87.2"/>
    <n v="6.7"/>
    <n v="5.0999999999999996"/>
    <n v="18.600000000000001"/>
    <n v="13.2"/>
    <n v="1.1000000000000001"/>
    <n v="0"/>
    <n v="0"/>
    <n v="100.2"/>
    <n v="29.6"/>
    <n v="18.5"/>
    <n v="127"/>
    <n v="0.42333333333333795"/>
    <n v="87"/>
    <n v="0.5799999999999973"/>
    <n v="19"/>
    <n v="0.42222222222222161"/>
    <n v="13"/>
    <n v="0.43333333333333346"/>
    <n v="7"/>
    <n v="0.46666666666666679"/>
    <n v="5"/>
    <n v="0.50000000000000011"/>
    <n v="0"/>
    <x v="6"/>
  </r>
  <r>
    <x v="0"/>
    <d v="2009-09-11T00:00:00"/>
    <x v="0"/>
    <s v="UPA400"/>
    <x v="6"/>
    <x v="37"/>
    <n v="718316"/>
    <n v="78325"/>
    <n v="0"/>
    <n v="0"/>
    <n v="0"/>
    <n v="4.9000000000000004"/>
    <n v="7"/>
    <n v="36.9"/>
    <m/>
    <n v="-1"/>
    <s v="Oscura"/>
    <n v="62.9"/>
    <n v="1"/>
    <n v="3.7"/>
    <n v="3.6"/>
    <n v="0.9"/>
    <n v="16.100000000000001"/>
    <n v="0.5"/>
    <n v="0.4"/>
    <n v="0"/>
    <n v="232.7"/>
    <n v="28.9"/>
    <n v="2"/>
    <n v="63"/>
    <n v="0.21000000000000357"/>
    <n v="1"/>
    <n v="6.6666666666641847E-3"/>
    <n v="1"/>
    <n v="2.222222222222173E-2"/>
    <n v="16"/>
    <n v="0.53333333333333344"/>
    <n v="4"/>
    <n v="0.26666666666666683"/>
    <n v="4"/>
    <n v="0.40000000000000013"/>
    <n v="0"/>
    <x v="7"/>
  </r>
  <r>
    <x v="0"/>
    <d v="2009-09-11T00:00:00"/>
    <x v="0"/>
    <s v="UPA400"/>
    <x v="6"/>
    <x v="50"/>
    <n v="699172"/>
    <n v="59181"/>
    <n v="0"/>
    <n v="0"/>
    <n v="0"/>
    <n v="2.8"/>
    <n v="6.6"/>
    <n v="38.1"/>
    <m/>
    <n v="-1"/>
    <s v="Oscura"/>
    <n v="76.400000000000006"/>
    <n v="38"/>
    <n v="7.1"/>
    <n v="3.3"/>
    <n v="6.7"/>
    <n v="20"/>
    <n v="1.6"/>
    <n v="2.5"/>
    <n v="0"/>
    <n v="188.3"/>
    <n v="35.200000000000003"/>
    <n v="21.2"/>
    <n v="76"/>
    <n v="0.25333333333333685"/>
    <n v="38"/>
    <n v="0.25333333333333063"/>
    <n v="7"/>
    <n v="0.15555555555555509"/>
    <n v="20"/>
    <n v="0.66666666666666674"/>
    <n v="7"/>
    <n v="0.46666666666666679"/>
    <n v="3"/>
    <n v="0.30000000000000016"/>
    <n v="0"/>
    <x v="8"/>
  </r>
  <r>
    <x v="0"/>
    <d v="2011-10-30T00:00:00"/>
    <x v="0"/>
    <s v="UPA400"/>
    <x v="7"/>
    <x v="51"/>
    <n v="947833"/>
    <n v="72450"/>
    <n v="0"/>
    <n v="5"/>
    <m/>
    <n v="3"/>
    <n v="5.8"/>
    <m/>
    <m/>
    <n v="0.96"/>
    <m/>
    <n v="121"/>
    <n v="93"/>
    <n v="9"/>
    <n v="0"/>
    <n v="10"/>
    <n v="13"/>
    <n v="0"/>
    <n v="1"/>
    <n v="0"/>
    <n v="45"/>
    <n v="10"/>
    <n v="0"/>
    <n v="121"/>
    <n v="0.40333333333333782"/>
    <n v="93"/>
    <n v="0.62"/>
    <n v="10"/>
    <n v="0.22222222222222177"/>
    <n v="13"/>
    <n v="0.43333333333333346"/>
    <n v="9"/>
    <n v="0.60000000000000009"/>
    <n v="0"/>
    <n v="1.3877787807814457E-16"/>
    <n v="1"/>
    <x v="0"/>
  </r>
  <r>
    <x v="0"/>
    <d v="2011-10-30T00:00:00"/>
    <x v="0"/>
    <s v="UPA400"/>
    <x v="7"/>
    <x v="2"/>
    <n v="884498"/>
    <n v="8597"/>
    <n v="0"/>
    <n v="1"/>
    <m/>
    <n v="2"/>
    <n v="6.5380000000000003"/>
    <n v="30.02"/>
    <n v="1.03"/>
    <n v="0.2"/>
    <m/>
    <n v="8"/>
    <n v="9"/>
    <n v="1"/>
    <n v="0"/>
    <n v="2"/>
    <n v="2"/>
    <n v="0"/>
    <m/>
    <n v="0"/>
    <n v="29"/>
    <n v="0"/>
    <n v="0"/>
    <n v="8"/>
    <n v="2.6666666666670509E-2"/>
    <n v="9"/>
    <n v="5.9999999999997528E-2"/>
    <n v="2"/>
    <n v="4.4444444444443953E-2"/>
    <n v="2"/>
    <n v="6.6666666666666874E-2"/>
    <n v="1"/>
    <n v="6.666666666666686E-2"/>
    <n v="0"/>
    <n v="1.3877787807814457E-16"/>
    <n v="0"/>
    <x v="1"/>
  </r>
  <r>
    <x v="0"/>
    <d v="2011-10-30T00:00:00"/>
    <x v="0"/>
    <s v="UPA400"/>
    <x v="7"/>
    <x v="52"/>
    <n v="868868"/>
    <n v="102964"/>
    <n v="0"/>
    <n v="3"/>
    <m/>
    <n v="2"/>
    <n v="7"/>
    <n v="34.4"/>
    <n v="1.45"/>
    <n v="0.03"/>
    <m/>
    <n v="69"/>
    <n v="51"/>
    <n v="3"/>
    <n v="0"/>
    <n v="8"/>
    <n v="7"/>
    <n v="0"/>
    <n v="0"/>
    <n v="0"/>
    <n v="32"/>
    <n v="6"/>
    <n v="1"/>
    <n v="69"/>
    <n v="0.23000000000000353"/>
    <n v="51"/>
    <n v="0.33999999999999714"/>
    <n v="8"/>
    <n v="0.17777777777777731"/>
    <n v="7"/>
    <n v="0.2333333333333335"/>
    <n v="3"/>
    <n v="0.20000000000000018"/>
    <n v="0"/>
    <n v="1.3877787807814457E-16"/>
    <n v="0"/>
    <x v="2"/>
  </r>
  <r>
    <x v="0"/>
    <d v="2011-10-30T00:00:00"/>
    <x v="0"/>
    <s v="UPA400"/>
    <x v="7"/>
    <x v="53"/>
    <n v="841176"/>
    <n v="66535"/>
    <n v="0"/>
    <n v="7"/>
    <m/>
    <n v="2"/>
    <n v="6.7"/>
    <n v="34.200000000000003"/>
    <n v="0.18"/>
    <n v="0.04"/>
    <m/>
    <n v="18"/>
    <n v="58"/>
    <n v="0"/>
    <n v="0"/>
    <n v="9"/>
    <n v="1"/>
    <n v="0"/>
    <n v="1"/>
    <n v="1"/>
    <n v="29"/>
    <n v="6"/>
    <n v="1"/>
    <n v="18"/>
    <n v="6.0000000000003849E-2"/>
    <n v="58"/>
    <n v="0.38666666666666372"/>
    <n v="9"/>
    <n v="0.19999999999999954"/>
    <n v="1"/>
    <n v="3.3333333333333541E-2"/>
    <n v="0"/>
    <n v="1.9428902930940239E-16"/>
    <n v="0"/>
    <n v="1.3877787807814457E-16"/>
    <n v="0"/>
    <x v="3"/>
  </r>
  <r>
    <x v="0"/>
    <d v="2011-10-30T00:00:00"/>
    <x v="0"/>
    <s v="UPA400"/>
    <x v="7"/>
    <x v="54"/>
    <n v="808112"/>
    <n v="33471"/>
    <n v="0"/>
    <n v="5"/>
    <m/>
    <n v="2"/>
    <n v="7"/>
    <n v="34.700000000000003"/>
    <n v="1.25"/>
    <n v="0.03"/>
    <s v=""/>
    <n v="11"/>
    <n v="42"/>
    <n v="0"/>
    <n v="0"/>
    <n v="6"/>
    <n v="1"/>
    <n v="0"/>
    <n v="0"/>
    <n v="0"/>
    <n v="25"/>
    <n v="5"/>
    <n v="1"/>
    <n v="11"/>
    <n v="3.6666666666670511E-2"/>
    <n v="42"/>
    <n v="0.27999999999999725"/>
    <n v="6"/>
    <n v="0.13333333333333286"/>
    <n v="1"/>
    <n v="3.3333333333333541E-2"/>
    <n v="0"/>
    <n v="1.9428902930940239E-16"/>
    <n v="0"/>
    <n v="1.3877787807814457E-16"/>
    <n v="0"/>
    <x v="4"/>
  </r>
  <r>
    <x v="0"/>
    <d v="2011-10-30T00:00:00"/>
    <x v="0"/>
    <s v="UPA400"/>
    <x v="7"/>
    <x v="55"/>
    <n v="742754"/>
    <n v="89924"/>
    <n v="0"/>
    <n v="2.2999999999999998"/>
    <n v="0"/>
    <n v="14.9"/>
    <n v="6.9"/>
    <n v="36.700000000000003"/>
    <m/>
    <n v="-1"/>
    <s v="Oscura"/>
    <n v="37.700000000000003"/>
    <n v="63"/>
    <n v="6.2"/>
    <n v="2.6"/>
    <n v="13"/>
    <n v="7.5"/>
    <n v="1"/>
    <n v="0"/>
    <n v="0"/>
    <n v="249.4"/>
    <n v="64.099999999999994"/>
    <n v="3.2"/>
    <n v="38"/>
    <n v="0.1266666666666704"/>
    <n v="63"/>
    <n v="0.41999999999999699"/>
    <n v="13"/>
    <n v="0.28888888888888842"/>
    <n v="8"/>
    <n v="0.26666666666666683"/>
    <n v="6"/>
    <n v="0.40000000000000013"/>
    <n v="3"/>
    <n v="0.30000000000000016"/>
    <n v="0"/>
    <x v="5"/>
  </r>
  <r>
    <x v="0"/>
    <d v="2011-10-30T00:00:00"/>
    <x v="0"/>
    <s v="UPA400"/>
    <x v="7"/>
    <x v="5"/>
    <n v="712229"/>
    <n v="59737"/>
    <n v="0"/>
    <n v="0"/>
    <n v="0"/>
    <n v="7.8"/>
    <n v="6.7"/>
    <n v="36.9"/>
    <m/>
    <n v="-1"/>
    <s v="Oscura"/>
    <n v="19.5"/>
    <n v="24.9"/>
    <n v="1.6"/>
    <n v="1.7"/>
    <n v="3.4"/>
    <n v="8.6999999999999993"/>
    <n v="1"/>
    <n v="1.5"/>
    <n v="0"/>
    <n v="213.9"/>
    <n v="40.4"/>
    <n v="0.5"/>
    <n v="20"/>
    <n v="6.666666666667051E-2"/>
    <n v="25"/>
    <n v="0.16666666666666413"/>
    <n v="3"/>
    <n v="6.666666666666618E-2"/>
    <n v="9"/>
    <n v="0.30000000000000016"/>
    <n v="2"/>
    <n v="0.13333333333333353"/>
    <n v="2"/>
    <n v="0.20000000000000015"/>
    <n v="0"/>
    <x v="6"/>
  </r>
  <r>
    <x v="0"/>
    <d v="2013-08-27T00:00:00"/>
    <x v="0"/>
    <s v="O500 EURO V"/>
    <x v="8"/>
    <x v="56"/>
    <n v="945897"/>
    <n v="11429"/>
    <n v="0"/>
    <n v="2"/>
    <m/>
    <n v="1"/>
    <n v="7"/>
    <n v="34.4"/>
    <n v="1.25"/>
    <n v="0.02"/>
    <m/>
    <n v="21"/>
    <n v="22"/>
    <n v="0"/>
    <n v="0"/>
    <n v="3"/>
    <n v="3"/>
    <n v="0"/>
    <n v="0"/>
    <n v="0"/>
    <n v="39"/>
    <n v="2"/>
    <n v="0"/>
    <n v="21"/>
    <n v="7.0000000000003837E-2"/>
    <n v="22"/>
    <n v="0.14666666666666417"/>
    <n v="3"/>
    <n v="6.666666666666618E-2"/>
    <n v="3"/>
    <n v="0.1000000000000002"/>
    <n v="0"/>
    <n v="1.9428902930940239E-16"/>
    <n v="0"/>
    <n v="1.3877787807814457E-16"/>
    <n v="1"/>
    <x v="0"/>
  </r>
  <r>
    <x v="0"/>
    <d v="2013-08-27T00:00:00"/>
    <x v="0"/>
    <s v="UPA400"/>
    <x v="8"/>
    <x v="57"/>
    <n v="942900"/>
    <n v="8432"/>
    <n v="0"/>
    <n v="1"/>
    <m/>
    <n v="1"/>
    <n v="7"/>
    <m/>
    <m/>
    <n v="2.52"/>
    <m/>
    <n v="22"/>
    <n v="20"/>
    <n v="1"/>
    <n v="0"/>
    <n v="3"/>
    <n v="2"/>
    <n v="0"/>
    <n v="0"/>
    <n v="0"/>
    <n v="37"/>
    <n v="1"/>
    <n v="0"/>
    <n v="22"/>
    <n v="7.3333333333337164E-2"/>
    <n v="20"/>
    <n v="0.13333333333333086"/>
    <n v="3"/>
    <n v="6.666666666666618E-2"/>
    <n v="2"/>
    <n v="6.6666666666666874E-2"/>
    <n v="1"/>
    <n v="6.666666666666686E-2"/>
    <n v="0"/>
    <n v="1.3877787807814457E-16"/>
    <n v="0"/>
    <x v="1"/>
  </r>
  <r>
    <x v="0"/>
    <d v="2013-08-27T00:00:00"/>
    <x v="0"/>
    <s v="UPA400"/>
    <x v="8"/>
    <x v="58"/>
    <n v="934468"/>
    <n v="58567"/>
    <n v="0"/>
    <n v="4"/>
    <m/>
    <n v="1"/>
    <n v="6"/>
    <m/>
    <m/>
    <n v="0.05"/>
    <m/>
    <n v="50"/>
    <n v="53"/>
    <n v="3"/>
    <n v="0"/>
    <n v="12"/>
    <n v="5"/>
    <n v="1"/>
    <n v="0"/>
    <n v="0"/>
    <n v="34"/>
    <n v="4"/>
    <n v="1"/>
    <n v="50"/>
    <n v="0.16666666666667032"/>
    <n v="53"/>
    <n v="0.35333333333333045"/>
    <n v="12"/>
    <n v="0.26666666666666622"/>
    <n v="5"/>
    <n v="0.16666666666666685"/>
    <n v="3"/>
    <n v="0.20000000000000018"/>
    <n v="0"/>
    <n v="1.3877787807814457E-16"/>
    <n v="0"/>
    <x v="2"/>
  </r>
  <r>
    <x v="0"/>
    <d v="2013-08-27T00:00:00"/>
    <x v="0"/>
    <s v="UPA400"/>
    <x v="8"/>
    <x v="59"/>
    <n v="925697"/>
    <n v="49796"/>
    <n v="0"/>
    <n v="4"/>
    <m/>
    <n v="1"/>
    <n v="6"/>
    <m/>
    <m/>
    <n v="0.38"/>
    <m/>
    <n v="23"/>
    <n v="30"/>
    <n v="1"/>
    <n v="0"/>
    <n v="8"/>
    <n v="3"/>
    <n v="0"/>
    <n v="0"/>
    <n v="0"/>
    <n v="29"/>
    <n v="2"/>
    <n v="0"/>
    <n v="23"/>
    <n v="7.6666666666670491E-2"/>
    <n v="30"/>
    <n v="0.1999999999999974"/>
    <n v="8"/>
    <n v="0.17777777777777731"/>
    <n v="3"/>
    <n v="0.1000000000000002"/>
    <n v="1"/>
    <n v="6.666666666666686E-2"/>
    <n v="0"/>
    <n v="1.3877787807814457E-16"/>
    <n v="0"/>
    <x v="3"/>
  </r>
  <r>
    <x v="0"/>
    <d v="2013-08-27T00:00:00"/>
    <x v="0"/>
    <s v="UPA400"/>
    <x v="8"/>
    <x v="2"/>
    <n v="888013"/>
    <n v="65765"/>
    <n v="0"/>
    <n v="5"/>
    <m/>
    <n v="4"/>
    <n v="6.1959999999999997"/>
    <n v="29.35"/>
    <n v="0.96"/>
    <n v="1.17"/>
    <m/>
    <n v="59"/>
    <n v="76"/>
    <n v="20"/>
    <n v="0"/>
    <n v="12"/>
    <n v="5"/>
    <n v="0"/>
    <m/>
    <n v="1"/>
    <n v="37"/>
    <n v="8"/>
    <n v="1"/>
    <n v="59"/>
    <n v="0.19666666666667026"/>
    <n v="76"/>
    <n v="0.50666666666666349"/>
    <n v="12"/>
    <n v="0.26666666666666622"/>
    <n v="5"/>
    <n v="0.16666666666666685"/>
    <n v="20"/>
    <n v="1"/>
    <n v="0"/>
    <n v="1.3877787807814457E-16"/>
    <n v="0"/>
    <x v="4"/>
  </r>
  <r>
    <x v="0"/>
    <d v="2013-08-27T00:00:00"/>
    <x v="0"/>
    <s v="UPA400"/>
    <x v="8"/>
    <x v="60"/>
    <n v="881627"/>
    <n v="59379"/>
    <n v="0"/>
    <n v="5"/>
    <m/>
    <n v="3"/>
    <n v="6.3"/>
    <n v="30.6"/>
    <n v="1.2"/>
    <n v="1.03"/>
    <m/>
    <n v="58"/>
    <n v="69"/>
    <n v="21"/>
    <n v="0"/>
    <n v="11"/>
    <n v="5"/>
    <n v="0"/>
    <n v="0"/>
    <n v="1"/>
    <n v="36"/>
    <n v="9"/>
    <n v="1"/>
    <n v="58"/>
    <n v="0.19333333333333694"/>
    <n v="69"/>
    <n v="0.45999999999999691"/>
    <n v="11"/>
    <n v="0.24444444444444399"/>
    <n v="5"/>
    <n v="0.16666666666666685"/>
    <n v="21"/>
    <n v="1"/>
    <n v="0"/>
    <n v="1.3877787807814457E-16"/>
    <n v="0"/>
    <x v="5"/>
  </r>
  <r>
    <x v="0"/>
    <d v="2013-08-27T00:00:00"/>
    <x v="0"/>
    <s v="UPA400"/>
    <x v="8"/>
    <x v="61"/>
    <n v="825172"/>
    <n v="59268"/>
    <n v="0"/>
    <n v="2"/>
    <m/>
    <n v="5"/>
    <n v="7.1"/>
    <n v="36.5"/>
    <n v="1.07"/>
    <n v="0.03"/>
    <s v="   CLARA"/>
    <n v="31"/>
    <n v="20"/>
    <n v="2"/>
    <n v="0"/>
    <n v="4"/>
    <n v="4"/>
    <n v="0"/>
    <n v="0"/>
    <n v="0"/>
    <n v="22"/>
    <n v="1"/>
    <n v="0"/>
    <n v="31"/>
    <n v="0.10333333333333711"/>
    <n v="20"/>
    <n v="0.13333333333333086"/>
    <n v="4"/>
    <n v="8.8888888888888407E-2"/>
    <n v="4"/>
    <n v="0.13333333333333353"/>
    <n v="2"/>
    <n v="0.13333333333333353"/>
    <n v="0"/>
    <n v="1.3877787807814457E-16"/>
    <n v="0"/>
    <x v="6"/>
  </r>
  <r>
    <x v="0"/>
    <d v="2013-08-27T00:00:00"/>
    <x v="0"/>
    <s v="UPA400"/>
    <x v="8"/>
    <x v="62"/>
    <n v="794535"/>
    <n v="28631"/>
    <n v="0"/>
    <n v="2"/>
    <m/>
    <n v="4"/>
    <n v="7.1"/>
    <n v="36.4"/>
    <n v="1"/>
    <n v="0"/>
    <s v="Clara"/>
    <n v="29"/>
    <n v="27"/>
    <n v="0"/>
    <n v="0"/>
    <n v="3"/>
    <n v="3"/>
    <n v="0"/>
    <n v="0"/>
    <n v="0"/>
    <n v="26"/>
    <n v="5"/>
    <n v="1"/>
    <n v="29"/>
    <n v="9.6666666666670453E-2"/>
    <n v="27"/>
    <n v="0.17999999999999744"/>
    <n v="3"/>
    <n v="6.666666666666618E-2"/>
    <n v="3"/>
    <n v="0.1000000000000002"/>
    <n v="0"/>
    <n v="1.9428902930940239E-16"/>
    <n v="0"/>
    <n v="1.3877787807814457E-16"/>
    <n v="0"/>
    <x v="7"/>
  </r>
  <r>
    <x v="0"/>
    <d v="2013-08-27T00:00:00"/>
    <x v="1"/>
    <s v="UPA400"/>
    <x v="8"/>
    <x v="63"/>
    <n v="748845"/>
    <n v="29590"/>
    <n v="0"/>
    <n v="25.9"/>
    <n v="0"/>
    <n v="3.4"/>
    <n v="7.1"/>
    <n v="36.5"/>
    <m/>
    <n v="-1"/>
    <s v="Oscura"/>
    <n v="33.5"/>
    <n v="29.9"/>
    <n v="1.2"/>
    <n v="1.2"/>
    <n v="5"/>
    <n v="3.4"/>
    <n v="1"/>
    <n v="0"/>
    <n v="0"/>
    <n v="73.7"/>
    <n v="19.7"/>
    <n v="13.1"/>
    <n v="34"/>
    <n v="0.11333333333333709"/>
    <n v="30"/>
    <n v="0.1999999999999974"/>
    <n v="5"/>
    <n v="0.11111111111111063"/>
    <n v="3"/>
    <n v="0.1000000000000002"/>
    <n v="1"/>
    <n v="6.666666666666686E-2"/>
    <n v="1"/>
    <n v="0.10000000000000014"/>
    <n v="0"/>
    <x v="8"/>
  </r>
  <r>
    <x v="0"/>
    <d v="2013-08-27T00:00:00"/>
    <x v="1"/>
    <s v="UPA400"/>
    <x v="8"/>
    <x v="64"/>
    <n v="719255"/>
    <n v="118033"/>
    <n v="0"/>
    <n v="0"/>
    <n v="0"/>
    <n v="6.2"/>
    <n v="6.9"/>
    <n v="37"/>
    <m/>
    <n v="-1"/>
    <s v="Oscura"/>
    <n v="36.4"/>
    <n v="0.8"/>
    <n v="1.1000000000000001"/>
    <n v="0.7"/>
    <n v="2.6"/>
    <n v="5.7"/>
    <n v="1.5"/>
    <n v="0.2"/>
    <n v="0"/>
    <n v="140"/>
    <n v="36.799999999999997"/>
    <n v="0.6"/>
    <n v="36"/>
    <n v="0.12000000000000374"/>
    <n v="1"/>
    <n v="6.6666666666641847E-3"/>
    <n v="3"/>
    <n v="6.666666666666618E-2"/>
    <n v="6"/>
    <n v="0.20000000000000018"/>
    <n v="1"/>
    <n v="6.666666666666686E-2"/>
    <n v="1"/>
    <n v="0.10000000000000014"/>
    <n v="0"/>
    <x v="9"/>
  </r>
  <r>
    <x v="0"/>
    <d v="2013-08-27T00:00:00"/>
    <x v="1"/>
    <s v="UPA400"/>
    <x v="8"/>
    <x v="38"/>
    <n v="702393"/>
    <n v="101171"/>
    <n v="0"/>
    <n v="0"/>
    <n v="0"/>
    <n v="5.7"/>
    <n v="6.9"/>
    <n v="42.5"/>
    <m/>
    <m/>
    <s v="Oscura"/>
    <n v="68.5"/>
    <n v="23.6"/>
    <n v="0.7"/>
    <n v="1.4"/>
    <n v="6.2"/>
    <n v="10.3"/>
    <n v="1.4"/>
    <n v="0"/>
    <n v="0"/>
    <n v="229.8"/>
    <n v="46.7"/>
    <n v="26.7"/>
    <n v="69"/>
    <n v="0.23000000000000353"/>
    <n v="24"/>
    <n v="0.15999999999999748"/>
    <n v="6"/>
    <n v="0.13333333333333286"/>
    <n v="10"/>
    <n v="0.33339999999999997"/>
    <n v="1"/>
    <n v="6.666666666666686E-2"/>
    <n v="1"/>
    <n v="0.10000000000000014"/>
    <n v="0"/>
    <x v="10"/>
  </r>
  <r>
    <x v="0"/>
    <d v="2014-04-17T00:00:00"/>
    <x v="0"/>
    <s v="UPA400"/>
    <x v="9"/>
    <x v="25"/>
    <n v="891269"/>
    <n v="2920"/>
    <n v="0"/>
    <n v="1"/>
    <m/>
    <n v="2"/>
    <n v="6.6289999999999996"/>
    <n v="30.77"/>
    <n v="0.97"/>
    <n v="0.15"/>
    <m/>
    <n v="33"/>
    <n v="18"/>
    <n v="18"/>
    <n v="0"/>
    <n v="3"/>
    <n v="3"/>
    <n v="0"/>
    <m/>
    <n v="0"/>
    <n v="43"/>
    <n v="2"/>
    <n v="0"/>
    <n v="33"/>
    <n v="0.11000000000000376"/>
    <n v="18"/>
    <n v="0.11999999999999754"/>
    <n v="3"/>
    <n v="6.666666666666618E-2"/>
    <n v="3"/>
    <n v="0.1000000000000002"/>
    <n v="18"/>
    <n v="1"/>
    <n v="0"/>
    <n v="1.3877787807814457E-16"/>
    <n v="1"/>
    <x v="0"/>
  </r>
  <r>
    <x v="0"/>
    <d v="2014-04-17T00:00:00"/>
    <x v="0"/>
    <s v="UPA400"/>
    <x v="9"/>
    <x v="65"/>
    <n v="888349"/>
    <n v="87945"/>
    <n v="0"/>
    <n v="4"/>
    <m/>
    <n v="4"/>
    <n v="6"/>
    <m/>
    <m/>
    <n v="0.59"/>
    <m/>
    <n v="86"/>
    <n v="53"/>
    <n v="65"/>
    <n v="0"/>
    <n v="10"/>
    <n v="6"/>
    <n v="1"/>
    <n v="1"/>
    <n v="0"/>
    <n v="79"/>
    <n v="8"/>
    <n v="1"/>
    <n v="86"/>
    <n v="0.2866666666666704"/>
    <n v="53"/>
    <n v="0.35333333333333045"/>
    <n v="10"/>
    <n v="0.22222222222222177"/>
    <n v="6"/>
    <n v="0.20000000000000018"/>
    <n v="65"/>
    <n v="1"/>
    <n v="0"/>
    <n v="1.3877787807814457E-16"/>
    <n v="0"/>
    <x v="1"/>
  </r>
  <r>
    <x v="0"/>
    <d v="2014-04-17T00:00:00"/>
    <x v="0"/>
    <s v="UPA400"/>
    <x v="9"/>
    <x v="33"/>
    <n v="877230"/>
    <n v="54982"/>
    <n v="0"/>
    <n v="5"/>
    <m/>
    <n v="3"/>
    <n v="6.3"/>
    <m/>
    <m/>
    <n v="1.05"/>
    <m/>
    <n v="64"/>
    <n v="74"/>
    <n v="23"/>
    <n v="0"/>
    <n v="11"/>
    <n v="6"/>
    <n v="0"/>
    <n v="1"/>
    <n v="1"/>
    <n v="42"/>
    <n v="9"/>
    <n v="1"/>
    <n v="64"/>
    <n v="0.2133333333333369"/>
    <n v="74"/>
    <n v="0.49333333333333018"/>
    <n v="11"/>
    <n v="0.24444444444444399"/>
    <n v="6"/>
    <n v="0.20000000000000018"/>
    <n v="23"/>
    <n v="1"/>
    <n v="0"/>
    <n v="1.3877787807814457E-16"/>
    <n v="0"/>
    <x v="2"/>
  </r>
  <r>
    <x v="0"/>
    <d v="2014-04-17T00:00:00"/>
    <x v="0"/>
    <s v="UPA400"/>
    <x v="9"/>
    <x v="66"/>
    <n v="870699"/>
    <n v="48451"/>
    <n v="0"/>
    <n v="4"/>
    <m/>
    <n v="2"/>
    <n v="6.1"/>
    <m/>
    <m/>
    <n v="0.1"/>
    <m/>
    <n v="22"/>
    <n v="36"/>
    <n v="1"/>
    <n v="0"/>
    <n v="6"/>
    <n v="0"/>
    <n v="0"/>
    <n v="0"/>
    <n v="1"/>
    <n v="26"/>
    <n v="5"/>
    <n v="1"/>
    <n v="22"/>
    <n v="7.3333333333337164E-2"/>
    <n v="36"/>
    <n v="0.23999999999999733"/>
    <n v="6"/>
    <n v="0.13333333333333286"/>
    <n v="0"/>
    <n v="2.0816681711721685E-16"/>
    <n v="1"/>
    <n v="6.666666666666686E-2"/>
    <n v="0"/>
    <n v="1.3877787807814457E-16"/>
    <n v="0"/>
    <x v="3"/>
  </r>
  <r>
    <x v="0"/>
    <d v="2014-04-17T00:00:00"/>
    <x v="1"/>
    <s v="UPA400"/>
    <x v="9"/>
    <x v="67"/>
    <n v="795064"/>
    <n v="29533"/>
    <n v="0"/>
    <n v="3"/>
    <n v="0"/>
    <n v="1"/>
    <n v="7.2"/>
    <n v="37.1"/>
    <n v="1"/>
    <n v="0.1"/>
    <s v="Clara"/>
    <n v="13"/>
    <n v="38"/>
    <n v="1"/>
    <n v="0"/>
    <n v="2"/>
    <n v="2"/>
    <n v="0"/>
    <n v="0"/>
    <n v="0"/>
    <n v="29"/>
    <n v="3"/>
    <n v="0"/>
    <n v="13"/>
    <n v="4.3333333333337179E-2"/>
    <n v="38"/>
    <n v="0.25333333333333063"/>
    <n v="2"/>
    <n v="4.4444444444443953E-2"/>
    <n v="2"/>
    <n v="6.6666666666666874E-2"/>
    <n v="1"/>
    <n v="6.666666666666686E-2"/>
    <n v="0"/>
    <n v="1.3877787807814457E-16"/>
    <n v="0"/>
    <x v="4"/>
  </r>
  <r>
    <x v="0"/>
    <d v="2014-04-17T00:00:00"/>
    <x v="1"/>
    <s v="UPA400"/>
    <x v="9"/>
    <x v="4"/>
    <n v="765530"/>
    <n v="120785"/>
    <n v="0"/>
    <n v="0"/>
    <n v="-1"/>
    <n v="3"/>
    <n v="7.1"/>
    <n v="38.5"/>
    <n v="0.9"/>
    <n v="0"/>
    <s v="Clara"/>
    <n v="26"/>
    <n v="47"/>
    <n v="3"/>
    <n v="0"/>
    <n v="5"/>
    <n v="2"/>
    <n v="0"/>
    <n v="0"/>
    <n v="-1"/>
    <n v="31"/>
    <n v="3"/>
    <n v="1"/>
    <n v="26"/>
    <n v="8.6666666666670472E-2"/>
    <n v="47"/>
    <n v="0.31333333333333052"/>
    <n v="5"/>
    <n v="0.11111111111111063"/>
    <n v="2"/>
    <n v="6.6666666666666874E-2"/>
    <n v="3"/>
    <n v="0.20000000000000018"/>
    <n v="0"/>
    <n v="1.3877787807814457E-16"/>
    <n v="0"/>
    <x v="5"/>
  </r>
  <r>
    <x v="0"/>
    <d v="2014-04-17T00:00:00"/>
    <x v="1"/>
    <s v="UPA400"/>
    <x v="9"/>
    <x v="68"/>
    <n v="727988"/>
    <n v="83434"/>
    <n v="0"/>
    <n v="0"/>
    <n v="0"/>
    <n v="4.9000000000000004"/>
    <n v="7"/>
    <n v="36.9"/>
    <m/>
    <n v="-1"/>
    <s v="Oscura"/>
    <n v="62.9"/>
    <n v="1"/>
    <n v="3.7"/>
    <n v="3.6"/>
    <n v="0.9"/>
    <n v="16.100000000000001"/>
    <n v="0.5"/>
    <n v="0.4"/>
    <n v="0"/>
    <n v="232.7"/>
    <n v="28.9"/>
    <n v="2"/>
    <n v="63"/>
    <n v="0.21000000000000357"/>
    <n v="1"/>
    <n v="6.6666666666641847E-3"/>
    <n v="1"/>
    <n v="2.222222222222173E-2"/>
    <n v="16"/>
    <n v="0.53333333333333344"/>
    <n v="4"/>
    <n v="0.26666666666666683"/>
    <n v="4"/>
    <n v="0.40000000000000013"/>
    <n v="0"/>
    <x v="6"/>
  </r>
  <r>
    <x v="0"/>
    <d v="2014-04-17T00:00:00"/>
    <x v="1"/>
    <s v="UPA400"/>
    <x v="9"/>
    <x v="69"/>
    <n v="715275"/>
    <n v="70721"/>
    <n v="0"/>
    <n v="0"/>
    <n v="0"/>
    <n v="7.7"/>
    <n v="6.8"/>
    <n v="37.4"/>
    <m/>
    <n v="-1"/>
    <s v="Oscura"/>
    <n v="6.6"/>
    <n v="41.5"/>
    <n v="3.4"/>
    <n v="0"/>
    <n v="6.4"/>
    <n v="4.2"/>
    <n v="0.7"/>
    <n v="0"/>
    <n v="0"/>
    <n v="51.8"/>
    <n v="14.7"/>
    <n v="0.5"/>
    <n v="7"/>
    <n v="2.3333333333337175E-2"/>
    <n v="42"/>
    <n v="0.27999999999999725"/>
    <n v="6"/>
    <n v="0.13333333333333286"/>
    <n v="4"/>
    <n v="0.13333333333333353"/>
    <n v="3"/>
    <n v="0.20000000000000018"/>
    <n v="0"/>
    <n v="1.3877787807814457E-16"/>
    <n v="0"/>
    <x v="7"/>
  </r>
  <r>
    <x v="0"/>
    <d v="2014-04-17T00:00:00"/>
    <x v="1"/>
    <s v="UPA400"/>
    <x v="9"/>
    <x v="70"/>
    <n v="684972"/>
    <n v="40418"/>
    <n v="0"/>
    <n v="0.8"/>
    <n v="0"/>
    <n v="8.1"/>
    <n v="6.3"/>
    <n v="36.5"/>
    <m/>
    <n v="-1"/>
    <s v="Oscura"/>
    <n v="28"/>
    <n v="86.4"/>
    <n v="5.0999999999999996"/>
    <n v="0.6"/>
    <n v="8.1"/>
    <n v="8.4"/>
    <n v="1"/>
    <n v="0"/>
    <n v="0"/>
    <n v="92.7"/>
    <n v="30"/>
    <n v="2.9"/>
    <n v="28"/>
    <n v="9.3333333333337126E-2"/>
    <n v="86"/>
    <n v="0.57333333333333059"/>
    <n v="8"/>
    <n v="0.17777777777777731"/>
    <n v="8"/>
    <n v="0.26666666666666683"/>
    <n v="5"/>
    <n v="0.33333333333333348"/>
    <n v="1"/>
    <n v="0.10000000000000014"/>
    <n v="0"/>
    <x v="8"/>
  </r>
  <r>
    <x v="0"/>
    <d v="2014-01-10T00:00:00"/>
    <x v="0"/>
    <s v="UPA400"/>
    <x v="10"/>
    <x v="59"/>
    <n v="931973"/>
    <n v="43624"/>
    <n v="0"/>
    <n v="4"/>
    <m/>
    <n v="2"/>
    <n v="6.1"/>
    <m/>
    <m/>
    <n v="0.14000000000000001"/>
    <m/>
    <n v="65"/>
    <n v="38"/>
    <n v="19"/>
    <n v="0"/>
    <n v="7"/>
    <n v="4"/>
    <n v="0"/>
    <n v="0"/>
    <n v="0"/>
    <n v="44"/>
    <n v="5"/>
    <n v="1"/>
    <n v="65"/>
    <n v="0.21666666666667023"/>
    <n v="38"/>
    <n v="0.25333333333333063"/>
    <n v="7"/>
    <n v="0.15555555555555509"/>
    <n v="4"/>
    <n v="0.13333333333333353"/>
    <n v="19"/>
    <n v="1"/>
    <n v="0"/>
    <n v="1.3877787807814457E-16"/>
    <n v="1"/>
    <x v="0"/>
  </r>
  <r>
    <x v="0"/>
    <d v="2014-01-10T00:00:00"/>
    <x v="0"/>
    <s v="UPA400"/>
    <x v="10"/>
    <x v="2"/>
    <n v="885755"/>
    <n v="51615"/>
    <n v="0"/>
    <n v="6"/>
    <m/>
    <n v="1"/>
    <n v="5.9889999999999999"/>
    <n v="28.29"/>
    <n v="0.92"/>
    <n v="0.23"/>
    <m/>
    <n v="33"/>
    <n v="40"/>
    <n v="2"/>
    <n v="0"/>
    <n v="21"/>
    <n v="4"/>
    <n v="0"/>
    <m/>
    <n v="0"/>
    <n v="30"/>
    <n v="2"/>
    <n v="0"/>
    <n v="33"/>
    <n v="0.11000000000000376"/>
    <n v="40"/>
    <n v="0.26666666666666394"/>
    <n v="21"/>
    <n v="0.46666666666666601"/>
    <n v="4"/>
    <n v="0.13333333333333353"/>
    <n v="2"/>
    <n v="0.13333333333333353"/>
    <n v="0"/>
    <n v="1.3877787807814457E-16"/>
    <n v="0"/>
    <x v="1"/>
  </r>
  <r>
    <x v="0"/>
    <d v="2014-01-10T00:00:00"/>
    <x v="0"/>
    <s v="UPA400"/>
    <x v="10"/>
    <x v="3"/>
    <n v="873979"/>
    <n v="39839"/>
    <n v="0"/>
    <n v="5"/>
    <m/>
    <n v="1"/>
    <n v="6.2"/>
    <m/>
    <m/>
    <n v="0.05"/>
    <m/>
    <n v="25"/>
    <n v="40"/>
    <n v="2"/>
    <n v="0"/>
    <n v="13"/>
    <n v="3"/>
    <n v="1"/>
    <n v="0"/>
    <n v="0"/>
    <n v="28"/>
    <n v="4"/>
    <n v="1"/>
    <n v="25"/>
    <n v="8.3333333333337145E-2"/>
    <n v="40"/>
    <n v="0.26666666666666394"/>
    <n v="13"/>
    <n v="0.28888888888888842"/>
    <n v="3"/>
    <n v="0.1000000000000002"/>
    <n v="2"/>
    <n v="0.13333333333333353"/>
    <n v="0"/>
    <n v="1.3877787807814457E-16"/>
    <n v="0"/>
    <x v="2"/>
  </r>
  <r>
    <x v="0"/>
    <d v="2014-01-10T00:00:00"/>
    <x v="0"/>
    <s v="UPA400"/>
    <x v="10"/>
    <x v="14"/>
    <n v="875817"/>
    <n v="75413"/>
    <n v="0"/>
    <n v="4"/>
    <m/>
    <n v="4"/>
    <n v="6.1"/>
    <m/>
    <m/>
    <n v="0.56999999999999995"/>
    <m/>
    <n v="87"/>
    <n v="62"/>
    <n v="80"/>
    <n v="0"/>
    <n v="11"/>
    <n v="7"/>
    <n v="0"/>
    <n v="1"/>
    <n v="0"/>
    <n v="72"/>
    <n v="10"/>
    <n v="1"/>
    <n v="87"/>
    <n v="0.29000000000000375"/>
    <n v="62"/>
    <n v="0.41333333333333033"/>
    <n v="11"/>
    <n v="0.24444444444444399"/>
    <n v="7"/>
    <n v="0.2333333333333335"/>
    <n v="80"/>
    <n v="1"/>
    <n v="0"/>
    <n v="1.3877787807814457E-16"/>
    <n v="0"/>
    <x v="3"/>
  </r>
  <r>
    <x v="0"/>
    <d v="2014-01-10T00:00:00"/>
    <x v="0"/>
    <s v="UPA400"/>
    <x v="10"/>
    <x v="71"/>
    <n v="865789"/>
    <n v="65385"/>
    <n v="0"/>
    <n v="4"/>
    <m/>
    <n v="1"/>
    <n v="6.5"/>
    <m/>
    <m/>
    <n v="0.6"/>
    <m/>
    <n v="31"/>
    <n v="31"/>
    <n v="3"/>
    <n v="0"/>
    <n v="6"/>
    <n v="2"/>
    <n v="0"/>
    <n v="0"/>
    <n v="0"/>
    <n v="74"/>
    <n v="6"/>
    <n v="1"/>
    <n v="31"/>
    <n v="0.10333333333333711"/>
    <n v="31"/>
    <n v="0.20666666666666406"/>
    <n v="6"/>
    <n v="0.13333333333333286"/>
    <n v="2"/>
    <n v="6.6666666666666874E-2"/>
    <n v="3"/>
    <n v="0.20000000000000018"/>
    <n v="0"/>
    <n v="1.3877787807814457E-16"/>
    <n v="0"/>
    <x v="4"/>
  </r>
  <r>
    <x v="0"/>
    <d v="2014-01-10T00:00:00"/>
    <x v="0"/>
    <s v="UPA400"/>
    <x v="10"/>
    <x v="72"/>
    <n v="821197"/>
    <n v="20793"/>
    <n v="0"/>
    <n v="5"/>
    <m/>
    <n v="3"/>
    <n v="6.5"/>
    <s v=""/>
    <s v=""/>
    <n v="0.68"/>
    <s v=""/>
    <n v="41"/>
    <n v="40"/>
    <n v="6"/>
    <n v="0"/>
    <n v="8"/>
    <n v="3"/>
    <n v="0"/>
    <n v="0"/>
    <n v="1"/>
    <n v="29"/>
    <n v="7"/>
    <n v="1"/>
    <n v="41"/>
    <n v="0.13666666666667038"/>
    <n v="40"/>
    <n v="0.26666666666666394"/>
    <n v="8"/>
    <n v="0.17777777777777731"/>
    <n v="3"/>
    <n v="0.1000000000000002"/>
    <n v="6"/>
    <n v="0.40000000000000013"/>
    <n v="0"/>
    <n v="1.3877787807814457E-16"/>
    <n v="0"/>
    <x v="5"/>
  </r>
  <r>
    <x v="0"/>
    <d v="2014-01-10T00:00:00"/>
    <x v="1"/>
    <s v="UPA400"/>
    <x v="10"/>
    <x v="73"/>
    <n v="788142"/>
    <n v="121467"/>
    <n v="0"/>
    <n v="6"/>
    <n v="0"/>
    <n v="6"/>
    <n v="7.1"/>
    <n v="35.200000000000003"/>
    <n v="0.1"/>
    <n v="0.1"/>
    <s v="Clara"/>
    <n v="249"/>
    <n v="123"/>
    <n v="14"/>
    <n v="1"/>
    <n v="19"/>
    <n v="17"/>
    <n v="0"/>
    <n v="1"/>
    <n v="0"/>
    <n v="43"/>
    <n v="13"/>
    <n v="2"/>
    <n v="249"/>
    <n v="0.83"/>
    <n v="123"/>
    <n v="0.81999999999999884"/>
    <n v="19"/>
    <n v="0.42222222222222161"/>
    <n v="17"/>
    <n v="0.56666666666666676"/>
    <n v="14"/>
    <n v="0.93333333333333335"/>
    <n v="1"/>
    <n v="0.10000000000000014"/>
    <n v="0"/>
    <x v="6"/>
  </r>
  <r>
    <x v="0"/>
    <d v="2014-01-10T00:00:00"/>
    <x v="1"/>
    <s v="UPA400"/>
    <x v="10"/>
    <x v="74"/>
    <n v="762325"/>
    <n v="95650"/>
    <n v="0"/>
    <n v="6"/>
    <n v="-1"/>
    <n v="6"/>
    <n v="7.1"/>
    <n v="37.799999999999997"/>
    <n v="0.1"/>
    <n v="0.1"/>
    <s v="Clara"/>
    <n v="274"/>
    <n v="129"/>
    <n v="16"/>
    <n v="0"/>
    <n v="17"/>
    <n v="16"/>
    <n v="0"/>
    <n v="1"/>
    <n v="-1"/>
    <n v="48"/>
    <n v="16"/>
    <n v="2"/>
    <n v="274"/>
    <n v="0.91333333333333422"/>
    <n v="129"/>
    <n v="0.8599999999999991"/>
    <n v="17"/>
    <n v="0.37777777777777721"/>
    <n v="16"/>
    <n v="0.53333333333333344"/>
    <n v="16"/>
    <n v="1"/>
    <n v="0"/>
    <n v="1.3877787807814457E-16"/>
    <n v="0"/>
    <x v="7"/>
  </r>
  <r>
    <x v="0"/>
    <d v="2014-01-10T00:00:00"/>
    <x v="1"/>
    <s v="UPA400"/>
    <x v="10"/>
    <x v="75"/>
    <n v="733581"/>
    <n v="66906"/>
    <n v="0"/>
    <n v="3.4"/>
    <n v="0"/>
    <n v="8.6"/>
    <n v="6.9"/>
    <n v="35.4"/>
    <m/>
    <n v="-1"/>
    <s v="Oscura"/>
    <n v="244.9"/>
    <n v="113.2"/>
    <n v="8.8000000000000007"/>
    <n v="2.9"/>
    <n v="13.8"/>
    <n v="16.2"/>
    <n v="0.4"/>
    <n v="0"/>
    <n v="0"/>
    <n v="77.599999999999994"/>
    <n v="37.200000000000003"/>
    <n v="2"/>
    <n v="245"/>
    <n v="0.81666666666666854"/>
    <n v="113"/>
    <n v="0.75333333333333174"/>
    <n v="14"/>
    <n v="0.31111111111111062"/>
    <n v="16"/>
    <n v="0.53333333333333344"/>
    <n v="9"/>
    <n v="0.60000000000000009"/>
    <n v="3"/>
    <n v="0.30000000000000016"/>
    <n v="0"/>
    <x v="8"/>
  </r>
  <r>
    <x v="0"/>
    <d v="2014-01-10T00:00:00"/>
    <x v="1"/>
    <s v="UPA400"/>
    <x v="10"/>
    <x v="76"/>
    <n v="702745"/>
    <n v="36070"/>
    <n v="0"/>
    <n v="0"/>
    <n v="0"/>
    <n v="8"/>
    <n v="6.9"/>
    <n v="39.799999999999997"/>
    <m/>
    <n v="-1"/>
    <s v="Oscura"/>
    <n v="69.900000000000006"/>
    <n v="60"/>
    <n v="8.4"/>
    <n v="4.3"/>
    <n v="10.1"/>
    <n v="14.2"/>
    <n v="0.9"/>
    <n v="2.2999999999999998"/>
    <n v="0"/>
    <n v="259.60000000000002"/>
    <n v="56.5"/>
    <n v="12.9"/>
    <n v="70"/>
    <n v="0.23333333333333686"/>
    <n v="60"/>
    <n v="0.39999999999999702"/>
    <n v="10"/>
    <n v="0.22222222222222177"/>
    <n v="14"/>
    <n v="0.46666666666666679"/>
    <n v="8"/>
    <n v="0.53333333333333344"/>
    <n v="4"/>
    <n v="0.40000000000000013"/>
    <n v="0"/>
    <x v="9"/>
  </r>
  <r>
    <x v="0"/>
    <d v="2009-12-15T00:00:00"/>
    <x v="0"/>
    <s v="UPA400"/>
    <x v="11"/>
    <x v="77"/>
    <n v="948547"/>
    <n v="21977"/>
    <n v="0"/>
    <n v="8"/>
    <m/>
    <n v="7"/>
    <n v="6.7"/>
    <m/>
    <m/>
    <n v="0.05"/>
    <m/>
    <n v="281"/>
    <n v="49"/>
    <n v="0"/>
    <n v="0"/>
    <n v="11"/>
    <n v="19"/>
    <n v="0"/>
    <n v="0"/>
    <n v="1"/>
    <n v="87"/>
    <n v="6"/>
    <n v="1"/>
    <n v="281"/>
    <n v="0.93666666666666731"/>
    <n v="49"/>
    <n v="0.32666666666666383"/>
    <n v="11"/>
    <n v="0.24444444444444399"/>
    <n v="19"/>
    <n v="0.63333333333333341"/>
    <n v="0"/>
    <n v="1.9428902930940239E-16"/>
    <n v="0"/>
    <n v="1.3877787807814457E-16"/>
    <n v="1"/>
    <x v="0"/>
  </r>
  <r>
    <x v="0"/>
    <d v="2009-12-15T00:00:00"/>
    <x v="0"/>
    <s v="UPA400"/>
    <x v="11"/>
    <x v="31"/>
    <n v="929780"/>
    <n v="3084"/>
    <n v="0"/>
    <n v="6"/>
    <m/>
    <n v="5"/>
    <n v="6.9"/>
    <m/>
    <m/>
    <n v="0.03"/>
    <m/>
    <n v="30"/>
    <n v="26"/>
    <n v="1"/>
    <n v="0"/>
    <n v="9"/>
    <n v="4"/>
    <n v="0"/>
    <n v="0"/>
    <n v="0"/>
    <n v="66"/>
    <n v="3"/>
    <n v="1"/>
    <n v="30"/>
    <n v="0.10000000000000378"/>
    <n v="26"/>
    <n v="0.17333333333333079"/>
    <n v="9"/>
    <n v="0.19999999999999954"/>
    <n v="4"/>
    <n v="0.13333333333333353"/>
    <n v="1"/>
    <n v="6.666666666666686E-2"/>
    <n v="0"/>
    <n v="1.3877787807814457E-16"/>
    <n v="0"/>
    <x v="1"/>
  </r>
  <r>
    <x v="0"/>
    <d v="2009-12-15T00:00:00"/>
    <x v="0"/>
    <s v="UPA400"/>
    <x v="11"/>
    <x v="13"/>
    <n v="904413"/>
    <n v="58907"/>
    <n v="0"/>
    <n v="9"/>
    <m/>
    <n v="2"/>
    <n v="6.0149999999999997"/>
    <n v="28.14"/>
    <n v="0.84"/>
    <n v="0.15"/>
    <m/>
    <n v="45"/>
    <n v="85"/>
    <n v="2"/>
    <n v="0"/>
    <n v="8"/>
    <n v="6"/>
    <n v="0"/>
    <m/>
    <n v="0"/>
    <n v="37"/>
    <n v="5"/>
    <n v="2"/>
    <n v="45"/>
    <n v="0.15000000000000369"/>
    <n v="85"/>
    <n v="0.56666666666666388"/>
    <n v="8"/>
    <n v="0.17777777777777731"/>
    <n v="6"/>
    <n v="0.20000000000000018"/>
    <n v="2"/>
    <n v="0.13333333333333353"/>
    <n v="0"/>
    <n v="1.3877787807814457E-16"/>
    <n v="0"/>
    <x v="2"/>
  </r>
  <r>
    <x v="0"/>
    <d v="2009-12-15T00:00:00"/>
    <x v="0"/>
    <s v="UPA400"/>
    <x v="11"/>
    <x v="9"/>
    <n v="890883"/>
    <n v="45377"/>
    <n v="0"/>
    <n v="3"/>
    <m/>
    <n v="2"/>
    <n v="6.5"/>
    <m/>
    <m/>
    <n v="0.06"/>
    <m/>
    <n v="15"/>
    <n v="26"/>
    <n v="2"/>
    <n v="0"/>
    <n v="3"/>
    <n v="1"/>
    <n v="0"/>
    <n v="0"/>
    <n v="0"/>
    <n v="29"/>
    <n v="7"/>
    <n v="1"/>
    <n v="15"/>
    <n v="5.0000000000003847E-2"/>
    <n v="26"/>
    <n v="0.17333333333333079"/>
    <n v="3"/>
    <n v="6.666666666666618E-2"/>
    <n v="1"/>
    <n v="3.3333333333333541E-2"/>
    <n v="2"/>
    <n v="0.13333333333333353"/>
    <n v="0"/>
    <n v="1.3877787807814457E-16"/>
    <n v="0"/>
    <x v="3"/>
  </r>
  <r>
    <x v="0"/>
    <d v="2009-12-15T00:00:00"/>
    <x v="0"/>
    <s v="UPA400"/>
    <x v="11"/>
    <x v="78"/>
    <n v="831370"/>
    <n v="25629"/>
    <n v="0"/>
    <n v="20"/>
    <m/>
    <n v="4"/>
    <n v="6.2"/>
    <s v=""/>
    <s v=""/>
    <n v="0.1"/>
    <s v=""/>
    <n v="51"/>
    <n v="45"/>
    <n v="8"/>
    <n v="0"/>
    <n v="10"/>
    <n v="1"/>
    <n v="0"/>
    <n v="1"/>
    <n v="1"/>
    <n v="29"/>
    <n v="12"/>
    <n v="1"/>
    <n v="51"/>
    <n v="0.17000000000000365"/>
    <n v="45"/>
    <n v="0.29999999999999721"/>
    <n v="10"/>
    <n v="0.22222222222222177"/>
    <n v="1"/>
    <n v="3.3333333333333541E-2"/>
    <n v="8"/>
    <n v="0.53333333333333344"/>
    <n v="0"/>
    <n v="1.3877787807814457E-16"/>
    <n v="0"/>
    <x v="4"/>
  </r>
  <r>
    <x v="0"/>
    <d v="2009-12-15T00:00:00"/>
    <x v="0"/>
    <s v="UPA400"/>
    <x v="11"/>
    <x v="79"/>
    <n v="814495"/>
    <n v="24016"/>
    <n v="0"/>
    <n v="4"/>
    <m/>
    <n v="1"/>
    <n v="6.4"/>
    <s v=""/>
    <s v=""/>
    <n v="0.65"/>
    <s v=""/>
    <n v="28"/>
    <n v="42"/>
    <n v="1"/>
    <n v="0"/>
    <n v="13"/>
    <n v="2"/>
    <n v="0"/>
    <n v="1"/>
    <n v="0"/>
    <n v="23"/>
    <n v="3"/>
    <n v="1"/>
    <n v="28"/>
    <n v="9.3333333333337126E-2"/>
    <n v="42"/>
    <n v="0.27999999999999725"/>
    <n v="13"/>
    <n v="0.28888888888888842"/>
    <n v="2"/>
    <n v="6.6666666666666874E-2"/>
    <n v="1"/>
    <n v="6.666666666666686E-2"/>
    <n v="0"/>
    <n v="1.3877787807814457E-16"/>
    <n v="0"/>
    <x v="5"/>
  </r>
  <r>
    <x v="0"/>
    <d v="2009-12-15T00:00:00"/>
    <x v="0"/>
    <s v="UPA400"/>
    <x v="11"/>
    <x v="80"/>
    <n v="790479"/>
    <n v="120849"/>
    <n v="0"/>
    <n v="8"/>
    <n v="0"/>
    <n v="4"/>
    <n v="7.2"/>
    <n v="37.5"/>
    <n v="0.2"/>
    <n v="0.1"/>
    <s v="Clara"/>
    <n v="64"/>
    <n v="96"/>
    <n v="8"/>
    <n v="1"/>
    <n v="23"/>
    <n v="7"/>
    <n v="0"/>
    <n v="1"/>
    <n v="0"/>
    <n v="33"/>
    <n v="10"/>
    <n v="1"/>
    <n v="64"/>
    <n v="0.2133333333333369"/>
    <n v="96"/>
    <n v="0.63999999999999768"/>
    <n v="23"/>
    <n v="0.51111111111111041"/>
    <n v="7"/>
    <n v="0.2333333333333335"/>
    <n v="8"/>
    <n v="0.53333333333333344"/>
    <n v="1"/>
    <n v="0.10000000000000014"/>
    <n v="0"/>
    <x v="6"/>
  </r>
  <r>
    <x v="0"/>
    <d v="2009-12-15T00:00:00"/>
    <x v="0"/>
    <s v="UPA400"/>
    <x v="11"/>
    <x v="81"/>
    <n v="759683"/>
    <n v="90053"/>
    <n v="0"/>
    <n v="5"/>
    <n v="-1"/>
    <n v="4"/>
    <n v="7.2"/>
    <n v="38.799999999999997"/>
    <n v="0.7"/>
    <n v="0.1"/>
    <s v="Clara"/>
    <n v="84"/>
    <n v="71"/>
    <n v="11"/>
    <n v="0"/>
    <n v="24"/>
    <n v="7"/>
    <n v="0"/>
    <n v="1"/>
    <n v="-1"/>
    <n v="38"/>
    <n v="10"/>
    <n v="2"/>
    <n v="84"/>
    <n v="0.28000000000000369"/>
    <n v="71"/>
    <n v="0.47333333333333022"/>
    <n v="24"/>
    <n v="0.53333333333333266"/>
    <n v="7"/>
    <n v="0.2333333333333335"/>
    <n v="11"/>
    <n v="0.73333333333333339"/>
    <n v="0"/>
    <n v="1.3877787807814457E-16"/>
    <n v="0"/>
    <x v="7"/>
  </r>
  <r>
    <x v="0"/>
    <d v="2009-12-15T00:00:00"/>
    <x v="0"/>
    <s v="UPA400"/>
    <x v="11"/>
    <x v="82"/>
    <n v="729714"/>
    <n v="60084"/>
    <n v="0"/>
    <n v="0"/>
    <n v="0"/>
    <n v="5.2"/>
    <n v="8"/>
    <n v="38.6"/>
    <m/>
    <n v="-1"/>
    <s v="Oscura"/>
    <n v="18.7"/>
    <n v="19.3"/>
    <n v="0"/>
    <n v="1.1000000000000001"/>
    <n v="19.600000000000001"/>
    <n v="4.0999999999999996"/>
    <n v="0.5"/>
    <n v="0.7"/>
    <n v="0"/>
    <n v="387.5"/>
    <n v="39.799999999999997"/>
    <n v="12.8"/>
    <n v="19"/>
    <n v="6.3333333333337183E-2"/>
    <n v="19"/>
    <n v="0.12666666666666421"/>
    <n v="20"/>
    <n v="0.44444444444444381"/>
    <n v="4"/>
    <n v="0.13333333333333353"/>
    <n v="0"/>
    <n v="1.9428902930940239E-16"/>
    <n v="1"/>
    <n v="0.10000000000000014"/>
    <n v="0"/>
    <x v="8"/>
  </r>
  <r>
    <x v="0"/>
    <d v="2014-01-07T00:00:00"/>
    <x v="0"/>
    <s v="UPA400"/>
    <x v="12"/>
    <x v="83"/>
    <n v="936117"/>
    <n v="90611"/>
    <n v="0"/>
    <n v="5"/>
    <m/>
    <n v="3"/>
    <n v="5.9"/>
    <m/>
    <m/>
    <n v="0.4"/>
    <m/>
    <n v="50"/>
    <n v="87"/>
    <n v="2"/>
    <n v="0"/>
    <n v="16"/>
    <n v="4"/>
    <n v="0"/>
    <n v="1"/>
    <n v="0"/>
    <n v="32"/>
    <n v="6"/>
    <n v="1"/>
    <n v="50"/>
    <n v="0.16666666666667032"/>
    <n v="87"/>
    <n v="0.5799999999999973"/>
    <n v="16"/>
    <n v="0.35555555555555501"/>
    <n v="4"/>
    <n v="0.13333333333333353"/>
    <n v="2"/>
    <n v="0.13333333333333353"/>
    <n v="0"/>
    <n v="1.3877787807814457E-16"/>
    <n v="1"/>
    <x v="0"/>
  </r>
  <r>
    <x v="0"/>
    <d v="2014-01-07T00:00:00"/>
    <x v="0"/>
    <s v="UPA400"/>
    <x v="12"/>
    <x v="84"/>
    <n v="838631"/>
    <n v="9031"/>
    <n v="0"/>
    <n v="3"/>
    <m/>
    <n v="2"/>
    <n v="6.5289999999999999"/>
    <n v="30.24"/>
    <n v="0.95"/>
    <n v="7.0000000000000007E-2"/>
    <m/>
    <n v="32"/>
    <n v="28"/>
    <n v="10"/>
    <n v="0"/>
    <n v="3"/>
    <n v="3"/>
    <n v="0"/>
    <m/>
    <n v="0"/>
    <n v="35"/>
    <n v="4"/>
    <n v="1"/>
    <n v="32"/>
    <n v="0.10666666666667043"/>
    <n v="28"/>
    <n v="0.18666666666666409"/>
    <n v="3"/>
    <n v="6.666666666666618E-2"/>
    <n v="3"/>
    <n v="0.1000000000000002"/>
    <n v="10"/>
    <n v="0.66666666666666674"/>
    <n v="0"/>
    <n v="1.3877787807814457E-16"/>
    <n v="0"/>
    <x v="1"/>
  </r>
  <r>
    <x v="0"/>
    <d v="2014-01-07T00:00:00"/>
    <x v="0"/>
    <s v="UPA400"/>
    <x v="12"/>
    <x v="85"/>
    <n v="827907"/>
    <n v="79384"/>
    <n v="0"/>
    <n v="25"/>
    <m/>
    <n v="6"/>
    <n v="6.9"/>
    <n v="34.200000000000003"/>
    <n v="1.1599999999999999"/>
    <n v="0.05"/>
    <m/>
    <n v="103"/>
    <n v="312"/>
    <n v="6"/>
    <n v="1"/>
    <n v="14"/>
    <n v="10"/>
    <n v="1"/>
    <n v="9"/>
    <n v="0"/>
    <n v="31"/>
    <n v="10"/>
    <n v="1"/>
    <n v="103"/>
    <n v="0.34333333333333743"/>
    <n v="312"/>
    <n v="1"/>
    <n v="14"/>
    <n v="0.31111111111111062"/>
    <n v="10"/>
    <n v="0.33339999999999997"/>
    <n v="6"/>
    <n v="0.40000000000000013"/>
    <n v="1"/>
    <n v="0.10000000000000014"/>
    <n v="0"/>
    <x v="2"/>
  </r>
  <r>
    <x v="0"/>
    <d v="2014-01-07T00:00:00"/>
    <x v="0"/>
    <s v="UPA400"/>
    <x v="12"/>
    <x v="86"/>
    <n v="807750"/>
    <n v="59227"/>
    <n v="0"/>
    <n v="5"/>
    <m/>
    <n v="5"/>
    <n v="7.2"/>
    <n v="37.200000000000003"/>
    <n v="1.34"/>
    <n v="0.12"/>
    <s v="   CLARA"/>
    <n v="86"/>
    <n v="68"/>
    <n v="4"/>
    <n v="0"/>
    <n v="6"/>
    <n v="6"/>
    <n v="1"/>
    <n v="1"/>
    <n v="1"/>
    <n v="31"/>
    <n v="6"/>
    <n v="1"/>
    <n v="86"/>
    <n v="0.2866666666666704"/>
    <n v="68"/>
    <n v="0.45333333333333026"/>
    <n v="6"/>
    <n v="0.13333333333333286"/>
    <n v="6"/>
    <n v="0.20000000000000018"/>
    <n v="4"/>
    <n v="0.26666666666666683"/>
    <n v="0"/>
    <n v="1.3877787807814457E-16"/>
    <n v="0"/>
    <x v="3"/>
  </r>
  <r>
    <x v="0"/>
    <d v="2014-01-07T00:00:00"/>
    <x v="1"/>
    <s v="UPA400"/>
    <x v="12"/>
    <x v="87"/>
    <n v="801297"/>
    <n v="116520"/>
    <n v="0"/>
    <n v="5"/>
    <n v="0"/>
    <n v="5"/>
    <n v="7.2"/>
    <n v="37.6"/>
    <n v="1.1000000000000001"/>
    <n v="0.1"/>
    <s v="Clara"/>
    <n v="72"/>
    <n v="77"/>
    <n v="7"/>
    <n v="0"/>
    <n v="17"/>
    <n v="6"/>
    <n v="0"/>
    <n v="1"/>
    <n v="0"/>
    <n v="42"/>
    <n v="19"/>
    <n v="1"/>
    <n v="72"/>
    <n v="0.24000000000000352"/>
    <n v="77"/>
    <n v="0.5133333333333302"/>
    <n v="17"/>
    <n v="0.37777777777777721"/>
    <n v="6"/>
    <n v="0.20000000000000018"/>
    <n v="7"/>
    <n v="0.46666666666666679"/>
    <n v="0"/>
    <n v="1.3877787807814457E-16"/>
    <n v="0"/>
    <x v="4"/>
  </r>
  <r>
    <x v="0"/>
    <d v="2014-01-07T00:00:00"/>
    <x v="1"/>
    <s v="UPA400"/>
    <x v="12"/>
    <x v="48"/>
    <n v="772655"/>
    <n v="87878"/>
    <n v="0"/>
    <n v="4"/>
    <n v="-1"/>
    <n v="5"/>
    <n v="7.2"/>
    <n v="38"/>
    <n v="0"/>
    <n v="0.1"/>
    <s v="Clara"/>
    <n v="76"/>
    <n v="78"/>
    <n v="8"/>
    <n v="0"/>
    <n v="15"/>
    <n v="5"/>
    <n v="1"/>
    <n v="0"/>
    <n v="-1"/>
    <n v="42"/>
    <n v="16"/>
    <n v="1"/>
    <n v="76"/>
    <n v="0.25333333333333685"/>
    <n v="78"/>
    <n v="0.51999999999999691"/>
    <n v="15"/>
    <n v="0.33333333333333282"/>
    <n v="5"/>
    <n v="0.16666666666666685"/>
    <n v="8"/>
    <n v="0.53333333333333344"/>
    <n v="0"/>
    <n v="1.3877787807814457E-16"/>
    <n v="0"/>
    <x v="5"/>
  </r>
  <r>
    <x v="0"/>
    <d v="2014-01-07T00:00:00"/>
    <x v="1"/>
    <s v="UPA400"/>
    <x v="12"/>
    <x v="82"/>
    <n v="742345"/>
    <n v="57568"/>
    <n v="0"/>
    <n v="0"/>
    <n v="0"/>
    <n v="8.9"/>
    <n v="8"/>
    <n v="38.6"/>
    <m/>
    <n v="-1"/>
    <s v="Oscura"/>
    <n v="29.3"/>
    <n v="28.9"/>
    <n v="3.6"/>
    <n v="0"/>
    <n v="11.1"/>
    <n v="3.2"/>
    <n v="0.4"/>
    <n v="0"/>
    <n v="0"/>
    <n v="417"/>
    <n v="51"/>
    <n v="12.5"/>
    <n v="29"/>
    <n v="9.6666666666670453E-2"/>
    <n v="29"/>
    <n v="0.19333333333333075"/>
    <n v="11"/>
    <n v="0.24444444444444399"/>
    <n v="3"/>
    <n v="0.1000000000000002"/>
    <n v="4"/>
    <n v="0.26666666666666683"/>
    <n v="0"/>
    <n v="1.3877787807814457E-16"/>
    <n v="0"/>
    <x v="6"/>
  </r>
  <r>
    <x v="0"/>
    <d v="2014-01-07T00:00:00"/>
    <x v="1"/>
    <s v="UPA400"/>
    <x v="12"/>
    <x v="88"/>
    <n v="693929"/>
    <n v="9152"/>
    <n v="0"/>
    <n v="1.1000000000000001"/>
    <n v="0"/>
    <n v="4.2"/>
    <n v="7.1"/>
    <n v="36.6"/>
    <m/>
    <n v="-1"/>
    <s v="Oscura"/>
    <n v="16"/>
    <n v="17.2"/>
    <n v="4.0999999999999996"/>
    <n v="0"/>
    <n v="3.7"/>
    <n v="5.2"/>
    <n v="0.9"/>
    <n v="0.9"/>
    <n v="0"/>
    <n v="107.4"/>
    <n v="33.1"/>
    <n v="4"/>
    <n v="16"/>
    <n v="5.3333333333337181E-2"/>
    <n v="17"/>
    <n v="0.11333333333333087"/>
    <n v="4"/>
    <n v="8.8888888888888407E-2"/>
    <n v="5"/>
    <n v="0.16666666666666685"/>
    <n v="4"/>
    <n v="0.26666666666666683"/>
    <n v="0"/>
    <n v="1.3877787807814457E-16"/>
    <n v="0"/>
    <x v="7"/>
  </r>
  <r>
    <x v="0"/>
    <d v="2014-12-24T00:00:00"/>
    <x v="0"/>
    <s v="UPA400"/>
    <x v="13"/>
    <x v="89"/>
    <n v="903105"/>
    <n v="20277"/>
    <n v="0"/>
    <n v="3"/>
    <m/>
    <n v="2"/>
    <n v="6.4"/>
    <m/>
    <m/>
    <n v="0.1"/>
    <m/>
    <n v="25"/>
    <n v="46"/>
    <n v="0"/>
    <n v="0"/>
    <n v="4"/>
    <n v="1"/>
    <n v="0"/>
    <n v="0"/>
    <n v="0"/>
    <n v="34"/>
    <n v="7"/>
    <n v="0"/>
    <n v="25"/>
    <n v="8.3333333333337145E-2"/>
    <n v="46"/>
    <n v="0.30666666666666387"/>
    <n v="4"/>
    <n v="8.8888888888888407E-2"/>
    <n v="1"/>
    <n v="3.3333333333333541E-2"/>
    <n v="0"/>
    <n v="1.9428902930940239E-16"/>
    <n v="0"/>
    <n v="1.3877787807814457E-16"/>
    <n v="1"/>
    <x v="0"/>
  </r>
  <r>
    <x v="0"/>
    <d v="2014-12-24T00:00:00"/>
    <x v="0"/>
    <s v="UPA400"/>
    <x v="13"/>
    <x v="90"/>
    <n v="878943"/>
    <n v="49411"/>
    <n v="0"/>
    <n v="4"/>
    <m/>
    <n v="1"/>
    <n v="6"/>
    <m/>
    <m/>
    <n v="0.21"/>
    <m/>
    <n v="42"/>
    <n v="62"/>
    <n v="0"/>
    <n v="0"/>
    <n v="6"/>
    <n v="0"/>
    <n v="0"/>
    <n v="1"/>
    <n v="0"/>
    <n v="39"/>
    <n v="7"/>
    <n v="1"/>
    <n v="42"/>
    <n v="0.1400000000000037"/>
    <n v="62"/>
    <n v="0.41333333333333033"/>
    <n v="6"/>
    <n v="0.13333333333333286"/>
    <n v="0"/>
    <n v="2.0816681711721685E-16"/>
    <n v="0"/>
    <n v="1.9428902930940239E-16"/>
    <n v="0"/>
    <n v="1.3877787807814457E-16"/>
    <n v="0"/>
    <x v="1"/>
  </r>
  <r>
    <x v="0"/>
    <d v="2014-12-24T00:00:00"/>
    <x v="0"/>
    <s v="UPA400"/>
    <x v="13"/>
    <x v="13"/>
    <n v="898620"/>
    <n v="16660"/>
    <n v="0"/>
    <n v="1"/>
    <m/>
    <n v="1"/>
    <n v="6.5350000000000001"/>
    <n v="30.1"/>
    <n v="0.91"/>
    <n v="0.04"/>
    <m/>
    <n v="28"/>
    <n v="16"/>
    <n v="2"/>
    <n v="0"/>
    <n v="3"/>
    <n v="3"/>
    <n v="0"/>
    <m/>
    <n v="0"/>
    <n v="28"/>
    <n v="2"/>
    <n v="0"/>
    <n v="28"/>
    <n v="9.3333333333337126E-2"/>
    <n v="16"/>
    <n v="0.1066666666666642"/>
    <n v="3"/>
    <n v="6.666666666666618E-2"/>
    <n v="3"/>
    <n v="0.1000000000000002"/>
    <n v="2"/>
    <n v="0.13333333333333353"/>
    <n v="0"/>
    <n v="1.3877787807814457E-16"/>
    <n v="0"/>
    <x v="2"/>
  </r>
  <r>
    <x v="0"/>
    <d v="2014-12-24T00:00:00"/>
    <x v="1"/>
    <s v="UPA400"/>
    <x v="13"/>
    <x v="91"/>
    <n v="886213"/>
    <n v="4253"/>
    <n v="0"/>
    <n v="1"/>
    <m/>
    <n v="1"/>
    <n v="6.8"/>
    <m/>
    <m/>
    <n v="0.06"/>
    <m/>
    <n v="22"/>
    <n v="14"/>
    <n v="3"/>
    <n v="0"/>
    <n v="2"/>
    <n v="3"/>
    <n v="0"/>
    <n v="0"/>
    <n v="0"/>
    <n v="29"/>
    <n v="2"/>
    <n v="0"/>
    <n v="22"/>
    <n v="7.3333333333337164E-2"/>
    <n v="14"/>
    <n v="9.3333333333330867E-2"/>
    <n v="2"/>
    <n v="4.4444444444443953E-2"/>
    <n v="3"/>
    <n v="0.1000000000000002"/>
    <n v="3"/>
    <n v="0.20000000000000018"/>
    <n v="0"/>
    <n v="1.3877787807814457E-16"/>
    <n v="0"/>
    <x v="3"/>
  </r>
  <r>
    <x v="0"/>
    <d v="2014-12-24T00:00:00"/>
    <x v="1"/>
    <s v="UPA400"/>
    <x v="13"/>
    <x v="92"/>
    <n v="819025"/>
    <n v="87592"/>
    <n v="0"/>
    <n v="3"/>
    <m/>
    <n v="5"/>
    <n v="7.2"/>
    <n v="37.200000000000003"/>
    <n v="0.1"/>
    <n v="0.1"/>
    <s v="Clara"/>
    <n v="89"/>
    <n v="94"/>
    <n v="3"/>
    <n v="0"/>
    <n v="13"/>
    <n v="9"/>
    <n v="0"/>
    <n v="1"/>
    <n v="0"/>
    <n v="71"/>
    <n v="23"/>
    <n v="2"/>
    <n v="89"/>
    <n v="0.29666666666667046"/>
    <n v="94"/>
    <n v="0.62666666666666426"/>
    <n v="13"/>
    <n v="0.28888888888888842"/>
    <n v="9"/>
    <n v="0.30000000000000016"/>
    <n v="3"/>
    <n v="0.20000000000000018"/>
    <n v="0"/>
    <n v="1.3877787807814457E-16"/>
    <n v="0"/>
    <x v="4"/>
  </r>
  <r>
    <x v="0"/>
    <d v="2014-12-24T00:00:00"/>
    <x v="1"/>
    <s v="UPA400"/>
    <x v="13"/>
    <x v="11"/>
    <n v="777963"/>
    <n v="29440"/>
    <n v="0"/>
    <n v="3"/>
    <n v="0"/>
    <n v="4"/>
    <n v="7.2"/>
    <n v="37.4"/>
    <n v="0.4"/>
    <n v="0.1"/>
    <s v="Clara"/>
    <n v="42"/>
    <n v="37"/>
    <n v="1"/>
    <n v="0"/>
    <n v="4"/>
    <n v="5"/>
    <n v="0"/>
    <n v="0"/>
    <n v="0"/>
    <n v="24"/>
    <n v="3"/>
    <n v="0"/>
    <n v="42"/>
    <n v="0.1400000000000037"/>
    <n v="37"/>
    <n v="0.24666666666666398"/>
    <n v="4"/>
    <n v="8.8888888888888407E-2"/>
    <n v="5"/>
    <n v="0.16666666666666685"/>
    <n v="1"/>
    <n v="6.666666666666686E-2"/>
    <n v="0"/>
    <n v="1.3877787807814457E-16"/>
    <n v="0"/>
    <x v="5"/>
  </r>
  <r>
    <x v="0"/>
    <d v="2014-12-24T00:00:00"/>
    <x v="1"/>
    <s v="UPA400"/>
    <x v="13"/>
    <x v="93"/>
    <n v="744472"/>
    <n v="71568"/>
    <n v="0"/>
    <n v="36.1"/>
    <n v="0"/>
    <n v="23.7"/>
    <n v="7"/>
    <n v="37.6"/>
    <m/>
    <n v="-1"/>
    <s v="Oscura"/>
    <n v="110.8"/>
    <n v="54.2"/>
    <n v="8.4"/>
    <n v="2.8"/>
    <n v="7.5"/>
    <n v="10.7"/>
    <n v="1.9"/>
    <n v="0"/>
    <n v="0"/>
    <n v="55.7"/>
    <n v="27.2"/>
    <n v="0"/>
    <n v="111"/>
    <n v="0.37000000000000427"/>
    <n v="54"/>
    <n v="0.3599999999999971"/>
    <n v="8"/>
    <n v="0.17777777777777731"/>
    <n v="11"/>
    <n v="0.36666666666666681"/>
    <n v="8"/>
    <n v="0.53333333333333344"/>
    <n v="3"/>
    <n v="0.30000000000000016"/>
    <n v="0"/>
    <x v="6"/>
  </r>
  <r>
    <x v="0"/>
    <d v="2014-12-24T00:00:00"/>
    <x v="1"/>
    <s v="UPA400"/>
    <x v="13"/>
    <x v="94"/>
    <n v="710630"/>
    <n v="37724"/>
    <n v="0"/>
    <n v="0"/>
    <n v="0"/>
    <n v="22.2"/>
    <n v="7"/>
    <n v="37.6"/>
    <m/>
    <n v="21.7"/>
    <s v="Oscura"/>
    <n v="84.7"/>
    <n v="43.4"/>
    <n v="11.1"/>
    <n v="7.7"/>
    <n v="3.6"/>
    <n v="20.2"/>
    <n v="1.2"/>
    <n v="0.4"/>
    <n v="0"/>
    <n v="280.5"/>
    <n v="36"/>
    <n v="16.2"/>
    <n v="85"/>
    <n v="0.28333333333333705"/>
    <n v="43"/>
    <n v="0.28666666666666391"/>
    <n v="4"/>
    <n v="8.8888888888888407E-2"/>
    <n v="20"/>
    <n v="0.66666666666666674"/>
    <n v="11"/>
    <n v="0.73333333333333339"/>
    <n v="8"/>
    <n v="0.8"/>
    <n v="0"/>
    <x v="7"/>
  </r>
  <r>
    <x v="0"/>
    <d v="2014-07-10T00:00:00"/>
    <x v="0"/>
    <s v="UPA400"/>
    <x v="14"/>
    <x v="95"/>
    <n v="926122"/>
    <n v="44162"/>
    <n v="0"/>
    <n v="3"/>
    <m/>
    <n v="1"/>
    <n v="6.4"/>
    <m/>
    <m/>
    <n v="7.0000000000000007E-2"/>
    <m/>
    <n v="48"/>
    <n v="33"/>
    <n v="2"/>
    <n v="0"/>
    <n v="5"/>
    <n v="6"/>
    <n v="0"/>
    <n v="0"/>
    <n v="0"/>
    <n v="36"/>
    <n v="4"/>
    <n v="0"/>
    <n v="48"/>
    <n v="0.16000000000000367"/>
    <n v="33"/>
    <n v="0.21999999999999736"/>
    <n v="5"/>
    <n v="0.11111111111111063"/>
    <n v="6"/>
    <n v="0.20000000000000018"/>
    <n v="2"/>
    <n v="0.13333333333333353"/>
    <n v="0"/>
    <n v="1.3877787807814457E-16"/>
    <n v="1"/>
    <x v="0"/>
  </r>
  <r>
    <x v="0"/>
    <d v="2014-07-10T00:00:00"/>
    <x v="0"/>
    <s v="UPA400"/>
    <x v="14"/>
    <x v="96"/>
    <n v="885248"/>
    <n v="25208"/>
    <n v="0"/>
    <n v="6"/>
    <m/>
    <n v="20"/>
    <n v="6.2350000000000003"/>
    <n v="29.07"/>
    <n v="0.51"/>
    <n v="0.03"/>
    <m/>
    <n v="21"/>
    <n v="54"/>
    <n v="28"/>
    <n v="0"/>
    <n v="22"/>
    <n v="2"/>
    <n v="2"/>
    <m/>
    <n v="0"/>
    <n v="30"/>
    <n v="24"/>
    <n v="1"/>
    <n v="21"/>
    <n v="7.0000000000003837E-2"/>
    <n v="54"/>
    <n v="0.3599999999999971"/>
    <n v="22"/>
    <n v="0.48888888888888821"/>
    <n v="2"/>
    <n v="6.6666666666666874E-2"/>
    <n v="28"/>
    <n v="1"/>
    <n v="0"/>
    <n v="1.3877787807814457E-16"/>
    <n v="0"/>
    <x v="1"/>
  </r>
  <r>
    <x v="0"/>
    <d v="2014-07-10T00:00:00"/>
    <x v="0"/>
    <s v="UPA400"/>
    <x v="14"/>
    <x v="3"/>
    <n v="870564"/>
    <n v="10524"/>
    <n v="0"/>
    <n v="4"/>
    <m/>
    <n v="14"/>
    <n v="6.5"/>
    <m/>
    <m/>
    <n v="0.04"/>
    <m/>
    <n v="18"/>
    <n v="32"/>
    <n v="24"/>
    <n v="0"/>
    <n v="10"/>
    <n v="3"/>
    <n v="2"/>
    <n v="0"/>
    <n v="0"/>
    <n v="31"/>
    <n v="27"/>
    <n v="1"/>
    <n v="18"/>
    <n v="6.0000000000003849E-2"/>
    <n v="32"/>
    <n v="0.21333333333333071"/>
    <n v="10"/>
    <n v="0.22222222222222177"/>
    <n v="3"/>
    <n v="0.1000000000000002"/>
    <n v="24"/>
    <n v="1"/>
    <n v="0"/>
    <n v="1.3877787807814457E-16"/>
    <n v="0"/>
    <x v="2"/>
  </r>
  <r>
    <x v="0"/>
    <d v="2014-07-10T00:00:00"/>
    <x v="0"/>
    <s v="UPA400"/>
    <x v="14"/>
    <x v="97"/>
    <n v="847808"/>
    <n v="71294"/>
    <n v="0"/>
    <n v="15"/>
    <m/>
    <n v="3"/>
    <n v="7.1"/>
    <n v="36.700000000000003"/>
    <n v="1.5"/>
    <n v="0.06"/>
    <m/>
    <n v="82"/>
    <n v="200"/>
    <n v="4"/>
    <n v="1"/>
    <n v="61"/>
    <n v="6"/>
    <n v="1"/>
    <n v="2"/>
    <n v="1"/>
    <n v="34"/>
    <n v="8"/>
    <n v="1"/>
    <n v="82"/>
    <n v="0.27333333333333698"/>
    <n v="200"/>
    <n v="1"/>
    <n v="61"/>
    <n v="1"/>
    <n v="6"/>
    <n v="0.20000000000000018"/>
    <n v="4"/>
    <n v="0.26666666666666683"/>
    <n v="1"/>
    <n v="0.10000000000000014"/>
    <n v="0"/>
    <x v="3"/>
  </r>
  <r>
    <x v="0"/>
    <d v="2014-07-10T00:00:00"/>
    <x v="1"/>
    <s v="UPA400"/>
    <x v="14"/>
    <x v="54"/>
    <n v="809874"/>
    <n v="33360"/>
    <n v="0"/>
    <n v="11"/>
    <m/>
    <n v="2"/>
    <n v="7.2"/>
    <n v="36.700000000000003"/>
    <n v="1.22"/>
    <n v="0.08"/>
    <s v=""/>
    <n v="72"/>
    <n v="157"/>
    <n v="4"/>
    <n v="1"/>
    <n v="47"/>
    <n v="5"/>
    <n v="0"/>
    <n v="1"/>
    <n v="0"/>
    <n v="29"/>
    <n v="8"/>
    <n v="1"/>
    <n v="72"/>
    <n v="0.24000000000000352"/>
    <n v="157"/>
    <n v="1"/>
    <n v="47"/>
    <n v="1"/>
    <n v="5"/>
    <n v="0.16666666666666685"/>
    <n v="4"/>
    <n v="0.26666666666666683"/>
    <n v="1"/>
    <n v="0.10000000000000014"/>
    <n v="0"/>
    <x v="4"/>
  </r>
  <r>
    <x v="0"/>
    <d v="2014-07-10T00:00:00"/>
    <x v="1"/>
    <s v="UPA400"/>
    <x v="14"/>
    <x v="11"/>
    <n v="792564"/>
    <n v="61131"/>
    <n v="0"/>
    <n v="3"/>
    <n v="0"/>
    <n v="1"/>
    <n v="7.3"/>
    <n v="37.799999999999997"/>
    <n v="1.2"/>
    <n v="0.1"/>
    <s v="Clara"/>
    <n v="57"/>
    <n v="59"/>
    <n v="1"/>
    <n v="0"/>
    <n v="8"/>
    <n v="6"/>
    <n v="0"/>
    <n v="0"/>
    <n v="0"/>
    <n v="32"/>
    <n v="6"/>
    <n v="2"/>
    <n v="57"/>
    <n v="0.19000000000000361"/>
    <n v="59"/>
    <n v="0.39333333333333037"/>
    <n v="8"/>
    <n v="0.17777777777777731"/>
    <n v="6"/>
    <n v="0.20000000000000018"/>
    <n v="1"/>
    <n v="6.666666666666686E-2"/>
    <n v="0"/>
    <n v="1.3877787807814457E-16"/>
    <n v="0"/>
    <x v="5"/>
  </r>
  <r>
    <x v="0"/>
    <d v="2014-07-10T00:00:00"/>
    <x v="1"/>
    <s v="UPA400"/>
    <x v="14"/>
    <x v="98"/>
    <n v="761298"/>
    <n v="29865"/>
    <n v="0"/>
    <n v="31.1"/>
    <n v="0"/>
    <n v="2.5"/>
    <n v="6.8"/>
    <n v="38"/>
    <n v="0"/>
    <n v="-1"/>
    <s v="Oscura"/>
    <n v="49.9"/>
    <n v="41.7"/>
    <n v="3.4"/>
    <n v="1.1000000000000001"/>
    <n v="5.9"/>
    <n v="10"/>
    <n v="1.5"/>
    <n v="0"/>
    <n v="0"/>
    <n v="94.6"/>
    <n v="26.6"/>
    <n v="20.6"/>
    <n v="50"/>
    <n v="0.16666666666667032"/>
    <n v="42"/>
    <n v="0.27999999999999725"/>
    <n v="6"/>
    <n v="0.13333333333333286"/>
    <n v="10"/>
    <n v="0.33339999999999997"/>
    <n v="3"/>
    <n v="0.20000000000000018"/>
    <n v="1"/>
    <n v="0.10000000000000014"/>
    <n v="0"/>
    <x v="6"/>
  </r>
  <r>
    <x v="0"/>
    <d v="2014-07-10T00:00:00"/>
    <x v="1"/>
    <s v="UPA400"/>
    <x v="14"/>
    <x v="94"/>
    <n v="731103"/>
    <n v="112877"/>
    <n v="0"/>
    <n v="0"/>
    <n v="0"/>
    <n v="7.2"/>
    <n v="7.1"/>
    <n v="40.4"/>
    <m/>
    <n v="21.7"/>
    <s v="Oscura"/>
    <n v="76.900000000000006"/>
    <n v="27.8"/>
    <n v="4.5999999999999996"/>
    <n v="3.5"/>
    <n v="2.6"/>
    <n v="15"/>
    <n v="1.2"/>
    <n v="2.1"/>
    <n v="0"/>
    <n v="362.2"/>
    <n v="33.1"/>
    <n v="24.7"/>
    <n v="77"/>
    <n v="0.25666666666667021"/>
    <n v="28"/>
    <n v="0.18666666666666409"/>
    <n v="3"/>
    <n v="6.666666666666618E-2"/>
    <n v="15"/>
    <n v="0.50000000000000011"/>
    <n v="5"/>
    <n v="0.33333333333333348"/>
    <n v="4"/>
    <n v="0.40000000000000013"/>
    <n v="0"/>
    <x v="7"/>
  </r>
  <r>
    <x v="0"/>
    <d v="2014-07-10T00:00:00"/>
    <x v="1"/>
    <s v="UPA400"/>
    <x v="14"/>
    <x v="99"/>
    <n v="698135"/>
    <n v="79910"/>
    <n v="0"/>
    <n v="18.399999999999999"/>
    <n v="0"/>
    <n v="4"/>
    <n v="7.2"/>
    <n v="36.200000000000003"/>
    <m/>
    <n v="-1"/>
    <s v="Oscura"/>
    <n v="83.4"/>
    <n v="59.6"/>
    <n v="3"/>
    <n v="2.2000000000000002"/>
    <n v="16.600000000000001"/>
    <n v="19.3"/>
    <n v="0.2"/>
    <n v="0"/>
    <n v="0"/>
    <n v="140.69999999999999"/>
    <n v="40.6"/>
    <n v="6.4"/>
    <n v="83"/>
    <n v="0.27666666666667034"/>
    <n v="60"/>
    <n v="0.39999999999999702"/>
    <n v="17"/>
    <n v="0.37777777777777721"/>
    <n v="19"/>
    <n v="0.63333333333333341"/>
    <n v="3"/>
    <n v="0.20000000000000018"/>
    <n v="2"/>
    <n v="0.20000000000000015"/>
    <n v="0"/>
    <x v="8"/>
  </r>
  <r>
    <x v="0"/>
    <d v="2014-11-02T00:00:00"/>
    <x v="0"/>
    <s v="O500 EURO V"/>
    <x v="15"/>
    <x v="89"/>
    <n v="940196"/>
    <n v="10576"/>
    <n v="0"/>
    <n v="3"/>
    <m/>
    <n v="3"/>
    <n v="7.1"/>
    <n v="35"/>
    <n v="1.48"/>
    <n v="0.02"/>
    <m/>
    <n v="16"/>
    <n v="21"/>
    <n v="0"/>
    <n v="0"/>
    <n v="8"/>
    <n v="1"/>
    <n v="0"/>
    <n v="0"/>
    <n v="0"/>
    <n v="38"/>
    <n v="3"/>
    <n v="0"/>
    <n v="16"/>
    <n v="5.3333333333337181E-2"/>
    <n v="21"/>
    <n v="0.13999999999999752"/>
    <n v="8"/>
    <n v="0.17777777777777731"/>
    <n v="1"/>
    <n v="3.3333333333333541E-2"/>
    <n v="0"/>
    <n v="1.9428902930940239E-16"/>
    <n v="0"/>
    <n v="1.3877787807814457E-16"/>
    <n v="1"/>
    <x v="0"/>
  </r>
  <r>
    <x v="0"/>
    <d v="2014-11-02T00:00:00"/>
    <x v="0"/>
    <s v="UPA400"/>
    <x v="15"/>
    <x v="100"/>
    <n v="929620"/>
    <n v="9855"/>
    <n v="0"/>
    <n v="6"/>
    <m/>
    <n v="5"/>
    <n v="6.8"/>
    <m/>
    <m/>
    <n v="0.61"/>
    <m/>
    <n v="7"/>
    <n v="18"/>
    <n v="2"/>
    <n v="0"/>
    <n v="8"/>
    <n v="1"/>
    <n v="1"/>
    <n v="0"/>
    <n v="0"/>
    <n v="57"/>
    <n v="5"/>
    <n v="1"/>
    <n v="7"/>
    <n v="2.3333333333337175E-2"/>
    <n v="18"/>
    <n v="0.11999999999999754"/>
    <n v="8"/>
    <n v="0.17777777777777731"/>
    <n v="1"/>
    <n v="3.3333333333333541E-2"/>
    <n v="2"/>
    <n v="0.13333333333333353"/>
    <n v="0"/>
    <n v="1.3877787807814457E-16"/>
    <n v="0"/>
    <x v="1"/>
  </r>
  <r>
    <x v="0"/>
    <d v="2014-11-02T00:00:00"/>
    <x v="0"/>
    <s v="UPA400"/>
    <x v="15"/>
    <x v="23"/>
    <n v="922960"/>
    <n v="3122"/>
    <n v="0"/>
    <n v="5"/>
    <m/>
    <n v="5"/>
    <n v="7"/>
    <m/>
    <m/>
    <n v="0.85"/>
    <m/>
    <n v="5"/>
    <n v="13"/>
    <n v="3"/>
    <n v="0"/>
    <n v="4"/>
    <n v="2"/>
    <n v="1"/>
    <n v="0"/>
    <n v="0"/>
    <n v="70"/>
    <n v="4"/>
    <n v="1"/>
    <n v="5"/>
    <n v="1.6666666666670507E-2"/>
    <n v="13"/>
    <n v="8.6666666666664199E-2"/>
    <n v="4"/>
    <n v="8.8888888888888407E-2"/>
    <n v="2"/>
    <n v="6.6666666666666874E-2"/>
    <n v="3"/>
    <n v="0.20000000000000018"/>
    <n v="0"/>
    <n v="1.3877787807814457E-16"/>
    <n v="0"/>
    <x v="2"/>
  </r>
  <r>
    <x v="0"/>
    <d v="2014-11-02T00:00:00"/>
    <x v="0"/>
    <s v="UPA400"/>
    <x v="15"/>
    <x v="2"/>
    <n v="883639"/>
    <n v="22200"/>
    <n v="0"/>
    <n v="2"/>
    <m/>
    <n v="2"/>
    <n v="6.5330000000000004"/>
    <n v="30.54"/>
    <n v="0.85"/>
    <n v="0.02"/>
    <m/>
    <n v="14"/>
    <n v="22"/>
    <n v="2"/>
    <n v="0"/>
    <n v="3"/>
    <n v="2"/>
    <n v="0"/>
    <m/>
    <n v="0"/>
    <n v="39"/>
    <n v="6"/>
    <n v="0"/>
    <n v="14"/>
    <n v="4.6666666666670513E-2"/>
    <n v="22"/>
    <n v="0.14666666666666417"/>
    <n v="3"/>
    <n v="6.666666666666618E-2"/>
    <n v="2"/>
    <n v="6.6666666666666874E-2"/>
    <n v="2"/>
    <n v="0.13333333333333353"/>
    <n v="0"/>
    <n v="1.3877787807814457E-16"/>
    <n v="0"/>
    <x v="3"/>
  </r>
  <r>
    <x v="0"/>
    <d v="2014-11-02T00:00:00"/>
    <x v="0"/>
    <s v="UPA400"/>
    <x v="15"/>
    <x v="91"/>
    <n v="875905"/>
    <n v="14466"/>
    <n v="0"/>
    <n v="3"/>
    <m/>
    <n v="2"/>
    <n v="6.5"/>
    <m/>
    <m/>
    <n v="0.04"/>
    <m/>
    <n v="18"/>
    <n v="27"/>
    <n v="3"/>
    <n v="0"/>
    <n v="2"/>
    <n v="2"/>
    <n v="0"/>
    <n v="0"/>
    <n v="0"/>
    <n v="35"/>
    <n v="4"/>
    <n v="1"/>
    <n v="18"/>
    <n v="6.0000000000003849E-2"/>
    <n v="27"/>
    <n v="0.17999999999999744"/>
    <n v="2"/>
    <n v="4.4444444444443953E-2"/>
    <n v="2"/>
    <n v="6.6666666666666874E-2"/>
    <n v="3"/>
    <n v="0.20000000000000018"/>
    <n v="0"/>
    <n v="1.3877787807814457E-16"/>
    <n v="0"/>
    <x v="4"/>
  </r>
  <r>
    <x v="0"/>
    <d v="2014-11-02T00:00:00"/>
    <x v="1"/>
    <s v="UPA400"/>
    <x v="15"/>
    <x v="101"/>
    <n v="839859"/>
    <n v="30608"/>
    <n v="0"/>
    <n v="6"/>
    <m/>
    <n v="3"/>
    <n v="6.4"/>
    <m/>
    <m/>
    <n v="0.83"/>
    <m/>
    <n v="61"/>
    <n v="61"/>
    <n v="8"/>
    <n v="0"/>
    <n v="13"/>
    <n v="5"/>
    <n v="1"/>
    <n v="0"/>
    <n v="0"/>
    <n v="38"/>
    <n v="7"/>
    <n v="1"/>
    <n v="61"/>
    <n v="0.20333333333333692"/>
    <n v="61"/>
    <n v="0.40666666666666368"/>
    <n v="13"/>
    <n v="0.28888888888888842"/>
    <n v="5"/>
    <n v="0.16666666666666685"/>
    <n v="8"/>
    <n v="0.53333333333333344"/>
    <n v="0"/>
    <n v="1.3877787807814457E-16"/>
    <n v="0"/>
    <x v="5"/>
  </r>
  <r>
    <x v="0"/>
    <d v="2014-11-02T00:00:00"/>
    <x v="1"/>
    <s v="UPA400"/>
    <x v="15"/>
    <x v="102"/>
    <n v="809251"/>
    <n v="100946"/>
    <n v="0"/>
    <n v="10"/>
    <m/>
    <n v="8"/>
    <n v="7.2"/>
    <n v="35.6"/>
    <n v="0.9"/>
    <n v="0.1"/>
    <s v="Clara"/>
    <n v="219"/>
    <n v="163"/>
    <n v="28"/>
    <n v="1"/>
    <n v="30"/>
    <n v="14"/>
    <n v="1"/>
    <n v="2"/>
    <n v="0"/>
    <n v="43"/>
    <n v="19"/>
    <n v="3"/>
    <n v="219"/>
    <n v="0.73000000000000276"/>
    <n v="163"/>
    <n v="1"/>
    <n v="30"/>
    <n v="0.66666666666666619"/>
    <n v="14"/>
    <n v="0.46666666666666679"/>
    <n v="28"/>
    <n v="1"/>
    <n v="1"/>
    <n v="0.10000000000000014"/>
    <n v="0"/>
    <x v="6"/>
  </r>
  <r>
    <x v="0"/>
    <d v="2014-11-02T00:00:00"/>
    <x v="1"/>
    <s v="UPA400"/>
    <x v="15"/>
    <x v="35"/>
    <n v="799471"/>
    <n v="91166"/>
    <n v="0"/>
    <n v="8"/>
    <m/>
    <n v="8"/>
    <n v="7.1"/>
    <n v="37.200000000000003"/>
    <n v="1.1000000000000001"/>
    <n v="0.1"/>
    <s v="Clara"/>
    <n v="164"/>
    <n v="131"/>
    <n v="25"/>
    <n v="0"/>
    <n v="25"/>
    <n v="13"/>
    <n v="0"/>
    <n v="1"/>
    <n v="0"/>
    <n v="43"/>
    <n v="17"/>
    <n v="2"/>
    <n v="164"/>
    <n v="0.5466666666666713"/>
    <n v="131"/>
    <n v="0.87333333333333252"/>
    <n v="25"/>
    <n v="0.55559999999999998"/>
    <n v="13"/>
    <n v="0.43333333333333346"/>
    <n v="25"/>
    <n v="1"/>
    <n v="0"/>
    <n v="1.3877787807814457E-16"/>
    <n v="0"/>
    <x v="7"/>
  </r>
  <r>
    <x v="0"/>
    <d v="2014-11-02T00:00:00"/>
    <x v="1"/>
    <s v="UPA400"/>
    <x v="15"/>
    <x v="103"/>
    <n v="776514"/>
    <n v="119334"/>
    <n v="0"/>
    <n v="13"/>
    <n v="0"/>
    <n v="7"/>
    <n v="7.1"/>
    <n v="37.1"/>
    <n v="0.2"/>
    <n v="0.1"/>
    <s v="Clara"/>
    <n v="124"/>
    <n v="115"/>
    <n v="11"/>
    <n v="1"/>
    <n v="35"/>
    <n v="10"/>
    <n v="0"/>
    <n v="1"/>
    <n v="0"/>
    <n v="37"/>
    <n v="10"/>
    <n v="3"/>
    <n v="124"/>
    <n v="0.41333333333333788"/>
    <n v="115"/>
    <n v="0.76666666666666516"/>
    <n v="35"/>
    <n v="0.77777777777777746"/>
    <n v="10"/>
    <n v="0.33339999999999997"/>
    <n v="11"/>
    <n v="0.73333333333333339"/>
    <n v="1"/>
    <n v="0.10000000000000014"/>
    <n v="0"/>
    <x v="8"/>
  </r>
  <r>
    <x v="0"/>
    <d v="2014-11-02T00:00:00"/>
    <x v="1"/>
    <s v="UPA400"/>
    <x v="15"/>
    <x v="4"/>
    <n v="758746"/>
    <n v="101765"/>
    <n v="0"/>
    <n v="6"/>
    <n v="-1"/>
    <n v="5"/>
    <n v="7.2"/>
    <n v="37.4"/>
    <n v="0.3"/>
    <n v="0"/>
    <s v="Clara"/>
    <n v="160"/>
    <n v="127"/>
    <n v="5"/>
    <n v="0"/>
    <n v="33"/>
    <n v="7"/>
    <n v="0"/>
    <n v="1"/>
    <n v="-1"/>
    <n v="44"/>
    <n v="8"/>
    <n v="2"/>
    <n v="160"/>
    <n v="0.5333333333333381"/>
    <n v="127"/>
    <n v="0.84666666666666568"/>
    <n v="33"/>
    <n v="0.73333333333333295"/>
    <n v="7"/>
    <n v="0.2333333333333335"/>
    <n v="5"/>
    <n v="0.33333333333333348"/>
    <n v="0"/>
    <n v="1.3877787807814457E-16"/>
    <n v="0"/>
    <x v="9"/>
  </r>
  <r>
    <x v="0"/>
    <d v="2014-11-02T00:00:00"/>
    <x v="1"/>
    <s v="UPA400"/>
    <x v="15"/>
    <x v="75"/>
    <n v="730131"/>
    <n v="72951"/>
    <n v="0"/>
    <n v="8.6999999999999993"/>
    <n v="0"/>
    <n v="10.8"/>
    <n v="7"/>
    <n v="36.6"/>
    <m/>
    <n v="-1"/>
    <s v="Oscura"/>
    <n v="321"/>
    <n v="206.4"/>
    <n v="26.7"/>
    <n v="7.7"/>
    <n v="39.799999999999997"/>
    <n v="52.2"/>
    <n v="0"/>
    <n v="0"/>
    <n v="0"/>
    <n v="96.7"/>
    <n v="29.8"/>
    <n v="2.6"/>
    <n v="321"/>
    <n v="1.3"/>
    <n v="206"/>
    <n v="1"/>
    <n v="40"/>
    <n v="0.88888888888888873"/>
    <n v="52"/>
    <n v="1"/>
    <n v="27"/>
    <n v="1"/>
    <n v="8"/>
    <n v="0.8"/>
    <n v="0"/>
    <x v="10"/>
  </r>
  <r>
    <x v="0"/>
    <d v="2014-09-25T00:00:00"/>
    <x v="0"/>
    <s v="UPA400"/>
    <x v="16"/>
    <x v="104"/>
    <n v="938398"/>
    <n v="76959"/>
    <n v="0"/>
    <n v="4"/>
    <m/>
    <n v="3"/>
    <n v="5.9"/>
    <m/>
    <m/>
    <n v="0.41"/>
    <m/>
    <n v="103"/>
    <n v="117"/>
    <n v="6"/>
    <n v="0"/>
    <n v="9"/>
    <n v="11"/>
    <n v="0"/>
    <n v="1"/>
    <n v="0"/>
    <n v="42"/>
    <n v="14"/>
    <n v="1"/>
    <n v="103"/>
    <n v="0.34333333333333743"/>
    <n v="117"/>
    <n v="0.77999999999999858"/>
    <n v="9"/>
    <n v="0.19999999999999954"/>
    <n v="11"/>
    <n v="0.36666666666666681"/>
    <n v="6"/>
    <n v="0.40000000000000013"/>
    <n v="0"/>
    <n v="1.3877787807814457E-16"/>
    <n v="1"/>
    <x v="0"/>
  </r>
  <r>
    <x v="0"/>
    <d v="2014-09-25T00:00:00"/>
    <x v="0"/>
    <s v="UPA400"/>
    <x v="16"/>
    <x v="105"/>
    <n v="910694"/>
    <n v="49255"/>
    <n v="0"/>
    <n v="3"/>
    <m/>
    <n v="3"/>
    <n v="6.1"/>
    <m/>
    <m/>
    <n v="0.27"/>
    <m/>
    <n v="29"/>
    <n v="52"/>
    <n v="2"/>
    <n v="0"/>
    <n v="5"/>
    <n v="3"/>
    <n v="0"/>
    <n v="0"/>
    <n v="0"/>
    <n v="49"/>
    <n v="8"/>
    <n v="1"/>
    <n v="29"/>
    <n v="9.6666666666670453E-2"/>
    <n v="52"/>
    <n v="0.34666666666666379"/>
    <n v="5"/>
    <n v="0.11111111111111063"/>
    <n v="3"/>
    <n v="0.1000000000000002"/>
    <n v="2"/>
    <n v="0.13333333333333353"/>
    <n v="0"/>
    <n v="1.3877787807814457E-16"/>
    <n v="0"/>
    <x v="1"/>
  </r>
  <r>
    <x v="0"/>
    <d v="2014-09-25T00:00:00"/>
    <x v="0"/>
    <s v="UPA400"/>
    <x v="16"/>
    <x v="96"/>
    <n v="891230"/>
    <n v="72215"/>
    <n v="0"/>
    <n v="13"/>
    <m/>
    <n v="3"/>
    <n v="5.8380000000000001"/>
    <n v="27.75"/>
    <n v="0.94"/>
    <n v="0.22"/>
    <m/>
    <n v="71"/>
    <n v="78"/>
    <n v="8"/>
    <n v="0"/>
    <n v="49"/>
    <n v="5"/>
    <n v="0"/>
    <m/>
    <n v="0"/>
    <n v="38"/>
    <n v="8"/>
    <n v="1"/>
    <n v="71"/>
    <n v="0.23666666666667019"/>
    <n v="78"/>
    <n v="0.51999999999999691"/>
    <n v="49"/>
    <n v="1"/>
    <n v="5"/>
    <n v="0.16666666666666685"/>
    <n v="8"/>
    <n v="0.53333333333333344"/>
    <n v="0"/>
    <n v="1.3877787807814457E-16"/>
    <n v="0"/>
    <x v="2"/>
  </r>
  <r>
    <x v="0"/>
    <d v="2014-09-25T00:00:00"/>
    <x v="0"/>
    <s v="UPA400"/>
    <x v="16"/>
    <x v="106"/>
    <n v="873139"/>
    <n v="54124"/>
    <n v="0"/>
    <n v="10"/>
    <m/>
    <n v="2"/>
    <n v="6"/>
    <m/>
    <m/>
    <n v="0.21"/>
    <m/>
    <n v="57"/>
    <n v="61"/>
    <n v="8"/>
    <n v="0"/>
    <n v="33"/>
    <n v="5"/>
    <n v="1"/>
    <n v="1"/>
    <n v="1"/>
    <n v="32"/>
    <n v="8"/>
    <n v="1"/>
    <n v="57"/>
    <n v="0.19000000000000361"/>
    <n v="61"/>
    <n v="0.40666666666666368"/>
    <n v="33"/>
    <n v="0.73333333333333295"/>
    <n v="5"/>
    <n v="0.16666666666666685"/>
    <n v="8"/>
    <n v="0.53333333333333344"/>
    <n v="0"/>
    <n v="1.3877787807814457E-16"/>
    <n v="0"/>
    <x v="3"/>
  </r>
  <r>
    <x v="0"/>
    <d v="2014-09-25T00:00:00"/>
    <x v="1"/>
    <s v="UPA400"/>
    <x v="16"/>
    <x v="107"/>
    <n v="802973"/>
    <n v="31070"/>
    <n v="0"/>
    <n v="7"/>
    <m/>
    <n v="2"/>
    <n v="7.2"/>
    <n v="36.9"/>
    <n v="0.3"/>
    <n v="0.1"/>
    <s v="Clara"/>
    <n v="35"/>
    <n v="156"/>
    <n v="7"/>
    <n v="1"/>
    <n v="14"/>
    <n v="3"/>
    <n v="0"/>
    <n v="1"/>
    <n v="0"/>
    <n v="29"/>
    <n v="6"/>
    <n v="1"/>
    <n v="35"/>
    <n v="0.11666666666667042"/>
    <n v="156"/>
    <n v="1"/>
    <n v="14"/>
    <n v="0.31111111111111062"/>
    <n v="3"/>
    <n v="0.1000000000000002"/>
    <n v="7"/>
    <n v="0.46666666666666679"/>
    <n v="1"/>
    <n v="0.10000000000000014"/>
    <n v="0"/>
    <x v="4"/>
  </r>
  <r>
    <x v="0"/>
    <d v="2014-09-25T00:00:00"/>
    <x v="1"/>
    <s v="UPA400"/>
    <x v="16"/>
    <x v="108"/>
    <n v="771903"/>
    <n v="119073"/>
    <n v="0"/>
    <n v="7"/>
    <n v="0"/>
    <n v="5"/>
    <n v="7.1"/>
    <n v="37.200000000000003"/>
    <n v="1"/>
    <n v="0.1"/>
    <s v="Clara"/>
    <n v="80"/>
    <n v="152"/>
    <n v="20"/>
    <n v="1"/>
    <n v="20"/>
    <n v="8"/>
    <n v="0"/>
    <n v="1"/>
    <n v="0"/>
    <n v="32"/>
    <n v="12"/>
    <n v="2"/>
    <n v="80"/>
    <n v="0.26666666666667027"/>
    <n v="152"/>
    <n v="1"/>
    <n v="20"/>
    <n v="0.44444444444444381"/>
    <n v="8"/>
    <n v="0.26666666666666683"/>
    <n v="20"/>
    <n v="1"/>
    <n v="1"/>
    <n v="0.10000000000000014"/>
    <n v="0"/>
    <x v="5"/>
  </r>
  <r>
    <x v="0"/>
    <d v="2014-09-25T00:00:00"/>
    <x v="1"/>
    <s v="UPA400"/>
    <x v="16"/>
    <x v="109"/>
    <n v="767265"/>
    <n v="58960"/>
    <n v="0"/>
    <n v="5"/>
    <n v="-1"/>
    <n v="3"/>
    <n v="7.4"/>
    <n v="37.5"/>
    <n v="0.5"/>
    <n v="0.1"/>
    <s v="Clara"/>
    <n v="107"/>
    <n v="104"/>
    <n v="4"/>
    <n v="1"/>
    <n v="15"/>
    <n v="12"/>
    <n v="1"/>
    <n v="1"/>
    <n v="-1"/>
    <n v="34"/>
    <n v="8"/>
    <n v="1"/>
    <n v="107"/>
    <n v="0.35666666666667085"/>
    <n v="104"/>
    <n v="0.69333333333333136"/>
    <n v="15"/>
    <n v="0.33333333333333282"/>
    <n v="12"/>
    <n v="0.40000000000000013"/>
    <n v="4"/>
    <n v="0.26666666666666683"/>
    <n v="1"/>
    <n v="0.10000000000000014"/>
    <n v="0"/>
    <x v="6"/>
  </r>
  <r>
    <x v="0"/>
    <d v="2014-09-25T00:00:00"/>
    <x v="1"/>
    <s v="UPA400"/>
    <x v="16"/>
    <x v="110"/>
    <n v="751541"/>
    <n v="98711"/>
    <n v="0"/>
    <n v="33.200000000000003"/>
    <n v="0"/>
    <n v="10.8"/>
    <n v="6.8"/>
    <n v="37.200000000000003"/>
    <n v="0"/>
    <n v="-1"/>
    <s v="Oscura"/>
    <n v="94.4"/>
    <n v="103.7"/>
    <n v="19.399999999999999"/>
    <n v="3"/>
    <n v="21.4"/>
    <n v="15.5"/>
    <n v="1.4"/>
    <n v="0"/>
    <n v="0"/>
    <n v="99.1"/>
    <n v="26.1"/>
    <n v="18.2"/>
    <n v="94"/>
    <n v="0.31333333333333724"/>
    <n v="104"/>
    <n v="0.69333333333333136"/>
    <n v="21"/>
    <n v="0.46666666666666601"/>
    <n v="16"/>
    <n v="0.53333333333333344"/>
    <n v="19"/>
    <n v="1"/>
    <n v="3"/>
    <n v="0.30000000000000016"/>
    <n v="0"/>
    <x v="7"/>
  </r>
  <r>
    <x v="0"/>
    <d v="2014-09-25T00:00:00"/>
    <x v="1"/>
    <s v="UPA400"/>
    <x v="16"/>
    <x v="111"/>
    <n v="736550"/>
    <n v="28245"/>
    <n v="0"/>
    <n v="18.7"/>
    <n v="0"/>
    <n v="6.5"/>
    <n v="7"/>
    <n v="37.799999999999997"/>
    <m/>
    <n v="-1"/>
    <s v="Oscura"/>
    <n v="108.8"/>
    <n v="46.5"/>
    <n v="6.2"/>
    <n v="2.5"/>
    <n v="13.4"/>
    <n v="12.7"/>
    <n v="2.2999999999999998"/>
    <n v="0"/>
    <n v="0"/>
    <n v="174.4"/>
    <n v="49.7"/>
    <n v="6.6"/>
    <n v="109"/>
    <n v="0.36333333333333756"/>
    <n v="47"/>
    <n v="0.31333333333333052"/>
    <n v="13"/>
    <n v="0.28888888888888842"/>
    <n v="13"/>
    <n v="0.43333333333333346"/>
    <n v="6"/>
    <n v="0.40000000000000013"/>
    <n v="3"/>
    <n v="0.30000000000000016"/>
    <n v="0"/>
    <x v="8"/>
  </r>
  <r>
    <x v="0"/>
    <d v="2014-09-25T00:00:00"/>
    <x v="1"/>
    <s v="UPA400"/>
    <x v="16"/>
    <x v="112"/>
    <n v="722103"/>
    <n v="69273"/>
    <n v="0"/>
    <n v="0"/>
    <n v="0"/>
    <n v="2.9"/>
    <n v="7.8"/>
    <n v="38.200000000000003"/>
    <m/>
    <n v="-1"/>
    <s v="Oscura"/>
    <n v="23.2"/>
    <n v="18.2"/>
    <n v="1.7"/>
    <n v="0"/>
    <n v="17.3"/>
    <n v="5.8"/>
    <n v="0.2"/>
    <n v="0.4"/>
    <n v="0"/>
    <n v="288.7"/>
    <n v="33.6"/>
    <n v="6.8"/>
    <n v="23"/>
    <n v="7.6666666666670491E-2"/>
    <n v="18"/>
    <n v="0.11999999999999754"/>
    <n v="17"/>
    <n v="0.37777777777777721"/>
    <n v="6"/>
    <n v="0.20000000000000018"/>
    <n v="2"/>
    <n v="0.13333333333333353"/>
    <n v="0"/>
    <n v="1.3877787807814457E-16"/>
    <n v="0"/>
    <x v="9"/>
  </r>
  <r>
    <x v="0"/>
    <d v="2014-09-25T00:00:00"/>
    <x v="1"/>
    <s v="UPA400"/>
    <x v="16"/>
    <x v="113"/>
    <n v="708305"/>
    <n v="124082"/>
    <n v="0"/>
    <n v="0"/>
    <n v="0"/>
    <n v="18.600000000000001"/>
    <n v="6.5"/>
    <n v="37.5"/>
    <m/>
    <n v="-1"/>
    <s v="Oscura"/>
    <n v="217.1"/>
    <n v="52.9"/>
    <n v="9.4"/>
    <n v="2.6"/>
    <n v="5.4"/>
    <n v="38.1"/>
    <n v="1"/>
    <n v="0.7"/>
    <n v="0"/>
    <n v="56.2"/>
    <n v="32.6"/>
    <n v="1.1000000000000001"/>
    <n v="217"/>
    <n v="0.72333333333333616"/>
    <n v="53"/>
    <n v="0.35333333333333045"/>
    <n v="5"/>
    <n v="0.11111111111111063"/>
    <n v="38"/>
    <n v="1"/>
    <n v="9"/>
    <n v="0.60000000000000009"/>
    <n v="3"/>
    <n v="0.30000000000000016"/>
    <n v="0"/>
    <x v="10"/>
  </r>
  <r>
    <x v="0"/>
    <d v="2014-04-17T00:00:00"/>
    <x v="0"/>
    <s v="UPA400"/>
    <x v="17"/>
    <x v="114"/>
    <n v="962291"/>
    <n v="51475"/>
    <n v="0"/>
    <n v="7"/>
    <m/>
    <n v="1"/>
    <n v="5.9"/>
    <m/>
    <m/>
    <n v="0.03"/>
    <m/>
    <n v="385"/>
    <n v="65"/>
    <n v="5"/>
    <n v="0"/>
    <n v="29"/>
    <n v="23"/>
    <n v="1"/>
    <n v="0"/>
    <n v="2"/>
    <n v="35"/>
    <n v="11"/>
    <n v="1"/>
    <n v="385"/>
    <n v="1.3"/>
    <n v="65"/>
    <n v="0.4333333333333303"/>
    <n v="29"/>
    <n v="0.64444444444444393"/>
    <n v="23"/>
    <n v="0.76666666666666672"/>
    <n v="5"/>
    <n v="0.33333333333333348"/>
    <n v="0"/>
    <n v="1.3877787807814457E-16"/>
    <n v="1"/>
    <x v="0"/>
  </r>
  <r>
    <x v="0"/>
    <d v="2014-04-17T00:00:00"/>
    <x v="0"/>
    <s v="UPA400"/>
    <x v="17"/>
    <x v="23"/>
    <n v="931792"/>
    <n v="20977"/>
    <n v="0"/>
    <n v="5"/>
    <m/>
    <n v="1"/>
    <n v="6.1"/>
    <m/>
    <m/>
    <n v="0.16"/>
    <m/>
    <n v="58"/>
    <n v="39"/>
    <n v="3"/>
    <n v="0"/>
    <n v="13"/>
    <n v="6"/>
    <n v="0"/>
    <n v="0"/>
    <n v="0"/>
    <n v="36"/>
    <n v="6"/>
    <n v="1"/>
    <n v="58"/>
    <n v="0.19333333333333694"/>
    <n v="39"/>
    <n v="0.25999999999999729"/>
    <n v="13"/>
    <n v="0.28888888888888842"/>
    <n v="6"/>
    <n v="0.20000000000000018"/>
    <n v="3"/>
    <n v="0.20000000000000018"/>
    <n v="0"/>
    <n v="1.3877787807814457E-16"/>
    <n v="0"/>
    <x v="1"/>
  </r>
  <r>
    <x v="0"/>
    <d v="2014-04-17T00:00:00"/>
    <x v="0"/>
    <s v="UPA400"/>
    <x v="17"/>
    <x v="115"/>
    <n v="910816"/>
    <n v="91801"/>
    <n v="0"/>
    <n v="14"/>
    <m/>
    <n v="3"/>
    <n v="6"/>
    <m/>
    <m/>
    <n v="0.2"/>
    <m/>
    <n v="71"/>
    <n v="94"/>
    <n v="8"/>
    <n v="0"/>
    <n v="53"/>
    <n v="5"/>
    <n v="1"/>
    <n v="1"/>
    <n v="0"/>
    <n v="51"/>
    <n v="22"/>
    <n v="2"/>
    <n v="71"/>
    <n v="0.23666666666667019"/>
    <n v="94"/>
    <n v="0.62666666666666426"/>
    <n v="53"/>
    <n v="1"/>
    <n v="5"/>
    <n v="0.16666666666666685"/>
    <n v="8"/>
    <n v="0.53333333333333344"/>
    <n v="0"/>
    <n v="1.3877787807814457E-16"/>
    <n v="0"/>
    <x v="2"/>
  </r>
  <r>
    <x v="0"/>
    <d v="2014-04-17T00:00:00"/>
    <x v="0"/>
    <s v="UPA400"/>
    <x v="17"/>
    <x v="2"/>
    <n v="900726"/>
    <n v="8384"/>
    <n v="0"/>
    <n v="2"/>
    <m/>
    <n v="3"/>
    <n v="6.7839999999999998"/>
    <n v="31.58"/>
    <n v="1"/>
    <n v="0.27"/>
    <m/>
    <n v="22"/>
    <n v="18"/>
    <n v="6"/>
    <n v="0"/>
    <n v="4"/>
    <n v="2"/>
    <n v="0"/>
    <m/>
    <n v="0"/>
    <n v="31"/>
    <n v="2"/>
    <n v="0"/>
    <n v="22"/>
    <n v="7.3333333333337164E-2"/>
    <n v="18"/>
    <n v="0.11999999999999754"/>
    <n v="4"/>
    <n v="8.8888888888888407E-2"/>
    <n v="2"/>
    <n v="6.6666666666666874E-2"/>
    <n v="6"/>
    <n v="0.40000000000000013"/>
    <n v="0"/>
    <n v="1.3877787807814457E-16"/>
    <n v="0"/>
    <x v="3"/>
  </r>
  <r>
    <x v="0"/>
    <d v="2014-04-17T00:00:00"/>
    <x v="0"/>
    <s v="UPA400"/>
    <x v="17"/>
    <x v="116"/>
    <n v="879979"/>
    <n v="89223"/>
    <n v="0"/>
    <n v="4"/>
    <m/>
    <n v="2"/>
    <n v="6.52"/>
    <n v="29.86"/>
    <n v="0.96"/>
    <n v="0.18"/>
    <m/>
    <n v="39"/>
    <n v="34"/>
    <n v="11"/>
    <n v="0"/>
    <n v="9"/>
    <n v="2"/>
    <n v="0"/>
    <m/>
    <n v="0"/>
    <n v="29"/>
    <n v="3"/>
    <n v="1"/>
    <n v="39"/>
    <n v="0.13000000000000372"/>
    <n v="34"/>
    <n v="0.22666666666666402"/>
    <n v="9"/>
    <n v="0.19999999999999954"/>
    <n v="2"/>
    <n v="6.6666666666666874E-2"/>
    <n v="11"/>
    <n v="0.73333333333333339"/>
    <n v="0"/>
    <n v="1.3877787807814457E-16"/>
    <n v="0"/>
    <x v="4"/>
  </r>
  <r>
    <x v="0"/>
    <d v="2014-04-17T00:00:00"/>
    <x v="0"/>
    <s v="UPA400"/>
    <x v="17"/>
    <x v="33"/>
    <n v="865711"/>
    <n v="74955"/>
    <n v="0"/>
    <n v="4"/>
    <m/>
    <n v="2"/>
    <n v="6.2"/>
    <m/>
    <m/>
    <n v="0.26"/>
    <m/>
    <n v="48"/>
    <n v="38"/>
    <n v="17"/>
    <n v="0"/>
    <n v="7"/>
    <n v="4"/>
    <n v="0"/>
    <n v="1"/>
    <n v="0"/>
    <n v="33"/>
    <n v="5"/>
    <n v="1"/>
    <n v="48"/>
    <n v="0.16000000000000367"/>
    <n v="38"/>
    <n v="0.25333333333333063"/>
    <n v="7"/>
    <n v="0.15555555555555509"/>
    <n v="4"/>
    <n v="0.13333333333333353"/>
    <n v="17"/>
    <n v="1"/>
    <n v="0"/>
    <n v="1.3877787807814457E-16"/>
    <n v="0"/>
    <x v="5"/>
  </r>
  <r>
    <x v="0"/>
    <d v="2014-04-17T00:00:00"/>
    <x v="0"/>
    <s v="UPA400"/>
    <x v="17"/>
    <x v="71"/>
    <n v="856688"/>
    <n v="65932"/>
    <n v="0"/>
    <n v="2"/>
    <m/>
    <n v="1"/>
    <n v="6.5"/>
    <m/>
    <m/>
    <n v="0.06"/>
    <m/>
    <n v="16"/>
    <n v="22"/>
    <n v="2"/>
    <n v="0"/>
    <n v="4"/>
    <n v="1"/>
    <n v="0"/>
    <n v="0"/>
    <n v="0"/>
    <n v="22"/>
    <n v="4"/>
    <n v="1"/>
    <n v="16"/>
    <n v="5.3333333333337181E-2"/>
    <n v="22"/>
    <n v="0.14666666666666417"/>
    <n v="4"/>
    <n v="8.8888888888888407E-2"/>
    <n v="1"/>
    <n v="3.3333333333333541E-2"/>
    <n v="2"/>
    <n v="0.13333333333333353"/>
    <n v="0"/>
    <n v="1.3877787807814457E-16"/>
    <n v="0"/>
    <x v="6"/>
  </r>
  <r>
    <x v="0"/>
    <d v="2014-04-17T00:00:00"/>
    <x v="1"/>
    <s v="UPA400"/>
    <x v="17"/>
    <x v="72"/>
    <n v="812901"/>
    <n v="22145"/>
    <n v="0"/>
    <n v="6"/>
    <m/>
    <n v="2"/>
    <n v="6.4"/>
    <s v=""/>
    <s v=""/>
    <n v="0.09"/>
    <s v=""/>
    <n v="13"/>
    <n v="24"/>
    <n v="2"/>
    <n v="0"/>
    <n v="5"/>
    <n v="0"/>
    <n v="0"/>
    <n v="0"/>
    <n v="0"/>
    <n v="33"/>
    <n v="5"/>
    <n v="1"/>
    <n v="13"/>
    <n v="4.3333333333337179E-2"/>
    <n v="24"/>
    <n v="0.15999999999999748"/>
    <n v="5"/>
    <n v="0.11111111111111063"/>
    <n v="0"/>
    <n v="2.0816681711721685E-16"/>
    <n v="2"/>
    <n v="0.13333333333333353"/>
    <n v="0"/>
    <n v="1.3877787807814457E-16"/>
    <n v="0"/>
    <x v="7"/>
  </r>
  <r>
    <x v="0"/>
    <d v="2014-04-17T00:00:00"/>
    <x v="1"/>
    <s v="UPA400"/>
    <x v="17"/>
    <x v="109"/>
    <n v="757491"/>
    <n v="61497"/>
    <n v="0"/>
    <n v="1"/>
    <n v="-1"/>
    <n v="3"/>
    <n v="7.3"/>
    <n v="37.5"/>
    <n v="1"/>
    <n v="0"/>
    <s v="Clara"/>
    <n v="31"/>
    <n v="54"/>
    <n v="2"/>
    <n v="0"/>
    <n v="6"/>
    <n v="3"/>
    <n v="1"/>
    <n v="0"/>
    <n v="-1"/>
    <n v="26"/>
    <n v="6"/>
    <n v="1"/>
    <n v="31"/>
    <n v="0.10333333333333711"/>
    <n v="54"/>
    <n v="0.3599999999999971"/>
    <n v="6"/>
    <n v="0.13333333333333286"/>
    <n v="3"/>
    <n v="0.1000000000000002"/>
    <n v="2"/>
    <n v="0.13333333333333353"/>
    <n v="0"/>
    <n v="1.3877787807814457E-16"/>
    <n v="0"/>
    <x v="8"/>
  </r>
  <r>
    <x v="0"/>
    <d v="2014-04-17T00:00:00"/>
    <x v="1"/>
    <s v="UPA400"/>
    <x v="17"/>
    <x v="117"/>
    <n v="723306"/>
    <n v="27312"/>
    <n v="0"/>
    <n v="0.8"/>
    <n v="0"/>
    <n v="6.1"/>
    <n v="6.9"/>
    <n v="37"/>
    <m/>
    <n v="-1"/>
    <s v="Oscura"/>
    <n v="49.8"/>
    <n v="43.8"/>
    <n v="0.6"/>
    <n v="2.1"/>
    <n v="7.1"/>
    <n v="6.3"/>
    <n v="0.3"/>
    <n v="0"/>
    <n v="0"/>
    <n v="62.4"/>
    <n v="22.6"/>
    <n v="1.6"/>
    <n v="50"/>
    <n v="0.16666666666667032"/>
    <n v="44"/>
    <n v="0.29333333333333056"/>
    <n v="7"/>
    <n v="0.15555555555555509"/>
    <n v="6"/>
    <n v="0.20000000000000018"/>
    <n v="1"/>
    <n v="6.666666666666686E-2"/>
    <n v="2"/>
    <n v="0.20000000000000015"/>
    <n v="0"/>
    <x v="9"/>
  </r>
  <r>
    <x v="0"/>
    <d v="2014-04-17T00:00:00"/>
    <x v="1"/>
    <s v="UPA400"/>
    <x v="17"/>
    <x v="118"/>
    <n v="697923"/>
    <n v="45093"/>
    <n v="0"/>
    <n v="0"/>
    <n v="0"/>
    <n v="13.2"/>
    <n v="6.7"/>
    <n v="45.1"/>
    <m/>
    <n v="-1"/>
    <s v="Oscura"/>
    <n v="59.8"/>
    <n v="27.7"/>
    <n v="5"/>
    <n v="1.6"/>
    <n v="5.6"/>
    <n v="18"/>
    <n v="1.8"/>
    <n v="0.1"/>
    <n v="0"/>
    <n v="99.8"/>
    <n v="47.4"/>
    <n v="16.399999999999999"/>
    <n v="60"/>
    <n v="0.20000000000000359"/>
    <n v="28"/>
    <n v="0.18666666666666409"/>
    <n v="6"/>
    <n v="0.13333333333333286"/>
    <n v="18"/>
    <n v="0.60000000000000009"/>
    <n v="5"/>
    <n v="0.33333333333333348"/>
    <n v="2"/>
    <n v="0.20000000000000015"/>
    <n v="0"/>
    <x v="10"/>
  </r>
  <r>
    <x v="0"/>
    <d v="2015-03-03T00:00:00"/>
    <x v="0"/>
    <s v="O500 EURO V"/>
    <x v="18"/>
    <x v="89"/>
    <n v="940416"/>
    <n v="5838"/>
    <n v="0"/>
    <n v="2"/>
    <m/>
    <n v="0"/>
    <n v="7.3"/>
    <n v="36.200000000000003"/>
    <n v="1.1000000000000001"/>
    <n v="0"/>
    <m/>
    <n v="5"/>
    <n v="23"/>
    <n v="0"/>
    <n v="0"/>
    <n v="1"/>
    <n v="1"/>
    <n v="0"/>
    <n v="0"/>
    <n v="0"/>
    <n v="32"/>
    <n v="2"/>
    <n v="0"/>
    <n v="5"/>
    <n v="1.6666666666670507E-2"/>
    <n v="23"/>
    <n v="0.15333333333333082"/>
    <n v="1"/>
    <n v="2.222222222222173E-2"/>
    <n v="1"/>
    <n v="3.3333333333333541E-2"/>
    <n v="0"/>
    <n v="1.9428902930940239E-16"/>
    <n v="0"/>
    <n v="1.3877787807814457E-16"/>
    <n v="1"/>
    <x v="0"/>
  </r>
  <r>
    <x v="0"/>
    <d v="2015-03-03T00:00:00"/>
    <x v="0"/>
    <s v="UPA400"/>
    <x v="18"/>
    <x v="119"/>
    <n v="934702"/>
    <n v="47917"/>
    <n v="0"/>
    <n v="6"/>
    <m/>
    <n v="2"/>
    <n v="6.3"/>
    <m/>
    <m/>
    <n v="0.72"/>
    <m/>
    <n v="24"/>
    <n v="98"/>
    <n v="2"/>
    <n v="0"/>
    <n v="6"/>
    <n v="2"/>
    <n v="0"/>
    <n v="1"/>
    <n v="0"/>
    <n v="32"/>
    <n v="10"/>
    <n v="1"/>
    <n v="24"/>
    <n v="8.0000000000003818E-2"/>
    <n v="98"/>
    <n v="0.6533333333333311"/>
    <n v="6"/>
    <n v="0.13333333333333286"/>
    <n v="2"/>
    <n v="6.6666666666666874E-2"/>
    <n v="2"/>
    <n v="0.13333333333333353"/>
    <n v="0"/>
    <n v="1.3877787807814457E-16"/>
    <n v="0"/>
    <x v="1"/>
  </r>
  <r>
    <x v="0"/>
    <d v="2015-03-03T00:00:00"/>
    <x v="1"/>
    <s v="UPA400"/>
    <x v="18"/>
    <x v="14"/>
    <n v="886215"/>
    <n v="99822"/>
    <n v="0"/>
    <n v="2"/>
    <m/>
    <n v="1"/>
    <n v="6.6"/>
    <n v="31.1"/>
    <n v="1.1200000000000001"/>
    <n v="0"/>
    <m/>
    <n v="20"/>
    <n v="23"/>
    <n v="3"/>
    <n v="0"/>
    <n v="6"/>
    <n v="1"/>
    <n v="0"/>
    <n v="0"/>
    <n v="0"/>
    <n v="41"/>
    <n v="8"/>
    <n v="0"/>
    <n v="20"/>
    <n v="6.666666666667051E-2"/>
    <n v="23"/>
    <n v="0.15333333333333082"/>
    <n v="6"/>
    <n v="0.13333333333333286"/>
    <n v="1"/>
    <n v="3.3333333333333541E-2"/>
    <n v="3"/>
    <n v="0.20000000000000018"/>
    <n v="0"/>
    <n v="1.3877787807814457E-16"/>
    <n v="0"/>
    <x v="2"/>
  </r>
  <r>
    <x v="0"/>
    <d v="2015-03-03T00:00:00"/>
    <x v="1"/>
    <s v="UPA400"/>
    <x v="18"/>
    <x v="120"/>
    <n v="856044"/>
    <n v="69651"/>
    <n v="0"/>
    <n v="3"/>
    <m/>
    <n v="3"/>
    <n v="7"/>
    <n v="35.5"/>
    <n v="1.45"/>
    <n v="0.04"/>
    <m/>
    <n v="41"/>
    <n v="41"/>
    <n v="5"/>
    <n v="0"/>
    <n v="11"/>
    <n v="2"/>
    <n v="0"/>
    <n v="1"/>
    <n v="0"/>
    <n v="64"/>
    <n v="25"/>
    <n v="1"/>
    <n v="41"/>
    <n v="0.13666666666667038"/>
    <n v="41"/>
    <n v="0.2733333333333306"/>
    <n v="11"/>
    <n v="0.24444444444444399"/>
    <n v="2"/>
    <n v="6.6666666666666874E-2"/>
    <n v="5"/>
    <n v="0.33333333333333348"/>
    <n v="0"/>
    <n v="1.3877787807814457E-16"/>
    <n v="0"/>
    <x v="3"/>
  </r>
  <r>
    <x v="0"/>
    <d v="2015-03-03T00:00:00"/>
    <x v="1"/>
    <s v="UPA400"/>
    <x v="18"/>
    <x v="54"/>
    <n v="822927"/>
    <n v="36534"/>
    <n v="0"/>
    <n v="2"/>
    <m/>
    <n v="3"/>
    <n v="7"/>
    <n v="35.200000000000003"/>
    <n v="1.51"/>
    <n v="0.05"/>
    <s v=""/>
    <n v="37"/>
    <n v="33"/>
    <n v="4"/>
    <n v="0"/>
    <n v="6"/>
    <n v="2"/>
    <n v="0"/>
    <n v="0"/>
    <n v="0"/>
    <n v="61"/>
    <n v="29"/>
    <n v="1"/>
    <n v="37"/>
    <n v="0.12333333333333707"/>
    <n v="33"/>
    <n v="0.21999999999999736"/>
    <n v="6"/>
    <n v="0.13333333333333286"/>
    <n v="2"/>
    <n v="6.6666666666666874E-2"/>
    <n v="4"/>
    <n v="0.26666666666666683"/>
    <n v="0"/>
    <n v="1.3877787807814457E-16"/>
    <n v="0"/>
    <x v="4"/>
  </r>
  <r>
    <x v="0"/>
    <d v="2015-03-03T00:00:00"/>
    <x v="1"/>
    <s v="UPA400"/>
    <x v="18"/>
    <x v="18"/>
    <n v="786393"/>
    <n v="121130"/>
    <n v="0"/>
    <n v="2"/>
    <n v="0"/>
    <n v="9"/>
    <n v="7.3"/>
    <n v="39"/>
    <n v="0.7"/>
    <n v="0.1"/>
    <s v="Clara"/>
    <n v="119"/>
    <n v="83"/>
    <n v="15"/>
    <n v="0"/>
    <n v="14"/>
    <n v="6"/>
    <n v="0"/>
    <n v="1"/>
    <n v="0"/>
    <n v="171"/>
    <n v="112"/>
    <n v="2"/>
    <n v="119"/>
    <n v="0.39666666666667111"/>
    <n v="83"/>
    <n v="0.55333333333333046"/>
    <n v="14"/>
    <n v="0.31111111111111062"/>
    <n v="6"/>
    <n v="0.20000000000000018"/>
    <n v="15"/>
    <n v="1"/>
    <n v="0"/>
    <n v="1.3877787807814457E-16"/>
    <n v="0"/>
    <x v="5"/>
  </r>
  <r>
    <x v="0"/>
    <d v="2015-03-03T00:00:00"/>
    <x v="1"/>
    <s v="UPA400"/>
    <x v="18"/>
    <x v="63"/>
    <n v="758776"/>
    <n v="93513"/>
    <n v="0"/>
    <n v="33.200000000000003"/>
    <n v="0"/>
    <n v="11.5"/>
    <n v="7.1"/>
    <n v="37.700000000000003"/>
    <m/>
    <n v="-1"/>
    <s v="Oscura"/>
    <n v="126.7"/>
    <n v="60"/>
    <n v="10"/>
    <n v="2.9"/>
    <n v="11.9"/>
    <n v="15.3"/>
    <n v="0.8"/>
    <n v="0"/>
    <n v="0"/>
    <n v="383"/>
    <n v="53.6"/>
    <n v="14.4"/>
    <n v="127"/>
    <n v="0.42333333333333795"/>
    <n v="60"/>
    <n v="0.39999999999999702"/>
    <n v="12"/>
    <n v="0.26666666666666622"/>
    <n v="15"/>
    <n v="0.50000000000000011"/>
    <n v="10"/>
    <n v="0.66666666666666674"/>
    <n v="3"/>
    <n v="0.30000000000000016"/>
    <n v="0"/>
    <x v="6"/>
  </r>
  <r>
    <x v="0"/>
    <d v="2015-03-03T00:00:00"/>
    <x v="1"/>
    <s v="UPA400"/>
    <x v="18"/>
    <x v="5"/>
    <n v="729109"/>
    <n v="63846"/>
    <n v="0"/>
    <n v="0"/>
    <n v="0"/>
    <n v="4.5"/>
    <n v="7.3"/>
    <n v="40.700000000000003"/>
    <m/>
    <n v="-1"/>
    <s v="Oscura"/>
    <n v="70.8"/>
    <n v="2.6"/>
    <n v="5.7"/>
    <n v="0"/>
    <n v="4.4000000000000004"/>
    <n v="7.1"/>
    <n v="1.3"/>
    <n v="2.2999999999999998"/>
    <n v="0"/>
    <n v="686.7"/>
    <n v="67"/>
    <n v="0.7"/>
    <n v="71"/>
    <n v="0.23666666666667019"/>
    <n v="3"/>
    <n v="1.999999999999752E-2"/>
    <n v="4"/>
    <n v="8.8888888888888407E-2"/>
    <n v="7"/>
    <n v="0.2333333333333335"/>
    <n v="6"/>
    <n v="0.40000000000000013"/>
    <n v="0"/>
    <n v="1.3877787807814457E-16"/>
    <n v="0"/>
    <x v="7"/>
  </r>
  <r>
    <x v="0"/>
    <d v="2011-05-07T00:00:00"/>
    <x v="0"/>
    <s v="O500 EURO V"/>
    <x v="19"/>
    <x v="89"/>
    <n v="958708"/>
    <n v="30234"/>
    <n v="0"/>
    <n v="3"/>
    <m/>
    <n v="2"/>
    <n v="7.3"/>
    <n v="1.19"/>
    <n v="36.4"/>
    <n v="0"/>
    <m/>
    <n v="6"/>
    <n v="23"/>
    <n v="0"/>
    <n v="0"/>
    <n v="3"/>
    <n v="0"/>
    <n v="0"/>
    <n v="0"/>
    <n v="0"/>
    <n v="34"/>
    <n v="8"/>
    <n v="0"/>
    <n v="6"/>
    <n v="2.0000000000003841E-2"/>
    <n v="23"/>
    <n v="0.15333333333333082"/>
    <n v="3"/>
    <n v="6.666666666666618E-2"/>
    <n v="0"/>
    <n v="2.0816681711721685E-16"/>
    <n v="0"/>
    <n v="1.9428902930940239E-16"/>
    <n v="0"/>
    <n v="1.3877787807814457E-16"/>
    <n v="1"/>
    <x v="0"/>
  </r>
  <r>
    <x v="0"/>
    <d v="2011-05-07T00:00:00"/>
    <x v="0"/>
    <s v="UPA400"/>
    <x v="19"/>
    <x v="13"/>
    <n v="864693"/>
    <n v="7142"/>
    <n v="0"/>
    <n v="4"/>
    <m/>
    <n v="4"/>
    <n v="6.6379999999999999"/>
    <n v="29.94"/>
    <n v="0.93"/>
    <n v="0.59"/>
    <m/>
    <n v="56"/>
    <n v="32"/>
    <n v="11"/>
    <n v="0"/>
    <n v="8"/>
    <n v="8"/>
    <n v="0"/>
    <m/>
    <n v="0"/>
    <n v="35"/>
    <n v="2"/>
    <n v="0"/>
    <n v="56"/>
    <n v="0.18666666666667028"/>
    <n v="32"/>
    <n v="0.21333333333333071"/>
    <n v="8"/>
    <n v="0.17777777777777731"/>
    <n v="8"/>
    <n v="0.26666666666666683"/>
    <n v="11"/>
    <n v="0.73333333333333339"/>
    <n v="0"/>
    <n v="1.3877787807814457E-16"/>
    <n v="0"/>
    <x v="1"/>
  </r>
  <r>
    <x v="0"/>
    <d v="2011-05-07T00:00:00"/>
    <x v="0"/>
    <s v="UPA400"/>
    <x v="19"/>
    <x v="13"/>
    <n v="884680"/>
    <n v="7521"/>
    <n v="0"/>
    <n v="2"/>
    <m/>
    <n v="2"/>
    <n v="6.7270000000000003"/>
    <n v="31"/>
    <n v="0.95"/>
    <n v="0.01"/>
    <m/>
    <n v="8"/>
    <n v="14"/>
    <n v="1"/>
    <n v="0"/>
    <n v="3"/>
    <n v="1"/>
    <n v="0"/>
    <m/>
    <n v="0"/>
    <n v="33"/>
    <n v="1"/>
    <n v="0"/>
    <n v="8"/>
    <n v="2.6666666666670509E-2"/>
    <n v="14"/>
    <n v="9.3333333333330867E-2"/>
    <n v="3"/>
    <n v="6.666666666666618E-2"/>
    <n v="1"/>
    <n v="3.3333333333333541E-2"/>
    <n v="1"/>
    <n v="6.666666666666686E-2"/>
    <n v="0"/>
    <n v="1.3877787807814457E-16"/>
    <n v="0"/>
    <x v="2"/>
  </r>
  <r>
    <x v="0"/>
    <d v="2011-05-07T00:00:00"/>
    <x v="0"/>
    <s v="UPA400"/>
    <x v="19"/>
    <x v="121"/>
    <n v="849854"/>
    <n v="93586"/>
    <n v="0"/>
    <n v="4"/>
    <m/>
    <n v="3"/>
    <n v="6.8"/>
    <n v="33.799999999999997"/>
    <n v="1.3"/>
    <n v="0.03"/>
    <m/>
    <n v="106"/>
    <n v="109"/>
    <n v="13"/>
    <n v="0"/>
    <n v="15"/>
    <n v="11"/>
    <n v="1"/>
    <n v="1"/>
    <n v="0"/>
    <n v="48"/>
    <n v="17"/>
    <n v="2"/>
    <n v="106"/>
    <n v="0.3533333333333375"/>
    <n v="109"/>
    <n v="0.72666666666666491"/>
    <n v="15"/>
    <n v="0.33333333333333282"/>
    <n v="11"/>
    <n v="0.36666666666666681"/>
    <n v="13"/>
    <n v="0.8666666666666667"/>
    <n v="0"/>
    <n v="1.3877787807814457E-16"/>
    <n v="0"/>
    <x v="3"/>
  </r>
  <r>
    <x v="0"/>
    <d v="2011-05-07T00:00:00"/>
    <x v="0"/>
    <s v="UPA400"/>
    <x v="19"/>
    <x v="53"/>
    <n v="821105"/>
    <n v="64837"/>
    <n v="0"/>
    <n v="4"/>
    <m/>
    <n v="3"/>
    <n v="7.1"/>
    <n v="36.1"/>
    <n v="0.09"/>
    <n v="0.05"/>
    <m/>
    <n v="59"/>
    <n v="42"/>
    <n v="1"/>
    <n v="0"/>
    <n v="15"/>
    <n v="6"/>
    <n v="0"/>
    <n v="0"/>
    <n v="0"/>
    <n v="43"/>
    <n v="9"/>
    <n v="1"/>
    <n v="59"/>
    <n v="0.19666666666667026"/>
    <n v="42"/>
    <n v="0.27999999999999725"/>
    <n v="15"/>
    <n v="0.33333333333333282"/>
    <n v="6"/>
    <n v="0.20000000000000018"/>
    <n v="1"/>
    <n v="6.666666666666686E-2"/>
    <n v="0"/>
    <n v="1.3877787807814457E-16"/>
    <n v="0"/>
    <x v="4"/>
  </r>
  <r>
    <x v="0"/>
    <d v="2011-05-07T00:00:00"/>
    <x v="0"/>
    <s v="UPA400"/>
    <x v="19"/>
    <x v="122"/>
    <n v="787269"/>
    <n v="31001"/>
    <n v="0"/>
    <n v="4"/>
    <n v="0"/>
    <n v="1"/>
    <n v="7.2"/>
    <n v="37.4"/>
    <n v="0.1"/>
    <n v="0.1"/>
    <s v="Clara"/>
    <n v="43"/>
    <n v="37"/>
    <n v="4"/>
    <n v="0"/>
    <n v="16"/>
    <n v="9"/>
    <n v="0"/>
    <n v="0"/>
    <n v="0"/>
    <n v="38"/>
    <n v="11"/>
    <n v="0"/>
    <n v="43"/>
    <n v="0.14333333333333703"/>
    <n v="37"/>
    <n v="0.24666666666666398"/>
    <n v="16"/>
    <n v="0.35555555555555501"/>
    <n v="9"/>
    <n v="0.30000000000000016"/>
    <n v="4"/>
    <n v="0.26666666666666683"/>
    <n v="0"/>
    <n v="1.3877787807814457E-16"/>
    <n v="0"/>
    <x v="5"/>
  </r>
  <r>
    <x v="0"/>
    <d v="2011-05-07T00:00:00"/>
    <x v="0"/>
    <s v="UPA400"/>
    <x v="19"/>
    <x v="123"/>
    <n v="756268"/>
    <n v="116644"/>
    <n v="0"/>
    <n v="4"/>
    <n v="-1"/>
    <n v="3"/>
    <n v="7.2"/>
    <n v="39.200000000000003"/>
    <n v="0.5"/>
    <n v="0"/>
    <s v="Clara"/>
    <n v="81"/>
    <n v="67"/>
    <n v="5"/>
    <n v="0"/>
    <n v="35"/>
    <n v="7"/>
    <n v="0"/>
    <n v="1"/>
    <n v="-1"/>
    <n v="78"/>
    <n v="20"/>
    <n v="1"/>
    <n v="81"/>
    <n v="0.27000000000000363"/>
    <n v="67"/>
    <n v="0.4466666666666636"/>
    <n v="35"/>
    <n v="0.77777777777777746"/>
    <n v="7"/>
    <n v="0.2333333333333335"/>
    <n v="5"/>
    <n v="0.33333333333333348"/>
    <n v="0"/>
    <n v="1.3877787807814457E-16"/>
    <n v="0"/>
    <x v="6"/>
  </r>
  <r>
    <x v="0"/>
    <d v="2011-05-07T00:00:00"/>
    <x v="0"/>
    <s v="UPA400"/>
    <x v="19"/>
    <x v="5"/>
    <n v="718767"/>
    <n v="79143"/>
    <n v="0"/>
    <n v="0"/>
    <n v="0"/>
    <n v="2.9"/>
    <n v="7.2"/>
    <n v="36.799999999999997"/>
    <m/>
    <n v="-1"/>
    <s v="Oscura"/>
    <n v="70.7"/>
    <n v="3.6"/>
    <n v="1.7"/>
    <n v="0.5"/>
    <n v="0"/>
    <n v="10.9"/>
    <n v="1"/>
    <n v="1.6"/>
    <n v="0"/>
    <n v="138"/>
    <n v="36.9"/>
    <n v="0.3"/>
    <n v="71"/>
    <n v="0.23666666666667019"/>
    <n v="4"/>
    <n v="2.6666666666664188E-2"/>
    <n v="0"/>
    <n v="-4.9266146717741321E-16"/>
    <n v="11"/>
    <n v="0.36666666666666681"/>
    <n v="2"/>
    <n v="0.13333333333333353"/>
    <n v="1"/>
    <n v="0.10000000000000014"/>
    <n v="0"/>
    <x v="7"/>
  </r>
  <r>
    <x v="0"/>
    <d v="2011-05-07T00:00:00"/>
    <x v="0"/>
    <s v="UPA400"/>
    <x v="19"/>
    <x v="124"/>
    <n v="684304"/>
    <n v="19041"/>
    <n v="0"/>
    <n v="3.8"/>
    <n v="0"/>
    <n v="4.4000000000000004"/>
    <n v="6.6"/>
    <n v="43.4"/>
    <m/>
    <n v="-1"/>
    <s v="Oscura"/>
    <n v="66.8"/>
    <n v="21.5"/>
    <n v="10.199999999999999"/>
    <n v="1.6"/>
    <n v="3.1"/>
    <n v="6.5"/>
    <n v="1.4"/>
    <n v="0.9"/>
    <n v="0"/>
    <n v="992.4"/>
    <n v="90.3"/>
    <n v="7.7"/>
    <n v="67"/>
    <n v="0.22333333333333688"/>
    <n v="22"/>
    <n v="0.14666666666666417"/>
    <n v="3"/>
    <n v="6.666666666666618E-2"/>
    <n v="7"/>
    <n v="0.2333333333333335"/>
    <n v="10"/>
    <n v="0.66666666666666674"/>
    <n v="2"/>
    <n v="0.20000000000000015"/>
    <n v="0"/>
    <x v="8"/>
  </r>
  <r>
    <x v="0"/>
    <d v="2009-06-05T00:00:00"/>
    <x v="0"/>
    <s v="UPA400"/>
    <x v="20"/>
    <x v="125"/>
    <n v="934034"/>
    <n v="76483"/>
    <n v="0"/>
    <n v="5"/>
    <m/>
    <n v="7"/>
    <n v="6.4"/>
    <m/>
    <m/>
    <n v="0.23"/>
    <m/>
    <n v="478"/>
    <n v="61"/>
    <n v="6"/>
    <n v="0"/>
    <n v="13"/>
    <n v="38"/>
    <n v="0"/>
    <n v="0"/>
    <n v="1"/>
    <n v="65"/>
    <n v="9"/>
    <n v="1"/>
    <n v="478"/>
    <n v="1.3"/>
    <n v="61"/>
    <n v="0.40666666666666368"/>
    <n v="13"/>
    <n v="0.28888888888888842"/>
    <n v="38"/>
    <n v="1"/>
    <n v="6"/>
    <n v="0.40000000000000013"/>
    <n v="0"/>
    <n v="1.3877787807814457E-16"/>
    <n v="1"/>
    <x v="0"/>
  </r>
  <r>
    <x v="0"/>
    <d v="2009-06-05T00:00:00"/>
    <x v="0"/>
    <s v="UPA400"/>
    <x v="20"/>
    <x v="126"/>
    <n v="902004"/>
    <n v="44453"/>
    <n v="0"/>
    <n v="5"/>
    <m/>
    <n v="6"/>
    <n v="6.2"/>
    <m/>
    <m/>
    <n v="0.53"/>
    <m/>
    <n v="245"/>
    <n v="67"/>
    <n v="14"/>
    <n v="0"/>
    <n v="12"/>
    <n v="22"/>
    <n v="0"/>
    <n v="1"/>
    <n v="1"/>
    <n v="38"/>
    <n v="7"/>
    <n v="1"/>
    <n v="245"/>
    <n v="0.81666666666666854"/>
    <n v="67"/>
    <n v="0.4466666666666636"/>
    <n v="12"/>
    <n v="0.26666666666666622"/>
    <n v="22"/>
    <n v="0.73333333333333339"/>
    <n v="14"/>
    <n v="0.93333333333333335"/>
    <n v="0"/>
    <n v="1.3877787807814457E-16"/>
    <n v="0"/>
    <x v="1"/>
  </r>
  <r>
    <x v="0"/>
    <d v="2009-06-05T00:00:00"/>
    <x v="0"/>
    <s v="UPA400"/>
    <x v="20"/>
    <x v="33"/>
    <n v="871189"/>
    <n v="54811"/>
    <n v="0"/>
    <n v="5"/>
    <m/>
    <n v="2"/>
    <n v="6.2"/>
    <m/>
    <m/>
    <n v="7.0000000000000007E-2"/>
    <m/>
    <n v="26"/>
    <n v="43"/>
    <n v="3"/>
    <n v="0"/>
    <n v="7"/>
    <n v="5"/>
    <n v="0"/>
    <n v="0"/>
    <n v="0"/>
    <n v="29"/>
    <n v="6"/>
    <n v="0"/>
    <n v="26"/>
    <n v="8.6666666666670472E-2"/>
    <n v="43"/>
    <n v="0.28666666666666391"/>
    <n v="7"/>
    <n v="0.15555555555555509"/>
    <n v="5"/>
    <n v="0.16666666666666685"/>
    <n v="3"/>
    <n v="0.20000000000000018"/>
    <n v="0"/>
    <n v="1.3877787807814457E-16"/>
    <n v="0"/>
    <x v="2"/>
  </r>
  <r>
    <x v="0"/>
    <d v="2009-06-05T00:00:00"/>
    <x v="0"/>
    <s v="UPA400"/>
    <x v="20"/>
    <x v="127"/>
    <n v="816624"/>
    <n v="32962"/>
    <n v="0"/>
    <n v="8"/>
    <m/>
    <n v="2"/>
    <n v="7.2"/>
    <n v="34.9"/>
    <n v="0.48"/>
    <n v="0.03"/>
    <s v=""/>
    <n v="5"/>
    <n v="15"/>
    <n v="1"/>
    <n v="0"/>
    <n v="3"/>
    <n v="1"/>
    <n v="0"/>
    <n v="0"/>
    <n v="0"/>
    <n v="30"/>
    <n v="2"/>
    <n v="0"/>
    <n v="5"/>
    <n v="1.6666666666670507E-2"/>
    <n v="15"/>
    <n v="9.9999999999997535E-2"/>
    <n v="3"/>
    <n v="6.666666666666618E-2"/>
    <n v="1"/>
    <n v="3.3333333333333541E-2"/>
    <n v="1"/>
    <n v="6.666666666666686E-2"/>
    <n v="0"/>
    <n v="1.3877787807814457E-16"/>
    <n v="0"/>
    <x v="3"/>
  </r>
  <r>
    <x v="0"/>
    <d v="2009-06-05T00:00:00"/>
    <x v="0"/>
    <s v="UPA400"/>
    <x v="20"/>
    <x v="73"/>
    <n v="783662"/>
    <n v="125157"/>
    <n v="0"/>
    <n v="2"/>
    <n v="0"/>
    <n v="2"/>
    <n v="7.3"/>
    <n v="38"/>
    <n v="0.2"/>
    <n v="0.1"/>
    <s v="Clara"/>
    <n v="24"/>
    <n v="31"/>
    <n v="1"/>
    <n v="0"/>
    <n v="5"/>
    <n v="2"/>
    <n v="0"/>
    <n v="0"/>
    <n v="0"/>
    <n v="33"/>
    <n v="4"/>
    <n v="0"/>
    <n v="24"/>
    <n v="8.0000000000003818E-2"/>
    <n v="31"/>
    <n v="0.20666666666666406"/>
    <n v="5"/>
    <n v="0.11111111111111063"/>
    <n v="2"/>
    <n v="6.6666666666666874E-2"/>
    <n v="1"/>
    <n v="6.666666666666686E-2"/>
    <n v="0"/>
    <n v="1.3877787807814457E-16"/>
    <n v="0"/>
    <x v="4"/>
  </r>
  <r>
    <x v="0"/>
    <d v="2009-06-05T00:00:00"/>
    <x v="0"/>
    <s v="UPA400"/>
    <x v="20"/>
    <x v="63"/>
    <n v="748696"/>
    <n v="90191"/>
    <n v="0"/>
    <n v="26.5"/>
    <n v="0"/>
    <n v="4.9000000000000004"/>
    <n v="7.3"/>
    <n v="36"/>
    <m/>
    <n v="-1"/>
    <s v="Oscura"/>
    <n v="29.1"/>
    <n v="30.4"/>
    <n v="2.6"/>
    <n v="0.2"/>
    <n v="3.9"/>
    <n v="5.3"/>
    <n v="0.9"/>
    <n v="0"/>
    <n v="0"/>
    <n v="119.4"/>
    <n v="21.3"/>
    <n v="14.3"/>
    <n v="29"/>
    <n v="9.6666666666670453E-2"/>
    <n v="30"/>
    <n v="0.1999999999999974"/>
    <n v="4"/>
    <n v="8.8888888888888407E-2"/>
    <n v="5"/>
    <n v="0.16666666666666685"/>
    <n v="3"/>
    <n v="0.20000000000000018"/>
    <n v="0"/>
    <n v="1.3877787807814457E-16"/>
    <n v="0"/>
    <x v="5"/>
  </r>
  <r>
    <x v="0"/>
    <d v="2009-06-05T00:00:00"/>
    <x v="0"/>
    <s v="UPA400"/>
    <x v="20"/>
    <x v="68"/>
    <n v="715011"/>
    <n v="56506"/>
    <n v="0"/>
    <n v="0"/>
    <n v="0"/>
    <n v="10.3"/>
    <n v="7.1"/>
    <n v="38.200000000000003"/>
    <m/>
    <n v="-1"/>
    <s v="Oscura"/>
    <n v="28.4"/>
    <n v="2.2000000000000002"/>
    <n v="0.6"/>
    <n v="0.5"/>
    <n v="4.4000000000000004"/>
    <n v="0"/>
    <n v="0.5"/>
    <n v="3.3"/>
    <n v="0"/>
    <n v="102.1"/>
    <n v="42.7"/>
    <n v="2.2000000000000002"/>
    <n v="28"/>
    <n v="9.3333333333337126E-2"/>
    <n v="2"/>
    <n v="1.3333333333330852E-2"/>
    <n v="4"/>
    <n v="8.8888888888888407E-2"/>
    <n v="0"/>
    <n v="2.0816681711721685E-16"/>
    <n v="1"/>
    <n v="6.666666666666686E-2"/>
    <n v="1"/>
    <n v="0.10000000000000014"/>
    <n v="0"/>
    <x v="6"/>
  </r>
  <r>
    <x v="0"/>
    <d v="2009-06-05T00:00:00"/>
    <x v="0"/>
    <s v="UPA400"/>
    <x v="20"/>
    <x v="128"/>
    <n v="701297"/>
    <n v="42792"/>
    <n v="0"/>
    <n v="0"/>
    <n v="0"/>
    <n v="15.3"/>
    <n v="6.7"/>
    <n v="36.700000000000003"/>
    <m/>
    <n v="-1"/>
    <s v="Oscura"/>
    <n v="34"/>
    <n v="4.5999999999999996"/>
    <n v="2.2999999999999998"/>
    <n v="1.6"/>
    <n v="4.5999999999999996"/>
    <n v="11.3"/>
    <n v="1.4"/>
    <n v="0.2"/>
    <n v="0"/>
    <n v="10.199999999999999"/>
    <n v="18.899999999999999"/>
    <n v="0.3"/>
    <n v="34"/>
    <n v="0.11333333333333709"/>
    <n v="5"/>
    <n v="3.3333333333330856E-2"/>
    <n v="5"/>
    <n v="0.11111111111111063"/>
    <n v="11"/>
    <n v="0.36666666666666681"/>
    <n v="2"/>
    <n v="0.13333333333333353"/>
    <n v="2"/>
    <n v="0.20000000000000015"/>
    <n v="0"/>
    <x v="7"/>
  </r>
  <r>
    <x v="0"/>
    <d v="2014-04-16T00:00:00"/>
    <x v="0"/>
    <s v="UPA400"/>
    <x v="21"/>
    <x v="129"/>
    <n v="923143"/>
    <n v="45984"/>
    <n v="0"/>
    <n v="3"/>
    <m/>
    <n v="1"/>
    <n v="6.2"/>
    <m/>
    <m/>
    <n v="0.4"/>
    <m/>
    <n v="36"/>
    <n v="48"/>
    <n v="2"/>
    <n v="0"/>
    <n v="5"/>
    <n v="3"/>
    <n v="0"/>
    <n v="0"/>
    <n v="0"/>
    <n v="28"/>
    <n v="4"/>
    <n v="1"/>
    <n v="36"/>
    <n v="0.12000000000000374"/>
    <n v="48"/>
    <n v="0.31999999999999718"/>
    <n v="5"/>
    <n v="0.11111111111111063"/>
    <n v="3"/>
    <n v="0.1000000000000002"/>
    <n v="2"/>
    <n v="0.13333333333333353"/>
    <n v="0"/>
    <n v="1.3877787807814457E-16"/>
    <n v="1"/>
    <x v="0"/>
  </r>
  <r>
    <x v="0"/>
    <d v="2014-04-16T00:00:00"/>
    <x v="0"/>
    <s v="UPA400"/>
    <x v="21"/>
    <x v="32"/>
    <n v="857692"/>
    <n v="56188"/>
    <n v="0"/>
    <n v="10"/>
    <m/>
    <n v="2"/>
    <n v="6.0519999999999996"/>
    <n v="28.28"/>
    <n v="1"/>
    <n v="0.16"/>
    <m/>
    <n v="37"/>
    <n v="41"/>
    <n v="4"/>
    <n v="0"/>
    <n v="42"/>
    <n v="3"/>
    <n v="0"/>
    <m/>
    <n v="0"/>
    <n v="30"/>
    <n v="3"/>
    <n v="0"/>
    <n v="37"/>
    <n v="0.12333333333333707"/>
    <n v="41"/>
    <n v="0.2733333333333306"/>
    <n v="42"/>
    <n v="0.93333333333333324"/>
    <n v="3"/>
    <n v="0.1000000000000002"/>
    <n v="4"/>
    <n v="0.26666666666666683"/>
    <n v="0"/>
    <n v="1.3877787807814457E-16"/>
    <n v="0"/>
    <x v="1"/>
  </r>
  <r>
    <x v="0"/>
    <d v="2014-04-16T00:00:00"/>
    <x v="0"/>
    <s v="UPA400"/>
    <x v="21"/>
    <x v="9"/>
    <n v="843933"/>
    <n v="42429"/>
    <n v="0"/>
    <n v="8"/>
    <m/>
    <n v="1"/>
    <n v="6.1"/>
    <m/>
    <m/>
    <n v="0.11"/>
    <m/>
    <n v="15"/>
    <n v="39"/>
    <n v="2"/>
    <n v="0"/>
    <n v="51"/>
    <n v="1"/>
    <n v="1"/>
    <n v="0"/>
    <n v="0"/>
    <n v="30"/>
    <n v="5"/>
    <n v="0"/>
    <n v="15"/>
    <n v="5.0000000000003847E-2"/>
    <n v="39"/>
    <n v="0.25999999999999729"/>
    <n v="51"/>
    <n v="1"/>
    <n v="1"/>
    <n v="3.3333333333333541E-2"/>
    <n v="2"/>
    <n v="0.13333333333333353"/>
    <n v="0"/>
    <n v="1.3877787807814457E-16"/>
    <n v="0"/>
    <x v="2"/>
  </r>
  <r>
    <x v="0"/>
    <d v="2014-04-16T00:00:00"/>
    <x v="1"/>
    <s v="UPA400"/>
    <x v="21"/>
    <x v="92"/>
    <n v="774229"/>
    <n v="81450"/>
    <n v="0"/>
    <n v="5"/>
    <m/>
    <n v="3"/>
    <n v="6.9"/>
    <n v="33.6"/>
    <n v="0.5"/>
    <n v="0.1"/>
    <s v="Clara"/>
    <n v="32"/>
    <n v="43"/>
    <n v="1"/>
    <n v="0"/>
    <n v="19"/>
    <n v="2"/>
    <n v="0"/>
    <n v="0"/>
    <n v="0"/>
    <n v="26"/>
    <n v="5"/>
    <n v="0"/>
    <n v="32"/>
    <n v="0.10666666666667043"/>
    <n v="43"/>
    <n v="0.28666666666666391"/>
    <n v="19"/>
    <n v="0.42222222222222161"/>
    <n v="2"/>
    <n v="6.6666666666666874E-2"/>
    <n v="1"/>
    <n v="6.666666666666686E-2"/>
    <n v="0"/>
    <n v="1.3877787807814457E-16"/>
    <n v="0"/>
    <x v="3"/>
  </r>
  <r>
    <x v="0"/>
    <d v="2014-04-16T00:00:00"/>
    <x v="1"/>
    <s v="UPA400"/>
    <x v="21"/>
    <x v="130"/>
    <n v="754135"/>
    <n v="61356"/>
    <n v="0"/>
    <n v="7"/>
    <n v="0"/>
    <n v="2"/>
    <n v="7.2"/>
    <n v="37.1"/>
    <n v="0.8"/>
    <n v="0.1"/>
    <s v="Clara"/>
    <n v="19"/>
    <n v="26"/>
    <n v="4"/>
    <n v="0"/>
    <n v="23"/>
    <n v="4"/>
    <n v="0"/>
    <n v="0"/>
    <n v="0"/>
    <n v="30"/>
    <n v="5"/>
    <n v="0"/>
    <n v="19"/>
    <n v="6.3333333333337183E-2"/>
    <n v="26"/>
    <n v="0.17333333333333079"/>
    <n v="23"/>
    <n v="0.51111111111111041"/>
    <n v="4"/>
    <n v="0.13333333333333353"/>
    <n v="4"/>
    <n v="0.26666666666666683"/>
    <n v="0"/>
    <n v="1.3877787807814457E-16"/>
    <n v="0"/>
    <x v="4"/>
  </r>
  <r>
    <x v="0"/>
    <d v="2014-04-16T00:00:00"/>
    <x v="1"/>
    <s v="UPA400"/>
    <x v="21"/>
    <x v="98"/>
    <n v="723007"/>
    <n v="30228"/>
    <n v="0"/>
    <n v="46.8"/>
    <n v="0"/>
    <n v="3.4"/>
    <n v="7"/>
    <n v="38.6"/>
    <n v="0"/>
    <n v="-1"/>
    <s v="Oscura"/>
    <n v="23.8"/>
    <n v="37.700000000000003"/>
    <n v="2"/>
    <n v="2.2000000000000002"/>
    <n v="25.5"/>
    <n v="6"/>
    <n v="1"/>
    <n v="0"/>
    <n v="0"/>
    <n v="98.9"/>
    <n v="21.8"/>
    <n v="14.1"/>
    <n v="24"/>
    <n v="8.0000000000003818E-2"/>
    <n v="38"/>
    <n v="0.25333333333333063"/>
    <n v="26"/>
    <n v="0.57777777777777717"/>
    <n v="6"/>
    <n v="0.20000000000000018"/>
    <n v="2"/>
    <n v="0.13333333333333353"/>
    <n v="2"/>
    <n v="0.20000000000000015"/>
    <n v="0"/>
    <x v="5"/>
  </r>
  <r>
    <x v="0"/>
    <d v="2014-04-16T00:00:00"/>
    <x v="1"/>
    <s v="UPA400"/>
    <x v="21"/>
    <x v="68"/>
    <n v="690100"/>
    <n v="59308"/>
    <n v="0"/>
    <n v="0"/>
    <n v="0"/>
    <n v="4.9000000000000004"/>
    <n v="7"/>
    <n v="36.9"/>
    <m/>
    <n v="-1"/>
    <s v="Oscura"/>
    <n v="20.9"/>
    <n v="2.7"/>
    <n v="2.2000000000000002"/>
    <n v="0.2"/>
    <n v="6.5"/>
    <n v="0"/>
    <n v="0.2"/>
    <n v="4.0999999999999996"/>
    <n v="0"/>
    <n v="108"/>
    <n v="27.8"/>
    <n v="0.4"/>
    <n v="21"/>
    <n v="7.0000000000003837E-2"/>
    <n v="3"/>
    <n v="1.999999999999752E-2"/>
    <n v="7"/>
    <n v="0.15555555555555509"/>
    <n v="0"/>
    <n v="2.0816681711721685E-16"/>
    <n v="2"/>
    <n v="0.13333333333333353"/>
    <n v="0"/>
    <n v="1.3877787807814457E-16"/>
    <n v="0"/>
    <x v="6"/>
  </r>
  <r>
    <x v="0"/>
    <d v="2014-04-16T00:00:00"/>
    <x v="1"/>
    <s v="UPA400"/>
    <x v="21"/>
    <x v="131"/>
    <n v="668595"/>
    <n v="37803"/>
    <n v="0"/>
    <n v="0"/>
    <n v="0"/>
    <n v="9"/>
    <n v="6.7"/>
    <n v="37.9"/>
    <m/>
    <n v="-1"/>
    <s v="Oscura"/>
    <n v="39.200000000000003"/>
    <n v="45.5"/>
    <n v="9.6"/>
    <n v="7.2"/>
    <n v="6.4"/>
    <n v="6.2"/>
    <n v="0.7"/>
    <n v="0.1"/>
    <n v="0"/>
    <n v="118.2"/>
    <n v="24.5"/>
    <n v="4.2"/>
    <n v="39"/>
    <n v="0.13000000000000372"/>
    <n v="46"/>
    <n v="0.30666666666666387"/>
    <n v="6"/>
    <n v="0.13333333333333286"/>
    <n v="6"/>
    <n v="0.20000000000000018"/>
    <n v="10"/>
    <n v="0.66666666666666674"/>
    <n v="7"/>
    <n v="0.70000000000000007"/>
    <n v="0"/>
    <x v="7"/>
  </r>
  <r>
    <x v="0"/>
    <d v="2010-08-25T00:00:00"/>
    <x v="0"/>
    <s v="UPA400"/>
    <x v="22"/>
    <x v="132"/>
    <n v="892723"/>
    <n v="91219"/>
    <n v="0"/>
    <n v="11"/>
    <m/>
    <n v="2"/>
    <n v="5.9"/>
    <m/>
    <m/>
    <n v="0.32"/>
    <m/>
    <n v="37"/>
    <n v="63"/>
    <n v="3"/>
    <n v="0"/>
    <n v="55"/>
    <n v="4"/>
    <n v="2"/>
    <n v="0"/>
    <n v="0"/>
    <n v="39"/>
    <n v="10"/>
    <n v="1"/>
    <n v="37"/>
    <n v="0.12333333333333707"/>
    <n v="63"/>
    <n v="0.41999999999999699"/>
    <n v="55"/>
    <n v="1"/>
    <n v="4"/>
    <n v="0.13333333333333353"/>
    <n v="3"/>
    <n v="0.20000000000000018"/>
    <n v="0"/>
    <n v="1.3877787807814457E-16"/>
    <n v="1"/>
    <x v="0"/>
  </r>
  <r>
    <x v="0"/>
    <d v="2010-08-25T00:00:00"/>
    <x v="0"/>
    <s v="UPA400"/>
    <x v="22"/>
    <x v="2"/>
    <n v="884221"/>
    <n v="16580"/>
    <n v="0"/>
    <n v="3"/>
    <m/>
    <n v="1"/>
    <n v="6.4980000000000002"/>
    <n v="30.41"/>
    <n v="1.4"/>
    <n v="0.55000000000000004"/>
    <m/>
    <n v="35"/>
    <n v="34"/>
    <n v="11"/>
    <n v="0"/>
    <n v="8"/>
    <n v="4"/>
    <n v="0"/>
    <m/>
    <n v="0"/>
    <n v="33"/>
    <n v="2"/>
    <n v="0"/>
    <n v="35"/>
    <n v="0.11666666666667042"/>
    <n v="34"/>
    <n v="0.22666666666666402"/>
    <n v="8"/>
    <n v="0.17777777777777731"/>
    <n v="4"/>
    <n v="0.13333333333333353"/>
    <n v="11"/>
    <n v="0.73333333333333339"/>
    <n v="0"/>
    <n v="1.3877787807814457E-16"/>
    <n v="0"/>
    <x v="1"/>
  </r>
  <r>
    <x v="0"/>
    <d v="2010-08-25T00:00:00"/>
    <x v="0"/>
    <s v="UPA400"/>
    <x v="22"/>
    <x v="91"/>
    <n v="871803"/>
    <n v="4162"/>
    <n v="0"/>
    <n v="2"/>
    <m/>
    <n v="1"/>
    <n v="6.8"/>
    <m/>
    <m/>
    <n v="0.49"/>
    <m/>
    <n v="28"/>
    <n v="25"/>
    <n v="11"/>
    <n v="0"/>
    <n v="7"/>
    <n v="3"/>
    <n v="1"/>
    <n v="0"/>
    <n v="0"/>
    <n v="28"/>
    <n v="3"/>
    <n v="0"/>
    <n v="28"/>
    <n v="9.3333333333337126E-2"/>
    <n v="25"/>
    <n v="0.16666666666666413"/>
    <n v="7"/>
    <n v="0.15555555555555509"/>
    <n v="3"/>
    <n v="0.1000000000000002"/>
    <n v="11"/>
    <n v="0.73333333333333339"/>
    <n v="0"/>
    <n v="1.3877787807814457E-16"/>
    <n v="0"/>
    <x v="2"/>
  </r>
  <r>
    <x v="0"/>
    <d v="2010-08-25T00:00:00"/>
    <x v="0"/>
    <s v="UPA400"/>
    <x v="22"/>
    <x v="133"/>
    <n v="828428"/>
    <n v="62678"/>
    <n v="0"/>
    <n v="5"/>
    <m/>
    <n v="2"/>
    <n v="7.3"/>
    <n v="37.700000000000003"/>
    <n v="1.48"/>
    <n v="0.08"/>
    <s v="   CLARA"/>
    <n v="60"/>
    <n v="59"/>
    <n v="4"/>
    <n v="0"/>
    <n v="16"/>
    <n v="6"/>
    <n v="1"/>
    <n v="0"/>
    <n v="0"/>
    <n v="47"/>
    <n v="9"/>
    <n v="1"/>
    <n v="60"/>
    <n v="0.20000000000000359"/>
    <n v="59"/>
    <n v="0.39333333333333037"/>
    <n v="16"/>
    <n v="0.35555555555555501"/>
    <n v="6"/>
    <n v="0.20000000000000018"/>
    <n v="4"/>
    <n v="0.26666666666666683"/>
    <n v="0"/>
    <n v="1.3877787807814457E-16"/>
    <n v="0"/>
    <x v="3"/>
  </r>
  <r>
    <x v="0"/>
    <d v="2010-08-25T00:00:00"/>
    <x v="0"/>
    <s v="UPA400"/>
    <x v="22"/>
    <x v="134"/>
    <n v="797300"/>
    <n v="31550"/>
    <n v="0"/>
    <n v="4"/>
    <m/>
    <n v="2"/>
    <n v="7.3"/>
    <n v="37.1"/>
    <n v="1.2"/>
    <n v="0.1"/>
    <s v="Clara"/>
    <n v="50"/>
    <n v="54"/>
    <n v="3"/>
    <n v="0"/>
    <n v="16"/>
    <n v="6"/>
    <n v="0"/>
    <n v="0"/>
    <n v="0"/>
    <n v="37"/>
    <n v="10"/>
    <n v="1"/>
    <n v="50"/>
    <n v="0.16666666666667032"/>
    <n v="54"/>
    <n v="0.3599999999999971"/>
    <n v="16"/>
    <n v="0.35555555555555501"/>
    <n v="6"/>
    <n v="0.20000000000000018"/>
    <n v="3"/>
    <n v="0.20000000000000018"/>
    <n v="0"/>
    <n v="1.3877787807814457E-16"/>
    <n v="0"/>
    <x v="4"/>
  </r>
  <r>
    <x v="0"/>
    <d v="2010-08-25T00:00:00"/>
    <x v="0"/>
    <s v="UPA400"/>
    <x v="22"/>
    <x v="135"/>
    <n v="765750"/>
    <n v="121074"/>
    <n v="0"/>
    <n v="9"/>
    <n v="0"/>
    <n v="6"/>
    <n v="7.2"/>
    <n v="37.1"/>
    <n v="0.7"/>
    <n v="0.1"/>
    <s v="Clara"/>
    <n v="319"/>
    <n v="125"/>
    <n v="11"/>
    <n v="0"/>
    <n v="52"/>
    <n v="17"/>
    <n v="1"/>
    <n v="2"/>
    <n v="0"/>
    <n v="73"/>
    <n v="39"/>
    <n v="2"/>
    <n v="319"/>
    <n v="1"/>
    <n v="125"/>
    <n v="0.83333333333333226"/>
    <n v="52"/>
    <n v="1"/>
    <n v="17"/>
    <n v="0.56666666666666676"/>
    <n v="11"/>
    <n v="0.73333333333333339"/>
    <n v="0"/>
    <n v="1.3877787807814457E-16"/>
    <n v="0"/>
    <x v="5"/>
  </r>
  <r>
    <x v="0"/>
    <d v="2010-08-25T00:00:00"/>
    <x v="0"/>
    <s v="UPA400"/>
    <x v="22"/>
    <x v="136"/>
    <n v="738535"/>
    <n v="93859"/>
    <n v="0"/>
    <n v="43.9"/>
    <n v="0"/>
    <n v="9.5"/>
    <n v="7"/>
    <n v="36.1"/>
    <m/>
    <n v="-1"/>
    <s v="Oscura"/>
    <n v="190.5"/>
    <n v="84.7"/>
    <n v="8.4"/>
    <n v="3.8"/>
    <n v="38.4"/>
    <n v="16.899999999999999"/>
    <n v="1"/>
    <n v="0"/>
    <n v="0"/>
    <n v="193.6"/>
    <n v="33.1"/>
    <n v="12.4"/>
    <n v="191"/>
    <n v="0.63666666666667038"/>
    <n v="85"/>
    <n v="0.56666666666666388"/>
    <n v="38"/>
    <n v="0.84444444444444422"/>
    <n v="17"/>
    <n v="0.56666666666666676"/>
    <n v="8"/>
    <n v="0.53333333333333344"/>
    <n v="4"/>
    <n v="0.40000000000000013"/>
    <n v="0"/>
    <x v="6"/>
  </r>
  <r>
    <x v="0"/>
    <d v="2010-08-25T00:00:00"/>
    <x v="0"/>
    <s v="UPA400"/>
    <x v="22"/>
    <x v="137"/>
    <n v="707731"/>
    <n v="63055"/>
    <n v="0"/>
    <n v="0"/>
    <n v="0"/>
    <n v="4.9000000000000004"/>
    <n v="7"/>
    <n v="37.4"/>
    <m/>
    <n v="21.7"/>
    <s v="Oscura"/>
    <n v="74.099999999999994"/>
    <n v="3.7"/>
    <n v="5.4"/>
    <n v="2"/>
    <n v="5.9"/>
    <n v="18.899999999999999"/>
    <n v="1.6"/>
    <n v="1.6"/>
    <n v="0"/>
    <n v="314.5"/>
    <n v="26.4"/>
    <n v="13.8"/>
    <n v="74"/>
    <n v="0.24666666666667017"/>
    <n v="4"/>
    <n v="2.6666666666664188E-2"/>
    <n v="6"/>
    <n v="0.13333333333333286"/>
    <n v="19"/>
    <n v="0.63333333333333341"/>
    <n v="5"/>
    <n v="0.33333333333333348"/>
    <n v="2"/>
    <n v="0.20000000000000015"/>
    <n v="0"/>
    <x v="7"/>
  </r>
  <r>
    <x v="0"/>
    <d v="2010-04-21T00:00:00"/>
    <x v="0"/>
    <s v="UPA400"/>
    <x v="23"/>
    <x v="138"/>
    <n v="945661"/>
    <n v="78020"/>
    <n v="0"/>
    <n v="5"/>
    <m/>
    <n v="2"/>
    <n v="6"/>
    <m/>
    <m/>
    <n v="0.42"/>
    <m/>
    <n v="104"/>
    <n v="75"/>
    <n v="13"/>
    <n v="0"/>
    <n v="16"/>
    <n v="10"/>
    <n v="0"/>
    <n v="1"/>
    <n v="1"/>
    <n v="37"/>
    <n v="5"/>
    <n v="0"/>
    <n v="104"/>
    <n v="0.34666666666667079"/>
    <n v="75"/>
    <n v="0.49999999999999684"/>
    <n v="16"/>
    <n v="0.35555555555555501"/>
    <n v="10"/>
    <n v="0.33339999999999997"/>
    <n v="13"/>
    <n v="0.8666666666666667"/>
    <n v="0"/>
    <n v="1.3877787807814457E-16"/>
    <n v="1"/>
    <x v="0"/>
  </r>
  <r>
    <x v="0"/>
    <d v="2010-04-21T00:00:00"/>
    <x v="0"/>
    <s v="UPA400"/>
    <x v="23"/>
    <x v="139"/>
    <n v="892853"/>
    <n v="9861"/>
    <n v="0"/>
    <n v="5"/>
    <m/>
    <n v="3"/>
    <n v="6.5659999999999998"/>
    <n v="29.92"/>
    <n v="1.18"/>
    <n v="0.01"/>
    <m/>
    <n v="19"/>
    <n v="24"/>
    <n v="2"/>
    <n v="0"/>
    <n v="5"/>
    <n v="2"/>
    <n v="0"/>
    <m/>
    <n v="0"/>
    <n v="107"/>
    <n v="51"/>
    <n v="1"/>
    <n v="19"/>
    <n v="6.3333333333337183E-2"/>
    <n v="24"/>
    <n v="0.15999999999999748"/>
    <n v="5"/>
    <n v="0.11111111111111063"/>
    <n v="2"/>
    <n v="6.6666666666666874E-2"/>
    <n v="2"/>
    <n v="0.13333333333333353"/>
    <n v="0"/>
    <n v="1.3877787807814457E-16"/>
    <n v="0"/>
    <x v="1"/>
  </r>
  <r>
    <x v="0"/>
    <d v="2010-04-21T00:00:00"/>
    <x v="0"/>
    <s v="UPA400"/>
    <x v="23"/>
    <x v="14"/>
    <n v="878547"/>
    <n v="58584"/>
    <n v="0"/>
    <n v="2"/>
    <m/>
    <n v="1"/>
    <n v="6.6"/>
    <m/>
    <m/>
    <n v="0.08"/>
    <m/>
    <n v="20"/>
    <n v="19"/>
    <n v="13"/>
    <n v="0"/>
    <n v="2"/>
    <n v="2"/>
    <n v="0"/>
    <n v="0"/>
    <n v="0"/>
    <n v="26"/>
    <n v="3"/>
    <n v="0"/>
    <n v="20"/>
    <n v="6.666666666667051E-2"/>
    <n v="19"/>
    <n v="0.12666666666666421"/>
    <n v="2"/>
    <n v="4.4444444444443953E-2"/>
    <n v="2"/>
    <n v="6.6666666666666874E-2"/>
    <n v="13"/>
    <n v="0.8666666666666667"/>
    <n v="0"/>
    <n v="1.3877787807814457E-16"/>
    <n v="0"/>
    <x v="2"/>
  </r>
  <r>
    <x v="0"/>
    <d v="2010-04-21T00:00:00"/>
    <x v="0"/>
    <s v="UPA400"/>
    <x v="23"/>
    <x v="140"/>
    <n v="815874"/>
    <n v="23871"/>
    <n v="0"/>
    <n v="5"/>
    <m/>
    <n v="5"/>
    <n v="6.3"/>
    <m/>
    <m/>
    <n v="0.54"/>
    <m/>
    <n v="42"/>
    <n v="61"/>
    <n v="4"/>
    <n v="0"/>
    <n v="11"/>
    <n v="3"/>
    <n v="0"/>
    <n v="0"/>
    <n v="0"/>
    <n v="42"/>
    <n v="16"/>
    <n v="1"/>
    <n v="42"/>
    <n v="0.1400000000000037"/>
    <n v="61"/>
    <n v="0.40666666666666368"/>
    <n v="11"/>
    <n v="0.24444444444444399"/>
    <n v="3"/>
    <n v="0.1000000000000002"/>
    <n v="4"/>
    <n v="0.26666666666666683"/>
    <n v="0"/>
    <n v="1.3877787807814457E-16"/>
    <n v="0"/>
    <x v="3"/>
  </r>
  <r>
    <x v="0"/>
    <d v="2010-04-21T00:00:00"/>
    <x v="0"/>
    <s v="UPA400"/>
    <x v="23"/>
    <x v="47"/>
    <n v="792003"/>
    <n v="122406"/>
    <n v="0"/>
    <n v="12"/>
    <n v="0"/>
    <n v="9"/>
    <n v="7.2"/>
    <n v="37.799999999999997"/>
    <n v="0"/>
    <n v="0.1"/>
    <s v="Clara"/>
    <n v="77"/>
    <n v="151"/>
    <n v="3"/>
    <n v="1"/>
    <n v="18"/>
    <n v="10"/>
    <n v="0"/>
    <n v="1"/>
    <n v="0"/>
    <n v="81"/>
    <n v="45"/>
    <n v="2"/>
    <n v="77"/>
    <n v="0.25666666666667021"/>
    <n v="151"/>
    <n v="1"/>
    <n v="18"/>
    <n v="0.39999999999999941"/>
    <n v="10"/>
    <n v="0.33339999999999997"/>
    <n v="3"/>
    <n v="0.20000000000000018"/>
    <n v="1"/>
    <n v="0.10000000000000014"/>
    <n v="0"/>
    <x v="4"/>
  </r>
  <r>
    <x v="0"/>
    <d v="2010-04-21T00:00:00"/>
    <x v="0"/>
    <s v="UPA400"/>
    <x v="23"/>
    <x v="141"/>
    <n v="760323"/>
    <n v="90726"/>
    <n v="0"/>
    <n v="3"/>
    <n v="-1"/>
    <n v="10"/>
    <n v="7.1"/>
    <n v="38.9"/>
    <n v="0.1"/>
    <n v="0.1"/>
    <s v="Clara"/>
    <n v="91"/>
    <n v="17"/>
    <n v="5"/>
    <n v="1"/>
    <n v="14"/>
    <n v="11"/>
    <n v="0"/>
    <n v="1"/>
    <n v="-1"/>
    <n v="78"/>
    <n v="42"/>
    <n v="2"/>
    <n v="91"/>
    <n v="0.30333333333333717"/>
    <n v="17"/>
    <n v="0.11333333333333087"/>
    <n v="14"/>
    <n v="0.31111111111111062"/>
    <n v="11"/>
    <n v="0.36666666666666681"/>
    <n v="5"/>
    <n v="0.33333333333333348"/>
    <n v="1"/>
    <n v="0.10000000000000014"/>
    <n v="0"/>
    <x v="5"/>
  </r>
  <r>
    <x v="0"/>
    <d v="2010-04-21T00:00:00"/>
    <x v="0"/>
    <s v="UPA400"/>
    <x v="23"/>
    <x v="142"/>
    <n v="731504"/>
    <n v="61907"/>
    <n v="0"/>
    <n v="0.9"/>
    <n v="0"/>
    <n v="14.3"/>
    <n v="7.2"/>
    <n v="36.200000000000003"/>
    <m/>
    <n v="-1"/>
    <s v="Oscura"/>
    <n v="30.3"/>
    <n v="21.3"/>
    <n v="0.3"/>
    <n v="0"/>
    <n v="5"/>
    <n v="9.3000000000000007"/>
    <n v="0.6"/>
    <n v="0"/>
    <n v="0"/>
    <n v="337.9"/>
    <n v="66.099999999999994"/>
    <n v="2.6"/>
    <n v="30"/>
    <n v="0.10000000000000378"/>
    <n v="21"/>
    <n v="0.13999999999999752"/>
    <n v="5"/>
    <n v="0.11111111111111063"/>
    <n v="9"/>
    <n v="0.30000000000000016"/>
    <n v="0"/>
    <n v="1.9428902930940239E-16"/>
    <n v="0"/>
    <n v="1.3877787807814457E-16"/>
    <n v="0"/>
    <x v="6"/>
  </r>
  <r>
    <x v="0"/>
    <d v="2010-04-21T00:00:00"/>
    <x v="0"/>
    <s v="UPA400"/>
    <x v="23"/>
    <x v="118"/>
    <n v="688621"/>
    <n v="43945"/>
    <n v="0"/>
    <n v="0"/>
    <n v="0"/>
    <n v="13.8"/>
    <n v="6.7"/>
    <n v="37.5"/>
    <m/>
    <n v="-1"/>
    <s v="Oscura"/>
    <n v="72.599999999999994"/>
    <n v="29.7"/>
    <n v="6.4"/>
    <n v="4.7"/>
    <n v="5.3"/>
    <n v="19.100000000000001"/>
    <n v="1.3"/>
    <n v="0.3"/>
    <n v="0"/>
    <n v="129"/>
    <n v="31.4"/>
    <n v="12.5"/>
    <n v="73"/>
    <n v="0.24333333333333684"/>
    <n v="30"/>
    <n v="0.1999999999999974"/>
    <n v="5"/>
    <n v="0.11111111111111063"/>
    <n v="19"/>
    <n v="0.63333333333333341"/>
    <n v="6"/>
    <n v="0.40000000000000013"/>
    <n v="5"/>
    <n v="0.50000000000000011"/>
    <n v="0"/>
    <x v="7"/>
  </r>
  <r>
    <x v="0"/>
    <d v="2010-04-21T00:00:00"/>
    <x v="0"/>
    <s v="UPA400"/>
    <x v="23"/>
    <x v="88"/>
    <n v="683605"/>
    <n v="14008"/>
    <n v="0"/>
    <n v="1.2"/>
    <n v="0"/>
    <n v="11.7"/>
    <n v="7.1"/>
    <n v="34.6"/>
    <m/>
    <n v="-1"/>
    <s v="Oscura"/>
    <n v="13.5"/>
    <n v="20.7"/>
    <n v="0"/>
    <n v="0.1"/>
    <n v="4.4000000000000004"/>
    <n v="3.2"/>
    <n v="1"/>
    <n v="0.8"/>
    <n v="0"/>
    <n v="250.3"/>
    <n v="57.2"/>
    <n v="4"/>
    <n v="14"/>
    <n v="4.6666666666670513E-2"/>
    <n v="21"/>
    <n v="0.13999999999999752"/>
    <n v="4"/>
    <n v="8.8888888888888407E-2"/>
    <n v="3"/>
    <n v="0.1000000000000002"/>
    <n v="0"/>
    <n v="1.9428902930940239E-16"/>
    <n v="0"/>
    <n v="1.3877787807814457E-16"/>
    <n v="0"/>
    <x v="8"/>
  </r>
  <r>
    <x v="0"/>
    <d v="2014-12-29T00:00:00"/>
    <x v="0"/>
    <s v="UPA400"/>
    <x v="24"/>
    <x v="143"/>
    <n v="935203"/>
    <n v="52211"/>
    <n v="0"/>
    <n v="3"/>
    <m/>
    <n v="1"/>
    <n v="6.9"/>
    <m/>
    <m/>
    <n v="0.62"/>
    <m/>
    <n v="7"/>
    <n v="33"/>
    <n v="4"/>
    <n v="0"/>
    <n v="2"/>
    <n v="3"/>
    <n v="1"/>
    <n v="0"/>
    <n v="1"/>
    <n v="31"/>
    <n v="7"/>
    <n v="1"/>
    <n v="7"/>
    <n v="2.3333333333337175E-2"/>
    <n v="33"/>
    <n v="0.21999999999999736"/>
    <n v="2"/>
    <n v="4.4444444444443953E-2"/>
    <n v="3"/>
    <n v="0.1000000000000002"/>
    <n v="4"/>
    <n v="0.26666666666666683"/>
    <n v="0"/>
    <n v="1.3877787807814457E-16"/>
    <n v="1"/>
    <x v="0"/>
  </r>
  <r>
    <x v="0"/>
    <d v="2014-12-29T00:00:00"/>
    <x v="0"/>
    <s v="UPA400"/>
    <x v="24"/>
    <x v="25"/>
    <n v="869530"/>
    <n v="8948"/>
    <n v="0"/>
    <n v="1"/>
    <m/>
    <n v="2"/>
    <n v="6.7290000000000001"/>
    <n v="31.26"/>
    <n v="1.42"/>
    <n v="0.16"/>
    <m/>
    <n v="18"/>
    <n v="14"/>
    <n v="5"/>
    <n v="0"/>
    <n v="4"/>
    <n v="1"/>
    <n v="0"/>
    <m/>
    <n v="0"/>
    <n v="29"/>
    <n v="3"/>
    <n v="0"/>
    <n v="18"/>
    <n v="6.0000000000003849E-2"/>
    <n v="14"/>
    <n v="9.3333333333330867E-2"/>
    <n v="4"/>
    <n v="8.8888888888888407E-2"/>
    <n v="1"/>
    <n v="3.3333333333333541E-2"/>
    <n v="5"/>
    <n v="0.33333333333333348"/>
    <n v="0"/>
    <n v="1.3877787807814457E-16"/>
    <n v="0"/>
    <x v="1"/>
  </r>
  <r>
    <x v="0"/>
    <d v="2014-12-29T00:00:00"/>
    <x v="1"/>
    <s v="UPA400"/>
    <x v="24"/>
    <x v="33"/>
    <n v="853075"/>
    <n v="99407"/>
    <n v="0"/>
    <n v="5"/>
    <m/>
    <n v="4"/>
    <n v="6.4"/>
    <n v="31"/>
    <n v="1.48"/>
    <n v="0.04"/>
    <m/>
    <n v="106"/>
    <n v="70"/>
    <n v="88"/>
    <n v="0"/>
    <n v="14"/>
    <n v="9"/>
    <n v="0"/>
    <n v="1"/>
    <n v="1"/>
    <n v="67"/>
    <n v="19"/>
    <n v="1"/>
    <n v="106"/>
    <n v="0.3533333333333375"/>
    <n v="70"/>
    <n v="0.46666666666666357"/>
    <n v="14"/>
    <n v="0.31111111111111062"/>
    <n v="9"/>
    <n v="0.30000000000000016"/>
    <n v="88"/>
    <n v="1"/>
    <n v="0"/>
    <n v="1.3877787807814457E-16"/>
    <n v="0"/>
    <x v="2"/>
  </r>
  <r>
    <x v="0"/>
    <d v="2014-12-29T00:00:00"/>
    <x v="1"/>
    <s v="UPA400"/>
    <x v="24"/>
    <x v="144"/>
    <n v="818575"/>
    <n v="54907"/>
    <n v="0"/>
    <n v="4"/>
    <m/>
    <n v="2"/>
    <n v="7.2"/>
    <n v="37.299999999999997"/>
    <n v="1.05"/>
    <n v="7.0000000000000007E-2"/>
    <s v="   CLARA"/>
    <n v="53"/>
    <n v="63"/>
    <n v="5"/>
    <n v="0"/>
    <n v="9"/>
    <n v="5"/>
    <n v="0"/>
    <n v="0"/>
    <n v="0"/>
    <n v="68"/>
    <n v="31"/>
    <n v="1"/>
    <n v="53"/>
    <n v="0.1766666666666703"/>
    <n v="63"/>
    <n v="0.41999999999999699"/>
    <n v="9"/>
    <n v="0.19999999999999954"/>
    <n v="5"/>
    <n v="0.16666666666666685"/>
    <n v="5"/>
    <n v="0.33333333333333348"/>
    <n v="0"/>
    <n v="1.3877787807814457E-16"/>
    <n v="0"/>
    <x v="3"/>
  </r>
  <r>
    <x v="0"/>
    <d v="2014-12-29T00:00:00"/>
    <x v="1"/>
    <s v="UPA400"/>
    <x v="24"/>
    <x v="145"/>
    <n v="784088"/>
    <n v="30420"/>
    <n v="0"/>
    <n v="3"/>
    <m/>
    <n v="1"/>
    <n v="7.3"/>
    <n v="37.4"/>
    <n v="0.7"/>
    <n v="0.1"/>
    <s v="Clara"/>
    <n v="37"/>
    <n v="52"/>
    <n v="4"/>
    <n v="0"/>
    <n v="7"/>
    <n v="4"/>
    <n v="0"/>
    <n v="0"/>
    <n v="0"/>
    <n v="54"/>
    <n v="29"/>
    <n v="1"/>
    <n v="37"/>
    <n v="0.12333333333333707"/>
    <n v="52"/>
    <n v="0.34666666666666379"/>
    <n v="7"/>
    <n v="0.15555555555555509"/>
    <n v="4"/>
    <n v="0.13333333333333353"/>
    <n v="4"/>
    <n v="0.26666666666666683"/>
    <n v="0"/>
    <n v="1.3877787807814457E-16"/>
    <n v="0"/>
    <x v="4"/>
  </r>
  <r>
    <x v="0"/>
    <d v="2014-12-29T00:00:00"/>
    <x v="1"/>
    <s v="UPA400"/>
    <x v="24"/>
    <x v="108"/>
    <n v="753668"/>
    <n v="119430"/>
    <n v="0"/>
    <n v="4"/>
    <n v="0"/>
    <n v="4"/>
    <n v="7.3"/>
    <n v="37.299999999999997"/>
    <n v="0.7"/>
    <n v="0.1"/>
    <s v="Clara"/>
    <n v="83"/>
    <n v="77"/>
    <n v="13"/>
    <n v="0"/>
    <n v="13"/>
    <n v="7"/>
    <n v="0"/>
    <n v="1"/>
    <n v="0"/>
    <n v="128"/>
    <n v="86"/>
    <n v="2"/>
    <n v="83"/>
    <n v="0.27666666666667034"/>
    <n v="77"/>
    <n v="0.5133333333333302"/>
    <n v="13"/>
    <n v="0.28888888888888842"/>
    <n v="7"/>
    <n v="0.2333333333333335"/>
    <n v="13"/>
    <n v="0.8666666666666667"/>
    <n v="0"/>
    <n v="1.3877787807814457E-16"/>
    <n v="0"/>
    <x v="5"/>
  </r>
  <r>
    <x v="0"/>
    <d v="2014-12-29T00:00:00"/>
    <x v="1"/>
    <s v="UPA400"/>
    <x v="24"/>
    <x v="49"/>
    <n v="726430"/>
    <n v="92192"/>
    <n v="0"/>
    <n v="42.7"/>
    <n v="0"/>
    <n v="11.1"/>
    <n v="7.1"/>
    <n v="38.1"/>
    <m/>
    <n v="-1"/>
    <s v="Oscura"/>
    <n v="86.3"/>
    <n v="70.8"/>
    <n v="9.9"/>
    <n v="4.5"/>
    <n v="13.8"/>
    <n v="13.6"/>
    <n v="0.9"/>
    <n v="0"/>
    <n v="0"/>
    <n v="363.7"/>
    <n v="42"/>
    <n v="11.9"/>
    <n v="86"/>
    <n v="0.2866666666666704"/>
    <n v="71"/>
    <n v="0.47333333333333022"/>
    <n v="14"/>
    <n v="0.31111111111111062"/>
    <n v="14"/>
    <n v="0.46666666666666679"/>
    <n v="10"/>
    <n v="0.66666666666666674"/>
    <n v="5"/>
    <n v="0.50000000000000011"/>
    <n v="0"/>
    <x v="6"/>
  </r>
  <r>
    <x v="0"/>
    <d v="2014-12-29T00:00:00"/>
    <x v="1"/>
    <s v="UPA400"/>
    <x v="24"/>
    <x v="146"/>
    <n v="692784"/>
    <n v="58546"/>
    <n v="0"/>
    <n v="0"/>
    <n v="0"/>
    <n v="4"/>
    <n v="7.5"/>
    <n v="39.6"/>
    <m/>
    <n v="-1"/>
    <s v="Oscura"/>
    <n v="50.4"/>
    <n v="17"/>
    <n v="7.8"/>
    <n v="0.5"/>
    <n v="7"/>
    <n v="4.9000000000000004"/>
    <n v="1.5"/>
    <n v="2.8"/>
    <n v="0"/>
    <n v="458.4"/>
    <n v="57.5"/>
    <n v="0.4"/>
    <n v="50"/>
    <n v="0.16666666666667032"/>
    <n v="17"/>
    <n v="0.11333333333333087"/>
    <n v="7"/>
    <n v="0.15555555555555509"/>
    <n v="5"/>
    <n v="0.16666666666666685"/>
    <n v="8"/>
    <n v="0.53333333333333344"/>
    <n v="1"/>
    <n v="0.10000000000000014"/>
    <n v="0"/>
    <x v="7"/>
  </r>
  <r>
    <x v="0"/>
    <d v="2010-02-18T00:00:00"/>
    <x v="0"/>
    <s v="UPA400"/>
    <x v="25"/>
    <x v="147"/>
    <n v="907078"/>
    <n v="46496"/>
    <n v="0"/>
    <n v="6"/>
    <m/>
    <n v="1"/>
    <n v="6.2"/>
    <m/>
    <m/>
    <n v="0.13"/>
    <m/>
    <n v="31"/>
    <n v="50"/>
    <n v="6"/>
    <n v="0"/>
    <n v="9"/>
    <n v="2"/>
    <n v="0"/>
    <n v="0"/>
    <n v="0"/>
    <n v="45"/>
    <n v="11"/>
    <n v="1"/>
    <n v="31"/>
    <n v="0.10333333333333711"/>
    <n v="50"/>
    <n v="0.33333333333333048"/>
    <n v="9"/>
    <n v="0.19999999999999954"/>
    <n v="2"/>
    <n v="6.6666666666666874E-2"/>
    <n v="6"/>
    <n v="0.40000000000000013"/>
    <n v="0"/>
    <n v="1.3877787807814457E-16"/>
    <n v="1"/>
    <x v="0"/>
  </r>
  <r>
    <x v="0"/>
    <d v="2010-02-18T00:00:00"/>
    <x v="0"/>
    <s v="UPA400"/>
    <x v="25"/>
    <x v="2"/>
    <n v="852469"/>
    <n v="5732"/>
    <n v="0"/>
    <n v="0"/>
    <m/>
    <n v="1"/>
    <n v="6.8049999999999997"/>
    <n v="31.78"/>
    <n v="1.47"/>
    <n v="0.28000000000000003"/>
    <m/>
    <n v="4"/>
    <n v="7"/>
    <n v="0"/>
    <n v="0"/>
    <n v="2"/>
    <n v="0"/>
    <n v="0"/>
    <m/>
    <n v="0"/>
    <n v="23"/>
    <n v="1"/>
    <n v="0"/>
    <n v="4"/>
    <n v="1.3333333333337173E-2"/>
    <n v="7"/>
    <n v="4.6666666666664192E-2"/>
    <n v="2"/>
    <n v="4.4444444444443953E-2"/>
    <n v="0"/>
    <n v="2.0816681711721685E-16"/>
    <n v="0"/>
    <n v="1.9428902930940239E-16"/>
    <n v="0"/>
    <n v="1.3877787807814457E-16"/>
    <n v="0"/>
    <x v="1"/>
  </r>
  <r>
    <x v="0"/>
    <d v="2010-02-18T00:00:00"/>
    <x v="0"/>
    <s v="UPA400"/>
    <x v="25"/>
    <x v="33"/>
    <n v="836923"/>
    <n v="78241"/>
    <n v="0"/>
    <n v="3"/>
    <m/>
    <n v="6"/>
    <n v="7.2"/>
    <n v="36"/>
    <n v="1.36"/>
    <n v="0.02"/>
    <m/>
    <n v="24"/>
    <n v="41"/>
    <n v="2"/>
    <n v="0"/>
    <n v="17"/>
    <n v="3"/>
    <n v="1"/>
    <n v="0"/>
    <n v="0"/>
    <n v="28"/>
    <n v="11"/>
    <n v="1"/>
    <n v="24"/>
    <n v="8.0000000000003818E-2"/>
    <n v="41"/>
    <n v="0.2733333333333306"/>
    <n v="17"/>
    <n v="0.37777777777777721"/>
    <n v="3"/>
    <n v="0.1000000000000002"/>
    <n v="2"/>
    <n v="0.13333333333333353"/>
    <n v="0"/>
    <n v="1.3877787807814457E-16"/>
    <n v="0"/>
    <x v="2"/>
  </r>
  <r>
    <x v="0"/>
    <d v="2010-02-18T00:00:00"/>
    <x v="0"/>
    <s v="UPA400"/>
    <x v="25"/>
    <x v="97"/>
    <n v="821337"/>
    <n v="62655"/>
    <n v="0"/>
    <n v="4"/>
    <m/>
    <n v="7"/>
    <n v="7.2"/>
    <n v="37"/>
    <n v="1.02"/>
    <n v="0.02"/>
    <m/>
    <n v="22"/>
    <n v="40"/>
    <n v="0"/>
    <n v="0"/>
    <n v="17"/>
    <n v="1"/>
    <n v="1"/>
    <n v="1"/>
    <n v="0"/>
    <n v="31"/>
    <n v="10"/>
    <n v="1"/>
    <n v="22"/>
    <n v="7.3333333333337164E-2"/>
    <n v="40"/>
    <n v="0.26666666666666394"/>
    <n v="17"/>
    <n v="0.37777777777777721"/>
    <n v="1"/>
    <n v="3.3333333333333541E-2"/>
    <n v="0"/>
    <n v="1.9428902930940239E-16"/>
    <n v="0"/>
    <n v="1.3877787807814457E-16"/>
    <n v="0"/>
    <x v="3"/>
  </r>
  <r>
    <x v="0"/>
    <d v="2010-02-18T00:00:00"/>
    <x v="0"/>
    <s v="UPA400"/>
    <x v="25"/>
    <x v="148"/>
    <n v="788964"/>
    <n v="30282"/>
    <n v="0"/>
    <n v="2"/>
    <m/>
    <n v="5"/>
    <n v="7.1"/>
    <n v="35.799999999999997"/>
    <n v="1.1000000000000001"/>
    <n v="0.1"/>
    <s v="Clara"/>
    <n v="14"/>
    <n v="23"/>
    <n v="0"/>
    <n v="0"/>
    <n v="6"/>
    <n v="1"/>
    <n v="1"/>
    <n v="0"/>
    <n v="0"/>
    <n v="27"/>
    <n v="7"/>
    <n v="1"/>
    <n v="14"/>
    <n v="4.6666666666670513E-2"/>
    <n v="23"/>
    <n v="0.15333333333333082"/>
    <n v="6"/>
    <n v="0.13333333333333286"/>
    <n v="1"/>
    <n v="3.3333333333333541E-2"/>
    <n v="0"/>
    <n v="1.9428902930940239E-16"/>
    <n v="0"/>
    <n v="1.3877787807814457E-16"/>
    <n v="0"/>
    <x v="4"/>
  </r>
  <r>
    <x v="0"/>
    <d v="2010-02-18T00:00:00"/>
    <x v="0"/>
    <s v="UPA400"/>
    <x v="25"/>
    <x v="149"/>
    <n v="731362"/>
    <n v="87475"/>
    <n v="0"/>
    <n v="1.1000000000000001"/>
    <n v="0"/>
    <n v="9.6"/>
    <n v="6.8"/>
    <n v="37.5"/>
    <m/>
    <n v="-1"/>
    <s v="Oscura"/>
    <n v="144.19999999999999"/>
    <n v="53.5"/>
    <n v="10.199999999999999"/>
    <n v="1.2"/>
    <n v="11.5"/>
    <n v="19.600000000000001"/>
    <n v="0.9"/>
    <n v="0"/>
    <n v="0"/>
    <n v="63.3"/>
    <n v="31"/>
    <n v="3.1"/>
    <n v="144"/>
    <n v="0.48000000000000498"/>
    <n v="54"/>
    <n v="0.3599999999999971"/>
    <n v="12"/>
    <n v="0.26666666666666622"/>
    <n v="20"/>
    <n v="0.66666666666666674"/>
    <n v="10"/>
    <n v="0.66666666666666674"/>
    <n v="1"/>
    <n v="0.10000000000000014"/>
    <n v="0"/>
    <x v="5"/>
  </r>
  <r>
    <x v="0"/>
    <d v="2010-02-18T00:00:00"/>
    <x v="0"/>
    <s v="UPA400"/>
    <x v="25"/>
    <x v="5"/>
    <n v="701217"/>
    <n v="57330"/>
    <n v="0"/>
    <n v="0"/>
    <n v="0"/>
    <n v="2.4"/>
    <n v="7.2"/>
    <n v="37.5"/>
    <m/>
    <n v="-1"/>
    <s v="Oscura"/>
    <n v="42.9"/>
    <n v="1.8"/>
    <n v="2.5"/>
    <n v="0.7"/>
    <n v="4.2"/>
    <n v="4.3"/>
    <n v="0.7"/>
    <n v="1.3"/>
    <n v="0"/>
    <n v="70.8"/>
    <n v="34.200000000000003"/>
    <n v="0.2"/>
    <n v="43"/>
    <n v="0.14333333333333703"/>
    <n v="2"/>
    <n v="1.3333333333330852E-2"/>
    <n v="4"/>
    <n v="8.8888888888888407E-2"/>
    <n v="4"/>
    <n v="0.13333333333333353"/>
    <n v="3"/>
    <n v="0.20000000000000018"/>
    <n v="1"/>
    <n v="0.10000000000000014"/>
    <n v="0"/>
    <x v="6"/>
  </r>
  <r>
    <x v="0"/>
    <d v="2010-02-18T00:00:00"/>
    <x v="0"/>
    <s v="UPA400"/>
    <x v="25"/>
    <x v="150"/>
    <n v="665363"/>
    <n v="21476"/>
    <n v="0"/>
    <n v="9"/>
    <n v="0"/>
    <n v="6.9"/>
    <n v="7.2"/>
    <n v="36.1"/>
    <m/>
    <n v="-1"/>
    <s v="Oscura"/>
    <n v="19.600000000000001"/>
    <n v="20.8"/>
    <n v="1.6"/>
    <n v="2.2999999999999998"/>
    <n v="2.4"/>
    <n v="0"/>
    <n v="0.6"/>
    <n v="1.3"/>
    <n v="0"/>
    <n v="56.8"/>
    <n v="27.7"/>
    <n v="3.1"/>
    <n v="20"/>
    <n v="6.666666666667051E-2"/>
    <n v="21"/>
    <n v="0.13999999999999752"/>
    <n v="2"/>
    <n v="4.4444444444443953E-2"/>
    <n v="0"/>
    <n v="2.0816681711721685E-16"/>
    <n v="2"/>
    <n v="0.13333333333333353"/>
    <n v="2"/>
    <n v="0.20000000000000015"/>
    <n v="0"/>
    <x v="7"/>
  </r>
  <r>
    <x v="0"/>
    <d v="2013-06-24T00:00:00"/>
    <x v="0"/>
    <s v="UPA400"/>
    <x v="26"/>
    <x v="126"/>
    <n v="891121"/>
    <n v="44384"/>
    <n v="0"/>
    <n v="3"/>
    <m/>
    <n v="2"/>
    <n v="6.2"/>
    <m/>
    <m/>
    <n v="0.39"/>
    <m/>
    <n v="9"/>
    <n v="26"/>
    <n v="1"/>
    <n v="0"/>
    <n v="6"/>
    <n v="1"/>
    <n v="0"/>
    <n v="0"/>
    <n v="0"/>
    <n v="34"/>
    <n v="5"/>
    <n v="1"/>
    <n v="9"/>
    <n v="3.0000000000003843E-2"/>
    <n v="26"/>
    <n v="0.17333333333333079"/>
    <n v="6"/>
    <n v="0.13333333333333286"/>
    <n v="1"/>
    <n v="3.3333333333333541E-2"/>
    <n v="1"/>
    <n v="6.666666666666686E-2"/>
    <n v="0"/>
    <n v="1.3877787807814457E-16"/>
    <n v="1"/>
    <x v="0"/>
  </r>
  <r>
    <x v="0"/>
    <d v="2013-06-24T00:00:00"/>
    <x v="0"/>
    <s v="UPA400"/>
    <x v="26"/>
    <x v="25"/>
    <n v="827281"/>
    <n v="13719"/>
    <n v="0"/>
    <n v="2"/>
    <m/>
    <n v="2"/>
    <n v="6.3390000000000004"/>
    <n v="29.9"/>
    <n v="1.3"/>
    <n v="0.1"/>
    <m/>
    <n v="22"/>
    <n v="23"/>
    <n v="2"/>
    <n v="0"/>
    <n v="4"/>
    <n v="2"/>
    <n v="0"/>
    <m/>
    <n v="0"/>
    <n v="31"/>
    <n v="2"/>
    <n v="0"/>
    <n v="22"/>
    <n v="7.3333333333337164E-2"/>
    <n v="23"/>
    <n v="0.15333333333333082"/>
    <n v="4"/>
    <n v="8.8888888888888407E-2"/>
    <n v="2"/>
    <n v="6.6666666666666874E-2"/>
    <n v="2"/>
    <n v="0.13333333333333353"/>
    <n v="0"/>
    <n v="1.3877787807814457E-16"/>
    <n v="0"/>
    <x v="1"/>
  </r>
  <r>
    <x v="0"/>
    <d v="2013-06-24T00:00:00"/>
    <x v="0"/>
    <s v="UPA400"/>
    <x v="26"/>
    <x v="3"/>
    <n v="820699"/>
    <n v="7137"/>
    <n v="0"/>
    <n v="7"/>
    <m/>
    <n v="2"/>
    <n v="6.1"/>
    <m/>
    <m/>
    <n v="0.17"/>
    <m/>
    <n v="56"/>
    <n v="72"/>
    <n v="16"/>
    <n v="0"/>
    <n v="12"/>
    <n v="7"/>
    <n v="0"/>
    <n v="0"/>
    <n v="0"/>
    <n v="49"/>
    <n v="6"/>
    <n v="2"/>
    <n v="56"/>
    <n v="0.18666666666667028"/>
    <n v="72"/>
    <n v="0.47999999999999687"/>
    <n v="12"/>
    <n v="0.26666666666666622"/>
    <n v="7"/>
    <n v="0.2333333333333335"/>
    <n v="16"/>
    <n v="1"/>
    <n v="0"/>
    <n v="1.3877787807814457E-16"/>
    <n v="0"/>
    <x v="2"/>
  </r>
  <r>
    <x v="0"/>
    <d v="2013-06-24T00:00:00"/>
    <x v="0"/>
    <s v="UPA400"/>
    <x v="26"/>
    <x v="26"/>
    <n v="782384"/>
    <n v="108211"/>
    <n v="0"/>
    <n v="8"/>
    <m/>
    <n v="13"/>
    <n v="7.2"/>
    <n v="37.200000000000003"/>
    <n v="0.7"/>
    <n v="0"/>
    <s v="Clara"/>
    <n v="81"/>
    <n v="115"/>
    <n v="10"/>
    <n v="0"/>
    <n v="41"/>
    <n v="5"/>
    <n v="1"/>
    <n v="1"/>
    <n v="0"/>
    <n v="36"/>
    <n v="15"/>
    <n v="3"/>
    <n v="81"/>
    <n v="0.27000000000000363"/>
    <n v="115"/>
    <n v="0.76666666666666516"/>
    <n v="41"/>
    <n v="0.91111111111111098"/>
    <n v="5"/>
    <n v="0.16666666666666685"/>
    <n v="10"/>
    <n v="0.66666666666666674"/>
    <n v="0"/>
    <n v="1.3877787807814457E-16"/>
    <n v="0"/>
    <x v="3"/>
  </r>
  <r>
    <x v="0"/>
    <d v="2013-06-24T00:00:00"/>
    <x v="0"/>
    <s v="UPA400"/>
    <x v="26"/>
    <x v="151"/>
    <n v="768336"/>
    <n v="94163"/>
    <n v="0"/>
    <n v="6"/>
    <n v="0"/>
    <n v="11"/>
    <n v="7.1"/>
    <n v="36.9"/>
    <n v="0.1"/>
    <n v="0.1"/>
    <s v="Clara"/>
    <n v="64"/>
    <n v="73"/>
    <n v="8"/>
    <n v="0"/>
    <n v="30"/>
    <n v="5"/>
    <n v="1"/>
    <n v="1"/>
    <n v="0"/>
    <n v="32"/>
    <n v="9"/>
    <n v="2"/>
    <n v="64"/>
    <n v="0.2133333333333369"/>
    <n v="73"/>
    <n v="0.48666666666666353"/>
    <n v="30"/>
    <n v="0.66666666666666619"/>
    <n v="5"/>
    <n v="0.16666666666666685"/>
    <n v="8"/>
    <n v="0.53333333333333344"/>
    <n v="0"/>
    <n v="1.3877787807814457E-16"/>
    <n v="0"/>
    <x v="4"/>
  </r>
  <r>
    <x v="0"/>
    <d v="2013-06-24T00:00:00"/>
    <x v="1"/>
    <s v="UPA400"/>
    <x v="26"/>
    <x v="28"/>
    <n v="738635"/>
    <n v="64462"/>
    <n v="0"/>
    <n v="4"/>
    <n v="-1"/>
    <n v="9"/>
    <n v="7.1"/>
    <n v="38.5"/>
    <n v="0.2"/>
    <n v="0.1"/>
    <s v="Clara"/>
    <n v="21"/>
    <n v="56"/>
    <n v="4"/>
    <n v="0"/>
    <n v="18"/>
    <n v="0"/>
    <n v="0"/>
    <n v="1"/>
    <n v="-1"/>
    <n v="29"/>
    <n v="9"/>
    <n v="2"/>
    <n v="21"/>
    <n v="7.0000000000003837E-2"/>
    <n v="56"/>
    <n v="0.37333333333333041"/>
    <n v="18"/>
    <n v="0.39999999999999941"/>
    <n v="0"/>
    <n v="2.0816681711721685E-16"/>
    <n v="4"/>
    <n v="0.26666666666666683"/>
    <n v="0"/>
    <n v="1.3877787807814457E-16"/>
    <n v="0"/>
    <x v="5"/>
  </r>
  <r>
    <x v="0"/>
    <d v="2013-06-24T00:00:00"/>
    <x v="1"/>
    <s v="UPA400"/>
    <x v="26"/>
    <x v="64"/>
    <n v="702081"/>
    <n v="27908"/>
    <n v="0"/>
    <n v="0"/>
    <n v="0"/>
    <n v="16.600000000000001"/>
    <n v="7"/>
    <n v="37.5"/>
    <m/>
    <n v="-1"/>
    <s v="Oscura"/>
    <n v="12"/>
    <n v="0.3"/>
    <n v="1"/>
    <n v="0.3"/>
    <n v="3"/>
    <n v="4.5"/>
    <n v="1.4"/>
    <n v="0.6"/>
    <n v="0"/>
    <n v="139.6"/>
    <n v="32.200000000000003"/>
    <n v="1.8"/>
    <n v="12"/>
    <n v="4.0000000000003845E-2"/>
    <n v="0"/>
    <n v="-2.482389294122811E-15"/>
    <n v="3"/>
    <n v="6.666666666666618E-2"/>
    <n v="5"/>
    <n v="0.16666666666666685"/>
    <n v="1"/>
    <n v="6.666666666666686E-2"/>
    <n v="0"/>
    <n v="1.3877787807814457E-16"/>
    <n v="0"/>
    <x v="6"/>
  </r>
  <r>
    <x v="0"/>
    <d v="2013-06-24T00:00:00"/>
    <x v="1"/>
    <s v="UPA400"/>
    <x v="26"/>
    <x v="94"/>
    <n v="701022"/>
    <n v="26849"/>
    <n v="0"/>
    <n v="0"/>
    <n v="0"/>
    <n v="15.8"/>
    <n v="7.4"/>
    <n v="38.4"/>
    <m/>
    <n v="21.7"/>
    <s v="Oscura"/>
    <n v="23.3"/>
    <n v="1.9"/>
    <n v="2.2999999999999998"/>
    <n v="0.7"/>
    <n v="2.2000000000000002"/>
    <n v="8.3000000000000007"/>
    <n v="0.8"/>
    <n v="1"/>
    <n v="0"/>
    <n v="203.3"/>
    <n v="28.2"/>
    <n v="13.2"/>
    <n v="23"/>
    <n v="7.6666666666670491E-2"/>
    <n v="2"/>
    <n v="1.3333333333330852E-2"/>
    <n v="2"/>
    <n v="4.4444444444443953E-2"/>
    <n v="8"/>
    <n v="0.26666666666666683"/>
    <n v="2"/>
    <n v="0.13333333333333353"/>
    <n v="1"/>
    <n v="0.10000000000000014"/>
    <n v="0"/>
    <x v="7"/>
  </r>
  <r>
    <x v="0"/>
    <d v="2014-08-01T00:00:00"/>
    <x v="0"/>
    <s v="UPA400"/>
    <x v="27"/>
    <x v="152"/>
    <n v="886866"/>
    <n v="73304"/>
    <n v="0"/>
    <n v="4"/>
    <m/>
    <n v="4"/>
    <n v="5.9"/>
    <m/>
    <m/>
    <n v="0.22"/>
    <m/>
    <n v="92"/>
    <n v="74"/>
    <n v="3"/>
    <n v="0"/>
    <n v="16"/>
    <n v="11"/>
    <n v="0"/>
    <n v="1"/>
    <n v="0"/>
    <n v="45"/>
    <n v="16"/>
    <n v="0"/>
    <n v="92"/>
    <n v="0.30666666666667053"/>
    <n v="74"/>
    <n v="0.49333333333333018"/>
    <n v="16"/>
    <n v="0.35555555555555501"/>
    <n v="11"/>
    <n v="0.36666666666666681"/>
    <n v="3"/>
    <n v="0.20000000000000018"/>
    <n v="0"/>
    <n v="1.3877787807814457E-16"/>
    <n v="1"/>
    <x v="0"/>
  </r>
  <r>
    <x v="0"/>
    <d v="2014-08-01T00:00:00"/>
    <x v="0"/>
    <s v="UPA400"/>
    <x v="27"/>
    <x v="25"/>
    <n v="882947"/>
    <n v="53811"/>
    <n v="0"/>
    <n v="3"/>
    <m/>
    <n v="1"/>
    <n v="6.1829999999999998"/>
    <n v="29.25"/>
    <n v="1.33"/>
    <n v="0.37"/>
    <m/>
    <n v="146"/>
    <n v="45"/>
    <n v="2"/>
    <n v="0"/>
    <n v="10"/>
    <n v="18"/>
    <n v="0"/>
    <m/>
    <n v="1"/>
    <n v="30"/>
    <n v="2"/>
    <n v="0"/>
    <n v="146"/>
    <n v="0.48666666666667169"/>
    <n v="45"/>
    <n v="0.29999999999999721"/>
    <n v="10"/>
    <n v="0.22222222222222177"/>
    <n v="18"/>
    <n v="0.60000000000000009"/>
    <n v="2"/>
    <n v="0.13333333333333353"/>
    <n v="0"/>
    <n v="1.3877787807814457E-16"/>
    <n v="0"/>
    <x v="1"/>
  </r>
  <r>
    <x v="0"/>
    <d v="2014-08-01T00:00:00"/>
    <x v="0"/>
    <s v="UPA400"/>
    <x v="27"/>
    <x v="91"/>
    <n v="873038"/>
    <n v="43902"/>
    <n v="0"/>
    <n v="2"/>
    <m/>
    <n v="1"/>
    <n v="6.4"/>
    <m/>
    <m/>
    <n v="0.4"/>
    <m/>
    <n v="81"/>
    <n v="28"/>
    <n v="2"/>
    <n v="0"/>
    <n v="8"/>
    <n v="11"/>
    <n v="0"/>
    <n v="0"/>
    <n v="1"/>
    <n v="26"/>
    <n v="3"/>
    <n v="0"/>
    <n v="81"/>
    <n v="0.27000000000000363"/>
    <n v="28"/>
    <n v="0.18666666666666409"/>
    <n v="8"/>
    <n v="0.17777777777777731"/>
    <n v="11"/>
    <n v="0.36666666666666681"/>
    <n v="2"/>
    <n v="0.13333333333333353"/>
    <n v="0"/>
    <n v="1.3877787807814457E-16"/>
    <n v="0"/>
    <x v="2"/>
  </r>
  <r>
    <x v="0"/>
    <d v="2014-08-01T00:00:00"/>
    <x v="1"/>
    <s v="UPA400"/>
    <x v="27"/>
    <x v="79"/>
    <n v="807285"/>
    <n v="23204"/>
    <n v="0"/>
    <n v="2"/>
    <m/>
    <n v="1"/>
    <n v="6.7"/>
    <s v=""/>
    <s v=""/>
    <n v="1.53"/>
    <s v=""/>
    <n v="43"/>
    <n v="18"/>
    <n v="0"/>
    <n v="0"/>
    <n v="4"/>
    <n v="5"/>
    <n v="0"/>
    <n v="0"/>
    <n v="0"/>
    <n v="23"/>
    <n v="2"/>
    <n v="0"/>
    <n v="43"/>
    <n v="0.14333333333333703"/>
    <n v="18"/>
    <n v="0.11999999999999754"/>
    <n v="4"/>
    <n v="8.8888888888888407E-2"/>
    <n v="5"/>
    <n v="0.16666666666666685"/>
    <n v="0"/>
    <n v="1.9428902930940239E-16"/>
    <n v="0"/>
    <n v="1.3877787807814457E-16"/>
    <n v="0"/>
    <x v="3"/>
  </r>
  <r>
    <x v="0"/>
    <d v="2014-08-01T00:00:00"/>
    <x v="1"/>
    <s v="UPA400"/>
    <x v="27"/>
    <x v="153"/>
    <n v="766490"/>
    <n v="121919"/>
    <n v="0"/>
    <n v="6"/>
    <n v="0"/>
    <n v="11"/>
    <n v="7.2"/>
    <n v="38.299999999999997"/>
    <n v="0.6"/>
    <n v="0.1"/>
    <s v="Clara"/>
    <n v="1246"/>
    <n v="99"/>
    <n v="16"/>
    <n v="0"/>
    <n v="17"/>
    <n v="64"/>
    <n v="0"/>
    <n v="1"/>
    <n v="0"/>
    <n v="69"/>
    <n v="34"/>
    <n v="3"/>
    <n v="1246"/>
    <n v="1.5"/>
    <n v="99"/>
    <n v="0.6"/>
    <n v="17"/>
    <n v="0.37777777777777721"/>
    <n v="64"/>
    <n v="1"/>
    <n v="16"/>
    <n v="1"/>
    <n v="0"/>
    <n v="1.3877787807814457E-16"/>
    <n v="0"/>
    <x v="4"/>
  </r>
  <r>
    <x v="0"/>
    <d v="2014-08-01T00:00:00"/>
    <x v="1"/>
    <s v="UPA400"/>
    <x v="27"/>
    <x v="149"/>
    <n v="735153"/>
    <n v="90582"/>
    <n v="0"/>
    <n v="0.9"/>
    <n v="0"/>
    <n v="20.6"/>
    <n v="7"/>
    <n v="38.299999999999997"/>
    <m/>
    <n v="-1"/>
    <s v="Oscura"/>
    <n v="234.3"/>
    <n v="52.5"/>
    <n v="10.199999999999999"/>
    <n v="3.5"/>
    <n v="14.3"/>
    <n v="42.1"/>
    <n v="1.1000000000000001"/>
    <n v="0"/>
    <n v="0"/>
    <n v="64.900000000000006"/>
    <n v="36.6"/>
    <n v="2.6"/>
    <n v="234"/>
    <n v="0.78000000000000225"/>
    <n v="53"/>
    <n v="0.35333333333333045"/>
    <n v="14"/>
    <n v="0.31111111111111062"/>
    <n v="42"/>
    <n v="1"/>
    <n v="10"/>
    <n v="0.66666666666666674"/>
    <n v="4"/>
    <n v="0.40000000000000013"/>
    <n v="0"/>
    <x v="5"/>
  </r>
  <r>
    <x v="0"/>
    <d v="2014-08-01T00:00:00"/>
    <x v="1"/>
    <s v="UPA400"/>
    <x v="27"/>
    <x v="64"/>
    <n v="705177"/>
    <n v="60606"/>
    <n v="0"/>
    <n v="0"/>
    <n v="0"/>
    <n v="22.9"/>
    <n v="6.8"/>
    <n v="39.799999999999997"/>
    <m/>
    <n v="-1"/>
    <s v="Oscura"/>
    <n v="91.6"/>
    <n v="1.1000000000000001"/>
    <n v="4.2"/>
    <n v="2.2999999999999998"/>
    <n v="1.8"/>
    <n v="23.4"/>
    <n v="1.5"/>
    <n v="0"/>
    <n v="0"/>
    <n v="282.39999999999998"/>
    <n v="43.9"/>
    <n v="1.6"/>
    <n v="92"/>
    <n v="0.30666666666667053"/>
    <n v="1"/>
    <n v="6.6666666666641847E-3"/>
    <n v="2"/>
    <n v="4.4444444444443953E-2"/>
    <n v="23"/>
    <n v="0.76666666666666672"/>
    <n v="4"/>
    <n v="0.26666666666666683"/>
    <n v="2"/>
    <n v="0.20000000000000015"/>
    <n v="0"/>
    <x v="6"/>
  </r>
  <r>
    <x v="0"/>
    <d v="2014-08-01T00:00:00"/>
    <x v="1"/>
    <s v="UPA400"/>
    <x v="27"/>
    <x v="44"/>
    <n v="667353"/>
    <n v="177573"/>
    <n v="0"/>
    <n v="6.9"/>
    <n v="0"/>
    <n v="15.1"/>
    <n v="7.2"/>
    <n v="37.1"/>
    <m/>
    <n v="-1"/>
    <s v="Oscura"/>
    <n v="27.3"/>
    <n v="20.399999999999999"/>
    <n v="2.6"/>
    <n v="0.3"/>
    <n v="5.9"/>
    <n v="12.9"/>
    <n v="0.4"/>
    <n v="0"/>
    <n v="0"/>
    <n v="77.900000000000006"/>
    <n v="33.5"/>
    <n v="0.7"/>
    <n v="27"/>
    <n v="9.0000000000003799E-2"/>
    <n v="20"/>
    <n v="0.13333333333333086"/>
    <n v="6"/>
    <n v="0.13333333333333286"/>
    <n v="13"/>
    <n v="0.43333333333333346"/>
    <n v="3"/>
    <n v="0.20000000000000018"/>
    <n v="0"/>
    <n v="1.3877787807814457E-16"/>
    <n v="0"/>
    <x v="7"/>
  </r>
  <r>
    <x v="0"/>
    <d v="2010-03-23T00:00:00"/>
    <x v="0"/>
    <s v="UPA400"/>
    <x v="28"/>
    <x v="56"/>
    <n v="944025"/>
    <n v="24771"/>
    <n v="0"/>
    <n v="8"/>
    <m/>
    <n v="8"/>
    <n v="6.9"/>
    <m/>
    <m/>
    <n v="0.19"/>
    <m/>
    <n v="244"/>
    <n v="51"/>
    <n v="0"/>
    <n v="0"/>
    <n v="5"/>
    <n v="15"/>
    <n v="0"/>
    <n v="0"/>
    <n v="1"/>
    <n v="83"/>
    <n v="7"/>
    <n v="1"/>
    <n v="244"/>
    <n v="0.81333333333333524"/>
    <n v="51"/>
    <n v="0.33999999999999714"/>
    <n v="5"/>
    <n v="0.11111111111111063"/>
    <n v="15"/>
    <n v="0.50000000000000011"/>
    <n v="0"/>
    <n v="1.9428902930940239E-16"/>
    <n v="0"/>
    <n v="1.3877787807814457E-16"/>
    <n v="1"/>
    <x v="0"/>
  </r>
  <r>
    <x v="0"/>
    <d v="2010-03-23T00:00:00"/>
    <x v="0"/>
    <s v="UPA400"/>
    <x v="28"/>
    <x v="23"/>
    <n v="924400"/>
    <n v="4750"/>
    <n v="0"/>
    <n v="5"/>
    <m/>
    <n v="5"/>
    <n v="7"/>
    <m/>
    <m/>
    <n v="0.18"/>
    <m/>
    <n v="84"/>
    <n v="21"/>
    <n v="2"/>
    <n v="0"/>
    <n v="4"/>
    <n v="8"/>
    <n v="0"/>
    <n v="0"/>
    <n v="1"/>
    <n v="81"/>
    <n v="3"/>
    <n v="1"/>
    <n v="84"/>
    <n v="0.28000000000000369"/>
    <n v="21"/>
    <n v="0.13999999999999752"/>
    <n v="4"/>
    <n v="8.8888888888888407E-2"/>
    <n v="8"/>
    <n v="0.26666666666666683"/>
    <n v="2"/>
    <n v="0.13333333333333353"/>
    <n v="0"/>
    <n v="1.3877787807814457E-16"/>
    <n v="0"/>
    <x v="1"/>
  </r>
  <r>
    <x v="0"/>
    <d v="2010-03-23T00:00:00"/>
    <x v="0"/>
    <s v="UPA400"/>
    <x v="28"/>
    <x v="84"/>
    <n v="863560"/>
    <n v="41083"/>
    <n v="0"/>
    <n v="4"/>
    <m/>
    <n v="2"/>
    <n v="6.2809999999999997"/>
    <n v="29.85"/>
    <n v="1.27"/>
    <n v="0.45"/>
    <m/>
    <n v="33"/>
    <n v="54"/>
    <n v="1"/>
    <n v="0"/>
    <n v="6"/>
    <n v="4"/>
    <n v="0"/>
    <m/>
    <n v="0"/>
    <n v="52"/>
    <n v="14"/>
    <n v="1"/>
    <n v="33"/>
    <n v="0.11000000000000376"/>
    <n v="54"/>
    <n v="0.3599999999999971"/>
    <n v="6"/>
    <n v="0.13333333333333286"/>
    <n v="4"/>
    <n v="0.13333333333333353"/>
    <n v="1"/>
    <n v="6.666666666666686E-2"/>
    <n v="0"/>
    <n v="1.3877787807814457E-16"/>
    <n v="0"/>
    <x v="2"/>
  </r>
  <r>
    <x v="0"/>
    <d v="2010-03-23T00:00:00"/>
    <x v="0"/>
    <s v="UPA400"/>
    <x v="28"/>
    <x v="25"/>
    <n v="858598"/>
    <n v="48634"/>
    <n v="0"/>
    <n v="4"/>
    <m/>
    <n v="3"/>
    <n v="6.173"/>
    <n v="28.1"/>
    <n v="1.22"/>
    <n v="0.31"/>
    <m/>
    <n v="73"/>
    <n v="32"/>
    <n v="2"/>
    <n v="0"/>
    <n v="21"/>
    <n v="8"/>
    <n v="0"/>
    <m/>
    <n v="0"/>
    <n v="36"/>
    <n v="1"/>
    <n v="0"/>
    <n v="73"/>
    <n v="0.24333333333333684"/>
    <n v="32"/>
    <n v="0.21333333333333071"/>
    <n v="21"/>
    <n v="0.46666666666666601"/>
    <n v="8"/>
    <n v="0.26666666666666683"/>
    <n v="2"/>
    <n v="0.13333333333333353"/>
    <n v="0"/>
    <n v="1.3877787807814457E-16"/>
    <n v="0"/>
    <x v="3"/>
  </r>
  <r>
    <x v="0"/>
    <d v="2010-03-23T00:00:00"/>
    <x v="0"/>
    <s v="UPA400"/>
    <x v="28"/>
    <x v="91"/>
    <n v="849723"/>
    <n v="39759"/>
    <n v="0"/>
    <n v="3"/>
    <m/>
    <n v="1"/>
    <n v="6.3"/>
    <m/>
    <m/>
    <n v="0.28999999999999998"/>
    <m/>
    <n v="77"/>
    <n v="29"/>
    <n v="3"/>
    <n v="0"/>
    <n v="16"/>
    <n v="9"/>
    <n v="1"/>
    <n v="0"/>
    <n v="0"/>
    <n v="28"/>
    <n v="2"/>
    <n v="0"/>
    <n v="77"/>
    <n v="0.25666666666667021"/>
    <n v="29"/>
    <n v="0.19333333333333075"/>
    <n v="16"/>
    <n v="0.35555555555555501"/>
    <n v="9"/>
    <n v="0.30000000000000016"/>
    <n v="3"/>
    <n v="0.20000000000000018"/>
    <n v="0"/>
    <n v="1.3877787807814457E-16"/>
    <n v="0"/>
    <x v="4"/>
  </r>
  <r>
    <x v="0"/>
    <d v="2010-03-23T00:00:00"/>
    <x v="0"/>
    <s v="UPA400"/>
    <x v="28"/>
    <x v="91"/>
    <n v="856566"/>
    <n v="34089"/>
    <n v="0"/>
    <n v="3"/>
    <m/>
    <n v="1"/>
    <n v="6.3"/>
    <m/>
    <m/>
    <n v="0.43"/>
    <m/>
    <n v="26"/>
    <n v="51"/>
    <n v="2"/>
    <n v="0"/>
    <n v="5"/>
    <n v="3"/>
    <n v="1"/>
    <n v="0"/>
    <n v="0"/>
    <n v="28"/>
    <n v="4"/>
    <n v="1"/>
    <n v="26"/>
    <n v="8.6666666666670472E-2"/>
    <n v="51"/>
    <n v="0.33999999999999714"/>
    <n v="5"/>
    <n v="0.11111111111111063"/>
    <n v="3"/>
    <n v="0.1000000000000002"/>
    <n v="2"/>
    <n v="0.13333333333333353"/>
    <n v="0"/>
    <n v="1.3877787807814457E-16"/>
    <n v="0"/>
    <x v="5"/>
  </r>
  <r>
    <x v="0"/>
    <d v="2010-03-23T00:00:00"/>
    <x v="0"/>
    <s v="UPA400"/>
    <x v="28"/>
    <x v="154"/>
    <n v="796957"/>
    <n v="33090"/>
    <n v="0"/>
    <n v="3"/>
    <m/>
    <n v="1"/>
    <n v="7.2"/>
    <n v="37.200000000000003"/>
    <n v="0.9"/>
    <n v="0.1"/>
    <s v="Clara"/>
    <n v="35"/>
    <n v="51"/>
    <n v="2"/>
    <n v="0"/>
    <n v="12"/>
    <n v="3"/>
    <n v="0"/>
    <n v="0"/>
    <n v="0"/>
    <n v="27"/>
    <n v="4"/>
    <n v="0"/>
    <n v="35"/>
    <n v="0.11666666666667042"/>
    <n v="51"/>
    <n v="0.33999999999999714"/>
    <n v="12"/>
    <n v="0.26666666666666622"/>
    <n v="3"/>
    <n v="0.1000000000000002"/>
    <n v="2"/>
    <n v="0.13333333333333353"/>
    <n v="0"/>
    <n v="1.3877787807814457E-16"/>
    <n v="0"/>
    <x v="6"/>
  </r>
  <r>
    <x v="0"/>
    <d v="2010-03-23T00:00:00"/>
    <x v="0"/>
    <s v="UPA401"/>
    <x v="28"/>
    <x v="155"/>
    <n v="790296"/>
    <n v="116304"/>
    <n v="0"/>
    <n v="7"/>
    <m/>
    <n v="5"/>
    <n v="7.2"/>
    <n v="37.5"/>
    <n v="1"/>
    <n v="0.1"/>
    <s v="Clara"/>
    <n v="105"/>
    <n v="79"/>
    <n v="4"/>
    <n v="0"/>
    <n v="27"/>
    <n v="10"/>
    <n v="0"/>
    <n v="0"/>
    <n v="0"/>
    <n v="34"/>
    <n v="8"/>
    <n v="1"/>
    <n v="105"/>
    <n v="0.35000000000000414"/>
    <n v="79"/>
    <n v="0.52666666666666362"/>
    <n v="27"/>
    <n v="0.59999999999999942"/>
    <n v="10"/>
    <n v="0.33339999999999997"/>
    <n v="4"/>
    <n v="0.26666666666666683"/>
    <n v="0"/>
    <n v="1.3877787807814457E-16"/>
    <n v="0"/>
    <x v="7"/>
  </r>
  <r>
    <x v="0"/>
    <d v="2010-03-23T00:00:00"/>
    <x v="0"/>
    <s v="UPA400"/>
    <x v="28"/>
    <x v="156"/>
    <n v="752548"/>
    <n v="67564"/>
    <n v="0"/>
    <n v="6"/>
    <n v="-1"/>
    <n v="2"/>
    <n v="7.2"/>
    <n v="37.200000000000003"/>
    <n v="0.2"/>
    <n v="0.1"/>
    <s v="Clara"/>
    <n v="27"/>
    <n v="60"/>
    <n v="1"/>
    <n v="0"/>
    <n v="18"/>
    <n v="3"/>
    <n v="0"/>
    <n v="0"/>
    <n v="-1"/>
    <n v="39"/>
    <n v="13"/>
    <n v="1"/>
    <n v="27"/>
    <n v="9.0000000000003799E-2"/>
    <n v="60"/>
    <n v="0.39999999999999702"/>
    <n v="18"/>
    <n v="0.39999999999999941"/>
    <n v="3"/>
    <n v="0.1000000000000002"/>
    <n v="1"/>
    <n v="6.666666666666686E-2"/>
    <n v="0"/>
    <n v="1.3877787807814457E-16"/>
    <n v="0"/>
    <x v="8"/>
  </r>
  <r>
    <x v="0"/>
    <d v="2010-03-23T00:00:00"/>
    <x v="0"/>
    <s v="UPA400"/>
    <x v="28"/>
    <x v="157"/>
    <n v="717332"/>
    <n v="32348"/>
    <n v="0"/>
    <n v="2.1"/>
    <n v="0"/>
    <n v="5.5"/>
    <n v="6.8"/>
    <n v="36.5"/>
    <m/>
    <n v="-1"/>
    <s v="Oscura"/>
    <n v="55.6"/>
    <n v="55.7"/>
    <n v="0.1"/>
    <n v="0"/>
    <n v="15.2"/>
    <n v="9.1999999999999993"/>
    <n v="0.6"/>
    <n v="0"/>
    <n v="0"/>
    <n v="67.599999999999994"/>
    <n v="24.8"/>
    <n v="1"/>
    <n v="56"/>
    <n v="0.18666666666667028"/>
    <n v="56"/>
    <n v="0.37333333333333041"/>
    <n v="15"/>
    <n v="0.33333333333333282"/>
    <n v="9"/>
    <n v="0.30000000000000016"/>
    <n v="0"/>
    <n v="1.9428902930940239E-16"/>
    <n v="0"/>
    <n v="1.3877787807814457E-16"/>
    <n v="0"/>
    <x v="9"/>
  </r>
  <r>
    <x v="0"/>
    <d v="2008-11-22T00:00:00"/>
    <x v="0"/>
    <s v="UPA400"/>
    <x v="29"/>
    <x v="158"/>
    <n v="899531"/>
    <n v="77054"/>
    <n v="0"/>
    <n v="7"/>
    <m/>
    <n v="6"/>
    <n v="6"/>
    <m/>
    <m/>
    <n v="0.27"/>
    <m/>
    <n v="59"/>
    <n v="113"/>
    <n v="0"/>
    <n v="0"/>
    <n v="13"/>
    <n v="6"/>
    <n v="1"/>
    <n v="1"/>
    <n v="0"/>
    <n v="41"/>
    <n v="23"/>
    <n v="1"/>
    <n v="59"/>
    <n v="0.19666666666667026"/>
    <n v="113"/>
    <n v="0.75333333333333174"/>
    <n v="13"/>
    <n v="0.28888888888888842"/>
    <n v="6"/>
    <n v="0.20000000000000018"/>
    <n v="0"/>
    <n v="1.9428902930940239E-16"/>
    <n v="0"/>
    <n v="1.3877787807814457E-16"/>
    <n v="1"/>
    <x v="0"/>
  </r>
  <r>
    <x v="0"/>
    <d v="2008-11-22T00:00:00"/>
    <x v="0"/>
    <s v="UPA400"/>
    <x v="29"/>
    <x v="159"/>
    <n v="886927"/>
    <n v="64450"/>
    <n v="0"/>
    <n v="7"/>
    <m/>
    <n v="7"/>
    <n v="6.1"/>
    <m/>
    <m/>
    <n v="0.38"/>
    <m/>
    <n v="51"/>
    <n v="94"/>
    <n v="2"/>
    <n v="1"/>
    <n v="11"/>
    <n v="4"/>
    <n v="1"/>
    <n v="1"/>
    <n v="0"/>
    <n v="42"/>
    <n v="24"/>
    <n v="1"/>
    <n v="51"/>
    <n v="0.17000000000000365"/>
    <n v="94"/>
    <n v="0.62666666666666426"/>
    <n v="11"/>
    <n v="0.24444444444444399"/>
    <n v="4"/>
    <n v="0.13333333333333353"/>
    <n v="2"/>
    <n v="0.13333333333333353"/>
    <n v="1"/>
    <n v="0.10000000000000014"/>
    <n v="0"/>
    <x v="1"/>
  </r>
  <r>
    <x v="0"/>
    <d v="2008-11-22T00:00:00"/>
    <x v="0"/>
    <s v="UPA400"/>
    <x v="29"/>
    <x v="139"/>
    <n v="831608"/>
    <n v="12483"/>
    <n v="0"/>
    <n v="4"/>
    <m/>
    <n v="2"/>
    <n v="6.5090000000000003"/>
    <n v="30.5"/>
    <n v="1.29"/>
    <n v="0.09"/>
    <m/>
    <n v="47"/>
    <n v="24"/>
    <n v="4"/>
    <n v="0"/>
    <n v="6"/>
    <n v="5"/>
    <n v="0"/>
    <m/>
    <n v="0"/>
    <n v="40"/>
    <n v="2"/>
    <n v="0"/>
    <n v="47"/>
    <n v="0.15666666666667034"/>
    <n v="24"/>
    <n v="0.15999999999999748"/>
    <n v="6"/>
    <n v="0.13333333333333286"/>
    <n v="5"/>
    <n v="0.16666666666666685"/>
    <n v="4"/>
    <n v="0.26666666666666683"/>
    <n v="0"/>
    <n v="1.3877787807814457E-16"/>
    <n v="0"/>
    <x v="2"/>
  </r>
  <r>
    <x v="0"/>
    <d v="2008-11-22T00:00:00"/>
    <x v="0"/>
    <s v="UPA400"/>
    <x v="29"/>
    <x v="160"/>
    <n v="778861"/>
    <n v="104879"/>
    <n v="0"/>
    <n v="6"/>
    <n v="0"/>
    <n v="4"/>
    <n v="7.2"/>
    <n v="37"/>
    <n v="0.4"/>
    <n v="0.1"/>
    <s v="Clara"/>
    <n v="83"/>
    <n v="60"/>
    <n v="3"/>
    <n v="0"/>
    <n v="24"/>
    <n v="9"/>
    <n v="0"/>
    <n v="1"/>
    <n v="0"/>
    <n v="28"/>
    <n v="5"/>
    <n v="1"/>
    <n v="83"/>
    <n v="0.27666666666667034"/>
    <n v="60"/>
    <n v="0.39999999999999702"/>
    <n v="24"/>
    <n v="0.53333333333333266"/>
    <n v="9"/>
    <n v="0.30000000000000016"/>
    <n v="3"/>
    <n v="0.20000000000000018"/>
    <n v="0"/>
    <n v="1.3877787807814457E-16"/>
    <n v="0"/>
    <x v="3"/>
  </r>
  <r>
    <x v="0"/>
    <d v="2008-11-22T00:00:00"/>
    <x v="0"/>
    <s v="UPA400"/>
    <x v="29"/>
    <x v="74"/>
    <n v="749844"/>
    <n v="75862"/>
    <n v="0"/>
    <n v="4"/>
    <n v="-1"/>
    <n v="1"/>
    <n v="7.2"/>
    <n v="38.4"/>
    <n v="1.2"/>
    <n v="0.1"/>
    <s v="Clara"/>
    <n v="88"/>
    <n v="43"/>
    <n v="2"/>
    <n v="0"/>
    <n v="22"/>
    <n v="9"/>
    <n v="0"/>
    <n v="1"/>
    <n v="-1"/>
    <n v="31"/>
    <n v="4"/>
    <n v="0"/>
    <n v="88"/>
    <n v="0.29333333333333711"/>
    <n v="43"/>
    <n v="0.28666666666666391"/>
    <n v="22"/>
    <n v="0.48888888888888821"/>
    <n v="9"/>
    <n v="0.30000000000000016"/>
    <n v="2"/>
    <n v="0.13333333333333353"/>
    <n v="0"/>
    <n v="1.3877787807814457E-16"/>
    <n v="0"/>
    <x v="4"/>
  </r>
  <r>
    <x v="0"/>
    <d v="2008-11-22T00:00:00"/>
    <x v="0"/>
    <s v="UPA400"/>
    <x v="29"/>
    <x v="161"/>
    <n v="708967"/>
    <n v="34985"/>
    <n v="0"/>
    <n v="0"/>
    <n v="0"/>
    <n v="2"/>
    <n v="7"/>
    <n v="36.4"/>
    <m/>
    <n v="-1"/>
    <s v="Oscura"/>
    <n v="47"/>
    <n v="1.1000000000000001"/>
    <n v="0"/>
    <n v="1.1000000000000001"/>
    <n v="5.3"/>
    <n v="0"/>
    <n v="0.5"/>
    <n v="1.9"/>
    <n v="0"/>
    <n v="77.400000000000006"/>
    <n v="26.9"/>
    <n v="0.3"/>
    <n v="47"/>
    <n v="0.15666666666667034"/>
    <n v="1"/>
    <n v="6.6666666666641847E-3"/>
    <n v="5"/>
    <n v="0.11111111111111063"/>
    <n v="0"/>
    <n v="2.0816681711721685E-16"/>
    <n v="0"/>
    <n v="1.9428902930940239E-16"/>
    <n v="1"/>
    <n v="0.10000000000000014"/>
    <n v="0"/>
    <x v="5"/>
  </r>
  <r>
    <x v="0"/>
    <d v="2008-11-22T00:00:00"/>
    <x v="0"/>
    <s v="UPA400"/>
    <x v="29"/>
    <x v="162"/>
    <n v="673982"/>
    <n v="183306"/>
    <n v="0"/>
    <n v="0"/>
    <n v="0"/>
    <n v="4.7"/>
    <n v="7"/>
    <n v="36"/>
    <m/>
    <n v="-1"/>
    <s v="Oscura"/>
    <n v="68.7"/>
    <n v="18.8"/>
    <n v="2.2999999999999998"/>
    <n v="0"/>
    <n v="7.2"/>
    <n v="8.3000000000000007"/>
    <n v="0.6"/>
    <n v="1.2"/>
    <n v="0"/>
    <n v="196.7"/>
    <n v="39.299999999999997"/>
    <n v="4.7"/>
    <n v="69"/>
    <n v="0.23000000000000353"/>
    <n v="19"/>
    <n v="0.12666666666666421"/>
    <n v="7"/>
    <n v="0.15555555555555509"/>
    <n v="8"/>
    <n v="0.26666666666666683"/>
    <n v="2"/>
    <n v="0.13333333333333353"/>
    <n v="0"/>
    <n v="1.3877787807814457E-16"/>
    <n v="0"/>
    <x v="6"/>
  </r>
  <r>
    <x v="1"/>
    <d v="2010-03-23T00:00:00"/>
    <x v="0"/>
    <s v="UPA400"/>
    <x v="30"/>
    <x v="163"/>
    <n v="930230"/>
    <n v="31452"/>
    <n v="0"/>
    <n v="10"/>
    <m/>
    <n v="7"/>
    <n v="6.8"/>
    <m/>
    <m/>
    <n v="0.23"/>
    <m/>
    <n v="410"/>
    <n v="61"/>
    <n v="4"/>
    <n v="0"/>
    <n v="38"/>
    <n v="24"/>
    <n v="2"/>
    <n v="0"/>
    <n v="0"/>
    <n v="94"/>
    <n v="6"/>
    <n v="2"/>
    <n v="410"/>
    <n v="1.3"/>
    <n v="61"/>
    <n v="0.40666666666666368"/>
    <n v="38"/>
    <n v="0.84444444444444422"/>
    <n v="24"/>
    <n v="0.8"/>
    <n v="4"/>
    <n v="0.26666666666666683"/>
    <n v="0"/>
    <n v="1.3877787807814457E-16"/>
    <n v="1"/>
    <x v="0"/>
  </r>
  <r>
    <x v="1"/>
    <d v="2010-03-23T00:00:00"/>
    <x v="0"/>
    <s v="UPA400"/>
    <x v="30"/>
    <x v="23"/>
    <n v="901163"/>
    <n v="2280"/>
    <n v="0"/>
    <n v="6"/>
    <m/>
    <n v="5"/>
    <n v="6.8"/>
    <m/>
    <m/>
    <n v="0.23"/>
    <m/>
    <n v="77"/>
    <n v="32"/>
    <n v="4"/>
    <n v="0"/>
    <n v="17"/>
    <n v="9"/>
    <n v="1"/>
    <n v="0"/>
    <n v="0"/>
    <n v="75"/>
    <n v="3"/>
    <n v="1"/>
    <n v="77"/>
    <n v="0.25666666666667021"/>
    <n v="32"/>
    <n v="0.21333333333333071"/>
    <n v="17"/>
    <n v="0.37777777777777721"/>
    <n v="9"/>
    <n v="0.30000000000000016"/>
    <n v="4"/>
    <n v="0.26666666666666683"/>
    <n v="0"/>
    <n v="1.3877787807814457E-16"/>
    <n v="0"/>
    <x v="1"/>
  </r>
  <r>
    <x v="1"/>
    <d v="2010-03-23T00:00:00"/>
    <x v="0"/>
    <s v="UPA400"/>
    <x v="30"/>
    <x v="13"/>
    <n v="849876"/>
    <n v="20559"/>
    <n v="0"/>
    <n v="2"/>
    <m/>
    <n v="2"/>
    <n v="6.6029999999999998"/>
    <n v="30.23"/>
    <n v="1.4"/>
    <n v="0.16"/>
    <m/>
    <n v="20"/>
    <n v="16"/>
    <n v="1"/>
    <n v="0"/>
    <n v="4"/>
    <n v="3"/>
    <n v="0"/>
    <m/>
    <n v="0"/>
    <n v="26"/>
    <n v="1"/>
    <n v="0"/>
    <n v="20"/>
    <n v="6.666666666667051E-2"/>
    <n v="16"/>
    <n v="0.1066666666666642"/>
    <n v="4"/>
    <n v="8.8888888888888407E-2"/>
    <n v="3"/>
    <n v="0.1000000000000002"/>
    <n v="1"/>
    <n v="6.666666666666686E-2"/>
    <n v="0"/>
    <n v="1.3877787807814457E-16"/>
    <n v="0"/>
    <x v="2"/>
  </r>
  <r>
    <x v="1"/>
    <d v="2010-03-23T00:00:00"/>
    <x v="0"/>
    <s v="UPA400"/>
    <x v="30"/>
    <x v="3"/>
    <n v="849268"/>
    <n v="19951"/>
    <n v="0"/>
    <n v="1"/>
    <m/>
    <n v="0"/>
    <n v="6.6"/>
    <m/>
    <m/>
    <n v="0.16"/>
    <m/>
    <n v="21"/>
    <n v="15"/>
    <n v="2"/>
    <n v="0"/>
    <n v="2"/>
    <n v="4"/>
    <n v="0"/>
    <n v="0"/>
    <n v="0"/>
    <n v="31"/>
    <n v="2"/>
    <n v="0"/>
    <n v="21"/>
    <n v="7.0000000000003837E-2"/>
    <n v="15"/>
    <n v="9.9999999999997535E-2"/>
    <n v="2"/>
    <n v="4.4444444444443953E-2"/>
    <n v="4"/>
    <n v="0.13333333333333353"/>
    <n v="2"/>
    <n v="0.13333333333333353"/>
    <n v="0"/>
    <n v="1.3877787807814457E-16"/>
    <n v="0"/>
    <x v="3"/>
  </r>
  <r>
    <x v="1"/>
    <d v="2010-03-23T00:00:00"/>
    <x v="0"/>
    <s v="UPA400"/>
    <x v="30"/>
    <x v="164"/>
    <n v="807866"/>
    <n v="103654"/>
    <n v="0"/>
    <n v="9"/>
    <m/>
    <n v="3"/>
    <n v="6.4"/>
    <n v="31.9"/>
    <n v="1.21"/>
    <n v="0.03"/>
    <m/>
    <n v="107"/>
    <n v="139"/>
    <n v="7"/>
    <n v="0"/>
    <n v="30"/>
    <n v="9"/>
    <n v="1"/>
    <n v="1"/>
    <n v="1"/>
    <n v="40"/>
    <n v="5"/>
    <n v="1"/>
    <n v="107"/>
    <n v="0.35666666666667085"/>
    <n v="139"/>
    <n v="0.92666666666666619"/>
    <n v="30"/>
    <n v="0.66666666666666619"/>
    <n v="9"/>
    <n v="0.30000000000000016"/>
    <n v="7"/>
    <n v="0.46666666666666679"/>
    <n v="0"/>
    <n v="1.3877787807814457E-16"/>
    <n v="0"/>
    <x v="4"/>
  </r>
  <r>
    <x v="1"/>
    <d v="2010-03-23T00:00:00"/>
    <x v="0"/>
    <s v="UPA400"/>
    <x v="30"/>
    <x v="165"/>
    <n v="824609"/>
    <n v="99916"/>
    <n v="0"/>
    <n v="4"/>
    <m/>
    <n v="5"/>
    <n v="7"/>
    <n v="35.6"/>
    <n v="1.21"/>
    <n v="0.05"/>
    <m/>
    <n v="78"/>
    <n v="65"/>
    <n v="7"/>
    <n v="0"/>
    <n v="9"/>
    <n v="9"/>
    <n v="0"/>
    <n v="1"/>
    <n v="1"/>
    <n v="39"/>
    <n v="8"/>
    <n v="1"/>
    <n v="78"/>
    <n v="0.26000000000000356"/>
    <n v="65"/>
    <n v="0.4333333333333303"/>
    <n v="9"/>
    <n v="0.19999999999999954"/>
    <n v="9"/>
    <n v="0.30000000000000016"/>
    <n v="7"/>
    <n v="0.46666666666666679"/>
    <n v="0"/>
    <n v="1.3877787807814457E-16"/>
    <n v="0"/>
    <x v="5"/>
  </r>
  <r>
    <x v="1"/>
    <d v="2010-03-23T00:00:00"/>
    <x v="0"/>
    <s v="UPA400"/>
    <x v="30"/>
    <x v="166"/>
    <n v="767160"/>
    <n v="62948"/>
    <n v="0"/>
    <n v="2"/>
    <m/>
    <n v="2"/>
    <n v="7.1"/>
    <n v="34.299999999999997"/>
    <n v="1.28"/>
    <n v="0"/>
    <m/>
    <n v="35"/>
    <n v="19"/>
    <n v="2"/>
    <n v="0"/>
    <n v="7"/>
    <n v="5"/>
    <n v="0"/>
    <n v="0"/>
    <n v="0"/>
    <n v="26"/>
    <n v="1"/>
    <n v="0"/>
    <n v="35"/>
    <n v="0.11666666666667042"/>
    <n v="19"/>
    <n v="0.12666666666666421"/>
    <n v="7"/>
    <n v="0.15555555555555509"/>
    <n v="5"/>
    <n v="0.16666666666666685"/>
    <n v="2"/>
    <n v="0.13333333333333353"/>
    <n v="0"/>
    <n v="1.3877787807814457E-16"/>
    <n v="0"/>
    <x v="6"/>
  </r>
  <r>
    <x v="1"/>
    <d v="2010-03-23T00:00:00"/>
    <x v="0"/>
    <s v="UPA400"/>
    <x v="30"/>
    <x v="167"/>
    <n v="734597"/>
    <n v="30385"/>
    <n v="0"/>
    <n v="4"/>
    <n v="0"/>
    <n v="5"/>
    <n v="7.2"/>
    <n v="37.5"/>
    <n v="1"/>
    <n v="0.1"/>
    <s v="Clara"/>
    <n v="84"/>
    <n v="60"/>
    <n v="8"/>
    <n v="0"/>
    <n v="11"/>
    <n v="10"/>
    <n v="0"/>
    <n v="1"/>
    <n v="0"/>
    <n v="28"/>
    <n v="6"/>
    <n v="1"/>
    <n v="84"/>
    <n v="0.28000000000000369"/>
    <n v="60"/>
    <n v="0.39999999999999702"/>
    <n v="11"/>
    <n v="0.24444444444444399"/>
    <n v="10"/>
    <n v="0.33339999999999997"/>
    <n v="8"/>
    <n v="0.53333333333333344"/>
    <n v="0"/>
    <n v="1.3877787807814457E-16"/>
    <n v="0"/>
    <x v="7"/>
  </r>
  <r>
    <x v="1"/>
    <d v="2010-03-23T00:00:00"/>
    <x v="0"/>
    <s v="UPA400"/>
    <x v="30"/>
    <x v="168"/>
    <n v="704212"/>
    <n v="180616"/>
    <n v="0"/>
    <n v="2.6"/>
    <n v="0"/>
    <n v="14.8"/>
    <n v="6.6"/>
    <n v="37.6"/>
    <m/>
    <n v="-1"/>
    <s v="Oscura"/>
    <n v="146"/>
    <n v="74.400000000000006"/>
    <n v="17.100000000000001"/>
    <n v="6"/>
    <n v="26"/>
    <n v="25.3"/>
    <n v="1.2"/>
    <n v="0"/>
    <n v="0"/>
    <n v="109.6"/>
    <n v="43.4"/>
    <n v="3.2"/>
    <n v="146"/>
    <n v="0.48666666666667169"/>
    <n v="74"/>
    <n v="0.49333333333333018"/>
    <n v="26"/>
    <n v="0.57777777777777717"/>
    <n v="25"/>
    <n v="0.83333333333333337"/>
    <n v="17"/>
    <n v="1"/>
    <n v="6"/>
    <n v="0.60000000000000009"/>
    <n v="0"/>
    <x v="8"/>
  </r>
  <r>
    <x v="1"/>
    <d v="2010-03-23T00:00:00"/>
    <x v="0"/>
    <s v="UPA400"/>
    <x v="30"/>
    <x v="169"/>
    <n v="682802"/>
    <n v="159206"/>
    <n v="0"/>
    <n v="0"/>
    <n v="0"/>
    <n v="12.6"/>
    <n v="6.9"/>
    <n v="35.9"/>
    <m/>
    <n v="-1"/>
    <s v="Oscura"/>
    <n v="113"/>
    <n v="34.799999999999997"/>
    <n v="8"/>
    <n v="4"/>
    <n v="0"/>
    <n v="29.5"/>
    <n v="1.6"/>
    <n v="2.1"/>
    <n v="0"/>
    <n v="103.1"/>
    <n v="24.3"/>
    <n v="0.8"/>
    <n v="113"/>
    <n v="0.37666666666667098"/>
    <n v="35"/>
    <n v="0.23333333333333067"/>
    <n v="0"/>
    <n v="-4.9266146717741321E-16"/>
    <n v="30"/>
    <n v="1"/>
    <n v="8"/>
    <n v="0.53333333333333344"/>
    <n v="4"/>
    <n v="0.40000000000000013"/>
    <n v="0"/>
    <x v="9"/>
  </r>
  <r>
    <x v="1"/>
    <d v="2009-12-15T00:00:00"/>
    <x v="0"/>
    <s v="UPA400"/>
    <x v="31"/>
    <x v="170"/>
    <n v="883624"/>
    <n v="42324"/>
    <n v="0"/>
    <n v="6"/>
    <m/>
    <n v="3"/>
    <n v="6"/>
    <m/>
    <m/>
    <n v="0.31"/>
    <m/>
    <n v="211"/>
    <n v="93"/>
    <n v="8"/>
    <n v="1"/>
    <n v="22"/>
    <n v="11"/>
    <n v="1"/>
    <n v="1"/>
    <n v="1"/>
    <n v="54"/>
    <n v="23"/>
    <n v="1"/>
    <n v="211"/>
    <n v="0.70333333333333636"/>
    <n v="93"/>
    <n v="0.62"/>
    <n v="22"/>
    <n v="0.48888888888888821"/>
    <n v="11"/>
    <n v="0.36666666666666681"/>
    <n v="8"/>
    <n v="0.53333333333333344"/>
    <n v="1"/>
    <n v="0.10000000000000014"/>
    <n v="1"/>
    <x v="0"/>
  </r>
  <r>
    <x v="1"/>
    <d v="2009-12-15T00:00:00"/>
    <x v="0"/>
    <s v="UPA400"/>
    <x v="31"/>
    <x v="2"/>
    <n v="856175"/>
    <n v="55844"/>
    <n v="0"/>
    <n v="6"/>
    <m/>
    <n v="2"/>
    <n v="5.9980000000000002"/>
    <n v="28.37"/>
    <n v="1.29"/>
    <n v="0.19"/>
    <m/>
    <n v="34"/>
    <n v="55"/>
    <n v="2"/>
    <n v="0"/>
    <n v="7"/>
    <n v="2"/>
    <n v="0"/>
    <m/>
    <n v="0"/>
    <n v="34"/>
    <n v="4"/>
    <n v="1"/>
    <n v="34"/>
    <n v="0.11333333333333709"/>
    <n v="55"/>
    <n v="0.36666666666666375"/>
    <n v="7"/>
    <n v="0.15555555555555509"/>
    <n v="2"/>
    <n v="6.6666666666666874E-2"/>
    <n v="2"/>
    <n v="0.13333333333333353"/>
    <n v="0"/>
    <n v="1.3877787807814457E-16"/>
    <n v="0"/>
    <x v="1"/>
  </r>
  <r>
    <x v="1"/>
    <d v="2009-12-15T00:00:00"/>
    <x v="0"/>
    <s v="UPA400"/>
    <x v="31"/>
    <x v="9"/>
    <n v="842951"/>
    <n v="42620"/>
    <n v="0"/>
    <n v="2"/>
    <m/>
    <n v="1"/>
    <n v="6.1"/>
    <m/>
    <m/>
    <n v="0.24"/>
    <m/>
    <n v="21"/>
    <n v="31"/>
    <n v="2"/>
    <n v="0"/>
    <n v="6"/>
    <n v="2"/>
    <n v="0"/>
    <n v="0"/>
    <n v="0"/>
    <n v="24"/>
    <n v="4"/>
    <n v="0"/>
    <n v="21"/>
    <n v="7.0000000000003837E-2"/>
    <n v="31"/>
    <n v="0.20666666666666406"/>
    <n v="6"/>
    <n v="0.13333333333333286"/>
    <n v="2"/>
    <n v="6.6666666666666874E-2"/>
    <n v="2"/>
    <n v="0.13333333333333353"/>
    <n v="0"/>
    <n v="1.3877787807814457E-16"/>
    <n v="0"/>
    <x v="2"/>
  </r>
  <r>
    <x v="1"/>
    <d v="2009-12-15T00:00:00"/>
    <x v="0"/>
    <s v="UPA400"/>
    <x v="31"/>
    <x v="171"/>
    <n v="791217"/>
    <n v="30486"/>
    <n v="0"/>
    <n v="4"/>
    <m/>
    <n v="3"/>
    <n v="6.4"/>
    <m/>
    <m/>
    <n v="0.8"/>
    <m/>
    <n v="28"/>
    <n v="38"/>
    <n v="4"/>
    <n v="0"/>
    <n v="11"/>
    <n v="3"/>
    <n v="1"/>
    <n v="0"/>
    <n v="0"/>
    <n v="30"/>
    <n v="8"/>
    <n v="1"/>
    <n v="28"/>
    <n v="9.3333333333337126E-2"/>
    <n v="38"/>
    <n v="0.25333333333333063"/>
    <n v="11"/>
    <n v="0.24444444444444399"/>
    <n v="3"/>
    <n v="0.1000000000000002"/>
    <n v="4"/>
    <n v="0.26666666666666683"/>
    <n v="0"/>
    <n v="1.3877787807814457E-16"/>
    <n v="0"/>
    <x v="3"/>
  </r>
  <r>
    <x v="1"/>
    <d v="2009-12-15T00:00:00"/>
    <x v="0"/>
    <s v="UPA400"/>
    <x v="31"/>
    <x v="172"/>
    <n v="793786"/>
    <n v="69093"/>
    <n v="0"/>
    <n v="4"/>
    <m/>
    <n v="2"/>
    <n v="7.2"/>
    <n v="36.700000000000003"/>
    <n v="0.94"/>
    <n v="7.0000000000000007E-2"/>
    <s v=""/>
    <n v="32"/>
    <n v="38"/>
    <n v="0"/>
    <n v="0"/>
    <n v="6"/>
    <n v="3"/>
    <n v="0"/>
    <n v="0"/>
    <n v="0"/>
    <n v="31"/>
    <n v="7"/>
    <n v="1"/>
    <n v="32"/>
    <n v="0.10666666666667043"/>
    <n v="38"/>
    <n v="0.25333333333333063"/>
    <n v="6"/>
    <n v="0.13333333333333286"/>
    <n v="3"/>
    <n v="0.1000000000000002"/>
    <n v="0"/>
    <n v="1.9428902930940239E-16"/>
    <n v="0"/>
    <n v="1.3877787807814457E-16"/>
    <n v="0"/>
    <x v="4"/>
  </r>
  <r>
    <x v="1"/>
    <d v="2009-12-15T00:00:00"/>
    <x v="0"/>
    <s v="UPA400"/>
    <x v="31"/>
    <x v="173"/>
    <n v="758132"/>
    <n v="33439"/>
    <n v="0"/>
    <n v="1"/>
    <n v="0"/>
    <n v="1"/>
    <n v="7.3"/>
    <n v="37.5"/>
    <n v="0.1"/>
    <n v="0.1"/>
    <s v="Clara"/>
    <n v="8"/>
    <n v="17"/>
    <n v="1"/>
    <n v="0"/>
    <n v="3"/>
    <n v="1"/>
    <n v="0"/>
    <n v="0"/>
    <n v="0"/>
    <n v="28"/>
    <n v="6"/>
    <n v="0"/>
    <n v="8"/>
    <n v="2.6666666666670509E-2"/>
    <n v="17"/>
    <n v="0.11333333333333087"/>
    <n v="3"/>
    <n v="6.666666666666618E-2"/>
    <n v="1"/>
    <n v="3.3333333333333541E-2"/>
    <n v="1"/>
    <n v="6.666666666666686E-2"/>
    <n v="0"/>
    <n v="1.3877787807814457E-16"/>
    <n v="0"/>
    <x v="5"/>
  </r>
  <r>
    <x v="1"/>
    <d v="2009-12-15T00:00:00"/>
    <x v="0"/>
    <s v="UPA400"/>
    <x v="31"/>
    <x v="174"/>
    <n v="701787"/>
    <n v="27714"/>
    <n v="0"/>
    <n v="0"/>
    <n v="0"/>
    <n v="2.1"/>
    <n v="7"/>
    <n v="37.9"/>
    <m/>
    <n v="-1"/>
    <s v="Oscura"/>
    <n v="32.299999999999997"/>
    <n v="12.2"/>
    <n v="3.3"/>
    <n v="0"/>
    <n v="1.2"/>
    <n v="2.6"/>
    <n v="0.4"/>
    <n v="0"/>
    <n v="0"/>
    <n v="34.299999999999997"/>
    <n v="26.8"/>
    <n v="8.1999999999999993"/>
    <n v="32"/>
    <n v="0.10666666666667043"/>
    <n v="12"/>
    <n v="7.9999999999997531E-2"/>
    <n v="1"/>
    <n v="2.222222222222173E-2"/>
    <n v="3"/>
    <n v="0.1000000000000002"/>
    <n v="3"/>
    <n v="0.20000000000000018"/>
    <n v="0"/>
    <n v="1.3877787807814457E-16"/>
    <n v="0"/>
    <x v="6"/>
  </r>
  <r>
    <x v="1"/>
    <d v="2009-11-03T00:00:00"/>
    <x v="0"/>
    <s v="UPA400"/>
    <x v="32"/>
    <x v="39"/>
    <n v="908310"/>
    <n v="34199"/>
    <n v="0"/>
    <n v="5"/>
    <m/>
    <n v="3"/>
    <n v="5.9"/>
    <m/>
    <m/>
    <n v="0.14000000000000001"/>
    <m/>
    <n v="85"/>
    <n v="112"/>
    <n v="21"/>
    <n v="0"/>
    <n v="10"/>
    <n v="10"/>
    <n v="0"/>
    <n v="1"/>
    <n v="0"/>
    <n v="78"/>
    <n v="40"/>
    <n v="0"/>
    <n v="85"/>
    <n v="0.28333333333333705"/>
    <n v="112"/>
    <n v="0.74666666666666504"/>
    <n v="10"/>
    <n v="0.22222222222222177"/>
    <n v="10"/>
    <n v="0.33339999999999997"/>
    <n v="21"/>
    <n v="1"/>
    <n v="0"/>
    <n v="1.3877787807814457E-16"/>
    <n v="1"/>
    <x v="0"/>
  </r>
  <r>
    <x v="1"/>
    <d v="2009-11-03T00:00:00"/>
    <x v="0"/>
    <s v="UPA400"/>
    <x v="32"/>
    <x v="22"/>
    <n v="900974"/>
    <n v="26863"/>
    <n v="0"/>
    <n v="5"/>
    <m/>
    <n v="2"/>
    <n v="6"/>
    <m/>
    <m/>
    <n v="0.14000000000000001"/>
    <m/>
    <n v="61"/>
    <n v="84"/>
    <n v="0"/>
    <n v="0"/>
    <n v="9"/>
    <n v="5"/>
    <n v="0"/>
    <n v="1"/>
    <n v="0"/>
    <n v="76"/>
    <n v="42"/>
    <n v="1"/>
    <n v="61"/>
    <n v="0.20333333333333692"/>
    <n v="84"/>
    <n v="0.55999999999999717"/>
    <n v="9"/>
    <n v="0.19999999999999954"/>
    <n v="5"/>
    <n v="0.16666666666666685"/>
    <n v="0"/>
    <n v="1.9428902930940239E-16"/>
    <n v="0"/>
    <n v="1.3877787807814457E-16"/>
    <n v="0"/>
    <x v="1"/>
  </r>
  <r>
    <x v="1"/>
    <d v="2009-11-03T00:00:00"/>
    <x v="0"/>
    <s v="UPA400"/>
    <x v="32"/>
    <x v="175"/>
    <n v="760731"/>
    <n v="130055"/>
    <n v="0"/>
    <n v="4"/>
    <m/>
    <n v="9"/>
    <n v="7.2"/>
    <n v="37.200000000000003"/>
    <n v="0.7"/>
    <n v="0"/>
    <s v="Clara"/>
    <n v="54"/>
    <n v="78"/>
    <n v="9"/>
    <n v="0"/>
    <n v="18"/>
    <n v="5"/>
    <n v="0"/>
    <n v="0"/>
    <n v="0"/>
    <n v="31"/>
    <n v="31"/>
    <n v="1"/>
    <n v="54"/>
    <n v="0.18000000000000363"/>
    <n v="78"/>
    <n v="0.51999999999999691"/>
    <n v="18"/>
    <n v="0.39999999999999941"/>
    <n v="5"/>
    <n v="0.16666666666666685"/>
    <n v="9"/>
    <n v="0.60000000000000009"/>
    <n v="0"/>
    <n v="1.3877787807814457E-16"/>
    <n v="0"/>
    <x v="2"/>
  </r>
  <r>
    <x v="1"/>
    <d v="2009-11-03T00:00:00"/>
    <x v="0"/>
    <s v="UPA400"/>
    <x v="32"/>
    <x v="176"/>
    <n v="751867"/>
    <n v="121191"/>
    <n v="0"/>
    <n v="7"/>
    <n v="0"/>
    <n v="12"/>
    <n v="7.2"/>
    <n v="37.799999999999997"/>
    <n v="0.5"/>
    <n v="0.1"/>
    <s v="Clara"/>
    <n v="66"/>
    <n v="73"/>
    <n v="16"/>
    <n v="0"/>
    <n v="20"/>
    <n v="6"/>
    <n v="0"/>
    <n v="1"/>
    <n v="0"/>
    <n v="34"/>
    <n v="67"/>
    <n v="2"/>
    <n v="66"/>
    <n v="0.22000000000000355"/>
    <n v="73"/>
    <n v="0.48666666666666353"/>
    <n v="20"/>
    <n v="0.44444444444444381"/>
    <n v="6"/>
    <n v="0.20000000000000018"/>
    <n v="16"/>
    <n v="1"/>
    <n v="0"/>
    <n v="1.3877787807814457E-16"/>
    <n v="0"/>
    <x v="3"/>
  </r>
  <r>
    <x v="1"/>
    <d v="2009-11-03T00:00:00"/>
    <x v="0"/>
    <s v="UPA400"/>
    <x v="32"/>
    <x v="177"/>
    <n v="720096"/>
    <n v="89420"/>
    <n v="0"/>
    <n v="3"/>
    <n v="-1"/>
    <n v="14"/>
    <n v="7.2"/>
    <n v="40.200000000000003"/>
    <n v="0.4"/>
    <n v="0.1"/>
    <s v="Clara"/>
    <n v="67"/>
    <n v="67"/>
    <n v="18"/>
    <n v="0"/>
    <n v="15"/>
    <n v="6"/>
    <n v="1"/>
    <n v="0"/>
    <n v="-1"/>
    <n v="301"/>
    <n v="69"/>
    <n v="2"/>
    <n v="67"/>
    <n v="0.22333333333333688"/>
    <n v="67"/>
    <n v="0.4466666666666636"/>
    <n v="15"/>
    <n v="0.33333333333333282"/>
    <n v="6"/>
    <n v="0.20000000000000018"/>
    <n v="18"/>
    <n v="1"/>
    <n v="0"/>
    <n v="1.3877787807814457E-16"/>
    <n v="0"/>
    <x v="4"/>
  </r>
  <r>
    <x v="1"/>
    <d v="2009-11-03T00:00:00"/>
    <x v="0"/>
    <s v="UPA400"/>
    <x v="32"/>
    <x v="178"/>
    <n v="691391"/>
    <n v="60715"/>
    <n v="0"/>
    <n v="2.5"/>
    <n v="0"/>
    <n v="4.3"/>
    <n v="6.9"/>
    <n v="36.700000000000003"/>
    <m/>
    <n v="-1"/>
    <s v="Oscura"/>
    <n v="98.7"/>
    <n v="53.2"/>
    <n v="3.7"/>
    <n v="0.3"/>
    <n v="10.8"/>
    <n v="7.1"/>
    <n v="0.3"/>
    <n v="0"/>
    <n v="0"/>
    <n v="62.3"/>
    <n v="23.3"/>
    <n v="2"/>
    <n v="99"/>
    <n v="0.33000000000000401"/>
    <n v="53"/>
    <n v="0.35333333333333045"/>
    <n v="11"/>
    <n v="0.24444444444444399"/>
    <n v="7"/>
    <n v="0.2333333333333335"/>
    <n v="4"/>
    <n v="0.26666666666666683"/>
    <n v="0"/>
    <n v="1.3877787807814457E-16"/>
    <n v="0"/>
    <x v="5"/>
  </r>
  <r>
    <x v="1"/>
    <d v="2009-11-03T00:00:00"/>
    <x v="0"/>
    <s v="UPA400"/>
    <x v="32"/>
    <x v="179"/>
    <n v="659336"/>
    <n v="28660"/>
    <n v="0"/>
    <n v="0"/>
    <n v="0"/>
    <n v="4.3"/>
    <n v="6.6"/>
    <n v="37.700000000000003"/>
    <m/>
    <m/>
    <s v="Oscura"/>
    <n v="43.5"/>
    <n v="18.2"/>
    <n v="3.5"/>
    <n v="2.5"/>
    <n v="4.7"/>
    <n v="1.2"/>
    <n v="1.3"/>
    <n v="0"/>
    <n v="0"/>
    <n v="105"/>
    <n v="34.6"/>
    <n v="7.9"/>
    <n v="44"/>
    <n v="0.14666666666667036"/>
    <n v="18"/>
    <n v="0.11999999999999754"/>
    <n v="5"/>
    <n v="0.11111111111111063"/>
    <n v="1"/>
    <n v="3.3333333333333541E-2"/>
    <n v="4"/>
    <n v="0.26666666666666683"/>
    <n v="3"/>
    <n v="0.30000000000000016"/>
    <n v="0"/>
    <x v="6"/>
  </r>
  <r>
    <x v="1"/>
    <d v="2009-11-03T00:00:00"/>
    <x v="0"/>
    <s v="UPA400"/>
    <x v="32"/>
    <x v="180"/>
    <n v="630676"/>
    <n v="176908"/>
    <n v="0"/>
    <n v="4"/>
    <n v="0"/>
    <n v="7.7"/>
    <n v="6.8"/>
    <n v="36.200000000000003"/>
    <m/>
    <n v="-1"/>
    <s v="Oscura"/>
    <n v="89.5"/>
    <n v="80.099999999999994"/>
    <n v="9.3000000000000007"/>
    <n v="0.2"/>
    <n v="18.2"/>
    <n v="19.899999999999999"/>
    <n v="0.8"/>
    <n v="0"/>
    <n v="0"/>
    <n v="196.5"/>
    <n v="43.5"/>
    <n v="11.1"/>
    <n v="90"/>
    <n v="0.30000000000000382"/>
    <n v="80"/>
    <n v="0.53333333333333033"/>
    <n v="18"/>
    <n v="0.39999999999999941"/>
    <n v="20"/>
    <n v="0.66666666666666674"/>
    <n v="9"/>
    <n v="0.60000000000000009"/>
    <n v="0"/>
    <n v="1.3877787807814457E-16"/>
    <n v="0"/>
    <x v="7"/>
  </r>
  <r>
    <x v="1"/>
    <d v="2010-02-18T00:00:00"/>
    <x v="0"/>
    <s v="UPA400"/>
    <x v="33"/>
    <x v="181"/>
    <n v="925929"/>
    <n v="34673"/>
    <n v="0"/>
    <n v="7"/>
    <m/>
    <n v="7"/>
    <n v="6.6"/>
    <m/>
    <m/>
    <n v="0.04"/>
    <m/>
    <n v="47"/>
    <n v="54"/>
    <n v="1"/>
    <n v="0"/>
    <n v="6"/>
    <n v="4"/>
    <n v="0"/>
    <n v="0"/>
    <n v="0"/>
    <n v="84"/>
    <n v="8"/>
    <n v="1"/>
    <n v="47"/>
    <n v="0.15666666666667034"/>
    <n v="54"/>
    <n v="0.3599999999999971"/>
    <n v="6"/>
    <n v="0.13333333333333286"/>
    <n v="4"/>
    <n v="0.13333333333333353"/>
    <n v="1"/>
    <n v="6.666666666666686E-2"/>
    <n v="0"/>
    <n v="1.3877787807814457E-16"/>
    <n v="1"/>
    <x v="0"/>
  </r>
  <r>
    <x v="1"/>
    <d v="2010-02-18T00:00:00"/>
    <x v="0"/>
    <s v="UPA400"/>
    <x v="33"/>
    <x v="31"/>
    <n v="895207"/>
    <n v="4087"/>
    <n v="0"/>
    <n v="5"/>
    <m/>
    <n v="6"/>
    <n v="7"/>
    <m/>
    <m/>
    <n v="0.02"/>
    <m/>
    <n v="13"/>
    <n v="27"/>
    <n v="2"/>
    <n v="0"/>
    <n v="2"/>
    <n v="2"/>
    <n v="0"/>
    <n v="0"/>
    <n v="0"/>
    <n v="82"/>
    <n v="3"/>
    <n v="1"/>
    <n v="13"/>
    <n v="4.3333333333337179E-2"/>
    <n v="27"/>
    <n v="0.17999999999999744"/>
    <n v="2"/>
    <n v="4.4444444444443953E-2"/>
    <n v="2"/>
    <n v="6.6666666666666874E-2"/>
    <n v="2"/>
    <n v="0.13333333333333353"/>
    <n v="0"/>
    <n v="1.3877787807814457E-16"/>
    <n v="0"/>
    <x v="1"/>
  </r>
  <r>
    <x v="1"/>
    <d v="2010-02-18T00:00:00"/>
    <x v="0"/>
    <s v="UPA400"/>
    <x v="33"/>
    <x v="139"/>
    <n v="839097"/>
    <n v="45873"/>
    <n v="0"/>
    <n v="4"/>
    <m/>
    <n v="2"/>
    <n v="6.3040000000000003"/>
    <n v="29.62"/>
    <n v="1.34"/>
    <n v="0.25"/>
    <m/>
    <n v="43"/>
    <n v="39"/>
    <n v="0"/>
    <n v="0"/>
    <n v="8"/>
    <n v="4"/>
    <n v="0"/>
    <m/>
    <n v="0"/>
    <n v="29"/>
    <n v="2"/>
    <n v="0"/>
    <n v="43"/>
    <n v="0.14333333333333703"/>
    <n v="39"/>
    <n v="0.25999999999999729"/>
    <n v="8"/>
    <n v="0.17777777777777731"/>
    <n v="4"/>
    <n v="0.13333333333333353"/>
    <n v="0"/>
    <n v="1.9428902930940239E-16"/>
    <n v="0"/>
    <n v="1.3877787807814457E-16"/>
    <n v="0"/>
    <x v="2"/>
  </r>
  <r>
    <x v="1"/>
    <d v="2010-02-18T00:00:00"/>
    <x v="0"/>
    <s v="UPA400"/>
    <x v="33"/>
    <x v="25"/>
    <n v="842086"/>
    <n v="58294"/>
    <n v="0"/>
    <n v="4"/>
    <m/>
    <n v="1"/>
    <n v="5.9930000000000003"/>
    <n v="28.04"/>
    <n v="1.32"/>
    <n v="0.18"/>
    <m/>
    <n v="73"/>
    <n v="84"/>
    <n v="2"/>
    <n v="0"/>
    <n v="9"/>
    <n v="6"/>
    <n v="0"/>
    <m/>
    <n v="0"/>
    <n v="37"/>
    <n v="3"/>
    <n v="0"/>
    <n v="73"/>
    <n v="0.24333333333333684"/>
    <n v="84"/>
    <n v="0.55999999999999717"/>
    <n v="9"/>
    <n v="0.19999999999999954"/>
    <n v="6"/>
    <n v="0.20000000000000018"/>
    <n v="2"/>
    <n v="0.13333333333333353"/>
    <n v="0"/>
    <n v="1.3877787807814457E-16"/>
    <n v="0"/>
    <x v="3"/>
  </r>
  <r>
    <x v="1"/>
    <d v="2010-02-18T00:00:00"/>
    <x v="0"/>
    <s v="UPA400"/>
    <x v="33"/>
    <x v="9"/>
    <n v="828942"/>
    <n v="35718"/>
    <n v="0"/>
    <n v="3"/>
    <m/>
    <n v="1"/>
    <n v="6.4"/>
    <m/>
    <m/>
    <n v="0.25"/>
    <m/>
    <n v="40"/>
    <n v="33"/>
    <n v="2"/>
    <n v="0"/>
    <n v="7"/>
    <n v="5"/>
    <n v="0"/>
    <n v="0"/>
    <n v="0"/>
    <n v="27"/>
    <n v="3"/>
    <n v="0"/>
    <n v="40"/>
    <n v="0.13333333333333705"/>
    <n v="33"/>
    <n v="0.21999999999999736"/>
    <n v="7"/>
    <n v="0.15555555555555509"/>
    <n v="5"/>
    <n v="0.16666666666666685"/>
    <n v="2"/>
    <n v="0.13333333333333353"/>
    <n v="0"/>
    <n v="1.3877787807814457E-16"/>
    <n v="0"/>
    <x v="4"/>
  </r>
  <r>
    <x v="1"/>
    <d v="2010-02-18T00:00:00"/>
    <x v="0"/>
    <s v="UPA400"/>
    <x v="33"/>
    <x v="9"/>
    <n v="826575"/>
    <n v="42783"/>
    <n v="0"/>
    <n v="2"/>
    <m/>
    <n v="1"/>
    <n v="6.2"/>
    <m/>
    <m/>
    <n v="0.16"/>
    <m/>
    <n v="26"/>
    <n v="63"/>
    <n v="3"/>
    <n v="1"/>
    <n v="5"/>
    <n v="2"/>
    <n v="1"/>
    <n v="0"/>
    <n v="1"/>
    <n v="27"/>
    <n v="4"/>
    <n v="0"/>
    <n v="26"/>
    <n v="8.6666666666670472E-2"/>
    <n v="63"/>
    <n v="0.41999999999999699"/>
    <n v="5"/>
    <n v="0.11111111111111063"/>
    <n v="2"/>
    <n v="6.6666666666666874E-2"/>
    <n v="3"/>
    <n v="0.20000000000000018"/>
    <n v="1"/>
    <n v="0.10000000000000014"/>
    <n v="0"/>
    <x v="5"/>
  </r>
  <r>
    <x v="1"/>
    <d v="2010-02-18T00:00:00"/>
    <x v="0"/>
    <s v="UPA400"/>
    <x v="33"/>
    <x v="182"/>
    <n v="783460"/>
    <n v="33856"/>
    <n v="0"/>
    <n v="3"/>
    <m/>
    <n v="3"/>
    <n v="6.3"/>
    <m/>
    <m/>
    <n v="0.78"/>
    <m/>
    <n v="42"/>
    <n v="71"/>
    <n v="2"/>
    <n v="1"/>
    <n v="9"/>
    <n v="3"/>
    <n v="1"/>
    <n v="1"/>
    <n v="0"/>
    <n v="39"/>
    <n v="6"/>
    <n v="1"/>
    <n v="42"/>
    <n v="0.1400000000000037"/>
    <n v="71"/>
    <n v="0.47333333333333022"/>
    <n v="9"/>
    <n v="0.19999999999999954"/>
    <n v="3"/>
    <n v="0.1000000000000002"/>
    <n v="2"/>
    <n v="0.13333333333333353"/>
    <n v="1"/>
    <n v="0.10000000000000014"/>
    <n v="0"/>
    <x v="6"/>
  </r>
  <r>
    <x v="1"/>
    <d v="2010-02-18T00:00:00"/>
    <x v="0"/>
    <s v="UPA400"/>
    <x v="33"/>
    <x v="155"/>
    <n v="749604"/>
    <n v="119182"/>
    <n v="0"/>
    <n v="3"/>
    <m/>
    <n v="7"/>
    <n v="7.1"/>
    <n v="37.1"/>
    <n v="1.1000000000000001"/>
    <n v="0.1"/>
    <s v="Clara"/>
    <n v="87"/>
    <n v="147"/>
    <n v="7"/>
    <n v="1"/>
    <n v="19"/>
    <n v="6"/>
    <n v="0"/>
    <n v="1"/>
    <n v="0"/>
    <n v="46"/>
    <n v="25"/>
    <n v="4"/>
    <n v="87"/>
    <n v="0.29000000000000375"/>
    <n v="147"/>
    <n v="0.97999999999999987"/>
    <n v="19"/>
    <n v="0.42222222222222161"/>
    <n v="6"/>
    <n v="0.20000000000000018"/>
    <n v="7"/>
    <n v="0.46666666666666679"/>
    <n v="1"/>
    <n v="0.10000000000000014"/>
    <n v="0"/>
    <x v="7"/>
  </r>
  <r>
    <x v="1"/>
    <d v="2010-02-18T00:00:00"/>
    <x v="0"/>
    <s v="UPA400"/>
    <x v="33"/>
    <x v="183"/>
    <n v="721195"/>
    <n v="90773"/>
    <n v="0"/>
    <n v="3"/>
    <n v="-1"/>
    <n v="7"/>
    <n v="7.1"/>
    <n v="37.4"/>
    <n v="0.8"/>
    <n v="0.1"/>
    <s v="Clara"/>
    <n v="73"/>
    <n v="97"/>
    <n v="7"/>
    <n v="1"/>
    <n v="15"/>
    <n v="7"/>
    <n v="0"/>
    <n v="0"/>
    <n v="0"/>
    <n v="42"/>
    <n v="16"/>
    <n v="4"/>
    <n v="73"/>
    <n v="0.24333333333333684"/>
    <n v="97"/>
    <n v="0.64666666666666439"/>
    <n v="15"/>
    <n v="0.33333333333333282"/>
    <n v="7"/>
    <n v="0.2333333333333335"/>
    <n v="7"/>
    <n v="0.46666666666666679"/>
    <n v="1"/>
    <n v="0.10000000000000014"/>
    <n v="0"/>
    <x v="8"/>
  </r>
  <r>
    <x v="1"/>
    <d v="2010-02-18T00:00:00"/>
    <x v="0"/>
    <s v="UPA400"/>
    <x v="33"/>
    <x v="184"/>
    <n v="690189"/>
    <n v="59767"/>
    <n v="0"/>
    <n v="1.2"/>
    <n v="0"/>
    <n v="7"/>
    <n v="6.9"/>
    <n v="37.1"/>
    <m/>
    <n v="-1"/>
    <s v="Oscura"/>
    <n v="37.299999999999997"/>
    <n v="57.1"/>
    <n v="5.4"/>
    <n v="1.4"/>
    <n v="12.3"/>
    <n v="6.7"/>
    <n v="1"/>
    <n v="0"/>
    <n v="0"/>
    <n v="199.9"/>
    <n v="43.2"/>
    <n v="3.1"/>
    <n v="37"/>
    <n v="0.12333333333333707"/>
    <n v="57"/>
    <n v="0.37999999999999706"/>
    <n v="12"/>
    <n v="0.26666666666666622"/>
    <n v="7"/>
    <n v="0.2333333333333335"/>
    <n v="5"/>
    <n v="0.33333333333333348"/>
    <n v="1"/>
    <n v="0.10000000000000014"/>
    <n v="0"/>
    <x v="9"/>
  </r>
  <r>
    <x v="1"/>
    <d v="2010-02-18T00:00:00"/>
    <x v="0"/>
    <s v="UPA400"/>
    <x v="33"/>
    <x v="185"/>
    <n v="659176"/>
    <n v="28754"/>
    <n v="0"/>
    <n v="0"/>
    <n v="0.1"/>
    <n v="3.9"/>
    <n v="7.2"/>
    <n v="41.2"/>
    <m/>
    <n v="0"/>
    <s v="Oscura"/>
    <n v="61.1"/>
    <n v="2.2999999999999998"/>
    <n v="3.7"/>
    <n v="1.9"/>
    <n v="2.6"/>
    <n v="6"/>
    <n v="1.2"/>
    <n v="0.8"/>
    <n v="0"/>
    <n v="68.2"/>
    <n v="28.2"/>
    <n v="4.9000000000000004"/>
    <n v="61"/>
    <n v="0.20333333333333692"/>
    <n v="2"/>
    <n v="1.3333333333330852E-2"/>
    <n v="3"/>
    <n v="6.666666666666618E-2"/>
    <n v="6"/>
    <n v="0.20000000000000018"/>
    <n v="4"/>
    <n v="0.26666666666666683"/>
    <n v="2"/>
    <n v="0.20000000000000015"/>
    <n v="0"/>
    <x v="10"/>
  </r>
  <r>
    <x v="1"/>
    <d v="2010-02-18T00:00:00"/>
    <x v="0"/>
    <s v="UPA400"/>
    <x v="33"/>
    <x v="186"/>
    <n v="630422"/>
    <n v="180011"/>
    <n v="0"/>
    <n v="5.7"/>
    <n v="0"/>
    <n v="20.8"/>
    <n v="6.8"/>
    <n v="36.1"/>
    <m/>
    <n v="-1"/>
    <s v="Oscura"/>
    <n v="85.3"/>
    <n v="135.1"/>
    <n v="13.9"/>
    <n v="6.6"/>
    <n v="27.6"/>
    <n v="17.7"/>
    <n v="0.9"/>
    <n v="0"/>
    <n v="0"/>
    <n v="372.1"/>
    <n v="68.900000000000006"/>
    <n v="22.2"/>
    <n v="85"/>
    <n v="0.28333333333333705"/>
    <n v="135"/>
    <n v="0.89999999999999936"/>
    <n v="28"/>
    <n v="0.62222222222222168"/>
    <n v="18"/>
    <n v="0.60000000000000009"/>
    <n v="14"/>
    <n v="0.93333333333333335"/>
    <n v="7"/>
    <n v="0.70000000000000007"/>
    <n v="0"/>
    <x v="11"/>
  </r>
  <r>
    <x v="1"/>
    <d v="2010-01-26T00:00:00"/>
    <x v="0"/>
    <s v="UPA400"/>
    <x v="34"/>
    <x v="187"/>
    <n v="908095"/>
    <n v="31219"/>
    <n v="0"/>
    <n v="7"/>
    <m/>
    <n v="7"/>
    <n v="6.8"/>
    <m/>
    <m/>
    <n v="0.06"/>
    <m/>
    <n v="312"/>
    <n v="68"/>
    <n v="0"/>
    <n v="0"/>
    <n v="4"/>
    <n v="19"/>
    <n v="0"/>
    <n v="0"/>
    <n v="2"/>
    <n v="93"/>
    <n v="6"/>
    <n v="1"/>
    <n v="312"/>
    <n v="1.3"/>
    <n v="68"/>
    <n v="0.45333333333333026"/>
    <n v="4"/>
    <n v="8.8888888888888407E-2"/>
    <n v="19"/>
    <n v="0.63333333333333341"/>
    <n v="0"/>
    <n v="1.9428902930940239E-16"/>
    <n v="0"/>
    <n v="1.3877787807814457E-16"/>
    <n v="1"/>
    <x v="0"/>
  </r>
  <r>
    <x v="1"/>
    <d v="2010-01-26T00:00:00"/>
    <x v="0"/>
    <s v="UPA400"/>
    <x v="34"/>
    <x v="23"/>
    <n v="881649"/>
    <n v="4843"/>
    <n v="0"/>
    <n v="4"/>
    <m/>
    <n v="5"/>
    <n v="7"/>
    <m/>
    <m/>
    <n v="0.06"/>
    <m/>
    <n v="18"/>
    <n v="27"/>
    <n v="1"/>
    <n v="0"/>
    <n v="1"/>
    <n v="2"/>
    <n v="0"/>
    <n v="0"/>
    <n v="0"/>
    <n v="78"/>
    <n v="2"/>
    <n v="1"/>
    <n v="18"/>
    <n v="6.0000000000003849E-2"/>
    <n v="27"/>
    <n v="0.17999999999999744"/>
    <n v="1"/>
    <n v="2.222222222222173E-2"/>
    <n v="2"/>
    <n v="6.6666666666666874E-2"/>
    <n v="1"/>
    <n v="6.666666666666686E-2"/>
    <n v="0"/>
    <n v="1.3877787807814457E-16"/>
    <n v="0"/>
    <x v="1"/>
  </r>
  <r>
    <x v="1"/>
    <d v="2010-01-26T00:00:00"/>
    <x v="0"/>
    <s v="UPA400"/>
    <x v="34"/>
    <x v="25"/>
    <n v="838059"/>
    <n v="26139"/>
    <n v="0"/>
    <n v="4"/>
    <m/>
    <n v="2"/>
    <n v="6.1589999999999998"/>
    <n v="28.83"/>
    <n v="1.31"/>
    <n v="0.21"/>
    <m/>
    <n v="34"/>
    <n v="49"/>
    <n v="0"/>
    <n v="0"/>
    <n v="6"/>
    <n v="3"/>
    <n v="0"/>
    <m/>
    <n v="0"/>
    <n v="29"/>
    <n v="1"/>
    <n v="0"/>
    <n v="34"/>
    <n v="0.11333333333333709"/>
    <n v="49"/>
    <n v="0.32666666666666383"/>
    <n v="6"/>
    <n v="0.13333333333333286"/>
    <n v="3"/>
    <n v="0.1000000000000002"/>
    <n v="0"/>
    <n v="1.9428902930940239E-16"/>
    <n v="0"/>
    <n v="1.3877787807814457E-16"/>
    <n v="0"/>
    <x v="2"/>
  </r>
  <r>
    <x v="1"/>
    <d v="2010-01-26T00:00:00"/>
    <x v="0"/>
    <s v="UPA400"/>
    <x v="34"/>
    <x v="3"/>
    <n v="824130"/>
    <n v="12210"/>
    <n v="0"/>
    <n v="1"/>
    <m/>
    <n v="0"/>
    <n v="6.4"/>
    <m/>
    <m/>
    <n v="0.2"/>
    <m/>
    <n v="21"/>
    <n v="30"/>
    <n v="2"/>
    <n v="0"/>
    <n v="3"/>
    <n v="3"/>
    <n v="1"/>
    <n v="0"/>
    <n v="0"/>
    <n v="27"/>
    <n v="1"/>
    <n v="0"/>
    <n v="21"/>
    <n v="7.0000000000003837E-2"/>
    <n v="30"/>
    <n v="0.1999999999999974"/>
    <n v="3"/>
    <n v="6.666666666666618E-2"/>
    <n v="3"/>
    <n v="0.1000000000000002"/>
    <n v="2"/>
    <n v="0.13333333333333353"/>
    <n v="0"/>
    <n v="1.3877787807814457E-16"/>
    <n v="0"/>
    <x v="3"/>
  </r>
  <r>
    <x v="1"/>
    <d v="2010-01-26T00:00:00"/>
    <x v="0"/>
    <s v="UPA400"/>
    <x v="34"/>
    <x v="188"/>
    <n v="798718"/>
    <n v="105389"/>
    <n v="0"/>
    <n v="7"/>
    <m/>
    <n v="3"/>
    <n v="6.8"/>
    <n v="34.299999999999997"/>
    <n v="1.0900000000000001"/>
    <n v="0.05"/>
    <m/>
    <n v="89"/>
    <n v="137"/>
    <n v="5"/>
    <n v="1"/>
    <n v="21"/>
    <n v="9"/>
    <n v="0"/>
    <n v="1"/>
    <n v="1"/>
    <n v="38"/>
    <n v="8"/>
    <n v="1"/>
    <n v="89"/>
    <n v="0.29666666666667046"/>
    <n v="137"/>
    <n v="0.91333333333333278"/>
    <n v="21"/>
    <n v="0.46666666666666601"/>
    <n v="9"/>
    <n v="0.30000000000000016"/>
    <n v="5"/>
    <n v="0.33333333333333348"/>
    <n v="1"/>
    <n v="0.10000000000000014"/>
    <n v="0"/>
    <x v="4"/>
  </r>
  <r>
    <x v="1"/>
    <d v="2010-01-26T00:00:00"/>
    <x v="0"/>
    <s v="UPA400"/>
    <x v="34"/>
    <x v="189"/>
    <n v="788837"/>
    <n v="32792"/>
    <n v="0"/>
    <n v="4"/>
    <m/>
    <n v="2"/>
    <n v="6.5"/>
    <m/>
    <m/>
    <n v="0.7"/>
    <m/>
    <n v="69"/>
    <n v="37"/>
    <n v="1"/>
    <n v="0"/>
    <n v="12"/>
    <n v="8"/>
    <n v="1"/>
    <n v="0"/>
    <n v="0"/>
    <n v="36"/>
    <n v="4"/>
    <n v="0"/>
    <n v="69"/>
    <n v="0.23000000000000353"/>
    <n v="37"/>
    <n v="0.24666666666666398"/>
    <n v="12"/>
    <n v="0.26666666666666622"/>
    <n v="8"/>
    <n v="0.26666666666666683"/>
    <n v="1"/>
    <n v="6.666666666666686E-2"/>
    <n v="0"/>
    <n v="1.3877787807814457E-16"/>
    <n v="0"/>
    <x v="5"/>
  </r>
  <r>
    <x v="1"/>
    <d v="2010-01-26T00:00:00"/>
    <x v="0"/>
    <s v="UPA400"/>
    <x v="34"/>
    <x v="155"/>
    <n v="756045"/>
    <n v="123458"/>
    <n v="0"/>
    <n v="5"/>
    <m/>
    <n v="3"/>
    <n v="7.2"/>
    <n v="37.299999999999997"/>
    <n v="0.8"/>
    <n v="0.1"/>
    <s v="Clara"/>
    <n v="208"/>
    <n v="94"/>
    <n v="4"/>
    <n v="0"/>
    <n v="31"/>
    <n v="15"/>
    <n v="0"/>
    <n v="0"/>
    <n v="0"/>
    <n v="31"/>
    <n v="9"/>
    <n v="1"/>
    <n v="208"/>
    <n v="0.69333333333333647"/>
    <n v="94"/>
    <n v="0.62666666666666426"/>
    <n v="31"/>
    <n v="0.68888888888888844"/>
    <n v="15"/>
    <n v="0.50000000000000011"/>
    <n v="4"/>
    <n v="0.26666666666666683"/>
    <n v="0"/>
    <n v="1.3877787807814457E-16"/>
    <n v="0"/>
    <x v="6"/>
  </r>
  <r>
    <x v="1"/>
    <d v="2010-01-26T00:00:00"/>
    <x v="0"/>
    <s v="UPA400"/>
    <x v="34"/>
    <x v="167"/>
    <n v="728026"/>
    <n v="95439"/>
    <n v="0"/>
    <n v="4"/>
    <n v="0"/>
    <n v="3"/>
    <n v="7.2"/>
    <n v="37.700000000000003"/>
    <n v="0"/>
    <n v="0.1"/>
    <s v="Clara"/>
    <n v="103"/>
    <n v="61"/>
    <n v="5"/>
    <n v="0"/>
    <n v="25"/>
    <n v="13"/>
    <n v="0"/>
    <n v="1"/>
    <n v="0"/>
    <n v="26"/>
    <n v="5"/>
    <n v="1"/>
    <n v="103"/>
    <n v="0.34333333333333743"/>
    <n v="61"/>
    <n v="0.40666666666666368"/>
    <n v="25"/>
    <n v="0.55559999999999998"/>
    <n v="13"/>
    <n v="0.43333333333333346"/>
    <n v="5"/>
    <n v="0.33333333333333348"/>
    <n v="0"/>
    <n v="1.3877787807814457E-16"/>
    <n v="0"/>
    <x v="7"/>
  </r>
  <r>
    <x v="1"/>
    <d v="2010-01-26T00:00:00"/>
    <x v="0"/>
    <s v="UPA400"/>
    <x v="34"/>
    <x v="190"/>
    <n v="695170"/>
    <n v="62583"/>
    <n v="0"/>
    <n v="1.7"/>
    <n v="0"/>
    <n v="7.9"/>
    <n v="6.9"/>
    <n v="36.1"/>
    <m/>
    <n v="-1"/>
    <s v="Oscura"/>
    <n v="176.5"/>
    <n v="36.200000000000003"/>
    <n v="5.9"/>
    <n v="0.7"/>
    <n v="17.899999999999999"/>
    <n v="24.8"/>
    <n v="0.6"/>
    <n v="0.6"/>
    <n v="0"/>
    <n v="48.2"/>
    <n v="26.6"/>
    <n v="2.7"/>
    <n v="177"/>
    <n v="0.59000000000000419"/>
    <n v="36"/>
    <n v="0.23999999999999733"/>
    <n v="18"/>
    <n v="0.39999999999999941"/>
    <n v="25"/>
    <n v="0.83333333333333337"/>
    <n v="6"/>
    <n v="0.40000000000000013"/>
    <n v="1"/>
    <n v="0.10000000000000014"/>
    <n v="0"/>
    <x v="8"/>
  </r>
  <r>
    <x v="1"/>
    <d v="2010-01-26T00:00:00"/>
    <x v="0"/>
    <s v="UPA400"/>
    <x v="34"/>
    <x v="191"/>
    <n v="661669"/>
    <n v="29082"/>
    <n v="0"/>
    <n v="0"/>
    <n v="0.1"/>
    <n v="5.2"/>
    <n v="7.3"/>
    <n v="38.799999999999997"/>
    <m/>
    <n v="0"/>
    <s v="Oscura"/>
    <n v="137.30000000000001"/>
    <n v="1.6"/>
    <n v="4.0999999999999996"/>
    <n v="2.5"/>
    <n v="3.8"/>
    <n v="14"/>
    <n v="0.3"/>
    <n v="0"/>
    <n v="0"/>
    <n v="33.5"/>
    <n v="26.5"/>
    <n v="1.6"/>
    <n v="137"/>
    <n v="0.45666666666667149"/>
    <n v="2"/>
    <n v="1.3333333333330852E-2"/>
    <n v="4"/>
    <n v="8.8888888888888407E-2"/>
    <n v="14"/>
    <n v="0.46666666666666679"/>
    <n v="4"/>
    <n v="0.26666666666666683"/>
    <n v="3"/>
    <n v="0.30000000000000016"/>
    <n v="0"/>
    <x v="9"/>
  </r>
  <r>
    <x v="1"/>
    <d v="2010-01-26T00:00:00"/>
    <x v="0"/>
    <s v="UPA400"/>
    <x v="34"/>
    <x v="192"/>
    <n v="632587"/>
    <n v="202712"/>
    <n v="0"/>
    <n v="0"/>
    <n v="0"/>
    <n v="10.3"/>
    <n v="6.7"/>
    <n v="34.4"/>
    <m/>
    <n v="-1"/>
    <s v="Oscura"/>
    <n v="169.8"/>
    <n v="47.8"/>
    <n v="8.8000000000000007"/>
    <n v="1.4"/>
    <n v="19.7"/>
    <n v="16.2"/>
    <n v="1.1000000000000001"/>
    <n v="1.7"/>
    <n v="0"/>
    <n v="172.7"/>
    <n v="34.1"/>
    <n v="6.6"/>
    <n v="170"/>
    <n v="0.56666666666667109"/>
    <n v="48"/>
    <n v="0.31999999999999718"/>
    <n v="20"/>
    <n v="0.44444444444444381"/>
    <n v="16"/>
    <n v="0.53333333333333344"/>
    <n v="9"/>
    <n v="0.60000000000000009"/>
    <n v="1"/>
    <n v="0.10000000000000014"/>
    <n v="0"/>
    <x v="10"/>
  </r>
  <r>
    <x v="1"/>
    <d v="2010-04-21T00:00:00"/>
    <x v="0"/>
    <s v="UPA400"/>
    <x v="35"/>
    <x v="193"/>
    <n v="921445"/>
    <n v="29696"/>
    <n v="0"/>
    <n v="3"/>
    <m/>
    <n v="3"/>
    <n v="7.1"/>
    <m/>
    <m/>
    <n v="0"/>
    <s v="Clara"/>
    <n v="31"/>
    <n v="35"/>
    <n v="4"/>
    <n v="0"/>
    <n v="4"/>
    <n v="4"/>
    <n v="0"/>
    <n v="0"/>
    <n v="0"/>
    <n v="31"/>
    <n v="8"/>
    <n v="1"/>
    <n v="31"/>
    <n v="0.10333333333333711"/>
    <n v="35"/>
    <n v="0.23333333333333067"/>
    <n v="4"/>
    <n v="8.8888888888888407E-2"/>
    <n v="4"/>
    <n v="0.13333333333333353"/>
    <n v="4"/>
    <n v="0.26666666666666683"/>
    <n v="0"/>
    <n v="1.3877787807814457E-16"/>
    <n v="1"/>
    <x v="0"/>
  </r>
  <r>
    <x v="1"/>
    <d v="2010-04-21T00:00:00"/>
    <x v="0"/>
    <s v="UPA400"/>
    <x v="35"/>
    <x v="194"/>
    <n v="891896"/>
    <n v="98672"/>
    <n v="0"/>
    <n v="5"/>
    <m/>
    <n v="2"/>
    <n v="6"/>
    <m/>
    <m/>
    <n v="0.19"/>
    <m/>
    <n v="89"/>
    <n v="73"/>
    <n v="37"/>
    <n v="0"/>
    <n v="11"/>
    <n v="10"/>
    <n v="0"/>
    <n v="0"/>
    <n v="0"/>
    <n v="58"/>
    <n v="22"/>
    <n v="1"/>
    <n v="89"/>
    <n v="0.29666666666667046"/>
    <n v="73"/>
    <n v="0.48666666666666353"/>
    <n v="11"/>
    <n v="0.24444444444444399"/>
    <n v="10"/>
    <n v="0.33339999999999997"/>
    <n v="37"/>
    <n v="1"/>
    <n v="0"/>
    <n v="1.3877787807814457E-16"/>
    <n v="0"/>
    <x v="1"/>
  </r>
  <r>
    <x v="1"/>
    <d v="2010-04-21T00:00:00"/>
    <x v="0"/>
    <s v="UPA400"/>
    <x v="35"/>
    <x v="139"/>
    <n v="830149"/>
    <n v="55028"/>
    <n v="0"/>
    <n v="8"/>
    <m/>
    <n v="2"/>
    <n v="5.9740000000000002"/>
    <n v="28.08"/>
    <n v="1.35"/>
    <n v="0.3"/>
    <m/>
    <n v="414"/>
    <n v="110"/>
    <n v="5"/>
    <n v="0"/>
    <n v="33"/>
    <n v="36"/>
    <n v="0"/>
    <m/>
    <n v="2"/>
    <n v="35"/>
    <n v="2"/>
    <n v="1"/>
    <n v="414"/>
    <n v="1.3"/>
    <n v="110"/>
    <n v="0.73333333333333162"/>
    <n v="33"/>
    <n v="0.73333333333333295"/>
    <n v="36"/>
    <n v="1"/>
    <n v="5"/>
    <n v="0.33333333333333348"/>
    <n v="0"/>
    <n v="1.3877787807814457E-16"/>
    <n v="0"/>
    <x v="2"/>
  </r>
  <r>
    <x v="1"/>
    <d v="2010-04-21T00:00:00"/>
    <x v="0"/>
    <s v="UPA400"/>
    <x v="35"/>
    <x v="91"/>
    <n v="814724"/>
    <n v="39603"/>
    <n v="0"/>
    <n v="3"/>
    <m/>
    <n v="1"/>
    <n v="5.9"/>
    <m/>
    <m/>
    <n v="0.25"/>
    <m/>
    <n v="439"/>
    <n v="109"/>
    <n v="6"/>
    <n v="0"/>
    <n v="9"/>
    <n v="30"/>
    <n v="0"/>
    <n v="0"/>
    <n v="2"/>
    <n v="28"/>
    <n v="3"/>
    <n v="1"/>
    <n v="439"/>
    <n v="1.3"/>
    <n v="109"/>
    <n v="0.72666666666666491"/>
    <n v="9"/>
    <n v="0.19999999999999954"/>
    <n v="30"/>
    <n v="1"/>
    <n v="6"/>
    <n v="0.40000000000000013"/>
    <n v="0"/>
    <n v="1.3877787807814457E-16"/>
    <n v="0"/>
    <x v="3"/>
  </r>
  <r>
    <x v="1"/>
    <d v="2010-04-21T00:00:00"/>
    <x v="0"/>
    <s v="UPA400"/>
    <x v="35"/>
    <x v="195"/>
    <n v="763203"/>
    <n v="69874"/>
    <n v="0"/>
    <n v="10"/>
    <m/>
    <n v="2"/>
    <n v="7.1"/>
    <n v="36.5"/>
    <n v="0.92"/>
    <n v="0.06"/>
    <s v=""/>
    <n v="70"/>
    <n v="102"/>
    <n v="2"/>
    <n v="0"/>
    <n v="21"/>
    <n v="5"/>
    <n v="0"/>
    <n v="0"/>
    <n v="0"/>
    <n v="33"/>
    <n v="5"/>
    <n v="1"/>
    <n v="70"/>
    <n v="0.23333333333333686"/>
    <n v="102"/>
    <n v="0.67999999999999794"/>
    <n v="21"/>
    <n v="0.46666666666666601"/>
    <n v="5"/>
    <n v="0.16666666666666685"/>
    <n v="2"/>
    <n v="0.13333333333333353"/>
    <n v="0"/>
    <n v="1.3877787807814457E-16"/>
    <n v="0"/>
    <x v="4"/>
  </r>
  <r>
    <x v="1"/>
    <d v="2010-04-21T00:00:00"/>
    <x v="0"/>
    <s v="UPA400"/>
    <x v="35"/>
    <x v="196"/>
    <n v="730087"/>
    <n v="175470"/>
    <n v="0"/>
    <n v="5"/>
    <n v="0"/>
    <n v="6"/>
    <n v="7.2"/>
    <n v="37.4"/>
    <n v="0.2"/>
    <n v="0.1"/>
    <s v="Clara"/>
    <n v="210"/>
    <n v="154"/>
    <n v="10"/>
    <n v="0"/>
    <n v="23"/>
    <n v="15"/>
    <n v="0"/>
    <n v="1"/>
    <n v="0"/>
    <n v="42"/>
    <n v="11"/>
    <n v="2"/>
    <n v="210"/>
    <n v="0.70000000000000306"/>
    <n v="154"/>
    <n v="1"/>
    <n v="23"/>
    <n v="0.51111111111111041"/>
    <n v="15"/>
    <n v="0.50000000000000011"/>
    <n v="10"/>
    <n v="0.66666666666666674"/>
    <n v="0"/>
    <n v="1.3877787807814457E-16"/>
    <n v="0"/>
    <x v="5"/>
  </r>
  <r>
    <x v="1"/>
    <d v="2010-04-21T00:00:00"/>
    <x v="0"/>
    <s v="UPA400"/>
    <x v="35"/>
    <x v="11"/>
    <n v="727935"/>
    <n v="34606"/>
    <n v="0"/>
    <n v="6"/>
    <n v="0"/>
    <n v="1"/>
    <n v="7.1"/>
    <n v="36.5"/>
    <n v="0.1"/>
    <n v="0.1"/>
    <s v="Clara"/>
    <n v="25"/>
    <n v="55"/>
    <n v="0"/>
    <n v="0"/>
    <n v="8"/>
    <n v="3"/>
    <n v="0"/>
    <n v="0"/>
    <n v="0"/>
    <n v="26"/>
    <n v="4"/>
    <n v="0"/>
    <n v="25"/>
    <n v="8.3333333333337145E-2"/>
    <n v="55"/>
    <n v="0.36666666666666375"/>
    <n v="8"/>
    <n v="0.17777777777777731"/>
    <n v="3"/>
    <n v="0.1000000000000002"/>
    <n v="0"/>
    <n v="1.9428902930940239E-16"/>
    <n v="0"/>
    <n v="1.3877787807814457E-16"/>
    <n v="0"/>
    <x v="6"/>
  </r>
  <r>
    <x v="1"/>
    <d v="2010-04-21T00:00:00"/>
    <x v="0"/>
    <s v="UPA400"/>
    <x v="35"/>
    <x v="197"/>
    <n v="705299"/>
    <n v="150682"/>
    <n v="0"/>
    <n v="19"/>
    <n v="-1"/>
    <n v="7"/>
    <n v="7.1"/>
    <n v="36.9"/>
    <n v="0.4"/>
    <n v="0.1"/>
    <s v="Clara"/>
    <n v="236"/>
    <n v="148"/>
    <n v="14"/>
    <n v="1"/>
    <n v="23"/>
    <n v="15"/>
    <n v="1"/>
    <n v="1"/>
    <n v="-1"/>
    <n v="46"/>
    <n v="13"/>
    <n v="2"/>
    <n v="236"/>
    <n v="0.78666666666666885"/>
    <n v="148"/>
    <n v="0.98666666666666658"/>
    <n v="23"/>
    <n v="0.51111111111111041"/>
    <n v="15"/>
    <n v="0.50000000000000011"/>
    <n v="14"/>
    <n v="0.93333333333333335"/>
    <n v="1"/>
    <n v="0.10000000000000014"/>
    <n v="0"/>
    <x v="7"/>
  </r>
  <r>
    <x v="1"/>
    <d v="2010-04-21T00:00:00"/>
    <x v="0"/>
    <s v="UPA400"/>
    <x v="35"/>
    <x v="117"/>
    <n v="675892"/>
    <n v="27680"/>
    <n v="0"/>
    <n v="2.2999999999999998"/>
    <n v="0"/>
    <n v="6.3"/>
    <n v="6.9"/>
    <n v="36.1"/>
    <m/>
    <n v="-1"/>
    <s v="Oscura"/>
    <n v="129.30000000000001"/>
    <n v="93.1"/>
    <n v="9.5"/>
    <n v="1.8"/>
    <n v="12.6"/>
    <n v="12.2"/>
    <n v="0.2"/>
    <n v="0"/>
    <n v="0"/>
    <n v="103.7"/>
    <n v="32.5"/>
    <n v="1.4"/>
    <n v="129"/>
    <n v="0.43000000000000466"/>
    <n v="93"/>
    <n v="0.62"/>
    <n v="13"/>
    <n v="0.28888888888888842"/>
    <n v="12"/>
    <n v="0.40000000000000013"/>
    <n v="10"/>
    <n v="0.66666666666666674"/>
    <n v="2"/>
    <n v="0.20000000000000015"/>
    <n v="0"/>
    <x v="8"/>
  </r>
  <r>
    <x v="1"/>
    <d v="2010-04-21T00:00:00"/>
    <x v="0"/>
    <s v="UPA400"/>
    <x v="35"/>
    <x v="38"/>
    <n v="648212"/>
    <n v="181843"/>
    <n v="0"/>
    <n v="0"/>
    <n v="0"/>
    <n v="17.8"/>
    <n v="6.6"/>
    <n v="37.200000000000003"/>
    <m/>
    <m/>
    <s v="Oscura"/>
    <n v="110.6"/>
    <n v="75.3"/>
    <n v="22.4"/>
    <n v="4.2"/>
    <n v="6.4"/>
    <n v="24.9"/>
    <n v="1.2"/>
    <n v="0.9"/>
    <n v="0"/>
    <n v="258.89999999999998"/>
    <n v="42.8"/>
    <n v="9"/>
    <n v="111"/>
    <n v="0.37000000000000427"/>
    <n v="75"/>
    <n v="0.49999999999999684"/>
    <n v="6"/>
    <n v="0.13333333333333286"/>
    <n v="25"/>
    <n v="0.83333333333333337"/>
    <n v="22"/>
    <n v="1"/>
    <n v="4"/>
    <n v="0.40000000000000013"/>
    <n v="0"/>
    <x v="9"/>
  </r>
  <r>
    <x v="1"/>
    <d v="2013-05-12T00:00:00"/>
    <x v="0"/>
    <s v="UPA400"/>
    <x v="36"/>
    <x v="198"/>
    <n v="898383"/>
    <n v="86463"/>
    <n v="0"/>
    <n v="5"/>
    <m/>
    <n v="1"/>
    <n v="5.8"/>
    <m/>
    <m/>
    <n v="0.23"/>
    <m/>
    <n v="94"/>
    <n v="160"/>
    <n v="1"/>
    <n v="1"/>
    <n v="9"/>
    <n v="12"/>
    <n v="0"/>
    <n v="1"/>
    <n v="0"/>
    <n v="39"/>
    <n v="5"/>
    <n v="0"/>
    <n v="94"/>
    <n v="0.31333333333333724"/>
    <n v="160"/>
    <n v="1"/>
    <n v="9"/>
    <n v="0.19999999999999954"/>
    <n v="12"/>
    <n v="0.40000000000000013"/>
    <n v="1"/>
    <n v="6.666666666666686E-2"/>
    <n v="1"/>
    <n v="0.10000000000000014"/>
    <n v="1"/>
    <x v="0"/>
  </r>
  <r>
    <x v="1"/>
    <d v="2013-05-12T00:00:00"/>
    <x v="0"/>
    <s v="UPA400"/>
    <x v="36"/>
    <x v="199"/>
    <n v="857859"/>
    <n v="45939"/>
    <n v="0"/>
    <n v="5"/>
    <m/>
    <n v="1"/>
    <n v="6"/>
    <m/>
    <m/>
    <n v="0.18"/>
    <m/>
    <n v="46"/>
    <n v="77"/>
    <n v="1"/>
    <n v="0"/>
    <n v="10"/>
    <n v="5"/>
    <n v="1"/>
    <n v="0"/>
    <n v="0"/>
    <n v="35"/>
    <n v="6"/>
    <n v="1"/>
    <n v="46"/>
    <n v="0.15333333333333701"/>
    <n v="77"/>
    <n v="0.5133333333333302"/>
    <n v="10"/>
    <n v="0.22222222222222177"/>
    <n v="5"/>
    <n v="0.16666666666666685"/>
    <n v="1"/>
    <n v="6.666666666666686E-2"/>
    <n v="0"/>
    <n v="1.3877787807814457E-16"/>
    <n v="0"/>
    <x v="1"/>
  </r>
  <r>
    <x v="1"/>
    <d v="2013-05-12T00:00:00"/>
    <x v="0"/>
    <s v="UPA400"/>
    <x v="36"/>
    <x v="32"/>
    <n v="824878"/>
    <n v="57628"/>
    <n v="0"/>
    <n v="5"/>
    <m/>
    <n v="4"/>
    <n v="6.0579999999999998"/>
    <n v="26.07"/>
    <n v="1.23"/>
    <n v="0.36"/>
    <m/>
    <n v="86"/>
    <n v="54"/>
    <n v="2"/>
    <n v="0"/>
    <n v="6"/>
    <n v="7"/>
    <n v="0"/>
    <m/>
    <n v="0"/>
    <n v="40"/>
    <n v="5"/>
    <n v="2"/>
    <n v="86"/>
    <n v="0.2866666666666704"/>
    <n v="54"/>
    <n v="0.3599999999999971"/>
    <n v="6"/>
    <n v="0.13333333333333286"/>
    <n v="7"/>
    <n v="0.2333333333333335"/>
    <n v="2"/>
    <n v="0.13333333333333353"/>
    <n v="0"/>
    <n v="1.3877787807814457E-16"/>
    <n v="0"/>
    <x v="2"/>
  </r>
  <r>
    <x v="1"/>
    <d v="2013-05-12T00:00:00"/>
    <x v="0"/>
    <s v="UPA400"/>
    <x v="36"/>
    <x v="3"/>
    <n v="820132"/>
    <n v="52882"/>
    <n v="0"/>
    <n v="2"/>
    <m/>
    <n v="4"/>
    <n v="6.2"/>
    <m/>
    <m/>
    <n v="0.41"/>
    <m/>
    <n v="81"/>
    <n v="46"/>
    <n v="4"/>
    <n v="0"/>
    <n v="3"/>
    <n v="8"/>
    <n v="0"/>
    <n v="0"/>
    <n v="0"/>
    <n v="35"/>
    <n v="7"/>
    <n v="1"/>
    <n v="81"/>
    <n v="0.27000000000000363"/>
    <n v="46"/>
    <n v="0.30666666666666387"/>
    <n v="3"/>
    <n v="6.666666666666618E-2"/>
    <n v="8"/>
    <n v="0.26666666666666683"/>
    <n v="4"/>
    <n v="0.26666666666666683"/>
    <n v="0"/>
    <n v="1.3877787807814457E-16"/>
    <n v="0"/>
    <x v="3"/>
  </r>
  <r>
    <x v="1"/>
    <d v="2013-05-12T00:00:00"/>
    <x v="0"/>
    <s v="UPA400"/>
    <x v="36"/>
    <x v="79"/>
    <n v="748175"/>
    <n v="31530"/>
    <n v="0"/>
    <n v="4"/>
    <m/>
    <n v="3"/>
    <n v="6.7"/>
    <s v=""/>
    <s v=""/>
    <n v="1.91"/>
    <s v=""/>
    <n v="54"/>
    <n v="56"/>
    <n v="15"/>
    <n v="0"/>
    <n v="8"/>
    <n v="4"/>
    <n v="0"/>
    <n v="1"/>
    <n v="0"/>
    <n v="49"/>
    <n v="7"/>
    <n v="1"/>
    <n v="54"/>
    <n v="0.18000000000000363"/>
    <n v="56"/>
    <n v="0.37333333333333041"/>
    <n v="8"/>
    <n v="0.17777777777777731"/>
    <n v="4"/>
    <n v="0.13333333333333353"/>
    <n v="15"/>
    <n v="1"/>
    <n v="0"/>
    <n v="1.3877787807814457E-16"/>
    <n v="0"/>
    <x v="4"/>
  </r>
  <r>
    <x v="1"/>
    <d v="2013-05-12T00:00:00"/>
    <x v="0"/>
    <s v="UPA400"/>
    <x v="36"/>
    <x v="47"/>
    <n v="716645"/>
    <n v="182355"/>
    <n v="0"/>
    <n v="13"/>
    <n v="0"/>
    <n v="4"/>
    <n v="7.2"/>
    <n v="37.9"/>
    <n v="0"/>
    <n v="0.1"/>
    <s v="Clara"/>
    <n v="1104"/>
    <n v="688"/>
    <n v="28"/>
    <n v="3"/>
    <n v="44"/>
    <n v="50"/>
    <n v="0"/>
    <n v="5"/>
    <n v="0"/>
    <n v="73"/>
    <n v="37"/>
    <n v="2"/>
    <n v="1104"/>
    <n v="1.5"/>
    <n v="688"/>
    <n v="1"/>
    <n v="44"/>
    <n v="0.97777777777777775"/>
    <n v="50"/>
    <n v="1"/>
    <n v="28"/>
    <n v="1"/>
    <n v="3"/>
    <n v="0.30000000000000016"/>
    <n v="0"/>
    <x v="5"/>
  </r>
  <r>
    <x v="1"/>
    <d v="2013-05-12T00:00:00"/>
    <x v="1"/>
    <s v="UPA400"/>
    <x v="36"/>
    <x v="161"/>
    <n v="651916"/>
    <n v="117626"/>
    <n v="0"/>
    <n v="0"/>
    <n v="0"/>
    <n v="3.5"/>
    <n v="7"/>
    <n v="37.1"/>
    <m/>
    <n v="-1"/>
    <s v="Oscura"/>
    <n v="105.1"/>
    <n v="36.299999999999997"/>
    <n v="13.3"/>
    <n v="7.7"/>
    <n v="1.1000000000000001"/>
    <n v="20.8"/>
    <n v="0.2"/>
    <n v="2.6"/>
    <n v="0"/>
    <n v="217.5"/>
    <n v="38.4"/>
    <n v="1.8"/>
    <n v="105"/>
    <n v="0.35000000000000414"/>
    <n v="36"/>
    <n v="0.23999999999999733"/>
    <n v="1"/>
    <n v="2.222222222222173E-2"/>
    <n v="21"/>
    <n v="0.70000000000000007"/>
    <n v="13"/>
    <n v="0.8666666666666667"/>
    <n v="8"/>
    <n v="0.8"/>
    <n v="0"/>
    <x v="6"/>
  </r>
  <r>
    <x v="1"/>
    <d v="2013-05-12T00:00:00"/>
    <x v="1"/>
    <s v="UPA400"/>
    <x v="36"/>
    <x v="146"/>
    <n v="646259"/>
    <n v="91642"/>
    <n v="0"/>
    <n v="0"/>
    <n v="0"/>
    <n v="11.6"/>
    <n v="6.8"/>
    <n v="37.700000000000003"/>
    <m/>
    <n v="-1"/>
    <s v="Oscura"/>
    <n v="100.5"/>
    <n v="33.299999999999997"/>
    <n v="5.2"/>
    <n v="2.1"/>
    <n v="9.1"/>
    <n v="12.4"/>
    <n v="1.1000000000000001"/>
    <n v="3"/>
    <n v="0"/>
    <n v="131.5"/>
    <n v="28.9"/>
    <n v="0.3"/>
    <n v="101"/>
    <n v="0.33666666666667072"/>
    <n v="33"/>
    <n v="0.21999999999999736"/>
    <n v="9"/>
    <n v="0.19999999999999954"/>
    <n v="12"/>
    <n v="0.40000000000000013"/>
    <n v="5"/>
    <n v="0.33333333333333348"/>
    <n v="2"/>
    <n v="0.20000000000000015"/>
    <n v="0"/>
    <x v="7"/>
  </r>
  <r>
    <x v="1"/>
    <d v="2013-05-12T00:00:00"/>
    <x v="1"/>
    <s v="UPA400"/>
    <x v="36"/>
    <x v="200"/>
    <n v="682010"/>
    <n v="127393"/>
    <n v="0"/>
    <n v="2.1"/>
    <n v="0"/>
    <n v="16.7"/>
    <n v="6.8"/>
    <n v="37.799999999999997"/>
    <m/>
    <n v="-1"/>
    <s v="Oscura"/>
    <n v="84.3"/>
    <n v="85.9"/>
    <n v="11.4"/>
    <n v="5.4"/>
    <n v="24.3"/>
    <n v="27.3"/>
    <n v="1.1000000000000001"/>
    <n v="0"/>
    <n v="0"/>
    <n v="123"/>
    <n v="44"/>
    <n v="2.6"/>
    <n v="84"/>
    <n v="0.28000000000000369"/>
    <n v="86"/>
    <n v="0.57333333333333059"/>
    <n v="24"/>
    <n v="0.53333333333333266"/>
    <n v="27"/>
    <n v="0.9"/>
    <n v="11"/>
    <n v="0.73333333333333339"/>
    <n v="5"/>
    <n v="0.50000000000000011"/>
    <n v="0"/>
    <x v="8"/>
  </r>
  <r>
    <x v="1"/>
    <d v="2011-09-28T00:00:00"/>
    <x v="0"/>
    <s v="UPA400"/>
    <x v="37"/>
    <x v="201"/>
    <n v="908790"/>
    <n v="42112"/>
    <n v="0"/>
    <n v="13"/>
    <m/>
    <n v="2"/>
    <n v="5.9"/>
    <m/>
    <m/>
    <n v="0.38"/>
    <m/>
    <n v="752"/>
    <n v="247"/>
    <n v="8"/>
    <n v="1"/>
    <n v="58"/>
    <n v="25"/>
    <n v="2"/>
    <n v="2"/>
    <n v="2"/>
    <n v="39"/>
    <n v="8"/>
    <n v="2"/>
    <n v="752"/>
    <n v="1.5"/>
    <n v="247"/>
    <n v="1"/>
    <n v="58"/>
    <n v="1"/>
    <n v="25"/>
    <n v="0.83333333333333337"/>
    <n v="8"/>
    <n v="0.53333333333333344"/>
    <n v="1"/>
    <n v="0.10000000000000014"/>
    <n v="1"/>
    <x v="0"/>
  </r>
  <r>
    <x v="1"/>
    <d v="2011-09-28T00:00:00"/>
    <x v="0"/>
    <s v="UPA400"/>
    <x v="37"/>
    <x v="202"/>
    <n v="866678"/>
    <n v="775121"/>
    <n v="0"/>
    <n v="24"/>
    <m/>
    <n v="4"/>
    <n v="5.7"/>
    <m/>
    <m/>
    <n v="0.28999999999999998"/>
    <m/>
    <n v="1515"/>
    <n v="257"/>
    <n v="16"/>
    <n v="1"/>
    <n v="107"/>
    <n v="66"/>
    <n v="3"/>
    <n v="3"/>
    <n v="4"/>
    <n v="32"/>
    <n v="7"/>
    <n v="3"/>
    <n v="1515"/>
    <n v="1.5"/>
    <n v="257"/>
    <n v="1"/>
    <n v="107"/>
    <n v="1"/>
    <n v="66"/>
    <n v="1"/>
    <n v="16"/>
    <n v="1"/>
    <n v="1"/>
    <n v="0.10000000000000014"/>
    <n v="0"/>
    <x v="1"/>
  </r>
  <r>
    <x v="1"/>
    <d v="2011-09-28T00:00:00"/>
    <x v="0"/>
    <s v="UPA400"/>
    <x v="37"/>
    <x v="2"/>
    <n v="862769"/>
    <n v="48145"/>
    <n v="0"/>
    <n v="8"/>
    <m/>
    <n v="2"/>
    <n v="5.9260000000000002"/>
    <n v="27.52"/>
    <n v="1.34"/>
    <n v="0.34"/>
    <m/>
    <n v="254"/>
    <n v="65"/>
    <n v="5"/>
    <n v="0"/>
    <n v="11"/>
    <n v="32"/>
    <n v="0"/>
    <m/>
    <n v="1"/>
    <n v="34"/>
    <n v="3"/>
    <n v="0"/>
    <n v="254"/>
    <n v="0.84666666666666823"/>
    <n v="65"/>
    <n v="0.4333333333333303"/>
    <n v="11"/>
    <n v="0.24444444444444399"/>
    <n v="32"/>
    <n v="1"/>
    <n v="5"/>
    <n v="0.33333333333333348"/>
    <n v="0"/>
    <n v="1.3877787807814457E-16"/>
    <n v="0"/>
    <x v="2"/>
  </r>
  <r>
    <x v="1"/>
    <d v="2011-09-28T00:00:00"/>
    <x v="0"/>
    <s v="UPA400"/>
    <x v="37"/>
    <x v="3"/>
    <n v="855250"/>
    <n v="40626"/>
    <n v="0"/>
    <n v="3"/>
    <m/>
    <n v="1"/>
    <n v="5.9"/>
    <m/>
    <m/>
    <n v="0.42"/>
    <m/>
    <n v="436"/>
    <n v="66"/>
    <n v="8"/>
    <n v="0"/>
    <n v="8"/>
    <n v="40"/>
    <n v="1"/>
    <n v="0"/>
    <n v="1"/>
    <n v="28"/>
    <n v="4"/>
    <n v="0"/>
    <n v="436"/>
    <n v="1.3"/>
    <n v="66"/>
    <n v="0.43999999999999695"/>
    <n v="8"/>
    <n v="0.17777777777777731"/>
    <n v="40"/>
    <n v="1"/>
    <n v="8"/>
    <n v="0.53333333333333344"/>
    <n v="0"/>
    <n v="1.3877787807814457E-16"/>
    <n v="0"/>
    <x v="3"/>
  </r>
  <r>
    <x v="1"/>
    <d v="2011-09-28T00:00:00"/>
    <x v="0"/>
    <s v="UPA400"/>
    <x v="37"/>
    <x v="203"/>
    <n v="800610"/>
    <n v="33760"/>
    <n v="0"/>
    <n v="4"/>
    <m/>
    <n v="3"/>
    <n v="6.2"/>
    <m/>
    <m/>
    <n v="0.88"/>
    <m/>
    <n v="370"/>
    <n v="78"/>
    <n v="10"/>
    <n v="0"/>
    <n v="11"/>
    <n v="29"/>
    <n v="0"/>
    <n v="0"/>
    <n v="1"/>
    <n v="32"/>
    <n v="4"/>
    <n v="0"/>
    <n v="370"/>
    <n v="1.3"/>
    <n v="78"/>
    <n v="0.51999999999999691"/>
    <n v="11"/>
    <n v="0.24444444444444399"/>
    <n v="29"/>
    <n v="0.96666666666666667"/>
    <n v="10"/>
    <n v="0.66666666666666674"/>
    <n v="0"/>
    <n v="1.3877787807814457E-16"/>
    <n v="0"/>
    <x v="4"/>
  </r>
  <r>
    <x v="1"/>
    <d v="2011-09-28T00:00:00"/>
    <x v="0"/>
    <s v="UPA400"/>
    <x v="37"/>
    <x v="204"/>
    <n v="766850"/>
    <n v="119502"/>
    <n v="0"/>
    <n v="5"/>
    <m/>
    <n v="6"/>
    <n v="7.1"/>
    <n v="36.799999999999997"/>
    <n v="0.4"/>
    <n v="0.1"/>
    <s v="Clara"/>
    <n v="675"/>
    <n v="120"/>
    <n v="16"/>
    <n v="0"/>
    <n v="18"/>
    <n v="44"/>
    <n v="0"/>
    <n v="0"/>
    <n v="0"/>
    <n v="32"/>
    <n v="11"/>
    <n v="1"/>
    <n v="675"/>
    <n v="1"/>
    <n v="120"/>
    <n v="0.79999999999999871"/>
    <n v="18"/>
    <n v="0.39999999999999941"/>
    <n v="44"/>
    <n v="1"/>
    <n v="16"/>
    <n v="1"/>
    <n v="0"/>
    <n v="1.3877787807814457E-16"/>
    <n v="0"/>
    <x v="5"/>
  </r>
  <r>
    <x v="1"/>
    <d v="2011-09-28T00:00:00"/>
    <x v="0"/>
    <s v="UPA400"/>
    <x v="37"/>
    <x v="205"/>
    <n v="736575"/>
    <n v="89227"/>
    <n v="0"/>
    <n v="6"/>
    <n v="-1"/>
    <n v="8"/>
    <n v="7.1"/>
    <n v="37.1"/>
    <n v="0.1"/>
    <n v="0.1"/>
    <s v="Clara"/>
    <n v="712"/>
    <n v="86"/>
    <n v="18"/>
    <n v="1"/>
    <n v="16"/>
    <n v="40"/>
    <n v="0"/>
    <n v="1"/>
    <n v="-1"/>
    <n v="31"/>
    <n v="10"/>
    <n v="1"/>
    <n v="712"/>
    <n v="1.5"/>
    <n v="86"/>
    <n v="0.57333333333333059"/>
    <n v="16"/>
    <n v="0.35555555555555501"/>
    <n v="40"/>
    <n v="1"/>
    <n v="18"/>
    <n v="1"/>
    <n v="1"/>
    <n v="0.10000000000000014"/>
    <n v="0"/>
    <x v="6"/>
  </r>
  <r>
    <x v="1"/>
    <d v="2011-09-28T00:00:00"/>
    <x v="0"/>
    <s v="UPA400"/>
    <x v="37"/>
    <x v="206"/>
    <n v="619516"/>
    <n v="85226"/>
    <n v="0"/>
    <n v="0"/>
    <n v="0"/>
    <n v="11.7"/>
    <n v="7"/>
    <n v="36.200000000000003"/>
    <m/>
    <n v="-1"/>
    <s v="Oscura"/>
    <n v="153.4"/>
    <n v="144.6"/>
    <n v="22.7"/>
    <n v="3.7"/>
    <n v="18"/>
    <n v="29.1"/>
    <n v="1.3"/>
    <n v="0.8"/>
    <n v="0"/>
    <n v="279.5"/>
    <n v="32.1"/>
    <n v="1.4"/>
    <n v="153"/>
    <n v="0.510000000000005"/>
    <n v="145"/>
    <n v="0.96666666666666645"/>
    <n v="18"/>
    <n v="0.39999999999999941"/>
    <n v="29"/>
    <n v="0.96666666666666667"/>
    <n v="23"/>
    <n v="1"/>
    <n v="4"/>
    <n v="0.40000000000000013"/>
    <n v="0"/>
    <x v="7"/>
  </r>
  <r>
    <x v="1"/>
    <d v="2009-02-17T00:00:00"/>
    <x v="0"/>
    <s v="UPA400"/>
    <x v="38"/>
    <x v="25"/>
    <n v="859330"/>
    <n v="12053"/>
    <n v="0"/>
    <n v="4"/>
    <m/>
    <n v="2"/>
    <n v="6.3630000000000004"/>
    <n v="29.38"/>
    <n v="1.3"/>
    <n v="0.39"/>
    <m/>
    <n v="33"/>
    <n v="78"/>
    <n v="20"/>
    <n v="1"/>
    <n v="6"/>
    <n v="2"/>
    <n v="0"/>
    <m/>
    <n v="0"/>
    <n v="29"/>
    <n v="2"/>
    <n v="0"/>
    <n v="33"/>
    <n v="0.11000000000000376"/>
    <n v="78"/>
    <n v="0.51999999999999691"/>
    <n v="6"/>
    <n v="0.13333333333333286"/>
    <n v="2"/>
    <n v="6.6666666666666874E-2"/>
    <n v="20"/>
    <n v="1"/>
    <n v="1"/>
    <n v="0.10000000000000014"/>
    <n v="1"/>
    <x v="0"/>
  </r>
  <r>
    <x v="1"/>
    <d v="2009-02-17T00:00:00"/>
    <x v="0"/>
    <s v="UPA400"/>
    <x v="38"/>
    <x v="207"/>
    <n v="838364"/>
    <n v="104243"/>
    <n v="0"/>
    <n v="7"/>
    <m/>
    <n v="7"/>
    <n v="6.6"/>
    <n v="33.700000000000003"/>
    <n v="1.39"/>
    <n v="0.04"/>
    <m/>
    <n v="101"/>
    <n v="221"/>
    <n v="162"/>
    <n v="1"/>
    <n v="21"/>
    <n v="8"/>
    <n v="1"/>
    <n v="2"/>
    <n v="0"/>
    <n v="46"/>
    <n v="9"/>
    <n v="1"/>
    <n v="101"/>
    <n v="0.33666666666667072"/>
    <n v="221"/>
    <n v="1"/>
    <n v="21"/>
    <n v="0.46666666666666601"/>
    <n v="8"/>
    <n v="0.26666666666666683"/>
    <n v="162"/>
    <n v="1"/>
    <n v="1"/>
    <n v="0.10000000000000014"/>
    <n v="0"/>
    <x v="1"/>
  </r>
  <r>
    <x v="1"/>
    <d v="2009-02-17T00:00:00"/>
    <x v="0"/>
    <s v="UPA400"/>
    <x v="38"/>
    <x v="208"/>
    <n v="796394"/>
    <n v="62273"/>
    <n v="0"/>
    <n v="6"/>
    <m/>
    <n v="12"/>
    <n v="7.1"/>
    <n v="35.9"/>
    <n v="0.91"/>
    <n v="0.05"/>
    <s v="   CLARA"/>
    <n v="53"/>
    <n v="146"/>
    <n v="164"/>
    <n v="1"/>
    <n v="20"/>
    <n v="4"/>
    <n v="1"/>
    <n v="1"/>
    <n v="0"/>
    <n v="36"/>
    <n v="7"/>
    <n v="1"/>
    <n v="53"/>
    <n v="0.1766666666666703"/>
    <n v="146"/>
    <n v="0.97333333333333316"/>
    <n v="20"/>
    <n v="0.44444444444444381"/>
    <n v="4"/>
    <n v="0.13333333333333353"/>
    <n v="164"/>
    <n v="1"/>
    <n v="1"/>
    <n v="0.10000000000000014"/>
    <n v="0"/>
    <x v="2"/>
  </r>
  <r>
    <x v="1"/>
    <d v="2009-02-17T00:00:00"/>
    <x v="0"/>
    <s v="UPA400"/>
    <x v="38"/>
    <x v="43"/>
    <n v="701186"/>
    <n v="53838"/>
    <n v="0"/>
    <n v="1.8"/>
    <n v="0"/>
    <n v="8.1"/>
    <n v="6.8"/>
    <n v="37.5"/>
    <m/>
    <n v="-1"/>
    <s v="Oscura"/>
    <n v="418.7"/>
    <n v="59"/>
    <n v="12.9"/>
    <n v="2"/>
    <n v="14.4"/>
    <n v="43.4"/>
    <n v="1.2"/>
    <n v="0"/>
    <n v="0"/>
    <n v="79.7"/>
    <n v="26.6"/>
    <n v="1.8"/>
    <n v="419"/>
    <n v="1.3"/>
    <n v="59"/>
    <n v="0.39333333333333037"/>
    <n v="14"/>
    <n v="0.31111111111111062"/>
    <n v="43"/>
    <n v="1"/>
    <n v="13"/>
    <n v="0.8666666666666667"/>
    <n v="2"/>
    <n v="0.20000000000000015"/>
    <n v="0"/>
    <x v="3"/>
  </r>
  <r>
    <x v="1"/>
    <d v="2009-02-17T00:00:00"/>
    <x v="0"/>
    <s v="UPA400"/>
    <x v="38"/>
    <x v="185"/>
    <n v="675909"/>
    <n v="28561"/>
    <n v="0"/>
    <n v="0"/>
    <n v="0.1"/>
    <n v="8.5"/>
    <n v="7"/>
    <n v="38.6"/>
    <m/>
    <n v="0"/>
    <s v="Oscura"/>
    <n v="0"/>
    <n v="3.3"/>
    <n v="14.5"/>
    <n v="2.5"/>
    <n v="4.8"/>
    <n v="48.5"/>
    <n v="1.3"/>
    <n v="1.9"/>
    <n v="0"/>
    <n v="28.1"/>
    <n v="24.1"/>
    <n v="1.2"/>
    <n v="0"/>
    <n v="3.8380756905986857E-15"/>
    <n v="3"/>
    <n v="1.999999999999752E-2"/>
    <n v="5"/>
    <n v="0.11111111111111063"/>
    <n v="49"/>
    <n v="1"/>
    <n v="15"/>
    <n v="1"/>
    <n v="3"/>
    <n v="0.30000000000000016"/>
    <n v="0"/>
    <x v="4"/>
  </r>
  <r>
    <x v="1"/>
    <d v="2009-02-17T00:00:00"/>
    <x v="0"/>
    <s v="UPA400"/>
    <x v="38"/>
    <x v="209"/>
    <n v="647348"/>
    <n v="188708"/>
    <n v="0"/>
    <n v="0"/>
    <n v="0"/>
    <n v="27.2"/>
    <n v="7"/>
    <n v="36.700000000000003"/>
    <m/>
    <n v="-1"/>
    <s v="Oscura"/>
    <n v="0"/>
    <n v="95.2"/>
    <n v="58.3"/>
    <n v="3.4"/>
    <n v="9.8000000000000007"/>
    <n v="95.7"/>
    <n v="0.8"/>
    <n v="1.7"/>
    <n v="0"/>
    <n v="121.2"/>
    <n v="45.7"/>
    <n v="2.2999999999999998"/>
    <n v="0"/>
    <n v="3.8380756905986857E-15"/>
    <n v="95"/>
    <n v="0.63333333333333097"/>
    <n v="10"/>
    <n v="0.22222222222222177"/>
    <n v="96"/>
    <n v="1"/>
    <n v="58"/>
    <n v="1"/>
    <n v="3"/>
    <n v="0.30000000000000016"/>
    <n v="0"/>
    <x v="5"/>
  </r>
  <r>
    <x v="1"/>
    <d v="2010-03-23T00:00:00"/>
    <x v="0"/>
    <s v="UPA400"/>
    <x v="39"/>
    <x v="210"/>
    <n v="902387"/>
    <n v="87763"/>
    <n v="0"/>
    <n v="11"/>
    <m/>
    <n v="6"/>
    <n v="5.8"/>
    <m/>
    <m/>
    <n v="0.5"/>
    <m/>
    <n v="930"/>
    <n v="177"/>
    <n v="8"/>
    <n v="0"/>
    <n v="20"/>
    <n v="64"/>
    <n v="0"/>
    <n v="1"/>
    <n v="3"/>
    <n v="37"/>
    <n v="7"/>
    <n v="2"/>
    <n v="930"/>
    <n v="1.5"/>
    <n v="177"/>
    <n v="1"/>
    <n v="20"/>
    <n v="0.44444444444444381"/>
    <n v="64"/>
    <n v="1"/>
    <n v="8"/>
    <n v="0.53333333333333344"/>
    <n v="0"/>
    <n v="1.3877787807814457E-16"/>
    <n v="1"/>
    <x v="0"/>
  </r>
  <r>
    <x v="1"/>
    <d v="2010-03-23T00:00:00"/>
    <x v="0"/>
    <s v="UPA400"/>
    <x v="39"/>
    <x v="211"/>
    <n v="856041"/>
    <n v="43779"/>
    <n v="0"/>
    <n v="5"/>
    <m/>
    <n v="9"/>
    <n v="5.9"/>
    <m/>
    <m/>
    <n v="0.19"/>
    <m/>
    <n v="155"/>
    <n v="91"/>
    <n v="2"/>
    <n v="0"/>
    <n v="14"/>
    <n v="11"/>
    <n v="0"/>
    <n v="0"/>
    <n v="1"/>
    <n v="44"/>
    <n v="8"/>
    <n v="1"/>
    <n v="155"/>
    <n v="0.5166666666666716"/>
    <n v="91"/>
    <n v="0.60666666666666413"/>
    <n v="14"/>
    <n v="0.31111111111111062"/>
    <n v="11"/>
    <n v="0.36666666666666681"/>
    <n v="2"/>
    <n v="0.13333333333333353"/>
    <n v="0"/>
    <n v="1.3877787807814457E-16"/>
    <n v="0"/>
    <x v="1"/>
  </r>
  <r>
    <x v="1"/>
    <d v="2010-03-23T00:00:00"/>
    <x v="0"/>
    <s v="UPA400"/>
    <x v="39"/>
    <x v="84"/>
    <n v="846091"/>
    <n v="33829"/>
    <n v="0"/>
    <n v="3"/>
    <m/>
    <n v="11"/>
    <n v="6.0810000000000004"/>
    <n v="28.81"/>
    <n v="1.22"/>
    <n v="0.19"/>
    <m/>
    <n v="86"/>
    <n v="66"/>
    <n v="2"/>
    <n v="0"/>
    <n v="9"/>
    <n v="9"/>
    <n v="0"/>
    <m/>
    <n v="0"/>
    <n v="46"/>
    <n v="5"/>
    <n v="1"/>
    <n v="86"/>
    <n v="0.2866666666666704"/>
    <n v="66"/>
    <n v="0.43999999999999695"/>
    <n v="9"/>
    <n v="0.19999999999999954"/>
    <n v="9"/>
    <n v="0.30000000000000016"/>
    <n v="2"/>
    <n v="0.13333333333333353"/>
    <n v="0"/>
    <n v="1.3877787807814457E-16"/>
    <n v="0"/>
    <x v="2"/>
  </r>
  <r>
    <x v="1"/>
    <d v="2010-03-23T00:00:00"/>
    <x v="0"/>
    <s v="UPA400"/>
    <x v="39"/>
    <x v="9"/>
    <n v="833190"/>
    <n v="20928"/>
    <n v="0"/>
    <n v="4"/>
    <m/>
    <n v="9"/>
    <n v="6.2"/>
    <m/>
    <m/>
    <n v="0.2"/>
    <m/>
    <n v="77"/>
    <n v="63"/>
    <n v="3"/>
    <n v="0"/>
    <n v="7"/>
    <n v="8"/>
    <n v="0"/>
    <n v="0"/>
    <n v="1"/>
    <n v="50"/>
    <n v="7"/>
    <n v="1"/>
    <n v="77"/>
    <n v="0.25666666666667021"/>
    <n v="63"/>
    <n v="0.41999999999999699"/>
    <n v="7"/>
    <n v="0.15555555555555509"/>
    <n v="8"/>
    <n v="0.26666666666666683"/>
    <n v="3"/>
    <n v="0.20000000000000018"/>
    <n v="0"/>
    <n v="1.3877787807814457E-16"/>
    <n v="0"/>
    <x v="3"/>
  </r>
  <r>
    <x v="1"/>
    <d v="2010-03-23T00:00:00"/>
    <x v="0"/>
    <s v="UPA400"/>
    <x v="39"/>
    <x v="212"/>
    <n v="786729"/>
    <n v="31266"/>
    <n v="0"/>
    <n v="5"/>
    <m/>
    <n v="3"/>
    <n v="6.1"/>
    <m/>
    <m/>
    <n v="0.31"/>
    <m/>
    <n v="152"/>
    <n v="150"/>
    <n v="5"/>
    <n v="1"/>
    <n v="5"/>
    <n v="14"/>
    <n v="0"/>
    <n v="0"/>
    <n v="0"/>
    <n v="42"/>
    <n v="3"/>
    <n v="0"/>
    <n v="152"/>
    <n v="0.50666666666667171"/>
    <n v="150"/>
    <n v="1"/>
    <n v="5"/>
    <n v="0.11111111111111063"/>
    <n v="14"/>
    <n v="0.46666666666666679"/>
    <n v="5"/>
    <n v="0.33333333333333348"/>
    <n v="1"/>
    <n v="0.10000000000000014"/>
    <n v="0"/>
    <x v="4"/>
  </r>
  <r>
    <x v="1"/>
    <d v="2010-03-23T00:00:00"/>
    <x v="0"/>
    <s v="UPA400"/>
    <x v="39"/>
    <x v="148"/>
    <n v="766621"/>
    <n v="32500"/>
    <n v="0"/>
    <n v="5"/>
    <m/>
    <n v="10"/>
    <n v="7.1"/>
    <n v="36.299999999999997"/>
    <n v="1"/>
    <n v="0.1"/>
    <s v="Clara"/>
    <n v="40"/>
    <n v="97"/>
    <n v="176"/>
    <n v="1"/>
    <n v="19"/>
    <n v="2"/>
    <n v="1"/>
    <n v="1"/>
    <n v="0"/>
    <n v="28"/>
    <n v="5"/>
    <n v="1"/>
    <n v="40"/>
    <n v="0.13333333333333705"/>
    <n v="97"/>
    <n v="0.64666666666666439"/>
    <n v="19"/>
    <n v="0.42222222222222161"/>
    <n v="2"/>
    <n v="6.6666666666666874E-2"/>
    <n v="176"/>
    <n v="1"/>
    <n v="1"/>
    <n v="0.10000000000000014"/>
    <n v="0"/>
    <x v="5"/>
  </r>
  <r>
    <x v="1"/>
    <d v="2010-03-23T00:00:00"/>
    <x v="0"/>
    <s v="UPA400"/>
    <x v="39"/>
    <x v="213"/>
    <n v="697306"/>
    <n v="60861"/>
    <n v="0"/>
    <n v="1.8"/>
    <n v="0"/>
    <n v="7.9"/>
    <n v="7.1"/>
    <n v="37.200000000000003"/>
    <m/>
    <n v="-1"/>
    <s v="Oscura"/>
    <n v="69"/>
    <n v="48"/>
    <n v="2.7"/>
    <n v="2.5"/>
    <n v="6.2"/>
    <n v="13.1"/>
    <n v="0.9"/>
    <n v="0"/>
    <n v="0"/>
    <n v="119.1"/>
    <n v="30.4"/>
    <n v="0.2"/>
    <n v="69"/>
    <n v="0.23000000000000353"/>
    <n v="48"/>
    <n v="0.31999999999999718"/>
    <n v="6"/>
    <n v="0.13333333333333286"/>
    <n v="13"/>
    <n v="0.43333333333333346"/>
    <n v="3"/>
    <n v="0.20000000000000018"/>
    <n v="3"/>
    <n v="0.30000000000000016"/>
    <n v="0"/>
    <x v="6"/>
  </r>
  <r>
    <x v="1"/>
    <d v="2010-03-23T00:00:00"/>
    <x v="0"/>
    <s v="UPA400"/>
    <x v="39"/>
    <x v="214"/>
    <n v="667261"/>
    <n v="30816"/>
    <n v="0"/>
    <n v="0"/>
    <n v="0"/>
    <n v="2.4"/>
    <n v="7"/>
    <n v="32.299999999999997"/>
    <m/>
    <n v="-1"/>
    <s v="Oscura"/>
    <n v="43.7"/>
    <n v="2.2999999999999998"/>
    <n v="2.1"/>
    <n v="1.3"/>
    <n v="3.9"/>
    <n v="10.4"/>
    <n v="1.2"/>
    <n v="1.2"/>
    <n v="0"/>
    <n v="39.700000000000003"/>
    <n v="20.8"/>
    <n v="0.3"/>
    <n v="44"/>
    <n v="0.14666666666667036"/>
    <n v="2"/>
    <n v="1.3333333333330852E-2"/>
    <n v="4"/>
    <n v="8.8888888888888407E-2"/>
    <n v="10"/>
    <n v="0.33339999999999997"/>
    <n v="2"/>
    <n v="0.13333333333333353"/>
    <n v="1"/>
    <n v="0.10000000000000014"/>
    <n v="0"/>
    <x v="7"/>
  </r>
  <r>
    <x v="1"/>
    <d v="2010-03-23T00:00:00"/>
    <x v="0"/>
    <s v="UPA400"/>
    <x v="39"/>
    <x v="162"/>
    <n v="636445"/>
    <n v="182729"/>
    <n v="0"/>
    <n v="0"/>
    <n v="0"/>
    <n v="9.3000000000000007"/>
    <n v="6.8"/>
    <n v="34.5"/>
    <m/>
    <n v="-1"/>
    <s v="Oscura"/>
    <n v="250"/>
    <n v="55.6"/>
    <n v="11.8"/>
    <n v="2.6"/>
    <n v="9.1999999999999993"/>
    <n v="25.1"/>
    <n v="0.9"/>
    <n v="1"/>
    <n v="0"/>
    <n v="161.80000000000001"/>
    <n v="36.1"/>
    <n v="0.9"/>
    <n v="250"/>
    <n v="0.83333333333333504"/>
    <n v="56"/>
    <n v="0.37333333333333041"/>
    <n v="9"/>
    <n v="0.19999999999999954"/>
    <n v="25"/>
    <n v="0.83333333333333337"/>
    <n v="12"/>
    <n v="0.8"/>
    <n v="3"/>
    <n v="0.30000000000000016"/>
    <n v="0"/>
    <x v="8"/>
  </r>
  <r>
    <x v="1"/>
    <d v="2013-09-16T00:00:00"/>
    <x v="0"/>
    <s v="UPA400"/>
    <x v="40"/>
    <x v="215"/>
    <n v="919064"/>
    <n v="71787"/>
    <n v="0"/>
    <n v="6"/>
    <m/>
    <n v="2"/>
    <n v="5.9"/>
    <m/>
    <m/>
    <n v="0.37"/>
    <m/>
    <n v="58"/>
    <n v="252"/>
    <n v="12"/>
    <n v="2"/>
    <n v="15"/>
    <n v="6"/>
    <n v="0"/>
    <n v="2"/>
    <n v="0"/>
    <n v="64"/>
    <n v="29"/>
    <n v="1"/>
    <n v="58"/>
    <n v="0.19333333333333694"/>
    <n v="252"/>
    <n v="1"/>
    <n v="15"/>
    <n v="0.33333333333333282"/>
    <n v="6"/>
    <n v="0.20000000000000018"/>
    <n v="12"/>
    <n v="0.8"/>
    <n v="2"/>
    <n v="0.20000000000000015"/>
    <n v="1"/>
    <x v="0"/>
  </r>
  <r>
    <x v="1"/>
    <d v="2013-09-16T00:00:00"/>
    <x v="0"/>
    <s v="UPA400"/>
    <x v="40"/>
    <x v="216"/>
    <n v="892985"/>
    <n v="45708"/>
    <n v="0"/>
    <n v="5"/>
    <m/>
    <n v="2"/>
    <n v="5.9"/>
    <m/>
    <m/>
    <n v="0.3"/>
    <m/>
    <n v="46"/>
    <n v="185"/>
    <n v="20"/>
    <n v="2"/>
    <n v="11"/>
    <n v="4"/>
    <n v="1"/>
    <n v="2"/>
    <n v="0"/>
    <n v="34"/>
    <n v="4"/>
    <n v="1"/>
    <n v="46"/>
    <n v="0.15333333333333701"/>
    <n v="185"/>
    <n v="1"/>
    <n v="11"/>
    <n v="0.24444444444444399"/>
    <n v="4"/>
    <n v="0.13333333333333353"/>
    <n v="20"/>
    <n v="1"/>
    <n v="2"/>
    <n v="0.20000000000000015"/>
    <n v="0"/>
    <x v="1"/>
  </r>
  <r>
    <x v="1"/>
    <d v="2013-09-16T00:00:00"/>
    <x v="0"/>
    <s v="UPA400"/>
    <x v="40"/>
    <x v="139"/>
    <n v="774581"/>
    <n v="45977"/>
    <n v="0"/>
    <n v="8"/>
    <m/>
    <n v="2"/>
    <n v="5.8639999999999999"/>
    <n v="27.39"/>
    <n v="1.22"/>
    <n v="0.25"/>
    <m/>
    <n v="105"/>
    <n v="139"/>
    <n v="4"/>
    <n v="0"/>
    <n v="13"/>
    <n v="12"/>
    <n v="0"/>
    <m/>
    <n v="0"/>
    <n v="34"/>
    <n v="4"/>
    <n v="1"/>
    <n v="105"/>
    <n v="0.35000000000000414"/>
    <n v="139"/>
    <n v="0.92666666666666619"/>
    <n v="13"/>
    <n v="0.28888888888888842"/>
    <n v="12"/>
    <n v="0.40000000000000013"/>
    <n v="4"/>
    <n v="0.26666666666666683"/>
    <n v="0"/>
    <n v="1.3877787807814457E-16"/>
    <n v="0"/>
    <x v="2"/>
  </r>
  <r>
    <x v="1"/>
    <d v="2013-09-16T00:00:00"/>
    <x v="0"/>
    <s v="UPA400"/>
    <x v="40"/>
    <x v="212"/>
    <n v="724709"/>
    <n v="30194"/>
    <n v="0"/>
    <n v="7"/>
    <m/>
    <n v="4"/>
    <n v="6.1"/>
    <m/>
    <m/>
    <n v="0.78"/>
    <m/>
    <n v="176"/>
    <n v="135"/>
    <n v="13"/>
    <n v="0"/>
    <n v="12"/>
    <n v="18"/>
    <n v="0"/>
    <n v="0"/>
    <n v="1"/>
    <n v="41"/>
    <n v="12"/>
    <n v="2"/>
    <n v="176"/>
    <n v="0.58666666666667089"/>
    <n v="135"/>
    <n v="0.89999999999999936"/>
    <n v="12"/>
    <n v="0.26666666666666622"/>
    <n v="18"/>
    <n v="0.60000000000000009"/>
    <n v="13"/>
    <n v="0.8666666666666667"/>
    <n v="0"/>
    <n v="1.3877787807814457E-16"/>
    <n v="0"/>
    <x v="3"/>
  </r>
  <r>
    <x v="1"/>
    <d v="2013-09-16T00:00:00"/>
    <x v="0"/>
    <s v="UPA400"/>
    <x v="40"/>
    <x v="155"/>
    <n v="755463"/>
    <n v="118591"/>
    <n v="0"/>
    <n v="5"/>
    <m/>
    <n v="7"/>
    <n v="7.2"/>
    <n v="37.4"/>
    <n v="1.1000000000000001"/>
    <n v="0.1"/>
    <s v="Clara"/>
    <n v="340"/>
    <n v="300"/>
    <n v="6"/>
    <n v="2"/>
    <n v="14"/>
    <n v="20"/>
    <n v="0"/>
    <n v="2"/>
    <n v="0"/>
    <n v="36"/>
    <n v="9"/>
    <n v="1"/>
    <n v="340"/>
    <n v="1.3"/>
    <n v="300"/>
    <n v="1"/>
    <n v="14"/>
    <n v="0.31111111111111062"/>
    <n v="20"/>
    <n v="0.66666666666666674"/>
    <n v="6"/>
    <n v="0.40000000000000013"/>
    <n v="2"/>
    <n v="0.20000000000000015"/>
    <n v="0"/>
    <x v="4"/>
  </r>
  <r>
    <x v="1"/>
    <d v="2013-09-16T00:00:00"/>
    <x v="0"/>
    <s v="UPA400"/>
    <x v="40"/>
    <x v="217"/>
    <n v="730603"/>
    <n v="93731"/>
    <n v="0"/>
    <n v="4"/>
    <n v="0"/>
    <n v="7"/>
    <n v="7.1"/>
    <n v="37.5"/>
    <n v="1"/>
    <n v="0.1"/>
    <s v="Clara"/>
    <n v="200"/>
    <n v="158"/>
    <n v="7"/>
    <n v="1"/>
    <n v="10"/>
    <n v="15"/>
    <n v="0"/>
    <n v="1"/>
    <n v="0"/>
    <n v="33"/>
    <n v="6"/>
    <n v="1"/>
    <n v="200"/>
    <n v="0.66666666666667007"/>
    <n v="158"/>
    <n v="1"/>
    <n v="10"/>
    <n v="0.22222222222222177"/>
    <n v="15"/>
    <n v="0.50000000000000011"/>
    <n v="7"/>
    <n v="0.46666666666666679"/>
    <n v="1"/>
    <n v="0.10000000000000014"/>
    <n v="0"/>
    <x v="5"/>
  </r>
  <r>
    <x v="1"/>
    <d v="2013-09-16T00:00:00"/>
    <x v="1"/>
    <s v="UPA400"/>
    <x v="40"/>
    <x v="218"/>
    <n v="700147"/>
    <n v="63275"/>
    <n v="0"/>
    <n v="62"/>
    <n v="0"/>
    <n v="15.7"/>
    <n v="6.8"/>
    <n v="37.6"/>
    <m/>
    <n v="-1"/>
    <s v="Oscura"/>
    <n v="233"/>
    <n v="96.5"/>
    <n v="5.8"/>
    <n v="2.6"/>
    <n v="7.8"/>
    <n v="21.8"/>
    <n v="1.1000000000000001"/>
    <n v="0"/>
    <n v="0"/>
    <n v="68.7"/>
    <n v="20.6"/>
    <n v="12.2"/>
    <n v="233"/>
    <n v="0.77666666666666895"/>
    <n v="97"/>
    <n v="0.64666666666666439"/>
    <n v="8"/>
    <n v="0.17777777777777731"/>
    <n v="22"/>
    <n v="0.73333333333333339"/>
    <n v="6"/>
    <n v="0.40000000000000013"/>
    <n v="3"/>
    <n v="0.30000000000000016"/>
    <n v="0"/>
    <x v="6"/>
  </r>
  <r>
    <x v="1"/>
    <d v="2013-09-16T00:00:00"/>
    <x v="1"/>
    <s v="UPA400"/>
    <x v="40"/>
    <x v="219"/>
    <n v="666944"/>
    <n v="30072"/>
    <n v="0"/>
    <n v="0.4"/>
    <n v="0"/>
    <n v="19.8"/>
    <n v="8"/>
    <n v="38.799999999999997"/>
    <m/>
    <n v="-1"/>
    <s v="Oscura"/>
    <n v="106.5"/>
    <n v="51.1"/>
    <n v="3.3"/>
    <n v="7.3"/>
    <n v="9.9"/>
    <n v="16.3"/>
    <n v="0.8"/>
    <n v="0"/>
    <n v="0"/>
    <n v="378"/>
    <n v="43.8"/>
    <n v="12.8"/>
    <n v="107"/>
    <n v="0.35666666666667085"/>
    <n v="51"/>
    <n v="0.33999999999999714"/>
    <n v="10"/>
    <n v="0.22222222222222177"/>
    <n v="16"/>
    <n v="0.53333333333333344"/>
    <n v="3"/>
    <n v="0.20000000000000018"/>
    <n v="7"/>
    <n v="0.70000000000000007"/>
    <n v="0"/>
    <x v="7"/>
  </r>
  <r>
    <x v="1"/>
    <d v="2013-09-16T00:00:00"/>
    <x v="1"/>
    <s v="UPA400"/>
    <x v="40"/>
    <x v="162"/>
    <n v="636872"/>
    <n v="182528"/>
    <n v="0"/>
    <n v="0"/>
    <n v="0"/>
    <n v="35.299999999999997"/>
    <n v="6.8"/>
    <n v="37.9"/>
    <m/>
    <n v="-1"/>
    <s v="Oscura"/>
    <n v="0"/>
    <n v="81.8"/>
    <n v="17.100000000000001"/>
    <n v="5.3"/>
    <n v="12.6"/>
    <n v="29.6"/>
    <n v="0.9"/>
    <n v="1.4"/>
    <n v="0"/>
    <n v="96.8"/>
    <n v="32"/>
    <n v="3.1"/>
    <n v="0"/>
    <n v="3.8380756905986857E-15"/>
    <n v="82"/>
    <n v="0.54666666666666375"/>
    <n v="13"/>
    <n v="0.28888888888888842"/>
    <n v="30"/>
    <n v="1"/>
    <n v="17"/>
    <n v="1"/>
    <n v="5"/>
    <n v="0.50000000000000011"/>
    <n v="0"/>
    <x v="8"/>
  </r>
  <r>
    <x v="1"/>
    <d v="2014-09-04T00:00:00"/>
    <x v="0"/>
    <s v="UPA400"/>
    <x v="41"/>
    <x v="220"/>
    <n v="903221"/>
    <n v="90959"/>
    <n v="0"/>
    <n v="8"/>
    <m/>
    <n v="12"/>
    <n v="5.7"/>
    <m/>
    <m/>
    <n v="0.24"/>
    <m/>
    <n v="258"/>
    <n v="182"/>
    <n v="4"/>
    <n v="1"/>
    <n v="28"/>
    <n v="23"/>
    <n v="1"/>
    <n v="1"/>
    <n v="1"/>
    <n v="68"/>
    <n v="22"/>
    <n v="1"/>
    <n v="258"/>
    <n v="0.86000000000000143"/>
    <n v="182"/>
    <n v="1"/>
    <n v="28"/>
    <n v="0.62222222222222168"/>
    <n v="23"/>
    <n v="0.76666666666666672"/>
    <n v="4"/>
    <n v="0.26666666666666683"/>
    <n v="1"/>
    <n v="0.10000000000000014"/>
    <n v="1"/>
    <x v="0"/>
  </r>
  <r>
    <x v="1"/>
    <d v="2014-09-04T00:00:00"/>
    <x v="0"/>
    <s v="UPA400"/>
    <x v="41"/>
    <x v="2"/>
    <n v="762543"/>
    <n v="8883"/>
    <n v="0"/>
    <n v="2"/>
    <m/>
    <n v="2"/>
    <n v="6.5049999999999999"/>
    <n v="30.13"/>
    <n v="1.38"/>
    <n v="0.32"/>
    <m/>
    <n v="51"/>
    <n v="34"/>
    <n v="14"/>
    <n v="0"/>
    <n v="6"/>
    <n v="7"/>
    <n v="0"/>
    <m/>
    <n v="0"/>
    <n v="36"/>
    <n v="2"/>
    <n v="0"/>
    <n v="51"/>
    <n v="0.17000000000000365"/>
    <n v="34"/>
    <n v="0.22666666666666402"/>
    <n v="6"/>
    <n v="0.13333333333333286"/>
    <n v="7"/>
    <n v="0.2333333333333335"/>
    <n v="14"/>
    <n v="0.93333333333333335"/>
    <n v="0"/>
    <n v="1.3877787807814457E-16"/>
    <n v="0"/>
    <x v="1"/>
  </r>
  <r>
    <x v="1"/>
    <d v="2014-09-04T00:00:00"/>
    <x v="0"/>
    <s v="UPA400"/>
    <x v="41"/>
    <x v="221"/>
    <n v="749654"/>
    <n v="102740"/>
    <n v="0"/>
    <n v="5"/>
    <m/>
    <n v="4"/>
    <n v="6.9"/>
    <n v="34.9"/>
    <n v="1.0900000000000001"/>
    <n v="0.03"/>
    <m/>
    <n v="96"/>
    <n v="98"/>
    <n v="12"/>
    <n v="0"/>
    <n v="12"/>
    <n v="13"/>
    <n v="0"/>
    <n v="1"/>
    <n v="1"/>
    <n v="36"/>
    <n v="8"/>
    <n v="1"/>
    <n v="96"/>
    <n v="0.32000000000000395"/>
    <n v="98"/>
    <n v="0.6533333333333311"/>
    <n v="12"/>
    <n v="0.26666666666666622"/>
    <n v="13"/>
    <n v="0.43333333333333346"/>
    <n v="12"/>
    <n v="0.8"/>
    <n v="0"/>
    <n v="1.3877787807814457E-16"/>
    <n v="0"/>
    <x v="2"/>
  </r>
  <r>
    <x v="1"/>
    <d v="2014-09-04T00:00:00"/>
    <x v="1"/>
    <s v="UPA400"/>
    <x v="41"/>
    <x v="172"/>
    <n v="709236"/>
    <n v="62322"/>
    <n v="0"/>
    <n v="4"/>
    <m/>
    <n v="4"/>
    <n v="7.1"/>
    <n v="36.200000000000003"/>
    <n v="1.1299999999999999"/>
    <n v="0.06"/>
    <s v=""/>
    <n v="103"/>
    <n v="101"/>
    <n v="3"/>
    <n v="0"/>
    <n v="10"/>
    <n v="13"/>
    <n v="0"/>
    <n v="0"/>
    <n v="0"/>
    <n v="30"/>
    <n v="4"/>
    <n v="1"/>
    <n v="103"/>
    <n v="0.34333333333333743"/>
    <n v="101"/>
    <n v="0.67333333333333123"/>
    <n v="10"/>
    <n v="0.22222222222222177"/>
    <n v="13"/>
    <n v="0.43333333333333346"/>
    <n v="3"/>
    <n v="0.20000000000000018"/>
    <n v="0"/>
    <n v="1.3877787807814457E-16"/>
    <n v="0"/>
    <x v="3"/>
  </r>
  <r>
    <x v="1"/>
    <d v="2014-09-04T00:00:00"/>
    <x v="1"/>
    <s v="UPA400"/>
    <x v="41"/>
    <x v="222"/>
    <n v="694515"/>
    <n v="183091"/>
    <n v="0"/>
    <n v="8"/>
    <n v="0"/>
    <n v="11"/>
    <n v="7.1"/>
    <n v="37.299999999999997"/>
    <n v="0.1"/>
    <n v="0"/>
    <s v="Clara"/>
    <n v="580"/>
    <n v="262"/>
    <n v="40"/>
    <n v="1"/>
    <n v="19"/>
    <n v="33"/>
    <n v="0"/>
    <n v="2"/>
    <n v="0"/>
    <n v="56"/>
    <n v="51"/>
    <n v="5"/>
    <n v="580"/>
    <n v="1"/>
    <n v="262"/>
    <n v="1"/>
    <n v="19"/>
    <n v="0.42222222222222161"/>
    <n v="33"/>
    <n v="1"/>
    <n v="40"/>
    <n v="1"/>
    <n v="1"/>
    <n v="0.10000000000000014"/>
    <n v="0"/>
    <x v="4"/>
  </r>
  <r>
    <x v="1"/>
    <d v="2014-09-04T00:00:00"/>
    <x v="1"/>
    <s v="UPA400"/>
    <x v="41"/>
    <x v="223"/>
    <n v="678047"/>
    <n v="31133"/>
    <n v="0"/>
    <n v="5"/>
    <n v="0"/>
    <n v="3"/>
    <n v="7.2"/>
    <n v="37.5"/>
    <n v="0.5"/>
    <n v="0.1"/>
    <s v="Clara"/>
    <n v="93"/>
    <n v="91"/>
    <n v="5"/>
    <n v="0"/>
    <n v="10"/>
    <n v="16"/>
    <n v="0"/>
    <n v="0"/>
    <n v="0"/>
    <n v="33"/>
    <n v="5"/>
    <n v="1"/>
    <n v="93"/>
    <n v="0.31000000000000388"/>
    <n v="91"/>
    <n v="0.60666666666666413"/>
    <n v="10"/>
    <n v="0.22222222222222177"/>
    <n v="16"/>
    <n v="0.53333333333333344"/>
    <n v="5"/>
    <n v="0.33333333333333348"/>
    <n v="0"/>
    <n v="1.3877787807814457E-16"/>
    <n v="0"/>
    <x v="5"/>
  </r>
  <r>
    <x v="1"/>
    <d v="2014-09-04T00:00:00"/>
    <x v="1"/>
    <s v="UPA400"/>
    <x v="41"/>
    <x v="224"/>
    <n v="646914"/>
    <n v="182366"/>
    <n v="0"/>
    <n v="2"/>
    <n v="-1"/>
    <n v="10"/>
    <n v="7"/>
    <n v="36.799999999999997"/>
    <n v="0.1"/>
    <n v="0.1"/>
    <s v="Clara"/>
    <n v="244"/>
    <n v="109"/>
    <n v="9"/>
    <n v="1"/>
    <n v="19"/>
    <n v="19"/>
    <n v="0"/>
    <n v="1"/>
    <n v="-1"/>
    <n v="47"/>
    <n v="8"/>
    <n v="2"/>
    <n v="244"/>
    <n v="0.81333333333333524"/>
    <n v="109"/>
    <n v="0.72666666666666491"/>
    <n v="19"/>
    <n v="0.42222222222222161"/>
    <n v="19"/>
    <n v="0.63333333333333341"/>
    <n v="9"/>
    <n v="0.60000000000000009"/>
    <n v="1"/>
    <n v="0.10000000000000014"/>
    <n v="0"/>
    <x v="6"/>
  </r>
  <r>
    <x v="1"/>
    <d v="2014-09-04T00:00:00"/>
    <x v="1"/>
    <s v="UPA400"/>
    <x v="41"/>
    <x v="225"/>
    <n v="644312"/>
    <n v="132888"/>
    <n v="0"/>
    <n v="34.9"/>
    <n v="0"/>
    <n v="11.9"/>
    <n v="8"/>
    <n v="39.1"/>
    <n v="0"/>
    <n v="-1"/>
    <s v="Oscura"/>
    <n v="229.3"/>
    <n v="160.19999999999999"/>
    <n v="14.6"/>
    <n v="7.9"/>
    <n v="16.100000000000001"/>
    <n v="40.799999999999997"/>
    <n v="1.1000000000000001"/>
    <n v="0"/>
    <n v="0"/>
    <n v="165.4"/>
    <n v="29.2"/>
    <n v="4.9000000000000004"/>
    <n v="229"/>
    <n v="0.76333333333333575"/>
    <n v="160"/>
    <n v="1"/>
    <n v="16"/>
    <n v="0.35555555555555501"/>
    <n v="41"/>
    <n v="1"/>
    <n v="15"/>
    <n v="1"/>
    <n v="8"/>
    <n v="0.8"/>
    <n v="0"/>
    <x v="7"/>
  </r>
  <r>
    <x v="1"/>
    <d v="2014-09-04T00:00:00"/>
    <x v="1"/>
    <s v="UPA400"/>
    <x v="41"/>
    <x v="64"/>
    <n v="601278"/>
    <n v="136730"/>
    <n v="0"/>
    <n v="0"/>
    <n v="0"/>
    <n v="18.8"/>
    <n v="6.8"/>
    <n v="40.1"/>
    <m/>
    <n v="-1"/>
    <s v="Oscura"/>
    <n v="75.400000000000006"/>
    <n v="2.1"/>
    <n v="6.1"/>
    <n v="2.4"/>
    <n v="0.6"/>
    <n v="25.3"/>
    <n v="1.2"/>
    <n v="2.9"/>
    <n v="0"/>
    <n v="139.1"/>
    <n v="31.4"/>
    <n v="2"/>
    <n v="75"/>
    <n v="0.2500000000000035"/>
    <n v="2"/>
    <n v="1.3333333333330852E-2"/>
    <n v="1"/>
    <n v="2.222222222222173E-2"/>
    <n v="25"/>
    <n v="0.83333333333333337"/>
    <n v="6"/>
    <n v="0.40000000000000013"/>
    <n v="2"/>
    <n v="0.20000000000000015"/>
    <n v="0"/>
    <x v="8"/>
  </r>
  <r>
    <x v="1"/>
    <d v="2014-09-04T00:00:00"/>
    <x v="1"/>
    <s v="UPA400"/>
    <x v="41"/>
    <x v="5"/>
    <n v="606850"/>
    <n v="95426"/>
    <n v="0"/>
    <n v="0"/>
    <n v="0"/>
    <n v="12.9"/>
    <n v="6.8"/>
    <n v="37"/>
    <m/>
    <n v="-1"/>
    <s v="Oscura"/>
    <n v="123.8"/>
    <n v="40.5"/>
    <n v="5.8"/>
    <n v="2.8"/>
    <n v="5.4"/>
    <n v="22.9"/>
    <n v="0.7"/>
    <n v="1.9"/>
    <n v="0"/>
    <n v="88.2"/>
    <n v="31"/>
    <n v="1.1000000000000001"/>
    <n v="124"/>
    <n v="0.41333333333333788"/>
    <n v="41"/>
    <n v="0.2733333333333306"/>
    <n v="5"/>
    <n v="0.11111111111111063"/>
    <n v="23"/>
    <n v="0.76666666666666672"/>
    <n v="6"/>
    <n v="0.40000000000000013"/>
    <n v="3"/>
    <n v="0.30000000000000016"/>
    <n v="0"/>
    <x v="9"/>
  </r>
  <r>
    <x v="1"/>
    <d v="2011-09-08T00:00:00"/>
    <x v="0"/>
    <s v="UPA400"/>
    <x v="42"/>
    <x v="226"/>
    <n v="859023"/>
    <n v="40694"/>
    <n v="0"/>
    <n v="10"/>
    <m/>
    <n v="6"/>
    <n v="6.6"/>
    <m/>
    <m/>
    <n v="0.04"/>
    <m/>
    <n v="104"/>
    <n v="102"/>
    <n v="1"/>
    <n v="0"/>
    <n v="7"/>
    <n v="11"/>
    <n v="0"/>
    <n v="0"/>
    <n v="0"/>
    <n v="89"/>
    <n v="8"/>
    <n v="2"/>
    <n v="104"/>
    <n v="0.34666666666667079"/>
    <n v="102"/>
    <n v="0.67999999999999794"/>
    <n v="7"/>
    <n v="0.15555555555555509"/>
    <n v="11"/>
    <n v="0.36666666666666681"/>
    <n v="1"/>
    <n v="6.666666666666686E-2"/>
    <n v="0"/>
    <n v="1.3877787807814457E-16"/>
    <n v="1"/>
    <x v="0"/>
  </r>
  <r>
    <x v="1"/>
    <d v="2011-09-08T00:00:00"/>
    <x v="0"/>
    <s v="UPA400"/>
    <x v="42"/>
    <x v="23"/>
    <n v="823916"/>
    <n v="5460"/>
    <n v="0"/>
    <n v="6"/>
    <m/>
    <n v="5"/>
    <n v="6.6"/>
    <m/>
    <m/>
    <n v="0.03"/>
    <m/>
    <n v="46"/>
    <n v="66"/>
    <n v="2"/>
    <n v="0"/>
    <n v="5"/>
    <n v="6"/>
    <n v="0"/>
    <n v="0"/>
    <n v="0"/>
    <n v="81"/>
    <n v="3"/>
    <n v="1"/>
    <n v="46"/>
    <n v="0.15333333333333701"/>
    <n v="66"/>
    <n v="0.43999999999999695"/>
    <n v="5"/>
    <n v="0.11111111111111063"/>
    <n v="6"/>
    <n v="0.20000000000000018"/>
    <n v="2"/>
    <n v="0.13333333333333353"/>
    <n v="0"/>
    <n v="1.3877787807814457E-16"/>
    <n v="0"/>
    <x v="1"/>
  </r>
  <r>
    <x v="1"/>
    <d v="2011-09-08T00:00:00"/>
    <x v="0"/>
    <s v="UPA400"/>
    <x v="42"/>
    <x v="227"/>
    <n v="918329"/>
    <n v="189725"/>
    <n v="0"/>
    <n v="8"/>
    <m/>
    <n v="2"/>
    <n v="5.7"/>
    <m/>
    <m/>
    <n v="0.04"/>
    <m/>
    <n v="123"/>
    <n v="180"/>
    <n v="9"/>
    <n v="1"/>
    <n v="14"/>
    <n v="12"/>
    <n v="0"/>
    <n v="1"/>
    <n v="0"/>
    <n v="45"/>
    <n v="9"/>
    <n v="1"/>
    <n v="123"/>
    <n v="0.41000000000000453"/>
    <n v="180"/>
    <n v="1"/>
    <n v="14"/>
    <n v="0.31111111111111062"/>
    <n v="12"/>
    <n v="0.40000000000000013"/>
    <n v="9"/>
    <n v="0.60000000000000009"/>
    <n v="1"/>
    <n v="0.10000000000000014"/>
    <n v="0"/>
    <x v="2"/>
  </r>
  <r>
    <x v="1"/>
    <d v="2011-09-08T00:00:00"/>
    <x v="0"/>
    <s v="UPA400"/>
    <x v="42"/>
    <x v="13"/>
    <n v="763753"/>
    <n v="3541"/>
    <n v="0"/>
    <n v="3"/>
    <m/>
    <n v="1"/>
    <n v="6.5640000000000001"/>
    <n v="30.36"/>
    <n v="1.27"/>
    <n v="0.36"/>
    <m/>
    <n v="46"/>
    <n v="39"/>
    <n v="1"/>
    <n v="0"/>
    <n v="12"/>
    <n v="7"/>
    <n v="0"/>
    <m/>
    <n v="0"/>
    <n v="35"/>
    <n v="1"/>
    <n v="0"/>
    <n v="46"/>
    <n v="0.15333333333333701"/>
    <n v="39"/>
    <n v="0.25999999999999729"/>
    <n v="12"/>
    <n v="0.26666666666666622"/>
    <n v="7"/>
    <n v="0.2333333333333335"/>
    <n v="1"/>
    <n v="6.666666666666686E-2"/>
    <n v="0"/>
    <n v="1.3877787807814457E-16"/>
    <n v="0"/>
    <x v="3"/>
  </r>
  <r>
    <x v="1"/>
    <d v="2011-09-08T00:00:00"/>
    <x v="0"/>
    <s v="UPA400"/>
    <x v="42"/>
    <x v="33"/>
    <n v="754531"/>
    <n v="65884"/>
    <n v="0"/>
    <n v="5"/>
    <m/>
    <n v="4"/>
    <n v="7.1"/>
    <n v="34.200000000000003"/>
    <n v="1.48"/>
    <n v="0.03"/>
    <m/>
    <n v="102"/>
    <n v="139"/>
    <n v="5"/>
    <n v="1"/>
    <n v="20"/>
    <n v="11"/>
    <n v="1"/>
    <n v="1"/>
    <n v="0"/>
    <n v="36"/>
    <n v="9"/>
    <n v="1"/>
    <n v="102"/>
    <n v="0.34000000000000408"/>
    <n v="139"/>
    <n v="0.92666666666666619"/>
    <n v="20"/>
    <n v="0.44444444444444381"/>
    <n v="11"/>
    <n v="0.36666666666666681"/>
    <n v="5"/>
    <n v="0.33333333333333348"/>
    <n v="1"/>
    <n v="0.10000000000000014"/>
    <n v="0"/>
    <x v="4"/>
  </r>
  <r>
    <x v="1"/>
    <d v="2011-09-08T00:00:00"/>
    <x v="0"/>
    <s v="UPA400"/>
    <x v="42"/>
    <x v="228"/>
    <n v="719458"/>
    <n v="30811"/>
    <n v="0"/>
    <n v="5"/>
    <m/>
    <n v="4"/>
    <n v="7.3"/>
    <n v="37"/>
    <n v="0.6"/>
    <n v="0.06"/>
    <s v=""/>
    <n v="69"/>
    <n v="130"/>
    <n v="3"/>
    <n v="1"/>
    <n v="11"/>
    <n v="8"/>
    <n v="0"/>
    <n v="1"/>
    <n v="0"/>
    <n v="36"/>
    <n v="11"/>
    <n v="1"/>
    <n v="69"/>
    <n v="0.23000000000000353"/>
    <n v="130"/>
    <n v="0.86670000000000003"/>
    <n v="11"/>
    <n v="0.24444444444444399"/>
    <n v="8"/>
    <n v="0.26666666666666683"/>
    <n v="3"/>
    <n v="0.20000000000000018"/>
    <n v="1"/>
    <n v="0.10000000000000014"/>
    <n v="0"/>
    <x v="5"/>
  </r>
  <r>
    <x v="1"/>
    <d v="2011-09-08T00:00:00"/>
    <x v="0"/>
    <s v="UPA400"/>
    <x v="42"/>
    <x v="229"/>
    <n v="688647"/>
    <n v="180867"/>
    <n v="0"/>
    <n v="13"/>
    <n v="0"/>
    <n v="16"/>
    <n v="7"/>
    <n v="39.1"/>
    <n v="0.4"/>
    <n v="0.1"/>
    <s v="Clara"/>
    <n v="219"/>
    <n v="240"/>
    <n v="9"/>
    <n v="1"/>
    <n v="28"/>
    <n v="17"/>
    <n v="1"/>
    <n v="2"/>
    <n v="0"/>
    <n v="68"/>
    <n v="28"/>
    <n v="3"/>
    <n v="219"/>
    <n v="0.73000000000000276"/>
    <n v="240"/>
    <n v="1"/>
    <n v="28"/>
    <n v="0.62222222222222168"/>
    <n v="17"/>
    <n v="0.56666666666666676"/>
    <n v="9"/>
    <n v="0.60000000000000009"/>
    <n v="1"/>
    <n v="0.10000000000000014"/>
    <n v="0"/>
    <x v="6"/>
  </r>
  <r>
    <x v="1"/>
    <d v="2011-09-08T00:00:00"/>
    <x v="0"/>
    <s v="UPA401"/>
    <x v="42"/>
    <x v="98"/>
    <n v="655045"/>
    <n v="147265"/>
    <n v="0"/>
    <n v="44.7"/>
    <n v="0"/>
    <n v="16"/>
    <n v="7"/>
    <n v="36.6"/>
    <n v="0"/>
    <n v="-1"/>
    <s v="Oscura"/>
    <n v="186.9"/>
    <n v="147.1"/>
    <n v="7.5"/>
    <n v="4.4000000000000004"/>
    <n v="14.5"/>
    <n v="20.6"/>
    <n v="0.3"/>
    <n v="0"/>
    <n v="0"/>
    <n v="134.6"/>
    <n v="29.2"/>
    <n v="8.3000000000000007"/>
    <n v="187"/>
    <n v="0.62333333333333718"/>
    <n v="147"/>
    <n v="0.97999999999999987"/>
    <n v="15"/>
    <n v="0.33333333333333282"/>
    <n v="21"/>
    <n v="0.70000000000000007"/>
    <n v="8"/>
    <n v="0.53333333333333344"/>
    <n v="4"/>
    <n v="0.40000000000000013"/>
    <n v="0"/>
    <x v="7"/>
  </r>
  <r>
    <x v="1"/>
    <d v="2011-09-08T00:00:00"/>
    <x v="0"/>
    <s v="UPA400"/>
    <x v="42"/>
    <x v="230"/>
    <n v="571789"/>
    <n v="107241"/>
    <n v="0"/>
    <n v="0"/>
    <n v="0"/>
    <n v="26.7"/>
    <n v="6.9"/>
    <n v="37.799999999999997"/>
    <m/>
    <n v="-1"/>
    <s v="Oscura"/>
    <n v="117.4"/>
    <n v="51.8"/>
    <n v="9.6999999999999993"/>
    <n v="2.9"/>
    <n v="10"/>
    <n v="17.3"/>
    <n v="1"/>
    <n v="1.6"/>
    <n v="0"/>
    <n v="148.4"/>
    <n v="30.4"/>
    <n v="7.1"/>
    <n v="117"/>
    <n v="0.3900000000000044"/>
    <n v="52"/>
    <n v="0.34666666666666379"/>
    <n v="10"/>
    <n v="0.22222222222222177"/>
    <n v="17"/>
    <n v="0.56666666666666676"/>
    <n v="10"/>
    <n v="0.66666666666666674"/>
    <n v="3"/>
    <n v="0.30000000000000016"/>
    <n v="0"/>
    <x v="8"/>
  </r>
  <r>
    <x v="1"/>
    <d v="2011-04-11T00:00:00"/>
    <x v="0"/>
    <s v="UPA401"/>
    <x v="43"/>
    <x v="45"/>
    <n v="824333"/>
    <n v="70673"/>
    <n v="0"/>
    <n v="8"/>
    <m/>
    <n v="4"/>
    <n v="6.1"/>
    <m/>
    <m/>
    <n v="0.34"/>
    <m/>
    <n v="158"/>
    <n v="157"/>
    <n v="9"/>
    <n v="1"/>
    <n v="13"/>
    <n v="15"/>
    <n v="0"/>
    <n v="2"/>
    <n v="0"/>
    <n v="53"/>
    <n v="12"/>
    <n v="0"/>
    <n v="158"/>
    <n v="0.5266666666666715"/>
    <n v="157"/>
    <n v="1"/>
    <n v="13"/>
    <n v="0.28888888888888842"/>
    <n v="15"/>
    <n v="0.50000000000000011"/>
    <n v="9"/>
    <n v="0.60000000000000009"/>
    <n v="1"/>
    <n v="0.10000000000000014"/>
    <n v="1"/>
    <x v="0"/>
  </r>
  <r>
    <x v="1"/>
    <d v="2011-04-11T00:00:00"/>
    <x v="0"/>
    <s v="UPA400"/>
    <x v="43"/>
    <x v="231"/>
    <m/>
    <m/>
    <n v="0"/>
    <n v="10"/>
    <m/>
    <n v="5"/>
    <n v="6"/>
    <m/>
    <m/>
    <n v="0.3"/>
    <m/>
    <n v="113"/>
    <n v="79"/>
    <n v="16"/>
    <n v="0"/>
    <n v="17"/>
    <n v="13"/>
    <n v="1"/>
    <n v="1"/>
    <n v="0"/>
    <n v="37"/>
    <n v="6"/>
    <n v="1"/>
    <n v="113"/>
    <n v="0.37666666666667098"/>
    <n v="79"/>
    <n v="0.52666666666666362"/>
    <n v="17"/>
    <n v="0.37777777777777721"/>
    <n v="13"/>
    <n v="0.43333333333333346"/>
    <n v="16"/>
    <n v="1"/>
    <n v="0"/>
    <n v="1.3877787807814457E-16"/>
    <n v="0"/>
    <x v="1"/>
  </r>
  <r>
    <x v="1"/>
    <d v="2011-04-11T00:00:00"/>
    <x v="0"/>
    <s v="UPA400"/>
    <x v="43"/>
    <x v="25"/>
    <n v="805393"/>
    <n v="50247"/>
    <n v="0"/>
    <n v="1"/>
    <m/>
    <n v="2"/>
    <n v="6.1059999999999999"/>
    <n v="28.67"/>
    <n v="1.25"/>
    <n v="0.19"/>
    <m/>
    <n v="88"/>
    <n v="66"/>
    <n v="2"/>
    <n v="0"/>
    <n v="4"/>
    <n v="9"/>
    <n v="0"/>
    <m/>
    <n v="0"/>
    <n v="30"/>
    <n v="2"/>
    <n v="0"/>
    <n v="88"/>
    <n v="0.29333333333333711"/>
    <n v="66"/>
    <n v="0.43999999999999695"/>
    <n v="4"/>
    <n v="8.8888888888888407E-2"/>
    <n v="9"/>
    <n v="0.30000000000000016"/>
    <n v="2"/>
    <n v="0.13333333333333353"/>
    <n v="0"/>
    <n v="1.3877787807814457E-16"/>
    <n v="0"/>
    <x v="2"/>
  </r>
  <r>
    <x v="1"/>
    <d v="2011-04-11T00:00:00"/>
    <x v="0"/>
    <s v="UPA400"/>
    <x v="43"/>
    <x v="91"/>
    <n v="797532"/>
    <n v="42386"/>
    <n v="0"/>
    <n v="1"/>
    <m/>
    <n v="1"/>
    <n v="6.2"/>
    <m/>
    <m/>
    <n v="0.13"/>
    <m/>
    <n v="34"/>
    <n v="45"/>
    <n v="2"/>
    <n v="0"/>
    <n v="2"/>
    <n v="5"/>
    <n v="0"/>
    <n v="0"/>
    <n v="0"/>
    <n v="26"/>
    <n v="3"/>
    <n v="0"/>
    <n v="34"/>
    <n v="0.11333333333333709"/>
    <n v="45"/>
    <n v="0.29999999999999721"/>
    <n v="2"/>
    <n v="4.4444444444443953E-2"/>
    <n v="5"/>
    <n v="0.16666666666666685"/>
    <n v="2"/>
    <n v="0.13333333333333353"/>
    <n v="0"/>
    <n v="1.3877787807814457E-16"/>
    <n v="0"/>
    <x v="3"/>
  </r>
  <r>
    <x v="1"/>
    <d v="2011-04-11T00:00:00"/>
    <x v="0"/>
    <s v="UPA400"/>
    <x v="43"/>
    <x v="189"/>
    <n v="750970"/>
    <n v="30168"/>
    <n v="0"/>
    <n v="2"/>
    <m/>
    <n v="2"/>
    <n v="6.4"/>
    <m/>
    <m/>
    <n v="0.54"/>
    <m/>
    <n v="46"/>
    <n v="45"/>
    <n v="1"/>
    <n v="0"/>
    <n v="3"/>
    <n v="3"/>
    <n v="0"/>
    <n v="0"/>
    <n v="0"/>
    <n v="33"/>
    <n v="3"/>
    <n v="0"/>
    <n v="46"/>
    <n v="0.15333333333333701"/>
    <n v="45"/>
    <n v="0.29999999999999721"/>
    <n v="3"/>
    <n v="6.666666666666618E-2"/>
    <n v="3"/>
    <n v="0.1000000000000002"/>
    <n v="1"/>
    <n v="6.666666666666686E-2"/>
    <n v="0"/>
    <n v="1.3877787807814457E-16"/>
    <n v="0"/>
    <x v="4"/>
  </r>
  <r>
    <x v="1"/>
    <d v="2011-04-11T00:00:00"/>
    <x v="0"/>
    <s v="UPA400"/>
    <x v="43"/>
    <x v="232"/>
    <n v="726802"/>
    <n v="90069"/>
    <n v="0"/>
    <n v="2"/>
    <m/>
    <n v="5"/>
    <n v="7"/>
    <n v="34.5"/>
    <n v="0.2"/>
    <n v="0"/>
    <s v="Clara"/>
    <n v="52"/>
    <n v="61"/>
    <n v="3"/>
    <n v="0"/>
    <n v="6"/>
    <n v="6"/>
    <n v="0"/>
    <n v="0"/>
    <n v="0"/>
    <n v="31"/>
    <n v="4"/>
    <n v="1"/>
    <n v="52"/>
    <n v="0.17333333333333698"/>
    <n v="61"/>
    <n v="0.40666666666666368"/>
    <n v="6"/>
    <n v="0.13333333333333286"/>
    <n v="6"/>
    <n v="0.20000000000000018"/>
    <n v="3"/>
    <n v="0.20000000000000018"/>
    <n v="0"/>
    <n v="1.3877787807814457E-16"/>
    <n v="0"/>
    <x v="5"/>
  </r>
  <r>
    <x v="1"/>
    <d v="2011-04-11T00:00:00"/>
    <x v="0"/>
    <s v="UPA400"/>
    <x v="43"/>
    <x v="233"/>
    <n v="696734"/>
    <n v="66001"/>
    <n v="0"/>
    <n v="3"/>
    <n v="0"/>
    <n v="3"/>
    <n v="7.3"/>
    <n v="37.6"/>
    <n v="1.1000000000000001"/>
    <n v="0.1"/>
    <s v="Clara"/>
    <n v="63"/>
    <n v="84"/>
    <n v="5"/>
    <n v="0"/>
    <n v="6"/>
    <n v="8"/>
    <n v="0"/>
    <n v="0"/>
    <n v="0"/>
    <n v="27"/>
    <n v="8"/>
    <n v="1"/>
    <n v="63"/>
    <n v="0.21000000000000357"/>
    <n v="84"/>
    <n v="0.55999999999999717"/>
    <n v="6"/>
    <n v="0.13333333333333286"/>
    <n v="8"/>
    <n v="0.26666666666666683"/>
    <n v="5"/>
    <n v="0.33333333333333348"/>
    <n v="0"/>
    <n v="1.3877787807814457E-16"/>
    <n v="0"/>
    <x v="6"/>
  </r>
  <r>
    <x v="1"/>
    <d v="2011-04-11T00:00:00"/>
    <x v="0"/>
    <s v="UPA400"/>
    <x v="43"/>
    <x v="29"/>
    <n v="625438"/>
    <n v="117658"/>
    <n v="0"/>
    <n v="0.2"/>
    <n v="0"/>
    <n v="23"/>
    <n v="8"/>
    <n v="38.6"/>
    <m/>
    <n v="-1"/>
    <s v="Oscura"/>
    <n v="79.5"/>
    <n v="70.7"/>
    <n v="4.0999999999999996"/>
    <n v="1.4"/>
    <n v="13.7"/>
    <n v="11.4"/>
    <n v="0.3"/>
    <n v="0"/>
    <n v="0"/>
    <n v="390.6"/>
    <n v="49.8"/>
    <n v="7.8"/>
    <n v="80"/>
    <n v="0.26666666666667027"/>
    <n v="71"/>
    <n v="0.47333333333333022"/>
    <n v="14"/>
    <n v="0.31111111111111062"/>
    <n v="11"/>
    <n v="0.36666666666666681"/>
    <n v="4"/>
    <n v="0.26666666666666683"/>
    <n v="1"/>
    <n v="0.10000000000000014"/>
    <n v="0"/>
    <x v="7"/>
  </r>
  <r>
    <x v="1"/>
    <d v="2011-04-11T00:00:00"/>
    <x v="0"/>
    <s v="UPA400"/>
    <x v="43"/>
    <x v="118"/>
    <n v="598070"/>
    <n v="90290"/>
    <n v="0"/>
    <n v="0"/>
    <n v="0"/>
    <n v="26.6"/>
    <n v="6.6"/>
    <n v="36.700000000000003"/>
    <m/>
    <n v="-1"/>
    <s v="Oscura"/>
    <n v="69"/>
    <n v="39.299999999999997"/>
    <n v="4.9000000000000004"/>
    <n v="4.8"/>
    <n v="6.1"/>
    <n v="13.8"/>
    <n v="1.3"/>
    <n v="1"/>
    <n v="0"/>
    <n v="173.2"/>
    <n v="34.299999999999997"/>
    <n v="14.9"/>
    <n v="69"/>
    <n v="0.23000000000000353"/>
    <n v="39"/>
    <n v="0.25999999999999729"/>
    <n v="6"/>
    <n v="0.13333333333333286"/>
    <n v="14"/>
    <n v="0.46666666666666679"/>
    <n v="5"/>
    <n v="0.33333333333333348"/>
    <n v="5"/>
    <n v="0.50000000000000011"/>
    <n v="0"/>
    <x v="8"/>
  </r>
  <r>
    <x v="1"/>
    <d v="2011-08-04T00:00:00"/>
    <x v="0"/>
    <s v="UPA400"/>
    <x v="44"/>
    <x v="7"/>
    <n v="808843"/>
    <n v="48631"/>
    <n v="0"/>
    <n v="5"/>
    <m/>
    <n v="2"/>
    <n v="5.9"/>
    <m/>
    <m/>
    <n v="0.35"/>
    <m/>
    <n v="192"/>
    <n v="119"/>
    <n v="0"/>
    <n v="1"/>
    <n v="21"/>
    <n v="15"/>
    <n v="1"/>
    <n v="1"/>
    <n v="1"/>
    <n v="32"/>
    <n v="4"/>
    <n v="1"/>
    <n v="192"/>
    <n v="0.64000000000000368"/>
    <n v="119"/>
    <n v="0.793333333333332"/>
    <n v="21"/>
    <n v="0.46666666666666601"/>
    <n v="15"/>
    <n v="0.50000000000000011"/>
    <n v="0"/>
    <n v="1.9428902930940239E-16"/>
    <n v="1"/>
    <n v="0.10000000000000014"/>
    <n v="1"/>
    <x v="0"/>
  </r>
  <r>
    <x v="1"/>
    <d v="2011-08-04T00:00:00"/>
    <x v="0"/>
    <s v="UPA400"/>
    <x v="44"/>
    <x v="96"/>
    <n v="808419"/>
    <n v="6982"/>
    <n v="0"/>
    <n v="2"/>
    <m/>
    <n v="2"/>
    <n v="6.4329999999999998"/>
    <n v="29.52"/>
    <n v="1.29"/>
    <n v="0.48"/>
    <m/>
    <n v="75"/>
    <n v="41"/>
    <n v="19"/>
    <n v="0"/>
    <n v="6"/>
    <n v="12"/>
    <n v="0"/>
    <m/>
    <n v="0"/>
    <n v="36"/>
    <n v="2"/>
    <n v="0"/>
    <n v="75"/>
    <n v="0.2500000000000035"/>
    <n v="41"/>
    <n v="0.2733333333333306"/>
    <n v="6"/>
    <n v="0.13333333333333286"/>
    <n v="12"/>
    <n v="0.40000000000000013"/>
    <n v="19"/>
    <n v="1"/>
    <n v="0"/>
    <n v="1.3877787807814457E-16"/>
    <n v="0"/>
    <x v="1"/>
  </r>
  <r>
    <x v="1"/>
    <d v="2011-08-04T00:00:00"/>
    <x v="0"/>
    <s v="UPA400"/>
    <x v="44"/>
    <x v="34"/>
    <n v="796987"/>
    <n v="103602"/>
    <n v="0"/>
    <n v="4"/>
    <m/>
    <n v="4"/>
    <n v="6.3"/>
    <n v="32.1"/>
    <n v="1.51"/>
    <n v="0.04"/>
    <m/>
    <n v="563"/>
    <n v="123"/>
    <n v="108"/>
    <n v="0"/>
    <n v="11"/>
    <n v="32"/>
    <n v="1"/>
    <n v="1"/>
    <n v="2"/>
    <n v="66"/>
    <n v="11"/>
    <n v="1"/>
    <n v="563"/>
    <n v="1.5"/>
    <n v="123"/>
    <n v="0.81999999999999884"/>
    <n v="11"/>
    <n v="0.24444444444444399"/>
    <n v="32"/>
    <n v="1"/>
    <n v="108"/>
    <n v="1"/>
    <n v="0"/>
    <n v="1.3877787807814457E-16"/>
    <n v="0"/>
    <x v="2"/>
  </r>
  <r>
    <x v="1"/>
    <d v="2011-08-04T00:00:00"/>
    <x v="0"/>
    <s v="UPA400"/>
    <x v="44"/>
    <x v="10"/>
    <n v="759988"/>
    <n v="66603"/>
    <n v="0"/>
    <n v="4"/>
    <m/>
    <n v="4"/>
    <n v="7.2"/>
    <n v="36.4"/>
    <n v="1.28"/>
    <n v="0.08"/>
    <s v="   CLARA"/>
    <n v="363"/>
    <n v="124"/>
    <n v="10"/>
    <n v="0"/>
    <n v="10"/>
    <n v="24"/>
    <n v="0"/>
    <n v="1"/>
    <n v="1"/>
    <n v="40"/>
    <n v="10"/>
    <n v="1"/>
    <n v="363"/>
    <n v="1.3"/>
    <n v="124"/>
    <n v="0.82666666666666555"/>
    <n v="10"/>
    <n v="0.22222222222222177"/>
    <n v="24"/>
    <n v="0.8"/>
    <n v="10"/>
    <n v="0.66666666666666674"/>
    <n v="0"/>
    <n v="1.3877787807814457E-16"/>
    <n v="0"/>
    <x v="3"/>
  </r>
  <r>
    <x v="1"/>
    <d v="2011-08-04T00:00:00"/>
    <x v="0"/>
    <s v="UPA400"/>
    <x v="44"/>
    <x v="234"/>
    <n v="728833"/>
    <n v="35448"/>
    <n v="0"/>
    <n v="3"/>
    <m/>
    <n v="3"/>
    <n v="7.2"/>
    <n v="36.6"/>
    <n v="0.2"/>
    <n v="0.1"/>
    <s v="Clara"/>
    <n v="250"/>
    <n v="93"/>
    <n v="8"/>
    <n v="0"/>
    <n v="8"/>
    <n v="18"/>
    <n v="0"/>
    <n v="1"/>
    <n v="0"/>
    <n v="35"/>
    <n v="9"/>
    <n v="1"/>
    <n v="250"/>
    <n v="0.83333333333333504"/>
    <n v="93"/>
    <n v="0.62"/>
    <n v="8"/>
    <n v="0.17777777777777731"/>
    <n v="18"/>
    <n v="0.60000000000000009"/>
    <n v="8"/>
    <n v="0.53333333333333344"/>
    <n v="0"/>
    <n v="1.3877787807814457E-16"/>
    <n v="0"/>
    <x v="4"/>
  </r>
  <r>
    <x v="1"/>
    <d v="2011-08-04T00:00:00"/>
    <x v="0"/>
    <s v="UPA400"/>
    <x v="44"/>
    <x v="4"/>
    <n v="666098"/>
    <n v="35363"/>
    <n v="0"/>
    <n v="0"/>
    <n v="-1"/>
    <n v="3"/>
    <n v="7.2"/>
    <n v="38.9"/>
    <n v="1.1000000000000001"/>
    <n v="0"/>
    <s v="Clara"/>
    <n v="43"/>
    <n v="55"/>
    <n v="4"/>
    <n v="0"/>
    <n v="4"/>
    <n v="4"/>
    <n v="0"/>
    <n v="0"/>
    <n v="-1"/>
    <n v="40"/>
    <n v="5"/>
    <n v="0"/>
    <n v="43"/>
    <n v="0.14333333333333703"/>
    <n v="55"/>
    <n v="0.36666666666666375"/>
    <n v="4"/>
    <n v="8.8888888888888407E-2"/>
    <n v="4"/>
    <n v="0.13333333333333353"/>
    <n v="4"/>
    <n v="0.26666666666666683"/>
    <n v="0"/>
    <n v="1.3877787807814457E-16"/>
    <n v="0"/>
    <x v="5"/>
  </r>
  <r>
    <x v="1"/>
    <d v="2011-08-04T00:00:00"/>
    <x v="0"/>
    <s v="UPA400"/>
    <x v="44"/>
    <x v="235"/>
    <n v="630733"/>
    <n v="181842"/>
    <n v="0"/>
    <n v="3.4"/>
    <n v="0"/>
    <n v="16.3"/>
    <n v="6.8"/>
    <n v="35.4"/>
    <m/>
    <n v="-1"/>
    <s v="Oscura"/>
    <n v="234.7"/>
    <n v="161.1"/>
    <n v="11.7"/>
    <n v="3.8"/>
    <n v="16.5"/>
    <n v="27.6"/>
    <n v="0.5"/>
    <n v="0"/>
    <n v="0"/>
    <n v="127.2"/>
    <n v="39.200000000000003"/>
    <n v="3.1"/>
    <n v="235"/>
    <n v="0.78333333333333555"/>
    <n v="161"/>
    <n v="1"/>
    <n v="17"/>
    <n v="0.37777777777777721"/>
    <n v="28"/>
    <n v="0.93333333333333335"/>
    <n v="12"/>
    <n v="0.8"/>
    <n v="4"/>
    <n v="0.40000000000000013"/>
    <n v="0"/>
    <x v="6"/>
  </r>
  <r>
    <x v="1"/>
    <d v="2011-08-04T00:00:00"/>
    <x v="0"/>
    <s v="UPA400"/>
    <x v="44"/>
    <x v="146"/>
    <n v="615668"/>
    <n v="166777"/>
    <n v="0"/>
    <n v="0"/>
    <n v="0"/>
    <n v="17.2"/>
    <n v="7"/>
    <n v="38.9"/>
    <m/>
    <n v="-1"/>
    <s v="Oscura"/>
    <n v="77.2"/>
    <n v="44.8"/>
    <n v="9.6"/>
    <n v="2.2999999999999998"/>
    <n v="3.4"/>
    <n v="16.899999999999999"/>
    <n v="0.6"/>
    <n v="3.2"/>
    <n v="0"/>
    <n v="141.1"/>
    <n v="31.1"/>
    <n v="1.2"/>
    <n v="77"/>
    <n v="0.25666666666667021"/>
    <n v="45"/>
    <n v="0.29999999999999721"/>
    <n v="3"/>
    <n v="6.666666666666618E-2"/>
    <n v="17"/>
    <n v="0.56666666666666676"/>
    <n v="10"/>
    <n v="0.66666666666666674"/>
    <n v="2"/>
    <n v="0.20000000000000015"/>
    <n v="0"/>
    <x v="7"/>
  </r>
  <r>
    <x v="1"/>
    <d v="2010-11-05T00:00:00"/>
    <x v="0"/>
    <s v="UPA400"/>
    <x v="45"/>
    <x v="236"/>
    <n v="873697"/>
    <n v="27140"/>
    <n v="0"/>
    <n v="2"/>
    <m/>
    <n v="2"/>
    <n v="7.1"/>
    <m/>
    <m/>
    <n v="0"/>
    <s v="Clara"/>
    <n v="39"/>
    <n v="53"/>
    <n v="0"/>
    <n v="0"/>
    <n v="2"/>
    <n v="7"/>
    <n v="0"/>
    <n v="0"/>
    <n v="0"/>
    <n v="32"/>
    <n v="2"/>
    <n v="0"/>
    <n v="39"/>
    <n v="0.13000000000000372"/>
    <n v="53"/>
    <n v="0.35333333333333045"/>
    <n v="2"/>
    <n v="4.4444444444443953E-2"/>
    <n v="7"/>
    <n v="0.2333333333333335"/>
    <n v="0"/>
    <n v="1.9428902930940239E-16"/>
    <n v="0"/>
    <n v="1.3877787807814457E-16"/>
    <n v="1"/>
    <x v="0"/>
  </r>
  <r>
    <x v="1"/>
    <d v="2010-11-05T00:00:00"/>
    <x v="0"/>
    <s v="UPA400"/>
    <x v="45"/>
    <x v="237"/>
    <n v="846716"/>
    <n v="91570"/>
    <n v="0"/>
    <n v="4"/>
    <m/>
    <n v="2"/>
    <n v="5.9"/>
    <m/>
    <m/>
    <n v="0.15"/>
    <m/>
    <n v="103"/>
    <n v="107"/>
    <n v="2"/>
    <n v="1"/>
    <n v="4"/>
    <n v="11"/>
    <n v="0"/>
    <n v="1"/>
    <n v="1"/>
    <n v="31"/>
    <n v="4"/>
    <n v="0"/>
    <n v="103"/>
    <n v="0.34333333333333743"/>
    <n v="107"/>
    <n v="0.71333333333333149"/>
    <n v="4"/>
    <n v="8.8888888888888407E-2"/>
    <n v="11"/>
    <n v="0.36666666666666681"/>
    <n v="2"/>
    <n v="0.13333333333333353"/>
    <n v="1"/>
    <n v="0.10000000000000014"/>
    <n v="0"/>
    <x v="1"/>
  </r>
  <r>
    <x v="1"/>
    <d v="2010-11-05T00:00:00"/>
    <x v="0"/>
    <s v="UPA400"/>
    <x v="45"/>
    <x v="2"/>
    <n v="796781"/>
    <n v="20118"/>
    <n v="0"/>
    <n v="7"/>
    <m/>
    <n v="2"/>
    <n v="6.16"/>
    <n v="28.87"/>
    <n v="1.22"/>
    <n v="0.38"/>
    <m/>
    <n v="86"/>
    <n v="65"/>
    <n v="1"/>
    <n v="0"/>
    <n v="6"/>
    <n v="10"/>
    <n v="0"/>
    <m/>
    <n v="0"/>
    <n v="46"/>
    <n v="4"/>
    <n v="1"/>
    <n v="86"/>
    <n v="0.2866666666666704"/>
    <n v="65"/>
    <n v="0.4333333333333303"/>
    <n v="6"/>
    <n v="0.13333333333333286"/>
    <n v="10"/>
    <n v="0.33339999999999997"/>
    <n v="1"/>
    <n v="6.666666666666686E-2"/>
    <n v="0"/>
    <n v="1.3877787807814457E-16"/>
    <n v="0"/>
    <x v="2"/>
  </r>
  <r>
    <x v="1"/>
    <d v="2010-11-05T00:00:00"/>
    <x v="0"/>
    <s v="UPA400"/>
    <x v="45"/>
    <x v="60"/>
    <n v="785066"/>
    <n v="8403"/>
    <n v="0"/>
    <n v="4"/>
    <m/>
    <n v="1"/>
    <n v="6.4"/>
    <n v="30.5"/>
    <n v="1.1100000000000001"/>
    <n v="0.35"/>
    <m/>
    <n v="54"/>
    <n v="50"/>
    <n v="3"/>
    <n v="0"/>
    <n v="5"/>
    <n v="8"/>
    <n v="0"/>
    <n v="0"/>
    <n v="0"/>
    <n v="30"/>
    <n v="5"/>
    <n v="1"/>
    <n v="54"/>
    <n v="0.18000000000000363"/>
    <n v="50"/>
    <n v="0.33333333333333048"/>
    <n v="5"/>
    <n v="0.11111111111111063"/>
    <n v="8"/>
    <n v="0.26666666666666683"/>
    <n v="3"/>
    <n v="0.20000000000000018"/>
    <n v="0"/>
    <n v="1.3877787807814457E-16"/>
    <n v="0"/>
    <x v="3"/>
  </r>
  <r>
    <x v="1"/>
    <d v="2010-11-05T00:00:00"/>
    <x v="0"/>
    <s v="UPA400"/>
    <x v="45"/>
    <x v="3"/>
    <n v="781858"/>
    <n v="5195"/>
    <n v="0"/>
    <n v="5"/>
    <m/>
    <n v="3"/>
    <n v="6.3"/>
    <m/>
    <m/>
    <n v="1.1399999999999999"/>
    <m/>
    <n v="108"/>
    <n v="110"/>
    <n v="4"/>
    <n v="1"/>
    <n v="9"/>
    <n v="13"/>
    <n v="1"/>
    <n v="1"/>
    <n v="1"/>
    <n v="47"/>
    <n v="16"/>
    <n v="1"/>
    <n v="108"/>
    <n v="0.36000000000000421"/>
    <n v="110"/>
    <n v="0.73333333333333162"/>
    <n v="9"/>
    <n v="0.19999999999999954"/>
    <n v="13"/>
    <n v="0.43333333333333346"/>
    <n v="4"/>
    <n v="0.26666666666666683"/>
    <n v="1"/>
    <n v="0.10000000000000014"/>
    <n v="0"/>
    <x v="4"/>
  </r>
  <r>
    <x v="1"/>
    <d v="2010-11-05T00:00:00"/>
    <x v="0"/>
    <s v="UPA400"/>
    <x v="45"/>
    <x v="238"/>
    <n v="759549"/>
    <n v="108987"/>
    <n v="0"/>
    <n v="6"/>
    <m/>
    <n v="5"/>
    <n v="6.8"/>
    <n v="34.799999999999997"/>
    <n v="1.55"/>
    <n v="0.08"/>
    <m/>
    <n v="253"/>
    <n v="131"/>
    <n v="6"/>
    <n v="1"/>
    <n v="13"/>
    <n v="18"/>
    <n v="0"/>
    <n v="1"/>
    <n v="1"/>
    <n v="45"/>
    <n v="12"/>
    <n v="2"/>
    <n v="253"/>
    <n v="0.84333333333333493"/>
    <n v="131"/>
    <n v="0.87333333333333252"/>
    <n v="13"/>
    <n v="0.28888888888888842"/>
    <n v="18"/>
    <n v="0.60000000000000009"/>
    <n v="6"/>
    <n v="0.40000000000000013"/>
    <n v="1"/>
    <n v="0.10000000000000014"/>
    <n v="0"/>
    <x v="5"/>
  </r>
  <r>
    <x v="1"/>
    <d v="2010-11-05T00:00:00"/>
    <x v="0"/>
    <s v="UPA400"/>
    <x v="45"/>
    <x v="239"/>
    <n v="714483"/>
    <n v="63921"/>
    <n v="0"/>
    <n v="7"/>
    <m/>
    <n v="4"/>
    <n v="7"/>
    <n v="35.4"/>
    <n v="0.38"/>
    <n v="7.0000000000000007E-2"/>
    <s v=""/>
    <n v="200"/>
    <n v="104"/>
    <n v="6"/>
    <n v="0"/>
    <n v="13"/>
    <n v="15"/>
    <n v="0"/>
    <n v="1"/>
    <n v="1"/>
    <n v="41"/>
    <n v="14"/>
    <n v="4"/>
    <n v="200"/>
    <n v="0.66666666666667007"/>
    <n v="104"/>
    <n v="0.69333333333333136"/>
    <n v="13"/>
    <n v="0.28888888888888842"/>
    <n v="15"/>
    <n v="0.50000000000000011"/>
    <n v="6"/>
    <n v="0.40000000000000013"/>
    <n v="0"/>
    <n v="1.3877787807814457E-16"/>
    <n v="0"/>
    <x v="6"/>
  </r>
  <r>
    <x v="1"/>
    <d v="2010-11-05T00:00:00"/>
    <x v="0"/>
    <s v="UPA400"/>
    <x v="45"/>
    <x v="167"/>
    <n v="693385"/>
    <n v="179573"/>
    <n v="0"/>
    <n v="4"/>
    <n v="0"/>
    <n v="9"/>
    <n v="7"/>
    <n v="36.700000000000003"/>
    <n v="0.1"/>
    <n v="0.1"/>
    <s v="Clara"/>
    <n v="302"/>
    <n v="164"/>
    <n v="16"/>
    <n v="1"/>
    <n v="16"/>
    <n v="24"/>
    <n v="0"/>
    <n v="1"/>
    <n v="0"/>
    <n v="52"/>
    <n v="23"/>
    <n v="2"/>
    <n v="302"/>
    <n v="1.3"/>
    <n v="164"/>
    <n v="1"/>
    <n v="16"/>
    <n v="0.35555555555555501"/>
    <n v="24"/>
    <n v="0.8"/>
    <n v="16"/>
    <n v="1"/>
    <n v="1"/>
    <n v="0.10000000000000014"/>
    <n v="0"/>
    <x v="7"/>
  </r>
  <r>
    <x v="1"/>
    <d v="2010-11-05T00:00:00"/>
    <x v="0"/>
    <s v="UPA400"/>
    <x v="45"/>
    <x v="149"/>
    <n v="658580"/>
    <n v="144768"/>
    <n v="0"/>
    <n v="1.3"/>
    <n v="0"/>
    <n v="19.2"/>
    <n v="6.8"/>
    <n v="37.200000000000003"/>
    <m/>
    <n v="-1"/>
    <s v="Oscura"/>
    <n v="216.4"/>
    <n v="107.4"/>
    <n v="13.7"/>
    <n v="6.4"/>
    <n v="15.8"/>
    <n v="29.2"/>
    <n v="1.1000000000000001"/>
    <n v="0"/>
    <n v="0"/>
    <n v="68.900000000000006"/>
    <n v="39.4"/>
    <n v="2.5"/>
    <n v="216"/>
    <n v="0.72000000000000286"/>
    <n v="107"/>
    <n v="0.71333333333333149"/>
    <n v="16"/>
    <n v="0.35555555555555501"/>
    <n v="29"/>
    <n v="0.96666666666666667"/>
    <n v="14"/>
    <n v="0.93333333333333335"/>
    <n v="6"/>
    <n v="0.60000000000000009"/>
    <n v="0"/>
    <x v="8"/>
  </r>
  <r>
    <x v="1"/>
    <d v="2010-11-05T00:00:00"/>
    <x v="0"/>
    <s v="UPA400"/>
    <x v="45"/>
    <x v="146"/>
    <n v="620290"/>
    <n v="106478"/>
    <n v="0"/>
    <n v="0"/>
    <n v="0"/>
    <n v="13.2"/>
    <n v="6.9"/>
    <n v="36.4"/>
    <m/>
    <n v="-1"/>
    <s v="Oscura"/>
    <n v="105"/>
    <n v="38.299999999999997"/>
    <n v="9.6999999999999993"/>
    <n v="3.8"/>
    <n v="4.2"/>
    <n v="20.3"/>
    <n v="1"/>
    <n v="2.5"/>
    <n v="0"/>
    <n v="72.900000000000006"/>
    <n v="29.6"/>
    <n v="0.8"/>
    <n v="105"/>
    <n v="0.35000000000000414"/>
    <n v="38"/>
    <n v="0.25333333333333063"/>
    <n v="4"/>
    <n v="8.8888888888888407E-2"/>
    <n v="20"/>
    <n v="0.66666666666666674"/>
    <n v="10"/>
    <n v="0.66666666666666674"/>
    <n v="4"/>
    <n v="0.40000000000000013"/>
    <n v="0"/>
    <x v="9"/>
  </r>
  <r>
    <x v="1"/>
    <d v="2011-09-04T00:00:00"/>
    <x v="0"/>
    <s v="UPA400"/>
    <x v="46"/>
    <x v="45"/>
    <n v="881731"/>
    <n v="84744"/>
    <n v="0"/>
    <n v="4"/>
    <m/>
    <n v="3"/>
    <n v="6"/>
    <m/>
    <m/>
    <n v="0.86"/>
    <m/>
    <n v="736"/>
    <n v="163"/>
    <n v="16"/>
    <n v="1"/>
    <n v="12"/>
    <n v="46"/>
    <n v="0"/>
    <n v="1"/>
    <n v="3"/>
    <n v="44"/>
    <n v="6"/>
    <n v="1"/>
    <n v="736"/>
    <n v="1.5"/>
    <n v="163"/>
    <n v="1"/>
    <n v="12"/>
    <n v="0.26666666666666622"/>
    <n v="46"/>
    <n v="1"/>
    <n v="16"/>
    <n v="1"/>
    <n v="1"/>
    <n v="0.10000000000000014"/>
    <n v="1"/>
    <x v="0"/>
  </r>
  <r>
    <x v="1"/>
    <d v="2011-09-04T00:00:00"/>
    <x v="0"/>
    <s v="UPA400"/>
    <x v="46"/>
    <x v="129"/>
    <n v="850098"/>
    <n v="48661"/>
    <n v="0"/>
    <n v="3"/>
    <m/>
    <n v="2"/>
    <n v="5.8"/>
    <m/>
    <m/>
    <n v="0.41"/>
    <m/>
    <n v="342"/>
    <n v="86"/>
    <n v="22"/>
    <n v="1"/>
    <n v="9"/>
    <n v="31"/>
    <n v="1"/>
    <n v="1"/>
    <n v="2"/>
    <n v="33"/>
    <n v="4"/>
    <n v="1"/>
    <n v="342"/>
    <n v="1.3"/>
    <n v="86"/>
    <n v="0.57333333333333059"/>
    <n v="9"/>
    <n v="0.19999999999999954"/>
    <n v="31"/>
    <n v="1"/>
    <n v="22"/>
    <n v="1"/>
    <n v="1"/>
    <n v="0.10000000000000014"/>
    <n v="0"/>
    <x v="1"/>
  </r>
  <r>
    <x v="1"/>
    <d v="2011-09-04T00:00:00"/>
    <x v="0"/>
    <s v="UPA400"/>
    <x v="46"/>
    <x v="25"/>
    <n v="808350"/>
    <n v="50223"/>
    <n v="0"/>
    <n v="2"/>
    <m/>
    <n v="2"/>
    <n v="6.0279999999999996"/>
    <n v="28.39"/>
    <n v="1.22"/>
    <n v="0.28999999999999998"/>
    <m/>
    <n v="147"/>
    <n v="117"/>
    <n v="3"/>
    <n v="0"/>
    <n v="6"/>
    <n v="16"/>
    <n v="0"/>
    <m/>
    <n v="0"/>
    <n v="40"/>
    <n v="2"/>
    <n v="1"/>
    <n v="147"/>
    <n v="0.49000000000000504"/>
    <n v="117"/>
    <n v="0.77999999999999858"/>
    <n v="6"/>
    <n v="0.13333333333333286"/>
    <n v="16"/>
    <n v="0.53333333333333344"/>
    <n v="3"/>
    <n v="0.20000000000000018"/>
    <n v="0"/>
    <n v="1.3877787807814457E-16"/>
    <n v="0"/>
    <x v="2"/>
  </r>
  <r>
    <x v="1"/>
    <d v="2011-09-04T00:00:00"/>
    <x v="0"/>
    <s v="UPA400"/>
    <x v="46"/>
    <x v="9"/>
    <n v="795715"/>
    <n v="37588"/>
    <n v="0"/>
    <n v="3"/>
    <m/>
    <n v="2"/>
    <n v="6.1"/>
    <m/>
    <m/>
    <n v="0.35"/>
    <m/>
    <n v="213"/>
    <n v="113"/>
    <n v="4"/>
    <n v="1"/>
    <n v="7"/>
    <n v="17"/>
    <n v="1"/>
    <n v="1"/>
    <n v="1"/>
    <n v="27"/>
    <n v="3"/>
    <n v="1"/>
    <n v="213"/>
    <n v="0.71000000000000296"/>
    <n v="113"/>
    <n v="0.75333333333333174"/>
    <n v="7"/>
    <n v="0.15555555555555509"/>
    <n v="17"/>
    <n v="0.56666666666666676"/>
    <n v="4"/>
    <n v="0.26666666666666683"/>
    <n v="1"/>
    <n v="0.10000000000000014"/>
    <n v="0"/>
    <x v="3"/>
  </r>
  <r>
    <x v="1"/>
    <d v="2011-09-04T00:00:00"/>
    <x v="0"/>
    <s v="UPA400"/>
    <x v="46"/>
    <x v="240"/>
    <n v="680229"/>
    <n v="29667"/>
    <n v="0"/>
    <n v="8"/>
    <n v="0"/>
    <n v="3"/>
    <n v="7.2"/>
    <n v="37.700000000000003"/>
    <n v="0.2"/>
    <n v="0.1"/>
    <s v="Clara"/>
    <n v="101"/>
    <n v="102"/>
    <n v="6"/>
    <n v="0"/>
    <n v="14"/>
    <n v="13"/>
    <n v="0"/>
    <n v="1"/>
    <n v="0"/>
    <n v="45"/>
    <n v="22"/>
    <n v="5"/>
    <n v="101"/>
    <n v="0.33666666666667072"/>
    <n v="102"/>
    <n v="0.67999999999999794"/>
    <n v="14"/>
    <n v="0.31111111111111062"/>
    <n v="13"/>
    <n v="0.43333333333333346"/>
    <n v="6"/>
    <n v="0.40000000000000013"/>
    <n v="0"/>
    <n v="1.3877787807814457E-16"/>
    <n v="0"/>
    <x v="4"/>
  </r>
  <r>
    <x v="1"/>
    <d v="2011-09-04T00:00:00"/>
    <x v="0"/>
    <s v="UPA400"/>
    <x v="46"/>
    <x v="241"/>
    <n v="650562"/>
    <n v="179254"/>
    <n v="0"/>
    <n v="10"/>
    <n v="-1"/>
    <n v="10"/>
    <n v="7.2"/>
    <n v="37.200000000000003"/>
    <n v="0"/>
    <n v="0.1"/>
    <s v="Clara"/>
    <n v="288"/>
    <n v="190"/>
    <n v="21"/>
    <n v="0"/>
    <n v="37"/>
    <n v="19"/>
    <n v="1"/>
    <n v="1"/>
    <n v="-1"/>
    <n v="89"/>
    <n v="64"/>
    <n v="14"/>
    <n v="288"/>
    <n v="0.96000000000000041"/>
    <n v="190"/>
    <n v="1"/>
    <n v="37"/>
    <n v="0.82222222222222197"/>
    <n v="19"/>
    <n v="0.63333333333333341"/>
    <n v="21"/>
    <n v="1"/>
    <n v="0"/>
    <n v="1.3877787807814457E-16"/>
    <n v="0"/>
    <x v="5"/>
  </r>
  <r>
    <x v="1"/>
    <d v="2011-09-04T00:00:00"/>
    <x v="0"/>
    <s v="UPA400"/>
    <x v="46"/>
    <x v="242"/>
    <n v="635779"/>
    <n v="164470"/>
    <n v="0"/>
    <n v="51.7"/>
    <n v="0"/>
    <n v="16.600000000000001"/>
    <n v="6.8"/>
    <n v="36.200000000000003"/>
    <n v="0"/>
    <n v="-1"/>
    <s v="Oscura"/>
    <n v="220.9"/>
    <n v="136.19999999999999"/>
    <n v="13.6"/>
    <n v="6"/>
    <n v="34.1"/>
    <n v="21.6"/>
    <n v="1.2"/>
    <n v="0"/>
    <n v="0"/>
    <n v="173.7"/>
    <n v="37.4"/>
    <n v="19.2"/>
    <n v="221"/>
    <n v="0.73666666666666936"/>
    <n v="136"/>
    <n v="0.90666666666666607"/>
    <n v="34"/>
    <n v="0.7555555555555552"/>
    <n v="22"/>
    <n v="0.73333333333333339"/>
    <n v="14"/>
    <n v="0.93333333333333335"/>
    <n v="6"/>
    <n v="0.60000000000000009"/>
    <n v="0"/>
    <x v="6"/>
  </r>
  <r>
    <x v="1"/>
    <d v="2011-09-04T00:00:00"/>
    <x v="0"/>
    <s v="UPA400"/>
    <x v="46"/>
    <x v="243"/>
    <n v="595663"/>
    <n v="124355"/>
    <n v="0"/>
    <n v="0"/>
    <n v="0"/>
    <n v="12.6"/>
    <n v="7"/>
    <n v="35.799999999999997"/>
    <m/>
    <n v="-1"/>
    <s v="Oscura"/>
    <n v="100"/>
    <n v="25.3"/>
    <n v="15.4"/>
    <n v="2.7"/>
    <n v="1.2"/>
    <n v="17.5"/>
    <n v="0.5"/>
    <n v="1.1000000000000001"/>
    <n v="0"/>
    <n v="135.4"/>
    <n v="28.8"/>
    <n v="1.9"/>
    <n v="100"/>
    <n v="0.33333333333333737"/>
    <n v="25"/>
    <n v="0.16666666666666413"/>
    <n v="1"/>
    <n v="2.222222222222173E-2"/>
    <n v="18"/>
    <n v="0.60000000000000009"/>
    <n v="15"/>
    <n v="1"/>
    <n v="3"/>
    <n v="0.30000000000000016"/>
    <n v="0"/>
    <x v="7"/>
  </r>
  <r>
    <x v="1"/>
    <d v="2011-09-04T00:00:00"/>
    <x v="0"/>
    <s v="UPA400"/>
    <x v="46"/>
    <x v="244"/>
    <n v="568460"/>
    <n v="97152"/>
    <n v="0"/>
    <n v="0"/>
    <n v="0"/>
    <n v="22.2"/>
    <n v="6.7"/>
    <n v="36.799999999999997"/>
    <m/>
    <n v="-1"/>
    <s v="Oscura"/>
    <n v="82.7"/>
    <n v="61.8"/>
    <n v="23.7"/>
    <n v="6.1"/>
    <n v="14"/>
    <n v="18.899999999999999"/>
    <n v="1.1000000000000001"/>
    <n v="3.4"/>
    <n v="0"/>
    <n v="99.7"/>
    <n v="36.6"/>
    <n v="0.7"/>
    <n v="83"/>
    <n v="0.27666666666667034"/>
    <n v="62"/>
    <n v="0.41333333333333033"/>
    <n v="14"/>
    <n v="0.31111111111111062"/>
    <n v="19"/>
    <n v="0.63333333333333341"/>
    <n v="24"/>
    <n v="1"/>
    <n v="6"/>
    <n v="0.60000000000000009"/>
    <n v="0"/>
    <x v="8"/>
  </r>
  <r>
    <x v="1"/>
    <d v="2011-06-21T00:00:00"/>
    <x v="0"/>
    <s v="UPA400"/>
    <x v="47"/>
    <x v="245"/>
    <n v="861535"/>
    <n v="84872"/>
    <n v="0"/>
    <n v="5"/>
    <m/>
    <n v="3"/>
    <n v="6"/>
    <m/>
    <m/>
    <n v="0.71"/>
    <m/>
    <n v="330"/>
    <n v="135"/>
    <n v="6"/>
    <n v="0"/>
    <n v="9"/>
    <n v="23"/>
    <n v="0"/>
    <n v="1"/>
    <n v="1"/>
    <n v="49"/>
    <n v="11"/>
    <n v="1"/>
    <n v="330"/>
    <n v="1.3"/>
    <n v="135"/>
    <n v="0.89999999999999936"/>
    <n v="9"/>
    <n v="0.19999999999999954"/>
    <n v="23"/>
    <n v="0.76666666666666672"/>
    <n v="6"/>
    <n v="0.40000000000000013"/>
    <n v="0"/>
    <n v="1.3877787807814457E-16"/>
    <n v="1"/>
    <x v="0"/>
  </r>
  <r>
    <x v="1"/>
    <d v="2011-06-21T00:00:00"/>
    <x v="0"/>
    <s v="UPA400"/>
    <x v="47"/>
    <x v="139"/>
    <n v="806608"/>
    <n v="7049"/>
    <n v="0"/>
    <n v="5"/>
    <m/>
    <n v="2"/>
    <n v="6.5220000000000002"/>
    <n v="29.79"/>
    <n v="1.29"/>
    <n v="0.22"/>
    <m/>
    <n v="70"/>
    <n v="32"/>
    <n v="5"/>
    <n v="0"/>
    <n v="7"/>
    <n v="9"/>
    <n v="0"/>
    <m/>
    <n v="0"/>
    <n v="41"/>
    <n v="2"/>
    <n v="0"/>
    <n v="70"/>
    <n v="0.23333333333333686"/>
    <n v="32"/>
    <n v="0.21333333333333071"/>
    <n v="7"/>
    <n v="0.15555555555555509"/>
    <n v="9"/>
    <n v="0.30000000000000016"/>
    <n v="5"/>
    <n v="0.33333333333333348"/>
    <n v="0"/>
    <n v="1.3877787807814457E-16"/>
    <n v="0"/>
    <x v="1"/>
  </r>
  <r>
    <x v="1"/>
    <d v="2011-06-21T00:00:00"/>
    <x v="0"/>
    <s v="UPA400"/>
    <x v="47"/>
    <x v="14"/>
    <n v="779159"/>
    <n v="85721"/>
    <n v="0"/>
    <n v="4"/>
    <m/>
    <n v="2"/>
    <n v="6.5"/>
    <n v="31.4"/>
    <n v="1.32"/>
    <n v="0.04"/>
    <m/>
    <n v="313"/>
    <n v="101"/>
    <n v="44"/>
    <n v="0"/>
    <n v="26"/>
    <n v="19"/>
    <n v="0"/>
    <n v="1"/>
    <n v="1"/>
    <n v="37"/>
    <n v="6"/>
    <n v="1"/>
    <n v="313"/>
    <n v="1.3"/>
    <n v="101"/>
    <n v="0.67333333333333123"/>
    <n v="26"/>
    <n v="0.57777777777777717"/>
    <n v="19"/>
    <n v="0.63333333333333341"/>
    <n v="44"/>
    <n v="1"/>
    <n v="0"/>
    <n v="1.3877787807814457E-16"/>
    <n v="0"/>
    <x v="2"/>
  </r>
  <r>
    <x v="1"/>
    <d v="2011-06-21T00:00:00"/>
    <x v="0"/>
    <s v="UPA400"/>
    <x v="47"/>
    <x v="246"/>
    <n v="755112"/>
    <n v="61674"/>
    <n v="0"/>
    <n v="5"/>
    <m/>
    <n v="3"/>
    <n v="7.1"/>
    <n v="36.4"/>
    <n v="1.75"/>
    <n v="0.13"/>
    <s v="   CLARA"/>
    <n v="470"/>
    <n v="120"/>
    <n v="6"/>
    <n v="0"/>
    <n v="34"/>
    <n v="27"/>
    <n v="0"/>
    <n v="1"/>
    <n v="1"/>
    <n v="44"/>
    <n v="8"/>
    <n v="1"/>
    <n v="470"/>
    <n v="1.3"/>
    <n v="120"/>
    <n v="0.79999999999999871"/>
    <n v="34"/>
    <n v="0.7555555555555552"/>
    <n v="27"/>
    <n v="0.9"/>
    <n v="6"/>
    <n v="0.40000000000000013"/>
    <n v="0"/>
    <n v="1.3877787807814457E-16"/>
    <n v="0"/>
    <x v="3"/>
  </r>
  <r>
    <x v="1"/>
    <d v="2011-06-21T00:00:00"/>
    <x v="0"/>
    <s v="UPA400"/>
    <x v="47"/>
    <x v="247"/>
    <n v="733619"/>
    <n v="30562"/>
    <n v="0"/>
    <n v="4"/>
    <m/>
    <n v="4"/>
    <n v="6.3"/>
    <s v=""/>
    <s v=""/>
    <n v="0.81"/>
    <s v=""/>
    <n v="112"/>
    <n v="108"/>
    <n v="4"/>
    <n v="0"/>
    <n v="11"/>
    <n v="14"/>
    <n v="0"/>
    <n v="1"/>
    <n v="1"/>
    <n v="32"/>
    <n v="4"/>
    <n v="3"/>
    <n v="112"/>
    <n v="0.37333333333333762"/>
    <n v="108"/>
    <n v="0.7199999999999982"/>
    <n v="11"/>
    <n v="0.24444444444444399"/>
    <n v="14"/>
    <n v="0.46666666666666679"/>
    <n v="4"/>
    <n v="0.26666666666666683"/>
    <n v="0"/>
    <n v="1.3877787807814457E-16"/>
    <n v="0"/>
    <x v="4"/>
  </r>
  <r>
    <x v="1"/>
    <d v="2011-06-21T00:00:00"/>
    <x v="0"/>
    <s v="UPA400"/>
    <x v="47"/>
    <x v="154"/>
    <n v="726765"/>
    <n v="33327"/>
    <n v="0"/>
    <n v="4"/>
    <m/>
    <n v="2"/>
    <n v="7.2"/>
    <n v="36.5"/>
    <n v="0.1"/>
    <n v="0.1"/>
    <s v="Clara"/>
    <n v="354"/>
    <n v="108"/>
    <n v="5"/>
    <n v="0"/>
    <n v="24"/>
    <n v="25"/>
    <n v="0"/>
    <n v="1"/>
    <n v="0"/>
    <n v="36"/>
    <n v="9"/>
    <n v="1"/>
    <n v="354"/>
    <n v="1.3"/>
    <n v="108"/>
    <n v="0.7199999999999982"/>
    <n v="24"/>
    <n v="0.53333333333333266"/>
    <n v="25"/>
    <n v="0.83333333333333337"/>
    <n v="5"/>
    <n v="0.33333333333333348"/>
    <n v="0"/>
    <n v="1.3877787807814457E-16"/>
    <n v="0"/>
    <x v="5"/>
  </r>
  <r>
    <x v="1"/>
    <d v="2011-06-21T00:00:00"/>
    <x v="0"/>
    <s v="UPA400"/>
    <x v="47"/>
    <x v="196"/>
    <n v="703057"/>
    <n v="152876"/>
    <n v="0"/>
    <n v="8"/>
    <n v="0"/>
    <n v="10"/>
    <n v="7.2"/>
    <n v="37.299999999999997"/>
    <n v="0.2"/>
    <n v="0.1"/>
    <s v="Clara"/>
    <n v="291"/>
    <n v="233"/>
    <n v="8"/>
    <n v="0"/>
    <n v="24"/>
    <n v="18"/>
    <n v="0"/>
    <n v="1"/>
    <n v="0"/>
    <n v="46"/>
    <n v="16"/>
    <n v="5"/>
    <n v="291"/>
    <n v="0.97000000000000031"/>
    <n v="233"/>
    <n v="1"/>
    <n v="24"/>
    <n v="0.53333333333333266"/>
    <n v="18"/>
    <n v="0.60000000000000009"/>
    <n v="8"/>
    <n v="0.53333333333333344"/>
    <n v="0"/>
    <n v="1.3877787807814457E-16"/>
    <n v="0"/>
    <x v="6"/>
  </r>
  <r>
    <x v="1"/>
    <d v="2011-06-21T00:00:00"/>
    <x v="0"/>
    <s v="UPA400"/>
    <x v="47"/>
    <x v="67"/>
    <n v="704241"/>
    <n v="10803"/>
    <n v="0"/>
    <n v="2"/>
    <n v="0"/>
    <n v="2"/>
    <n v="7.2"/>
    <n v="37.299999999999997"/>
    <n v="0.5"/>
    <n v="0.1"/>
    <s v="Clara"/>
    <n v="169"/>
    <n v="69"/>
    <n v="1"/>
    <n v="0"/>
    <n v="12"/>
    <n v="17"/>
    <n v="0"/>
    <n v="0"/>
    <n v="0"/>
    <n v="35"/>
    <n v="7"/>
    <n v="1"/>
    <n v="169"/>
    <n v="0.56333333333333779"/>
    <n v="69"/>
    <n v="0.45999999999999691"/>
    <n v="12"/>
    <n v="0.26666666666666622"/>
    <n v="17"/>
    <n v="0.56666666666666676"/>
    <n v="1"/>
    <n v="6.666666666666686E-2"/>
    <n v="0"/>
    <n v="1.3877787807814457E-16"/>
    <n v="0"/>
    <x v="7"/>
  </r>
  <r>
    <x v="1"/>
    <d v="2011-06-21T00:00:00"/>
    <x v="0"/>
    <s v="UPA400"/>
    <x v="47"/>
    <x v="248"/>
    <n v="668863"/>
    <n v="118682"/>
    <n v="0"/>
    <n v="9"/>
    <n v="-1"/>
    <n v="17"/>
    <n v="7"/>
    <n v="37"/>
    <n v="0.1"/>
    <n v="0.1"/>
    <s v="Clara"/>
    <n v="377"/>
    <n v="234"/>
    <n v="11"/>
    <n v="1"/>
    <n v="20"/>
    <n v="22"/>
    <n v="1"/>
    <n v="2"/>
    <n v="-1"/>
    <n v="62"/>
    <n v="35"/>
    <n v="7"/>
    <n v="377"/>
    <n v="1"/>
    <n v="234"/>
    <n v="1"/>
    <n v="20"/>
    <n v="0.44444444444444381"/>
    <n v="22"/>
    <n v="0.73333333333333339"/>
    <n v="11"/>
    <n v="0.73333333333333339"/>
    <n v="1"/>
    <n v="0.10000000000000014"/>
    <n v="0"/>
    <x v="8"/>
  </r>
  <r>
    <x v="1"/>
    <d v="2011-06-21T00:00:00"/>
    <x v="0"/>
    <s v="UPA400"/>
    <x v="47"/>
    <x v="184"/>
    <n v="640320"/>
    <n v="90139"/>
    <n v="0"/>
    <n v="4.4000000000000004"/>
    <n v="0"/>
    <n v="24.7"/>
    <n v="6.9"/>
    <n v="38"/>
    <m/>
    <n v="-1"/>
    <s v="Oscura"/>
    <n v="186.6"/>
    <n v="125.2"/>
    <n v="14.6"/>
    <n v="9.6999999999999993"/>
    <n v="19.100000000000001"/>
    <n v="27.7"/>
    <n v="1.1000000000000001"/>
    <n v="0"/>
    <n v="0"/>
    <n v="184.9"/>
    <n v="46.3"/>
    <n v="4"/>
    <n v="187"/>
    <n v="0.62333333333333718"/>
    <n v="125"/>
    <n v="0.83333333333333226"/>
    <n v="19"/>
    <n v="0.42222222222222161"/>
    <n v="28"/>
    <n v="0.93333333333333335"/>
    <n v="15"/>
    <n v="1"/>
    <n v="10"/>
    <n v="1"/>
    <n v="0"/>
    <x v="9"/>
  </r>
  <r>
    <x v="1"/>
    <d v="2011-06-21T00:00:00"/>
    <x v="0"/>
    <s v="UPA400"/>
    <x v="47"/>
    <x v="249"/>
    <n v="609087"/>
    <n v="58906"/>
    <n v="0"/>
    <n v="0"/>
    <n v="0"/>
    <n v="29.1"/>
    <n v="7.2"/>
    <n v="40.799999999999997"/>
    <m/>
    <n v="21.7"/>
    <s v="Oscura"/>
    <n v="134.80000000000001"/>
    <n v="45.7"/>
    <n v="7.8"/>
    <n v="5.2"/>
    <n v="1.6"/>
    <n v="28.4"/>
    <n v="1.2"/>
    <n v="0.3"/>
    <n v="0"/>
    <n v="237.3"/>
    <n v="34.299999999999997"/>
    <n v="14.6"/>
    <n v="135"/>
    <n v="0.45000000000000479"/>
    <n v="46"/>
    <n v="0.30666666666666387"/>
    <n v="2"/>
    <n v="4.4444444444443953E-2"/>
    <n v="28"/>
    <n v="0.93333333333333335"/>
    <n v="8"/>
    <n v="0.53333333333333344"/>
    <n v="5"/>
    <n v="0.50000000000000011"/>
    <n v="0"/>
    <x v="10"/>
  </r>
  <r>
    <x v="1"/>
    <d v="2011-11-02T00:00:00"/>
    <x v="0"/>
    <s v="UPA400"/>
    <x v="48"/>
    <x v="236"/>
    <n v="878433"/>
    <n v="27826"/>
    <n v="0"/>
    <n v="4"/>
    <m/>
    <n v="2"/>
    <n v="6.9"/>
    <m/>
    <m/>
    <n v="0.02"/>
    <s v="Clara"/>
    <n v="183"/>
    <n v="67"/>
    <n v="0"/>
    <n v="0"/>
    <n v="5"/>
    <n v="12"/>
    <n v="1"/>
    <n v="0"/>
    <n v="1"/>
    <n v="34"/>
    <n v="5"/>
    <n v="0"/>
    <n v="183"/>
    <n v="0.61000000000000398"/>
    <n v="67"/>
    <n v="0.4466666666666636"/>
    <n v="5"/>
    <n v="0.11111111111111063"/>
    <n v="12"/>
    <n v="0.40000000000000013"/>
    <n v="0"/>
    <n v="1.9428902930940239E-16"/>
    <n v="0"/>
    <n v="1.3877787807814457E-16"/>
    <n v="1"/>
    <x v="0"/>
  </r>
  <r>
    <x v="1"/>
    <d v="2011-11-02T00:00:00"/>
    <x v="0"/>
    <s v="UPA400"/>
    <x v="48"/>
    <x v="250"/>
    <n v="848909"/>
    <n v="90782"/>
    <n v="0"/>
    <n v="4"/>
    <m/>
    <n v="2"/>
    <n v="6.3"/>
    <m/>
    <m/>
    <n v="0.62"/>
    <m/>
    <n v="411"/>
    <n v="102"/>
    <n v="6"/>
    <n v="1"/>
    <n v="8"/>
    <n v="28"/>
    <n v="1"/>
    <n v="1"/>
    <n v="2"/>
    <n v="28"/>
    <n v="3"/>
    <n v="1"/>
    <n v="411"/>
    <n v="1.3"/>
    <n v="102"/>
    <n v="0.67999999999999794"/>
    <n v="8"/>
    <n v="0.17777777777777731"/>
    <n v="28"/>
    <n v="0.93333333333333335"/>
    <n v="6"/>
    <n v="0.40000000000000013"/>
    <n v="1"/>
    <n v="0.10000000000000014"/>
    <n v="0"/>
    <x v="1"/>
  </r>
  <r>
    <x v="1"/>
    <d v="2011-11-02T00:00:00"/>
    <x v="0"/>
    <s v="UPA400"/>
    <x v="48"/>
    <x v="251"/>
    <n v="850818"/>
    <n v="92691"/>
    <n v="0"/>
    <n v="5"/>
    <m/>
    <n v="2"/>
    <n v="6.1"/>
    <m/>
    <m/>
    <n v="0.65"/>
    <m/>
    <n v="553"/>
    <n v="132"/>
    <n v="5"/>
    <n v="0"/>
    <n v="9"/>
    <n v="29"/>
    <n v="0"/>
    <n v="1"/>
    <n v="2"/>
    <n v="40"/>
    <n v="5"/>
    <n v="2"/>
    <n v="553"/>
    <n v="1.5"/>
    <n v="132"/>
    <n v="0.87999999999999923"/>
    <n v="9"/>
    <n v="0.19999999999999954"/>
    <n v="29"/>
    <n v="0.96666666666666667"/>
    <n v="5"/>
    <n v="0.33333333333333348"/>
    <n v="0"/>
    <n v="1.3877787807814457E-16"/>
    <n v="0"/>
    <x v="2"/>
  </r>
  <r>
    <x v="1"/>
    <d v="2011-11-02T00:00:00"/>
    <x v="0"/>
    <s v="UPA400"/>
    <x v="48"/>
    <x v="2"/>
    <n v="750109"/>
    <n v="7124"/>
    <n v="0"/>
    <n v="2"/>
    <m/>
    <n v="2"/>
    <n v="6.476"/>
    <n v="30.29"/>
    <n v="1.27"/>
    <n v="0.54"/>
    <m/>
    <n v="43"/>
    <n v="34"/>
    <n v="5"/>
    <n v="0"/>
    <n v="4"/>
    <n v="6"/>
    <n v="0"/>
    <m/>
    <n v="0"/>
    <n v="35"/>
    <n v="2"/>
    <n v="0"/>
    <n v="43"/>
    <n v="0.14333333333333703"/>
    <n v="34"/>
    <n v="0.22666666666666402"/>
    <n v="4"/>
    <n v="8.8888888888888407E-2"/>
    <n v="6"/>
    <n v="0.20000000000000018"/>
    <n v="5"/>
    <n v="0.33333333333333348"/>
    <n v="0"/>
    <n v="1.3877787807814457E-16"/>
    <n v="0"/>
    <x v="3"/>
  </r>
  <r>
    <x v="1"/>
    <d v="2011-11-02T00:00:00"/>
    <x v="0"/>
    <s v="UPA400"/>
    <x v="48"/>
    <x v="14"/>
    <n v="737924"/>
    <n v="93827"/>
    <n v="0"/>
    <n v="3"/>
    <m/>
    <n v="3"/>
    <n v="6.9"/>
    <n v="33.799999999999997"/>
    <n v="1.45"/>
    <n v="0.04"/>
    <m/>
    <n v="111"/>
    <n v="117"/>
    <n v="13"/>
    <n v="0"/>
    <n v="15"/>
    <n v="12"/>
    <n v="1"/>
    <n v="1"/>
    <n v="0"/>
    <n v="56"/>
    <n v="18"/>
    <n v="2"/>
    <n v="111"/>
    <n v="0.37000000000000427"/>
    <n v="117"/>
    <n v="0.77999999999999858"/>
    <n v="15"/>
    <n v="0.33333333333333282"/>
    <n v="12"/>
    <n v="0.40000000000000013"/>
    <n v="13"/>
    <n v="0.8666666666666667"/>
    <n v="0"/>
    <n v="1.3877787807814457E-16"/>
    <n v="0"/>
    <x v="4"/>
  </r>
  <r>
    <x v="1"/>
    <d v="2011-11-02T00:00:00"/>
    <x v="0"/>
    <s v="UPA400"/>
    <x v="48"/>
    <x v="252"/>
    <n v="707241"/>
    <n v="63144"/>
    <n v="0"/>
    <n v="3"/>
    <m/>
    <n v="5"/>
    <n v="7.2"/>
    <n v="37"/>
    <n v="1.4"/>
    <n v="0.06"/>
    <m/>
    <n v="81"/>
    <n v="139"/>
    <n v="2"/>
    <n v="0"/>
    <n v="8"/>
    <n v="10"/>
    <n v="0"/>
    <n v="1"/>
    <n v="0"/>
    <n v="35"/>
    <n v="6"/>
    <n v="1"/>
    <n v="81"/>
    <n v="0.27000000000000363"/>
    <n v="139"/>
    <n v="0.92666666666666619"/>
    <n v="8"/>
    <n v="0.17777777777777731"/>
    <n v="10"/>
    <n v="0.33339999999999997"/>
    <n v="2"/>
    <n v="0.13333333333333353"/>
    <n v="0"/>
    <n v="1.3877787807814457E-16"/>
    <n v="0"/>
    <x v="5"/>
  </r>
  <r>
    <x v="1"/>
    <d v="2011-11-02T00:00:00"/>
    <x v="0"/>
    <s v="UPA400"/>
    <x v="48"/>
    <x v="35"/>
    <n v="675872"/>
    <n v="31775"/>
    <n v="0"/>
    <n v="2"/>
    <m/>
    <n v="4"/>
    <n v="7.2"/>
    <n v="37.1"/>
    <n v="1"/>
    <n v="0"/>
    <s v="Clara"/>
    <n v="46"/>
    <n v="85"/>
    <n v="2"/>
    <n v="0"/>
    <n v="6"/>
    <n v="6"/>
    <n v="0"/>
    <n v="0"/>
    <n v="0"/>
    <n v="28"/>
    <n v="4"/>
    <n v="1"/>
    <n v="46"/>
    <n v="0.15333333333333701"/>
    <n v="85"/>
    <n v="0.56666666666666388"/>
    <n v="6"/>
    <n v="0.13333333333333286"/>
    <n v="6"/>
    <n v="0.20000000000000018"/>
    <n v="2"/>
    <n v="0.13333333333333353"/>
    <n v="0"/>
    <n v="1.3877787807814457E-16"/>
    <n v="0"/>
    <x v="6"/>
  </r>
  <r>
    <x v="1"/>
    <d v="2011-11-02T00:00:00"/>
    <x v="0"/>
    <s v="UPA400"/>
    <x v="48"/>
    <x v="73"/>
    <n v="693438"/>
    <n v="182273"/>
    <n v="0"/>
    <n v="5"/>
    <n v="0"/>
    <n v="7"/>
    <n v="7.1"/>
    <n v="36.799999999999997"/>
    <n v="0.3"/>
    <n v="0.1"/>
    <s v="Clara"/>
    <n v="773"/>
    <n v="174"/>
    <n v="11"/>
    <n v="1"/>
    <n v="33"/>
    <n v="50"/>
    <n v="0"/>
    <n v="2"/>
    <n v="0"/>
    <n v="62"/>
    <n v="21"/>
    <n v="2"/>
    <n v="773"/>
    <n v="1.5"/>
    <n v="174"/>
    <n v="1"/>
    <n v="33"/>
    <n v="0.73333333333333295"/>
    <n v="50"/>
    <n v="1"/>
    <n v="11"/>
    <n v="0.73333333333333339"/>
    <n v="1"/>
    <n v="0.10000000000000014"/>
    <n v="0"/>
    <x v="7"/>
  </r>
  <r>
    <x v="1"/>
    <d v="2011-11-02T00:00:00"/>
    <x v="0"/>
    <s v="UPA400"/>
    <x v="48"/>
    <x v="213"/>
    <n v="648245"/>
    <n v="135080"/>
    <n v="0"/>
    <n v="1.1000000000000001"/>
    <n v="0"/>
    <n v="13.2"/>
    <n v="6.9"/>
    <n v="38"/>
    <m/>
    <n v="-1"/>
    <s v="Oscura"/>
    <n v="123.5"/>
    <n v="90.1"/>
    <n v="7"/>
    <n v="4.9000000000000004"/>
    <n v="18.899999999999999"/>
    <n v="50.1"/>
    <n v="0.7"/>
    <n v="0"/>
    <n v="0"/>
    <n v="176.7"/>
    <n v="53.4"/>
    <n v="2.4"/>
    <n v="124"/>
    <n v="0.41333333333333788"/>
    <n v="90"/>
    <n v="0.59999999999999742"/>
    <n v="19"/>
    <n v="0.42222222222222161"/>
    <n v="50"/>
    <n v="1"/>
    <n v="7"/>
    <n v="0.46666666666666679"/>
    <n v="5"/>
    <n v="0.50000000000000011"/>
    <n v="0"/>
    <x v="8"/>
  </r>
  <r>
    <x v="1"/>
    <d v="2011-11-02T00:00:00"/>
    <x v="0"/>
    <s v="UPA400"/>
    <x v="48"/>
    <x v="146"/>
    <n v="610446"/>
    <n v="99281"/>
    <n v="0"/>
    <n v="0"/>
    <n v="0"/>
    <n v="13.9"/>
    <n v="6.6"/>
    <n v="36.299999999999997"/>
    <m/>
    <n v="-1"/>
    <s v="Oscura"/>
    <n v="0"/>
    <n v="36.9"/>
    <n v="2.7"/>
    <n v="1.6"/>
    <n v="4.2"/>
    <n v="33.5"/>
    <n v="0.9"/>
    <n v="2.7"/>
    <n v="0"/>
    <n v="39.799999999999997"/>
    <n v="24.9"/>
    <n v="0.3"/>
    <n v="0"/>
    <n v="3.8380756905986857E-15"/>
    <n v="37"/>
    <n v="0.24666666666666398"/>
    <n v="4"/>
    <n v="8.8888888888888407E-2"/>
    <n v="34"/>
    <n v="1"/>
    <n v="3"/>
    <n v="0.20000000000000018"/>
    <n v="2"/>
    <n v="0.20000000000000015"/>
    <n v="0"/>
    <x v="9"/>
  </r>
  <r>
    <x v="1"/>
    <d v="2011-09-19T00:00:00"/>
    <x v="0"/>
    <s v="UPA400"/>
    <x v="49"/>
    <x v="253"/>
    <n v="872943"/>
    <n v="73384"/>
    <n v="0"/>
    <n v="4"/>
    <m/>
    <n v="1"/>
    <n v="6.7"/>
    <m/>
    <m/>
    <n v="0.83"/>
    <m/>
    <n v="314"/>
    <n v="99"/>
    <n v="8"/>
    <n v="0"/>
    <n v="22"/>
    <n v="20"/>
    <n v="1"/>
    <n v="0"/>
    <n v="0"/>
    <n v="38"/>
    <n v="5"/>
    <n v="0"/>
    <n v="314"/>
    <n v="1.3"/>
    <n v="99"/>
    <n v="0.6"/>
    <n v="22"/>
    <n v="0.48888888888888821"/>
    <n v="20"/>
    <n v="0.66666666666666674"/>
    <n v="8"/>
    <n v="0.53333333333333344"/>
    <n v="0"/>
    <n v="1.3877787807814457E-16"/>
    <n v="1"/>
    <x v="0"/>
  </r>
  <r>
    <x v="1"/>
    <d v="2011-09-19T00:00:00"/>
    <x v="0"/>
    <s v="UPA400"/>
    <x v="49"/>
    <x v="254"/>
    <n v="853043"/>
    <n v="53484"/>
    <n v="0"/>
    <n v="4"/>
    <m/>
    <n v="1"/>
    <n v="6"/>
    <m/>
    <m/>
    <n v="0.22"/>
    <m/>
    <n v="273"/>
    <n v="70"/>
    <n v="8"/>
    <n v="0"/>
    <n v="15"/>
    <n v="18"/>
    <n v="1"/>
    <n v="1"/>
    <n v="0"/>
    <n v="29"/>
    <n v="4"/>
    <n v="0"/>
    <n v="273"/>
    <n v="0.91000000000000092"/>
    <n v="70"/>
    <n v="0.46666666666666357"/>
    <n v="15"/>
    <n v="0.33333333333333282"/>
    <n v="18"/>
    <n v="0.60000000000000009"/>
    <n v="8"/>
    <n v="0.53333333333333344"/>
    <n v="0"/>
    <n v="1.3877787807814457E-16"/>
    <n v="0"/>
    <x v="1"/>
  </r>
  <r>
    <x v="1"/>
    <d v="2011-09-19T00:00:00"/>
    <x v="0"/>
    <s v="UPA400"/>
    <x v="49"/>
    <x v="2"/>
    <n v="804445"/>
    <n v="57810"/>
    <n v="0"/>
    <n v="6"/>
    <m/>
    <n v="2"/>
    <n v="5.8860000000000001"/>
    <n v="27.58"/>
    <n v="1.22"/>
    <n v="0.25"/>
    <m/>
    <n v="348"/>
    <n v="163"/>
    <n v="6"/>
    <n v="1"/>
    <n v="18"/>
    <n v="29"/>
    <n v="0"/>
    <m/>
    <n v="1"/>
    <n v="119"/>
    <n v="13"/>
    <n v="2"/>
    <n v="348"/>
    <n v="1.3"/>
    <n v="163"/>
    <n v="1"/>
    <n v="18"/>
    <n v="0.39999999999999941"/>
    <n v="29"/>
    <n v="0.96666666666666667"/>
    <n v="6"/>
    <n v="0.40000000000000013"/>
    <n v="1"/>
    <n v="0.10000000000000014"/>
    <n v="0"/>
    <x v="2"/>
  </r>
  <r>
    <x v="1"/>
    <d v="2011-09-19T00:00:00"/>
    <x v="0"/>
    <s v="UPA400"/>
    <x v="49"/>
    <x v="3"/>
    <n v="791428"/>
    <n v="44793"/>
    <n v="0"/>
    <n v="2"/>
    <m/>
    <n v="1"/>
    <n v="6.1"/>
    <m/>
    <m/>
    <n v="0.21"/>
    <m/>
    <n v="318"/>
    <n v="58"/>
    <n v="2"/>
    <n v="0"/>
    <n v="5"/>
    <n v="24"/>
    <n v="1"/>
    <n v="0"/>
    <n v="1"/>
    <n v="29"/>
    <n v="2"/>
    <n v="0"/>
    <n v="318"/>
    <n v="1.3"/>
    <n v="58"/>
    <n v="0.38666666666666372"/>
    <n v="5"/>
    <n v="0.11111111111111063"/>
    <n v="24"/>
    <n v="0.8"/>
    <n v="2"/>
    <n v="0.13333333333333353"/>
    <n v="0"/>
    <n v="1.3877787807814457E-16"/>
    <n v="0"/>
    <x v="3"/>
  </r>
  <r>
    <x v="1"/>
    <d v="2011-09-19T00:00:00"/>
    <x v="0"/>
    <s v="UPA400"/>
    <x v="49"/>
    <x v="239"/>
    <n v="726835"/>
    <n v="93916"/>
    <n v="0"/>
    <n v="4"/>
    <m/>
    <n v="4"/>
    <n v="6.8"/>
    <n v="34.6"/>
    <n v="1.08"/>
    <n v="7.0000000000000007E-2"/>
    <s v=""/>
    <n v="186"/>
    <n v="93"/>
    <n v="5"/>
    <n v="0"/>
    <n v="11"/>
    <n v="14"/>
    <n v="0"/>
    <n v="1"/>
    <n v="1"/>
    <n v="33"/>
    <n v="7"/>
    <n v="2"/>
    <n v="186"/>
    <n v="0.62000000000000388"/>
    <n v="93"/>
    <n v="0.62"/>
    <n v="11"/>
    <n v="0.24444444444444399"/>
    <n v="14"/>
    <n v="0.46666666666666679"/>
    <n v="5"/>
    <n v="0.33333333333333348"/>
    <n v="0"/>
    <n v="1.3877787807814457E-16"/>
    <n v="0"/>
    <x v="4"/>
  </r>
  <r>
    <x v="1"/>
    <d v="2011-09-19T00:00:00"/>
    <x v="0"/>
    <s v="UPA400"/>
    <x v="49"/>
    <x v="255"/>
    <n v="697829"/>
    <n v="64910"/>
    <n v="0"/>
    <n v="3"/>
    <m/>
    <n v="4"/>
    <n v="7.2"/>
    <n v="36.6"/>
    <n v="0.6"/>
    <n v="0.1"/>
    <s v="Clara"/>
    <n v="109"/>
    <n v="96"/>
    <n v="3"/>
    <n v="0"/>
    <n v="11"/>
    <n v="10"/>
    <n v="0"/>
    <n v="0"/>
    <n v="0"/>
    <n v="31"/>
    <n v="6"/>
    <n v="1"/>
    <n v="109"/>
    <n v="0.36333333333333756"/>
    <n v="96"/>
    <n v="0.63999999999999768"/>
    <n v="11"/>
    <n v="0.24444444444444399"/>
    <n v="10"/>
    <n v="0.33339999999999997"/>
    <n v="3"/>
    <n v="0.20000000000000018"/>
    <n v="0"/>
    <n v="1.3877787807814457E-16"/>
    <n v="0"/>
    <x v="5"/>
  </r>
  <r>
    <x v="1"/>
    <d v="2011-09-19T00:00:00"/>
    <x v="0"/>
    <s v="UPA400"/>
    <x v="49"/>
    <x v="256"/>
    <n v="644097"/>
    <n v="181807"/>
    <n v="0"/>
    <n v="5"/>
    <n v="-1"/>
    <n v="14"/>
    <n v="7.1"/>
    <n v="36.6"/>
    <n v="0.4"/>
    <n v="0.1"/>
    <s v="Clara"/>
    <n v="194"/>
    <n v="216"/>
    <n v="7"/>
    <n v="1"/>
    <n v="19"/>
    <n v="16"/>
    <n v="1"/>
    <n v="2"/>
    <n v="-1"/>
    <n v="42"/>
    <n v="19"/>
    <n v="3"/>
    <n v="194"/>
    <n v="0.64666666666667028"/>
    <n v="216"/>
    <n v="1"/>
    <n v="19"/>
    <n v="0.42222222222222161"/>
    <n v="16"/>
    <n v="0.53333333333333344"/>
    <n v="7"/>
    <n v="0.46666666666666679"/>
    <n v="1"/>
    <n v="0.10000000000000014"/>
    <n v="0"/>
    <x v="6"/>
  </r>
  <r>
    <x v="1"/>
    <d v="2011-09-19T00:00:00"/>
    <x v="0"/>
    <s v="UPA400"/>
    <x v="49"/>
    <x v="55"/>
    <n v="614159"/>
    <n v="151869"/>
    <n v="0"/>
    <n v="2.2000000000000002"/>
    <n v="0"/>
    <n v="22.3"/>
    <n v="6.7"/>
    <n v="36.9"/>
    <m/>
    <n v="-1"/>
    <s v="Oscura"/>
    <n v="86.6"/>
    <n v="118"/>
    <n v="8.6"/>
    <n v="7"/>
    <n v="20.9"/>
    <n v="34.4"/>
    <n v="1.1000000000000001"/>
    <n v="0"/>
    <n v="0"/>
    <n v="116.6"/>
    <n v="46.9"/>
    <n v="3.9"/>
    <n v="87"/>
    <n v="0.29000000000000375"/>
    <n v="118"/>
    <n v="0.78666666666666529"/>
    <n v="21"/>
    <n v="0.46666666666666601"/>
    <n v="34"/>
    <n v="1"/>
    <n v="9"/>
    <n v="0.60000000000000009"/>
    <n v="7"/>
    <n v="0.70000000000000007"/>
    <n v="0"/>
    <x v="7"/>
  </r>
  <r>
    <x v="1"/>
    <d v="2011-09-19T00:00:00"/>
    <x v="0"/>
    <s v="UPA400"/>
    <x v="49"/>
    <x v="68"/>
    <n v="582113"/>
    <n v="119823"/>
    <n v="0"/>
    <n v="0"/>
    <n v="0"/>
    <n v="19.5"/>
    <n v="6.8"/>
    <n v="39.700000000000003"/>
    <m/>
    <n v="-1"/>
    <s v="Oscura"/>
    <n v="74.5"/>
    <n v="31.8"/>
    <n v="5.4"/>
    <n v="7.8"/>
    <n v="1.2"/>
    <n v="10.8"/>
    <n v="0.8"/>
    <n v="0"/>
    <n v="0"/>
    <n v="90.2"/>
    <n v="25.2"/>
    <n v="1.8"/>
    <n v="75"/>
    <n v="0.2500000000000035"/>
    <n v="32"/>
    <n v="0.21333333333333071"/>
    <n v="1"/>
    <n v="2.222222222222173E-2"/>
    <n v="11"/>
    <n v="0.36666666666666681"/>
    <n v="5"/>
    <n v="0.33333333333333348"/>
    <n v="8"/>
    <n v="0.8"/>
    <n v="0"/>
    <x v="8"/>
  </r>
  <r>
    <x v="1"/>
    <d v="2011-09-19T00:00:00"/>
    <x v="0"/>
    <s v="UPA400"/>
    <x v="49"/>
    <x v="244"/>
    <n v="560549"/>
    <n v="98259"/>
    <n v="0"/>
    <n v="0"/>
    <n v="0"/>
    <n v="23.6"/>
    <n v="6.7"/>
    <n v="36.799999999999997"/>
    <m/>
    <n v="-1"/>
    <s v="Oscura"/>
    <n v="60.9"/>
    <n v="76.599999999999994"/>
    <n v="8"/>
    <n v="4.2"/>
    <n v="12.5"/>
    <n v="19.7"/>
    <n v="1"/>
    <n v="2.5"/>
    <n v="0"/>
    <n v="49.7"/>
    <n v="41.7"/>
    <n v="2.4"/>
    <n v="61"/>
    <n v="0.20333333333333692"/>
    <n v="77"/>
    <n v="0.5133333333333302"/>
    <n v="13"/>
    <n v="0.28888888888888842"/>
    <n v="20"/>
    <n v="0.66666666666666674"/>
    <n v="8"/>
    <n v="0.53333333333333344"/>
    <n v="4"/>
    <n v="0.40000000000000013"/>
    <n v="0"/>
    <x v="9"/>
  </r>
  <r>
    <x v="1"/>
    <d v="2011-07-06T00:00:00"/>
    <x v="0"/>
    <s v="UPA400"/>
    <x v="50"/>
    <x v="257"/>
    <n v="789616"/>
    <n v="46631"/>
    <n v="0"/>
    <n v="3"/>
    <m/>
    <n v="2"/>
    <n v="6"/>
    <m/>
    <m/>
    <n v="0.5"/>
    <m/>
    <n v="100"/>
    <n v="80"/>
    <n v="7"/>
    <n v="1"/>
    <n v="8"/>
    <n v="14"/>
    <n v="1"/>
    <n v="1"/>
    <n v="0"/>
    <n v="26"/>
    <n v="3"/>
    <n v="1"/>
    <n v="100"/>
    <n v="0.33333333333333737"/>
    <n v="80"/>
    <n v="0.53333333333333033"/>
    <n v="8"/>
    <n v="0.17777777777777731"/>
    <n v="14"/>
    <n v="0.46666666666666679"/>
    <n v="7"/>
    <n v="0.46666666666666679"/>
    <n v="1"/>
    <n v="0.10000000000000014"/>
    <n v="1"/>
    <x v="0"/>
  </r>
  <r>
    <x v="1"/>
    <d v="2011-07-06T00:00:00"/>
    <x v="0"/>
    <s v="UPA400"/>
    <x v="50"/>
    <x v="25"/>
    <n v="778377"/>
    <n v="15988"/>
    <n v="0"/>
    <n v="1"/>
    <m/>
    <n v="2"/>
    <n v="6.2629999999999999"/>
    <n v="29.75"/>
    <n v="1.23"/>
    <n v="0.4"/>
    <m/>
    <n v="70"/>
    <n v="40"/>
    <n v="15"/>
    <n v="0"/>
    <n v="6"/>
    <n v="6"/>
    <n v="0"/>
    <m/>
    <n v="0"/>
    <n v="43"/>
    <n v="6"/>
    <n v="0"/>
    <n v="70"/>
    <n v="0.23333333333333686"/>
    <n v="40"/>
    <n v="0.26666666666666394"/>
    <n v="6"/>
    <n v="0.13333333333333286"/>
    <n v="6"/>
    <n v="0.20000000000000018"/>
    <n v="15"/>
    <n v="1"/>
    <n v="0"/>
    <n v="1.3877787807814457E-16"/>
    <n v="0"/>
    <x v="1"/>
  </r>
  <r>
    <x v="1"/>
    <d v="2011-07-06T00:00:00"/>
    <x v="0"/>
    <s v="UPA400"/>
    <x v="50"/>
    <x v="258"/>
    <n v="753664"/>
    <n v="109486"/>
    <n v="0"/>
    <n v="4"/>
    <m/>
    <n v="7"/>
    <n v="7"/>
    <n v="36.6"/>
    <n v="1.1599999999999999"/>
    <n v="0.04"/>
    <m/>
    <n v="203"/>
    <n v="110"/>
    <n v="6"/>
    <n v="0"/>
    <n v="15"/>
    <n v="14"/>
    <n v="0"/>
    <n v="1"/>
    <n v="1"/>
    <n v="30"/>
    <n v="8"/>
    <n v="1"/>
    <n v="203"/>
    <n v="0.67666666666666997"/>
    <n v="110"/>
    <n v="0.73333333333333162"/>
    <n v="15"/>
    <n v="0.33333333333333282"/>
    <n v="14"/>
    <n v="0.46666666666666679"/>
    <n v="6"/>
    <n v="0.40000000000000013"/>
    <n v="0"/>
    <n v="1.3877787807814457E-16"/>
    <n v="0"/>
    <x v="2"/>
  </r>
  <r>
    <x v="1"/>
    <d v="2011-07-06T00:00:00"/>
    <x v="0"/>
    <s v="UPA400"/>
    <x v="50"/>
    <x v="259"/>
    <n v="706337"/>
    <n v="62159"/>
    <n v="0"/>
    <n v="1"/>
    <m/>
    <n v="2"/>
    <n v="7.2"/>
    <n v="37"/>
    <n v="0.9"/>
    <n v="0.1"/>
    <s v="Clara"/>
    <n v="82"/>
    <n v="94"/>
    <n v="3"/>
    <n v="1"/>
    <n v="3"/>
    <n v="7"/>
    <n v="0"/>
    <n v="0"/>
    <n v="0"/>
    <n v="26"/>
    <n v="2"/>
    <n v="0"/>
    <n v="82"/>
    <n v="0.27333333333333698"/>
    <n v="94"/>
    <n v="0.62666666666666426"/>
    <n v="3"/>
    <n v="6.666666666666618E-2"/>
    <n v="7"/>
    <n v="0.2333333333333335"/>
    <n v="3"/>
    <n v="0.20000000000000018"/>
    <n v="1"/>
    <n v="0.10000000000000014"/>
    <n v="0"/>
    <x v="3"/>
  </r>
  <r>
    <x v="1"/>
    <d v="2011-07-06T00:00:00"/>
    <x v="0"/>
    <s v="UPA400"/>
    <x v="50"/>
    <x v="260"/>
    <n v="668674"/>
    <n v="35755"/>
    <n v="0"/>
    <n v="2"/>
    <n v="0"/>
    <n v="3"/>
    <n v="7.1"/>
    <n v="37.1"/>
    <n v="1"/>
    <n v="0.1"/>
    <s v="Clara"/>
    <n v="67"/>
    <n v="59"/>
    <n v="4"/>
    <n v="0"/>
    <n v="8"/>
    <n v="7"/>
    <n v="0"/>
    <n v="0"/>
    <n v="0"/>
    <n v="27"/>
    <n v="5"/>
    <n v="1"/>
    <n v="67"/>
    <n v="0.22333333333333688"/>
    <n v="59"/>
    <n v="0.39333333333333037"/>
    <n v="8"/>
    <n v="0.17777777777777731"/>
    <n v="7"/>
    <n v="0.2333333333333335"/>
    <n v="4"/>
    <n v="0.26666666666666683"/>
    <n v="0"/>
    <n v="1.3877787807814457E-16"/>
    <n v="0"/>
    <x v="4"/>
  </r>
  <r>
    <x v="1"/>
    <d v="2011-07-06T00:00:00"/>
    <x v="0"/>
    <s v="UPA400"/>
    <x v="50"/>
    <x v="261"/>
    <n v="674156"/>
    <n v="29978"/>
    <n v="0"/>
    <n v="2"/>
    <n v="-1"/>
    <n v="1"/>
    <n v="7.2"/>
    <n v="37.1"/>
    <n v="0.3"/>
    <n v="0.1"/>
    <s v="Clara"/>
    <n v="49"/>
    <n v="74"/>
    <n v="3"/>
    <n v="1"/>
    <n v="3"/>
    <n v="5"/>
    <n v="0"/>
    <n v="1"/>
    <n v="-1"/>
    <n v="25"/>
    <n v="2"/>
    <n v="0"/>
    <n v="49"/>
    <n v="0.16333333333333699"/>
    <n v="74"/>
    <n v="0.49333333333333018"/>
    <n v="3"/>
    <n v="6.666666666666618E-2"/>
    <n v="5"/>
    <n v="0.16666666666666685"/>
    <n v="3"/>
    <n v="0.20000000000000018"/>
    <n v="1"/>
    <n v="0.10000000000000014"/>
    <n v="0"/>
    <x v="5"/>
  </r>
  <r>
    <x v="1"/>
    <d v="2011-07-06T00:00:00"/>
    <x v="0"/>
    <s v="UPA400"/>
    <x v="50"/>
    <x v="55"/>
    <n v="644178"/>
    <n v="180961"/>
    <n v="0"/>
    <n v="1.2"/>
    <n v="0"/>
    <n v="17.100000000000001"/>
    <n v="6.7"/>
    <n v="36.299999999999997"/>
    <m/>
    <n v="-1"/>
    <s v="Oscura"/>
    <n v="92.6"/>
    <n v="133.69999999999999"/>
    <n v="19.100000000000001"/>
    <n v="5.8"/>
    <n v="16.600000000000001"/>
    <n v="36.4"/>
    <n v="1.1000000000000001"/>
    <n v="0"/>
    <n v="0"/>
    <n v="93.1"/>
    <n v="41.7"/>
    <n v="1.9"/>
    <n v="93"/>
    <n v="0.31000000000000388"/>
    <n v="134"/>
    <n v="0.89333333333333265"/>
    <n v="17"/>
    <n v="0.37777777777777721"/>
    <n v="36"/>
    <n v="1"/>
    <n v="19"/>
    <n v="1"/>
    <n v="6"/>
    <n v="0.60000000000000009"/>
    <n v="0"/>
    <x v="6"/>
  </r>
  <r>
    <x v="1"/>
    <d v="2011-07-06T00:00:00"/>
    <x v="0"/>
    <s v="UPA400"/>
    <x v="50"/>
    <x v="262"/>
    <n v="632920"/>
    <n v="163949"/>
    <n v="0"/>
    <n v="2.6"/>
    <n v="0"/>
    <n v="19.899999999999999"/>
    <n v="6.8"/>
    <n v="37.200000000000003"/>
    <m/>
    <n v="-1"/>
    <s v="Oscura"/>
    <n v="116.6"/>
    <n v="96.9"/>
    <n v="11.3"/>
    <n v="3.6"/>
    <n v="20.9"/>
    <n v="22.9"/>
    <n v="0.6"/>
    <n v="0"/>
    <n v="0"/>
    <n v="164.9"/>
    <n v="47.3"/>
    <n v="2.2999999999999998"/>
    <n v="117"/>
    <n v="0.3900000000000044"/>
    <n v="97"/>
    <n v="0.64666666666666439"/>
    <n v="21"/>
    <n v="0.46666666666666601"/>
    <n v="23"/>
    <n v="0.76666666666666672"/>
    <n v="11"/>
    <n v="0.73333333333333339"/>
    <n v="4"/>
    <n v="0.40000000000000013"/>
    <n v="0"/>
    <x v="7"/>
  </r>
  <r>
    <x v="1"/>
    <d v="2011-07-06T00:00:00"/>
    <x v="0"/>
    <s v="UPA400"/>
    <x v="50"/>
    <x v="94"/>
    <n v="602348"/>
    <n v="133376"/>
    <n v="0"/>
    <n v="0"/>
    <n v="0"/>
    <n v="53.6"/>
    <n v="7.1"/>
    <n v="46.6"/>
    <m/>
    <n v="21.7"/>
    <s v="Oscura"/>
    <n v="89.1"/>
    <n v="2.8"/>
    <n v="5.0999999999999996"/>
    <n v="1.9"/>
    <n v="2.8"/>
    <n v="12.6"/>
    <n v="0.8"/>
    <n v="1.8"/>
    <n v="0"/>
    <n v="178.7"/>
    <n v="22"/>
    <n v="0.7"/>
    <n v="89"/>
    <n v="0.29666666666667046"/>
    <n v="3"/>
    <n v="1.999999999999752E-2"/>
    <n v="3"/>
    <n v="6.666666666666618E-2"/>
    <n v="13"/>
    <n v="0.43333333333333346"/>
    <n v="5"/>
    <n v="0.33333333333333348"/>
    <n v="2"/>
    <n v="0.20000000000000015"/>
    <n v="0"/>
    <x v="8"/>
  </r>
  <r>
    <x v="1"/>
    <d v="2011-05-16T00:00:00"/>
    <x v="0"/>
    <s v="UPA400"/>
    <x v="51"/>
    <x v="263"/>
    <n v="865235"/>
    <n v="26513"/>
    <n v="0"/>
    <n v="5"/>
    <m/>
    <n v="1"/>
    <n v="6.6"/>
    <m/>
    <m/>
    <n v="0"/>
    <s v="Clara"/>
    <n v="50"/>
    <n v="34"/>
    <n v="0"/>
    <n v="0"/>
    <n v="3"/>
    <n v="8"/>
    <n v="0"/>
    <n v="0"/>
    <n v="0"/>
    <n v="33"/>
    <n v="4"/>
    <n v="0"/>
    <n v="50"/>
    <n v="0.16666666666667032"/>
    <n v="34"/>
    <n v="0.22666666666666402"/>
    <n v="3"/>
    <n v="6.666666666666618E-2"/>
    <n v="8"/>
    <n v="0.26666666666666683"/>
    <n v="0"/>
    <n v="1.9428902930940239E-16"/>
    <n v="0"/>
    <n v="1.3877787807814457E-16"/>
    <n v="1"/>
    <x v="0"/>
  </r>
  <r>
    <x v="1"/>
    <d v="2011-05-16T00:00:00"/>
    <x v="0"/>
    <s v="UPA400"/>
    <x v="51"/>
    <x v="264"/>
    <n v="838829"/>
    <n v="92194"/>
    <n v="0"/>
    <n v="4"/>
    <m/>
    <n v="4"/>
    <n v="6.6"/>
    <m/>
    <m/>
    <n v="0.36"/>
    <m/>
    <n v="189"/>
    <n v="37"/>
    <n v="1"/>
    <n v="0"/>
    <n v="4"/>
    <n v="10"/>
    <n v="0"/>
    <n v="0"/>
    <n v="1"/>
    <n v="48"/>
    <n v="6"/>
    <n v="1"/>
    <n v="189"/>
    <n v="0.63000000000000378"/>
    <n v="37"/>
    <n v="0.24666666666666398"/>
    <n v="4"/>
    <n v="8.8888888888888407E-2"/>
    <n v="10"/>
    <n v="0.33339999999999997"/>
    <n v="1"/>
    <n v="6.666666666666686E-2"/>
    <n v="0"/>
    <n v="1.3877787807814457E-16"/>
    <n v="0"/>
    <x v="1"/>
  </r>
  <r>
    <x v="1"/>
    <d v="2011-05-16T00:00:00"/>
    <x v="0"/>
    <s v="UPA400"/>
    <x v="51"/>
    <x v="2"/>
    <n v="805941"/>
    <n v="12961"/>
    <n v="0"/>
    <n v="4"/>
    <m/>
    <n v="4"/>
    <n v="6.2809999999999997"/>
    <n v="29.47"/>
    <n v="1.07"/>
    <n v="0.02"/>
    <m/>
    <n v="19"/>
    <n v="44"/>
    <n v="2"/>
    <n v="0"/>
    <n v="4"/>
    <n v="2"/>
    <n v="0"/>
    <m/>
    <n v="0"/>
    <n v="29"/>
    <n v="4"/>
    <n v="0"/>
    <n v="19"/>
    <n v="6.3333333333337183E-2"/>
    <n v="44"/>
    <n v="0.29333333333333056"/>
    <n v="4"/>
    <n v="8.8888888888888407E-2"/>
    <n v="2"/>
    <n v="6.6666666666666874E-2"/>
    <n v="2"/>
    <n v="0.13333333333333353"/>
    <n v="0"/>
    <n v="1.3877787807814457E-16"/>
    <n v="0"/>
    <x v="2"/>
  </r>
  <r>
    <x v="1"/>
    <d v="2011-05-16T00:00:00"/>
    <x v="0"/>
    <s v="UPA400"/>
    <x v="51"/>
    <x v="145"/>
    <n v="722518"/>
    <n v="88149"/>
    <n v="0"/>
    <n v="10"/>
    <m/>
    <n v="11"/>
    <n v="7.2"/>
    <n v="36.799999999999997"/>
    <n v="0.1"/>
    <n v="0.1"/>
    <s v="Clara"/>
    <n v="98"/>
    <n v="381"/>
    <n v="11"/>
    <n v="2"/>
    <n v="17"/>
    <n v="10"/>
    <n v="1"/>
    <n v="3"/>
    <n v="0"/>
    <n v="37"/>
    <n v="31"/>
    <n v="2"/>
    <n v="98"/>
    <n v="0.32666666666667066"/>
    <n v="381"/>
    <n v="1"/>
    <n v="17"/>
    <n v="0.37777777777777721"/>
    <n v="10"/>
    <n v="0.33339999999999997"/>
    <n v="11"/>
    <n v="0.73333333333333339"/>
    <n v="2"/>
    <n v="0.20000000000000015"/>
    <n v="0"/>
    <x v="3"/>
  </r>
  <r>
    <x v="1"/>
    <d v="2011-05-16T00:00:00"/>
    <x v="0"/>
    <s v="UPA400"/>
    <x v="51"/>
    <x v="265"/>
    <n v="699122"/>
    <n v="64753"/>
    <n v="0"/>
    <n v="14"/>
    <n v="0"/>
    <n v="12"/>
    <n v="7.2"/>
    <n v="37.5"/>
    <n v="0.1"/>
    <n v="0.1"/>
    <s v="Clara"/>
    <n v="72"/>
    <n v="264"/>
    <n v="18"/>
    <n v="1"/>
    <n v="9"/>
    <n v="11"/>
    <n v="0"/>
    <n v="2"/>
    <n v="0"/>
    <n v="40"/>
    <n v="77"/>
    <n v="2"/>
    <n v="72"/>
    <n v="0.24000000000000352"/>
    <n v="264"/>
    <n v="1"/>
    <n v="9"/>
    <n v="0.19999999999999954"/>
    <n v="11"/>
    <n v="0.36666666666666681"/>
    <n v="18"/>
    <n v="1"/>
    <n v="1"/>
    <n v="0.10000000000000014"/>
    <n v="0"/>
    <x v="4"/>
  </r>
  <r>
    <x v="1"/>
    <d v="2011-05-16T00:00:00"/>
    <x v="0"/>
    <s v="UPA400"/>
    <x v="51"/>
    <x v="28"/>
    <n v="664705"/>
    <n v="30336"/>
    <n v="0"/>
    <n v="3"/>
    <n v="-1"/>
    <n v="11"/>
    <n v="7.2"/>
    <n v="38.9"/>
    <n v="0.1"/>
    <n v="0"/>
    <s v="Clara"/>
    <n v="41"/>
    <n v="97"/>
    <n v="14"/>
    <n v="0"/>
    <n v="6"/>
    <n v="4"/>
    <n v="0"/>
    <n v="1"/>
    <n v="-1"/>
    <n v="33"/>
    <n v="39"/>
    <n v="1"/>
    <n v="41"/>
    <n v="0.13666666666667038"/>
    <n v="97"/>
    <n v="0.64666666666666439"/>
    <n v="6"/>
    <n v="0.13333333333333286"/>
    <n v="4"/>
    <n v="0.13333333333333353"/>
    <n v="14"/>
    <n v="0.93333333333333335"/>
    <n v="0"/>
    <n v="1.3877787807814457E-16"/>
    <n v="0"/>
    <x v="5"/>
  </r>
  <r>
    <x v="1"/>
    <d v="2011-05-16T00:00:00"/>
    <x v="0"/>
    <s v="UPA400"/>
    <x v="51"/>
    <x v="266"/>
    <n v="634369"/>
    <n v="179945"/>
    <n v="0"/>
    <n v="3.8"/>
    <n v="0"/>
    <n v="43.5"/>
    <n v="6.6"/>
    <n v="34.799999999999997"/>
    <m/>
    <n v="-1"/>
    <s v="Oscura"/>
    <n v="247.4"/>
    <n v="166.6"/>
    <n v="20.6"/>
    <n v="2.6"/>
    <n v="15.2"/>
    <n v="22.9"/>
    <n v="0.6"/>
    <n v="0"/>
    <n v="0"/>
    <n v="86.1"/>
    <n v="55.8"/>
    <n v="4.4000000000000004"/>
    <n v="247"/>
    <n v="0.82333333333333514"/>
    <n v="167"/>
    <n v="1"/>
    <n v="15"/>
    <n v="0.33333333333333282"/>
    <n v="23"/>
    <n v="0.76666666666666672"/>
    <n v="21"/>
    <n v="1"/>
    <n v="3"/>
    <n v="0.30000000000000016"/>
    <n v="0"/>
    <x v="6"/>
  </r>
  <r>
    <x v="1"/>
    <d v="2011-05-16T00:00:00"/>
    <x v="0"/>
    <s v="UPA400"/>
    <x v="51"/>
    <x v="94"/>
    <n v="609134"/>
    <n v="145917"/>
    <n v="0"/>
    <n v="0"/>
    <n v="0"/>
    <n v="17.5"/>
    <n v="6.7"/>
    <n v="41.3"/>
    <m/>
    <n v="21.7"/>
    <s v="Oscura"/>
    <n v="103.6"/>
    <n v="38.9"/>
    <n v="12.9"/>
    <n v="4.7"/>
    <n v="0"/>
    <n v="20.2"/>
    <n v="1"/>
    <n v="0.5"/>
    <n v="0"/>
    <n v="160.69999999999999"/>
    <n v="27.1"/>
    <n v="7.5"/>
    <n v="104"/>
    <n v="0.34666666666667079"/>
    <n v="39"/>
    <n v="0.25999999999999729"/>
    <n v="0"/>
    <n v="-4.9266146717741321E-16"/>
    <n v="20"/>
    <n v="0.66666666666666674"/>
    <n v="13"/>
    <n v="0.8666666666666667"/>
    <n v="5"/>
    <n v="0.50000000000000011"/>
    <n v="0"/>
    <x v="7"/>
  </r>
  <r>
    <x v="1"/>
    <d v="2011-05-16T00:00:00"/>
    <x v="0"/>
    <s v="UPA400"/>
    <x v="51"/>
    <x v="267"/>
    <n v="608244"/>
    <n v="145027"/>
    <n v="0"/>
    <n v="0"/>
    <n v="0"/>
    <n v="12.2"/>
    <n v="7.3"/>
    <n v="37.200000000000003"/>
    <m/>
    <n v="-1"/>
    <s v="Oscura"/>
    <n v="112.8"/>
    <n v="54.6"/>
    <n v="6.4"/>
    <n v="7.1"/>
    <n v="2"/>
    <n v="30.4"/>
    <n v="1.5"/>
    <n v="1.4"/>
    <n v="0"/>
    <n v="44.4"/>
    <n v="23.8"/>
    <n v="0.6"/>
    <n v="113"/>
    <n v="0.37666666666667098"/>
    <n v="55"/>
    <n v="0.36666666666666375"/>
    <n v="2"/>
    <n v="4.4444444444443953E-2"/>
    <n v="30"/>
    <n v="1"/>
    <n v="6"/>
    <n v="0.40000000000000013"/>
    <n v="7"/>
    <n v="0.70000000000000007"/>
    <n v="0"/>
    <x v="8"/>
  </r>
  <r>
    <x v="1"/>
    <d v="2011-03-29T00:00:00"/>
    <x v="0"/>
    <s v="UPA400"/>
    <x v="52"/>
    <x v="268"/>
    <n v="848132"/>
    <n v="85743"/>
    <n v="0"/>
    <n v="5"/>
    <m/>
    <n v="3"/>
    <n v="6"/>
    <m/>
    <m/>
    <n v="0.75"/>
    <m/>
    <n v="298"/>
    <n v="111"/>
    <n v="12"/>
    <n v="0"/>
    <n v="9"/>
    <n v="20"/>
    <n v="0"/>
    <n v="1"/>
    <n v="1"/>
    <n v="50"/>
    <n v="21"/>
    <n v="1"/>
    <n v="298"/>
    <n v="0.9933333333333334"/>
    <n v="111"/>
    <n v="0.73999999999999833"/>
    <n v="9"/>
    <n v="0.19999999999999954"/>
    <n v="20"/>
    <n v="0.66666666666666674"/>
    <n v="12"/>
    <n v="0.8"/>
    <n v="0"/>
    <n v="1.3877787807814457E-16"/>
    <n v="1"/>
    <x v="0"/>
  </r>
  <r>
    <x v="1"/>
    <d v="2011-03-29T00:00:00"/>
    <x v="0"/>
    <s v="UPA400"/>
    <x v="52"/>
    <x v="25"/>
    <n v="738959"/>
    <n v="3297"/>
    <n v="0"/>
    <n v="3"/>
    <m/>
    <n v="1"/>
    <n v="6.6989999999999998"/>
    <n v="31.15"/>
    <n v="1.28"/>
    <n v="0.34"/>
    <m/>
    <n v="51"/>
    <n v="36"/>
    <n v="11"/>
    <n v="0"/>
    <n v="5"/>
    <n v="7"/>
    <n v="0"/>
    <m/>
    <n v="0"/>
    <n v="39"/>
    <n v="3"/>
    <n v="0"/>
    <n v="51"/>
    <n v="0.17000000000000365"/>
    <n v="36"/>
    <n v="0.23999999999999733"/>
    <n v="5"/>
    <n v="0.11111111111111063"/>
    <n v="7"/>
    <n v="0.2333333333333335"/>
    <n v="11"/>
    <n v="0.73333333333333339"/>
    <n v="0"/>
    <n v="1.3877787807814457E-16"/>
    <n v="0"/>
    <x v="1"/>
  </r>
  <r>
    <x v="1"/>
    <d v="2011-03-29T00:00:00"/>
    <x v="0"/>
    <s v="UPA400"/>
    <x v="52"/>
    <x v="14"/>
    <n v="729744"/>
    <n v="87707"/>
    <n v="0"/>
    <n v="4"/>
    <m/>
    <n v="2"/>
    <n v="6.3"/>
    <n v="30.6"/>
    <n v="1.29"/>
    <n v="0.03"/>
    <m/>
    <n v="173"/>
    <n v="124"/>
    <n v="84"/>
    <n v="0"/>
    <n v="15"/>
    <n v="14"/>
    <n v="0"/>
    <n v="1"/>
    <n v="1"/>
    <n v="46"/>
    <n v="6"/>
    <n v="1"/>
    <n v="173"/>
    <n v="0.57666666666667099"/>
    <n v="124"/>
    <n v="0.82666666666666555"/>
    <n v="15"/>
    <n v="0.33333333333333282"/>
    <n v="14"/>
    <n v="0.46666666666666679"/>
    <n v="84"/>
    <n v="1"/>
    <n v="0"/>
    <n v="1.3877787807814457E-16"/>
    <n v="0"/>
    <x v="2"/>
  </r>
  <r>
    <x v="1"/>
    <d v="2011-03-29T00:00:00"/>
    <x v="0"/>
    <s v="UPA400"/>
    <x v="52"/>
    <x v="269"/>
    <n v="701661"/>
    <n v="59624"/>
    <n v="0"/>
    <n v="6"/>
    <m/>
    <n v="2"/>
    <n v="7.2"/>
    <n v="37.9"/>
    <n v="1.36"/>
    <n v="0.08"/>
    <s v="   CLARA"/>
    <n v="168"/>
    <n v="138"/>
    <n v="10"/>
    <n v="0"/>
    <n v="14"/>
    <n v="16"/>
    <n v="0"/>
    <n v="1"/>
    <n v="1"/>
    <n v="35"/>
    <n v="5"/>
    <n v="1"/>
    <n v="168"/>
    <n v="0.56000000000000449"/>
    <n v="138"/>
    <n v="0.91999999999999948"/>
    <n v="14"/>
    <n v="0.31111111111111062"/>
    <n v="16"/>
    <n v="0.53333333333333344"/>
    <n v="10"/>
    <n v="0.66666666666666674"/>
    <n v="0"/>
    <n v="1.3877787807814457E-16"/>
    <n v="0"/>
    <x v="3"/>
  </r>
  <r>
    <x v="1"/>
    <d v="2011-03-29T00:00:00"/>
    <x v="0"/>
    <s v="UPA400"/>
    <x v="52"/>
    <x v="240"/>
    <n v="671735"/>
    <n v="29698"/>
    <n v="0"/>
    <n v="7"/>
    <n v="0"/>
    <n v="1"/>
    <n v="7.3"/>
    <n v="37.9"/>
    <n v="0.5"/>
    <n v="0.1"/>
    <s v="Clara"/>
    <n v="75"/>
    <n v="83"/>
    <n v="8"/>
    <n v="0"/>
    <n v="11"/>
    <n v="11"/>
    <n v="0"/>
    <n v="1"/>
    <n v="0"/>
    <n v="27"/>
    <n v="4"/>
    <n v="0"/>
    <n v="75"/>
    <n v="0.2500000000000035"/>
    <n v="83"/>
    <n v="0.55333333333333046"/>
    <n v="11"/>
    <n v="0.24444444444444399"/>
    <n v="11"/>
    <n v="0.36666666666666681"/>
    <n v="8"/>
    <n v="0.53333333333333344"/>
    <n v="0"/>
    <n v="1.3877787807814457E-16"/>
    <n v="0"/>
    <x v="4"/>
  </r>
  <r>
    <x v="1"/>
    <d v="2011-03-29T00:00:00"/>
    <x v="0"/>
    <s v="UPA400"/>
    <x v="52"/>
    <x v="270"/>
    <n v="642037"/>
    <n v="174697"/>
    <n v="0"/>
    <n v="5"/>
    <n v="-1"/>
    <n v="3"/>
    <n v="7.2"/>
    <n v="37.200000000000003"/>
    <n v="0.5"/>
    <n v="0.1"/>
    <s v="Clara"/>
    <n v="79"/>
    <n v="90"/>
    <n v="18"/>
    <n v="0"/>
    <n v="23"/>
    <n v="11"/>
    <n v="1"/>
    <n v="1"/>
    <n v="-1"/>
    <n v="31"/>
    <n v="7"/>
    <n v="1"/>
    <n v="79"/>
    <n v="0.26333333333333692"/>
    <n v="90"/>
    <n v="0.59999999999999742"/>
    <n v="23"/>
    <n v="0.51111111111111041"/>
    <n v="11"/>
    <n v="0.36666666666666681"/>
    <n v="18"/>
    <n v="1"/>
    <n v="0"/>
    <n v="1.3877787807814457E-16"/>
    <n v="0"/>
    <x v="5"/>
  </r>
  <r>
    <x v="1"/>
    <d v="2011-03-29T00:00:00"/>
    <x v="0"/>
    <s v="UPA400"/>
    <x v="52"/>
    <x v="271"/>
    <n v="614816"/>
    <n v="147476"/>
    <n v="0"/>
    <n v="5.2"/>
    <n v="0"/>
    <n v="17.100000000000001"/>
    <n v="6.8"/>
    <n v="37.299999999999997"/>
    <m/>
    <n v="-1"/>
    <s v="Oscura"/>
    <n v="213.7"/>
    <n v="143.5"/>
    <n v="35.6"/>
    <n v="7"/>
    <n v="57"/>
    <n v="38.200000000000003"/>
    <n v="0.9"/>
    <n v="0"/>
    <n v="0"/>
    <n v="168.2"/>
    <n v="47.6"/>
    <n v="1.7"/>
    <n v="214"/>
    <n v="0.71333333333333626"/>
    <n v="144"/>
    <n v="0.95999999999999974"/>
    <n v="57"/>
    <n v="1"/>
    <n v="38"/>
    <n v="1"/>
    <n v="36"/>
    <n v="1"/>
    <n v="7"/>
    <n v="0.70000000000000007"/>
    <n v="0"/>
    <x v="6"/>
  </r>
  <r>
    <x v="1"/>
    <d v="2011-03-29T00:00:00"/>
    <x v="0"/>
    <s v="UPA400"/>
    <x v="52"/>
    <x v="64"/>
    <n v="620440"/>
    <n v="166016"/>
    <n v="0"/>
    <n v="0"/>
    <n v="0"/>
    <n v="62.4"/>
    <n v="6.4"/>
    <n v="35.200000000000003"/>
    <m/>
    <n v="-1"/>
    <s v="Oscura"/>
    <n v="57"/>
    <n v="3.2"/>
    <n v="19.100000000000001"/>
    <n v="6.5"/>
    <n v="0"/>
    <n v="14.6"/>
    <n v="1.3"/>
    <n v="0"/>
    <n v="0"/>
    <n v="235.2"/>
    <n v="45.3"/>
    <n v="3.7"/>
    <n v="57"/>
    <n v="0.19000000000000361"/>
    <n v="3"/>
    <n v="1.999999999999752E-2"/>
    <n v="0"/>
    <n v="-4.9266146717741321E-16"/>
    <n v="15"/>
    <n v="0.50000000000000011"/>
    <n v="19"/>
    <n v="1"/>
    <n v="7"/>
    <n v="0.70000000000000007"/>
    <n v="0"/>
    <x v="7"/>
  </r>
  <r>
    <x v="1"/>
    <d v="2014-12-28T00:00:00"/>
    <x v="0"/>
    <s v="UPA400"/>
    <x v="53"/>
    <x v="193"/>
    <n v="889876"/>
    <n v="31110"/>
    <n v="0"/>
    <n v="4"/>
    <m/>
    <n v="2"/>
    <n v="7"/>
    <m/>
    <m/>
    <n v="0"/>
    <s v="Clara"/>
    <n v="28"/>
    <n v="137"/>
    <n v="4"/>
    <n v="1"/>
    <n v="8"/>
    <n v="4"/>
    <n v="0"/>
    <n v="1"/>
    <n v="0"/>
    <n v="33"/>
    <n v="4"/>
    <n v="0"/>
    <n v="28"/>
    <n v="9.3333333333337126E-2"/>
    <n v="137"/>
    <n v="0.91333333333333278"/>
    <n v="8"/>
    <n v="0.17777777777777731"/>
    <n v="4"/>
    <n v="0.13333333333333353"/>
    <n v="4"/>
    <n v="0.26666666666666683"/>
    <n v="1"/>
    <n v="0.10000000000000014"/>
    <n v="1"/>
    <x v="0"/>
  </r>
  <r>
    <x v="1"/>
    <d v="2014-12-28T00:00:00"/>
    <x v="0"/>
    <s v="UPA400"/>
    <x v="53"/>
    <x v="272"/>
    <n v="858884"/>
    <n v="65904"/>
    <n v="0"/>
    <n v="6"/>
    <m/>
    <n v="4"/>
    <n v="5.9"/>
    <m/>
    <m/>
    <n v="0.28999999999999998"/>
    <m/>
    <n v="44"/>
    <n v="197"/>
    <n v="5"/>
    <n v="1"/>
    <n v="10"/>
    <n v="3"/>
    <n v="1"/>
    <n v="2"/>
    <n v="0"/>
    <n v="48"/>
    <n v="20"/>
    <n v="1"/>
    <n v="44"/>
    <n v="0.14666666666667036"/>
    <n v="197"/>
    <n v="1"/>
    <n v="10"/>
    <n v="0.22222222222222177"/>
    <n v="3"/>
    <n v="0.1000000000000002"/>
    <n v="5"/>
    <n v="0.33333333333333348"/>
    <n v="1"/>
    <n v="0.10000000000000014"/>
    <n v="0"/>
    <x v="1"/>
  </r>
  <r>
    <x v="1"/>
    <d v="2014-12-28T00:00:00"/>
    <x v="0"/>
    <s v="UPA400"/>
    <x v="53"/>
    <x v="139"/>
    <n v="810318"/>
    <n v="42360"/>
    <n v="0"/>
    <n v="2"/>
    <m/>
    <n v="3"/>
    <n v="5.9320000000000004"/>
    <n v="27.9"/>
    <n v="1.21"/>
    <n v="0.56000000000000005"/>
    <m/>
    <n v="113"/>
    <n v="81"/>
    <n v="3"/>
    <n v="0"/>
    <n v="7"/>
    <n v="13"/>
    <n v="0"/>
    <m/>
    <n v="0"/>
    <n v="38"/>
    <n v="5"/>
    <n v="0"/>
    <n v="113"/>
    <n v="0.37666666666667098"/>
    <n v="81"/>
    <n v="0.53999999999999704"/>
    <n v="7"/>
    <n v="0.15555555555555509"/>
    <n v="13"/>
    <n v="0.43333333333333346"/>
    <n v="3"/>
    <n v="0.20000000000000018"/>
    <n v="0"/>
    <n v="1.3877787807814457E-16"/>
    <n v="0"/>
    <x v="2"/>
  </r>
  <r>
    <x v="1"/>
    <d v="2014-12-28T00:00:00"/>
    <x v="1"/>
    <s v="UPA400"/>
    <x v="53"/>
    <x v="9"/>
    <n v="793978"/>
    <n v="26020"/>
    <n v="0"/>
    <n v="3"/>
    <m/>
    <n v="2"/>
    <n v="6.1"/>
    <m/>
    <m/>
    <n v="0.55000000000000004"/>
    <m/>
    <n v="82"/>
    <n v="59"/>
    <n v="3"/>
    <n v="0"/>
    <n v="6"/>
    <n v="9"/>
    <n v="0"/>
    <n v="0"/>
    <n v="1"/>
    <n v="39"/>
    <n v="6"/>
    <n v="1"/>
    <n v="82"/>
    <n v="0.27333333333333698"/>
    <n v="59"/>
    <n v="0.39333333333333037"/>
    <n v="6"/>
    <n v="0.13333333333333286"/>
    <n v="9"/>
    <n v="0.30000000000000016"/>
    <n v="3"/>
    <n v="0.20000000000000018"/>
    <n v="0"/>
    <n v="1.3877787807814457E-16"/>
    <n v="0"/>
    <x v="3"/>
  </r>
  <r>
    <x v="1"/>
    <d v="2014-12-28T00:00:00"/>
    <x v="1"/>
    <s v="UPA400"/>
    <x v="53"/>
    <x v="40"/>
    <n v="762915"/>
    <n v="104343"/>
    <n v="0"/>
    <n v="3"/>
    <m/>
    <n v="12"/>
    <n v="6.7"/>
    <n v="39.299999999999997"/>
    <n v="0.95"/>
    <n v="0.06"/>
    <m/>
    <n v="182"/>
    <n v="125"/>
    <n v="5"/>
    <n v="1"/>
    <n v="13"/>
    <n v="13"/>
    <n v="0"/>
    <n v="2"/>
    <n v="1"/>
    <n v="33"/>
    <n v="8"/>
    <n v="1"/>
    <n v="182"/>
    <n v="0.60666666666667068"/>
    <n v="125"/>
    <n v="0.83333333333333226"/>
    <n v="13"/>
    <n v="0.28888888888888842"/>
    <n v="13"/>
    <n v="0.43333333333333346"/>
    <n v="5"/>
    <n v="0.33333333333333348"/>
    <n v="1"/>
    <n v="0.10000000000000014"/>
    <n v="0"/>
    <x v="4"/>
  </r>
  <r>
    <x v="1"/>
    <d v="2014-12-28T00:00:00"/>
    <x v="1"/>
    <s v="UPA400"/>
    <x v="53"/>
    <x v="273"/>
    <n v="725243"/>
    <n v="66671"/>
    <n v="0"/>
    <n v="5"/>
    <m/>
    <n v="13"/>
    <n v="7"/>
    <n v="36"/>
    <n v="0.83"/>
    <n v="0.05"/>
    <s v=""/>
    <n v="171"/>
    <n v="139"/>
    <n v="5"/>
    <n v="0"/>
    <n v="13"/>
    <n v="14"/>
    <n v="0"/>
    <n v="0"/>
    <n v="1"/>
    <n v="34"/>
    <n v="11"/>
    <n v="2"/>
    <n v="171"/>
    <n v="0.57000000000000439"/>
    <n v="139"/>
    <n v="0.92666666666666619"/>
    <n v="13"/>
    <n v="0.28888888888888842"/>
    <n v="14"/>
    <n v="0.46666666666666679"/>
    <n v="5"/>
    <n v="0.33333333333333348"/>
    <n v="0"/>
    <n v="1.3877787807814457E-16"/>
    <n v="0"/>
    <x v="5"/>
  </r>
  <r>
    <x v="1"/>
    <d v="2014-12-28T00:00:00"/>
    <x v="1"/>
    <s v="UPA400"/>
    <x v="53"/>
    <x v="267"/>
    <n v="581211"/>
    <n v="113871"/>
    <n v="0"/>
    <n v="0"/>
    <n v="0"/>
    <n v="13.6"/>
    <n v="6.9"/>
    <n v="37.9"/>
    <m/>
    <n v="-1"/>
    <s v="Oscura"/>
    <n v="128.19999999999999"/>
    <n v="56.1"/>
    <n v="13"/>
    <n v="2"/>
    <n v="0.3"/>
    <n v="30.4"/>
    <n v="1.4"/>
    <n v="1.5"/>
    <n v="0"/>
    <n v="122.8"/>
    <n v="35.4"/>
    <n v="0.6"/>
    <n v="128"/>
    <n v="0.4266666666666713"/>
    <n v="56"/>
    <n v="0.37333333333333041"/>
    <n v="0"/>
    <n v="-4.9266146717741321E-16"/>
    <n v="30"/>
    <n v="1"/>
    <n v="13"/>
    <n v="0.8666666666666667"/>
    <n v="2"/>
    <n v="0.20000000000000015"/>
    <n v="0"/>
    <x v="6"/>
  </r>
  <r>
    <x v="1"/>
    <d v="2014-12-28T00:00:00"/>
    <x v="1"/>
    <s v="UPA400"/>
    <x v="53"/>
    <x v="99"/>
    <n v="545536"/>
    <n v="78196"/>
    <n v="0"/>
    <n v="18.600000000000001"/>
    <n v="0"/>
    <n v="8.1"/>
    <n v="7"/>
    <n v="36.299999999999997"/>
    <m/>
    <n v="-1"/>
    <s v="Oscura"/>
    <n v="111.8"/>
    <n v="85"/>
    <n v="7"/>
    <n v="3.3"/>
    <n v="23"/>
    <n v="20"/>
    <n v="0.5"/>
    <n v="0"/>
    <n v="0"/>
    <n v="132.1"/>
    <n v="36.6"/>
    <n v="2.2999999999999998"/>
    <n v="112"/>
    <n v="0.37333333333333762"/>
    <n v="85"/>
    <n v="0.56666666666666388"/>
    <n v="23"/>
    <n v="0.51111111111111041"/>
    <n v="20"/>
    <n v="0.66666666666666674"/>
    <n v="7"/>
    <n v="0.46666666666666679"/>
    <n v="3"/>
    <n v="0.30000000000000016"/>
    <n v="0"/>
    <x v="7"/>
  </r>
  <r>
    <x v="1"/>
    <d v="2011-06-29T00:00:00"/>
    <x v="0"/>
    <s v="UPA400"/>
    <x v="54"/>
    <x v="253"/>
    <n v="810597"/>
    <n v="74935"/>
    <n v="0"/>
    <n v="5"/>
    <m/>
    <n v="2"/>
    <n v="5.8"/>
    <m/>
    <m/>
    <n v="0.56999999999999995"/>
    <m/>
    <n v="250"/>
    <n v="245"/>
    <n v="13"/>
    <n v="1"/>
    <n v="11"/>
    <n v="21"/>
    <n v="0"/>
    <n v="0"/>
    <n v="1"/>
    <n v="44"/>
    <n v="7"/>
    <n v="1"/>
    <n v="250"/>
    <n v="0.83333333333333504"/>
    <n v="245"/>
    <n v="1"/>
    <n v="11"/>
    <n v="0.24444444444444399"/>
    <n v="21"/>
    <n v="0.70000000000000007"/>
    <n v="13"/>
    <n v="0.8666666666666667"/>
    <n v="1"/>
    <n v="0.10000000000000014"/>
    <n v="1"/>
    <x v="0"/>
  </r>
  <r>
    <x v="1"/>
    <d v="2011-06-29T00:00:00"/>
    <x v="0"/>
    <s v="UPA400"/>
    <x v="54"/>
    <x v="139"/>
    <n v="805552"/>
    <n v="54246"/>
    <n v="0"/>
    <n v="5"/>
    <m/>
    <n v="2"/>
    <n v="6.1040000000000001"/>
    <n v="28.55"/>
    <n v="1.2"/>
    <n v="0.15"/>
    <m/>
    <n v="91"/>
    <n v="50"/>
    <n v="3"/>
    <n v="0"/>
    <n v="6"/>
    <n v="16"/>
    <n v="0"/>
    <m/>
    <n v="1"/>
    <n v="41"/>
    <n v="1"/>
    <n v="0"/>
    <n v="91"/>
    <n v="0.30333333333333717"/>
    <n v="50"/>
    <n v="0.33333333333333048"/>
    <n v="6"/>
    <n v="0.13333333333333286"/>
    <n v="16"/>
    <n v="0.53333333333333344"/>
    <n v="3"/>
    <n v="0.20000000000000018"/>
    <n v="0"/>
    <n v="1.3877787807814457E-16"/>
    <n v="0"/>
    <x v="1"/>
  </r>
  <r>
    <x v="1"/>
    <d v="2011-06-29T00:00:00"/>
    <x v="0"/>
    <s v="UPA400"/>
    <x v="54"/>
    <x v="91"/>
    <n v="794535"/>
    <n v="43229"/>
    <n v="0"/>
    <n v="3"/>
    <m/>
    <n v="1"/>
    <n v="6.3"/>
    <m/>
    <m/>
    <n v="0.21"/>
    <m/>
    <n v="195"/>
    <n v="40"/>
    <n v="3"/>
    <n v="0"/>
    <n v="4"/>
    <n v="17"/>
    <n v="0"/>
    <n v="0"/>
    <n v="1"/>
    <n v="28"/>
    <n v="3"/>
    <n v="0"/>
    <n v="195"/>
    <n v="0.65000000000000357"/>
    <n v="40"/>
    <n v="0.26666666666666394"/>
    <n v="4"/>
    <n v="8.8888888888888407E-2"/>
    <n v="17"/>
    <n v="0.56666666666666676"/>
    <n v="3"/>
    <n v="0.20000000000000018"/>
    <n v="0"/>
    <n v="1.3877787807814457E-16"/>
    <n v="0"/>
    <x v="2"/>
  </r>
  <r>
    <x v="1"/>
    <d v="2011-06-29T00:00:00"/>
    <x v="0"/>
    <s v="UPA400"/>
    <x v="54"/>
    <x v="212"/>
    <n v="734402"/>
    <n v="29489"/>
    <n v="0"/>
    <n v="3"/>
    <m/>
    <n v="2"/>
    <n v="6.4"/>
    <m/>
    <m/>
    <n v="0.77"/>
    <m/>
    <n v="80"/>
    <n v="53"/>
    <n v="4"/>
    <n v="0"/>
    <n v="7"/>
    <n v="8"/>
    <n v="0"/>
    <n v="0"/>
    <n v="0"/>
    <n v="31"/>
    <n v="3"/>
    <n v="0"/>
    <n v="80"/>
    <n v="0.26666666666667027"/>
    <n v="53"/>
    <n v="0.35333333333333045"/>
    <n v="7"/>
    <n v="0.15555555555555509"/>
    <n v="8"/>
    <n v="0.26666666666666683"/>
    <n v="4"/>
    <n v="0.26666666666666683"/>
    <n v="0"/>
    <n v="1.3877787807814457E-16"/>
    <n v="0"/>
    <x v="3"/>
  </r>
  <r>
    <x v="1"/>
    <d v="2011-06-29T00:00:00"/>
    <x v="0"/>
    <s v="UPA400"/>
    <x v="54"/>
    <x v="274"/>
    <n v="704913"/>
    <n v="125689"/>
    <n v="0"/>
    <n v="4"/>
    <m/>
    <n v="6"/>
    <n v="7.1"/>
    <n v="37"/>
    <n v="1"/>
    <n v="0.1"/>
    <s v="Clara"/>
    <n v="109"/>
    <n v="100"/>
    <n v="5"/>
    <n v="0"/>
    <n v="11"/>
    <n v="11"/>
    <n v="0"/>
    <n v="0"/>
    <n v="0"/>
    <n v="31"/>
    <n v="9"/>
    <n v="1"/>
    <n v="109"/>
    <n v="0.36333333333333756"/>
    <n v="100"/>
    <n v="0.66666666666666452"/>
    <n v="11"/>
    <n v="0.24444444444444399"/>
    <n v="11"/>
    <n v="0.36666666666666681"/>
    <n v="5"/>
    <n v="0.33333333333333348"/>
    <n v="0"/>
    <n v="1.3877787807814457E-16"/>
    <n v="0"/>
    <x v="4"/>
  </r>
  <r>
    <x v="1"/>
    <d v="2011-06-29T00:00:00"/>
    <x v="0"/>
    <s v="UPA400"/>
    <x v="54"/>
    <x v="222"/>
    <n v="687600"/>
    <n v="29028"/>
    <n v="0"/>
    <n v="4"/>
    <n v="0"/>
    <n v="12"/>
    <n v="7.1"/>
    <n v="37.1"/>
    <n v="0.6"/>
    <n v="0.1"/>
    <s v="Clara"/>
    <n v="71"/>
    <n v="87"/>
    <n v="6"/>
    <n v="0"/>
    <n v="9"/>
    <n v="12"/>
    <n v="0"/>
    <n v="1"/>
    <n v="0"/>
    <n v="31"/>
    <n v="13"/>
    <n v="2"/>
    <n v="71"/>
    <n v="0.23666666666667019"/>
    <n v="87"/>
    <n v="0.5799999999999973"/>
    <n v="9"/>
    <n v="0.19999999999999954"/>
    <n v="12"/>
    <n v="0.40000000000000013"/>
    <n v="6"/>
    <n v="0.40000000000000013"/>
    <n v="0"/>
    <n v="1.3877787807814457E-16"/>
    <n v="0"/>
    <x v="5"/>
  </r>
  <r>
    <x v="1"/>
    <d v="2011-06-29T00:00:00"/>
    <x v="0"/>
    <s v="UPA400"/>
    <x v="54"/>
    <x v="183"/>
    <n v="674758"/>
    <n v="95534"/>
    <n v="0"/>
    <n v="3"/>
    <n v="-1"/>
    <n v="6"/>
    <n v="7.1"/>
    <n v="37.4"/>
    <n v="1"/>
    <n v="0"/>
    <s v="Clara"/>
    <n v="77"/>
    <n v="62"/>
    <n v="5"/>
    <n v="0"/>
    <n v="8"/>
    <n v="8"/>
    <n v="0"/>
    <n v="0"/>
    <n v="0"/>
    <n v="28"/>
    <n v="6"/>
    <n v="1"/>
    <n v="77"/>
    <n v="0.25666666666667021"/>
    <n v="62"/>
    <n v="0.41333333333333033"/>
    <n v="8"/>
    <n v="0.17777777777777731"/>
    <n v="8"/>
    <n v="0.26666666666666683"/>
    <n v="5"/>
    <n v="0.33333333333333348"/>
    <n v="0"/>
    <n v="1.3877787807814457E-16"/>
    <n v="0"/>
    <x v="6"/>
  </r>
  <r>
    <x v="1"/>
    <d v="2011-06-29T00:00:00"/>
    <x v="0"/>
    <s v="UPA400"/>
    <x v="54"/>
    <x v="184"/>
    <n v="629171"/>
    <n v="107012"/>
    <n v="0"/>
    <n v="1.6"/>
    <n v="0"/>
    <n v="9.9"/>
    <n v="7"/>
    <n v="37.200000000000003"/>
    <m/>
    <n v="-1"/>
    <s v="Oscura"/>
    <n v="135.80000000000001"/>
    <n v="92.6"/>
    <n v="12.9"/>
    <n v="2.4"/>
    <n v="13.6"/>
    <n v="26.4"/>
    <n v="2.5"/>
    <n v="0"/>
    <n v="0"/>
    <n v="102.3"/>
    <n v="30.9"/>
    <n v="2.9"/>
    <n v="136"/>
    <n v="0.45333333333333814"/>
    <n v="93"/>
    <n v="0.62"/>
    <n v="14"/>
    <n v="0.31111111111111062"/>
    <n v="26"/>
    <n v="0.8666666666666667"/>
    <n v="13"/>
    <n v="0.8666666666666667"/>
    <n v="2"/>
    <n v="0.20000000000000015"/>
    <n v="0"/>
    <x v="7"/>
  </r>
  <r>
    <x v="1"/>
    <d v="2011-06-29T00:00:00"/>
    <x v="0"/>
    <s v="UPA400"/>
    <x v="54"/>
    <x v="275"/>
    <n v="596391"/>
    <n v="74232"/>
    <n v="0"/>
    <n v="0"/>
    <n v="0"/>
    <n v="6.7"/>
    <n v="7"/>
    <n v="40.200000000000003"/>
    <m/>
    <n v="-1"/>
    <s v="Oscura"/>
    <n v="146.80000000000001"/>
    <n v="38.6"/>
    <n v="8.1999999999999993"/>
    <n v="1.5"/>
    <n v="4.7"/>
    <n v="24.7"/>
    <n v="1.2"/>
    <n v="3.3"/>
    <n v="0"/>
    <n v="50.3"/>
    <n v="27.6"/>
    <n v="0.5"/>
    <n v="147"/>
    <n v="0.49000000000000504"/>
    <n v="39"/>
    <n v="0.25999999999999729"/>
    <n v="5"/>
    <n v="0.11111111111111063"/>
    <n v="25"/>
    <n v="0.83333333333333337"/>
    <n v="8"/>
    <n v="0.53333333333333344"/>
    <n v="2"/>
    <n v="0.20000000000000015"/>
    <n v="0"/>
    <x v="8"/>
  </r>
  <r>
    <x v="1"/>
    <d v="2011-06-13T00:00:00"/>
    <x v="0"/>
    <s v="UPA400"/>
    <x v="55"/>
    <x v="276"/>
    <n v="886996"/>
    <n v="36492"/>
    <n v="0"/>
    <n v="6"/>
    <m/>
    <n v="9"/>
    <n v="6.6"/>
    <m/>
    <m/>
    <n v="0.32"/>
    <m/>
    <n v="161"/>
    <n v="151"/>
    <n v="1"/>
    <n v="1"/>
    <n v="7"/>
    <n v="14"/>
    <n v="0"/>
    <n v="1"/>
    <n v="1"/>
    <n v="93"/>
    <n v="9"/>
    <n v="2"/>
    <n v="161"/>
    <n v="0.5366666666666714"/>
    <n v="151"/>
    <n v="1"/>
    <n v="7"/>
    <n v="0.15555555555555509"/>
    <n v="14"/>
    <n v="0.46666666666666679"/>
    <n v="1"/>
    <n v="6.666666666666686E-2"/>
    <n v="1"/>
    <n v="0.10000000000000014"/>
    <n v="1"/>
    <x v="0"/>
  </r>
  <r>
    <x v="1"/>
    <d v="2011-06-13T00:00:00"/>
    <x v="0"/>
    <s v="UPA400"/>
    <x v="55"/>
    <x v="25"/>
    <n v="768284"/>
    <n v="29637"/>
    <n v="0"/>
    <n v="2"/>
    <m/>
    <n v="2"/>
    <n v="6"/>
    <n v="28.23"/>
    <n v="1.1399999999999999"/>
    <n v="0.05"/>
    <m/>
    <n v="73"/>
    <n v="132"/>
    <n v="2"/>
    <n v="1"/>
    <n v="4"/>
    <n v="7"/>
    <n v="0"/>
    <m/>
    <n v="0"/>
    <n v="44"/>
    <n v="1"/>
    <n v="0"/>
    <n v="73"/>
    <n v="0.24333333333333684"/>
    <n v="132"/>
    <n v="0.87999999999999923"/>
    <n v="4"/>
    <n v="8.8888888888888407E-2"/>
    <n v="7"/>
    <n v="0.2333333333333335"/>
    <n v="2"/>
    <n v="0.13333333333333353"/>
    <n v="1"/>
    <n v="0.10000000000000014"/>
    <n v="0"/>
    <x v="1"/>
  </r>
  <r>
    <x v="1"/>
    <d v="2011-06-13T00:00:00"/>
    <x v="0"/>
    <s v="UPA400"/>
    <x v="55"/>
    <x v="91"/>
    <n v="753053"/>
    <n v="14406"/>
    <n v="0"/>
    <n v="2"/>
    <m/>
    <n v="1"/>
    <n v="6.3"/>
    <m/>
    <m/>
    <n v="0.06"/>
    <m/>
    <n v="42"/>
    <n v="59"/>
    <n v="3"/>
    <n v="0"/>
    <n v="2"/>
    <n v="5"/>
    <n v="0"/>
    <n v="0"/>
    <n v="0"/>
    <n v="35"/>
    <n v="2"/>
    <n v="0"/>
    <n v="42"/>
    <n v="0.1400000000000037"/>
    <n v="59"/>
    <n v="0.39333333333333037"/>
    <n v="2"/>
    <n v="4.4444444444443953E-2"/>
    <n v="5"/>
    <n v="0.16666666666666685"/>
    <n v="3"/>
    <n v="0.20000000000000018"/>
    <n v="0"/>
    <n v="1.3877787807814457E-16"/>
    <n v="0"/>
    <x v="2"/>
  </r>
  <r>
    <x v="1"/>
    <d v="2011-06-13T00:00:00"/>
    <x v="0"/>
    <s v="UPA400"/>
    <x v="55"/>
    <x v="277"/>
    <n v="706618"/>
    <n v="59150"/>
    <n v="0"/>
    <n v="5"/>
    <m/>
    <n v="2"/>
    <n v="7"/>
    <n v="36"/>
    <n v="1.3"/>
    <n v="0.04"/>
    <s v="   CLARA"/>
    <n v="60"/>
    <n v="161"/>
    <n v="4"/>
    <n v="0"/>
    <n v="16"/>
    <n v="6"/>
    <n v="1"/>
    <n v="0"/>
    <n v="0"/>
    <n v="35"/>
    <n v="9"/>
    <n v="1"/>
    <n v="60"/>
    <n v="0.20000000000000359"/>
    <n v="161"/>
    <n v="1"/>
    <n v="16"/>
    <n v="0.35555555555555501"/>
    <n v="6"/>
    <n v="0.20000000000000018"/>
    <n v="4"/>
    <n v="0.26666666666666683"/>
    <n v="0"/>
    <n v="1.3877787807814457E-16"/>
    <n v="0"/>
    <x v="3"/>
  </r>
  <r>
    <x v="1"/>
    <d v="2011-06-13T00:00:00"/>
    <x v="0"/>
    <s v="UPA400"/>
    <x v="55"/>
    <x v="11"/>
    <n v="676865"/>
    <n v="29397"/>
    <n v="0"/>
    <n v="6"/>
    <n v="0"/>
    <n v="4"/>
    <n v="7.1"/>
    <n v="36.5"/>
    <n v="1.2"/>
    <n v="0.1"/>
    <s v="Clara"/>
    <n v="91"/>
    <n v="202"/>
    <n v="3"/>
    <n v="2"/>
    <n v="17"/>
    <n v="12"/>
    <n v="0"/>
    <n v="2"/>
    <n v="0"/>
    <n v="29"/>
    <n v="3"/>
    <n v="1"/>
    <n v="91"/>
    <n v="0.30333333333333717"/>
    <n v="202"/>
    <n v="1"/>
    <n v="17"/>
    <n v="0.37777777777777721"/>
    <n v="12"/>
    <n v="0.40000000000000013"/>
    <n v="3"/>
    <n v="0.20000000000000018"/>
    <n v="2"/>
    <n v="0.20000000000000015"/>
    <n v="0"/>
    <x v="4"/>
  </r>
  <r>
    <x v="1"/>
    <d v="2011-06-13T00:00:00"/>
    <x v="0"/>
    <s v="UPA400"/>
    <x v="55"/>
    <x v="110"/>
    <n v="638736"/>
    <n v="168472"/>
    <n v="0"/>
    <n v="35.700000000000003"/>
    <n v="0"/>
    <n v="20.9"/>
    <n v="7.1"/>
    <n v="35.799999999999997"/>
    <n v="0"/>
    <n v="-1"/>
    <s v="Oscura"/>
    <n v="282"/>
    <n v="259.39999999999998"/>
    <n v="9.1999999999999993"/>
    <n v="10.4"/>
    <n v="38.4"/>
    <n v="38.4"/>
    <n v="1.6"/>
    <n v="0"/>
    <n v="0"/>
    <n v="112.2"/>
    <n v="22.5"/>
    <n v="7.1"/>
    <n v="282"/>
    <n v="0.94000000000000061"/>
    <n v="259"/>
    <n v="1"/>
    <n v="38"/>
    <n v="0.84444444444444422"/>
    <n v="38"/>
    <n v="1"/>
    <n v="9"/>
    <n v="0.60000000000000009"/>
    <n v="10"/>
    <n v="1"/>
    <n v="0"/>
    <x v="5"/>
  </r>
  <r>
    <x v="1"/>
    <d v="2011-06-13T00:00:00"/>
    <x v="0"/>
    <s v="UPA400"/>
    <x v="55"/>
    <x v="63"/>
    <n v="644429"/>
    <n v="65205"/>
    <n v="0"/>
    <n v="33.6"/>
    <n v="0"/>
    <n v="10.3"/>
    <n v="7.1"/>
    <n v="37.799999999999997"/>
    <m/>
    <n v="-1"/>
    <s v="Oscura"/>
    <n v="93.2"/>
    <n v="71"/>
    <n v="3.1"/>
    <n v="1.8"/>
    <n v="11.5"/>
    <n v="10.5"/>
    <n v="1.1000000000000001"/>
    <n v="0"/>
    <n v="0"/>
    <n v="68.5"/>
    <n v="19.399999999999999"/>
    <n v="7.9"/>
    <n v="93"/>
    <n v="0.31000000000000388"/>
    <n v="71"/>
    <n v="0.47333333333333022"/>
    <n v="12"/>
    <n v="0.26666666666666622"/>
    <n v="11"/>
    <n v="0.36666666666666681"/>
    <n v="3"/>
    <n v="0.20000000000000018"/>
    <n v="2"/>
    <n v="0.20000000000000015"/>
    <n v="0"/>
    <x v="6"/>
  </r>
  <r>
    <x v="1"/>
    <d v="2011-06-13T00:00:00"/>
    <x v="0"/>
    <s v="UPA400"/>
    <x v="55"/>
    <x v="174"/>
    <n v="609534"/>
    <n v="30310"/>
    <n v="0"/>
    <n v="1.9"/>
    <n v="0"/>
    <n v="5.9"/>
    <n v="6.9"/>
    <n v="37"/>
    <m/>
    <n v="-1"/>
    <s v="Oscura"/>
    <n v="47.8"/>
    <n v="36.6"/>
    <n v="1"/>
    <n v="0"/>
    <n v="6.8"/>
    <n v="10"/>
    <n v="0.9"/>
    <n v="0"/>
    <n v="0"/>
    <n v="35.5"/>
    <n v="32.799999999999997"/>
    <n v="10.6"/>
    <n v="48"/>
    <n v="0.16000000000000367"/>
    <n v="37"/>
    <n v="0.24666666666666398"/>
    <n v="7"/>
    <n v="0.15555555555555509"/>
    <n v="10"/>
    <n v="0.33339999999999997"/>
    <n v="1"/>
    <n v="6.666666666666686E-2"/>
    <n v="0"/>
    <n v="1.3877787807814457E-16"/>
    <n v="0"/>
    <x v="7"/>
  </r>
  <r>
    <x v="1"/>
    <d v="2012-09-06T00:00:00"/>
    <x v="0"/>
    <s v="UPA400"/>
    <x v="56"/>
    <x v="278"/>
    <n v="888810"/>
    <n v="45686"/>
    <n v="0"/>
    <n v="7"/>
    <m/>
    <n v="3"/>
    <n v="6.1"/>
    <m/>
    <m/>
    <n v="0.5"/>
    <m/>
    <n v="121"/>
    <n v="137"/>
    <n v="3"/>
    <n v="0"/>
    <n v="8"/>
    <n v="11"/>
    <n v="0"/>
    <n v="1"/>
    <n v="0"/>
    <n v="49"/>
    <n v="7"/>
    <n v="1"/>
    <n v="121"/>
    <n v="0.40333333333333782"/>
    <n v="137"/>
    <n v="0.91333333333333278"/>
    <n v="8"/>
    <n v="0.17777777777777731"/>
    <n v="11"/>
    <n v="0.36666666666666681"/>
    <n v="3"/>
    <n v="0.20000000000000018"/>
    <n v="0"/>
    <n v="1.3877787807814457E-16"/>
    <n v="1"/>
    <x v="0"/>
  </r>
  <r>
    <x v="1"/>
    <d v="2012-09-06T00:00:00"/>
    <x v="0"/>
    <s v="UPA400"/>
    <x v="56"/>
    <x v="132"/>
    <n v="843124"/>
    <n v="91818"/>
    <n v="0"/>
    <n v="4"/>
    <m/>
    <n v="1"/>
    <n v="6.1"/>
    <m/>
    <m/>
    <n v="0.1"/>
    <m/>
    <n v="179"/>
    <n v="56"/>
    <n v="3"/>
    <n v="0"/>
    <n v="9"/>
    <n v="19"/>
    <n v="0"/>
    <n v="0"/>
    <n v="1"/>
    <n v="36"/>
    <n v="9"/>
    <n v="0"/>
    <n v="179"/>
    <n v="0.59666666666667079"/>
    <n v="56"/>
    <n v="0.37333333333333041"/>
    <n v="9"/>
    <n v="0.19999999999999954"/>
    <n v="19"/>
    <n v="0.63333333333333341"/>
    <n v="3"/>
    <n v="0.20000000000000018"/>
    <n v="0"/>
    <n v="1.3877787807814457E-16"/>
    <n v="0"/>
    <x v="1"/>
  </r>
  <r>
    <x v="1"/>
    <d v="2012-09-06T00:00:00"/>
    <x v="0"/>
    <s v="UPA400"/>
    <x v="56"/>
    <x v="13"/>
    <n v="797257"/>
    <n v="51114"/>
    <n v="0"/>
    <n v="3"/>
    <m/>
    <n v="2"/>
    <n v="5.9340000000000002"/>
    <n v="27.95"/>
    <n v="1.2"/>
    <n v="0.24"/>
    <m/>
    <n v="108"/>
    <n v="165"/>
    <n v="6"/>
    <n v="1"/>
    <n v="7"/>
    <n v="14"/>
    <n v="0"/>
    <m/>
    <n v="0"/>
    <n v="39"/>
    <n v="2"/>
    <n v="1"/>
    <n v="108"/>
    <n v="0.36000000000000421"/>
    <n v="165"/>
    <n v="1"/>
    <n v="7"/>
    <n v="0.15555555555555509"/>
    <n v="14"/>
    <n v="0.46666666666666679"/>
    <n v="6"/>
    <n v="0.40000000000000013"/>
    <n v="1"/>
    <n v="0.10000000000000014"/>
    <n v="0"/>
    <x v="2"/>
  </r>
  <r>
    <x v="1"/>
    <d v="2012-09-06T00:00:00"/>
    <x v="0"/>
    <s v="UPA400"/>
    <x v="56"/>
    <x v="14"/>
    <n v="788432"/>
    <n v="42289"/>
    <n v="0"/>
    <n v="4"/>
    <m/>
    <n v="2"/>
    <n v="6"/>
    <m/>
    <m/>
    <n v="0.24"/>
    <m/>
    <n v="104"/>
    <n v="156"/>
    <n v="8"/>
    <n v="1"/>
    <n v="6"/>
    <n v="13"/>
    <n v="1"/>
    <n v="1"/>
    <n v="1"/>
    <n v="29"/>
    <n v="4"/>
    <n v="0"/>
    <n v="104"/>
    <n v="0.34666666666667079"/>
    <n v="156"/>
    <n v="1"/>
    <n v="6"/>
    <n v="0.13333333333333286"/>
    <n v="13"/>
    <n v="0.43333333333333346"/>
    <n v="8"/>
    <n v="0.53333333333333344"/>
    <n v="1"/>
    <n v="0.10000000000000014"/>
    <n v="0"/>
    <x v="3"/>
  </r>
  <r>
    <x v="1"/>
    <d v="2012-09-06T00:00:00"/>
    <x v="0"/>
    <s v="UPA400"/>
    <x v="56"/>
    <x v="279"/>
    <n v="727887"/>
    <n v="31987"/>
    <n v="0"/>
    <n v="4"/>
    <m/>
    <n v="5"/>
    <n v="6.2"/>
    <m/>
    <m/>
    <n v="0.83"/>
    <m/>
    <n v="122"/>
    <n v="189"/>
    <n v="20"/>
    <n v="1"/>
    <n v="10"/>
    <n v="12"/>
    <n v="0"/>
    <n v="0"/>
    <n v="0"/>
    <n v="44"/>
    <n v="5"/>
    <n v="1"/>
    <n v="122"/>
    <n v="0.40666666666667117"/>
    <n v="189"/>
    <n v="1"/>
    <n v="10"/>
    <n v="0.22222222222222177"/>
    <n v="12"/>
    <n v="0.40000000000000013"/>
    <n v="20"/>
    <n v="1"/>
    <n v="1"/>
    <n v="0.10000000000000014"/>
    <n v="0"/>
    <x v="4"/>
  </r>
  <r>
    <x v="1"/>
    <d v="2012-09-06T00:00:00"/>
    <x v="0"/>
    <s v="UPA400"/>
    <x v="56"/>
    <x v="35"/>
    <n v="695900"/>
    <n v="171609"/>
    <n v="0"/>
    <n v="4"/>
    <m/>
    <n v="15"/>
    <n v="7.1"/>
    <n v="37.299999999999997"/>
    <n v="1.3"/>
    <n v="0.1"/>
    <s v="Clara"/>
    <n v="231"/>
    <n v="247"/>
    <n v="46"/>
    <n v="1"/>
    <n v="20"/>
    <n v="17"/>
    <n v="0"/>
    <n v="1"/>
    <n v="0"/>
    <n v="42"/>
    <n v="16"/>
    <n v="3"/>
    <n v="231"/>
    <n v="0.77000000000000235"/>
    <n v="247"/>
    <n v="1"/>
    <n v="20"/>
    <n v="0.44444444444444381"/>
    <n v="17"/>
    <n v="0.56666666666666676"/>
    <n v="46"/>
    <n v="1"/>
    <n v="1"/>
    <n v="0.10000000000000014"/>
    <n v="0"/>
    <x v="5"/>
  </r>
  <r>
    <x v="1"/>
    <d v="2012-09-06T00:00:00"/>
    <x v="0"/>
    <s v="UPA400"/>
    <x v="56"/>
    <x v="168"/>
    <n v="645092"/>
    <n v="120801"/>
    <n v="0"/>
    <n v="2.8"/>
    <n v="0"/>
    <n v="27.4"/>
    <n v="6.8"/>
    <n v="37.700000000000003"/>
    <m/>
    <n v="-1"/>
    <s v="Oscura"/>
    <n v="132.80000000000001"/>
    <n v="118.5"/>
    <n v="15.4"/>
    <n v="7.7"/>
    <n v="16.899999999999999"/>
    <n v="24.2"/>
    <n v="1.3"/>
    <n v="0"/>
    <n v="0"/>
    <n v="102.2"/>
    <n v="43.2"/>
    <n v="4.7"/>
    <n v="133"/>
    <n v="0.44333333333333808"/>
    <n v="119"/>
    <n v="0.793333333333332"/>
    <n v="17"/>
    <n v="0.37777777777777721"/>
    <n v="24"/>
    <n v="0.8"/>
    <n v="15"/>
    <n v="1"/>
    <n v="8"/>
    <n v="0.8"/>
    <n v="0"/>
    <x v="6"/>
  </r>
  <r>
    <x v="1"/>
    <d v="2012-09-06T00:00:00"/>
    <x v="0"/>
    <s v="UPA400"/>
    <x v="56"/>
    <x v="29"/>
    <n v="608487"/>
    <n v="138223"/>
    <n v="0"/>
    <n v="1.9"/>
    <n v="0"/>
    <n v="28.7"/>
    <n v="8"/>
    <n v="38.6"/>
    <m/>
    <n v="-1"/>
    <s v="Oscura"/>
    <n v="154.19999999999999"/>
    <n v="210.9"/>
    <n v="13.8"/>
    <n v="12.7"/>
    <n v="40.200000000000003"/>
    <n v="34.4"/>
    <n v="1.1000000000000001"/>
    <n v="0"/>
    <n v="0"/>
    <n v="371.4"/>
    <n v="55.2"/>
    <n v="8.8000000000000007"/>
    <n v="154"/>
    <n v="0.5133333333333383"/>
    <n v="211"/>
    <n v="1"/>
    <n v="40"/>
    <n v="0.88888888888888873"/>
    <n v="34"/>
    <n v="1"/>
    <n v="14"/>
    <n v="0.93333333333333335"/>
    <n v="13"/>
    <n v="1"/>
    <n v="0"/>
    <x v="7"/>
  </r>
  <r>
    <x v="1"/>
    <d v="2012-09-06T00:00:00"/>
    <x v="0"/>
    <s v="UPA400"/>
    <x v="56"/>
    <x v="280"/>
    <n v="620769"/>
    <n v="96478"/>
    <n v="0"/>
    <n v="0"/>
    <n v="0"/>
    <n v="28.1"/>
    <n v="6.9"/>
    <n v="37.200000000000003"/>
    <m/>
    <n v="21.7"/>
    <s v="Oscura"/>
    <n v="79.900000000000006"/>
    <n v="34.799999999999997"/>
    <n v="6.4"/>
    <n v="4.7"/>
    <n v="0"/>
    <n v="14.5"/>
    <n v="0.8"/>
    <n v="1.7"/>
    <n v="0"/>
    <n v="142.69999999999999"/>
    <n v="16.8"/>
    <n v="6.2"/>
    <n v="80"/>
    <n v="0.26666666666667027"/>
    <n v="35"/>
    <n v="0.23333333333333067"/>
    <n v="0"/>
    <n v="-4.9266146717741321E-16"/>
    <n v="15"/>
    <n v="0.50000000000000011"/>
    <n v="6"/>
    <n v="0.40000000000000013"/>
    <n v="5"/>
    <n v="0.50000000000000011"/>
    <n v="0"/>
    <x v="8"/>
  </r>
  <r>
    <x v="1"/>
    <d v="2011-05-04T00:00:00"/>
    <x v="0"/>
    <s v="O500 EURO V"/>
    <x v="57"/>
    <x v="56"/>
    <n v="843094"/>
    <n v="14143"/>
    <n v="0"/>
    <n v="2"/>
    <m/>
    <n v="1"/>
    <n v="7"/>
    <n v="34.799999999999997"/>
    <n v="1.44"/>
    <n v="0.03"/>
    <m/>
    <n v="35"/>
    <n v="81"/>
    <n v="1"/>
    <n v="1"/>
    <n v="2"/>
    <n v="3"/>
    <n v="0"/>
    <n v="1"/>
    <n v="0"/>
    <n v="42"/>
    <n v="2"/>
    <n v="0"/>
    <n v="35"/>
    <n v="0.11666666666667042"/>
    <n v="81"/>
    <n v="0.53999999999999704"/>
    <n v="2"/>
    <n v="4.4444444444443953E-2"/>
    <n v="3"/>
    <n v="0.1000000000000002"/>
    <n v="1"/>
    <n v="6.666666666666686E-2"/>
    <n v="1"/>
    <n v="0.10000000000000014"/>
    <n v="1"/>
    <x v="0"/>
  </r>
  <r>
    <x v="1"/>
    <d v="2011-05-04T00:00:00"/>
    <x v="0"/>
    <s v="UPA400"/>
    <x v="57"/>
    <x v="281"/>
    <n v="838917"/>
    <n v="9966"/>
    <n v="0"/>
    <n v="2"/>
    <m/>
    <n v="1"/>
    <n v="7"/>
    <m/>
    <m/>
    <n v="2.58"/>
    <m/>
    <n v="34"/>
    <n v="74"/>
    <n v="2"/>
    <n v="0"/>
    <n v="2"/>
    <n v="3"/>
    <n v="0"/>
    <n v="0"/>
    <n v="0"/>
    <n v="45"/>
    <n v="2"/>
    <n v="0"/>
    <n v="34"/>
    <n v="0.11333333333333709"/>
    <n v="74"/>
    <n v="0.49333333333333018"/>
    <n v="2"/>
    <n v="4.4444444444443953E-2"/>
    <n v="3"/>
    <n v="0.1000000000000002"/>
    <n v="2"/>
    <n v="0.13333333333333353"/>
    <n v="0"/>
    <n v="1.3877787807814457E-16"/>
    <n v="0"/>
    <x v="1"/>
  </r>
  <r>
    <x v="1"/>
    <d v="2011-05-04T00:00:00"/>
    <x v="0"/>
    <s v="UPA400"/>
    <x v="57"/>
    <x v="251"/>
    <n v="828951"/>
    <n v="90304"/>
    <n v="0"/>
    <n v="6"/>
    <m/>
    <n v="3"/>
    <n v="5.6"/>
    <m/>
    <m/>
    <n v="0.11"/>
    <m/>
    <n v="221"/>
    <n v="270"/>
    <n v="16"/>
    <n v="2"/>
    <n v="11"/>
    <n v="16"/>
    <n v="0"/>
    <n v="2"/>
    <n v="1"/>
    <n v="43"/>
    <n v="5"/>
    <n v="1"/>
    <n v="221"/>
    <n v="0.73666666666666936"/>
    <n v="270"/>
    <n v="1"/>
    <n v="11"/>
    <n v="0.24444444444444399"/>
    <n v="16"/>
    <n v="0.53333333333333344"/>
    <n v="16"/>
    <n v="1"/>
    <n v="2"/>
    <n v="0.20000000000000015"/>
    <n v="0"/>
    <x v="2"/>
  </r>
  <r>
    <x v="1"/>
    <d v="2011-05-04T00:00:00"/>
    <x v="0"/>
    <s v="UPA400"/>
    <x v="57"/>
    <x v="282"/>
    <n v="788166"/>
    <n v="49519"/>
    <n v="0"/>
    <n v="4"/>
    <m/>
    <n v="1"/>
    <n v="5.7"/>
    <m/>
    <m/>
    <n v="7.0000000000000007E-2"/>
    <m/>
    <n v="111"/>
    <n v="220"/>
    <n v="2"/>
    <n v="1"/>
    <n v="8"/>
    <n v="10"/>
    <n v="1"/>
    <n v="2"/>
    <n v="1"/>
    <n v="40"/>
    <n v="3"/>
    <n v="0"/>
    <n v="111"/>
    <n v="0.37000000000000427"/>
    <n v="220"/>
    <n v="1"/>
    <n v="8"/>
    <n v="0.17777777777777731"/>
    <n v="10"/>
    <n v="0.33339999999999997"/>
    <n v="2"/>
    <n v="0.13333333333333353"/>
    <n v="1"/>
    <n v="0.10000000000000014"/>
    <n v="0"/>
    <x v="3"/>
  </r>
  <r>
    <x v="1"/>
    <d v="2011-05-04T00:00:00"/>
    <x v="0"/>
    <s v="UPA400"/>
    <x v="57"/>
    <x v="25"/>
    <n v="754896"/>
    <n v="6458"/>
    <n v="0"/>
    <n v="2"/>
    <m/>
    <n v="2"/>
    <n v="6.5179999999999998"/>
    <n v="30.24"/>
    <n v="1.26"/>
    <n v="0.52"/>
    <m/>
    <n v="55"/>
    <n v="40"/>
    <n v="6"/>
    <n v="0"/>
    <n v="6"/>
    <n v="7"/>
    <n v="0"/>
    <m/>
    <n v="0"/>
    <n v="31"/>
    <n v="2"/>
    <n v="0"/>
    <n v="55"/>
    <n v="0.18333333333333696"/>
    <n v="40"/>
    <n v="0.26666666666666394"/>
    <n v="6"/>
    <n v="0.13333333333333286"/>
    <n v="7"/>
    <n v="0.2333333333333335"/>
    <n v="6"/>
    <n v="0.40000000000000013"/>
    <n v="0"/>
    <n v="1.3877787807814457E-16"/>
    <n v="0"/>
    <x v="4"/>
  </r>
  <r>
    <x v="1"/>
    <d v="2011-05-04T00:00:00"/>
    <x v="0"/>
    <s v="UPA400"/>
    <x v="57"/>
    <x v="33"/>
    <n v="735249"/>
    <n v="83275"/>
    <n v="0"/>
    <n v="3"/>
    <m/>
    <n v="7"/>
    <n v="7.2"/>
    <n v="35.9"/>
    <n v="1.55"/>
    <n v="0.06"/>
    <m/>
    <n v="206"/>
    <n v="137"/>
    <n v="7"/>
    <n v="0"/>
    <n v="10"/>
    <n v="13"/>
    <n v="0"/>
    <n v="1"/>
    <n v="1"/>
    <n v="29"/>
    <n v="7"/>
    <n v="1"/>
    <n v="206"/>
    <n v="0.68666666666666987"/>
    <n v="137"/>
    <n v="0.91333333333333278"/>
    <n v="10"/>
    <n v="0.22222222222222177"/>
    <n v="13"/>
    <n v="0.43333333333333346"/>
    <n v="7"/>
    <n v="0.46666666666666679"/>
    <n v="0"/>
    <n v="1.3877787807814457E-16"/>
    <n v="0"/>
    <x v="5"/>
  </r>
  <r>
    <x v="1"/>
    <d v="2011-05-04T00:00:00"/>
    <x v="0"/>
    <s v="UPA400"/>
    <x v="57"/>
    <x v="97"/>
    <n v="712513"/>
    <n v="60539"/>
    <n v="0"/>
    <n v="3"/>
    <m/>
    <n v="9"/>
    <n v="7.3"/>
    <n v="36.799999999999997"/>
    <n v="1.38"/>
    <n v="0.06"/>
    <m/>
    <n v="158"/>
    <n v="116"/>
    <n v="4"/>
    <n v="0"/>
    <n v="9"/>
    <n v="4"/>
    <n v="0"/>
    <n v="2"/>
    <n v="1"/>
    <n v="38"/>
    <n v="6"/>
    <n v="1"/>
    <n v="158"/>
    <n v="0.5266666666666715"/>
    <n v="116"/>
    <n v="0.77333333333333187"/>
    <n v="9"/>
    <n v="0.19999999999999954"/>
    <n v="4"/>
    <n v="0.13333333333333353"/>
    <n v="4"/>
    <n v="0.26666666666666683"/>
    <n v="0"/>
    <n v="1.3877787807814457E-16"/>
    <n v="0"/>
    <x v="6"/>
  </r>
  <r>
    <x v="1"/>
    <d v="2011-05-04T00:00:00"/>
    <x v="0"/>
    <s v="UPA400"/>
    <x v="57"/>
    <x v="62"/>
    <n v="679854"/>
    <n v="27880"/>
    <n v="0"/>
    <n v="2"/>
    <m/>
    <n v="6"/>
    <n v="7.2"/>
    <n v="37"/>
    <n v="1.2"/>
    <n v="0.1"/>
    <s v="Clara"/>
    <n v="57"/>
    <n v="74"/>
    <n v="2"/>
    <n v="0"/>
    <n v="7"/>
    <n v="5"/>
    <n v="0"/>
    <n v="0"/>
    <n v="0"/>
    <n v="29"/>
    <n v="4"/>
    <n v="1"/>
    <n v="57"/>
    <n v="0.19000000000000361"/>
    <n v="74"/>
    <n v="0.49333333333333018"/>
    <n v="7"/>
    <n v="0.15555555555555509"/>
    <n v="5"/>
    <n v="0.16666666666666685"/>
    <n v="2"/>
    <n v="0.13333333333333353"/>
    <n v="0"/>
    <n v="1.3877787807814457E-16"/>
    <n v="0"/>
    <x v="7"/>
  </r>
  <r>
    <x v="1"/>
    <d v="2011-05-04T00:00:00"/>
    <x v="0"/>
    <s v="UPA400"/>
    <x v="57"/>
    <x v="283"/>
    <n v="651974"/>
    <n v="180982"/>
    <n v="0"/>
    <n v="5"/>
    <n v="-1"/>
    <n v="21"/>
    <n v="7.1"/>
    <n v="36.6"/>
    <n v="0.6"/>
    <n v="0.1"/>
    <s v="Clara"/>
    <n v="115"/>
    <n v="155"/>
    <n v="11"/>
    <n v="1"/>
    <n v="19"/>
    <n v="10"/>
    <n v="1"/>
    <n v="1"/>
    <n v="-1"/>
    <n v="45"/>
    <n v="16"/>
    <n v="3"/>
    <n v="115"/>
    <n v="0.38333333333333769"/>
    <n v="155"/>
    <n v="1"/>
    <n v="19"/>
    <n v="0.42222222222222161"/>
    <n v="10"/>
    <n v="0.33339999999999997"/>
    <n v="11"/>
    <n v="0.73333333333333339"/>
    <n v="1"/>
    <n v="0.10000000000000014"/>
    <n v="0"/>
    <x v="8"/>
  </r>
  <r>
    <x v="1"/>
    <d v="2011-05-04T00:00:00"/>
    <x v="0"/>
    <s v="UPA400"/>
    <x v="57"/>
    <x v="94"/>
    <n v="594724"/>
    <n v="123732"/>
    <n v="0"/>
    <n v="0"/>
    <n v="0"/>
    <n v="66.599999999999994"/>
    <n v="6.7"/>
    <n v="36.1"/>
    <m/>
    <n v="21.7"/>
    <s v="Oscura"/>
    <n v="89.1"/>
    <n v="37.4"/>
    <n v="11.3"/>
    <n v="6.3"/>
    <n v="0"/>
    <n v="17.399999999999999"/>
    <n v="0.7"/>
    <n v="0.5"/>
    <n v="0"/>
    <n v="60.2"/>
    <n v="13.4"/>
    <n v="0.8"/>
    <n v="89"/>
    <n v="0.29666666666667046"/>
    <n v="37"/>
    <n v="0.24666666666666398"/>
    <n v="0"/>
    <n v="-4.9266146717741321E-16"/>
    <n v="17"/>
    <n v="0.56666666666666676"/>
    <n v="11"/>
    <n v="0.73333333333333339"/>
    <n v="6"/>
    <n v="0.60000000000000009"/>
    <n v="0"/>
    <x v="9"/>
  </r>
  <r>
    <x v="1"/>
    <d v="2011-02-02T00:00:00"/>
    <x v="0"/>
    <s v="UPA400"/>
    <x v="58"/>
    <x v="181"/>
    <n v="874082"/>
    <n v="38094"/>
    <n v="0"/>
    <n v="8"/>
    <m/>
    <n v="8"/>
    <n v="6.6"/>
    <m/>
    <m/>
    <n v="0.09"/>
    <m/>
    <n v="202"/>
    <n v="133"/>
    <n v="1"/>
    <n v="1"/>
    <n v="8"/>
    <n v="16"/>
    <n v="0"/>
    <n v="1"/>
    <n v="1"/>
    <n v="98"/>
    <n v="6"/>
    <n v="1"/>
    <n v="202"/>
    <n v="0.67333333333333667"/>
    <n v="133"/>
    <n v="0.88666666666666594"/>
    <n v="8"/>
    <n v="0.17777777777777731"/>
    <n v="16"/>
    <n v="0.53333333333333344"/>
    <n v="1"/>
    <n v="6.666666666666686E-2"/>
    <n v="1"/>
    <n v="0.10000000000000014"/>
    <n v="1"/>
    <x v="0"/>
  </r>
  <r>
    <x v="1"/>
    <d v="2011-02-02T00:00:00"/>
    <x v="0"/>
    <s v="UPA400"/>
    <x v="58"/>
    <x v="31"/>
    <n v="838803"/>
    <n v="2526"/>
    <n v="0"/>
    <n v="5"/>
    <m/>
    <n v="6"/>
    <n v="6.9"/>
    <m/>
    <m/>
    <n v="0.03"/>
    <m/>
    <n v="61"/>
    <n v="89"/>
    <n v="2"/>
    <n v="1"/>
    <n v="3"/>
    <n v="7"/>
    <n v="0"/>
    <n v="0"/>
    <n v="0"/>
    <n v="78"/>
    <n v="2"/>
    <n v="1"/>
    <n v="61"/>
    <n v="0.20333333333333692"/>
    <n v="89"/>
    <n v="0.59333333333333071"/>
    <n v="3"/>
    <n v="6.666666666666618E-2"/>
    <n v="7"/>
    <n v="0.2333333333333335"/>
    <n v="2"/>
    <n v="0.13333333333333353"/>
    <n v="1"/>
    <n v="0.10000000000000014"/>
    <n v="0"/>
    <x v="1"/>
  </r>
  <r>
    <x v="1"/>
    <d v="2011-02-02T00:00:00"/>
    <x v="0"/>
    <s v="UPA400"/>
    <x v="58"/>
    <x v="284"/>
    <n v="835988"/>
    <n v="89845"/>
    <n v="0"/>
    <n v="5"/>
    <m/>
    <n v="2"/>
    <n v="5.7"/>
    <m/>
    <m/>
    <n v="0.99"/>
    <m/>
    <n v="207"/>
    <n v="216"/>
    <n v="6"/>
    <n v="2"/>
    <n v="10"/>
    <n v="16"/>
    <n v="1"/>
    <n v="2"/>
    <n v="1"/>
    <n v="32"/>
    <n v="4"/>
    <n v="1"/>
    <n v="207"/>
    <n v="0.69000000000000317"/>
    <n v="216"/>
    <n v="1"/>
    <n v="10"/>
    <n v="0.22222222222222177"/>
    <n v="16"/>
    <n v="0.53333333333333344"/>
    <n v="6"/>
    <n v="0.40000000000000013"/>
    <n v="2"/>
    <n v="0.20000000000000015"/>
    <n v="0"/>
    <x v="2"/>
  </r>
  <r>
    <x v="1"/>
    <d v="2011-02-02T00:00:00"/>
    <x v="0"/>
    <s v="UPA400"/>
    <x v="58"/>
    <x v="13"/>
    <n v="786142"/>
    <n v="45202"/>
    <n v="0"/>
    <n v="2"/>
    <m/>
    <n v="2"/>
    <n v="6.0780000000000003"/>
    <n v="30.07"/>
    <n v="1.1599999999999999"/>
    <n v="0.25"/>
    <m/>
    <n v="77"/>
    <n v="48"/>
    <n v="2"/>
    <n v="0"/>
    <n v="3"/>
    <n v="8"/>
    <n v="0"/>
    <m/>
    <n v="0"/>
    <n v="54"/>
    <n v="6"/>
    <n v="0"/>
    <n v="77"/>
    <n v="0.25666666666667021"/>
    <n v="48"/>
    <n v="0.31999999999999718"/>
    <n v="3"/>
    <n v="6.666666666666618E-2"/>
    <n v="8"/>
    <n v="0.26666666666666683"/>
    <n v="2"/>
    <n v="0.13333333333333353"/>
    <n v="0"/>
    <n v="1.3877787807814457E-16"/>
    <n v="0"/>
    <x v="3"/>
  </r>
  <r>
    <x v="1"/>
    <d v="2011-02-02T00:00:00"/>
    <x v="0"/>
    <s v="UPA400"/>
    <x v="58"/>
    <x v="9"/>
    <n v="770193"/>
    <n v="29253"/>
    <n v="0"/>
    <n v="2"/>
    <m/>
    <n v="1"/>
    <n v="6.2"/>
    <m/>
    <m/>
    <n v="0.25"/>
    <m/>
    <n v="52"/>
    <n v="38"/>
    <n v="2"/>
    <n v="0"/>
    <n v="3"/>
    <n v="6"/>
    <n v="0"/>
    <n v="0"/>
    <n v="0"/>
    <n v="36"/>
    <n v="7"/>
    <n v="0"/>
    <n v="52"/>
    <n v="0.17333333333333698"/>
    <n v="38"/>
    <n v="0.25333333333333063"/>
    <n v="3"/>
    <n v="6.666666666666618E-2"/>
    <n v="6"/>
    <n v="0.20000000000000018"/>
    <n v="2"/>
    <n v="0.13333333333333353"/>
    <n v="0"/>
    <n v="1.3877787807814457E-16"/>
    <n v="0"/>
    <x v="4"/>
  </r>
  <r>
    <x v="1"/>
    <d v="2011-02-02T00:00:00"/>
    <x v="0"/>
    <s v="UPA400"/>
    <x v="58"/>
    <x v="285"/>
    <n v="714636"/>
    <n v="181653"/>
    <n v="0"/>
    <n v="5"/>
    <n v="0"/>
    <n v="13"/>
    <n v="7.1"/>
    <n v="37.299999999999997"/>
    <n v="1.2"/>
    <n v="0.1"/>
    <s v="Clara"/>
    <n v="265"/>
    <n v="182"/>
    <n v="12"/>
    <n v="0"/>
    <n v="15"/>
    <n v="18"/>
    <n v="0"/>
    <n v="1"/>
    <n v="0"/>
    <n v="44"/>
    <n v="18"/>
    <n v="2"/>
    <n v="265"/>
    <n v="0.88333333333333452"/>
    <n v="182"/>
    <n v="1"/>
    <n v="15"/>
    <n v="0.33333333333333282"/>
    <n v="18"/>
    <n v="0.60000000000000009"/>
    <n v="12"/>
    <n v="0.8"/>
    <n v="0"/>
    <n v="1.3877787807814457E-16"/>
    <n v="0"/>
    <x v="5"/>
  </r>
  <r>
    <x v="1"/>
    <d v="2011-02-02T00:00:00"/>
    <x v="0"/>
    <s v="UPA400"/>
    <x v="58"/>
    <x v="42"/>
    <n v="690763"/>
    <n v="157780"/>
    <n v="0"/>
    <n v="4"/>
    <n v="-1"/>
    <n v="11"/>
    <n v="7.1"/>
    <n v="37.200000000000003"/>
    <n v="1"/>
    <n v="0.1"/>
    <s v="Clara"/>
    <n v="215"/>
    <n v="124"/>
    <n v="11"/>
    <n v="1"/>
    <n v="12"/>
    <n v="15"/>
    <n v="1"/>
    <n v="1"/>
    <n v="0"/>
    <n v="33"/>
    <n v="14"/>
    <n v="1"/>
    <n v="215"/>
    <n v="0.71666666666666956"/>
    <n v="124"/>
    <n v="0.82666666666666555"/>
    <n v="12"/>
    <n v="0.26666666666666622"/>
    <n v="15"/>
    <n v="0.50000000000000011"/>
    <n v="11"/>
    <n v="0.73333333333333339"/>
    <n v="1"/>
    <n v="0.10000000000000014"/>
    <n v="0"/>
    <x v="6"/>
  </r>
  <r>
    <x v="1"/>
    <d v="2011-02-02T00:00:00"/>
    <x v="0"/>
    <s v="UPA400"/>
    <x v="58"/>
    <x v="286"/>
    <n v="658772"/>
    <n v="125789"/>
    <n v="0"/>
    <n v="0.1"/>
    <n v="0"/>
    <n v="28.8"/>
    <n v="6.9"/>
    <n v="37.6"/>
    <m/>
    <n v="-1"/>
    <s v="Oscura"/>
    <n v="145.30000000000001"/>
    <n v="64.5"/>
    <n v="8.5"/>
    <n v="2.2000000000000002"/>
    <n v="10.1"/>
    <n v="22"/>
    <n v="1.1000000000000001"/>
    <n v="0"/>
    <n v="0"/>
    <n v="38.9"/>
    <n v="27"/>
    <n v="1.3"/>
    <n v="145"/>
    <n v="0.48333333333333833"/>
    <n v="65"/>
    <n v="0.4333333333333303"/>
    <n v="10"/>
    <n v="0.22222222222222177"/>
    <n v="22"/>
    <n v="0.73333333333333339"/>
    <n v="9"/>
    <n v="0.60000000000000009"/>
    <n v="2"/>
    <n v="0.20000000000000015"/>
    <n v="0"/>
    <x v="7"/>
  </r>
  <r>
    <x v="1"/>
    <d v="2011-02-02T00:00:00"/>
    <x v="0"/>
    <s v="UPA401"/>
    <x v="58"/>
    <x v="287"/>
    <n v="622627"/>
    <n v="89644"/>
    <n v="0"/>
    <n v="0"/>
    <n v="0"/>
    <n v="25.3"/>
    <n v="6.8"/>
    <n v="36.200000000000003"/>
    <m/>
    <n v="21.7"/>
    <s v="Oscura"/>
    <n v="73"/>
    <n v="1.9"/>
    <n v="3.6"/>
    <n v="3.7"/>
    <n v="1.5"/>
    <n v="15.1"/>
    <n v="1.5"/>
    <n v="0"/>
    <n v="0"/>
    <n v="120.1"/>
    <n v="16.7"/>
    <n v="2.4"/>
    <n v="73"/>
    <n v="0.24333333333333684"/>
    <n v="2"/>
    <n v="1.3333333333330852E-2"/>
    <n v="2"/>
    <n v="4.4444444444443953E-2"/>
    <n v="15"/>
    <n v="0.50000000000000011"/>
    <n v="4"/>
    <n v="0.26666666666666683"/>
    <n v="4"/>
    <n v="0.40000000000000013"/>
    <n v="0"/>
    <x v="8"/>
  </r>
  <r>
    <x v="1"/>
    <d v="2011-02-02T00:00:00"/>
    <x v="0"/>
    <s v="UPA400"/>
    <x v="58"/>
    <x v="288"/>
    <n v="634559"/>
    <n v="163567"/>
    <n v="0"/>
    <n v="31.7"/>
    <n v="0"/>
    <n v="31.9"/>
    <n v="6.8"/>
    <n v="37.700000000000003"/>
    <m/>
    <n v="-1"/>
    <s v="Oscura"/>
    <n v="101.4"/>
    <n v="103.3"/>
    <n v="13.4"/>
    <n v="2"/>
    <n v="17.2"/>
    <n v="20.399999999999999"/>
    <n v="1.2"/>
    <n v="0"/>
    <n v="0"/>
    <n v="72.400000000000006"/>
    <n v="30.5"/>
    <n v="0.7"/>
    <n v="101"/>
    <n v="0.33666666666667072"/>
    <n v="103"/>
    <n v="0.68666666666666465"/>
    <n v="17"/>
    <n v="0.37777777777777721"/>
    <n v="20"/>
    <n v="0.66666666666666674"/>
    <n v="13"/>
    <n v="0.8666666666666667"/>
    <n v="2"/>
    <n v="0.20000000000000015"/>
    <n v="0"/>
    <x v="9"/>
  </r>
  <r>
    <x v="1"/>
    <d v="2011-05-25T00:00:00"/>
    <x v="0"/>
    <s v="UPA400"/>
    <x v="59"/>
    <x v="158"/>
    <n v="829378"/>
    <n v="80940"/>
    <n v="0"/>
    <n v="5"/>
    <m/>
    <n v="3"/>
    <n v="5.9"/>
    <m/>
    <m/>
    <n v="0.33"/>
    <m/>
    <n v="181"/>
    <n v="146"/>
    <n v="4"/>
    <n v="1"/>
    <n v="11"/>
    <n v="12"/>
    <n v="0"/>
    <n v="1"/>
    <n v="1"/>
    <n v="35"/>
    <n v="7"/>
    <n v="1"/>
    <n v="181"/>
    <n v="0.60333333333333738"/>
    <n v="146"/>
    <n v="0.97333333333333316"/>
    <n v="11"/>
    <n v="0.24444444444444399"/>
    <n v="12"/>
    <n v="0.40000000000000013"/>
    <n v="4"/>
    <n v="0.26666666666666683"/>
    <n v="1"/>
    <n v="0.10000000000000014"/>
    <n v="1"/>
    <x v="0"/>
  </r>
  <r>
    <x v="1"/>
    <d v="2011-05-25T00:00:00"/>
    <x v="0"/>
    <s v="UPA400"/>
    <x v="59"/>
    <x v="32"/>
    <n v="795012"/>
    <n v="40260"/>
    <n v="0"/>
    <n v="3"/>
    <m/>
    <n v="2"/>
    <n v="6.0579999999999998"/>
    <n v="28.26"/>
    <n v="1.21"/>
    <n v="0.36"/>
    <m/>
    <n v="71"/>
    <n v="59"/>
    <n v="2"/>
    <n v="0"/>
    <n v="9"/>
    <n v="9"/>
    <n v="0"/>
    <m/>
    <n v="0"/>
    <n v="36"/>
    <n v="2"/>
    <n v="0"/>
    <n v="71"/>
    <n v="0.23666666666667019"/>
    <n v="59"/>
    <n v="0.39333333333333037"/>
    <n v="9"/>
    <n v="0.19999999999999954"/>
    <n v="9"/>
    <n v="0.30000000000000016"/>
    <n v="2"/>
    <n v="0.13333333333333353"/>
    <n v="0"/>
    <n v="1.3877787807814457E-16"/>
    <n v="0"/>
    <x v="1"/>
  </r>
  <r>
    <x v="1"/>
    <d v="2011-05-25T00:00:00"/>
    <x v="0"/>
    <s v="UPA400"/>
    <x v="59"/>
    <x v="3"/>
    <n v="785856"/>
    <n v="31104"/>
    <n v="0"/>
    <n v="2"/>
    <m/>
    <n v="1"/>
    <n v="6.1"/>
    <m/>
    <m/>
    <n v="0.34"/>
    <m/>
    <n v="52"/>
    <n v="39"/>
    <n v="2"/>
    <n v="0"/>
    <n v="3"/>
    <n v="6"/>
    <n v="0"/>
    <n v="0"/>
    <n v="0"/>
    <n v="35"/>
    <n v="7"/>
    <n v="0"/>
    <n v="52"/>
    <n v="0.17333333333333698"/>
    <n v="39"/>
    <n v="0.25999999999999729"/>
    <n v="3"/>
    <n v="6.666666666666618E-2"/>
    <n v="6"/>
    <n v="0.20000000000000018"/>
    <n v="2"/>
    <n v="0.13333333333333353"/>
    <n v="0"/>
    <n v="1.3877787807814457E-16"/>
    <n v="0"/>
    <x v="2"/>
  </r>
  <r>
    <x v="1"/>
    <d v="2011-05-25T00:00:00"/>
    <x v="0"/>
    <s v="UPA400"/>
    <x v="59"/>
    <x v="289"/>
    <n v="730705"/>
    <n v="91801"/>
    <n v="0"/>
    <n v="3"/>
    <m/>
    <n v="6"/>
    <n v="7"/>
    <n v="35"/>
    <n v="0.99"/>
    <n v="0.05"/>
    <m/>
    <n v="71"/>
    <n v="71"/>
    <n v="6"/>
    <n v="0"/>
    <n v="8"/>
    <n v="6"/>
    <n v="0"/>
    <n v="1"/>
    <n v="0"/>
    <n v="35"/>
    <n v="5"/>
    <n v="2"/>
    <n v="71"/>
    <n v="0.23666666666667019"/>
    <n v="71"/>
    <n v="0.47333333333333022"/>
    <n v="8"/>
    <n v="0.17777777777777731"/>
    <n v="6"/>
    <n v="0.20000000000000018"/>
    <n v="6"/>
    <n v="0.40000000000000013"/>
    <n v="0"/>
    <n v="1.3877787807814457E-16"/>
    <n v="0"/>
    <x v="3"/>
  </r>
  <r>
    <x v="1"/>
    <d v="2011-05-25T00:00:00"/>
    <x v="0"/>
    <s v="UPA400"/>
    <x v="59"/>
    <x v="290"/>
    <n v="700424"/>
    <n v="61520"/>
    <n v="0"/>
    <n v="4"/>
    <m/>
    <n v="7"/>
    <n v="7.2"/>
    <n v="37.200000000000003"/>
    <n v="0.3"/>
    <n v="0"/>
    <s v="Clara"/>
    <n v="73"/>
    <n v="115"/>
    <n v="4"/>
    <n v="0"/>
    <n v="9"/>
    <n v="6"/>
    <n v="0"/>
    <n v="0"/>
    <n v="0"/>
    <n v="41"/>
    <n v="16"/>
    <n v="3"/>
    <n v="73"/>
    <n v="0.24333333333333684"/>
    <n v="115"/>
    <n v="0.76666666666666516"/>
    <n v="9"/>
    <n v="0.19999999999999954"/>
    <n v="6"/>
    <n v="0.20000000000000018"/>
    <n v="4"/>
    <n v="0.26666666666666683"/>
    <n v="0"/>
    <n v="1.3877787807814457E-16"/>
    <n v="0"/>
    <x v="4"/>
  </r>
  <r>
    <x v="1"/>
    <d v="2011-05-25T00:00:00"/>
    <x v="0"/>
    <s v="UPA400"/>
    <x v="59"/>
    <x v="261"/>
    <n v="668126"/>
    <n v="29222"/>
    <n v="0"/>
    <n v="4"/>
    <n v="-1"/>
    <n v="7"/>
    <n v="7.1"/>
    <n v="37.200000000000003"/>
    <n v="0.3"/>
    <n v="0.1"/>
    <s v="Clara"/>
    <n v="48"/>
    <n v="84"/>
    <n v="5"/>
    <n v="0"/>
    <n v="8"/>
    <n v="5"/>
    <n v="0"/>
    <n v="0"/>
    <n v="-1"/>
    <n v="41"/>
    <n v="13"/>
    <n v="4"/>
    <n v="48"/>
    <n v="0.16000000000000367"/>
    <n v="84"/>
    <n v="0.55999999999999717"/>
    <n v="8"/>
    <n v="0.17777777777777731"/>
    <n v="5"/>
    <n v="0.16666666666666685"/>
    <n v="5"/>
    <n v="0.33333333333333348"/>
    <n v="0"/>
    <n v="1.3877787807814457E-16"/>
    <n v="0"/>
    <x v="5"/>
  </r>
  <r>
    <x v="1"/>
    <d v="2011-05-25T00:00:00"/>
    <x v="0"/>
    <s v="UPA400"/>
    <x v="59"/>
    <x v="291"/>
    <n v="638904"/>
    <n v="180098"/>
    <n v="0"/>
    <n v="4.3"/>
    <n v="0"/>
    <n v="30.7"/>
    <n v="6.7"/>
    <n v="36.4"/>
    <m/>
    <n v="-1"/>
    <s v="Oscura"/>
    <n v="129.19999999999999"/>
    <n v="126.1"/>
    <n v="17.899999999999999"/>
    <n v="5.0999999999999996"/>
    <n v="21.1"/>
    <n v="21.4"/>
    <n v="1.5"/>
    <n v="0"/>
    <n v="0"/>
    <n v="169.8"/>
    <n v="53.9"/>
    <n v="8.6999999999999993"/>
    <n v="129"/>
    <n v="0.43000000000000466"/>
    <n v="126"/>
    <n v="0.83999999999999897"/>
    <n v="21"/>
    <n v="0.46666666666666601"/>
    <n v="21"/>
    <n v="0.70000000000000007"/>
    <n v="18"/>
    <n v="1"/>
    <n v="5"/>
    <n v="0.50000000000000011"/>
    <n v="0"/>
    <x v="6"/>
  </r>
  <r>
    <x v="1"/>
    <d v="2011-05-25T00:00:00"/>
    <x v="0"/>
    <s v="UPA400"/>
    <x v="59"/>
    <x v="292"/>
    <n v="613177"/>
    <n v="154371"/>
    <n v="0"/>
    <n v="1.6"/>
    <n v="0"/>
    <n v="47.5"/>
    <n v="7.5"/>
    <n v="37"/>
    <m/>
    <n v="-1"/>
    <s v="Oscura"/>
    <n v="70.099999999999994"/>
    <n v="130.69999999999999"/>
    <n v="6.3"/>
    <n v="8.1999999999999993"/>
    <n v="15.6"/>
    <n v="12.3"/>
    <n v="0.9"/>
    <n v="0"/>
    <n v="0"/>
    <n v="450.5"/>
    <n v="61.3"/>
    <n v="20.5"/>
    <n v="70"/>
    <n v="0.23333333333333686"/>
    <n v="131"/>
    <n v="0.87333333333333252"/>
    <n v="16"/>
    <n v="0.35555555555555501"/>
    <n v="12"/>
    <n v="0.40000000000000013"/>
    <n v="6"/>
    <n v="0.40000000000000013"/>
    <n v="8"/>
    <n v="0.8"/>
    <n v="0"/>
    <x v="7"/>
  </r>
  <r>
    <x v="1"/>
    <d v="2011-01-17T00:00:00"/>
    <x v="0"/>
    <s v="UPA400"/>
    <x v="60"/>
    <x v="226"/>
    <n v="876072"/>
    <n v="43273"/>
    <n v="0"/>
    <n v="6"/>
    <m/>
    <n v="8"/>
    <n v="6.6"/>
    <m/>
    <m/>
    <n v="0.06"/>
    <m/>
    <n v="160"/>
    <n v="69"/>
    <n v="0"/>
    <n v="0"/>
    <n v="4"/>
    <n v="13"/>
    <n v="0"/>
    <n v="0"/>
    <n v="0"/>
    <n v="89"/>
    <n v="4"/>
    <n v="1"/>
    <n v="160"/>
    <n v="0.5333333333333381"/>
    <n v="69"/>
    <n v="0.45999999999999691"/>
    <n v="4"/>
    <n v="8.8888888888888407E-2"/>
    <n v="13"/>
    <n v="0.43333333333333346"/>
    <n v="0"/>
    <n v="1.9428902930940239E-16"/>
    <n v="0"/>
    <n v="1.3877787807814457E-16"/>
    <n v="1"/>
    <x v="0"/>
  </r>
  <r>
    <x v="1"/>
    <d v="2011-01-17T00:00:00"/>
    <x v="0"/>
    <s v="UPA400"/>
    <x v="60"/>
    <x v="31"/>
    <n v="838939"/>
    <n v="6016"/>
    <n v="0"/>
    <n v="4"/>
    <m/>
    <n v="6"/>
    <n v="6.8"/>
    <m/>
    <m/>
    <n v="7.0000000000000007E-2"/>
    <m/>
    <n v="24"/>
    <n v="19"/>
    <n v="2"/>
    <n v="0"/>
    <n v="1"/>
    <n v="3"/>
    <n v="0"/>
    <n v="0"/>
    <n v="0"/>
    <n v="84"/>
    <n v="2"/>
    <n v="1"/>
    <n v="24"/>
    <n v="8.0000000000003818E-2"/>
    <n v="19"/>
    <n v="0.12666666666666421"/>
    <n v="1"/>
    <n v="2.222222222222173E-2"/>
    <n v="3"/>
    <n v="0.1000000000000002"/>
    <n v="2"/>
    <n v="0.13333333333333353"/>
    <n v="0"/>
    <n v="1.3877787807814457E-16"/>
    <n v="0"/>
    <x v="1"/>
  </r>
  <r>
    <x v="1"/>
    <d v="2011-01-17T00:00:00"/>
    <x v="0"/>
    <s v="UPA400"/>
    <x v="60"/>
    <x v="257"/>
    <n v="832799"/>
    <n v="91859"/>
    <n v="0"/>
    <n v="4"/>
    <m/>
    <n v="4"/>
    <n v="5.8"/>
    <m/>
    <m/>
    <n v="0.04"/>
    <m/>
    <n v="177"/>
    <n v="91"/>
    <n v="22"/>
    <n v="0"/>
    <n v="9"/>
    <n v="14"/>
    <n v="0"/>
    <n v="0"/>
    <n v="1"/>
    <n v="48"/>
    <n v="10"/>
    <n v="1"/>
    <n v="177"/>
    <n v="0.59000000000000419"/>
    <n v="91"/>
    <n v="0.60666666666666413"/>
    <n v="9"/>
    <n v="0.19999999999999954"/>
    <n v="14"/>
    <n v="0.46666666666666679"/>
    <n v="22"/>
    <n v="1"/>
    <n v="0"/>
    <n v="1.3877787807814457E-16"/>
    <n v="0"/>
    <x v="2"/>
  </r>
  <r>
    <x v="1"/>
    <d v="2011-01-17T00:00:00"/>
    <x v="0"/>
    <s v="UPA400"/>
    <x v="60"/>
    <x v="2"/>
    <n v="799509"/>
    <n v="20300"/>
    <n v="0"/>
    <n v="15"/>
    <m/>
    <n v="2"/>
    <n v="6.524"/>
    <n v="29.84"/>
    <n v="1.1299999999999999"/>
    <n v="0.26"/>
    <m/>
    <n v="28"/>
    <n v="115"/>
    <n v="2"/>
    <n v="0"/>
    <n v="10"/>
    <n v="4"/>
    <n v="0"/>
    <m/>
    <n v="0"/>
    <n v="39"/>
    <n v="3"/>
    <n v="1"/>
    <n v="28"/>
    <n v="9.3333333333337126E-2"/>
    <n v="115"/>
    <n v="0.76666666666666516"/>
    <n v="10"/>
    <n v="0.22222222222222177"/>
    <n v="4"/>
    <n v="0.13333333333333353"/>
    <n v="2"/>
    <n v="0.13333333333333353"/>
    <n v="0"/>
    <n v="1.3877787807814457E-16"/>
    <n v="0"/>
    <x v="3"/>
  </r>
  <r>
    <x v="1"/>
    <d v="2011-01-17T00:00:00"/>
    <x v="0"/>
    <s v="UPA400"/>
    <x v="60"/>
    <x v="293"/>
    <n v="784506"/>
    <n v="5297"/>
    <n v="0"/>
    <n v="9"/>
    <m/>
    <n v="1"/>
    <n v="6.8"/>
    <m/>
    <m/>
    <n v="0.24"/>
    <m/>
    <n v="22"/>
    <n v="71"/>
    <n v="3"/>
    <n v="0"/>
    <n v="7"/>
    <n v="3"/>
    <n v="0"/>
    <n v="0"/>
    <n v="0"/>
    <n v="29"/>
    <n v="3"/>
    <n v="1"/>
    <n v="22"/>
    <n v="7.3333333333337164E-2"/>
    <n v="71"/>
    <n v="0.47333333333333022"/>
    <n v="7"/>
    <n v="0.15555555555555509"/>
    <n v="3"/>
    <n v="0.1000000000000002"/>
    <n v="3"/>
    <n v="0.20000000000000018"/>
    <n v="0"/>
    <n v="1.3877787807814457E-16"/>
    <n v="0"/>
    <x v="4"/>
  </r>
  <r>
    <x v="1"/>
    <d v="2011-01-17T00:00:00"/>
    <x v="0"/>
    <s v="UPA400"/>
    <x v="60"/>
    <x v="294"/>
    <n v="762762"/>
    <n v="110698"/>
    <n v="0"/>
    <n v="17"/>
    <m/>
    <n v="13"/>
    <n v="6.9"/>
    <n v="35.1"/>
    <n v="1.04"/>
    <n v="0.11"/>
    <m/>
    <n v="92"/>
    <n v="386"/>
    <n v="26"/>
    <n v="1"/>
    <n v="30"/>
    <n v="8"/>
    <n v="0"/>
    <n v="3"/>
    <n v="1"/>
    <n v="56"/>
    <n v="24"/>
    <n v="3"/>
    <n v="92"/>
    <n v="0.30666666666667053"/>
    <n v="386"/>
    <n v="1"/>
    <n v="30"/>
    <n v="0.66666666666666619"/>
    <n v="8"/>
    <n v="0.26666666666666683"/>
    <n v="26"/>
    <n v="1"/>
    <n v="1"/>
    <n v="0.10000000000000014"/>
    <n v="0"/>
    <x v="5"/>
  </r>
  <r>
    <x v="1"/>
    <d v="2011-01-17T00:00:00"/>
    <x v="0"/>
    <s v="UPA400"/>
    <x v="60"/>
    <x v="295"/>
    <n v="717933"/>
    <n v="65869"/>
    <n v="0"/>
    <n v="21"/>
    <m/>
    <n v="12"/>
    <n v="7.1"/>
    <n v="36.4"/>
    <n v="0.04"/>
    <n v="0.06"/>
    <s v=""/>
    <n v="82"/>
    <n v="454"/>
    <n v="18"/>
    <n v="2"/>
    <n v="27"/>
    <n v="5"/>
    <n v="0"/>
    <n v="4"/>
    <n v="1"/>
    <n v="37"/>
    <n v="26"/>
    <n v="5"/>
    <n v="82"/>
    <n v="0.27333333333333698"/>
    <n v="454"/>
    <n v="1"/>
    <n v="27"/>
    <n v="0.59999999999999942"/>
    <n v="5"/>
    <n v="0.16666666666666685"/>
    <n v="18"/>
    <n v="1"/>
    <n v="2"/>
    <n v="0.20000000000000015"/>
    <n v="0"/>
    <x v="6"/>
  </r>
  <r>
    <x v="1"/>
    <d v="2011-01-17T00:00:00"/>
    <x v="0"/>
    <s v="UPA400"/>
    <x v="60"/>
    <x v="122"/>
    <n v="685171"/>
    <n v="33107"/>
    <n v="0"/>
    <n v="13"/>
    <n v="0"/>
    <n v="11"/>
    <n v="7.2"/>
    <n v="37"/>
    <n v="0.7"/>
    <n v="0.1"/>
    <s v="Clara"/>
    <n v="60"/>
    <n v="383"/>
    <n v="21"/>
    <n v="1"/>
    <n v="22"/>
    <n v="9"/>
    <n v="0"/>
    <n v="3"/>
    <n v="0"/>
    <n v="41"/>
    <n v="29"/>
    <n v="4"/>
    <n v="60"/>
    <n v="0.20000000000000359"/>
    <n v="383"/>
    <n v="1"/>
    <n v="22"/>
    <n v="0.48888888888888821"/>
    <n v="9"/>
    <n v="0.30000000000000016"/>
    <n v="21"/>
    <n v="1"/>
    <n v="1"/>
    <n v="0.10000000000000014"/>
    <n v="0"/>
    <x v="7"/>
  </r>
  <r>
    <x v="1"/>
    <d v="2011-01-17T00:00:00"/>
    <x v="0"/>
    <s v="UPA400"/>
    <x v="60"/>
    <x v="296"/>
    <n v="634354"/>
    <n v="164216"/>
    <n v="0"/>
    <n v="4.2"/>
    <n v="0"/>
    <n v="44"/>
    <n v="6.7"/>
    <n v="36.5"/>
    <m/>
    <n v="-1"/>
    <s v="Oscura"/>
    <n v="77.5"/>
    <n v="203.1"/>
    <n v="35.9"/>
    <n v="13.3"/>
    <n v="27.7"/>
    <n v="37.6"/>
    <n v="1.1000000000000001"/>
    <n v="0"/>
    <n v="0"/>
    <n v="147.69999999999999"/>
    <n v="45.8"/>
    <n v="8.1999999999999993"/>
    <n v="78"/>
    <n v="0.26000000000000356"/>
    <n v="203"/>
    <n v="1"/>
    <n v="28"/>
    <n v="0.62222222222222168"/>
    <n v="38"/>
    <n v="1"/>
    <n v="36"/>
    <n v="1"/>
    <n v="13"/>
    <n v="1"/>
    <n v="0"/>
    <x v="8"/>
  </r>
  <r>
    <x v="1"/>
    <d v="2011-01-17T00:00:00"/>
    <x v="0"/>
    <s v="UPA400"/>
    <x v="60"/>
    <x v="280"/>
    <n v="601663"/>
    <n v="131525"/>
    <n v="0"/>
    <n v="0"/>
    <n v="0"/>
    <n v="46.6"/>
    <n v="6.9"/>
    <n v="36.4"/>
    <m/>
    <n v="21.7"/>
    <s v="Oscura"/>
    <n v="91.4"/>
    <n v="77.099999999999994"/>
    <n v="18.2"/>
    <n v="11.8"/>
    <n v="0"/>
    <n v="27.7"/>
    <n v="1.7"/>
    <n v="0"/>
    <n v="0"/>
    <n v="225.4"/>
    <n v="23.7"/>
    <n v="13.1"/>
    <n v="91"/>
    <n v="0.30333333333333717"/>
    <n v="77"/>
    <n v="0.5133333333333302"/>
    <n v="0"/>
    <n v="-4.9266146717741321E-16"/>
    <n v="28"/>
    <n v="0.93333333333333335"/>
    <n v="18"/>
    <n v="1"/>
    <n v="12"/>
    <n v="1"/>
    <n v="0"/>
    <x v="9"/>
  </r>
  <r>
    <x v="1"/>
    <d v="2011-03-16T00:00:00"/>
    <x v="0"/>
    <s v="UPA400"/>
    <x v="61"/>
    <x v="13"/>
    <n v="792945"/>
    <n v="44085"/>
    <n v="0"/>
    <n v="5"/>
    <m/>
    <n v="1"/>
    <n v="6.1020000000000003"/>
    <n v="28.75"/>
    <n v="1.17"/>
    <n v="0.33"/>
    <m/>
    <n v="77"/>
    <n v="69"/>
    <n v="1"/>
    <n v="0"/>
    <n v="10"/>
    <n v="8"/>
    <n v="0"/>
    <m/>
    <n v="0"/>
    <n v="34"/>
    <n v="2"/>
    <n v="1"/>
    <n v="77"/>
    <n v="0.25666666666667021"/>
    <n v="69"/>
    <n v="0.45999999999999691"/>
    <n v="10"/>
    <n v="0.22222222222222177"/>
    <n v="8"/>
    <n v="0.26666666666666683"/>
    <n v="1"/>
    <n v="6.666666666666686E-2"/>
    <n v="0"/>
    <n v="1.3877787807814457E-16"/>
    <n v="1"/>
    <x v="0"/>
  </r>
  <r>
    <x v="1"/>
    <d v="2011-03-16T00:00:00"/>
    <x v="0"/>
    <s v="UPA400"/>
    <x v="61"/>
    <x v="9"/>
    <n v="778232"/>
    <n v="29372"/>
    <n v="0"/>
    <n v="4"/>
    <m/>
    <n v="1"/>
    <n v="6.2"/>
    <m/>
    <m/>
    <n v="0.35"/>
    <m/>
    <n v="61"/>
    <n v="51"/>
    <n v="2"/>
    <n v="0"/>
    <n v="8"/>
    <n v="7"/>
    <n v="1"/>
    <n v="0"/>
    <n v="0"/>
    <n v="29"/>
    <n v="3"/>
    <n v="1"/>
    <n v="61"/>
    <n v="0.20333333333333692"/>
    <n v="51"/>
    <n v="0.33999999999999714"/>
    <n v="8"/>
    <n v="0.17777777777777731"/>
    <n v="7"/>
    <n v="0.2333333333333335"/>
    <n v="2"/>
    <n v="0.13333333333333353"/>
    <n v="0"/>
    <n v="1.3877787807814457E-16"/>
    <n v="0"/>
    <x v="1"/>
  </r>
  <r>
    <x v="1"/>
    <d v="2011-03-16T00:00:00"/>
    <x v="0"/>
    <s v="UPA400"/>
    <x v="61"/>
    <x v="165"/>
    <n v="743416"/>
    <n v="100191"/>
    <n v="0"/>
    <n v="10"/>
    <m/>
    <n v="7"/>
    <n v="7.1"/>
    <n v="36.200000000000003"/>
    <n v="1.21"/>
    <n v="7.0000000000000007E-2"/>
    <m/>
    <n v="265"/>
    <n v="454"/>
    <n v="16"/>
    <n v="2"/>
    <n v="17"/>
    <n v="17"/>
    <n v="1"/>
    <n v="4"/>
    <n v="1"/>
    <n v="56"/>
    <n v="26"/>
    <n v="4"/>
    <n v="265"/>
    <n v="0.88333333333333452"/>
    <n v="454"/>
    <n v="1"/>
    <n v="17"/>
    <n v="0.37777777777777721"/>
    <n v="17"/>
    <n v="0.56666666666666676"/>
    <n v="16"/>
    <n v="1"/>
    <n v="2"/>
    <n v="0.20000000000000015"/>
    <n v="0"/>
    <x v="2"/>
  </r>
  <r>
    <x v="1"/>
    <d v="2011-03-16T00:00:00"/>
    <x v="0"/>
    <s v="UPA400"/>
    <x v="61"/>
    <x v="140"/>
    <n v="709650"/>
    <n v="66425"/>
    <n v="0"/>
    <n v="7"/>
    <m/>
    <n v="4"/>
    <n v="7.2"/>
    <n v="36.299999999999997"/>
    <n v="0.23"/>
    <n v="0.05"/>
    <s v=""/>
    <n v="65"/>
    <n v="85"/>
    <n v="1"/>
    <n v="0"/>
    <n v="12"/>
    <n v="6"/>
    <n v="0"/>
    <n v="0"/>
    <n v="0"/>
    <n v="46"/>
    <n v="23"/>
    <n v="2"/>
    <n v="65"/>
    <n v="0.21666666666667023"/>
    <n v="85"/>
    <n v="0.56666666666666388"/>
    <n v="12"/>
    <n v="0.26666666666666622"/>
    <n v="6"/>
    <n v="0.20000000000000018"/>
    <n v="1"/>
    <n v="6.666666666666686E-2"/>
    <n v="0"/>
    <n v="1.3877787807814457E-16"/>
    <n v="0"/>
    <x v="3"/>
  </r>
  <r>
    <x v="1"/>
    <d v="2011-03-16T00:00:00"/>
    <x v="0"/>
    <s v="UPA400"/>
    <x v="61"/>
    <x v="183"/>
    <n v="674813"/>
    <n v="31588"/>
    <n v="0"/>
    <n v="4"/>
    <n v="-1"/>
    <n v="11"/>
    <n v="7.2"/>
    <n v="37.6"/>
    <n v="1.1000000000000001"/>
    <n v="0.1"/>
    <s v="Clara"/>
    <n v="157"/>
    <n v="108"/>
    <n v="11"/>
    <n v="1"/>
    <n v="11"/>
    <n v="15"/>
    <n v="0"/>
    <n v="1"/>
    <n v="0"/>
    <n v="36"/>
    <n v="13"/>
    <n v="1"/>
    <n v="157"/>
    <n v="0.5233333333333382"/>
    <n v="108"/>
    <n v="0.7199999999999982"/>
    <n v="11"/>
    <n v="0.24444444444444399"/>
    <n v="15"/>
    <n v="0.50000000000000011"/>
    <n v="11"/>
    <n v="0.73333333333333339"/>
    <n v="1"/>
    <n v="0.10000000000000014"/>
    <n v="0"/>
    <x v="4"/>
  </r>
  <r>
    <x v="1"/>
    <d v="2011-03-16T00:00:00"/>
    <x v="0"/>
    <s v="UPA400"/>
    <x v="61"/>
    <x v="149"/>
    <n v="643225"/>
    <n v="181176"/>
    <n v="0"/>
    <n v="4.4000000000000004"/>
    <n v="0"/>
    <n v="23"/>
    <n v="6.8"/>
    <n v="38.9"/>
    <m/>
    <n v="-1"/>
    <s v="Oscura"/>
    <n v="123.4"/>
    <n v="123.9"/>
    <n v="8.3000000000000007"/>
    <n v="4.3"/>
    <n v="14.9"/>
    <n v="17.899999999999999"/>
    <n v="1.2"/>
    <n v="0"/>
    <n v="0"/>
    <n v="103.8"/>
    <n v="55"/>
    <n v="26.4"/>
    <n v="123"/>
    <n v="0.41000000000000453"/>
    <n v="124"/>
    <n v="0.82666666666666555"/>
    <n v="15"/>
    <n v="0.33333333333333282"/>
    <n v="18"/>
    <n v="0.60000000000000009"/>
    <n v="8"/>
    <n v="0.53333333333333344"/>
    <n v="4"/>
    <n v="0.40000000000000013"/>
    <n v="0"/>
    <x v="5"/>
  </r>
  <r>
    <x v="1"/>
    <d v="2011-03-16T00:00:00"/>
    <x v="0"/>
    <s v="UPA400"/>
    <x v="61"/>
    <x v="94"/>
    <n v="606417"/>
    <n v="144368"/>
    <n v="0"/>
    <n v="0"/>
    <n v="0"/>
    <n v="21.5"/>
    <n v="6.9"/>
    <n v="37.799999999999997"/>
    <m/>
    <n v="21.7"/>
    <s v="Oscura"/>
    <n v="52"/>
    <n v="2.6"/>
    <n v="2.8"/>
    <n v="4.2"/>
    <n v="0"/>
    <n v="12.8"/>
    <n v="0.4"/>
    <n v="0.6"/>
    <n v="0"/>
    <n v="396.7"/>
    <n v="21.8"/>
    <n v="2.2999999999999998"/>
    <n v="52"/>
    <n v="0.17333333333333698"/>
    <n v="3"/>
    <n v="1.999999999999752E-2"/>
    <n v="0"/>
    <n v="-4.9266146717741321E-16"/>
    <n v="13"/>
    <n v="0.43333333333333346"/>
    <n v="3"/>
    <n v="0.20000000000000018"/>
    <n v="4"/>
    <n v="0.40000000000000013"/>
    <n v="0"/>
    <x v="6"/>
  </r>
  <r>
    <x v="1"/>
    <d v="2011-05-18T00:00:00"/>
    <x v="0"/>
    <s v="UPA400"/>
    <x v="62"/>
    <x v="297"/>
    <n v="887121"/>
    <n v="26652"/>
    <n v="0"/>
    <n v="8"/>
    <m/>
    <n v="3"/>
    <n v="6.9"/>
    <m/>
    <m/>
    <n v="0"/>
    <s v="Clara"/>
    <n v="31"/>
    <n v="99"/>
    <n v="2"/>
    <n v="0"/>
    <n v="9"/>
    <n v="4"/>
    <n v="1"/>
    <n v="0"/>
    <n v="0"/>
    <n v="40"/>
    <n v="82"/>
    <n v="2"/>
    <n v="31"/>
    <n v="0.10333333333333711"/>
    <n v="99"/>
    <n v="0.6"/>
    <n v="9"/>
    <n v="0.19999999999999954"/>
    <n v="4"/>
    <n v="0.13333333333333353"/>
    <n v="2"/>
    <n v="0.13333333333333353"/>
    <n v="0"/>
    <n v="1.3877787807814457E-16"/>
    <n v="1"/>
    <x v="0"/>
  </r>
  <r>
    <x v="1"/>
    <d v="2011-05-18T00:00:00"/>
    <x v="0"/>
    <s v="UPA400"/>
    <x v="62"/>
    <x v="298"/>
    <n v="860791"/>
    <n v="81582"/>
    <n v="0"/>
    <n v="13"/>
    <m/>
    <n v="3"/>
    <n v="6.1"/>
    <m/>
    <m/>
    <n v="0.62"/>
    <m/>
    <n v="43"/>
    <n v="173"/>
    <n v="2"/>
    <n v="1"/>
    <n v="14"/>
    <n v="4"/>
    <n v="0"/>
    <n v="1"/>
    <n v="0"/>
    <n v="43"/>
    <n v="11"/>
    <n v="1"/>
    <n v="43"/>
    <n v="0.14333333333333703"/>
    <n v="173"/>
    <n v="1"/>
    <n v="14"/>
    <n v="0.31111111111111062"/>
    <n v="4"/>
    <n v="0.13333333333333353"/>
    <n v="2"/>
    <n v="0.13333333333333353"/>
    <n v="1"/>
    <n v="0.10000000000000014"/>
    <n v="0"/>
    <x v="1"/>
  </r>
  <r>
    <x v="1"/>
    <d v="2011-05-18T00:00:00"/>
    <x v="0"/>
    <s v="UPA400"/>
    <x v="62"/>
    <x v="2"/>
    <n v="790933"/>
    <n v="19270"/>
    <n v="0"/>
    <n v="5"/>
    <m/>
    <n v="2"/>
    <n v="6.2279999999999998"/>
    <n v="29.05"/>
    <n v="1.24"/>
    <n v="0.55000000000000004"/>
    <m/>
    <n v="100"/>
    <n v="49"/>
    <n v="13"/>
    <n v="0"/>
    <n v="5"/>
    <n v="11"/>
    <n v="0"/>
    <m/>
    <n v="0"/>
    <n v="52"/>
    <n v="4"/>
    <n v="0"/>
    <n v="100"/>
    <n v="0.33333333333333737"/>
    <n v="49"/>
    <n v="0.32666666666666383"/>
    <n v="5"/>
    <n v="0.11111111111111063"/>
    <n v="11"/>
    <n v="0.36666666666666681"/>
    <n v="13"/>
    <n v="0.8666666666666667"/>
    <n v="0"/>
    <n v="1.3877787807814457E-16"/>
    <n v="0"/>
    <x v="2"/>
  </r>
  <r>
    <x v="1"/>
    <d v="2011-05-18T00:00:00"/>
    <x v="0"/>
    <s v="UPA400"/>
    <x v="62"/>
    <x v="91"/>
    <n v="775610"/>
    <n v="3947"/>
    <n v="0"/>
    <n v="2"/>
    <m/>
    <n v="2"/>
    <n v="6.6"/>
    <m/>
    <m/>
    <n v="0.49"/>
    <m/>
    <n v="57"/>
    <n v="46"/>
    <n v="17"/>
    <n v="0"/>
    <n v="6"/>
    <n v="8"/>
    <n v="0"/>
    <n v="0"/>
    <n v="1"/>
    <n v="39"/>
    <n v="6"/>
    <n v="0"/>
    <n v="57"/>
    <n v="0.19000000000000361"/>
    <n v="46"/>
    <n v="0.30666666666666387"/>
    <n v="6"/>
    <n v="0.13333333333333286"/>
    <n v="8"/>
    <n v="0.26666666666666683"/>
    <n v="17"/>
    <n v="1"/>
    <n v="0"/>
    <n v="1.3877787807814457E-16"/>
    <n v="0"/>
    <x v="3"/>
  </r>
  <r>
    <x v="1"/>
    <d v="2011-05-18T00:00:00"/>
    <x v="0"/>
    <s v="UPA400"/>
    <x v="62"/>
    <x v="299"/>
    <n v="757720"/>
    <n v="112886"/>
    <n v="0"/>
    <n v="6"/>
    <m/>
    <n v="6"/>
    <n v="6.9"/>
    <n v="35.200000000000003"/>
    <n v="1.1299999999999999"/>
    <n v="0.04"/>
    <m/>
    <n v="301"/>
    <n v="138"/>
    <n v="12"/>
    <n v="1"/>
    <n v="18"/>
    <n v="17"/>
    <n v="0"/>
    <n v="1"/>
    <n v="1"/>
    <n v="40"/>
    <n v="8"/>
    <n v="1"/>
    <n v="301"/>
    <n v="1.3"/>
    <n v="138"/>
    <n v="0.91999999999999948"/>
    <n v="18"/>
    <n v="0.39999999999999941"/>
    <n v="17"/>
    <n v="0.56666666666666676"/>
    <n v="12"/>
    <n v="0.8"/>
    <n v="1"/>
    <n v="0.10000000000000014"/>
    <n v="0"/>
    <x v="4"/>
  </r>
  <r>
    <x v="1"/>
    <d v="2011-05-18T00:00:00"/>
    <x v="0"/>
    <s v="UPA400"/>
    <x v="62"/>
    <x v="289"/>
    <n v="709266"/>
    <n v="64432"/>
    <n v="0"/>
    <n v="4"/>
    <m/>
    <n v="7"/>
    <n v="7.1"/>
    <n v="36.799999999999997"/>
    <n v="1.04"/>
    <n v="0.08"/>
    <m/>
    <n v="104"/>
    <n v="85"/>
    <n v="8"/>
    <n v="0"/>
    <n v="12"/>
    <n v="9"/>
    <n v="0"/>
    <n v="1"/>
    <n v="1"/>
    <n v="31"/>
    <n v="3"/>
    <n v="1"/>
    <n v="104"/>
    <n v="0.34666666666667079"/>
    <n v="85"/>
    <n v="0.56666666666666388"/>
    <n v="12"/>
    <n v="0.26666666666666622"/>
    <n v="9"/>
    <n v="0.30000000000000016"/>
    <n v="8"/>
    <n v="0.53333333333333344"/>
    <n v="0"/>
    <n v="1.3877787807814457E-16"/>
    <n v="0"/>
    <x v="5"/>
  </r>
  <r>
    <x v="1"/>
    <d v="2011-05-18T00:00:00"/>
    <x v="0"/>
    <s v="UPA400"/>
    <x v="62"/>
    <x v="35"/>
    <n v="674872"/>
    <n v="30038"/>
    <n v="0.2"/>
    <n v="2"/>
    <m/>
    <n v="6"/>
    <n v="10"/>
    <n v="37.1"/>
    <n v="1.2"/>
    <n v="0"/>
    <s v="Clara"/>
    <n v="62"/>
    <n v="73"/>
    <n v="7"/>
    <n v="0"/>
    <n v="9"/>
    <n v="6"/>
    <n v="0"/>
    <n v="0"/>
    <n v="0"/>
    <n v="30"/>
    <n v="4"/>
    <n v="1"/>
    <n v="62"/>
    <n v="0.20666666666667025"/>
    <n v="73"/>
    <n v="0.48666666666666353"/>
    <n v="9"/>
    <n v="0.19999999999999954"/>
    <n v="6"/>
    <n v="0.20000000000000018"/>
    <n v="7"/>
    <n v="0.46666666666666679"/>
    <n v="0"/>
    <n v="1.3877787807814457E-16"/>
    <n v="0"/>
    <x v="6"/>
  </r>
  <r>
    <x v="1"/>
    <d v="2011-05-18T00:00:00"/>
    <x v="0"/>
    <s v="UPA400"/>
    <x v="62"/>
    <x v="256"/>
    <n v="644834"/>
    <n v="180246"/>
    <n v="0"/>
    <n v="7"/>
    <n v="-1"/>
    <n v="26"/>
    <n v="7"/>
    <n v="36.6"/>
    <n v="0.1"/>
    <n v="0.1"/>
    <s v="Clara"/>
    <n v="185"/>
    <n v="183"/>
    <n v="27"/>
    <n v="1"/>
    <n v="24"/>
    <n v="13"/>
    <n v="0"/>
    <n v="1"/>
    <n v="-1"/>
    <n v="44"/>
    <n v="20"/>
    <n v="3"/>
    <n v="185"/>
    <n v="0.61666666666667058"/>
    <n v="183"/>
    <n v="1"/>
    <n v="24"/>
    <n v="0.53333333333333266"/>
    <n v="13"/>
    <n v="0.43333333333333346"/>
    <n v="27"/>
    <n v="1"/>
    <n v="1"/>
    <n v="0.10000000000000014"/>
    <n v="0"/>
    <x v="7"/>
  </r>
  <r>
    <x v="1"/>
    <d v="2011-05-18T00:00:00"/>
    <x v="0"/>
    <s v="UPA400"/>
    <x v="62"/>
    <x v="213"/>
    <n v="620775"/>
    <n v="156187"/>
    <n v="0"/>
    <n v="3.8"/>
    <n v="0"/>
    <n v="30.7"/>
    <n v="6.7"/>
    <n v="35.799999999999997"/>
    <m/>
    <n v="0"/>
    <s v="Oscura"/>
    <n v="121.6"/>
    <n v="124.4"/>
    <n v="25.1"/>
    <n v="5.8"/>
    <n v="23.5"/>
    <n v="24"/>
    <n v="2.7"/>
    <n v="0"/>
    <n v="0"/>
    <n v="178"/>
    <n v="41.7"/>
    <n v="3.6"/>
    <n v="122"/>
    <n v="0.40666666666667117"/>
    <n v="124"/>
    <n v="0.82666666666666555"/>
    <n v="24"/>
    <n v="0.53333333333333266"/>
    <n v="24"/>
    <n v="0.8"/>
    <n v="25"/>
    <n v="1"/>
    <n v="6"/>
    <n v="0.60000000000000009"/>
    <n v="0"/>
    <x v="8"/>
  </r>
  <r>
    <x v="1"/>
    <d v="2011-04-06T00:00:00"/>
    <x v="0"/>
    <s v="UPA400"/>
    <x v="63"/>
    <x v="300"/>
    <n v="876235"/>
    <n v="40321"/>
    <n v="0"/>
    <n v="10"/>
    <m/>
    <n v="7"/>
    <n v="6.5"/>
    <m/>
    <m/>
    <n v="0.06"/>
    <m/>
    <n v="69"/>
    <n v="141"/>
    <n v="1"/>
    <n v="0"/>
    <n v="8"/>
    <n v="5"/>
    <n v="0"/>
    <n v="1"/>
    <n v="0"/>
    <n v="84"/>
    <n v="9"/>
    <n v="2"/>
    <n v="69"/>
    <n v="0.23000000000000353"/>
    <n v="141"/>
    <n v="0.93999999999999961"/>
    <n v="8"/>
    <n v="0.17777777777777731"/>
    <n v="5"/>
    <n v="0.16666666666666685"/>
    <n v="1"/>
    <n v="6.666666666666686E-2"/>
    <n v="0"/>
    <n v="1.3877787807814457E-16"/>
    <n v="1"/>
    <x v="0"/>
  </r>
  <r>
    <x v="1"/>
    <d v="2011-04-06T00:00:00"/>
    <x v="0"/>
    <s v="UPA400"/>
    <x v="63"/>
    <x v="23"/>
    <n v="839891"/>
    <n v="3763"/>
    <n v="0"/>
    <n v="6"/>
    <m/>
    <n v="5"/>
    <n v="6.9"/>
    <m/>
    <m/>
    <n v="0.13"/>
    <m/>
    <n v="31"/>
    <n v="33"/>
    <n v="2"/>
    <n v="0"/>
    <n v="5"/>
    <n v="4"/>
    <n v="0"/>
    <n v="0"/>
    <n v="0"/>
    <n v="74"/>
    <n v="3"/>
    <n v="1"/>
    <n v="31"/>
    <n v="0.10333333333333711"/>
    <n v="33"/>
    <n v="0.21999999999999736"/>
    <n v="5"/>
    <n v="0.11111111111111063"/>
    <n v="4"/>
    <n v="0.13333333333333353"/>
    <n v="2"/>
    <n v="0.13333333333333353"/>
    <n v="0"/>
    <n v="1.3877787807814457E-16"/>
    <n v="0"/>
    <x v="1"/>
  </r>
  <r>
    <x v="1"/>
    <d v="2011-04-06T00:00:00"/>
    <x v="0"/>
    <s v="UPA400"/>
    <x v="63"/>
    <x v="147"/>
    <n v="835914"/>
    <n v="87054"/>
    <n v="0"/>
    <n v="8"/>
    <m/>
    <n v="2"/>
    <n v="5.7"/>
    <m/>
    <m/>
    <n v="0.04"/>
    <m/>
    <n v="132"/>
    <n v="101"/>
    <n v="14"/>
    <n v="0"/>
    <n v="17"/>
    <n v="12"/>
    <n v="0"/>
    <n v="1"/>
    <n v="0"/>
    <n v="55"/>
    <n v="9"/>
    <n v="2"/>
    <n v="132"/>
    <n v="0.44000000000000472"/>
    <n v="101"/>
    <n v="0.67333333333333123"/>
    <n v="17"/>
    <n v="0.37777777777777721"/>
    <n v="12"/>
    <n v="0.40000000000000013"/>
    <n v="14"/>
    <n v="0.93333333333333335"/>
    <n v="0"/>
    <n v="1.3877787807814457E-16"/>
    <n v="0"/>
    <x v="2"/>
  </r>
  <r>
    <x v="1"/>
    <d v="2011-04-06T00:00:00"/>
    <x v="0"/>
    <s v="UPA400"/>
    <x v="63"/>
    <x v="139"/>
    <n v="803196"/>
    <n v="5714"/>
    <n v="0"/>
    <n v="3"/>
    <m/>
    <n v="8"/>
    <n v="6.4459999999999997"/>
    <n v="31"/>
    <n v="1"/>
    <n v="0.01"/>
    <m/>
    <n v="31"/>
    <n v="22"/>
    <n v="1"/>
    <n v="0"/>
    <n v="4"/>
    <n v="3"/>
    <n v="0"/>
    <m/>
    <n v="0"/>
    <n v="26"/>
    <n v="5"/>
    <n v="2"/>
    <n v="31"/>
    <n v="0.10333333333333711"/>
    <n v="22"/>
    <n v="0.14666666666666417"/>
    <n v="4"/>
    <n v="8.8888888888888407E-2"/>
    <n v="3"/>
    <n v="0.1000000000000002"/>
    <n v="1"/>
    <n v="6.666666666666686E-2"/>
    <n v="0"/>
    <n v="1.3877787807814457E-16"/>
    <n v="0"/>
    <x v="3"/>
  </r>
  <r>
    <x v="1"/>
    <d v="2011-04-06T00:00:00"/>
    <x v="0"/>
    <s v="UPA400"/>
    <x v="63"/>
    <x v="91"/>
    <n v="794770"/>
    <n v="37116"/>
    <n v="0"/>
    <n v="4"/>
    <m/>
    <n v="1"/>
    <n v="6"/>
    <m/>
    <m/>
    <n v="0.28000000000000003"/>
    <m/>
    <n v="103"/>
    <n v="106"/>
    <n v="4"/>
    <n v="1"/>
    <n v="17"/>
    <n v="12"/>
    <n v="1"/>
    <n v="1"/>
    <n v="1"/>
    <n v="26"/>
    <n v="2"/>
    <n v="1"/>
    <n v="103"/>
    <n v="0.34333333333333743"/>
    <n v="106"/>
    <n v="0.70666666666666478"/>
    <n v="17"/>
    <n v="0.37777777777777721"/>
    <n v="12"/>
    <n v="0.40000000000000013"/>
    <n v="4"/>
    <n v="0.26666666666666683"/>
    <n v="1"/>
    <n v="0.10000000000000014"/>
    <n v="0"/>
    <x v="4"/>
  </r>
  <r>
    <x v="1"/>
    <d v="2011-04-06T00:00:00"/>
    <x v="0"/>
    <s v="UPA400"/>
    <x v="63"/>
    <x v="78"/>
    <n v="737876"/>
    <n v="31689"/>
    <n v="0"/>
    <n v="5"/>
    <m/>
    <n v="1"/>
    <n v="6.2"/>
    <s v=""/>
    <s v=""/>
    <n v="0.86"/>
    <s v=""/>
    <n v="166"/>
    <n v="100"/>
    <n v="7"/>
    <n v="0"/>
    <n v="27"/>
    <n v="14"/>
    <n v="0"/>
    <n v="1"/>
    <n v="1"/>
    <n v="29"/>
    <n v="3"/>
    <n v="1"/>
    <n v="166"/>
    <n v="0.5533333333333379"/>
    <n v="100"/>
    <n v="0.66666666666666452"/>
    <n v="27"/>
    <n v="0.59999999999999942"/>
    <n v="14"/>
    <n v="0.46666666666666679"/>
    <n v="7"/>
    <n v="0.46666666666666679"/>
    <n v="0"/>
    <n v="1.3877787807814457E-16"/>
    <n v="0"/>
    <x v="5"/>
  </r>
  <r>
    <x v="1"/>
    <d v="2011-04-06T00:00:00"/>
    <x v="0"/>
    <s v="UPA400"/>
    <x v="63"/>
    <x v="301"/>
    <n v="706187"/>
    <n v="118026"/>
    <n v="0"/>
    <n v="7"/>
    <m/>
    <n v="4"/>
    <n v="7.2"/>
    <n v="37"/>
    <n v="0.9"/>
    <n v="0.1"/>
    <s v="Clara"/>
    <n v="234"/>
    <n v="170"/>
    <n v="13"/>
    <n v="1"/>
    <n v="54"/>
    <n v="16"/>
    <n v="0"/>
    <n v="2"/>
    <n v="0"/>
    <n v="32"/>
    <n v="6"/>
    <n v="2"/>
    <n v="234"/>
    <n v="0.78000000000000225"/>
    <n v="170"/>
    <n v="1"/>
    <n v="54"/>
    <n v="1"/>
    <n v="16"/>
    <n v="0.53333333333333344"/>
    <n v="13"/>
    <n v="0.8666666666666667"/>
    <n v="1"/>
    <n v="0.10000000000000014"/>
    <n v="0"/>
    <x v="6"/>
  </r>
  <r>
    <x v="1"/>
    <d v="2011-04-06T00:00:00"/>
    <x v="0"/>
    <s v="UPA400"/>
    <x v="63"/>
    <x v="302"/>
    <n v="675212"/>
    <n v="87051"/>
    <n v="0"/>
    <n v="14"/>
    <n v="-1"/>
    <n v="5"/>
    <n v="7.2"/>
    <n v="37.700000000000003"/>
    <n v="0.7"/>
    <n v="0.1"/>
    <s v="Clara"/>
    <n v="354"/>
    <n v="268"/>
    <n v="21"/>
    <n v="1"/>
    <n v="86"/>
    <n v="21"/>
    <n v="2"/>
    <n v="5"/>
    <n v="-1"/>
    <n v="40"/>
    <n v="9"/>
    <n v="2"/>
    <n v="354"/>
    <n v="1"/>
    <n v="268"/>
    <n v="1"/>
    <n v="86"/>
    <n v="1"/>
    <n v="21"/>
    <n v="0.70000000000000007"/>
    <n v="21"/>
    <n v="1"/>
    <n v="1"/>
    <n v="0.10000000000000014"/>
    <n v="0"/>
    <x v="7"/>
  </r>
  <r>
    <x v="1"/>
    <d v="2011-04-06T00:00:00"/>
    <x v="0"/>
    <s v="UPA400"/>
    <x v="63"/>
    <x v="94"/>
    <n v="590360"/>
    <n v="125772"/>
    <n v="0"/>
    <n v="0"/>
    <n v="0"/>
    <n v="44"/>
    <n v="6.7"/>
    <n v="42.8"/>
    <m/>
    <n v="21.7"/>
    <s v="Oscura"/>
    <n v="98.5"/>
    <n v="4.3"/>
    <n v="23.3"/>
    <n v="4.5"/>
    <n v="0"/>
    <n v="19.7"/>
    <n v="0.6"/>
    <n v="0"/>
    <n v="0"/>
    <n v="83.1"/>
    <n v="19.899999999999999"/>
    <n v="0.8"/>
    <n v="99"/>
    <n v="0.33000000000000401"/>
    <n v="4"/>
    <n v="2.6666666666664188E-2"/>
    <n v="0"/>
    <n v="-4.9266146717741321E-16"/>
    <n v="20"/>
    <n v="0.66666666666666674"/>
    <n v="23"/>
    <n v="1"/>
    <n v="5"/>
    <n v="0.50000000000000011"/>
    <n v="0"/>
    <x v="8"/>
  </r>
  <r>
    <x v="1"/>
    <d v="2011-04-06T00:00:00"/>
    <x v="0"/>
    <s v="UPA400"/>
    <x v="63"/>
    <x v="94"/>
    <n v="620352"/>
    <n v="32189"/>
    <n v="0"/>
    <n v="0"/>
    <n v="0"/>
    <n v="9.5"/>
    <n v="6.8"/>
    <n v="37.1"/>
    <m/>
    <n v="21.7"/>
    <s v="Oscura"/>
    <n v="61.1"/>
    <n v="35.200000000000003"/>
    <n v="10.9"/>
    <n v="4.8"/>
    <n v="0"/>
    <n v="18.5"/>
    <n v="0.5"/>
    <n v="0.6"/>
    <n v="0"/>
    <n v="68.5"/>
    <n v="12.7"/>
    <n v="3"/>
    <n v="61"/>
    <n v="0.20333333333333692"/>
    <n v="35"/>
    <n v="0.23333333333333067"/>
    <n v="0"/>
    <n v="-4.9266146717741321E-16"/>
    <n v="19"/>
    <n v="0.63333333333333341"/>
    <n v="11"/>
    <n v="0.73333333333333339"/>
    <n v="5"/>
    <n v="0.50000000000000011"/>
    <n v="0"/>
    <x v="9"/>
  </r>
  <r>
    <x v="1"/>
    <d v="2011-04-06T00:00:00"/>
    <x v="0"/>
    <s v="UPA400"/>
    <x v="63"/>
    <x v="192"/>
    <n v="588161"/>
    <n v="199067"/>
    <n v="0"/>
    <n v="0"/>
    <n v="0"/>
    <n v="17.2"/>
    <n v="6.9"/>
    <n v="34.5"/>
    <m/>
    <n v="-1"/>
    <s v="Oscura"/>
    <n v="263.10000000000002"/>
    <n v="161"/>
    <n v="37.6"/>
    <n v="9.9"/>
    <n v="23.3"/>
    <n v="30.5"/>
    <n v="1"/>
    <n v="0"/>
    <n v="0"/>
    <n v="102.8"/>
    <n v="31.5"/>
    <n v="4.8"/>
    <n v="263"/>
    <n v="0.87666666666666793"/>
    <n v="161"/>
    <n v="1"/>
    <n v="23"/>
    <n v="0.51111111111111041"/>
    <n v="31"/>
    <n v="1"/>
    <n v="38"/>
    <n v="1"/>
    <n v="10"/>
    <n v="1"/>
    <n v="0"/>
    <x v="10"/>
  </r>
  <r>
    <x v="1"/>
    <d v="2011-06-01T00:00:00"/>
    <x v="0"/>
    <s v="UPA400"/>
    <x v="64"/>
    <x v="236"/>
    <n v="883878"/>
    <n v="30147"/>
    <n v="0"/>
    <n v="4"/>
    <m/>
    <n v="13"/>
    <n v="7.1"/>
    <m/>
    <m/>
    <n v="0"/>
    <s v="Clara"/>
    <n v="44"/>
    <n v="76"/>
    <n v="1"/>
    <n v="3"/>
    <n v="5"/>
    <n v="8"/>
    <n v="0"/>
    <n v="0"/>
    <n v="3"/>
    <n v="74"/>
    <n v="13"/>
    <n v="3"/>
    <n v="44"/>
    <n v="0.14666666666667036"/>
    <n v="76"/>
    <n v="0.50666666666666349"/>
    <n v="5"/>
    <n v="0.11111111111111063"/>
    <n v="8"/>
    <n v="0.26666666666666683"/>
    <n v="1"/>
    <n v="6.666666666666686E-2"/>
    <n v="3"/>
    <n v="0.30000000000000016"/>
    <n v="1"/>
    <x v="0"/>
  </r>
  <r>
    <x v="1"/>
    <d v="2011-06-01T00:00:00"/>
    <x v="0"/>
    <s v="O500 EURO V"/>
    <x v="64"/>
    <x v="56"/>
    <n v="867174"/>
    <n v="13443"/>
    <n v="0"/>
    <n v="3"/>
    <m/>
    <n v="10"/>
    <n v="7.2"/>
    <n v="36.4"/>
    <n v="1.29"/>
    <n v="0"/>
    <m/>
    <n v="34"/>
    <n v="31"/>
    <n v="3"/>
    <n v="0"/>
    <n v="3"/>
    <n v="2"/>
    <n v="0"/>
    <n v="0"/>
    <n v="0"/>
    <n v="36"/>
    <n v="11"/>
    <n v="2"/>
    <n v="34"/>
    <n v="0.11333333333333709"/>
    <n v="31"/>
    <n v="0.20666666666666406"/>
    <n v="3"/>
    <n v="6.666666666666618E-2"/>
    <n v="2"/>
    <n v="6.6666666666666874E-2"/>
    <n v="3"/>
    <n v="0.20000000000000018"/>
    <n v="0"/>
    <n v="1.3877787807814457E-16"/>
    <n v="0"/>
    <x v="1"/>
  </r>
  <r>
    <x v="1"/>
    <d v="2011-06-01T00:00:00"/>
    <x v="0"/>
    <s v="UPA400"/>
    <x v="64"/>
    <x v="2"/>
    <n v="812271"/>
    <n v="58866"/>
    <n v="0"/>
    <n v="3"/>
    <m/>
    <n v="2"/>
    <n v="5.8860000000000001"/>
    <n v="27.23"/>
    <n v="1.22"/>
    <n v="0.21"/>
    <m/>
    <n v="154"/>
    <n v="136"/>
    <n v="6"/>
    <n v="0"/>
    <n v="10"/>
    <n v="15"/>
    <n v="0"/>
    <m/>
    <n v="0"/>
    <n v="35"/>
    <n v="2"/>
    <n v="1"/>
    <n v="154"/>
    <n v="0.5133333333333383"/>
    <n v="136"/>
    <n v="0.90666666666666607"/>
    <n v="10"/>
    <n v="0.22222222222222177"/>
    <n v="15"/>
    <n v="0.50000000000000011"/>
    <n v="6"/>
    <n v="0.40000000000000013"/>
    <n v="0"/>
    <n v="1.3877787807814457E-16"/>
    <n v="0"/>
    <x v="2"/>
  </r>
  <r>
    <x v="1"/>
    <d v="2011-06-01T00:00:00"/>
    <x v="0"/>
    <s v="UPA400"/>
    <x v="64"/>
    <x v="91"/>
    <n v="796690"/>
    <n v="43285"/>
    <n v="0"/>
    <n v="3"/>
    <m/>
    <n v="1"/>
    <n v="6"/>
    <m/>
    <m/>
    <n v="0.2"/>
    <m/>
    <n v="106"/>
    <n v="101"/>
    <n v="9"/>
    <n v="1"/>
    <n v="6"/>
    <n v="13"/>
    <n v="1"/>
    <n v="0"/>
    <n v="1"/>
    <n v="33"/>
    <n v="4"/>
    <n v="1"/>
    <n v="106"/>
    <n v="0.3533333333333375"/>
    <n v="101"/>
    <n v="0.67333333333333123"/>
    <n v="6"/>
    <n v="0.13333333333333286"/>
    <n v="13"/>
    <n v="0.43333333333333346"/>
    <n v="9"/>
    <n v="0.60000000000000009"/>
    <n v="1"/>
    <n v="0.10000000000000014"/>
    <n v="0"/>
    <x v="3"/>
  </r>
  <r>
    <x v="1"/>
    <d v="2011-06-01T00:00:00"/>
    <x v="0"/>
    <s v="UPA400"/>
    <x v="64"/>
    <x v="171"/>
    <n v="763508"/>
    <n v="94422"/>
    <n v="0"/>
    <n v="4"/>
    <m/>
    <n v="3"/>
    <n v="6.7"/>
    <n v="33.299999999999997"/>
    <n v="1.07"/>
    <n v="0.06"/>
    <m/>
    <n v="152"/>
    <n v="110"/>
    <n v="3"/>
    <n v="0"/>
    <n v="9"/>
    <n v="11"/>
    <n v="0"/>
    <n v="1"/>
    <n v="0"/>
    <n v="32"/>
    <n v="4"/>
    <n v="1"/>
    <n v="152"/>
    <n v="0.50666666666667171"/>
    <n v="110"/>
    <n v="0.73333333333333162"/>
    <n v="9"/>
    <n v="0.19999999999999954"/>
    <n v="11"/>
    <n v="0.36666666666666681"/>
    <n v="3"/>
    <n v="0.20000000000000018"/>
    <n v="0"/>
    <n v="1.3877787807814457E-16"/>
    <n v="0"/>
    <x v="4"/>
  </r>
  <r>
    <x v="1"/>
    <d v="2011-06-01T00:00:00"/>
    <x v="0"/>
    <s v="UPA400"/>
    <x v="64"/>
    <x v="102"/>
    <n v="715344"/>
    <n v="66258"/>
    <n v="0"/>
    <n v="4"/>
    <m/>
    <n v="12"/>
    <n v="7.1"/>
    <n v="36.5"/>
    <n v="0.1"/>
    <n v="0.1"/>
    <s v="Clara"/>
    <n v="125"/>
    <n v="3"/>
    <n v="1"/>
    <n v="109"/>
    <n v="1"/>
    <n v="0"/>
    <n v="0"/>
    <n v="0"/>
    <n v="0"/>
    <n v="28"/>
    <n v="4"/>
    <n v="2"/>
    <n v="125"/>
    <n v="0.41666666666667124"/>
    <n v="3"/>
    <n v="1.999999999999752E-2"/>
    <n v="1"/>
    <n v="2.222222222222173E-2"/>
    <n v="0"/>
    <n v="2.0816681711721685E-16"/>
    <n v="1"/>
    <n v="6.666666666666686E-2"/>
    <n v="109"/>
    <n v="1"/>
    <n v="0"/>
    <x v="5"/>
  </r>
  <r>
    <x v="1"/>
    <d v="2011-06-01T00:00:00"/>
    <x v="0"/>
    <s v="UPA400"/>
    <x v="64"/>
    <x v="303"/>
    <n v="679951"/>
    <n v="30865"/>
    <n v="0"/>
    <n v="2"/>
    <n v="0"/>
    <n v="4"/>
    <n v="7.2"/>
    <n v="37.1"/>
    <n v="0.6"/>
    <n v="0.1"/>
    <s v="Clara"/>
    <n v="73"/>
    <n v="76"/>
    <n v="3"/>
    <n v="0"/>
    <n v="10"/>
    <n v="8"/>
    <n v="0"/>
    <n v="0"/>
    <n v="0"/>
    <n v="28"/>
    <n v="4"/>
    <n v="1"/>
    <n v="73"/>
    <n v="0.24333333333333684"/>
    <n v="76"/>
    <n v="0.50666666666666349"/>
    <n v="10"/>
    <n v="0.22222222222222177"/>
    <n v="8"/>
    <n v="0.26666666666666683"/>
    <n v="3"/>
    <n v="0.20000000000000018"/>
    <n v="0"/>
    <n v="1.3877787807814457E-16"/>
    <n v="0"/>
    <x v="6"/>
  </r>
  <r>
    <x v="1"/>
    <d v="2011-06-01T00:00:00"/>
    <x v="0"/>
    <s v="UPA400"/>
    <x v="64"/>
    <x v="242"/>
    <n v="649086"/>
    <n v="178115"/>
    <n v="0"/>
    <n v="27.6"/>
    <n v="0"/>
    <n v="12.2"/>
    <n v="8"/>
    <n v="38.9"/>
    <n v="0"/>
    <n v="-1"/>
    <s v="Oscura"/>
    <n v="282.7"/>
    <n v="155.30000000000001"/>
    <n v="8.9"/>
    <n v="4.2"/>
    <n v="19"/>
    <n v="18.100000000000001"/>
    <n v="1.6"/>
    <n v="0"/>
    <n v="0"/>
    <n v="77.5"/>
    <n v="30"/>
    <n v="8"/>
    <n v="283"/>
    <n v="0.94333333333333391"/>
    <n v="155"/>
    <n v="1"/>
    <n v="19"/>
    <n v="0.42222222222222161"/>
    <n v="18"/>
    <n v="0.60000000000000009"/>
    <n v="9"/>
    <n v="0.60000000000000009"/>
    <n v="4"/>
    <n v="0.40000000000000013"/>
    <n v="0"/>
    <x v="7"/>
  </r>
  <r>
    <x v="1"/>
    <d v="2011-06-01T00:00:00"/>
    <x v="0"/>
    <s v="UPA400"/>
    <x v="64"/>
    <x v="304"/>
    <n v="616524"/>
    <n v="145553"/>
    <n v="0"/>
    <n v="4"/>
    <n v="0"/>
    <n v="16.399999999999999"/>
    <n v="7"/>
    <n v="36.4"/>
    <m/>
    <n v="-1"/>
    <s v="Oscura"/>
    <n v="260.39999999999998"/>
    <n v="173.9"/>
    <n v="8"/>
    <n v="7.2"/>
    <n v="23.8"/>
    <n v="21.3"/>
    <n v="0.3"/>
    <n v="0"/>
    <n v="0"/>
    <n v="78.2"/>
    <n v="31.5"/>
    <n v="3.4"/>
    <n v="260"/>
    <n v="0.86666666666666803"/>
    <n v="174"/>
    <n v="1"/>
    <n v="24"/>
    <n v="0.53333333333333266"/>
    <n v="21"/>
    <n v="0.70000000000000007"/>
    <n v="8"/>
    <n v="0.53333333333333344"/>
    <n v="7"/>
    <n v="0.70000000000000007"/>
    <n v="0"/>
    <x v="8"/>
  </r>
  <r>
    <x v="1"/>
    <d v="2011-06-01T00:00:00"/>
    <x v="0"/>
    <s v="UPA400"/>
    <x v="64"/>
    <x v="305"/>
    <n v="581625"/>
    <n v="110654"/>
    <n v="0"/>
    <n v="0"/>
    <n v="0"/>
    <n v="19.7"/>
    <n v="6.6"/>
    <n v="39.4"/>
    <m/>
    <n v="-1"/>
    <s v="Oscura"/>
    <n v="71.900000000000006"/>
    <n v="61.7"/>
    <n v="8.5"/>
    <n v="6.5"/>
    <n v="9.1"/>
    <n v="20.2"/>
    <n v="1.1000000000000001"/>
    <n v="1.4"/>
    <n v="0"/>
    <n v="86.4"/>
    <n v="45.5"/>
    <n v="5"/>
    <n v="72"/>
    <n v="0.24000000000000352"/>
    <n v="62"/>
    <n v="0.41333333333333033"/>
    <n v="9"/>
    <n v="0.19999999999999954"/>
    <n v="20"/>
    <n v="0.66666666666666674"/>
    <n v="9"/>
    <n v="0.60000000000000009"/>
    <n v="7"/>
    <n v="0.70000000000000007"/>
    <n v="0"/>
    <x v="9"/>
  </r>
  <r>
    <x v="1"/>
    <d v="2015-02-14T00:00:00"/>
    <x v="0"/>
    <s v="UPA400"/>
    <x v="65"/>
    <x v="0"/>
    <n v="874736"/>
    <n v="77254"/>
    <n v="0"/>
    <n v="4"/>
    <m/>
    <n v="4"/>
    <n v="6"/>
    <m/>
    <m/>
    <n v="0.18"/>
    <m/>
    <n v="78"/>
    <n v="72"/>
    <n v="4"/>
    <n v="0"/>
    <n v="10"/>
    <n v="10"/>
    <n v="0"/>
    <n v="0"/>
    <n v="1"/>
    <n v="30"/>
    <n v="5"/>
    <n v="1"/>
    <n v="78"/>
    <n v="0.26000000000000356"/>
    <n v="72"/>
    <n v="0.47999999999999687"/>
    <n v="10"/>
    <n v="0.22222222222222177"/>
    <n v="10"/>
    <n v="0.33339999999999997"/>
    <n v="4"/>
    <n v="0.26666666666666683"/>
    <n v="0"/>
    <n v="1.3877787807814457E-16"/>
    <n v="1"/>
    <x v="0"/>
  </r>
  <r>
    <x v="1"/>
    <d v="2015-02-14T00:00:00"/>
    <x v="0"/>
    <s v="UPA400"/>
    <x v="65"/>
    <x v="306"/>
    <n v="846551"/>
    <n v="49069"/>
    <n v="0"/>
    <n v="7"/>
    <m/>
    <n v="13"/>
    <n v="5.7"/>
    <m/>
    <m/>
    <n v="7.0000000000000007E-2"/>
    <m/>
    <n v="189"/>
    <n v="129"/>
    <n v="2"/>
    <n v="1"/>
    <n v="19"/>
    <n v="14"/>
    <n v="1"/>
    <n v="1"/>
    <n v="1"/>
    <n v="30"/>
    <n v="11"/>
    <n v="4"/>
    <n v="189"/>
    <n v="0.63000000000000378"/>
    <n v="129"/>
    <n v="0.8599999999999991"/>
    <n v="19"/>
    <n v="0.42222222222222161"/>
    <n v="14"/>
    <n v="0.46666666666666679"/>
    <n v="2"/>
    <n v="0.13333333333333353"/>
    <n v="1"/>
    <n v="0.10000000000000014"/>
    <n v="0"/>
    <x v="1"/>
  </r>
  <r>
    <x v="1"/>
    <d v="2015-02-14T00:00:00"/>
    <x v="0"/>
    <s v="UPA400"/>
    <x v="65"/>
    <x v="139"/>
    <n v="788281"/>
    <n v="10226"/>
    <n v="0"/>
    <n v="10"/>
    <m/>
    <n v="2"/>
    <n v="6.3109999999999999"/>
    <n v="29.23"/>
    <n v="1.19"/>
    <n v="0.01"/>
    <m/>
    <n v="17"/>
    <n v="39"/>
    <n v="2"/>
    <n v="0"/>
    <n v="5"/>
    <n v="3"/>
    <n v="0"/>
    <m/>
    <n v="0"/>
    <n v="41"/>
    <n v="2"/>
    <n v="0"/>
    <n v="17"/>
    <n v="5.6666666666670515E-2"/>
    <n v="39"/>
    <n v="0.25999999999999729"/>
    <n v="5"/>
    <n v="0.11111111111111063"/>
    <n v="3"/>
    <n v="0.1000000000000002"/>
    <n v="2"/>
    <n v="0.13333333333333353"/>
    <n v="0"/>
    <n v="1.3877787807814457E-16"/>
    <n v="0"/>
    <x v="2"/>
  </r>
  <r>
    <x v="1"/>
    <d v="2015-02-14T00:00:00"/>
    <x v="1"/>
    <s v="UPA400"/>
    <x v="65"/>
    <x v="3"/>
    <n v="772495"/>
    <n v="31800"/>
    <n v="0"/>
    <n v="3"/>
    <m/>
    <n v="1"/>
    <n v="6.1"/>
    <m/>
    <m/>
    <n v="0.2"/>
    <m/>
    <n v="34"/>
    <n v="67"/>
    <n v="2"/>
    <n v="1"/>
    <n v="5"/>
    <n v="5"/>
    <n v="1"/>
    <n v="1"/>
    <n v="0"/>
    <n v="27"/>
    <n v="2"/>
    <n v="0"/>
    <n v="34"/>
    <n v="0.11333333333333709"/>
    <n v="67"/>
    <n v="0.4466666666666636"/>
    <n v="5"/>
    <n v="0.11111111111111063"/>
    <n v="5"/>
    <n v="0.16666666666666685"/>
    <n v="2"/>
    <n v="0.13333333333333353"/>
    <n v="1"/>
    <n v="0.10000000000000014"/>
    <n v="0"/>
    <x v="3"/>
  </r>
  <r>
    <x v="1"/>
    <d v="2015-02-14T00:00:00"/>
    <x v="1"/>
    <s v="UPA400"/>
    <x v="65"/>
    <x v="165"/>
    <n v="734600"/>
    <n v="105929"/>
    <n v="0"/>
    <n v="3"/>
    <m/>
    <n v="3"/>
    <n v="6.6"/>
    <n v="36.5"/>
    <n v="1.3"/>
    <n v="0.05"/>
    <m/>
    <n v="86"/>
    <n v="98"/>
    <n v="3"/>
    <n v="0"/>
    <n v="7"/>
    <n v="9"/>
    <n v="0"/>
    <n v="1"/>
    <n v="1"/>
    <n v="36"/>
    <n v="5"/>
    <n v="1"/>
    <n v="86"/>
    <n v="0.2866666666666704"/>
    <n v="98"/>
    <n v="0.6533333333333311"/>
    <n v="7"/>
    <n v="0.15555555555555509"/>
    <n v="9"/>
    <n v="0.30000000000000016"/>
    <n v="3"/>
    <n v="0.20000000000000018"/>
    <n v="0"/>
    <n v="1.3877787807814457E-16"/>
    <n v="0"/>
    <x v="4"/>
  </r>
  <r>
    <x v="1"/>
    <d v="2015-02-14T00:00:00"/>
    <x v="1"/>
    <s v="UPA400"/>
    <x v="65"/>
    <x v="234"/>
    <n v="690922"/>
    <n v="62251"/>
    <n v="0"/>
    <n v="4"/>
    <m/>
    <n v="3"/>
    <n v="7"/>
    <n v="35.299999999999997"/>
    <n v="0.4"/>
    <n v="0.1"/>
    <s v="Clara"/>
    <n v="76"/>
    <n v="103"/>
    <n v="2"/>
    <n v="1"/>
    <n v="8"/>
    <n v="8"/>
    <n v="0"/>
    <n v="1"/>
    <n v="0"/>
    <n v="29"/>
    <n v="4"/>
    <n v="1"/>
    <n v="76"/>
    <n v="0.25333333333333685"/>
    <n v="103"/>
    <n v="0.68666666666666465"/>
    <n v="8"/>
    <n v="0.17777777777777731"/>
    <n v="8"/>
    <n v="0.26666666666666683"/>
    <n v="2"/>
    <n v="0.13333333333333353"/>
    <n v="1"/>
    <n v="0.10000000000000014"/>
    <n v="0"/>
    <x v="5"/>
  </r>
  <r>
    <x v="1"/>
    <d v="2015-02-14T00:00:00"/>
    <x v="1"/>
    <s v="UPA400"/>
    <x v="65"/>
    <x v="217"/>
    <n v="658618"/>
    <n v="29947"/>
    <n v="0"/>
    <n v="2"/>
    <n v="0"/>
    <n v="4"/>
    <n v="7.1"/>
    <n v="36.1"/>
    <n v="0.8"/>
    <n v="0.1"/>
    <s v="Clara"/>
    <n v="52"/>
    <n v="65"/>
    <n v="3"/>
    <n v="0"/>
    <n v="7"/>
    <n v="6"/>
    <n v="0"/>
    <n v="0"/>
    <n v="0"/>
    <n v="29"/>
    <n v="4"/>
    <n v="1"/>
    <n v="52"/>
    <n v="0.17333333333333698"/>
    <n v="65"/>
    <n v="0.4333333333333303"/>
    <n v="7"/>
    <n v="0.15555555555555509"/>
    <n v="6"/>
    <n v="0.20000000000000018"/>
    <n v="3"/>
    <n v="0.20000000000000018"/>
    <n v="0"/>
    <n v="1.3877787807814457E-16"/>
    <n v="0"/>
    <x v="6"/>
  </r>
  <r>
    <x v="1"/>
    <d v="2015-02-14T00:00:00"/>
    <x v="1"/>
    <s v="UPA400"/>
    <x v="65"/>
    <x v="307"/>
    <n v="628671"/>
    <n v="178223"/>
    <n v="0"/>
    <n v="3.3"/>
    <n v="0"/>
    <n v="16.5"/>
    <n v="6.8"/>
    <n v="36.6"/>
    <m/>
    <n v="-1"/>
    <s v="Oscura"/>
    <n v="159.9"/>
    <n v="128.80000000000001"/>
    <n v="10.199999999999999"/>
    <n v="5.4"/>
    <n v="19.600000000000001"/>
    <n v="20.6"/>
    <n v="1.2"/>
    <n v="0"/>
    <n v="0"/>
    <n v="84"/>
    <n v="26.1"/>
    <n v="2.2999999999999998"/>
    <n v="160"/>
    <n v="0.5333333333333381"/>
    <n v="129"/>
    <n v="0.8599999999999991"/>
    <n v="20"/>
    <n v="0.44444444444444381"/>
    <n v="21"/>
    <n v="0.70000000000000007"/>
    <n v="10"/>
    <n v="0.66666666666666674"/>
    <n v="5"/>
    <n v="0.50000000000000011"/>
    <n v="0"/>
    <x v="7"/>
  </r>
  <r>
    <x v="1"/>
    <d v="2015-02-14T00:00:00"/>
    <x v="1"/>
    <s v="UPA400"/>
    <x v="65"/>
    <x v="249"/>
    <n v="596183"/>
    <n v="145735"/>
    <n v="0"/>
    <n v="0"/>
    <n v="0"/>
    <n v="26.7"/>
    <n v="6.6"/>
    <n v="34.799999999999997"/>
    <m/>
    <n v="21.7"/>
    <s v="Oscura"/>
    <n v="90.9"/>
    <n v="38.799999999999997"/>
    <n v="6.9"/>
    <n v="6"/>
    <n v="0"/>
    <n v="22.9"/>
    <n v="0.9"/>
    <n v="1"/>
    <n v="0"/>
    <n v="91"/>
    <n v="11.7"/>
    <n v="0.4"/>
    <n v="91"/>
    <n v="0.30333333333333717"/>
    <n v="39"/>
    <n v="0.25999999999999729"/>
    <n v="0"/>
    <n v="-4.9266146717741321E-16"/>
    <n v="23"/>
    <n v="0.76666666666666672"/>
    <n v="7"/>
    <n v="0.46666666666666679"/>
    <n v="6"/>
    <n v="0.60000000000000009"/>
    <n v="0"/>
    <x v="8"/>
  </r>
  <r>
    <x v="1"/>
    <d v="2011-05-22T00:00:00"/>
    <x v="0"/>
    <s v="UPA400"/>
    <x v="66"/>
    <x v="308"/>
    <n v="891394"/>
    <n v="47380"/>
    <n v="0"/>
    <n v="8"/>
    <m/>
    <n v="7"/>
    <n v="6.5"/>
    <m/>
    <m/>
    <n v="0.16"/>
    <m/>
    <n v="873"/>
    <n v="187"/>
    <n v="5"/>
    <n v="1"/>
    <n v="13"/>
    <n v="35"/>
    <n v="1"/>
    <n v="2"/>
    <n v="2"/>
    <n v="96"/>
    <n v="5"/>
    <n v="2"/>
    <n v="873"/>
    <n v="1.5"/>
    <n v="187"/>
    <n v="1"/>
    <n v="13"/>
    <n v="0.28888888888888842"/>
    <n v="35"/>
    <n v="1"/>
    <n v="5"/>
    <n v="0.33333333333333348"/>
    <n v="1"/>
    <n v="0.10000000000000014"/>
    <n v="1"/>
    <x v="0"/>
  </r>
  <r>
    <x v="1"/>
    <d v="2011-05-22T00:00:00"/>
    <x v="0"/>
    <s v="UPA400"/>
    <x v="66"/>
    <x v="309"/>
    <n v="850249"/>
    <n v="5841"/>
    <n v="0"/>
    <n v="6"/>
    <m/>
    <n v="5"/>
    <n v="6.7"/>
    <m/>
    <m/>
    <n v="0.02"/>
    <m/>
    <n v="155"/>
    <n v="62"/>
    <n v="3"/>
    <n v="0"/>
    <n v="5"/>
    <n v="10"/>
    <n v="0"/>
    <n v="1"/>
    <n v="0"/>
    <n v="76"/>
    <n v="3"/>
    <n v="1"/>
    <n v="155"/>
    <n v="0.5166666666666716"/>
    <n v="62"/>
    <n v="0.41333333333333033"/>
    <n v="5"/>
    <n v="0.11111111111111063"/>
    <n v="10"/>
    <n v="0.33339999999999997"/>
    <n v="3"/>
    <n v="0.20000000000000018"/>
    <n v="0"/>
    <n v="1.3877787807814457E-16"/>
    <n v="0"/>
    <x v="1"/>
  </r>
  <r>
    <x v="1"/>
    <d v="2011-05-22T00:00:00"/>
    <x v="0"/>
    <s v="UPA400"/>
    <x v="66"/>
    <x v="32"/>
    <n v="800517"/>
    <n v="29665"/>
    <n v="0"/>
    <n v="8"/>
    <m/>
    <n v="5"/>
    <n v="5.8769999999999998"/>
    <n v="28.21"/>
    <n v="1.04"/>
    <n v="0.03"/>
    <m/>
    <n v="29"/>
    <n v="99"/>
    <n v="2"/>
    <n v="0"/>
    <n v="8"/>
    <n v="5"/>
    <n v="0"/>
    <m/>
    <n v="0"/>
    <n v="46"/>
    <n v="3"/>
    <n v="1"/>
    <n v="29"/>
    <n v="9.6666666666670453E-2"/>
    <n v="99"/>
    <n v="0.6"/>
    <n v="8"/>
    <n v="0.17777777777777731"/>
    <n v="5"/>
    <n v="0.16666666666666685"/>
    <n v="2"/>
    <n v="0.13333333333333353"/>
    <n v="0"/>
    <n v="1.3877787807814457E-16"/>
    <n v="0"/>
    <x v="2"/>
  </r>
  <r>
    <x v="1"/>
    <d v="2011-05-22T00:00:00"/>
    <x v="0"/>
    <s v="UPA400"/>
    <x v="66"/>
    <x v="25"/>
    <n v="814436"/>
    <n v="73937"/>
    <n v="0"/>
    <n v="5"/>
    <m/>
    <n v="2"/>
    <n v="5.827"/>
    <n v="27.45"/>
    <n v="1.28"/>
    <n v="0.15"/>
    <m/>
    <n v="111"/>
    <n v="101"/>
    <n v="5"/>
    <n v="0"/>
    <n v="21"/>
    <n v="8"/>
    <n v="0"/>
    <m/>
    <n v="0"/>
    <n v="42"/>
    <n v="9"/>
    <n v="1"/>
    <n v="111"/>
    <n v="0.37000000000000427"/>
    <n v="101"/>
    <n v="0.67333333333333123"/>
    <n v="21"/>
    <n v="0.46666666666666601"/>
    <n v="8"/>
    <n v="0.26666666666666683"/>
    <n v="5"/>
    <n v="0.33333333333333348"/>
    <n v="0"/>
    <n v="1.3877787807814457E-16"/>
    <n v="0"/>
    <x v="3"/>
  </r>
  <r>
    <x v="1"/>
    <d v="2011-05-22T00:00:00"/>
    <x v="0"/>
    <s v="UPA400"/>
    <x v="66"/>
    <x v="9"/>
    <n v="786520"/>
    <n v="15668"/>
    <n v="0"/>
    <n v="2"/>
    <m/>
    <n v="4"/>
    <n v="6.1"/>
    <m/>
    <m/>
    <n v="0.04"/>
    <m/>
    <n v="18"/>
    <n v="57"/>
    <n v="3"/>
    <n v="0"/>
    <n v="5"/>
    <n v="2"/>
    <n v="0"/>
    <n v="0"/>
    <n v="0"/>
    <n v="34"/>
    <n v="4"/>
    <n v="1"/>
    <n v="18"/>
    <n v="6.0000000000003849E-2"/>
    <n v="57"/>
    <n v="0.37999999999999706"/>
    <n v="5"/>
    <n v="0.11111111111111063"/>
    <n v="2"/>
    <n v="6.6666666666666874E-2"/>
    <n v="3"/>
    <n v="0.20000000000000018"/>
    <n v="0"/>
    <n v="1.3877787807814457E-16"/>
    <n v="0"/>
    <x v="4"/>
  </r>
  <r>
    <x v="1"/>
    <d v="2011-05-22T00:00:00"/>
    <x v="0"/>
    <s v="UPA400"/>
    <x v="66"/>
    <x v="310"/>
    <n v="793617"/>
    <n v="53118"/>
    <n v="0"/>
    <n v="4"/>
    <m/>
    <n v="1"/>
    <n v="6.1"/>
    <m/>
    <m/>
    <n v="0.15"/>
    <m/>
    <n v="68"/>
    <n v="64"/>
    <n v="5"/>
    <n v="0"/>
    <n v="16"/>
    <n v="6"/>
    <n v="0"/>
    <n v="1"/>
    <n v="0"/>
    <n v="37"/>
    <n v="9"/>
    <n v="1"/>
    <n v="68"/>
    <n v="0.22666666666667021"/>
    <n v="64"/>
    <n v="0.42666666666666364"/>
    <n v="16"/>
    <n v="0.35555555555555501"/>
    <n v="6"/>
    <n v="0.20000000000000018"/>
    <n v="5"/>
    <n v="0.33333333333333348"/>
    <n v="0"/>
    <n v="1.3877787807814457E-16"/>
    <n v="0"/>
    <x v="5"/>
  </r>
  <r>
    <x v="1"/>
    <d v="2011-05-22T00:00:00"/>
    <x v="0"/>
    <s v="UPA400"/>
    <x v="66"/>
    <x v="40"/>
    <n v="761522"/>
    <n v="104778"/>
    <n v="0"/>
    <n v="28"/>
    <m/>
    <n v="5"/>
    <n v="6.9"/>
    <n v="35.9"/>
    <n v="1.41"/>
    <n v="0.06"/>
    <m/>
    <n v="186"/>
    <n v="1292"/>
    <n v="7"/>
    <n v="6"/>
    <n v="28"/>
    <n v="14"/>
    <n v="1"/>
    <n v="25"/>
    <n v="1"/>
    <n v="46"/>
    <n v="10"/>
    <n v="3"/>
    <n v="186"/>
    <n v="0.62000000000000388"/>
    <n v="1292"/>
    <n v="1"/>
    <n v="28"/>
    <n v="0.62222222222222168"/>
    <n v="14"/>
    <n v="0.46666666666666679"/>
    <n v="7"/>
    <n v="0.46666666666666679"/>
    <n v="6"/>
    <n v="0.60000000000000009"/>
    <n v="0"/>
    <x v="6"/>
  </r>
  <r>
    <x v="1"/>
    <d v="2011-05-22T00:00:00"/>
    <x v="0"/>
    <s v="UPA400"/>
    <x v="66"/>
    <x v="311"/>
    <n v="726701"/>
    <n v="69957"/>
    <n v="0"/>
    <n v="8"/>
    <m/>
    <n v="2"/>
    <n v="6.9"/>
    <n v="35.299999999999997"/>
    <n v="0.92"/>
    <n v="0.1"/>
    <s v=""/>
    <n v="101"/>
    <n v="188"/>
    <n v="4"/>
    <n v="1"/>
    <n v="14"/>
    <n v="9"/>
    <n v="0"/>
    <n v="1"/>
    <n v="0"/>
    <n v="30"/>
    <n v="5"/>
    <n v="1"/>
    <n v="101"/>
    <n v="0.33666666666667072"/>
    <n v="188"/>
    <n v="1"/>
    <n v="14"/>
    <n v="0.31111111111111062"/>
    <n v="9"/>
    <n v="0.30000000000000016"/>
    <n v="4"/>
    <n v="0.26666666666666683"/>
    <n v="1"/>
    <n v="0.10000000000000014"/>
    <n v="0"/>
    <x v="7"/>
  </r>
  <r>
    <x v="1"/>
    <d v="2011-05-22T00:00:00"/>
    <x v="0"/>
    <s v="UPA400"/>
    <x v="66"/>
    <x v="11"/>
    <n v="685870"/>
    <n v="29126"/>
    <n v="0"/>
    <n v="4"/>
    <n v="0"/>
    <n v="1"/>
    <n v="7.2"/>
    <n v="36.6"/>
    <n v="0.6"/>
    <n v="0.1"/>
    <s v="Clara"/>
    <n v="63"/>
    <n v="109"/>
    <n v="3"/>
    <n v="0"/>
    <n v="11"/>
    <n v="8"/>
    <n v="0"/>
    <n v="1"/>
    <n v="0"/>
    <n v="28"/>
    <n v="3"/>
    <n v="0"/>
    <n v="63"/>
    <n v="0.21000000000000357"/>
    <n v="109"/>
    <n v="0.72666666666666491"/>
    <n v="11"/>
    <n v="0.24444444444444399"/>
    <n v="8"/>
    <n v="0.26666666666666683"/>
    <n v="3"/>
    <n v="0.20000000000000018"/>
    <n v="0"/>
    <n v="1.3877787807814457E-16"/>
    <n v="0"/>
    <x v="8"/>
  </r>
  <r>
    <x v="1"/>
    <d v="2011-05-22T00:00:00"/>
    <x v="0"/>
    <s v="UPA400"/>
    <x v="66"/>
    <x v="312"/>
    <n v="656744"/>
    <n v="181734"/>
    <n v="0"/>
    <n v="5"/>
    <n v="-1"/>
    <n v="4"/>
    <n v="7.2"/>
    <n v="36"/>
    <n v="0.1"/>
    <n v="0.1"/>
    <s v="Clara"/>
    <n v="250"/>
    <n v="208"/>
    <n v="12"/>
    <n v="1"/>
    <n v="25"/>
    <n v="18"/>
    <n v="1"/>
    <n v="2"/>
    <n v="-1"/>
    <n v="44"/>
    <n v="13"/>
    <n v="1"/>
    <n v="250"/>
    <n v="0.83333333333333504"/>
    <n v="208"/>
    <n v="1"/>
    <n v="25"/>
    <n v="0.55559999999999998"/>
    <n v="18"/>
    <n v="0.60000000000000009"/>
    <n v="12"/>
    <n v="0.8"/>
    <n v="1"/>
    <n v="0.10000000000000014"/>
    <n v="0"/>
    <x v="9"/>
  </r>
  <r>
    <x v="1"/>
    <d v="2011-05-22T00:00:00"/>
    <x v="0"/>
    <s v="UPA400"/>
    <x v="66"/>
    <x v="82"/>
    <n v="612820"/>
    <n v="137810"/>
    <n v="0"/>
    <n v="1.1000000000000001"/>
    <n v="0"/>
    <n v="11.5"/>
    <n v="8"/>
    <n v="39"/>
    <m/>
    <n v="-1"/>
    <s v="Oscura"/>
    <n v="121.3"/>
    <n v="149.5"/>
    <n v="11.5"/>
    <n v="9.6"/>
    <n v="34"/>
    <n v="31.4"/>
    <n v="0.3"/>
    <n v="0"/>
    <n v="0"/>
    <n v="415.2"/>
    <n v="39.700000000000003"/>
    <n v="6.3"/>
    <n v="121"/>
    <n v="0.40333333333333782"/>
    <n v="150"/>
    <n v="1"/>
    <n v="34"/>
    <n v="0.7555555555555552"/>
    <n v="31"/>
    <n v="1"/>
    <n v="12"/>
    <n v="0.8"/>
    <n v="10"/>
    <n v="1"/>
    <n v="0"/>
    <x v="10"/>
  </r>
  <r>
    <x v="1"/>
    <d v="2015-01-10T00:00:00"/>
    <x v="0"/>
    <s v="UPA400"/>
    <x v="67"/>
    <x v="138"/>
    <n v="859478"/>
    <n v="81423"/>
    <n v="0"/>
    <n v="9"/>
    <m/>
    <n v="3"/>
    <n v="5.8"/>
    <m/>
    <m/>
    <n v="0.4"/>
    <m/>
    <n v="78"/>
    <n v="183"/>
    <n v="3"/>
    <n v="1"/>
    <n v="17"/>
    <n v="7"/>
    <n v="1"/>
    <n v="1"/>
    <n v="0"/>
    <n v="38"/>
    <n v="7"/>
    <n v="1"/>
    <n v="78"/>
    <n v="0.26000000000000356"/>
    <n v="183"/>
    <n v="1"/>
    <n v="17"/>
    <n v="0.37777777777777721"/>
    <n v="7"/>
    <n v="0.2333333333333335"/>
    <n v="3"/>
    <n v="0.20000000000000018"/>
    <n v="1"/>
    <n v="0.10000000000000014"/>
    <n v="1"/>
    <x v="0"/>
  </r>
  <r>
    <x v="1"/>
    <d v="2015-01-10T00:00:00"/>
    <x v="0"/>
    <s v="UPA400"/>
    <x v="67"/>
    <x v="2"/>
    <n v="808161"/>
    <n v="57362"/>
    <n v="0"/>
    <n v="3"/>
    <m/>
    <n v="2"/>
    <n v="6.0259999999999998"/>
    <n v="28.06"/>
    <n v="1.22"/>
    <n v="0.15"/>
    <m/>
    <n v="77"/>
    <n v="80"/>
    <n v="2"/>
    <n v="0"/>
    <n v="6"/>
    <n v="10"/>
    <n v="0"/>
    <m/>
    <n v="0"/>
    <n v="36"/>
    <n v="2"/>
    <n v="1"/>
    <n v="77"/>
    <n v="0.25666666666667021"/>
    <n v="80"/>
    <n v="0.53333333333333033"/>
    <n v="6"/>
    <n v="0.13333333333333286"/>
    <n v="10"/>
    <n v="0.33339999999999997"/>
    <n v="2"/>
    <n v="0.13333333333333353"/>
    <n v="0"/>
    <n v="1.3877787807814457E-16"/>
    <n v="0"/>
    <x v="1"/>
  </r>
  <r>
    <x v="1"/>
    <d v="2015-01-10T00:00:00"/>
    <x v="1"/>
    <s v="UPA400"/>
    <x v="67"/>
    <x v="60"/>
    <n v="798887"/>
    <n v="48088"/>
    <n v="0"/>
    <n v="4"/>
    <m/>
    <n v="2"/>
    <n v="5.8"/>
    <n v="28.4"/>
    <n v="1.22"/>
    <n v="0.22"/>
    <m/>
    <n v="90"/>
    <n v="87"/>
    <n v="4"/>
    <n v="0"/>
    <n v="5"/>
    <n v="11"/>
    <n v="0"/>
    <n v="0"/>
    <n v="0"/>
    <n v="29"/>
    <n v="4"/>
    <n v="1"/>
    <n v="90"/>
    <n v="0.30000000000000382"/>
    <n v="87"/>
    <n v="0.5799999999999973"/>
    <n v="5"/>
    <n v="0.11111111111111063"/>
    <n v="11"/>
    <n v="0.36666666666666681"/>
    <n v="4"/>
    <n v="0.26666666666666683"/>
    <n v="0"/>
    <n v="1.3877787807814457E-16"/>
    <n v="0"/>
    <x v="2"/>
  </r>
  <r>
    <x v="1"/>
    <d v="2015-01-10T00:00:00"/>
    <x v="1"/>
    <s v="UPA400"/>
    <x v="67"/>
    <x v="72"/>
    <n v="724018"/>
    <n v="32357"/>
    <n v="0"/>
    <n v="2"/>
    <m/>
    <n v="2"/>
    <n v="6.2"/>
    <s v=""/>
    <s v=""/>
    <n v="0.37"/>
    <s v=""/>
    <n v="69"/>
    <n v="62"/>
    <n v="3"/>
    <n v="0"/>
    <n v="5"/>
    <n v="7"/>
    <n v="0"/>
    <n v="0"/>
    <n v="0"/>
    <n v="46"/>
    <n v="14"/>
    <n v="1"/>
    <n v="69"/>
    <n v="0.23000000000000353"/>
    <n v="62"/>
    <n v="0.41333333333333033"/>
    <n v="5"/>
    <n v="0.11111111111111063"/>
    <n v="7"/>
    <n v="0.2333333333333335"/>
    <n v="3"/>
    <n v="0.20000000000000018"/>
    <n v="0"/>
    <n v="1.3877787807814457E-16"/>
    <n v="0"/>
    <x v="3"/>
  </r>
  <r>
    <x v="1"/>
    <d v="2015-01-10T00:00:00"/>
    <x v="1"/>
    <s v="UPA400"/>
    <x v="67"/>
    <x v="313"/>
    <n v="691661"/>
    <n v="183123"/>
    <n v="0"/>
    <n v="31"/>
    <n v="0"/>
    <n v="8"/>
    <n v="7.1"/>
    <n v="37.799999999999997"/>
    <n v="0.4"/>
    <n v="0.1"/>
    <s v="Clara"/>
    <n v="151"/>
    <n v="189"/>
    <n v="7"/>
    <n v="0"/>
    <n v="11"/>
    <n v="10"/>
    <n v="0"/>
    <n v="1"/>
    <n v="0"/>
    <n v="44"/>
    <n v="17"/>
    <n v="3"/>
    <n v="151"/>
    <n v="0.50333333333333841"/>
    <n v="189"/>
    <n v="1"/>
    <n v="11"/>
    <n v="0.24444444444444399"/>
    <n v="10"/>
    <n v="0.33339999999999997"/>
    <n v="7"/>
    <n v="0.46666666666666679"/>
    <n v="0"/>
    <n v="1.3877787807814457E-16"/>
    <n v="0"/>
    <x v="4"/>
  </r>
  <r>
    <x v="1"/>
    <d v="2015-01-10T00:00:00"/>
    <x v="1"/>
    <s v="UPA400"/>
    <x v="67"/>
    <x v="63"/>
    <n v="648790"/>
    <n v="140252"/>
    <n v="0"/>
    <n v="32.5"/>
    <n v="0"/>
    <n v="15.9"/>
    <n v="8"/>
    <n v="38.700000000000003"/>
    <m/>
    <n v="-1"/>
    <s v="Oscura"/>
    <n v="136.80000000000001"/>
    <n v="120.3"/>
    <n v="7.8"/>
    <n v="5.6"/>
    <n v="8.3000000000000007"/>
    <n v="10.5"/>
    <n v="0.9"/>
    <n v="0"/>
    <n v="0"/>
    <n v="91.6"/>
    <n v="26.3"/>
    <n v="8.6999999999999993"/>
    <n v="137"/>
    <n v="0.45666666666667149"/>
    <n v="120"/>
    <n v="0.79999999999999871"/>
    <n v="8"/>
    <n v="0.17777777777777731"/>
    <n v="11"/>
    <n v="0.36666666666666681"/>
    <n v="8"/>
    <n v="0.53333333333333344"/>
    <n v="6"/>
    <n v="0.60000000000000009"/>
    <n v="0"/>
    <x v="5"/>
  </r>
  <r>
    <x v="1"/>
    <d v="2015-01-10T00:00:00"/>
    <x v="1"/>
    <s v="UPA400"/>
    <x v="67"/>
    <x v="37"/>
    <n v="614863"/>
    <n v="106325"/>
    <n v="0"/>
    <n v="0"/>
    <n v="0"/>
    <n v="16.5"/>
    <n v="7"/>
    <n v="35.1"/>
    <m/>
    <n v="-1"/>
    <s v="Oscura"/>
    <n v="51.6"/>
    <n v="2"/>
    <n v="3.7"/>
    <n v="3.2"/>
    <n v="0.2"/>
    <n v="1.9"/>
    <n v="0"/>
    <n v="4.9000000000000004"/>
    <n v="0"/>
    <n v="46.2"/>
    <n v="19.2"/>
    <n v="0"/>
    <n v="52"/>
    <n v="0.17333333333333698"/>
    <n v="2"/>
    <n v="1.3333333333330852E-2"/>
    <n v="0"/>
    <n v="-4.9266146717741321E-16"/>
    <n v="2"/>
    <n v="6.6666666666666874E-2"/>
    <n v="4"/>
    <n v="0.26666666666666683"/>
    <n v="3"/>
    <n v="0.30000000000000016"/>
    <n v="0"/>
    <x v="6"/>
  </r>
  <r>
    <x v="1"/>
    <d v="2015-01-10T00:00:00"/>
    <x v="1"/>
    <s v="UPA400"/>
    <x v="67"/>
    <x v="314"/>
    <n v="572863"/>
    <n v="64325"/>
    <n v="0"/>
    <n v="9.9"/>
    <n v="0"/>
    <n v="0"/>
    <n v="7.2"/>
    <n v="34.299999999999997"/>
    <m/>
    <n v="-1"/>
    <s v="Oscura"/>
    <n v="9.9"/>
    <n v="0.7"/>
    <n v="0"/>
    <n v="3.2"/>
    <n v="0.7"/>
    <n v="0"/>
    <n v="0.6"/>
    <n v="6.5"/>
    <n v="0"/>
    <n v="99.2"/>
    <n v="18.600000000000001"/>
    <n v="11.4"/>
    <n v="10"/>
    <n v="3.3333333333337177E-2"/>
    <n v="1"/>
    <n v="6.6666666666641847E-3"/>
    <n v="1"/>
    <n v="2.222222222222173E-2"/>
    <n v="0"/>
    <n v="2.0816681711721685E-16"/>
    <n v="0"/>
    <n v="1.9428902930940239E-16"/>
    <n v="3"/>
    <n v="0.30000000000000016"/>
    <n v="0"/>
    <x v="7"/>
  </r>
  <r>
    <x v="1"/>
    <d v="2014-10-14T00:00:00"/>
    <x v="0"/>
    <s v="UPA400"/>
    <x v="68"/>
    <x v="210"/>
    <n v="854532"/>
    <n v="83680"/>
    <n v="0"/>
    <n v="7"/>
    <m/>
    <n v="5"/>
    <n v="5.9"/>
    <m/>
    <m/>
    <n v="0.78"/>
    <m/>
    <n v="93"/>
    <n v="179"/>
    <n v="5"/>
    <n v="1"/>
    <n v="18"/>
    <n v="12"/>
    <n v="1"/>
    <n v="1"/>
    <n v="1"/>
    <n v="36"/>
    <n v="6"/>
    <n v="2"/>
    <n v="93"/>
    <n v="0.31000000000000388"/>
    <n v="179"/>
    <n v="1"/>
    <n v="18"/>
    <n v="0.39999999999999941"/>
    <n v="12"/>
    <n v="0.40000000000000013"/>
    <n v="5"/>
    <n v="0.33333333333333348"/>
    <n v="1"/>
    <n v="0.10000000000000014"/>
    <n v="1"/>
    <x v="0"/>
  </r>
  <r>
    <x v="1"/>
    <d v="2014-10-14T00:00:00"/>
    <x v="0"/>
    <s v="UPA400"/>
    <x v="68"/>
    <x v="315"/>
    <n v="819426"/>
    <n v="48574"/>
    <n v="0"/>
    <n v="6"/>
    <m/>
    <n v="5"/>
    <n v="5.9"/>
    <m/>
    <m/>
    <n v="0.06"/>
    <m/>
    <n v="65"/>
    <n v="220"/>
    <n v="3"/>
    <n v="1"/>
    <n v="15"/>
    <n v="8"/>
    <n v="0"/>
    <n v="1"/>
    <n v="0"/>
    <n v="56"/>
    <n v="5"/>
    <n v="2"/>
    <n v="65"/>
    <n v="0.21666666666667023"/>
    <n v="220"/>
    <n v="1"/>
    <n v="15"/>
    <n v="0.33333333333333282"/>
    <n v="8"/>
    <n v="0.26666666666666683"/>
    <n v="3"/>
    <n v="0.20000000000000018"/>
    <n v="1"/>
    <n v="0.10000000000000014"/>
    <n v="0"/>
    <x v="1"/>
  </r>
  <r>
    <x v="1"/>
    <d v="2014-10-14T00:00:00"/>
    <x v="0"/>
    <s v="UPA400"/>
    <x v="68"/>
    <x v="25"/>
    <n v="802171"/>
    <n v="60574"/>
    <n v="0"/>
    <n v="7"/>
    <m/>
    <n v="4"/>
    <n v="5.8109999999999999"/>
    <n v="27.54"/>
    <n v="1.07"/>
    <n v="0.32"/>
    <m/>
    <n v="97"/>
    <n v="185"/>
    <n v="3"/>
    <n v="1"/>
    <n v="13"/>
    <n v="11"/>
    <n v="0"/>
    <m/>
    <n v="0"/>
    <n v="40"/>
    <n v="7"/>
    <n v="3"/>
    <n v="97"/>
    <n v="0.3233333333333373"/>
    <n v="185"/>
    <n v="1"/>
    <n v="13"/>
    <n v="0.28888888888888842"/>
    <n v="11"/>
    <n v="0.36666666666666681"/>
    <n v="3"/>
    <n v="0.20000000000000018"/>
    <n v="1"/>
    <n v="0.10000000000000014"/>
    <n v="0"/>
    <x v="2"/>
  </r>
  <r>
    <x v="1"/>
    <d v="2014-10-14T00:00:00"/>
    <x v="0"/>
    <s v="UPA400"/>
    <x v="68"/>
    <x v="91"/>
    <n v="785825"/>
    <n v="44228"/>
    <n v="0"/>
    <n v="9"/>
    <m/>
    <n v="3"/>
    <n v="6"/>
    <m/>
    <m/>
    <n v="0.32"/>
    <m/>
    <n v="54"/>
    <n v="200"/>
    <n v="4"/>
    <n v="1"/>
    <n v="10"/>
    <n v="6"/>
    <n v="0"/>
    <n v="1"/>
    <n v="0"/>
    <n v="43"/>
    <n v="7"/>
    <n v="1"/>
    <n v="54"/>
    <n v="0.18000000000000363"/>
    <n v="200"/>
    <n v="1"/>
    <n v="10"/>
    <n v="0.22222222222222177"/>
    <n v="6"/>
    <n v="0.20000000000000018"/>
    <n v="4"/>
    <n v="0.26666666666666683"/>
    <n v="1"/>
    <n v="0.10000000000000014"/>
    <n v="0"/>
    <x v="3"/>
  </r>
  <r>
    <x v="1"/>
    <d v="2014-10-14T00:00:00"/>
    <x v="0"/>
    <s v="UPA400"/>
    <x v="68"/>
    <x v="91"/>
    <n v="794911"/>
    <n v="44112"/>
    <n v="0"/>
    <n v="3"/>
    <m/>
    <n v="2"/>
    <n v="5.9"/>
    <m/>
    <m/>
    <n v="1.29"/>
    <m/>
    <n v="87"/>
    <n v="82"/>
    <n v="4"/>
    <n v="0"/>
    <n v="5"/>
    <n v="11"/>
    <n v="1"/>
    <n v="1"/>
    <n v="0"/>
    <n v="27"/>
    <n v="4"/>
    <n v="1"/>
    <n v="87"/>
    <n v="0.29000000000000375"/>
    <n v="82"/>
    <n v="0.54666666666666375"/>
    <n v="5"/>
    <n v="0.11111111111111063"/>
    <n v="11"/>
    <n v="0.36666666666666681"/>
    <n v="4"/>
    <n v="0.26666666666666683"/>
    <n v="0"/>
    <n v="1.3877787807814457E-16"/>
    <n v="0"/>
    <x v="4"/>
  </r>
  <r>
    <x v="1"/>
    <d v="2014-10-14T00:00:00"/>
    <x v="1"/>
    <s v="UPA400"/>
    <x v="68"/>
    <x v="316"/>
    <n v="728416"/>
    <n v="30490"/>
    <n v="0"/>
    <n v="4"/>
    <m/>
    <n v="4"/>
    <n v="6.2"/>
    <s v=""/>
    <s v=""/>
    <n v="0.75"/>
    <s v=""/>
    <n v="100"/>
    <n v="80"/>
    <n v="5"/>
    <n v="0"/>
    <n v="7"/>
    <n v="11"/>
    <n v="0"/>
    <n v="1"/>
    <n v="0"/>
    <n v="32"/>
    <n v="6"/>
    <n v="1"/>
    <n v="100"/>
    <n v="0.33333333333333737"/>
    <n v="80"/>
    <n v="0.53333333333333033"/>
    <n v="7"/>
    <n v="0.15555555555555509"/>
    <n v="11"/>
    <n v="0.36666666666666681"/>
    <n v="5"/>
    <n v="0.33333333333333348"/>
    <n v="0"/>
    <n v="1.3877787807814457E-16"/>
    <n v="0"/>
    <x v="5"/>
  </r>
  <r>
    <x v="1"/>
    <d v="2014-10-14T00:00:00"/>
    <x v="1"/>
    <s v="UPA400"/>
    <x v="68"/>
    <x v="317"/>
    <n v="697926"/>
    <n v="175101"/>
    <n v="0"/>
    <n v="6"/>
    <n v="0"/>
    <n v="15"/>
    <n v="7.1"/>
    <n v="37.1"/>
    <n v="1.2"/>
    <n v="0.1"/>
    <s v="Clara"/>
    <n v="276"/>
    <n v="175"/>
    <n v="12"/>
    <n v="1"/>
    <n v="19"/>
    <n v="19"/>
    <n v="0"/>
    <n v="1"/>
    <n v="0"/>
    <n v="47"/>
    <n v="25"/>
    <n v="4"/>
    <n v="276"/>
    <n v="0.92000000000000082"/>
    <n v="175"/>
    <n v="1"/>
    <n v="19"/>
    <n v="0.42222222222222161"/>
    <n v="19"/>
    <n v="0.63333333333333341"/>
    <n v="12"/>
    <n v="0.8"/>
    <n v="1"/>
    <n v="0.10000000000000014"/>
    <n v="0"/>
    <x v="6"/>
  </r>
  <r>
    <x v="1"/>
    <d v="2014-10-14T00:00:00"/>
    <x v="1"/>
    <s v="UPA400"/>
    <x v="68"/>
    <x v="318"/>
    <n v="670075"/>
    <n v="147250"/>
    <n v="0"/>
    <n v="19"/>
    <n v="-1"/>
    <n v="15"/>
    <n v="7"/>
    <n v="36.9"/>
    <n v="0.5"/>
    <n v="0.1"/>
    <s v="Clara"/>
    <n v="240"/>
    <n v="134"/>
    <n v="11"/>
    <n v="1"/>
    <n v="18"/>
    <n v="14"/>
    <n v="1"/>
    <n v="1"/>
    <n v="-1"/>
    <n v="43"/>
    <n v="21"/>
    <n v="3"/>
    <n v="240"/>
    <n v="0.80000000000000204"/>
    <n v="134"/>
    <n v="0.89333333333333265"/>
    <n v="18"/>
    <n v="0.39999999999999941"/>
    <n v="14"/>
    <n v="0.46666666666666679"/>
    <n v="11"/>
    <n v="0.73333333333333339"/>
    <n v="1"/>
    <n v="0.10000000000000014"/>
    <n v="0"/>
    <x v="7"/>
  </r>
  <r>
    <x v="1"/>
    <d v="2014-10-14T00:00:00"/>
    <x v="1"/>
    <s v="UPA400"/>
    <x v="68"/>
    <x v="319"/>
    <n v="642629"/>
    <n v="119804"/>
    <n v="0"/>
    <n v="2.8"/>
    <n v="0"/>
    <n v="23.5"/>
    <n v="6.9"/>
    <n v="36.799999999999997"/>
    <m/>
    <n v="-1"/>
    <s v="Oscura"/>
    <n v="158.19999999999999"/>
    <n v="113.9"/>
    <n v="9"/>
    <n v="4.5999999999999996"/>
    <n v="18.8"/>
    <n v="16.8"/>
    <n v="0.9"/>
    <n v="0"/>
    <n v="0"/>
    <n v="47.5"/>
    <n v="31.8"/>
    <n v="1.5"/>
    <n v="158"/>
    <n v="0.5266666666666715"/>
    <n v="114"/>
    <n v="0.75999999999999845"/>
    <n v="19"/>
    <n v="0.42222222222222161"/>
    <n v="17"/>
    <n v="0.56666666666666676"/>
    <n v="9"/>
    <n v="0.60000000000000009"/>
    <n v="5"/>
    <n v="0.50000000000000011"/>
    <n v="0"/>
    <x v="8"/>
  </r>
  <r>
    <x v="1"/>
    <d v="2014-10-14T00:00:00"/>
    <x v="1"/>
    <s v="UPA400"/>
    <x v="68"/>
    <x v="280"/>
    <n v="616373"/>
    <n v="93548"/>
    <n v="0"/>
    <n v="0"/>
    <n v="0"/>
    <n v="37.9"/>
    <n v="6.9"/>
    <n v="36.799999999999997"/>
    <m/>
    <n v="21.7"/>
    <s v="Oscura"/>
    <n v="66.400000000000006"/>
    <n v="30.9"/>
    <n v="6.6"/>
    <n v="3.3"/>
    <n v="0"/>
    <n v="14"/>
    <n v="0.9"/>
    <n v="1.9"/>
    <n v="0"/>
    <n v="40.9"/>
    <n v="14"/>
    <n v="1.2"/>
    <n v="66"/>
    <n v="0.22000000000000355"/>
    <n v="31"/>
    <n v="0.20666666666666406"/>
    <n v="0"/>
    <n v="-4.9266146717741321E-16"/>
    <n v="14"/>
    <n v="0.46666666666666679"/>
    <n v="7"/>
    <n v="0.46666666666666679"/>
    <n v="3"/>
    <n v="0.30000000000000016"/>
    <n v="0"/>
    <x v="9"/>
  </r>
  <r>
    <x v="1"/>
    <d v="2011-09-19T00:00:00"/>
    <x v="0"/>
    <s v="UPA401"/>
    <x v="69"/>
    <x v="253"/>
    <n v="893815"/>
    <n v="58450"/>
    <n v="0"/>
    <n v="5"/>
    <m/>
    <n v="12"/>
    <n v="5.9"/>
    <m/>
    <m/>
    <n v="2.1"/>
    <m/>
    <n v="105"/>
    <n v="92"/>
    <n v="5"/>
    <n v="0"/>
    <n v="13"/>
    <n v="11"/>
    <n v="0"/>
    <n v="2"/>
    <n v="0"/>
    <n v="78"/>
    <n v="14"/>
    <n v="0"/>
    <n v="105"/>
    <n v="0.35000000000000414"/>
    <n v="92"/>
    <n v="0.61333333333333084"/>
    <n v="13"/>
    <n v="0.28888888888888842"/>
    <n v="11"/>
    <n v="0.36666666666666681"/>
    <n v="5"/>
    <n v="0.33333333333333348"/>
    <n v="0"/>
    <n v="1.3877787807814457E-16"/>
    <n v="1"/>
    <x v="0"/>
  </r>
  <r>
    <x v="1"/>
    <d v="2011-09-19T00:00:00"/>
    <x v="0"/>
    <s v="UPA400"/>
    <x v="69"/>
    <x v="23"/>
    <n v="862873"/>
    <n v="27509"/>
    <n v="0"/>
    <n v="4"/>
    <m/>
    <n v="4"/>
    <n v="7"/>
    <m/>
    <m/>
    <n v="2.2799999999999998"/>
    <m/>
    <n v="27"/>
    <n v="29"/>
    <n v="11"/>
    <n v="0"/>
    <n v="5"/>
    <n v="2"/>
    <n v="1"/>
    <n v="0"/>
    <n v="0"/>
    <n v="45"/>
    <n v="3"/>
    <n v="1"/>
    <n v="27"/>
    <n v="9.0000000000003799E-2"/>
    <n v="29"/>
    <n v="0.19333333333333075"/>
    <n v="5"/>
    <n v="0.11111111111111063"/>
    <n v="2"/>
    <n v="6.6666666666666874E-2"/>
    <n v="11"/>
    <n v="0.73333333333333339"/>
    <n v="0"/>
    <n v="1.3877787807814457E-16"/>
    <n v="0"/>
    <x v="1"/>
  </r>
  <r>
    <x v="1"/>
    <d v="2011-09-19T00:00:00"/>
    <x v="0"/>
    <s v="UPA400"/>
    <x v="69"/>
    <x v="320"/>
    <n v="835365"/>
    <n v="91866"/>
    <n v="0"/>
    <n v="4"/>
    <m/>
    <n v="1"/>
    <n v="5.9"/>
    <m/>
    <m/>
    <n v="0.16"/>
    <m/>
    <n v="96"/>
    <n v="99"/>
    <n v="7"/>
    <n v="0"/>
    <n v="18"/>
    <n v="9"/>
    <n v="2"/>
    <n v="1"/>
    <n v="0"/>
    <n v="31"/>
    <n v="6"/>
    <n v="1"/>
    <n v="96"/>
    <n v="0.32000000000000395"/>
    <n v="99"/>
    <n v="0.6"/>
    <n v="18"/>
    <n v="0.39999999999999941"/>
    <n v="9"/>
    <n v="0.30000000000000016"/>
    <n v="7"/>
    <n v="0.46666666666666679"/>
    <n v="0"/>
    <n v="1.3877787807814457E-16"/>
    <n v="0"/>
    <x v="2"/>
  </r>
  <r>
    <x v="1"/>
    <d v="2011-09-19T00:00:00"/>
    <x v="0"/>
    <s v="UPA400"/>
    <x v="69"/>
    <x v="321"/>
    <n v="731722"/>
    <n v="33215"/>
    <n v="0"/>
    <n v="6"/>
    <m/>
    <n v="6"/>
    <n v="6.2"/>
    <m/>
    <m/>
    <n v="0.84"/>
    <m/>
    <n v="66"/>
    <n v="161"/>
    <n v="4"/>
    <n v="1"/>
    <n v="11"/>
    <n v="6"/>
    <n v="1"/>
    <n v="1"/>
    <n v="0"/>
    <n v="35"/>
    <n v="12"/>
    <n v="1"/>
    <n v="66"/>
    <n v="0.22000000000000355"/>
    <n v="161"/>
    <n v="1"/>
    <n v="11"/>
    <n v="0.24444444444444399"/>
    <n v="6"/>
    <n v="0.20000000000000018"/>
    <n v="4"/>
    <n v="0.26666666666666683"/>
    <n v="1"/>
    <n v="0.10000000000000014"/>
    <n v="0"/>
    <x v="3"/>
  </r>
  <r>
    <x v="1"/>
    <d v="2011-09-19T00:00:00"/>
    <x v="0"/>
    <s v="UPA400"/>
    <x v="69"/>
    <x v="145"/>
    <n v="698507"/>
    <n v="94754"/>
    <n v="0"/>
    <n v="6"/>
    <m/>
    <n v="12"/>
    <n v="7.1"/>
    <n v="36.4"/>
    <n v="0"/>
    <n v="0.1"/>
    <s v="Clara"/>
    <n v="162"/>
    <n v="242"/>
    <n v="8"/>
    <n v="2"/>
    <n v="22"/>
    <n v="12"/>
    <n v="1"/>
    <n v="2"/>
    <n v="0"/>
    <n v="35"/>
    <n v="20"/>
    <n v="3"/>
    <n v="162"/>
    <n v="0.5400000000000047"/>
    <n v="242"/>
    <n v="1"/>
    <n v="22"/>
    <n v="0.48888888888888821"/>
    <n v="12"/>
    <n v="0.40000000000000013"/>
    <n v="8"/>
    <n v="0.53333333333333344"/>
    <n v="2"/>
    <n v="0.20000000000000015"/>
    <n v="0"/>
    <x v="4"/>
  </r>
  <r>
    <x v="1"/>
    <d v="2011-09-19T00:00:00"/>
    <x v="0"/>
    <s v="UPA400"/>
    <x v="69"/>
    <x v="322"/>
    <n v="697447"/>
    <n v="93694"/>
    <n v="0"/>
    <n v="9"/>
    <m/>
    <n v="11"/>
    <n v="7.1"/>
    <n v="36.6"/>
    <n v="0.5"/>
    <n v="0.1"/>
    <s v="Clara"/>
    <n v="165"/>
    <n v="217"/>
    <n v="9"/>
    <n v="2"/>
    <n v="21"/>
    <n v="11"/>
    <n v="0"/>
    <n v="2"/>
    <n v="0"/>
    <n v="33"/>
    <n v="20"/>
    <n v="2"/>
    <n v="165"/>
    <n v="0.5500000000000046"/>
    <n v="217"/>
    <n v="1"/>
    <n v="21"/>
    <n v="0.46666666666666601"/>
    <n v="11"/>
    <n v="0.36666666666666681"/>
    <n v="9"/>
    <n v="0.60000000000000009"/>
    <n v="2"/>
    <n v="0.20000000000000015"/>
    <n v="0"/>
    <x v="5"/>
  </r>
  <r>
    <x v="1"/>
    <d v="2011-09-19T00:00:00"/>
    <x v="0"/>
    <s v="UPA400"/>
    <x v="69"/>
    <x v="323"/>
    <n v="667453"/>
    <n v="63700"/>
    <n v="0"/>
    <n v="4"/>
    <n v="0"/>
    <n v="5"/>
    <n v="7.2"/>
    <n v="37.200000000000003"/>
    <n v="0.1"/>
    <n v="0.1"/>
    <s v="Clara"/>
    <n v="91"/>
    <n v="160"/>
    <n v="4"/>
    <n v="1"/>
    <n v="9"/>
    <n v="6"/>
    <n v="0"/>
    <n v="0"/>
    <n v="0"/>
    <n v="40"/>
    <n v="11"/>
    <n v="2"/>
    <n v="91"/>
    <n v="0.30333333333333717"/>
    <n v="160"/>
    <n v="1"/>
    <n v="9"/>
    <n v="0.19999999999999954"/>
    <n v="6"/>
    <n v="0.20000000000000018"/>
    <n v="4"/>
    <n v="0.26666666666666683"/>
    <n v="1"/>
    <n v="0.10000000000000014"/>
    <n v="0"/>
    <x v="6"/>
  </r>
  <r>
    <x v="1"/>
    <d v="2011-09-19T00:00:00"/>
    <x v="0"/>
    <s v="UPA400"/>
    <x v="69"/>
    <x v="98"/>
    <n v="635322"/>
    <n v="31569"/>
    <n v="0"/>
    <n v="30.3"/>
    <n v="0"/>
    <n v="11.6"/>
    <n v="8"/>
    <n v="38.700000000000003"/>
    <n v="0"/>
    <n v="-1"/>
    <s v="Oscura"/>
    <n v="76.099999999999994"/>
    <n v="93.6"/>
    <n v="2.5"/>
    <n v="3.9"/>
    <n v="6.3"/>
    <n v="8.1999999999999993"/>
    <n v="0.7"/>
    <n v="0"/>
    <n v="0"/>
    <n v="88.1"/>
    <n v="19.399999999999999"/>
    <n v="7.6"/>
    <n v="76"/>
    <n v="0.25333333333333685"/>
    <n v="94"/>
    <n v="0.62666666666666426"/>
    <n v="6"/>
    <n v="0.13333333333333286"/>
    <n v="8"/>
    <n v="0.26666666666666683"/>
    <n v="3"/>
    <n v="0.20000000000000018"/>
    <n v="4"/>
    <n v="0.40000000000000013"/>
    <n v="0"/>
    <x v="7"/>
  </r>
  <r>
    <x v="1"/>
    <d v="2011-09-19T00:00:00"/>
    <x v="0"/>
    <s v="UPA400"/>
    <x v="69"/>
    <x v="324"/>
    <n v="603752"/>
    <n v="182457"/>
    <n v="0"/>
    <n v="4.4000000000000004"/>
    <n v="0"/>
    <n v="24.7"/>
    <n v="6.9"/>
    <n v="34.4"/>
    <m/>
    <n v="-1"/>
    <s v="Oscura"/>
    <n v="177.3"/>
    <n v="198.3"/>
    <n v="9.6"/>
    <n v="8.5"/>
    <n v="19.100000000000001"/>
    <n v="26"/>
    <n v="0.6"/>
    <n v="0"/>
    <n v="0"/>
    <n v="72.099999999999994"/>
    <n v="38"/>
    <n v="7.6"/>
    <n v="177"/>
    <n v="0.59000000000000419"/>
    <n v="198"/>
    <n v="1"/>
    <n v="19"/>
    <n v="0.42222222222222161"/>
    <n v="26"/>
    <n v="0.8666666666666667"/>
    <n v="10"/>
    <n v="0.66666666666666674"/>
    <n v="9"/>
    <n v="0.9"/>
    <n v="0"/>
    <x v="8"/>
  </r>
  <r>
    <x v="1"/>
    <d v="2011-09-19T00:00:00"/>
    <x v="0"/>
    <s v="UPA400"/>
    <x v="69"/>
    <x v="280"/>
    <n v="588513"/>
    <n v="167732"/>
    <n v="0"/>
    <n v="0"/>
    <n v="0"/>
    <n v="22.4"/>
    <n v="6.6"/>
    <n v="37.5"/>
    <m/>
    <n v="-1"/>
    <s v="Oscura"/>
    <n v="62.7"/>
    <n v="56.1"/>
    <n v="5.9"/>
    <n v="7.5"/>
    <n v="2.2000000000000002"/>
    <n v="14.2"/>
    <n v="0.7"/>
    <n v="2.5"/>
    <n v="0"/>
    <n v="81.3"/>
    <n v="19.7"/>
    <n v="2.7"/>
    <n v="63"/>
    <n v="0.21000000000000357"/>
    <n v="56"/>
    <n v="0.37333333333333041"/>
    <n v="2"/>
    <n v="4.4444444444443953E-2"/>
    <n v="14"/>
    <n v="0.46666666666666679"/>
    <n v="6"/>
    <n v="0.40000000000000013"/>
    <n v="8"/>
    <n v="0.8"/>
    <n v="0"/>
    <x v="9"/>
  </r>
  <r>
    <x v="1"/>
    <d v="2011-09-19T00:00:00"/>
    <x v="0"/>
    <s v="UPA400"/>
    <x v="69"/>
    <x v="325"/>
    <n v="574627"/>
    <n v="153846"/>
    <n v="0"/>
    <n v="0"/>
    <n v="0"/>
    <n v="26.8"/>
    <n v="6.4"/>
    <n v="40.799999999999997"/>
    <m/>
    <n v="-1"/>
    <s v="Oscura"/>
    <n v="27.4"/>
    <n v="97.8"/>
    <n v="12"/>
    <n v="1.4"/>
    <n v="6.4"/>
    <n v="12.9"/>
    <n v="0.7"/>
    <n v="0.1"/>
    <n v="0"/>
    <n v="55.2"/>
    <n v="14"/>
    <n v="5.7"/>
    <n v="27"/>
    <n v="9.0000000000003799E-2"/>
    <n v="98"/>
    <n v="0.6533333333333311"/>
    <n v="6"/>
    <n v="0.13333333333333286"/>
    <n v="13"/>
    <n v="0.43333333333333346"/>
    <n v="12"/>
    <n v="0.8"/>
    <n v="1"/>
    <n v="0.10000000000000014"/>
    <n v="0"/>
    <x v="10"/>
  </r>
  <r>
    <x v="1"/>
    <d v="2011-03-09T00:00:00"/>
    <x v="0"/>
    <s v="UPA400"/>
    <x v="70"/>
    <x v="326"/>
    <n v="886798"/>
    <n v="40925"/>
    <n v="0"/>
    <n v="8"/>
    <m/>
    <n v="8"/>
    <n v="6.6"/>
    <m/>
    <m/>
    <n v="0.17"/>
    <m/>
    <n v="102"/>
    <n v="95"/>
    <n v="0"/>
    <n v="0"/>
    <n v="8"/>
    <n v="11"/>
    <n v="0"/>
    <n v="2"/>
    <n v="0"/>
    <n v="107"/>
    <n v="7"/>
    <n v="0"/>
    <n v="102"/>
    <n v="0.34000000000000408"/>
    <n v="95"/>
    <n v="0.63333333333333097"/>
    <n v="8"/>
    <n v="0.17777777777777731"/>
    <n v="11"/>
    <n v="0.36666666666666681"/>
    <n v="0"/>
    <n v="1.9428902930940239E-16"/>
    <n v="0"/>
    <n v="1.3877787807814457E-16"/>
    <n v="1"/>
    <x v="0"/>
  </r>
  <r>
    <x v="1"/>
    <d v="2011-03-09T00:00:00"/>
    <x v="0"/>
    <s v="UPA400"/>
    <x v="70"/>
    <x v="309"/>
    <n v="850549"/>
    <n v="4559"/>
    <n v="0"/>
    <n v="5"/>
    <m/>
    <n v="6"/>
    <n v="7"/>
    <m/>
    <m/>
    <n v="0"/>
    <m/>
    <n v="28"/>
    <n v="26"/>
    <n v="2"/>
    <n v="0"/>
    <n v="3"/>
    <n v="3"/>
    <n v="0"/>
    <n v="0"/>
    <n v="0"/>
    <n v="75"/>
    <n v="3"/>
    <n v="1"/>
    <n v="28"/>
    <n v="9.3333333333337126E-2"/>
    <n v="26"/>
    <n v="0.17333333333333079"/>
    <n v="3"/>
    <n v="6.666666666666618E-2"/>
    <n v="3"/>
    <n v="0.1000000000000002"/>
    <n v="2"/>
    <n v="0.13333333333333353"/>
    <n v="0"/>
    <n v="1.3877787807814457E-16"/>
    <n v="0"/>
    <x v="1"/>
  </r>
  <r>
    <x v="1"/>
    <d v="2011-03-09T00:00:00"/>
    <x v="0"/>
    <s v="UPA400"/>
    <x v="70"/>
    <x v="327"/>
    <n v="845873"/>
    <n v="95074"/>
    <n v="0"/>
    <n v="6"/>
    <m/>
    <n v="3"/>
    <n v="5.7"/>
    <m/>
    <m/>
    <n v="0.05"/>
    <m/>
    <n v="118"/>
    <n v="141"/>
    <n v="4"/>
    <n v="1"/>
    <n v="10"/>
    <n v="12"/>
    <n v="0"/>
    <n v="1"/>
    <n v="0"/>
    <n v="43"/>
    <n v="6"/>
    <n v="1"/>
    <n v="118"/>
    <n v="0.39333333333333775"/>
    <n v="141"/>
    <n v="0.93999999999999961"/>
    <n v="10"/>
    <n v="0.22222222222222177"/>
    <n v="12"/>
    <n v="0.40000000000000013"/>
    <n v="4"/>
    <n v="0.26666666666666683"/>
    <n v="1"/>
    <n v="0.10000000000000014"/>
    <n v="0"/>
    <x v="2"/>
  </r>
  <r>
    <x v="1"/>
    <d v="2011-03-09T00:00:00"/>
    <x v="0"/>
    <s v="UPA400"/>
    <x v="70"/>
    <x v="2"/>
    <n v="765849"/>
    <n v="62184"/>
    <n v="0"/>
    <n v="6"/>
    <m/>
    <n v="4"/>
    <n v="6.16"/>
    <n v="29.11"/>
    <n v="1.25"/>
    <n v="1.21"/>
    <m/>
    <n v="76"/>
    <n v="78"/>
    <n v="12"/>
    <n v="0"/>
    <n v="10"/>
    <n v="9"/>
    <n v="0"/>
    <m/>
    <n v="0"/>
    <n v="42"/>
    <n v="3"/>
    <n v="1"/>
    <n v="76"/>
    <n v="0.25333333333333685"/>
    <n v="78"/>
    <n v="0.51999999999999691"/>
    <n v="10"/>
    <n v="0.22222222222222177"/>
    <n v="9"/>
    <n v="0.30000000000000016"/>
    <n v="12"/>
    <n v="0.8"/>
    <n v="0"/>
    <n v="1.3877787807814457E-16"/>
    <n v="0"/>
    <x v="3"/>
  </r>
  <r>
    <x v="1"/>
    <d v="2011-03-09T00:00:00"/>
    <x v="0"/>
    <s v="UPA400"/>
    <x v="70"/>
    <x v="2"/>
    <n v="768101"/>
    <n v="60749"/>
    <n v="0"/>
    <n v="5"/>
    <m/>
    <n v="2"/>
    <n v="5.9969999999999999"/>
    <n v="28.65"/>
    <n v="1.1499999999999999"/>
    <n v="0.25"/>
    <m/>
    <n v="298"/>
    <n v="196"/>
    <n v="7"/>
    <n v="1"/>
    <n v="25"/>
    <n v="16"/>
    <n v="0"/>
    <m/>
    <n v="0"/>
    <n v="70"/>
    <n v="4"/>
    <n v="1"/>
    <n v="298"/>
    <n v="0.9933333333333334"/>
    <n v="196"/>
    <n v="1"/>
    <n v="25"/>
    <n v="0.55559999999999998"/>
    <n v="16"/>
    <n v="0.53333333333333344"/>
    <n v="7"/>
    <n v="0.46666666666666679"/>
    <n v="1"/>
    <n v="0.10000000000000014"/>
    <n v="0"/>
    <x v="4"/>
  </r>
  <r>
    <x v="1"/>
    <d v="2011-03-09T00:00:00"/>
    <x v="0"/>
    <s v="UPA400"/>
    <x v="70"/>
    <x v="3"/>
    <n v="750929"/>
    <n v="43577"/>
    <n v="0"/>
    <n v="9"/>
    <m/>
    <n v="2"/>
    <n v="5.9"/>
    <m/>
    <m/>
    <n v="0.36"/>
    <m/>
    <n v="687"/>
    <n v="297"/>
    <n v="17"/>
    <n v="2"/>
    <n v="44"/>
    <n v="29"/>
    <n v="1"/>
    <n v="4"/>
    <n v="2"/>
    <n v="84"/>
    <n v="6"/>
    <n v="2"/>
    <n v="687"/>
    <n v="1.5"/>
    <n v="297"/>
    <n v="1"/>
    <n v="44"/>
    <n v="0.97777777777777775"/>
    <n v="29"/>
    <n v="0.96666666666666667"/>
    <n v="17"/>
    <n v="1"/>
    <n v="2"/>
    <n v="0.20000000000000015"/>
    <n v="0"/>
    <x v="5"/>
  </r>
  <r>
    <x v="1"/>
    <d v="2011-03-09T00:00:00"/>
    <x v="0"/>
    <s v="UPA400"/>
    <x v="70"/>
    <x v="33"/>
    <n v="747432"/>
    <n v="43767"/>
    <n v="0"/>
    <n v="4"/>
    <m/>
    <n v="2"/>
    <n v="6.1"/>
    <m/>
    <m/>
    <n v="0.61"/>
    <m/>
    <n v="65"/>
    <n v="56"/>
    <n v="4"/>
    <n v="0"/>
    <n v="9"/>
    <n v="7"/>
    <n v="0"/>
    <n v="1"/>
    <n v="0"/>
    <n v="29"/>
    <n v="4"/>
    <n v="1"/>
    <n v="65"/>
    <n v="0.21666666666667023"/>
    <n v="56"/>
    <n v="0.37333333333333041"/>
    <n v="9"/>
    <n v="0.19999999999999954"/>
    <n v="7"/>
    <n v="0.2333333333333335"/>
    <n v="4"/>
    <n v="0.26666666666666683"/>
    <n v="0"/>
    <n v="1.3877787807814457E-16"/>
    <n v="0"/>
    <x v="6"/>
  </r>
  <r>
    <x v="1"/>
    <d v="2011-03-09T00:00:00"/>
    <x v="0"/>
    <s v="UPA400"/>
    <x v="70"/>
    <x v="171"/>
    <n v="690017"/>
    <n v="30783"/>
    <n v="0"/>
    <n v="4"/>
    <m/>
    <n v="2"/>
    <n v="6.2"/>
    <m/>
    <m/>
    <n v="0.86"/>
    <m/>
    <n v="121"/>
    <n v="201"/>
    <n v="6"/>
    <n v="1"/>
    <n v="10"/>
    <n v="12"/>
    <n v="0"/>
    <n v="1"/>
    <n v="0"/>
    <n v="33"/>
    <n v="4"/>
    <n v="2"/>
    <n v="121"/>
    <n v="0.40333333333333782"/>
    <n v="201"/>
    <n v="1"/>
    <n v="10"/>
    <n v="0.22222222222222177"/>
    <n v="12"/>
    <n v="0.40000000000000013"/>
    <n v="6"/>
    <n v="0.40000000000000013"/>
    <n v="1"/>
    <n v="0.10000000000000014"/>
    <n v="0"/>
    <x v="7"/>
  </r>
  <r>
    <x v="1"/>
    <d v="2011-03-09T00:00:00"/>
    <x v="0"/>
    <s v="UPA400"/>
    <x v="70"/>
    <x v="41"/>
    <n v="682405"/>
    <n v="70038"/>
    <n v="0"/>
    <n v="9"/>
    <m/>
    <n v="10"/>
    <n v="6.9"/>
    <n v="35.6"/>
    <n v="0.06"/>
    <n v="0.06"/>
    <s v=""/>
    <n v="81"/>
    <n v="102"/>
    <n v="15"/>
    <n v="0"/>
    <n v="23"/>
    <n v="7"/>
    <n v="1"/>
    <n v="1"/>
    <n v="0"/>
    <n v="39"/>
    <n v="18"/>
    <n v="3"/>
    <n v="81"/>
    <n v="0.27000000000000363"/>
    <n v="102"/>
    <n v="0.67999999999999794"/>
    <n v="23"/>
    <n v="0.51111111111111041"/>
    <n v="7"/>
    <n v="0.2333333333333335"/>
    <n v="15"/>
    <n v="1"/>
    <n v="0"/>
    <n v="1.3877787807814457E-16"/>
    <n v="0"/>
    <x v="8"/>
  </r>
  <r>
    <x v="1"/>
    <d v="2011-03-09T00:00:00"/>
    <x v="0"/>
    <s v="UPA400"/>
    <x v="70"/>
    <x v="11"/>
    <n v="640730"/>
    <n v="28363"/>
    <n v="0"/>
    <n v="6"/>
    <n v="0"/>
    <n v="8"/>
    <n v="6.9"/>
    <n v="36.1"/>
    <n v="0.4"/>
    <n v="0"/>
    <s v="Clara"/>
    <n v="32"/>
    <n v="51"/>
    <n v="11"/>
    <n v="0"/>
    <n v="7"/>
    <n v="5"/>
    <n v="1"/>
    <n v="0"/>
    <n v="0"/>
    <n v="37"/>
    <n v="15"/>
    <n v="2"/>
    <n v="32"/>
    <n v="0.10666666666667043"/>
    <n v="51"/>
    <n v="0.33999999999999714"/>
    <n v="7"/>
    <n v="0.15555555555555509"/>
    <n v="5"/>
    <n v="0.16666666666666685"/>
    <n v="11"/>
    <n v="0.73333333333333339"/>
    <n v="0"/>
    <n v="1.3877787807814457E-16"/>
    <n v="0"/>
    <x v="9"/>
  </r>
  <r>
    <x v="1"/>
    <d v="2011-03-09T00:00:00"/>
    <x v="0"/>
    <s v="UPA400"/>
    <x v="70"/>
    <x v="82"/>
    <n v="593222"/>
    <n v="148101"/>
    <n v="0"/>
    <n v="2.2999999999999998"/>
    <n v="0"/>
    <n v="21.6"/>
    <n v="8"/>
    <n v="38.9"/>
    <m/>
    <n v="-1"/>
    <s v="Oscura"/>
    <n v="150.6"/>
    <n v="186.9"/>
    <n v="10.7"/>
    <n v="7"/>
    <n v="27.5"/>
    <n v="24.9"/>
    <n v="1"/>
    <n v="0"/>
    <n v="0"/>
    <n v="806.4"/>
    <n v="104.1"/>
    <n v="9"/>
    <n v="151"/>
    <n v="0.50333333333333841"/>
    <n v="187"/>
    <n v="1"/>
    <n v="28"/>
    <n v="0.62222222222222168"/>
    <n v="25"/>
    <n v="0.83333333333333337"/>
    <n v="11"/>
    <n v="0.73333333333333339"/>
    <n v="7"/>
    <n v="0.70000000000000007"/>
    <n v="0"/>
    <x v="10"/>
  </r>
  <r>
    <x v="1"/>
    <d v="2011-03-09T00:00:00"/>
    <x v="0"/>
    <s v="UPA400"/>
    <x v="70"/>
    <x v="88"/>
    <n v="536414"/>
    <n v="91293"/>
    <n v="0"/>
    <n v="2.9"/>
    <n v="0"/>
    <n v="10.7"/>
    <n v="7.2"/>
    <n v="37.700000000000003"/>
    <m/>
    <n v="-1"/>
    <s v="Oscura"/>
    <n v="76.400000000000006"/>
    <n v="153.80000000000001"/>
    <n v="6.6"/>
    <n v="5.4"/>
    <n v="28.8"/>
    <n v="12"/>
    <n v="0.8"/>
    <n v="0"/>
    <n v="0"/>
    <n v="509.1"/>
    <n v="63"/>
    <n v="4.9000000000000004"/>
    <n v="76"/>
    <n v="0.25333333333333685"/>
    <n v="154"/>
    <n v="1"/>
    <n v="29"/>
    <n v="0.64444444444444393"/>
    <n v="12"/>
    <n v="0.40000000000000013"/>
    <n v="7"/>
    <n v="0.46666666666666679"/>
    <n v="5"/>
    <n v="0.50000000000000011"/>
    <n v="0"/>
    <x v="11"/>
  </r>
  <r>
    <x v="1"/>
    <d v="2011-01-05T00:00:00"/>
    <x v="0"/>
    <s v="UPA400"/>
    <x v="71"/>
    <x v="328"/>
    <n v="886245"/>
    <n v="48310"/>
    <n v="0"/>
    <n v="5"/>
    <m/>
    <n v="8"/>
    <n v="6.5"/>
    <m/>
    <m/>
    <n v="1.36"/>
    <m/>
    <n v="104"/>
    <n v="156"/>
    <n v="3"/>
    <n v="1"/>
    <n v="17"/>
    <n v="9"/>
    <n v="1"/>
    <n v="2"/>
    <n v="0"/>
    <n v="51"/>
    <n v="20"/>
    <n v="1"/>
    <n v="104"/>
    <n v="0.34666666666667079"/>
    <n v="156"/>
    <n v="1"/>
    <n v="17"/>
    <n v="0.37777777777777721"/>
    <n v="9"/>
    <n v="0.30000000000000016"/>
    <n v="3"/>
    <n v="0.20000000000000018"/>
    <n v="1"/>
    <n v="0.10000000000000014"/>
    <n v="1"/>
    <x v="0"/>
  </r>
  <r>
    <x v="1"/>
    <d v="2011-01-05T00:00:00"/>
    <x v="0"/>
    <s v="UPA400"/>
    <x v="71"/>
    <x v="31"/>
    <n v="851976"/>
    <n v="14092"/>
    <n v="0"/>
    <n v="5"/>
    <m/>
    <n v="1"/>
    <n v="5.9"/>
    <m/>
    <m/>
    <n v="0.1"/>
    <m/>
    <n v="39"/>
    <n v="122"/>
    <n v="2"/>
    <n v="1"/>
    <n v="6"/>
    <n v="5"/>
    <n v="1"/>
    <n v="1"/>
    <n v="0"/>
    <n v="30"/>
    <n v="4"/>
    <n v="1"/>
    <n v="39"/>
    <n v="0.13000000000000372"/>
    <n v="122"/>
    <n v="0.81333333333333213"/>
    <n v="6"/>
    <n v="0.13333333333333286"/>
    <n v="5"/>
    <n v="0.16666666666666685"/>
    <n v="2"/>
    <n v="0.13333333333333353"/>
    <n v="1"/>
    <n v="0.10000000000000014"/>
    <n v="0"/>
    <x v="1"/>
  </r>
  <r>
    <x v="1"/>
    <d v="2011-01-05T00:00:00"/>
    <x v="0"/>
    <s v="UPA400"/>
    <x v="71"/>
    <x v="139"/>
    <n v="776210"/>
    <n v="64941"/>
    <n v="0"/>
    <n v="3"/>
    <m/>
    <n v="1"/>
    <n v="5.9630000000000001"/>
    <n v="27.87"/>
    <n v="1.25"/>
    <n v="0.24"/>
    <m/>
    <n v="71"/>
    <n v="65"/>
    <n v="2"/>
    <n v="0"/>
    <n v="8"/>
    <n v="5"/>
    <n v="0"/>
    <m/>
    <n v="0"/>
    <n v="27"/>
    <n v="2"/>
    <n v="0"/>
    <n v="71"/>
    <n v="0.23666666666667019"/>
    <n v="65"/>
    <n v="0.4333333333333303"/>
    <n v="8"/>
    <n v="0.17777777777777731"/>
    <n v="5"/>
    <n v="0.16666666666666685"/>
    <n v="2"/>
    <n v="0.13333333333333353"/>
    <n v="0"/>
    <n v="1.3877787807814457E-16"/>
    <n v="0"/>
    <x v="2"/>
  </r>
  <r>
    <x v="1"/>
    <d v="2011-01-05T00:00:00"/>
    <x v="0"/>
    <s v="UPA400"/>
    <x v="71"/>
    <x v="33"/>
    <n v="756160"/>
    <n v="44891"/>
    <n v="0"/>
    <n v="3"/>
    <m/>
    <n v="1"/>
    <n v="6"/>
    <m/>
    <m/>
    <n v="0.32"/>
    <m/>
    <n v="67"/>
    <n v="54"/>
    <n v="3"/>
    <n v="0"/>
    <n v="5"/>
    <n v="8"/>
    <n v="0"/>
    <n v="0"/>
    <n v="0"/>
    <n v="27"/>
    <n v="3"/>
    <n v="0"/>
    <n v="67"/>
    <n v="0.22333333333333688"/>
    <n v="54"/>
    <n v="0.3599999999999971"/>
    <n v="5"/>
    <n v="0.11111111111111063"/>
    <n v="8"/>
    <n v="0.26666666666666683"/>
    <n v="3"/>
    <n v="0.20000000000000018"/>
    <n v="0"/>
    <n v="1.3877787807814457E-16"/>
    <n v="0"/>
    <x v="3"/>
  </r>
  <r>
    <x v="1"/>
    <d v="2011-01-05T00:00:00"/>
    <x v="0"/>
    <s v="UPA400"/>
    <x v="71"/>
    <x v="102"/>
    <n v="659234"/>
    <n v="104001"/>
    <n v="0"/>
    <n v="6"/>
    <m/>
    <n v="6"/>
    <n v="7.1"/>
    <n v="36.799999999999997"/>
    <n v="0.2"/>
    <n v="0.1"/>
    <s v="Clara"/>
    <n v="331"/>
    <n v="319"/>
    <n v="14"/>
    <n v="2"/>
    <n v="23"/>
    <n v="20"/>
    <n v="1"/>
    <n v="3"/>
    <n v="0"/>
    <n v="38"/>
    <n v="15"/>
    <n v="8"/>
    <n v="331"/>
    <n v="1.3"/>
    <n v="319"/>
    <n v="1"/>
    <n v="23"/>
    <n v="0.51111111111111041"/>
    <n v="20"/>
    <n v="0.66666666666666674"/>
    <n v="14"/>
    <n v="0.93333333333333335"/>
    <n v="2"/>
    <n v="0.20000000000000015"/>
    <n v="0"/>
    <x v="4"/>
  </r>
  <r>
    <x v="1"/>
    <d v="2011-01-05T00:00:00"/>
    <x v="0"/>
    <s v="UPA400"/>
    <x v="71"/>
    <x v="329"/>
    <n v="687404"/>
    <n v="134195"/>
    <n v="0"/>
    <n v="4"/>
    <m/>
    <n v="3"/>
    <n v="7.2"/>
    <n v="37.700000000000003"/>
    <n v="0.7"/>
    <n v="0.1"/>
    <s v="Clara"/>
    <n v="66"/>
    <n v="76"/>
    <n v="3"/>
    <n v="0"/>
    <n v="8"/>
    <n v="6"/>
    <n v="0"/>
    <n v="0"/>
    <n v="0"/>
    <n v="29"/>
    <n v="4"/>
    <n v="1"/>
    <n v="66"/>
    <n v="0.22000000000000355"/>
    <n v="76"/>
    <n v="0.50666666666666349"/>
    <n v="8"/>
    <n v="0.17777777777777731"/>
    <n v="6"/>
    <n v="0.20000000000000018"/>
    <n v="3"/>
    <n v="0.20000000000000018"/>
    <n v="0"/>
    <n v="1.3877787807814457E-16"/>
    <n v="0"/>
    <x v="5"/>
  </r>
  <r>
    <x v="1"/>
    <d v="2011-01-05T00:00:00"/>
    <x v="0"/>
    <s v="UPA400"/>
    <x v="71"/>
    <x v="330"/>
    <n v="666314"/>
    <n v="113105"/>
    <n v="0"/>
    <n v="3"/>
    <n v="0"/>
    <n v="4"/>
    <n v="7.2"/>
    <n v="37.200000000000003"/>
    <n v="0"/>
    <n v="0.1"/>
    <s v="Clara"/>
    <n v="78"/>
    <n v="81"/>
    <n v="5"/>
    <n v="0"/>
    <n v="9"/>
    <n v="7"/>
    <n v="0"/>
    <n v="0"/>
    <n v="0"/>
    <n v="28"/>
    <n v="5"/>
    <n v="1"/>
    <n v="78"/>
    <n v="0.26000000000000356"/>
    <n v="81"/>
    <n v="0.53999999999999704"/>
    <n v="9"/>
    <n v="0.19999999999999954"/>
    <n v="7"/>
    <n v="0.2333333333333335"/>
    <n v="5"/>
    <n v="0.33333333333333348"/>
    <n v="0"/>
    <n v="1.3877787807814457E-16"/>
    <n v="0"/>
    <x v="6"/>
  </r>
  <r>
    <x v="1"/>
    <d v="2011-01-05T00:00:00"/>
    <x v="0"/>
    <s v="UPA400"/>
    <x v="71"/>
    <x v="270"/>
    <n v="629558"/>
    <n v="74325"/>
    <n v="0"/>
    <n v="6"/>
    <n v="-1"/>
    <n v="4"/>
    <n v="7.3"/>
    <n v="37.200000000000003"/>
    <n v="1"/>
    <n v="0.1"/>
    <s v="Clara"/>
    <n v="306"/>
    <n v="273"/>
    <n v="7"/>
    <n v="2"/>
    <n v="16"/>
    <n v="17"/>
    <n v="1"/>
    <n v="2"/>
    <n v="-1"/>
    <n v="36"/>
    <n v="9"/>
    <n v="2"/>
    <n v="306"/>
    <n v="1"/>
    <n v="273"/>
    <n v="1"/>
    <n v="16"/>
    <n v="0.35555555555555501"/>
    <n v="17"/>
    <n v="0.56666666666666676"/>
    <n v="7"/>
    <n v="0.46666666666666679"/>
    <n v="2"/>
    <n v="0.20000000000000015"/>
    <n v="0"/>
    <x v="7"/>
  </r>
  <r>
    <x v="1"/>
    <d v="2011-01-05T00:00:00"/>
    <x v="0"/>
    <s v="UPA400"/>
    <x v="71"/>
    <x v="331"/>
    <n v="635631"/>
    <n v="82422"/>
    <n v="0"/>
    <n v="2"/>
    <n v="-1"/>
    <n v="2"/>
    <n v="7.2"/>
    <n v="36.799999999999997"/>
    <n v="0.9"/>
    <n v="0"/>
    <s v="Clara"/>
    <n v="57"/>
    <n v="63"/>
    <n v="2"/>
    <n v="0"/>
    <n v="7"/>
    <n v="5"/>
    <n v="0"/>
    <n v="0"/>
    <n v="-1"/>
    <n v="33"/>
    <n v="2"/>
    <n v="0"/>
    <n v="57"/>
    <n v="0.19000000000000361"/>
    <n v="63"/>
    <n v="0.41999999999999699"/>
    <n v="7"/>
    <n v="0.15555555555555509"/>
    <n v="5"/>
    <n v="0.16666666666666685"/>
    <n v="2"/>
    <n v="0.13333333333333353"/>
    <n v="0"/>
    <n v="1.3877787807814457E-16"/>
    <n v="0"/>
    <x v="8"/>
  </r>
  <r>
    <x v="1"/>
    <d v="2011-01-05T00:00:00"/>
    <x v="0"/>
    <s v="UPA400"/>
    <x v="71"/>
    <x v="332"/>
    <n v="589562"/>
    <n v="34329"/>
    <n v="0"/>
    <n v="1.8"/>
    <n v="0"/>
    <n v="7.8"/>
    <n v="6.9"/>
    <n v="36.1"/>
    <m/>
    <n v="-1"/>
    <s v="Oscura"/>
    <n v="237.4"/>
    <n v="137.19999999999999"/>
    <n v="6.4"/>
    <n v="3.1"/>
    <n v="14.2"/>
    <n v="19.399999999999999"/>
    <n v="0.1"/>
    <n v="0"/>
    <n v="0"/>
    <n v="74.900000000000006"/>
    <n v="26.3"/>
    <n v="2.7"/>
    <n v="237"/>
    <n v="0.79000000000000214"/>
    <n v="137"/>
    <n v="0.91333333333333278"/>
    <n v="14"/>
    <n v="0.31111111111111062"/>
    <n v="19"/>
    <n v="0.63333333333333341"/>
    <n v="6"/>
    <n v="0.40000000000000013"/>
    <n v="3"/>
    <n v="0.30000000000000016"/>
    <n v="0"/>
    <x v="9"/>
  </r>
  <r>
    <x v="1"/>
    <d v="2011-01-05T00:00:00"/>
    <x v="0"/>
    <s v="UPA400"/>
    <x v="71"/>
    <x v="333"/>
    <n v="594476"/>
    <n v="41267"/>
    <n v="0"/>
    <n v="0"/>
    <n v="0"/>
    <n v="4.5"/>
    <n v="6.9"/>
    <n v="37.4"/>
    <m/>
    <n v="-1"/>
    <s v="Oscura"/>
    <n v="20.6"/>
    <n v="15.4"/>
    <n v="1.2"/>
    <n v="0"/>
    <n v="2.9"/>
    <n v="7.8"/>
    <n v="1.2"/>
    <n v="0"/>
    <n v="0"/>
    <n v="61.5"/>
    <n v="25.7"/>
    <n v="1.7"/>
    <n v="21"/>
    <n v="7.0000000000003837E-2"/>
    <n v="15"/>
    <n v="9.9999999999997535E-2"/>
    <n v="3"/>
    <n v="6.666666666666618E-2"/>
    <n v="8"/>
    <n v="0.26666666666666683"/>
    <n v="1"/>
    <n v="6.666666666666686E-2"/>
    <n v="0"/>
    <n v="1.3877787807814457E-16"/>
    <n v="0"/>
    <x v="10"/>
  </r>
  <r>
    <x v="1"/>
    <d v="2011-01-05T00:00:00"/>
    <x v="0"/>
    <s v="UPA400"/>
    <x v="71"/>
    <x v="209"/>
    <n v="555233"/>
    <n v="189017"/>
    <n v="0"/>
    <n v="0"/>
    <n v="0"/>
    <n v="22.2"/>
    <n v="6.7"/>
    <n v="35.1"/>
    <m/>
    <n v="-1"/>
    <s v="Oscura"/>
    <n v="293.7"/>
    <n v="134.4"/>
    <n v="26.5"/>
    <n v="8.8000000000000007"/>
    <n v="12.5"/>
    <n v="25.4"/>
    <n v="1"/>
    <n v="0"/>
    <n v="0"/>
    <n v="93.3"/>
    <n v="39.1"/>
    <n v="1.8"/>
    <n v="294"/>
    <n v="0.9800000000000002"/>
    <n v="134"/>
    <n v="0.89333333333333265"/>
    <n v="13"/>
    <n v="0.28888888888888842"/>
    <n v="25"/>
    <n v="0.83333333333333337"/>
    <n v="27"/>
    <n v="1"/>
    <n v="9"/>
    <n v="0.9"/>
    <n v="0"/>
    <x v="11"/>
  </r>
  <r>
    <x v="1"/>
    <d v="2011-01-05T00:00:00"/>
    <x v="0"/>
    <s v="UPA400"/>
    <x v="71"/>
    <x v="334"/>
    <n v="552648"/>
    <n v="186432"/>
    <n v="0"/>
    <n v="0"/>
    <n v="0"/>
    <n v="19.2"/>
    <n v="6.8"/>
    <n v="35.799999999999997"/>
    <m/>
    <n v="-1"/>
    <s v="Oscura"/>
    <n v="134.5"/>
    <n v="148.6"/>
    <n v="17.899999999999999"/>
    <n v="3.8"/>
    <n v="25.3"/>
    <n v="22.4"/>
    <n v="1.2"/>
    <n v="0"/>
    <n v="0"/>
    <n v="210.4"/>
    <n v="55.5"/>
    <n v="10.4"/>
    <n v="135"/>
    <n v="0.45000000000000479"/>
    <n v="149"/>
    <n v="0.99333333333333329"/>
    <n v="25"/>
    <n v="0.55559999999999998"/>
    <n v="22"/>
    <n v="0.73333333333333339"/>
    <n v="18"/>
    <n v="1"/>
    <n v="4"/>
    <n v="0.40000000000000013"/>
    <n v="0"/>
    <x v="12"/>
  </r>
  <r>
    <x v="1"/>
    <d v="2011-04-11T00:00:00"/>
    <x v="0"/>
    <s v="O500 EURO V"/>
    <x v="72"/>
    <x v="335"/>
    <n v="847265"/>
    <n v="47641"/>
    <n v="0"/>
    <n v="4"/>
    <m/>
    <n v="2"/>
    <n v="5.9"/>
    <m/>
    <m/>
    <n v="0.31"/>
    <m/>
    <n v="81"/>
    <n v="98"/>
    <n v="2"/>
    <n v="0"/>
    <n v="12"/>
    <n v="9"/>
    <n v="0"/>
    <n v="1"/>
    <n v="0"/>
    <n v="33"/>
    <n v="4"/>
    <n v="1"/>
    <n v="81"/>
    <n v="0.27000000000000363"/>
    <n v="98"/>
    <n v="0.6533333333333311"/>
    <n v="12"/>
    <n v="0.26666666666666622"/>
    <n v="9"/>
    <n v="0.30000000000000016"/>
    <n v="2"/>
    <n v="0.13333333333333353"/>
    <n v="0"/>
    <n v="1.3877787807814457E-16"/>
    <n v="1"/>
    <x v="0"/>
  </r>
  <r>
    <x v="1"/>
    <d v="2011-04-11T00:00:00"/>
    <x v="0"/>
    <s v="UPA400"/>
    <x v="72"/>
    <x v="23"/>
    <n v="816248"/>
    <n v="16732"/>
    <n v="0"/>
    <n v="3"/>
    <m/>
    <n v="1"/>
    <n v="6.3"/>
    <m/>
    <m/>
    <n v="0.36"/>
    <m/>
    <n v="56"/>
    <n v="51"/>
    <n v="4"/>
    <n v="0"/>
    <n v="6"/>
    <n v="6"/>
    <n v="1"/>
    <n v="0"/>
    <n v="0"/>
    <n v="33"/>
    <n v="4"/>
    <n v="0"/>
    <n v="56"/>
    <n v="0.18666666666667028"/>
    <n v="51"/>
    <n v="0.33999999999999714"/>
    <n v="6"/>
    <n v="0.13333333333333286"/>
    <n v="6"/>
    <n v="0.20000000000000018"/>
    <n v="4"/>
    <n v="0.26666666666666683"/>
    <n v="0"/>
    <n v="1.3877787807814457E-16"/>
    <n v="0"/>
    <x v="1"/>
  </r>
  <r>
    <x v="1"/>
    <d v="2011-04-11T00:00:00"/>
    <x v="0"/>
    <s v="UPA400"/>
    <x v="72"/>
    <x v="25"/>
    <n v="774763"/>
    <n v="7147"/>
    <n v="0"/>
    <n v="9"/>
    <m/>
    <n v="2"/>
    <n v="6.359"/>
    <n v="29.31"/>
    <n v="1.1599999999999999"/>
    <n v="0.06"/>
    <m/>
    <n v="20"/>
    <n v="59"/>
    <n v="1"/>
    <n v="0"/>
    <n v="5"/>
    <n v="0"/>
    <n v="0"/>
    <m/>
    <n v="0"/>
    <n v="25"/>
    <n v="2"/>
    <n v="0"/>
    <n v="20"/>
    <n v="6.666666666667051E-2"/>
    <n v="59"/>
    <n v="0.39333333333333037"/>
    <n v="5"/>
    <n v="0.11111111111111063"/>
    <n v="0"/>
    <n v="2.0816681711721685E-16"/>
    <n v="1"/>
    <n v="6.666666666666686E-2"/>
    <n v="0"/>
    <n v="1.3877787807814457E-16"/>
    <n v="0"/>
    <x v="2"/>
  </r>
  <r>
    <x v="1"/>
    <d v="2011-04-11T00:00:00"/>
    <x v="0"/>
    <s v="UPA400"/>
    <x v="72"/>
    <x v="293"/>
    <n v="766756"/>
    <n v="13731"/>
    <n v="0"/>
    <n v="3"/>
    <m/>
    <n v="1"/>
    <n v="6.3"/>
    <m/>
    <m/>
    <n v="0.46"/>
    <m/>
    <n v="43"/>
    <n v="134"/>
    <n v="3"/>
    <n v="1"/>
    <n v="5"/>
    <n v="5"/>
    <n v="0"/>
    <n v="1"/>
    <n v="1"/>
    <n v="35"/>
    <n v="6"/>
    <n v="1"/>
    <n v="43"/>
    <n v="0.14333333333333703"/>
    <n v="134"/>
    <n v="0.89333333333333265"/>
    <n v="5"/>
    <n v="0.11111111111111063"/>
    <n v="5"/>
    <n v="0.16666666666666685"/>
    <n v="3"/>
    <n v="0.20000000000000018"/>
    <n v="1"/>
    <n v="0.10000000000000014"/>
    <n v="0"/>
    <x v="3"/>
  </r>
  <r>
    <x v="1"/>
    <d v="2011-04-11T00:00:00"/>
    <x v="0"/>
    <s v="UPA400"/>
    <x v="72"/>
    <x v="40"/>
    <n v="748163"/>
    <n v="104944"/>
    <n v="0"/>
    <n v="7"/>
    <m/>
    <n v="9"/>
    <n v="6.9"/>
    <n v="36.200000000000003"/>
    <n v="1.1200000000000001"/>
    <n v="0.08"/>
    <m/>
    <n v="188"/>
    <n v="491"/>
    <n v="7"/>
    <n v="2"/>
    <n v="18"/>
    <n v="14"/>
    <n v="1"/>
    <n v="5"/>
    <n v="1"/>
    <n v="64"/>
    <n v="32"/>
    <n v="2"/>
    <n v="188"/>
    <n v="0.62666666666667048"/>
    <n v="491"/>
    <n v="1"/>
    <n v="18"/>
    <n v="0.39999999999999941"/>
    <n v="14"/>
    <n v="0.46666666666666679"/>
    <n v="7"/>
    <n v="0.46666666666666679"/>
    <n v="2"/>
    <n v="0.20000000000000015"/>
    <n v="0"/>
    <x v="4"/>
  </r>
  <r>
    <x v="1"/>
    <d v="2011-04-11T00:00:00"/>
    <x v="0"/>
    <s v="UPA400"/>
    <x v="72"/>
    <x v="295"/>
    <n v="708477"/>
    <n v="65258"/>
    <n v="0"/>
    <n v="5"/>
    <m/>
    <n v="4"/>
    <n v="7.2"/>
    <n v="36.6"/>
    <n v="0.95"/>
    <n v="0.06"/>
    <s v=""/>
    <n v="101"/>
    <n v="295"/>
    <n v="3"/>
    <n v="1"/>
    <n v="16"/>
    <n v="10"/>
    <n v="0"/>
    <n v="2"/>
    <n v="1"/>
    <n v="53"/>
    <n v="28"/>
    <n v="2"/>
    <n v="101"/>
    <n v="0.33666666666667072"/>
    <n v="295"/>
    <n v="1"/>
    <n v="16"/>
    <n v="0.35555555555555501"/>
    <n v="10"/>
    <n v="0.33339999999999997"/>
    <n v="3"/>
    <n v="0.20000000000000018"/>
    <n v="1"/>
    <n v="0.10000000000000014"/>
    <n v="0"/>
    <x v="5"/>
  </r>
  <r>
    <x v="1"/>
    <d v="2011-04-11T00:00:00"/>
    <x v="0"/>
    <s v="UPA400"/>
    <x v="72"/>
    <x v="122"/>
    <n v="675442"/>
    <n v="32223"/>
    <n v="0"/>
    <n v="5"/>
    <n v="0"/>
    <n v="4"/>
    <n v="7.1"/>
    <n v="37.200000000000003"/>
    <n v="0.8"/>
    <n v="0.1"/>
    <s v="Clara"/>
    <n v="68"/>
    <n v="212"/>
    <n v="5"/>
    <n v="1"/>
    <n v="14"/>
    <n v="11"/>
    <n v="0"/>
    <n v="2"/>
    <n v="0"/>
    <n v="59"/>
    <n v="31"/>
    <n v="1"/>
    <n v="68"/>
    <n v="0.22666666666667021"/>
    <n v="212"/>
    <n v="1"/>
    <n v="14"/>
    <n v="0.31111111111111062"/>
    <n v="11"/>
    <n v="0.36666666666666681"/>
    <n v="5"/>
    <n v="0.33333333333333348"/>
    <n v="1"/>
    <n v="0.10000000000000014"/>
    <n v="0"/>
    <x v="6"/>
  </r>
  <r>
    <x v="1"/>
    <d v="2011-04-11T00:00:00"/>
    <x v="0"/>
    <s v="UPA400"/>
    <x v="72"/>
    <x v="336"/>
    <n v="643219"/>
    <n v="179965"/>
    <n v="0"/>
    <n v="7"/>
    <n v="-1"/>
    <n v="15"/>
    <n v="7.2"/>
    <n v="38.1"/>
    <n v="0.1"/>
    <n v="0.1"/>
    <s v="Clara"/>
    <n v="367"/>
    <n v="342"/>
    <n v="14"/>
    <n v="1"/>
    <n v="19"/>
    <n v="22"/>
    <n v="1"/>
    <n v="3"/>
    <n v="-1"/>
    <n v="169"/>
    <n v="90"/>
    <n v="5"/>
    <n v="367"/>
    <n v="1.3"/>
    <n v="342"/>
    <n v="1"/>
    <n v="19"/>
    <n v="0.42222222222222161"/>
    <n v="22"/>
    <n v="0.73333333333333339"/>
    <n v="14"/>
    <n v="0.93333333333333335"/>
    <n v="1"/>
    <n v="0.10000000000000014"/>
    <n v="0"/>
    <x v="7"/>
  </r>
  <r>
    <x v="1"/>
    <d v="2011-04-11T00:00:00"/>
    <x v="0"/>
    <s v="UPA400"/>
    <x v="72"/>
    <x v="337"/>
    <n v="563209"/>
    <n v="111460"/>
    <n v="0"/>
    <n v="6.6"/>
    <n v="0"/>
    <n v="21.6"/>
    <n v="7.1"/>
    <n v="35.200000000000003"/>
    <m/>
    <n v="-1"/>
    <s v="Oscura"/>
    <n v="104.2"/>
    <n v="99.6"/>
    <n v="6.4"/>
    <n v="5"/>
    <n v="17.5"/>
    <n v="17.8"/>
    <n v="0.9"/>
    <n v="0"/>
    <n v="0"/>
    <n v="210.3"/>
    <n v="40.6"/>
    <n v="11.6"/>
    <n v="104"/>
    <n v="0.34666666666667079"/>
    <n v="100"/>
    <n v="0.66666666666666452"/>
    <n v="18"/>
    <n v="0.39999999999999941"/>
    <n v="18"/>
    <n v="0.60000000000000009"/>
    <n v="6"/>
    <n v="0.40000000000000013"/>
    <n v="5"/>
    <n v="0.50000000000000011"/>
    <n v="0"/>
    <x v="8"/>
  </r>
  <r>
    <x v="1"/>
    <d v="2011-07-06T00:00:00"/>
    <x v="0"/>
    <s v="UPA400"/>
    <x v="73"/>
    <x v="13"/>
    <n v="746700"/>
    <n v="33515"/>
    <n v="0"/>
    <n v="3"/>
    <m/>
    <n v="2"/>
    <n v="6.0339999999999998"/>
    <n v="29.67"/>
    <n v="1.21"/>
    <n v="0.28000000000000003"/>
    <m/>
    <n v="84"/>
    <n v="90"/>
    <n v="3"/>
    <n v="1"/>
    <n v="12"/>
    <n v="9"/>
    <n v="0"/>
    <m/>
    <n v="0"/>
    <n v="28"/>
    <n v="2"/>
    <n v="0"/>
    <n v="84"/>
    <n v="0.28000000000000369"/>
    <n v="90"/>
    <n v="0.59999999999999742"/>
    <n v="12"/>
    <n v="0.26666666666666622"/>
    <n v="9"/>
    <n v="0.30000000000000016"/>
    <n v="3"/>
    <n v="0.20000000000000018"/>
    <n v="1"/>
    <n v="0.10000000000000014"/>
    <n v="1"/>
    <x v="0"/>
  </r>
  <r>
    <x v="1"/>
    <d v="2011-07-06T00:00:00"/>
    <x v="0"/>
    <s v="UPA400"/>
    <x v="73"/>
    <x v="293"/>
    <n v="738909"/>
    <n v="25724"/>
    <n v="0"/>
    <n v="3"/>
    <m/>
    <n v="1"/>
    <n v="6.1"/>
    <m/>
    <m/>
    <n v="0.27"/>
    <m/>
    <n v="77"/>
    <n v="80"/>
    <n v="4"/>
    <n v="1"/>
    <n v="10"/>
    <n v="11"/>
    <n v="1"/>
    <n v="1"/>
    <n v="1"/>
    <n v="28"/>
    <n v="4"/>
    <n v="0"/>
    <n v="77"/>
    <n v="0.25666666666667021"/>
    <n v="80"/>
    <n v="0.53333333333333033"/>
    <n v="10"/>
    <n v="0.22222222222222177"/>
    <n v="11"/>
    <n v="0.36666666666666681"/>
    <n v="4"/>
    <n v="0.26666666666666683"/>
    <n v="1"/>
    <n v="0.10000000000000014"/>
    <n v="0"/>
    <x v="1"/>
  </r>
  <r>
    <x v="1"/>
    <d v="2011-07-06T00:00:00"/>
    <x v="0"/>
    <s v="UPA400"/>
    <x v="73"/>
    <x v="62"/>
    <n v="690607"/>
    <n v="143628"/>
    <n v="0"/>
    <n v="4"/>
    <m/>
    <n v="11"/>
    <n v="7.2"/>
    <n v="37.1"/>
    <n v="1"/>
    <n v="0.1"/>
    <s v="Clara"/>
    <n v="288"/>
    <n v="121"/>
    <n v="10"/>
    <n v="1"/>
    <n v="2"/>
    <n v="20"/>
    <n v="0"/>
    <n v="1"/>
    <n v="0"/>
    <n v="42"/>
    <n v="19"/>
    <n v="1"/>
    <n v="288"/>
    <n v="0.96000000000000041"/>
    <n v="121"/>
    <n v="0.80666666666666542"/>
    <n v="2"/>
    <n v="4.4444444444443953E-2"/>
    <n v="20"/>
    <n v="0.66666666666666674"/>
    <n v="10"/>
    <n v="0.66666666666666674"/>
    <n v="1"/>
    <n v="0.10000000000000014"/>
    <n v="0"/>
    <x v="2"/>
  </r>
  <r>
    <x v="1"/>
    <d v="2011-07-06T00:00:00"/>
    <x v="0"/>
    <s v="UPA400"/>
    <x v="73"/>
    <x v="223"/>
    <n v="678303"/>
    <n v="131324"/>
    <n v="0"/>
    <n v="8"/>
    <n v="0"/>
    <n v="16"/>
    <n v="7.2"/>
    <n v="37.5"/>
    <n v="1.1000000000000001"/>
    <n v="0.1"/>
    <s v="Clara"/>
    <n v="831"/>
    <n v="226"/>
    <n v="21"/>
    <n v="1"/>
    <n v="39"/>
    <n v="45"/>
    <n v="0"/>
    <n v="2"/>
    <n v="0"/>
    <n v="37"/>
    <n v="23"/>
    <n v="2"/>
    <n v="831"/>
    <n v="1.5"/>
    <n v="226"/>
    <n v="1"/>
    <n v="39"/>
    <n v="0.86666666666666647"/>
    <n v="45"/>
    <n v="1"/>
    <n v="21"/>
    <n v="1"/>
    <n v="1"/>
    <n v="0.10000000000000014"/>
    <n v="0"/>
    <x v="3"/>
  </r>
  <r>
    <x v="1"/>
    <d v="2011-07-06T00:00:00"/>
    <x v="0"/>
    <s v="UPA400"/>
    <x v="73"/>
    <x v="338"/>
    <n v="646081"/>
    <n v="99102"/>
    <n v="0"/>
    <n v="5"/>
    <n v="-1"/>
    <n v="16"/>
    <n v="7.2"/>
    <n v="36.700000000000003"/>
    <n v="0.4"/>
    <n v="0.1"/>
    <s v="Clara"/>
    <n v="428"/>
    <n v="127"/>
    <n v="14"/>
    <n v="1"/>
    <n v="24"/>
    <n v="26"/>
    <n v="1"/>
    <n v="1"/>
    <n v="-1"/>
    <n v="36"/>
    <n v="17"/>
    <n v="2"/>
    <n v="428"/>
    <n v="1.3"/>
    <n v="127"/>
    <n v="0.84666666666666568"/>
    <n v="24"/>
    <n v="0.53333333333333266"/>
    <n v="26"/>
    <n v="0.8666666666666667"/>
    <n v="14"/>
    <n v="0.93333333333333335"/>
    <n v="1"/>
    <n v="0.10000000000000014"/>
    <n v="0"/>
    <x v="4"/>
  </r>
  <r>
    <x v="1"/>
    <d v="2011-07-06T00:00:00"/>
    <x v="0"/>
    <s v="UPA400"/>
    <x v="73"/>
    <x v="339"/>
    <n v="621952"/>
    <n v="158698"/>
    <n v="0"/>
    <n v="3"/>
    <n v="0"/>
    <n v="31"/>
    <n v="7"/>
    <n v="36.9"/>
    <m/>
    <n v="0"/>
    <s v="Oscura"/>
    <n v="177.1"/>
    <n v="181"/>
    <n v="18.3"/>
    <n v="7.7"/>
    <n v="17"/>
    <n v="35.4"/>
    <n v="2"/>
    <n v="0"/>
    <n v="0"/>
    <n v="216.1"/>
    <n v="66.2"/>
    <n v="4.9000000000000004"/>
    <n v="177"/>
    <n v="0.59000000000000419"/>
    <n v="181"/>
    <n v="1"/>
    <n v="17"/>
    <n v="0.37777777777777721"/>
    <n v="35"/>
    <n v="1"/>
    <n v="18"/>
    <n v="1"/>
    <n v="8"/>
    <n v="0.8"/>
    <n v="0"/>
    <x v="5"/>
  </r>
  <r>
    <x v="1"/>
    <d v="2011-07-06T00:00:00"/>
    <x v="0"/>
    <s v="UPA400"/>
    <x v="73"/>
    <x v="340"/>
    <n v="615006"/>
    <n v="68027"/>
    <n v="0"/>
    <n v="1.8"/>
    <n v="0"/>
    <n v="18"/>
    <n v="6.9"/>
    <n v="39.299999999999997"/>
    <m/>
    <n v="-1"/>
    <s v="Oscura"/>
    <n v="120.1"/>
    <n v="74.900000000000006"/>
    <n v="2.4"/>
    <n v="5.5"/>
    <n v="13.4"/>
    <n v="13.7"/>
    <n v="1.4"/>
    <n v="0"/>
    <n v="0"/>
    <n v="45.8"/>
    <n v="27"/>
    <n v="1.1000000000000001"/>
    <n v="120"/>
    <n v="0.40000000000000446"/>
    <n v="75"/>
    <n v="0.49999999999999684"/>
    <n v="13"/>
    <n v="0.28888888888888842"/>
    <n v="14"/>
    <n v="0.46666666666666679"/>
    <n v="2"/>
    <n v="0.13333333333333353"/>
    <n v="6"/>
    <n v="0.60000000000000009"/>
    <n v="0"/>
    <x v="6"/>
  </r>
  <r>
    <x v="1"/>
    <d v="2011-07-06T00:00:00"/>
    <x v="0"/>
    <s v="UPA400"/>
    <x v="73"/>
    <x v="20"/>
    <n v="591741"/>
    <n v="128487"/>
    <n v="0"/>
    <n v="0"/>
    <n v="0"/>
    <n v="20.399999999999999"/>
    <n v="6.9"/>
    <n v="36"/>
    <m/>
    <n v="-1"/>
    <s v="Oscura"/>
    <n v="117.4"/>
    <n v="3"/>
    <n v="5.4"/>
    <n v="8.9"/>
    <n v="0"/>
    <n v="20.3"/>
    <n v="0.8"/>
    <n v="0"/>
    <n v="0"/>
    <n v="627.5"/>
    <n v="46.5"/>
    <n v="2.8"/>
    <n v="117"/>
    <n v="0.3900000000000044"/>
    <n v="3"/>
    <n v="1.999999999999752E-2"/>
    <n v="0"/>
    <n v="-4.9266146717741321E-16"/>
    <n v="20"/>
    <n v="0.66666666666666674"/>
    <n v="5"/>
    <n v="0.33333333333333348"/>
    <n v="9"/>
    <n v="0.9"/>
    <n v="0"/>
    <x v="7"/>
  </r>
  <r>
    <x v="1"/>
    <d v="2011-07-06T00:00:00"/>
    <x v="0"/>
    <s v="UPA400"/>
    <x v="73"/>
    <x v="341"/>
    <n v="559515"/>
    <n v="96261"/>
    <n v="0"/>
    <n v="0"/>
    <n v="0"/>
    <n v="30.3"/>
    <n v="7.2"/>
    <n v="37.1"/>
    <m/>
    <n v="-1"/>
    <s v="Oscura"/>
    <n v="131.80000000000001"/>
    <n v="135.1"/>
    <n v="8.6999999999999993"/>
    <n v="2.2999999999999998"/>
    <n v="12.5"/>
    <n v="20.6"/>
    <n v="1.1000000000000001"/>
    <n v="1.2"/>
    <n v="0"/>
    <n v="534.4"/>
    <n v="40.700000000000003"/>
    <n v="2.1"/>
    <n v="132"/>
    <n v="0.44000000000000472"/>
    <n v="135"/>
    <n v="0.89999999999999936"/>
    <n v="13"/>
    <n v="0.28888888888888842"/>
    <n v="21"/>
    <n v="0.70000000000000007"/>
    <n v="9"/>
    <n v="0.60000000000000009"/>
    <n v="2"/>
    <n v="0.20000000000000015"/>
    <n v="0"/>
    <x v="8"/>
  </r>
  <r>
    <x v="1"/>
    <e v="#N/A"/>
    <x v="2"/>
    <s v="UPA400"/>
    <x v="74"/>
    <x v="23"/>
    <n v="823764"/>
    <n v="16590"/>
    <n v="0"/>
    <n v="6"/>
    <m/>
    <n v="1"/>
    <n v="6.8"/>
    <n v="35"/>
    <n v="1.08"/>
    <n v="0.02"/>
    <m/>
    <n v="191"/>
    <n v="160"/>
    <n v="4"/>
    <n v="1"/>
    <n v="28"/>
    <n v="9"/>
    <n v="1"/>
    <n v="1"/>
    <n v="0"/>
    <n v="30"/>
    <n v="3"/>
    <n v="1"/>
    <n v="191"/>
    <n v="0.63666666666667038"/>
    <n v="160"/>
    <n v="1"/>
    <n v="28"/>
    <n v="0.62222222222222168"/>
    <n v="9"/>
    <n v="0.30000000000000016"/>
    <n v="4"/>
    <n v="0.26666666666666683"/>
    <n v="1"/>
    <n v="0.10000000000000014"/>
    <n v="1"/>
    <x v="0"/>
  </r>
  <r>
    <x v="1"/>
    <d v="2011-04-27T00:00:00"/>
    <x v="0"/>
    <s v="UPA400"/>
    <x v="75"/>
    <x v="342"/>
    <n v="870490"/>
    <n v="65109"/>
    <n v="0"/>
    <n v="3"/>
    <m/>
    <n v="1"/>
    <n v="6.9"/>
    <m/>
    <m/>
    <n v="0.03"/>
    <s v="Clara"/>
    <n v="57"/>
    <n v="67"/>
    <n v="0"/>
    <n v="0"/>
    <n v="4"/>
    <n v="6"/>
    <n v="0"/>
    <n v="0"/>
    <n v="0"/>
    <n v="32"/>
    <n v="3"/>
    <n v="1"/>
    <n v="57"/>
    <n v="0.19000000000000361"/>
    <n v="67"/>
    <n v="0.4466666666666636"/>
    <n v="4"/>
    <n v="8.8888888888888407E-2"/>
    <n v="6"/>
    <n v="0.20000000000000018"/>
    <n v="0"/>
    <n v="1.9428902930940239E-16"/>
    <n v="0"/>
    <n v="1.3877787807814457E-16"/>
    <n v="1"/>
    <x v="0"/>
  </r>
  <r>
    <x v="1"/>
    <d v="2011-04-27T00:00:00"/>
    <x v="0"/>
    <s v="UPA400"/>
    <x v="75"/>
    <x v="31"/>
    <n v="821402"/>
    <n v="16021"/>
    <n v="0"/>
    <n v="2"/>
    <m/>
    <n v="1"/>
    <n v="6.8"/>
    <n v="34"/>
    <n v="1.2"/>
    <n v="0"/>
    <m/>
    <n v="30"/>
    <n v="39"/>
    <n v="1"/>
    <n v="0"/>
    <n v="3"/>
    <n v="4"/>
    <n v="0"/>
    <n v="0"/>
    <n v="0"/>
    <n v="26"/>
    <n v="2"/>
    <n v="0"/>
    <n v="30"/>
    <n v="0.10000000000000378"/>
    <n v="39"/>
    <n v="0.25999999999999729"/>
    <n v="3"/>
    <n v="6.666666666666618E-2"/>
    <n v="4"/>
    <n v="0.13333333333333353"/>
    <n v="1"/>
    <n v="6.666666666666686E-2"/>
    <n v="0"/>
    <n v="1.3877787807814457E-16"/>
    <n v="0"/>
    <x v="1"/>
  </r>
  <r>
    <x v="1"/>
    <d v="2011-04-27T00:00:00"/>
    <x v="0"/>
    <s v="UPA400"/>
    <x v="75"/>
    <x v="343"/>
    <n v="730658"/>
    <n v="42772"/>
    <n v="0"/>
    <n v="5"/>
    <m/>
    <n v="1"/>
    <n v="5.8"/>
    <m/>
    <m/>
    <n v="0.28000000000000003"/>
    <m/>
    <n v="183"/>
    <n v="104"/>
    <n v="0"/>
    <n v="0"/>
    <n v="12"/>
    <n v="9"/>
    <n v="0"/>
    <n v="0"/>
    <n v="0"/>
    <n v="34"/>
    <n v="6"/>
    <n v="1"/>
    <n v="183"/>
    <n v="0.61000000000000398"/>
    <n v="104"/>
    <n v="0.69333333333333136"/>
    <n v="12"/>
    <n v="0.26666666666666622"/>
    <n v="9"/>
    <n v="0.30000000000000016"/>
    <n v="0"/>
    <n v="1.9428902930940239E-16"/>
    <n v="0"/>
    <n v="1.3877787807814457E-16"/>
    <n v="0"/>
    <x v="2"/>
  </r>
  <r>
    <x v="1"/>
    <d v="2011-04-27T00:00:00"/>
    <x v="0"/>
    <s v="UPA400"/>
    <x v="75"/>
    <x v="2"/>
    <n v="723993"/>
    <n v="36107"/>
    <n v="0"/>
    <n v="4"/>
    <m/>
    <n v="3"/>
    <n v="5.98"/>
    <n v="28.1"/>
    <n v="1.29"/>
    <n v="0.28999999999999998"/>
    <m/>
    <n v="78"/>
    <n v="65"/>
    <n v="2"/>
    <n v="0"/>
    <n v="10"/>
    <n v="7"/>
    <n v="0"/>
    <m/>
    <n v="0"/>
    <n v="30"/>
    <n v="2"/>
    <n v="1"/>
    <n v="78"/>
    <n v="0.26000000000000356"/>
    <n v="65"/>
    <n v="0.4333333333333303"/>
    <n v="10"/>
    <n v="0.22222222222222177"/>
    <n v="7"/>
    <n v="0.2333333333333335"/>
    <n v="2"/>
    <n v="0.13333333333333353"/>
    <n v="0"/>
    <n v="1.3877787807814457E-16"/>
    <n v="0"/>
    <x v="3"/>
  </r>
  <r>
    <x v="1"/>
    <d v="2011-04-27T00:00:00"/>
    <x v="0"/>
    <s v="UPA400"/>
    <x v="75"/>
    <x v="3"/>
    <n v="749886"/>
    <n v="62000"/>
    <n v="0"/>
    <n v="2"/>
    <m/>
    <n v="1"/>
    <n v="5.8"/>
    <m/>
    <m/>
    <n v="0.14000000000000001"/>
    <m/>
    <n v="90"/>
    <n v="87"/>
    <n v="3"/>
    <n v="0"/>
    <n v="8"/>
    <n v="8"/>
    <n v="0"/>
    <n v="1"/>
    <n v="1"/>
    <n v="34"/>
    <n v="6"/>
    <n v="1"/>
    <n v="90"/>
    <n v="0.30000000000000382"/>
    <n v="87"/>
    <n v="0.5799999999999973"/>
    <n v="8"/>
    <n v="0.17777777777777731"/>
    <n v="8"/>
    <n v="0.26666666666666683"/>
    <n v="3"/>
    <n v="0.20000000000000018"/>
    <n v="0"/>
    <n v="1.3877787807814457E-16"/>
    <n v="0"/>
    <x v="4"/>
  </r>
  <r>
    <x v="1"/>
    <d v="2011-04-27T00:00:00"/>
    <x v="0"/>
    <s v="UPA400"/>
    <x v="75"/>
    <x v="344"/>
    <n v="661014"/>
    <n v="129182"/>
    <n v="0"/>
    <n v="7"/>
    <m/>
    <n v="6"/>
    <n v="7.3"/>
    <n v="37.5"/>
    <n v="0"/>
    <n v="0.1"/>
    <s v="Clara"/>
    <n v="198"/>
    <n v="165"/>
    <n v="5"/>
    <n v="1"/>
    <n v="29"/>
    <n v="14"/>
    <n v="0"/>
    <n v="1"/>
    <n v="0"/>
    <n v="48"/>
    <n v="19"/>
    <n v="2"/>
    <n v="198"/>
    <n v="0.66000000000000347"/>
    <n v="165"/>
    <n v="1"/>
    <n v="29"/>
    <n v="0.64444444444444393"/>
    <n v="14"/>
    <n v="0.46666666666666679"/>
    <n v="5"/>
    <n v="0.33333333333333348"/>
    <n v="1"/>
    <n v="0.10000000000000014"/>
    <n v="0"/>
    <x v="5"/>
  </r>
  <r>
    <x v="1"/>
    <d v="2011-04-27T00:00:00"/>
    <x v="0"/>
    <s v="UPA400"/>
    <x v="75"/>
    <x v="108"/>
    <n v="632906"/>
    <n v="101074"/>
    <n v="0"/>
    <n v="6"/>
    <n v="0"/>
    <n v="6"/>
    <n v="7.2"/>
    <n v="37.4"/>
    <n v="0.1"/>
    <n v="0.1"/>
    <s v="Clara"/>
    <n v="133"/>
    <n v="118"/>
    <n v="6"/>
    <n v="1"/>
    <n v="22"/>
    <n v="12"/>
    <n v="0"/>
    <n v="1"/>
    <n v="0"/>
    <n v="45"/>
    <n v="19"/>
    <n v="1"/>
    <n v="133"/>
    <n v="0.44333333333333808"/>
    <n v="118"/>
    <n v="0.78666666666666529"/>
    <n v="22"/>
    <n v="0.48888888888888821"/>
    <n v="12"/>
    <n v="0.40000000000000013"/>
    <n v="6"/>
    <n v="0.40000000000000013"/>
    <n v="1"/>
    <n v="0.10000000000000014"/>
    <n v="0"/>
    <x v="6"/>
  </r>
  <r>
    <x v="1"/>
    <d v="2011-04-27T00:00:00"/>
    <x v="0"/>
    <s v="UPA400"/>
    <x v="75"/>
    <x v="218"/>
    <n v="600614"/>
    <n v="68782"/>
    <n v="0"/>
    <n v="32.6"/>
    <n v="0"/>
    <n v="9.3000000000000007"/>
    <n v="8"/>
    <n v="39"/>
    <m/>
    <n v="-1"/>
    <s v="Oscura"/>
    <n v="135.6"/>
    <n v="113.2"/>
    <n v="4.0999999999999996"/>
    <n v="4.3"/>
    <n v="16.2"/>
    <n v="17.100000000000001"/>
    <n v="0.9"/>
    <n v="0"/>
    <n v="0"/>
    <n v="124.2"/>
    <n v="25"/>
    <n v="6"/>
    <n v="136"/>
    <n v="0.45333333333333814"/>
    <n v="113"/>
    <n v="0.75333333333333174"/>
    <n v="16"/>
    <n v="0.35555555555555501"/>
    <n v="17"/>
    <n v="0.56666666666666676"/>
    <n v="4"/>
    <n v="0.26666666666666683"/>
    <n v="4"/>
    <n v="0.40000000000000013"/>
    <n v="0"/>
    <x v="7"/>
  </r>
  <r>
    <x v="1"/>
    <d v="2011-04-27T00:00:00"/>
    <x v="0"/>
    <s v="UPA400"/>
    <x v="75"/>
    <x v="29"/>
    <n v="569847"/>
    <n v="38013"/>
    <n v="0"/>
    <n v="0"/>
    <n v="0"/>
    <n v="3.7"/>
    <n v="6.9"/>
    <n v="37.200000000000003"/>
    <m/>
    <n v="-1"/>
    <s v="Oscura"/>
    <n v="35.4"/>
    <n v="24"/>
    <n v="0.6"/>
    <n v="0.4"/>
    <n v="5"/>
    <n v="9.9"/>
    <n v="1.8"/>
    <n v="0"/>
    <n v="0"/>
    <n v="71.099999999999994"/>
    <n v="34.700000000000003"/>
    <n v="1.1000000000000001"/>
    <n v="35"/>
    <n v="0.11666666666667042"/>
    <n v="24"/>
    <n v="0.15999999999999748"/>
    <n v="5"/>
    <n v="0.11111111111111063"/>
    <n v="10"/>
    <n v="0.33339999999999997"/>
    <n v="1"/>
    <n v="6.666666666666686E-2"/>
    <n v="0"/>
    <n v="1.3877787807814457E-16"/>
    <n v="0"/>
    <x v="8"/>
  </r>
  <r>
    <x v="1"/>
    <d v="2011-04-27T00:00:00"/>
    <x v="0"/>
    <s v="UPA400"/>
    <x v="75"/>
    <x v="214"/>
    <n v="588027"/>
    <n v="41048"/>
    <n v="0"/>
    <n v="0"/>
    <n v="0"/>
    <n v="16.899999999999999"/>
    <n v="6.8"/>
    <n v="40.200000000000003"/>
    <m/>
    <n v="-1"/>
    <s v="Oscura"/>
    <n v="159.9"/>
    <n v="26.5"/>
    <n v="3.4"/>
    <n v="0.9"/>
    <n v="2.6"/>
    <n v="17.8"/>
    <n v="0"/>
    <n v="4.3"/>
    <n v="0"/>
    <n v="27"/>
    <n v="36.5"/>
    <n v="0.2"/>
    <n v="160"/>
    <n v="0.5333333333333381"/>
    <n v="27"/>
    <n v="0.17999999999999744"/>
    <n v="3"/>
    <n v="6.666666666666618E-2"/>
    <n v="18"/>
    <n v="0.60000000000000009"/>
    <n v="3"/>
    <n v="0.20000000000000018"/>
    <n v="1"/>
    <n v="0.10000000000000014"/>
    <n v="0"/>
    <x v="9"/>
  </r>
  <r>
    <x v="1"/>
    <d v="2014-12-31T00:00:00"/>
    <x v="0"/>
    <s v="UPA400"/>
    <x v="76"/>
    <x v="345"/>
    <n v="811841"/>
    <n v="44225"/>
    <n v="0"/>
    <n v="11"/>
    <m/>
    <n v="2"/>
    <n v="5.9"/>
    <m/>
    <m/>
    <n v="7.0000000000000007E-2"/>
    <m/>
    <n v="37"/>
    <n v="287"/>
    <n v="0"/>
    <n v="1"/>
    <n v="10"/>
    <n v="3"/>
    <n v="1"/>
    <n v="3"/>
    <n v="0"/>
    <n v="38"/>
    <n v="5"/>
    <n v="1"/>
    <n v="37"/>
    <n v="0.12333333333333707"/>
    <n v="287"/>
    <n v="1"/>
    <n v="10"/>
    <n v="0.22222222222222177"/>
    <n v="3"/>
    <n v="0.1000000000000002"/>
    <n v="0"/>
    <n v="1.9428902930940239E-16"/>
    <n v="1"/>
    <n v="0.10000000000000014"/>
    <n v="1"/>
    <x v="0"/>
  </r>
  <r>
    <x v="1"/>
    <d v="2014-12-31T00:00:00"/>
    <x v="0"/>
    <s v="UPA400"/>
    <x v="76"/>
    <x v="139"/>
    <n v="776711"/>
    <n v="34274"/>
    <n v="0"/>
    <n v="5"/>
    <m/>
    <n v="2"/>
    <n v="6.1219999999999999"/>
    <n v="28.79"/>
    <n v="1.18"/>
    <n v="0.52"/>
    <m/>
    <n v="100"/>
    <n v="163"/>
    <n v="3"/>
    <n v="1"/>
    <n v="7"/>
    <n v="10"/>
    <n v="0"/>
    <m/>
    <n v="0"/>
    <n v="33"/>
    <n v="4"/>
    <n v="1"/>
    <n v="100"/>
    <n v="0.33333333333333737"/>
    <n v="163"/>
    <n v="1"/>
    <n v="7"/>
    <n v="0.15555555555555509"/>
    <n v="10"/>
    <n v="0.33339999999999997"/>
    <n v="3"/>
    <n v="0.20000000000000018"/>
    <n v="1"/>
    <n v="0.10000000000000014"/>
    <n v="0"/>
    <x v="1"/>
  </r>
  <r>
    <x v="1"/>
    <d v="2014-12-31T00:00:00"/>
    <x v="0"/>
    <s v="UPA400"/>
    <x v="76"/>
    <x v="2"/>
    <n v="764993"/>
    <n v="49832"/>
    <n v="0"/>
    <n v="3"/>
    <m/>
    <n v="1"/>
    <n v="6.0839999999999996"/>
    <n v="28.39"/>
    <n v="1.29"/>
    <n v="0.2"/>
    <m/>
    <n v="91"/>
    <n v="127"/>
    <n v="2"/>
    <n v="1"/>
    <n v="6"/>
    <n v="9"/>
    <n v="0"/>
    <m/>
    <n v="0"/>
    <n v="30"/>
    <n v="2"/>
    <n v="0"/>
    <n v="91"/>
    <n v="0.30333333333333717"/>
    <n v="127"/>
    <n v="0.84666666666666568"/>
    <n v="6"/>
    <n v="0.13333333333333286"/>
    <n v="9"/>
    <n v="0.30000000000000016"/>
    <n v="2"/>
    <n v="0.13333333333333353"/>
    <n v="1"/>
    <n v="0.10000000000000014"/>
    <n v="0"/>
    <x v="2"/>
  </r>
  <r>
    <x v="1"/>
    <d v="2014-12-31T00:00:00"/>
    <x v="1"/>
    <s v="UPA400"/>
    <x v="76"/>
    <x v="91"/>
    <n v="767236"/>
    <n v="24799"/>
    <n v="0"/>
    <n v="4"/>
    <m/>
    <n v="1"/>
    <n v="6.3"/>
    <m/>
    <m/>
    <n v="0.48"/>
    <m/>
    <n v="80"/>
    <n v="135"/>
    <n v="4"/>
    <n v="1"/>
    <n v="5"/>
    <n v="12"/>
    <n v="1"/>
    <n v="1"/>
    <n v="0"/>
    <n v="42"/>
    <n v="6"/>
    <n v="1"/>
    <n v="80"/>
    <n v="0.26666666666667027"/>
    <n v="135"/>
    <n v="0.89999999999999936"/>
    <n v="5"/>
    <n v="0.11111111111111063"/>
    <n v="12"/>
    <n v="0.40000000000000013"/>
    <n v="4"/>
    <n v="0.26666666666666683"/>
    <n v="1"/>
    <n v="0.10000000000000014"/>
    <n v="0"/>
    <x v="3"/>
  </r>
  <r>
    <x v="1"/>
    <d v="2014-12-31T00:00:00"/>
    <x v="1"/>
    <s v="UPA400"/>
    <x v="76"/>
    <x v="40"/>
    <n v="736854"/>
    <n v="102652"/>
    <n v="0"/>
    <n v="9"/>
    <m/>
    <n v="7"/>
    <n v="7"/>
    <n v="36.1"/>
    <n v="1.2"/>
    <n v="7.0000000000000007E-2"/>
    <m/>
    <n v="260"/>
    <n v="410"/>
    <n v="16"/>
    <n v="2"/>
    <n v="18"/>
    <n v="17"/>
    <n v="1"/>
    <n v="4"/>
    <n v="1"/>
    <n v="53"/>
    <n v="23"/>
    <n v="4"/>
    <n v="260"/>
    <n v="0.86666666666666803"/>
    <n v="410"/>
    <n v="1"/>
    <n v="18"/>
    <n v="0.39999999999999941"/>
    <n v="17"/>
    <n v="0.56666666666666676"/>
    <n v="16"/>
    <n v="1"/>
    <n v="2"/>
    <n v="0.20000000000000015"/>
    <n v="0"/>
    <x v="4"/>
  </r>
  <r>
    <x v="1"/>
    <d v="2014-12-31T00:00:00"/>
    <x v="1"/>
    <s v="UPA400"/>
    <x v="76"/>
    <x v="228"/>
    <n v="695004"/>
    <n v="60802"/>
    <n v="0"/>
    <n v="5"/>
    <m/>
    <n v="3"/>
    <n v="7.2"/>
    <n v="36.299999999999997"/>
    <n v="0.62"/>
    <n v="7.0000000000000007E-2"/>
    <s v=""/>
    <n v="203"/>
    <n v="144"/>
    <n v="4"/>
    <n v="1"/>
    <n v="8"/>
    <n v="15"/>
    <n v="0"/>
    <n v="1"/>
    <n v="0"/>
    <n v="46"/>
    <n v="27"/>
    <n v="5"/>
    <n v="203"/>
    <n v="0.67666666666666997"/>
    <n v="144"/>
    <n v="0.95999999999999974"/>
    <n v="8"/>
    <n v="0.17777777777777731"/>
    <n v="15"/>
    <n v="0.50000000000000011"/>
    <n v="4"/>
    <n v="0.26666666666666683"/>
    <n v="1"/>
    <n v="0.10000000000000014"/>
    <n v="0"/>
    <x v="5"/>
  </r>
  <r>
    <x v="1"/>
    <d v="2014-12-31T00:00:00"/>
    <x v="1"/>
    <s v="UPA400"/>
    <x v="76"/>
    <x v="67"/>
    <n v="663724"/>
    <n v="29522"/>
    <n v="0"/>
    <n v="3"/>
    <n v="0"/>
    <n v="3"/>
    <n v="7.2"/>
    <n v="37.6"/>
    <n v="0.9"/>
    <n v="0.1"/>
    <s v="Clara"/>
    <n v="92"/>
    <n v="82"/>
    <n v="3"/>
    <n v="0"/>
    <n v="5"/>
    <n v="11"/>
    <n v="0"/>
    <n v="0"/>
    <n v="0"/>
    <n v="48"/>
    <n v="26"/>
    <n v="4"/>
    <n v="92"/>
    <n v="0.30666666666667053"/>
    <n v="82"/>
    <n v="0.54666666666666375"/>
    <n v="5"/>
    <n v="0.11111111111111063"/>
    <n v="11"/>
    <n v="0.36666666666666681"/>
    <n v="3"/>
    <n v="0.20000000000000018"/>
    <n v="0"/>
    <n v="1.3877787807814457E-16"/>
    <n v="0"/>
    <x v="6"/>
  </r>
  <r>
    <x v="1"/>
    <d v="2014-12-31T00:00:00"/>
    <x v="1"/>
    <s v="UPA400"/>
    <x v="76"/>
    <x v="346"/>
    <n v="634202"/>
    <n v="176679"/>
    <n v="0"/>
    <n v="7"/>
    <n v="-1"/>
    <n v="11"/>
    <n v="7.2"/>
    <n v="38.200000000000003"/>
    <n v="0.2"/>
    <n v="0.1"/>
    <s v="Clara"/>
    <n v="559"/>
    <n v="239"/>
    <n v="12"/>
    <n v="1"/>
    <n v="17"/>
    <n v="29"/>
    <n v="1"/>
    <n v="2"/>
    <n v="-1"/>
    <n v="142"/>
    <n v="91"/>
    <n v="18"/>
    <n v="559"/>
    <n v="1.5"/>
    <n v="239"/>
    <n v="1"/>
    <n v="17"/>
    <n v="0.37777777777777721"/>
    <n v="29"/>
    <n v="0.96666666666666667"/>
    <n v="12"/>
    <n v="0.8"/>
    <n v="1"/>
    <n v="0.10000000000000014"/>
    <n v="0"/>
    <x v="7"/>
  </r>
  <r>
    <x v="1"/>
    <d v="2014-12-31T00:00:00"/>
    <x v="1"/>
    <s v="UPA400"/>
    <x v="76"/>
    <x v="262"/>
    <n v="601649"/>
    <n v="144156"/>
    <n v="0"/>
    <n v="4.2"/>
    <n v="0"/>
    <n v="17"/>
    <n v="6.9"/>
    <n v="38"/>
    <m/>
    <n v="-1"/>
    <s v="Oscura"/>
    <n v="183.4"/>
    <n v="136"/>
    <n v="12.2"/>
    <n v="7.5"/>
    <n v="17.2"/>
    <n v="32.700000000000003"/>
    <n v="0.9"/>
    <n v="0"/>
    <n v="0"/>
    <n v="238.2"/>
    <n v="63"/>
    <n v="13.8"/>
    <n v="183"/>
    <n v="0.61000000000000398"/>
    <n v="136"/>
    <n v="0.90666666666666607"/>
    <n v="17"/>
    <n v="0.37777777777777721"/>
    <n v="33"/>
    <n v="1"/>
    <n v="12"/>
    <n v="0.8"/>
    <n v="8"/>
    <n v="0.8"/>
    <n v="0"/>
    <x v="8"/>
  </r>
  <r>
    <x v="1"/>
    <d v="2014-12-31T00:00:00"/>
    <x v="1"/>
    <s v="UPA400"/>
    <x v="76"/>
    <x v="94"/>
    <n v="568948"/>
    <n v="113651"/>
    <n v="0"/>
    <n v="0"/>
    <n v="0"/>
    <n v="21.6"/>
    <n v="7"/>
    <n v="38.799999999999997"/>
    <m/>
    <n v="-1"/>
    <s v="Oscura"/>
    <n v="0"/>
    <n v="65.900000000000006"/>
    <n v="9.8000000000000007"/>
    <n v="6"/>
    <n v="0.8"/>
    <n v="40.1"/>
    <n v="1.6"/>
    <n v="3"/>
    <n v="0"/>
    <n v="430.9"/>
    <n v="32.9"/>
    <n v="18.3"/>
    <n v="0"/>
    <n v="3.8380756905986857E-15"/>
    <n v="66"/>
    <n v="0.43999999999999695"/>
    <n v="1"/>
    <n v="2.222222222222173E-2"/>
    <n v="40"/>
    <n v="1"/>
    <n v="10"/>
    <n v="0.66666666666666674"/>
    <n v="6"/>
    <n v="0.60000000000000009"/>
    <n v="0"/>
    <x v="9"/>
  </r>
  <r>
    <x v="1"/>
    <d v="2010-08-10T00:00:00"/>
    <x v="0"/>
    <s v="UPA400"/>
    <x v="77"/>
    <x v="347"/>
    <n v="828127"/>
    <n v="29493"/>
    <n v="0"/>
    <n v="4"/>
    <m/>
    <n v="2"/>
    <n v="6.8"/>
    <m/>
    <m/>
    <n v="0"/>
    <s v="Clara"/>
    <n v="56"/>
    <n v="76"/>
    <n v="4"/>
    <n v="0"/>
    <n v="4"/>
    <n v="7"/>
    <n v="0"/>
    <n v="0"/>
    <n v="0"/>
    <n v="34"/>
    <n v="5"/>
    <n v="0"/>
    <n v="56"/>
    <n v="0.18666666666667028"/>
    <n v="76"/>
    <n v="0.50666666666666349"/>
    <n v="4"/>
    <n v="8.8888888888888407E-2"/>
    <n v="7"/>
    <n v="0.2333333333333335"/>
    <n v="4"/>
    <n v="0.26666666666666683"/>
    <n v="0"/>
    <n v="1.3877787807814457E-16"/>
    <n v="1"/>
    <x v="0"/>
  </r>
  <r>
    <x v="1"/>
    <d v="2010-08-10T00:00:00"/>
    <x v="0"/>
    <s v="UPA400"/>
    <x v="77"/>
    <x v="210"/>
    <n v="798769"/>
    <n v="85584"/>
    <n v="0"/>
    <n v="3"/>
    <m/>
    <n v="2"/>
    <n v="6"/>
    <m/>
    <m/>
    <n v="0.09"/>
    <m/>
    <n v="84"/>
    <n v="110"/>
    <n v="2"/>
    <n v="1"/>
    <n v="6"/>
    <n v="9"/>
    <n v="0"/>
    <n v="1"/>
    <n v="1"/>
    <n v="34"/>
    <n v="12"/>
    <n v="0"/>
    <n v="84"/>
    <n v="0.28000000000000369"/>
    <n v="110"/>
    <n v="0.73333333333333162"/>
    <n v="6"/>
    <n v="0.13333333333333286"/>
    <n v="9"/>
    <n v="0.30000000000000016"/>
    <n v="2"/>
    <n v="0.13333333333333353"/>
    <n v="1"/>
    <n v="0.10000000000000014"/>
    <n v="0"/>
    <x v="1"/>
  </r>
  <r>
    <x v="1"/>
    <d v="2010-08-10T00:00:00"/>
    <x v="0"/>
    <s v="UPA400"/>
    <x v="77"/>
    <x v="348"/>
    <n v="759830"/>
    <n v="46645"/>
    <n v="0"/>
    <n v="4"/>
    <m/>
    <n v="1"/>
    <n v="5.8"/>
    <m/>
    <m/>
    <n v="0.33"/>
    <m/>
    <n v="95"/>
    <n v="76"/>
    <n v="7"/>
    <n v="0"/>
    <n v="13"/>
    <n v="10"/>
    <n v="1"/>
    <n v="1"/>
    <n v="1"/>
    <n v="31"/>
    <n v="3"/>
    <n v="0"/>
    <n v="95"/>
    <n v="0.31666666666667059"/>
    <n v="76"/>
    <n v="0.50666666666666349"/>
    <n v="13"/>
    <n v="0.28888888888888842"/>
    <n v="10"/>
    <n v="0.33339999999999997"/>
    <n v="7"/>
    <n v="0.46666666666666679"/>
    <n v="0"/>
    <n v="1.3877787807814457E-16"/>
    <n v="0"/>
    <x v="2"/>
  </r>
  <r>
    <x v="1"/>
    <d v="2010-08-10T00:00:00"/>
    <x v="0"/>
    <s v="UPA400"/>
    <x v="77"/>
    <x v="2"/>
    <n v="783454"/>
    <n v="53467"/>
    <n v="0"/>
    <n v="3"/>
    <m/>
    <n v="3"/>
    <n v="5.98"/>
    <n v="28.36"/>
    <n v="1.18"/>
    <n v="0.1"/>
    <m/>
    <n v="117"/>
    <n v="132"/>
    <n v="2"/>
    <n v="1"/>
    <n v="9"/>
    <n v="11"/>
    <n v="0"/>
    <m/>
    <n v="0"/>
    <n v="32"/>
    <n v="5"/>
    <n v="1"/>
    <n v="117"/>
    <n v="0.3900000000000044"/>
    <n v="132"/>
    <n v="0.87999999999999923"/>
    <n v="9"/>
    <n v="0.19999999999999954"/>
    <n v="11"/>
    <n v="0.36666666666666681"/>
    <n v="2"/>
    <n v="0.13333333333333353"/>
    <n v="1"/>
    <n v="0.10000000000000014"/>
    <n v="0"/>
    <x v="3"/>
  </r>
  <r>
    <x v="1"/>
    <d v="2010-08-10T00:00:00"/>
    <x v="0"/>
    <s v="UPA400"/>
    <x v="77"/>
    <x v="79"/>
    <n v="698369"/>
    <n v="33206"/>
    <n v="0"/>
    <n v="3"/>
    <m/>
    <n v="3"/>
    <n v="6.3"/>
    <s v=""/>
    <s v=""/>
    <n v="0.86"/>
    <s v=""/>
    <n v="101"/>
    <n v="136"/>
    <n v="3"/>
    <n v="1"/>
    <n v="13"/>
    <n v="13"/>
    <n v="1"/>
    <n v="1"/>
    <n v="1"/>
    <n v="40"/>
    <n v="13"/>
    <n v="1"/>
    <n v="101"/>
    <n v="0.33666666666667072"/>
    <n v="136"/>
    <n v="0.90666666666666607"/>
    <n v="13"/>
    <n v="0.28888888888888842"/>
    <n v="13"/>
    <n v="0.43333333333333346"/>
    <n v="3"/>
    <n v="0.20000000000000018"/>
    <n v="1"/>
    <n v="0.10000000000000014"/>
    <n v="0"/>
    <x v="4"/>
  </r>
  <r>
    <x v="1"/>
    <d v="2010-08-10T00:00:00"/>
    <x v="0"/>
    <s v="UPA400"/>
    <x v="77"/>
    <x v="313"/>
    <n v="665163"/>
    <n v="184361"/>
    <n v="0"/>
    <n v="10"/>
    <n v="0"/>
    <n v="8"/>
    <n v="7.2"/>
    <n v="38"/>
    <n v="0.5"/>
    <n v="0.1"/>
    <s v="Clara"/>
    <n v="383"/>
    <n v="202"/>
    <n v="11"/>
    <n v="1"/>
    <n v="26"/>
    <n v="22"/>
    <n v="0"/>
    <n v="1"/>
    <n v="0"/>
    <n v="93"/>
    <n v="70"/>
    <n v="3"/>
    <n v="383"/>
    <n v="1.3"/>
    <n v="202"/>
    <n v="1"/>
    <n v="26"/>
    <n v="0.57777777777777717"/>
    <n v="22"/>
    <n v="0.73333333333333339"/>
    <n v="11"/>
    <n v="0.73333333333333339"/>
    <n v="1"/>
    <n v="0.10000000000000014"/>
    <n v="0"/>
    <x v="5"/>
  </r>
  <r>
    <x v="1"/>
    <d v="2010-08-10T00:00:00"/>
    <x v="0"/>
    <s v="UPA400"/>
    <x v="77"/>
    <x v="349"/>
    <n v="629803"/>
    <n v="149001"/>
    <n v="0"/>
    <n v="5"/>
    <n v="-1"/>
    <n v="7"/>
    <n v="7.2"/>
    <n v="37.700000000000003"/>
    <n v="0.3"/>
    <n v="0.1"/>
    <s v="Clara"/>
    <n v="226"/>
    <n v="135"/>
    <n v="10"/>
    <n v="0"/>
    <n v="20"/>
    <n v="15"/>
    <n v="0"/>
    <n v="1"/>
    <n v="-1"/>
    <n v="97"/>
    <n v="72"/>
    <n v="2"/>
    <n v="226"/>
    <n v="0.75333333333333585"/>
    <n v="135"/>
    <n v="0.89999999999999936"/>
    <n v="20"/>
    <n v="0.44444444444444381"/>
    <n v="15"/>
    <n v="0.50000000000000011"/>
    <n v="10"/>
    <n v="0.66666666666666674"/>
    <n v="0"/>
    <n v="1.3877787807814457E-16"/>
    <n v="0"/>
    <x v="6"/>
  </r>
  <r>
    <x v="1"/>
    <d v="2010-08-10T00:00:00"/>
    <x v="0"/>
    <s v="UPA400"/>
    <x v="77"/>
    <x v="350"/>
    <n v="598088"/>
    <n v="117286"/>
    <n v="0"/>
    <n v="3.7"/>
    <n v="0"/>
    <n v="12.3"/>
    <n v="6.9"/>
    <n v="37.700000000000003"/>
    <m/>
    <n v="-1"/>
    <s v="Oscura"/>
    <n v="111.5"/>
    <n v="92.4"/>
    <n v="9.1999999999999993"/>
    <n v="1.2"/>
    <n v="19.399999999999999"/>
    <n v="20.100000000000001"/>
    <n v="2.2000000000000002"/>
    <n v="0"/>
    <n v="0"/>
    <n v="193"/>
    <n v="57.3"/>
    <n v="3.5"/>
    <n v="112"/>
    <n v="0.37333333333333762"/>
    <n v="92"/>
    <n v="0.61333333333333084"/>
    <n v="19"/>
    <n v="0.42222222222222161"/>
    <n v="20"/>
    <n v="0.66666666666666674"/>
    <n v="9"/>
    <n v="0.60000000000000009"/>
    <n v="1"/>
    <n v="0.10000000000000014"/>
    <n v="0"/>
    <x v="7"/>
  </r>
  <r>
    <x v="1"/>
    <d v="2010-08-10T00:00:00"/>
    <x v="0"/>
    <s v="UPA400"/>
    <x v="77"/>
    <x v="5"/>
    <n v="567206"/>
    <n v="86404"/>
    <n v="0"/>
    <n v="0"/>
    <n v="0"/>
    <n v="8.5"/>
    <n v="7.5"/>
    <n v="38.9"/>
    <m/>
    <n v="-1"/>
    <s v="Oscura"/>
    <n v="109.6"/>
    <n v="27.3"/>
    <n v="2.9"/>
    <n v="1.2"/>
    <n v="4.0999999999999996"/>
    <n v="14.3"/>
    <n v="0.9"/>
    <n v="2.7"/>
    <n v="0"/>
    <n v="237.3"/>
    <n v="49.7"/>
    <n v="0.8"/>
    <n v="110"/>
    <n v="0.36666666666667092"/>
    <n v="27"/>
    <n v="0.17999999999999744"/>
    <n v="4"/>
    <n v="8.8888888888888407E-2"/>
    <n v="14"/>
    <n v="0.46666666666666679"/>
    <n v="3"/>
    <n v="0.20000000000000018"/>
    <n v="1"/>
    <n v="0.10000000000000014"/>
    <n v="0"/>
    <x v="8"/>
  </r>
  <r>
    <x v="1"/>
    <d v="2010-08-10T00:00:00"/>
    <x v="0"/>
    <s v="UPA400"/>
    <x v="77"/>
    <x v="88"/>
    <n v="524759"/>
    <n v="43957"/>
    <n v="0"/>
    <n v="4.2"/>
    <n v="0"/>
    <n v="7.1"/>
    <n v="6.9"/>
    <n v="36.9"/>
    <m/>
    <n v="-1"/>
    <s v="Oscura"/>
    <n v="50.3"/>
    <n v="55.4"/>
    <n v="2.8"/>
    <n v="1.6"/>
    <n v="18"/>
    <n v="6.9"/>
    <n v="1.2"/>
    <n v="1.4"/>
    <n v="0"/>
    <n v="324.89999999999998"/>
    <n v="60.2"/>
    <n v="6.1"/>
    <n v="50"/>
    <n v="0.16666666666667032"/>
    <n v="55"/>
    <n v="0.36666666666666375"/>
    <n v="18"/>
    <n v="0.39999999999999941"/>
    <n v="7"/>
    <n v="0.2333333333333335"/>
    <n v="3"/>
    <n v="0.20000000000000018"/>
    <n v="2"/>
    <n v="0.20000000000000015"/>
    <n v="0"/>
    <x v="9"/>
  </r>
  <r>
    <x v="1"/>
    <d v="2011-12-10T00:00:00"/>
    <x v="0"/>
    <s v="UPA400"/>
    <x v="78"/>
    <x v="351"/>
    <n v="787311"/>
    <n v="46837"/>
    <n v="0"/>
    <n v="13"/>
    <m/>
    <n v="5"/>
    <n v="6.1"/>
    <m/>
    <m/>
    <n v="0.38"/>
    <m/>
    <n v="110"/>
    <n v="246"/>
    <n v="125"/>
    <n v="1"/>
    <n v="15"/>
    <n v="3"/>
    <n v="0"/>
    <n v="3"/>
    <n v="0"/>
    <n v="75"/>
    <n v="11"/>
    <n v="2"/>
    <n v="110"/>
    <n v="0.36666666666667092"/>
    <n v="246"/>
    <n v="1"/>
    <n v="15"/>
    <n v="0.33333333333333282"/>
    <n v="3"/>
    <n v="0.1000000000000002"/>
    <n v="125"/>
    <n v="1"/>
    <n v="1"/>
    <n v="0.10000000000000014"/>
    <n v="1"/>
    <x v="0"/>
  </r>
  <r>
    <x v="1"/>
    <d v="2011-12-10T00:00:00"/>
    <x v="0"/>
    <s v="UPA400"/>
    <x v="78"/>
    <x v="31"/>
    <n v="751540"/>
    <n v="11074"/>
    <n v="0"/>
    <n v="6"/>
    <m/>
    <n v="3"/>
    <n v="6.4"/>
    <m/>
    <m/>
    <n v="0.36"/>
    <m/>
    <n v="35"/>
    <n v="57"/>
    <n v="93"/>
    <n v="0"/>
    <n v="5"/>
    <n v="3"/>
    <n v="1"/>
    <n v="0"/>
    <n v="0"/>
    <n v="57"/>
    <n v="5"/>
    <n v="1"/>
    <n v="35"/>
    <n v="0.11666666666667042"/>
    <n v="57"/>
    <n v="0.37999999999999706"/>
    <n v="5"/>
    <n v="0.11111111111111063"/>
    <n v="3"/>
    <n v="0.1000000000000002"/>
    <n v="93"/>
    <n v="1"/>
    <n v="0"/>
    <n v="1.3877787807814457E-16"/>
    <n v="0"/>
    <x v="1"/>
  </r>
  <r>
    <x v="1"/>
    <d v="2011-12-10T00:00:00"/>
    <x v="0"/>
    <s v="UPA400"/>
    <x v="78"/>
    <x v="352"/>
    <n v="779569"/>
    <n v="49582"/>
    <n v="0"/>
    <n v="3"/>
    <m/>
    <n v="3"/>
    <n v="6"/>
    <m/>
    <m/>
    <n v="0.05"/>
    <m/>
    <n v="94"/>
    <n v="110"/>
    <n v="2"/>
    <n v="0"/>
    <n v="9"/>
    <n v="12"/>
    <n v="0"/>
    <n v="1"/>
    <n v="1"/>
    <n v="34"/>
    <n v="5"/>
    <n v="1"/>
    <n v="94"/>
    <n v="0.31333333333333724"/>
    <n v="110"/>
    <n v="0.73333333333333162"/>
    <n v="9"/>
    <n v="0.19999999999999954"/>
    <n v="12"/>
    <n v="0.40000000000000013"/>
    <n v="2"/>
    <n v="0.13333333333333353"/>
    <n v="0"/>
    <n v="1.3877787807814457E-16"/>
    <n v="0"/>
    <x v="2"/>
  </r>
  <r>
    <x v="1"/>
    <d v="2011-12-10T00:00:00"/>
    <x v="0"/>
    <s v="UPA400"/>
    <x v="78"/>
    <x v="9"/>
    <n v="767811"/>
    <n v="37824"/>
    <n v="0"/>
    <n v="3"/>
    <m/>
    <n v="3"/>
    <n v="6.2"/>
    <m/>
    <m/>
    <n v="0.04"/>
    <m/>
    <n v="81"/>
    <n v="87"/>
    <n v="4"/>
    <n v="0"/>
    <n v="7"/>
    <n v="10"/>
    <n v="0"/>
    <n v="0"/>
    <n v="1"/>
    <n v="33"/>
    <n v="5"/>
    <n v="1"/>
    <n v="81"/>
    <n v="0.27000000000000363"/>
    <n v="87"/>
    <n v="0.5799999999999973"/>
    <n v="7"/>
    <n v="0.15555555555555509"/>
    <n v="10"/>
    <n v="0.33339999999999997"/>
    <n v="4"/>
    <n v="0.26666666666666683"/>
    <n v="0"/>
    <n v="1.3877787807814457E-16"/>
    <e v="#REF!"/>
    <x v="13"/>
  </r>
  <r>
    <x v="1"/>
    <d v="2011-12-10T00:00:00"/>
    <x v="0"/>
    <s v="UPA400"/>
    <x v="78"/>
    <x v="353"/>
    <n v="712607"/>
    <n v="34406"/>
    <n v="0"/>
    <n v="4"/>
    <m/>
    <n v="2"/>
    <n v="6.4"/>
    <m/>
    <m/>
    <n v="0.82"/>
    <m/>
    <n v="94"/>
    <n v="105"/>
    <n v="4"/>
    <n v="1"/>
    <n v="7"/>
    <n v="14"/>
    <n v="0"/>
    <n v="1"/>
    <n v="0"/>
    <n v="29"/>
    <n v="3"/>
    <n v="0"/>
    <n v="94"/>
    <n v="0.31333333333333724"/>
    <n v="105"/>
    <n v="0.69999999999999807"/>
    <n v="7"/>
    <n v="0.15555555555555509"/>
    <n v="14"/>
    <n v="0.46666666666666679"/>
    <n v="4"/>
    <n v="0.26666666666666683"/>
    <n v="1"/>
    <n v="0.10000000000000014"/>
    <n v="0"/>
    <x v="13"/>
  </r>
  <r>
    <x v="1"/>
    <d v="2011-12-10T00:00:00"/>
    <x v="0"/>
    <s v="UPA400"/>
    <x v="78"/>
    <x v="155"/>
    <n v="678201"/>
    <n v="143256"/>
    <n v="0"/>
    <n v="4"/>
    <m/>
    <n v="6"/>
    <n v="7.2"/>
    <n v="37.200000000000003"/>
    <n v="1"/>
    <n v="0.1"/>
    <s v="Clara"/>
    <n v="224"/>
    <n v="177"/>
    <n v="6"/>
    <n v="1"/>
    <n v="13"/>
    <n v="16"/>
    <n v="0"/>
    <n v="1"/>
    <n v="0"/>
    <n v="40"/>
    <n v="15"/>
    <n v="1"/>
    <n v="224"/>
    <n v="0.74666666666666925"/>
    <n v="177"/>
    <n v="1"/>
    <n v="13"/>
    <n v="0.28888888888888842"/>
    <n v="16"/>
    <n v="0.53333333333333344"/>
    <n v="6"/>
    <n v="0.40000000000000013"/>
    <n v="1"/>
    <n v="0.10000000000000014"/>
    <n v="0"/>
    <x v="13"/>
  </r>
  <r>
    <x v="1"/>
    <d v="2011-12-10T00:00:00"/>
    <x v="0"/>
    <s v="UPA400"/>
    <x v="78"/>
    <x v="265"/>
    <n v="656599"/>
    <n v="121654"/>
    <n v="0"/>
    <n v="7"/>
    <n v="0"/>
    <n v="5"/>
    <n v="7.2"/>
    <n v="37.5"/>
    <n v="0.6"/>
    <n v="0.1"/>
    <s v="Clara"/>
    <n v="295"/>
    <n v="241"/>
    <n v="8"/>
    <n v="1"/>
    <n v="13"/>
    <n v="22"/>
    <n v="0"/>
    <n v="2"/>
    <n v="0"/>
    <n v="35"/>
    <n v="12"/>
    <n v="2"/>
    <n v="295"/>
    <n v="0.9833333333333335"/>
    <n v="241"/>
    <n v="1"/>
    <n v="13"/>
    <n v="0.28888888888888842"/>
    <n v="22"/>
    <n v="0.73333333333333339"/>
    <n v="8"/>
    <n v="0.53333333333333344"/>
    <n v="1"/>
    <n v="0.10000000000000014"/>
    <n v="0"/>
    <x v="13"/>
  </r>
  <r>
    <x v="1"/>
    <d v="2011-12-10T00:00:00"/>
    <x v="0"/>
    <s v="UPA400"/>
    <x v="78"/>
    <x v="48"/>
    <n v="624623"/>
    <n v="89678"/>
    <n v="0"/>
    <n v="5"/>
    <n v="-1"/>
    <n v="5"/>
    <n v="7.2"/>
    <n v="38.6"/>
    <n v="0"/>
    <n v="0.1"/>
    <s v="Clara"/>
    <n v="225"/>
    <n v="180"/>
    <n v="6"/>
    <n v="0"/>
    <n v="11"/>
    <n v="16"/>
    <n v="0"/>
    <n v="1"/>
    <n v="-1"/>
    <n v="41"/>
    <n v="11"/>
    <n v="2"/>
    <n v="225"/>
    <n v="0.75000000000000255"/>
    <n v="180"/>
    <n v="1"/>
    <n v="11"/>
    <n v="0.24444444444444399"/>
    <n v="16"/>
    <n v="0.53333333333333344"/>
    <n v="6"/>
    <n v="0.40000000000000013"/>
    <n v="0"/>
    <n v="1.3877787807814457E-16"/>
    <n v="0"/>
    <x v="13"/>
  </r>
  <r>
    <x v="1"/>
    <d v="2011-12-10T00:00:00"/>
    <x v="0"/>
    <s v="UPA400"/>
    <x v="78"/>
    <x v="340"/>
    <n v="594831"/>
    <n v="59886"/>
    <n v="0"/>
    <n v="1.4"/>
    <n v="0"/>
    <n v="7.4"/>
    <n v="7"/>
    <n v="38.200000000000003"/>
    <m/>
    <n v="-1"/>
    <s v="Oscura"/>
    <n v="125.7"/>
    <n v="106.8"/>
    <n v="3.3"/>
    <n v="1.5"/>
    <n v="7.6"/>
    <n v="18.8"/>
    <n v="0.9"/>
    <n v="0"/>
    <n v="0"/>
    <n v="24.8"/>
    <n v="21.8"/>
    <n v="0"/>
    <n v="126"/>
    <n v="0.42000000000000459"/>
    <n v="107"/>
    <n v="0.71333333333333149"/>
    <n v="8"/>
    <n v="0.17777777777777731"/>
    <n v="19"/>
    <n v="0.63333333333333341"/>
    <n v="3"/>
    <n v="0.20000000000000018"/>
    <n v="2"/>
    <n v="0.20000000000000015"/>
    <n v="0"/>
    <x v="13"/>
  </r>
  <r>
    <x v="1"/>
    <d v="2011-07-28T00:00:00"/>
    <x v="0"/>
    <s v="UPA400"/>
    <x v="79"/>
    <x v="193"/>
    <n v="860476"/>
    <n v="29362"/>
    <n v="0"/>
    <n v="11"/>
    <m/>
    <n v="3"/>
    <n v="6.9"/>
    <m/>
    <m/>
    <n v="0.03"/>
    <s v="Clara"/>
    <n v="272"/>
    <n v="224"/>
    <n v="13"/>
    <n v="1"/>
    <n v="33"/>
    <n v="17"/>
    <n v="1"/>
    <n v="2"/>
    <n v="0"/>
    <n v="38"/>
    <n v="8"/>
    <n v="1"/>
    <n v="272"/>
    <n v="0.90666666666666762"/>
    <n v="224"/>
    <n v="1"/>
    <n v="33"/>
    <n v="0.73333333333333295"/>
    <n v="17"/>
    <n v="0.56666666666666676"/>
    <n v="13"/>
    <n v="0.8666666666666667"/>
    <n v="1"/>
    <n v="0.10000000000000014"/>
    <n v="1"/>
    <x v="0"/>
  </r>
  <r>
    <x v="1"/>
    <d v="2011-07-28T00:00:00"/>
    <x v="0"/>
    <s v="UPA400"/>
    <x v="79"/>
    <x v="354"/>
    <n v="831351"/>
    <n v="88914"/>
    <n v="0"/>
    <n v="20"/>
    <m/>
    <n v="4"/>
    <n v="5.8"/>
    <m/>
    <m/>
    <n v="0.35"/>
    <m/>
    <n v="491"/>
    <n v="463"/>
    <n v="8"/>
    <n v="2"/>
    <n v="71"/>
    <n v="30"/>
    <n v="2"/>
    <n v="5"/>
    <n v="1"/>
    <n v="43"/>
    <n v="7"/>
    <n v="2"/>
    <n v="491"/>
    <n v="1.3"/>
    <n v="463"/>
    <n v="1"/>
    <n v="71"/>
    <n v="1"/>
    <n v="30"/>
    <n v="1"/>
    <n v="8"/>
    <n v="0.53333333333333344"/>
    <n v="2"/>
    <n v="0.20000000000000015"/>
    <n v="0"/>
    <x v="1"/>
  </r>
  <r>
    <x v="1"/>
    <d v="2011-07-28T00:00:00"/>
    <x v="0"/>
    <s v="UPA400"/>
    <x v="79"/>
    <x v="199"/>
    <n v="789253"/>
    <n v="46816"/>
    <n v="0"/>
    <n v="5"/>
    <m/>
    <n v="2"/>
    <n v="6"/>
    <m/>
    <m/>
    <n v="0.43"/>
    <m/>
    <n v="101"/>
    <n v="190"/>
    <n v="3"/>
    <n v="1"/>
    <n v="10"/>
    <n v="14"/>
    <n v="1"/>
    <n v="1"/>
    <n v="0"/>
    <n v="37"/>
    <n v="5"/>
    <n v="1"/>
    <n v="101"/>
    <n v="0.33666666666667072"/>
    <n v="190"/>
    <n v="1"/>
    <n v="10"/>
    <n v="0.22222222222222177"/>
    <n v="14"/>
    <n v="0.46666666666666679"/>
    <n v="3"/>
    <n v="0.20000000000000018"/>
    <n v="1"/>
    <n v="0.10000000000000014"/>
    <n v="0"/>
    <x v="2"/>
  </r>
  <r>
    <x v="1"/>
    <d v="2011-07-28T00:00:00"/>
    <x v="0"/>
    <s v="UPA400"/>
    <x v="79"/>
    <x v="2"/>
    <n v="788239"/>
    <n v="43602"/>
    <n v="0"/>
    <n v="7"/>
    <m/>
    <n v="3"/>
    <n v="5.867"/>
    <n v="27.5"/>
    <n v="1.22"/>
    <n v="0.17"/>
    <m/>
    <n v="55"/>
    <n v="81"/>
    <n v="12"/>
    <n v="0"/>
    <n v="14"/>
    <n v="5"/>
    <n v="0"/>
    <m/>
    <n v="0"/>
    <n v="43"/>
    <n v="5"/>
    <n v="2"/>
    <n v="55"/>
    <n v="0.18333333333333696"/>
    <n v="81"/>
    <n v="0.53999999999999704"/>
    <n v="14"/>
    <n v="0.31111111111111062"/>
    <n v="5"/>
    <n v="0.16666666666666685"/>
    <n v="12"/>
    <n v="0.8"/>
    <n v="0"/>
    <n v="1.3877787807814457E-16"/>
    <n v="0"/>
    <x v="3"/>
  </r>
  <r>
    <x v="1"/>
    <d v="2011-07-28T00:00:00"/>
    <x v="0"/>
    <s v="UPA400"/>
    <x v="79"/>
    <x v="3"/>
    <n v="714288"/>
    <n v="29651"/>
    <n v="0"/>
    <n v="2"/>
    <m/>
    <n v="3"/>
    <n v="6.2"/>
    <m/>
    <m/>
    <n v="0.41"/>
    <m/>
    <n v="77"/>
    <n v="45"/>
    <n v="3"/>
    <n v="0"/>
    <n v="3"/>
    <n v="7"/>
    <n v="0"/>
    <n v="0"/>
    <n v="0"/>
    <n v="30"/>
    <n v="7"/>
    <n v="1"/>
    <n v="77"/>
    <n v="0.25666666666667021"/>
    <n v="45"/>
    <n v="0.29999999999999721"/>
    <n v="3"/>
    <n v="6.666666666666618E-2"/>
    <n v="7"/>
    <n v="0.2333333333333335"/>
    <n v="3"/>
    <n v="0.20000000000000018"/>
    <n v="0"/>
    <n v="1.3877787807814457E-16"/>
    <n v="0"/>
    <x v="4"/>
  </r>
  <r>
    <x v="1"/>
    <d v="2011-07-28T00:00:00"/>
    <x v="0"/>
    <s v="UPA400"/>
    <x v="79"/>
    <x v="40"/>
    <n v="744539"/>
    <n v="101396"/>
    <n v="0"/>
    <n v="5"/>
    <m/>
    <n v="3"/>
    <n v="6.7"/>
    <n v="33.5"/>
    <n v="1.06"/>
    <n v="0.04"/>
    <m/>
    <n v="83"/>
    <n v="95"/>
    <n v="5"/>
    <n v="0"/>
    <n v="13"/>
    <n v="11"/>
    <n v="1"/>
    <n v="1"/>
    <n v="1"/>
    <n v="39"/>
    <n v="9"/>
    <n v="1"/>
    <n v="83"/>
    <n v="0.27666666666667034"/>
    <n v="95"/>
    <n v="0.63333333333333097"/>
    <n v="13"/>
    <n v="0.28888888888888842"/>
    <n v="11"/>
    <n v="0.36666666666666681"/>
    <n v="5"/>
    <n v="0.33333333333333348"/>
    <n v="0"/>
    <n v="1.3877787807814457E-16"/>
    <n v="0"/>
    <x v="5"/>
  </r>
  <r>
    <x v="1"/>
    <d v="2011-07-28T00:00:00"/>
    <x v="0"/>
    <s v="UPA400"/>
    <x v="79"/>
    <x v="273"/>
    <n v="706500"/>
    <n v="63357"/>
    <n v="0"/>
    <n v="7"/>
    <m/>
    <n v="3"/>
    <n v="7"/>
    <n v="35.799999999999997"/>
    <n v="0.73"/>
    <n v="0.04"/>
    <s v=""/>
    <n v="71"/>
    <n v="83"/>
    <n v="3"/>
    <n v="0"/>
    <n v="11"/>
    <n v="7"/>
    <n v="0"/>
    <n v="0"/>
    <n v="0"/>
    <n v="42"/>
    <n v="13"/>
    <n v="1"/>
    <n v="71"/>
    <n v="0.23666666666667019"/>
    <n v="83"/>
    <n v="0.55333333333333046"/>
    <n v="11"/>
    <n v="0.24444444444444399"/>
    <n v="7"/>
    <n v="0.2333333333333335"/>
    <n v="3"/>
    <n v="0.20000000000000018"/>
    <n v="0"/>
    <n v="1.3877787807814457E-16"/>
    <n v="0"/>
    <x v="6"/>
  </r>
  <r>
    <x v="1"/>
    <d v="2011-07-28T00:00:00"/>
    <x v="0"/>
    <s v="UPA400"/>
    <x v="79"/>
    <x v="67"/>
    <n v="673444"/>
    <n v="30301"/>
    <n v="0"/>
    <n v="6"/>
    <n v="0"/>
    <n v="2"/>
    <n v="7.2"/>
    <n v="37.200000000000003"/>
    <n v="0"/>
    <n v="0.1"/>
    <s v="Clara"/>
    <n v="76"/>
    <n v="73"/>
    <n v="2"/>
    <n v="0"/>
    <n v="8"/>
    <n v="9"/>
    <n v="0"/>
    <n v="0"/>
    <n v="0"/>
    <n v="31"/>
    <n v="4"/>
    <n v="1"/>
    <n v="76"/>
    <n v="0.25333333333333685"/>
    <n v="73"/>
    <n v="0.48666666666666353"/>
    <n v="8"/>
    <n v="0.17777777777777731"/>
    <n v="9"/>
    <n v="0.30000000000000016"/>
    <n v="2"/>
    <n v="0.13333333333333353"/>
    <n v="0"/>
    <n v="1.3877787807814457E-16"/>
    <n v="0"/>
    <x v="7"/>
  </r>
  <r>
    <x v="1"/>
    <d v="2011-07-28T00:00:00"/>
    <x v="0"/>
    <s v="UPA400"/>
    <x v="79"/>
    <x v="261"/>
    <n v="643143"/>
    <n v="182865"/>
    <n v="0"/>
    <n v="5"/>
    <n v="-1"/>
    <n v="6"/>
    <n v="7.1"/>
    <n v="37.200000000000003"/>
    <n v="0.1"/>
    <n v="0.1"/>
    <s v="Clara"/>
    <n v="108"/>
    <n v="124"/>
    <n v="7"/>
    <n v="0"/>
    <n v="14"/>
    <n v="11"/>
    <n v="1"/>
    <n v="1"/>
    <n v="-1"/>
    <n v="40"/>
    <n v="2"/>
    <n v="1"/>
    <n v="108"/>
    <n v="0.36000000000000421"/>
    <n v="124"/>
    <n v="0.82666666666666555"/>
    <n v="14"/>
    <n v="0.31111111111111062"/>
    <n v="11"/>
    <n v="0.36666666666666681"/>
    <n v="7"/>
    <n v="0.46666666666666679"/>
    <n v="0"/>
    <n v="1.3877787807814457E-16"/>
    <n v="0"/>
    <x v="8"/>
  </r>
  <r>
    <x v="1"/>
    <d v="2011-07-28T00:00:00"/>
    <x v="0"/>
    <s v="UPA400"/>
    <x v="79"/>
    <x v="355"/>
    <n v="563961"/>
    <n v="29016"/>
    <n v="0"/>
    <n v="0"/>
    <n v="0.1"/>
    <n v="2.4"/>
    <n v="7.3"/>
    <n v="40.1"/>
    <m/>
    <n v="0"/>
    <s v="Oscura"/>
    <n v="117.3"/>
    <n v="25.4"/>
    <n v="4"/>
    <n v="5.9"/>
    <n v="2.4"/>
    <n v="20.9"/>
    <n v="1.1000000000000001"/>
    <n v="0.8"/>
    <n v="0"/>
    <n v="20.100000000000001"/>
    <n v="17.899999999999999"/>
    <n v="0.6"/>
    <n v="117"/>
    <n v="0.3900000000000044"/>
    <n v="25"/>
    <n v="0.16666666666666413"/>
    <n v="2"/>
    <n v="4.4444444444443953E-2"/>
    <n v="21"/>
    <n v="0.70000000000000007"/>
    <n v="4"/>
    <n v="0.26666666666666683"/>
    <n v="6"/>
    <n v="0.60000000000000009"/>
    <n v="0"/>
    <x v="9"/>
  </r>
  <r>
    <x v="1"/>
    <d v="2011-07-28T00:00:00"/>
    <x v="0"/>
    <s v="UPA400"/>
    <x v="79"/>
    <x v="192"/>
    <n v="534945"/>
    <n v="212659"/>
    <n v="0"/>
    <n v="0"/>
    <n v="0"/>
    <n v="2.4"/>
    <n v="7"/>
    <n v="37"/>
    <m/>
    <n v="-1"/>
    <s v="Oscura"/>
    <n v="162.19999999999999"/>
    <n v="108.7"/>
    <n v="8.8000000000000007"/>
    <n v="4.5999999999999996"/>
    <n v="7.2"/>
    <n v="8.4"/>
    <n v="0.5"/>
    <n v="0.9"/>
    <n v="0"/>
    <n v="38.6"/>
    <n v="20.6"/>
    <n v="0.3"/>
    <n v="162"/>
    <n v="0.5400000000000047"/>
    <n v="109"/>
    <n v="0.72666666666666491"/>
    <n v="7"/>
    <n v="0.15555555555555509"/>
    <n v="8"/>
    <n v="0.26666666666666683"/>
    <n v="9"/>
    <n v="0.60000000000000009"/>
    <n v="5"/>
    <n v="0.50000000000000011"/>
    <n v="0"/>
    <x v="10"/>
  </r>
  <r>
    <x v="1"/>
    <d v="2011-12-14T00:00:00"/>
    <x v="0"/>
    <s v="UPA400"/>
    <x v="80"/>
    <x v="356"/>
    <n v="844221"/>
    <n v="38644"/>
    <n v="0"/>
    <n v="7"/>
    <m/>
    <n v="7"/>
    <n v="6.7"/>
    <m/>
    <m/>
    <n v="0.08"/>
    <m/>
    <n v="74"/>
    <n v="81"/>
    <n v="0"/>
    <n v="0"/>
    <n v="4"/>
    <n v="6"/>
    <n v="0"/>
    <n v="1"/>
    <n v="0"/>
    <n v="104"/>
    <n v="8"/>
    <n v="0"/>
    <n v="74"/>
    <n v="0.24666666666667017"/>
    <n v="81"/>
    <n v="0.53999999999999704"/>
    <n v="4"/>
    <n v="8.8888888888888407E-2"/>
    <n v="6"/>
    <n v="0.20000000000000018"/>
    <n v="0"/>
    <n v="1.9428902930940239E-16"/>
    <n v="0"/>
    <n v="1.3877787807814457E-16"/>
    <n v="1"/>
    <x v="0"/>
  </r>
  <r>
    <x v="1"/>
    <d v="2011-12-14T00:00:00"/>
    <x v="0"/>
    <s v="UPA400"/>
    <x v="80"/>
    <x v="31"/>
    <n v="808038"/>
    <n v="2181"/>
    <n v="0"/>
    <n v="5"/>
    <m/>
    <n v="5"/>
    <n v="6.9"/>
    <m/>
    <m/>
    <n v="0.13"/>
    <m/>
    <n v="32"/>
    <n v="52"/>
    <n v="1"/>
    <n v="0"/>
    <n v="2"/>
    <n v="4"/>
    <n v="0"/>
    <n v="0"/>
    <n v="0"/>
    <n v="80"/>
    <n v="4"/>
    <n v="1"/>
    <n v="32"/>
    <n v="0.10666666666667043"/>
    <n v="52"/>
    <n v="0.34666666666666379"/>
    <n v="2"/>
    <n v="4.4444444444443953E-2"/>
    <n v="4"/>
    <n v="0.13333333333333353"/>
    <n v="1"/>
    <n v="6.666666666666686E-2"/>
    <n v="0"/>
    <n v="1.3877787807814457E-16"/>
    <n v="0"/>
    <x v="1"/>
  </r>
  <r>
    <x v="1"/>
    <d v="2011-12-14T00:00:00"/>
    <x v="0"/>
    <s v="UPA400"/>
    <x v="80"/>
    <x v="284"/>
    <n v="805577"/>
    <n v="90416"/>
    <n v="0"/>
    <n v="5"/>
    <m/>
    <n v="2"/>
    <n v="5.8"/>
    <m/>
    <m/>
    <n v="0.04"/>
    <m/>
    <n v="110"/>
    <n v="196"/>
    <n v="3"/>
    <n v="1"/>
    <n v="9"/>
    <n v="11"/>
    <n v="1"/>
    <n v="3"/>
    <n v="1"/>
    <n v="69"/>
    <n v="38"/>
    <n v="1"/>
    <n v="110"/>
    <n v="0.36666666666667092"/>
    <n v="196"/>
    <n v="1"/>
    <n v="9"/>
    <n v="0.19999999999999954"/>
    <n v="11"/>
    <n v="0.36666666666666681"/>
    <n v="3"/>
    <n v="0.20000000000000018"/>
    <n v="1"/>
    <n v="0.10000000000000014"/>
    <n v="0"/>
    <x v="2"/>
  </r>
  <r>
    <x v="1"/>
    <d v="2011-12-14T00:00:00"/>
    <x v="0"/>
    <s v="UPA400"/>
    <x v="80"/>
    <x v="2"/>
    <n v="783532"/>
    <n v="48132"/>
    <n v="0"/>
    <n v="3"/>
    <m/>
    <n v="8"/>
    <n v="6.1909999999999998"/>
    <n v="28.79"/>
    <n v="1.02"/>
    <n v="7.0000000000000007E-2"/>
    <m/>
    <n v="48"/>
    <n v="70"/>
    <n v="232"/>
    <n v="0"/>
    <n v="6"/>
    <n v="3"/>
    <n v="0"/>
    <m/>
    <n v="0"/>
    <n v="29"/>
    <n v="2"/>
    <n v="2"/>
    <n v="48"/>
    <n v="0.16000000000000367"/>
    <n v="70"/>
    <n v="0.46666666666666357"/>
    <n v="6"/>
    <n v="0.13333333333333286"/>
    <n v="3"/>
    <n v="0.1000000000000002"/>
    <n v="232"/>
    <n v="1"/>
    <n v="0"/>
    <n v="1.3877787807814457E-16"/>
    <n v="0"/>
    <x v="3"/>
  </r>
  <r>
    <x v="1"/>
    <d v="2011-12-14T00:00:00"/>
    <x v="0"/>
    <s v="UPA400"/>
    <x v="80"/>
    <x v="357"/>
    <n v="781750"/>
    <n v="46350"/>
    <n v="0"/>
    <n v="3"/>
    <m/>
    <n v="10"/>
    <n v="5.8"/>
    <m/>
    <m/>
    <n v="0.12"/>
    <m/>
    <n v="73"/>
    <n v="91"/>
    <n v="260"/>
    <n v="0"/>
    <n v="8"/>
    <n v="6"/>
    <n v="0"/>
    <n v="1"/>
    <n v="0"/>
    <n v="35"/>
    <n v="4"/>
    <n v="1"/>
    <n v="73"/>
    <n v="0.24333333333333684"/>
    <n v="91"/>
    <n v="0.60666666666666413"/>
    <n v="8"/>
    <n v="0.17777777777777731"/>
    <n v="6"/>
    <n v="0.20000000000000018"/>
    <n v="260"/>
    <n v="1"/>
    <n v="0"/>
    <n v="1.3877787807814457E-16"/>
    <n v="0"/>
    <x v="4"/>
  </r>
  <r>
    <x v="1"/>
    <d v="2011-12-14T00:00:00"/>
    <x v="0"/>
    <s v="UPA400"/>
    <x v="80"/>
    <x v="3"/>
    <n v="774851"/>
    <n v="39451"/>
    <n v="0"/>
    <n v="2"/>
    <m/>
    <n v="8"/>
    <n v="6"/>
    <m/>
    <m/>
    <n v="0.11"/>
    <m/>
    <n v="57"/>
    <n v="72"/>
    <n v="278"/>
    <n v="0"/>
    <n v="6"/>
    <n v="6"/>
    <n v="0"/>
    <n v="0"/>
    <n v="1"/>
    <n v="33"/>
    <n v="4"/>
    <n v="1"/>
    <n v="57"/>
    <n v="0.19000000000000361"/>
    <n v="72"/>
    <n v="0.47999999999999687"/>
    <n v="6"/>
    <n v="0.13333333333333286"/>
    <n v="6"/>
    <n v="0.20000000000000018"/>
    <n v="278"/>
    <n v="1"/>
    <n v="0"/>
    <n v="1.3877787807814457E-16"/>
    <n v="0"/>
    <x v="5"/>
  </r>
  <r>
    <x v="1"/>
    <d v="2011-12-14T00:00:00"/>
    <x v="0"/>
    <s v="UPA400"/>
    <x v="80"/>
    <x v="165"/>
    <n v="728963"/>
    <n v="106749"/>
    <n v="0"/>
    <n v="9"/>
    <m/>
    <n v="7"/>
    <n v="7"/>
    <n v="36.1"/>
    <n v="1.19"/>
    <n v="7.0000000000000007E-2"/>
    <m/>
    <n v="1225"/>
    <n v="401"/>
    <n v="16"/>
    <n v="2"/>
    <n v="16"/>
    <n v="16"/>
    <n v="0"/>
    <n v="4"/>
    <n v="1"/>
    <n v="60"/>
    <n v="27"/>
    <n v="4"/>
    <n v="1225"/>
    <n v="1"/>
    <n v="401"/>
    <n v="1"/>
    <n v="16"/>
    <n v="0.35555555555555501"/>
    <n v="16"/>
    <n v="0.53333333333333344"/>
    <n v="16"/>
    <n v="1"/>
    <n v="2"/>
    <n v="0.20000000000000015"/>
    <n v="0"/>
    <x v="6"/>
  </r>
  <r>
    <x v="1"/>
    <d v="2011-12-14T00:00:00"/>
    <x v="0"/>
    <s v="UPA400"/>
    <x v="80"/>
    <x v="102"/>
    <n v="687963"/>
    <n v="65749"/>
    <n v="0"/>
    <n v="3"/>
    <m/>
    <n v="3"/>
    <n v="7.1"/>
    <n v="36.299999999999997"/>
    <n v="0.9"/>
    <n v="0.1"/>
    <s v="Clara"/>
    <n v="110"/>
    <n v="146"/>
    <n v="4"/>
    <n v="1"/>
    <n v="7"/>
    <n v="12"/>
    <n v="0"/>
    <n v="1"/>
    <n v="0"/>
    <n v="42"/>
    <n v="14"/>
    <n v="1"/>
    <n v="110"/>
    <n v="0.36666666666667092"/>
    <n v="146"/>
    <n v="0.97333333333333316"/>
    <n v="7"/>
    <n v="0.15555555555555509"/>
    <n v="12"/>
    <n v="0.40000000000000013"/>
    <n v="4"/>
    <n v="0.26666666666666683"/>
    <n v="1"/>
    <n v="0.10000000000000014"/>
    <n v="0"/>
    <x v="7"/>
  </r>
  <r>
    <x v="1"/>
    <d v="2011-12-14T00:00:00"/>
    <x v="0"/>
    <s v="UPA400"/>
    <x v="80"/>
    <x v="358"/>
    <n v="655976"/>
    <n v="33762"/>
    <n v="0"/>
    <n v="3"/>
    <n v="0"/>
    <n v="2"/>
    <n v="7.1"/>
    <n v="37.1"/>
    <n v="0.6"/>
    <n v="0.1"/>
    <s v="Clara"/>
    <n v="92"/>
    <n v="132"/>
    <n v="3"/>
    <n v="0"/>
    <n v="7"/>
    <n v="11"/>
    <n v="0"/>
    <n v="1"/>
    <n v="0"/>
    <n v="42"/>
    <n v="17"/>
    <n v="1"/>
    <n v="92"/>
    <n v="0.30666666666667053"/>
    <n v="132"/>
    <n v="0.87999999999999923"/>
    <n v="7"/>
    <n v="0.15555555555555509"/>
    <n v="11"/>
    <n v="0.36666666666666681"/>
    <n v="3"/>
    <n v="0.20000000000000018"/>
    <n v="0"/>
    <n v="1.3877787807814457E-16"/>
    <n v="0"/>
    <x v="8"/>
  </r>
  <r>
    <x v="1"/>
    <d v="2011-12-14T00:00:00"/>
    <x v="0"/>
    <s v="UPA400"/>
    <x v="80"/>
    <x v="359"/>
    <n v="609644"/>
    <n v="149366"/>
    <n v="0"/>
    <n v="0.4"/>
    <n v="0"/>
    <n v="16.8"/>
    <n v="6.9"/>
    <n v="37.9"/>
    <m/>
    <n v="-1"/>
    <s v="Oscura"/>
    <n v="85.6"/>
    <n v="67.7"/>
    <n v="7.7"/>
    <n v="4.5"/>
    <n v="10.8"/>
    <n v="24.3"/>
    <n v="1.3"/>
    <n v="0"/>
    <n v="0"/>
    <n v="199.6"/>
    <n v="76.3"/>
    <n v="2.5"/>
    <n v="86"/>
    <n v="0.2866666666666704"/>
    <n v="68"/>
    <n v="0.45333333333333026"/>
    <n v="11"/>
    <n v="0.24444444444444399"/>
    <n v="24"/>
    <n v="0.8"/>
    <n v="8"/>
    <n v="0.53333333333333344"/>
    <n v="5"/>
    <n v="0.50000000000000011"/>
    <n v="0"/>
    <x v="9"/>
  </r>
  <r>
    <x v="1"/>
    <d v="2011-12-14T00:00:00"/>
    <x v="0"/>
    <s v="UPA400"/>
    <x v="80"/>
    <x v="360"/>
    <n v="577011"/>
    <n v="116733"/>
    <n v="0"/>
    <n v="0"/>
    <n v="0"/>
    <n v="15"/>
    <n v="6.8"/>
    <n v="40"/>
    <m/>
    <n v="-1"/>
    <s v="Oscura"/>
    <n v="88.3"/>
    <n v="69.599999999999994"/>
    <n v="14.1"/>
    <n v="12.2"/>
    <n v="0"/>
    <n v="22.2"/>
    <n v="2.4"/>
    <n v="0"/>
    <n v="0"/>
    <n v="595.70000000000005"/>
    <n v="44"/>
    <n v="34.5"/>
    <n v="88"/>
    <n v="0.29333333333333711"/>
    <n v="70"/>
    <n v="0.46666666666666357"/>
    <n v="0"/>
    <n v="-4.9266146717741321E-16"/>
    <n v="22"/>
    <n v="0.73333333333333339"/>
    <n v="14"/>
    <n v="0.93333333333333335"/>
    <n v="12"/>
    <n v="1"/>
    <n v="0"/>
    <x v="10"/>
  </r>
  <r>
    <x v="1"/>
    <d v="2014-08-06T00:00:00"/>
    <x v="0"/>
    <s v="O500 EURO V"/>
    <x v="81"/>
    <x v="31"/>
    <n v="823788"/>
    <n v="12866"/>
    <n v="0"/>
    <n v="3"/>
    <m/>
    <n v="4"/>
    <n v="7"/>
    <n v="36.4"/>
    <n v="1.1299999999999999"/>
    <n v="0"/>
    <m/>
    <n v="17"/>
    <n v="53"/>
    <n v="6"/>
    <n v="0"/>
    <n v="5"/>
    <n v="2"/>
    <n v="0"/>
    <n v="0"/>
    <n v="0"/>
    <n v="39"/>
    <n v="3"/>
    <n v="1"/>
    <n v="17"/>
    <n v="5.6666666666670515E-2"/>
    <n v="53"/>
    <n v="0.35333333333333045"/>
    <n v="5"/>
    <n v="0.11111111111111063"/>
    <n v="2"/>
    <n v="6.6666666666666874E-2"/>
    <n v="6"/>
    <n v="0.40000000000000013"/>
    <n v="0"/>
    <n v="1.3877787807814457E-16"/>
    <n v="1"/>
    <x v="0"/>
  </r>
  <r>
    <x v="1"/>
    <d v="2014-08-06T00:00:00"/>
    <x v="0"/>
    <s v="UPA400"/>
    <x v="81"/>
    <x v="25"/>
    <n v="775096"/>
    <n v="63812"/>
    <n v="0"/>
    <n v="4"/>
    <m/>
    <n v="2"/>
    <n v="5.9119999999999999"/>
    <n v="28.19"/>
    <n v="1.3"/>
    <n v="0.49"/>
    <m/>
    <n v="86"/>
    <n v="107"/>
    <n v="5"/>
    <n v="0"/>
    <n v="7"/>
    <n v="9"/>
    <n v="0"/>
    <m/>
    <n v="0"/>
    <n v="32"/>
    <n v="2"/>
    <n v="1"/>
    <n v="86"/>
    <n v="0.2866666666666704"/>
    <n v="107"/>
    <n v="0.71333333333333149"/>
    <n v="7"/>
    <n v="0.15555555555555509"/>
    <n v="9"/>
    <n v="0.30000000000000016"/>
    <n v="5"/>
    <n v="0.33333333333333348"/>
    <n v="0"/>
    <n v="1.3877787807814457E-16"/>
    <n v="0"/>
    <x v="1"/>
  </r>
  <r>
    <x v="1"/>
    <d v="2014-08-06T00:00:00"/>
    <x v="0"/>
    <s v="UPA400"/>
    <x v="81"/>
    <x v="13"/>
    <n v="753422"/>
    <n v="36817"/>
    <n v="0"/>
    <n v="2"/>
    <m/>
    <n v="2"/>
    <n v="5.9909999999999997"/>
    <n v="28.22"/>
    <n v="1.22"/>
    <n v="0.27"/>
    <m/>
    <n v="110"/>
    <n v="83"/>
    <n v="2"/>
    <n v="1"/>
    <n v="6"/>
    <n v="11"/>
    <n v="0"/>
    <m/>
    <n v="1"/>
    <n v="28"/>
    <n v="2"/>
    <n v="0"/>
    <n v="110"/>
    <n v="0.36666666666667092"/>
    <n v="83"/>
    <n v="0.55333333333333046"/>
    <n v="6"/>
    <n v="0.13333333333333286"/>
    <n v="11"/>
    <n v="0.36666666666666681"/>
    <n v="2"/>
    <n v="0.13333333333333353"/>
    <n v="1"/>
    <n v="0.10000000000000014"/>
    <n v="0"/>
    <x v="2"/>
  </r>
  <r>
    <x v="1"/>
    <d v="2014-08-06T00:00:00"/>
    <x v="0"/>
    <s v="UPA400"/>
    <x v="81"/>
    <x v="14"/>
    <n v="757121"/>
    <n v="45837"/>
    <n v="0"/>
    <n v="3"/>
    <m/>
    <n v="1"/>
    <n v="6"/>
    <m/>
    <m/>
    <n v="0.28999999999999998"/>
    <m/>
    <n v="93"/>
    <n v="130"/>
    <n v="5"/>
    <n v="0"/>
    <n v="6"/>
    <n v="12"/>
    <n v="0"/>
    <n v="1"/>
    <n v="0"/>
    <n v="30"/>
    <n v="5"/>
    <n v="1"/>
    <n v="93"/>
    <n v="0.31000000000000388"/>
    <n v="130"/>
    <n v="0.86670000000000003"/>
    <n v="6"/>
    <n v="0.13333333333333286"/>
    <n v="12"/>
    <n v="0.40000000000000013"/>
    <n v="5"/>
    <n v="0.33333333333333348"/>
    <n v="0"/>
    <n v="1.3877787807814457E-16"/>
    <n v="0"/>
    <x v="3"/>
  </r>
  <r>
    <x v="1"/>
    <d v="2014-08-06T00:00:00"/>
    <x v="1"/>
    <s v="UPA400"/>
    <x v="81"/>
    <x v="79"/>
    <n v="689855"/>
    <n v="30916"/>
    <n v="0"/>
    <n v="3"/>
    <m/>
    <n v="3"/>
    <n v="6.2"/>
    <s v=""/>
    <s v=""/>
    <n v="0.71"/>
    <s v=""/>
    <n v="82"/>
    <n v="116"/>
    <n v="3"/>
    <n v="0"/>
    <n v="9"/>
    <n v="9"/>
    <n v="0"/>
    <n v="1"/>
    <n v="0"/>
    <n v="25"/>
    <n v="4"/>
    <n v="1"/>
    <n v="82"/>
    <n v="0.27333333333333698"/>
    <n v="116"/>
    <n v="0.77333333333333187"/>
    <n v="9"/>
    <n v="0.19999999999999954"/>
    <n v="9"/>
    <n v="0.30000000000000016"/>
    <n v="3"/>
    <n v="0.20000000000000018"/>
    <n v="0"/>
    <n v="1.3877787807814457E-16"/>
    <n v="0"/>
    <x v="4"/>
  </r>
  <r>
    <x v="1"/>
    <d v="2014-08-06T00:00:00"/>
    <x v="1"/>
    <s v="UPA400"/>
    <x v="81"/>
    <x v="361"/>
    <n v="658939"/>
    <n v="182250"/>
    <n v="0"/>
    <n v="6"/>
    <n v="0"/>
    <n v="11"/>
    <n v="7.1"/>
    <n v="37"/>
    <n v="0.1"/>
    <n v="0.1"/>
    <s v="Clara"/>
    <n v="229"/>
    <n v="255"/>
    <n v="9"/>
    <n v="1"/>
    <n v="21"/>
    <n v="15"/>
    <n v="0"/>
    <n v="2"/>
    <n v="0"/>
    <n v="44"/>
    <n v="18"/>
    <n v="4"/>
    <n v="229"/>
    <n v="0.76333333333333575"/>
    <n v="255"/>
    <n v="1"/>
    <n v="21"/>
    <n v="0.46666666666666601"/>
    <n v="15"/>
    <n v="0.50000000000000011"/>
    <n v="9"/>
    <n v="0.60000000000000009"/>
    <n v="1"/>
    <n v="0.10000000000000014"/>
    <n v="0"/>
    <x v="5"/>
  </r>
  <r>
    <x v="1"/>
    <d v="2014-08-06T00:00:00"/>
    <x v="1"/>
    <s v="UPA400"/>
    <x v="81"/>
    <x v="197"/>
    <n v="623729"/>
    <n v="147040"/>
    <n v="0"/>
    <n v="7"/>
    <n v="-1"/>
    <n v="11"/>
    <n v="7"/>
    <n v="37"/>
    <n v="0.2"/>
    <n v="0.1"/>
    <s v="Clara"/>
    <n v="261"/>
    <n v="246"/>
    <n v="11"/>
    <n v="1"/>
    <n v="21"/>
    <n v="15"/>
    <n v="1"/>
    <n v="2"/>
    <n v="-1"/>
    <n v="48"/>
    <n v="22"/>
    <n v="4"/>
    <n v="261"/>
    <n v="0.87000000000000133"/>
    <n v="246"/>
    <n v="1"/>
    <n v="21"/>
    <n v="0.46666666666666601"/>
    <n v="15"/>
    <n v="0.50000000000000011"/>
    <n v="11"/>
    <n v="0.73333333333333339"/>
    <n v="1"/>
    <n v="0.10000000000000014"/>
    <n v="0"/>
    <x v="6"/>
  </r>
  <r>
    <x v="1"/>
    <d v="2014-08-06T00:00:00"/>
    <x v="1"/>
    <s v="UPA400"/>
    <x v="81"/>
    <x v="362"/>
    <n v="622214"/>
    <n v="111758"/>
    <n v="0"/>
    <n v="5"/>
    <n v="-1"/>
    <n v="7"/>
    <n v="7.1"/>
    <n v="20"/>
    <n v="0.1"/>
    <n v="0.1"/>
    <s v="Clara"/>
    <n v="233"/>
    <n v="210"/>
    <n v="9"/>
    <n v="1"/>
    <n v="17"/>
    <n v="0"/>
    <n v="0"/>
    <n v="2"/>
    <n v="-1"/>
    <n v="341"/>
    <n v="66"/>
    <n v="2"/>
    <n v="233"/>
    <n v="0.77666666666666895"/>
    <n v="210"/>
    <n v="1"/>
    <n v="17"/>
    <n v="0.37777777777777721"/>
    <n v="0"/>
    <n v="2.0816681711721685E-16"/>
    <n v="9"/>
    <n v="0.60000000000000009"/>
    <n v="1"/>
    <n v="0.10000000000000014"/>
    <n v="0"/>
    <x v="7"/>
  </r>
  <r>
    <x v="1"/>
    <d v="2014-08-06T00:00:00"/>
    <x v="1"/>
    <s v="UPA400"/>
    <x v="81"/>
    <x v="363"/>
    <n v="614713"/>
    <n v="104257"/>
    <n v="0"/>
    <n v="0.9"/>
    <n v="0"/>
    <n v="11.8"/>
    <n v="7.1"/>
    <n v="38"/>
    <m/>
    <n v="-1"/>
    <s v="Oscura"/>
    <n v="179.3"/>
    <n v="151.4"/>
    <n v="9.1999999999999993"/>
    <n v="5.6"/>
    <n v="15"/>
    <n v="14.8"/>
    <n v="0.7"/>
    <n v="0"/>
    <n v="0"/>
    <n v="198.3"/>
    <n v="36.799999999999997"/>
    <n v="1.6"/>
    <n v="179"/>
    <n v="0.59666666666667079"/>
    <n v="151"/>
    <n v="1"/>
    <n v="15"/>
    <n v="0.33333333333333282"/>
    <n v="15"/>
    <n v="0.50000000000000011"/>
    <n v="9"/>
    <n v="0.60000000000000009"/>
    <n v="6"/>
    <n v="0.60000000000000009"/>
    <n v="0"/>
    <x v="8"/>
  </r>
  <r>
    <x v="1"/>
    <d v="2014-08-06T00:00:00"/>
    <x v="1"/>
    <s v="UPA400"/>
    <x v="81"/>
    <x v="184"/>
    <n v="593529"/>
    <n v="116840"/>
    <n v="0"/>
    <n v="4.3"/>
    <n v="0"/>
    <n v="24.3"/>
    <n v="6.6"/>
    <n v="35.9"/>
    <m/>
    <n v="-1"/>
    <s v="Oscura"/>
    <n v="153"/>
    <n v="174"/>
    <n v="13.7"/>
    <n v="8.5"/>
    <n v="23.8"/>
    <n v="25.4"/>
    <n v="1.1000000000000001"/>
    <n v="0"/>
    <n v="0"/>
    <n v="179.2"/>
    <n v="38.6"/>
    <n v="4.5"/>
    <n v="153"/>
    <n v="0.510000000000005"/>
    <n v="174"/>
    <n v="1"/>
    <n v="24"/>
    <n v="0.53333333333333266"/>
    <n v="25"/>
    <n v="0.83333333333333337"/>
    <n v="14"/>
    <n v="0.93333333333333335"/>
    <n v="9"/>
    <n v="0.9"/>
    <n v="0"/>
    <x v="9"/>
  </r>
  <r>
    <x v="1"/>
    <d v="2014-08-06T00:00:00"/>
    <x v="1"/>
    <s v="UPA400"/>
    <x v="81"/>
    <x v="364"/>
    <n v="585911"/>
    <n v="75455"/>
    <n v="0"/>
    <n v="0"/>
    <n v="0"/>
    <n v="20.3"/>
    <n v="7.2"/>
    <n v="37.299999999999997"/>
    <m/>
    <n v="-1"/>
    <s v="Oscura"/>
    <n v="82.5"/>
    <n v="53.1"/>
    <n v="3.5"/>
    <n v="0.6"/>
    <n v="16.399999999999999"/>
    <n v="15.6"/>
    <n v="1.5"/>
    <n v="0"/>
    <n v="0"/>
    <n v="110.7"/>
    <n v="58.1"/>
    <n v="4.3"/>
    <n v="83"/>
    <n v="0.27666666666667034"/>
    <n v="53"/>
    <n v="0.35333333333333045"/>
    <n v="16"/>
    <n v="0.35555555555555501"/>
    <n v="16"/>
    <n v="0.53333333333333344"/>
    <n v="4"/>
    <n v="0.26666666666666683"/>
    <n v="1"/>
    <n v="0.10000000000000014"/>
    <n v="0"/>
    <x v="10"/>
  </r>
  <r>
    <x v="1"/>
    <d v="2014-08-06T00:00:00"/>
    <x v="1"/>
    <s v="UPA400"/>
    <x v="81"/>
    <x v="280"/>
    <n v="561170"/>
    <n v="84481"/>
    <n v="0"/>
    <n v="0"/>
    <n v="0"/>
    <n v="20.6"/>
    <n v="6.9"/>
    <n v="39.700000000000003"/>
    <m/>
    <n v="-1"/>
    <s v="Oscura"/>
    <n v="111.7"/>
    <n v="56.6"/>
    <n v="7.1"/>
    <n v="7.8"/>
    <n v="1"/>
    <n v="18.5"/>
    <n v="1.1000000000000001"/>
    <n v="1.6"/>
    <n v="0"/>
    <n v="103.9"/>
    <n v="18.8"/>
    <n v="0.8"/>
    <n v="112"/>
    <n v="0.37333333333333762"/>
    <n v="57"/>
    <n v="0.37999999999999706"/>
    <n v="1"/>
    <n v="2.222222222222173E-2"/>
    <n v="19"/>
    <n v="0.63333333333333341"/>
    <n v="7"/>
    <n v="0.46666666666666679"/>
    <n v="8"/>
    <n v="0.8"/>
    <n v="0"/>
    <x v="11"/>
  </r>
  <r>
    <x v="1"/>
    <d v="2014-08-06T00:00:00"/>
    <x v="1"/>
    <s v="UPA400"/>
    <x v="82"/>
    <x v="3"/>
    <n v="767135"/>
    <n v="50530"/>
    <n v="0"/>
    <n v="1"/>
    <m/>
    <n v="1"/>
    <n v="6.6"/>
    <m/>
    <m/>
    <n v="0.16"/>
    <m/>
    <n v="23"/>
    <n v="21"/>
    <n v="7"/>
    <n v="0"/>
    <n v="2"/>
    <n v="4"/>
    <n v="0"/>
    <n v="0"/>
    <n v="0"/>
    <n v="27"/>
    <n v="2"/>
    <n v="0"/>
    <n v="23"/>
    <n v="7.6666666666670491E-2"/>
    <n v="21"/>
    <n v="0.13999999999999752"/>
    <n v="2"/>
    <n v="4.4444444444443953E-2"/>
    <n v="4"/>
    <n v="0.13333333333333353"/>
    <n v="7"/>
    <n v="0.46666666666666679"/>
    <n v="0"/>
    <n v="1.3877787807814457E-16"/>
    <n v="0"/>
    <x v="12"/>
  </r>
  <r>
    <x v="1"/>
    <d v="2011-07-19T00:00:00"/>
    <x v="0"/>
    <s v="UPA400"/>
    <x v="83"/>
    <x v="263"/>
    <n v="863354"/>
    <n v="27318"/>
    <n v="0"/>
    <n v="5"/>
    <m/>
    <n v="1"/>
    <n v="6.9"/>
    <m/>
    <m/>
    <n v="0.02"/>
    <s v="Clara"/>
    <n v="57"/>
    <n v="71"/>
    <n v="3"/>
    <n v="0"/>
    <n v="11"/>
    <n v="9"/>
    <n v="1"/>
    <n v="0"/>
    <n v="0"/>
    <n v="34"/>
    <n v="3"/>
    <n v="1"/>
    <n v="57"/>
    <n v="0.19000000000000361"/>
    <n v="71"/>
    <n v="0.47333333333333022"/>
    <n v="11"/>
    <n v="0.24444444444444399"/>
    <n v="9"/>
    <n v="0.30000000000000016"/>
    <n v="3"/>
    <n v="0.20000000000000018"/>
    <n v="0"/>
    <n v="1.3877787807814457E-16"/>
    <n v="1"/>
    <x v="0"/>
  </r>
  <r>
    <x v="1"/>
    <d v="2011-07-19T00:00:00"/>
    <x v="0"/>
    <s v="UPA400"/>
    <x v="83"/>
    <x v="194"/>
    <n v="836168"/>
    <n v="91531"/>
    <n v="0"/>
    <n v="10"/>
    <m/>
    <n v="5"/>
    <n v="5.6"/>
    <m/>
    <m/>
    <n v="0.43"/>
    <m/>
    <n v="176"/>
    <n v="158"/>
    <n v="36"/>
    <n v="1"/>
    <n v="33"/>
    <n v="13"/>
    <n v="1"/>
    <n v="1"/>
    <n v="0"/>
    <n v="45"/>
    <n v="11"/>
    <n v="3"/>
    <n v="176"/>
    <n v="0.58666666666667089"/>
    <n v="158"/>
    <n v="1"/>
    <n v="33"/>
    <n v="0.73333333333333295"/>
    <n v="13"/>
    <n v="0.43333333333333346"/>
    <n v="36"/>
    <n v="1"/>
    <n v="1"/>
    <n v="0.10000000000000014"/>
    <n v="0"/>
    <x v="1"/>
  </r>
  <r>
    <x v="1"/>
    <d v="2011-07-19T00:00:00"/>
    <x v="0"/>
    <s v="UPA400"/>
    <x v="83"/>
    <x v="25"/>
    <n v="744929"/>
    <n v="17289"/>
    <n v="0"/>
    <n v="2"/>
    <m/>
    <n v="2"/>
    <n v="6.3040000000000003"/>
    <n v="29.11"/>
    <n v="1.3"/>
    <n v="0.13"/>
    <m/>
    <n v="36"/>
    <n v="31"/>
    <n v="1"/>
    <n v="0"/>
    <n v="3"/>
    <n v="3"/>
    <n v="0"/>
    <m/>
    <n v="0"/>
    <n v="26"/>
    <n v="0"/>
    <n v="0"/>
    <n v="36"/>
    <n v="0.12000000000000374"/>
    <n v="31"/>
    <n v="0.20666666666666406"/>
    <n v="3"/>
    <n v="6.666666666666618E-2"/>
    <n v="3"/>
    <n v="0.1000000000000002"/>
    <n v="1"/>
    <n v="6.666666666666686E-2"/>
    <n v="0"/>
    <n v="1.3877787807814457E-16"/>
    <n v="0"/>
    <x v="2"/>
  </r>
  <r>
    <x v="1"/>
    <d v="2011-07-19T00:00:00"/>
    <x v="0"/>
    <s v="UPA400"/>
    <x v="83"/>
    <x v="66"/>
    <n v="720405"/>
    <n v="113134"/>
    <n v="0"/>
    <n v="5"/>
    <m/>
    <n v="6"/>
    <n v="6.7"/>
    <n v="33.9"/>
    <n v="1.38"/>
    <n v="0.04"/>
    <m/>
    <n v="182"/>
    <n v="99"/>
    <n v="7"/>
    <n v="0"/>
    <n v="10"/>
    <n v="14"/>
    <n v="1"/>
    <n v="1"/>
    <n v="1"/>
    <n v="43"/>
    <n v="15"/>
    <n v="1"/>
    <n v="182"/>
    <n v="0.60666666666667068"/>
    <n v="99"/>
    <n v="0.6"/>
    <n v="10"/>
    <n v="0.22222222222222177"/>
    <n v="14"/>
    <n v="0.46666666666666679"/>
    <n v="7"/>
    <n v="0.46666666666666679"/>
    <n v="0"/>
    <n v="1.3877787807814457E-16"/>
    <n v="0"/>
    <x v="3"/>
  </r>
  <r>
    <x v="1"/>
    <d v="2011-07-19T00:00:00"/>
    <x v="0"/>
    <s v="UPA400"/>
    <x v="83"/>
    <x v="86"/>
    <n v="676756"/>
    <n v="69485"/>
    <n v="0"/>
    <n v="4"/>
    <m/>
    <n v="4"/>
    <n v="6.9"/>
    <n v="35.299999999999997"/>
    <n v="1.32"/>
    <n v="0.05"/>
    <s v="   CLARA"/>
    <n v="95"/>
    <n v="71"/>
    <n v="5"/>
    <n v="0"/>
    <n v="6"/>
    <n v="9"/>
    <n v="0"/>
    <n v="0"/>
    <n v="0"/>
    <n v="41"/>
    <n v="9"/>
    <n v="1"/>
    <n v="95"/>
    <n v="0.31666666666667059"/>
    <n v="71"/>
    <n v="0.47333333333333022"/>
    <n v="6"/>
    <n v="0.13333333333333286"/>
    <n v="9"/>
    <n v="0.30000000000000016"/>
    <n v="5"/>
    <n v="0.33333333333333348"/>
    <n v="0"/>
    <n v="1.3877787807814457E-16"/>
    <n v="0"/>
    <x v="4"/>
  </r>
  <r>
    <x v="1"/>
    <d v="2011-07-19T00:00:00"/>
    <x v="0"/>
    <s v="UPA400"/>
    <x v="83"/>
    <x v="365"/>
    <n v="693343"/>
    <n v="31527"/>
    <n v="0"/>
    <n v="3"/>
    <m/>
    <n v="4"/>
    <n v="6.3"/>
    <s v=""/>
    <s v=""/>
    <n v="0.79"/>
    <s v=""/>
    <n v="99"/>
    <n v="105"/>
    <n v="3"/>
    <n v="1"/>
    <n v="10"/>
    <n v="13"/>
    <n v="0"/>
    <n v="1"/>
    <n v="1"/>
    <n v="29"/>
    <n v="6"/>
    <n v="1"/>
    <n v="99"/>
    <n v="0.33000000000000401"/>
    <n v="105"/>
    <n v="0.69999999999999807"/>
    <n v="10"/>
    <n v="0.22222222222222177"/>
    <n v="13"/>
    <n v="0.43333333333333346"/>
    <n v="3"/>
    <n v="0.20000000000000018"/>
    <n v="1"/>
    <n v="0.10000000000000014"/>
    <n v="0"/>
    <x v="5"/>
  </r>
  <r>
    <x v="1"/>
    <d v="2011-07-19T00:00:00"/>
    <x v="0"/>
    <s v="UPA400"/>
    <x v="83"/>
    <x v="313"/>
    <n v="661816"/>
    <n v="183161"/>
    <n v="0"/>
    <n v="13"/>
    <n v="0"/>
    <n v="16"/>
    <n v="7.1"/>
    <n v="37.700000000000003"/>
    <n v="0.1"/>
    <n v="0.1"/>
    <s v="Clara"/>
    <n v="358"/>
    <n v="259"/>
    <n v="8"/>
    <n v="1"/>
    <n v="26"/>
    <n v="23"/>
    <n v="0"/>
    <n v="2"/>
    <n v="0"/>
    <n v="64"/>
    <n v="33"/>
    <n v="4"/>
    <n v="358"/>
    <n v="1.3"/>
    <n v="259"/>
    <n v="1"/>
    <n v="26"/>
    <n v="0.57777777777777717"/>
    <n v="23"/>
    <n v="0.76666666666666672"/>
    <n v="8"/>
    <n v="0.53333333333333344"/>
    <n v="1"/>
    <n v="0.10000000000000014"/>
    <n v="0"/>
    <x v="6"/>
  </r>
  <r>
    <x v="1"/>
    <d v="2011-07-19T00:00:00"/>
    <x v="0"/>
    <s v="UPA400"/>
    <x v="83"/>
    <x v="167"/>
    <n v="640983"/>
    <n v="162327"/>
    <n v="0"/>
    <n v="5"/>
    <n v="0"/>
    <n v="16"/>
    <n v="7.1"/>
    <n v="37.4"/>
    <n v="1.6"/>
    <n v="0.1"/>
    <s v="Clara"/>
    <n v="200"/>
    <n v="178"/>
    <n v="8"/>
    <n v="1"/>
    <n v="21"/>
    <n v="18"/>
    <n v="1"/>
    <n v="1"/>
    <n v="0"/>
    <n v="51"/>
    <n v="24"/>
    <n v="3"/>
    <n v="200"/>
    <n v="0.66666666666667007"/>
    <n v="178"/>
    <n v="1"/>
    <n v="21"/>
    <n v="0.46666666666666601"/>
    <n v="18"/>
    <n v="0.60000000000000009"/>
    <n v="8"/>
    <n v="0.53333333333333344"/>
    <n v="1"/>
    <n v="0.10000000000000014"/>
    <n v="0"/>
    <x v="7"/>
  </r>
  <r>
    <x v="1"/>
    <d v="2011-07-19T00:00:00"/>
    <x v="0"/>
    <s v="UPA400"/>
    <x v="83"/>
    <x v="98"/>
    <n v="611578"/>
    <n v="132923"/>
    <n v="0"/>
    <n v="32.200000000000003"/>
    <n v="0"/>
    <n v="24.5"/>
    <n v="7.1"/>
    <n v="37.4"/>
    <n v="0"/>
    <n v="-1"/>
    <s v="Oscura"/>
    <n v="173.5"/>
    <n v="139.4"/>
    <n v="6"/>
    <n v="6.3"/>
    <n v="21.8"/>
    <n v="21.1"/>
    <n v="0.9"/>
    <n v="0"/>
    <n v="0"/>
    <n v="138.30000000000001"/>
    <n v="24.4"/>
    <n v="7.7"/>
    <n v="174"/>
    <n v="0.58000000000000429"/>
    <n v="139"/>
    <n v="0.92666666666666619"/>
    <n v="22"/>
    <n v="0.48888888888888821"/>
    <n v="21"/>
    <n v="0.70000000000000007"/>
    <n v="6"/>
    <n v="0.40000000000000013"/>
    <n v="6"/>
    <n v="0.60000000000000009"/>
    <n v="0"/>
    <x v="8"/>
  </r>
  <r>
    <x v="1"/>
    <d v="2011-07-19T00:00:00"/>
    <x v="0"/>
    <s v="UPA400"/>
    <x v="83"/>
    <x v="29"/>
    <n v="577796"/>
    <n v="99141"/>
    <n v="0"/>
    <n v="0"/>
    <n v="0"/>
    <n v="11.1"/>
    <n v="6.7"/>
    <n v="35.700000000000003"/>
    <m/>
    <n v="-1"/>
    <s v="Oscura"/>
    <n v="81.900000000000006"/>
    <n v="54.8"/>
    <n v="3.7"/>
    <n v="2.1"/>
    <n v="11.1"/>
    <n v="15.5"/>
    <n v="1"/>
    <n v="0"/>
    <n v="0"/>
    <n v="154.1"/>
    <n v="55.2"/>
    <n v="2.2000000000000002"/>
    <n v="82"/>
    <n v="0.27333333333333698"/>
    <n v="55"/>
    <n v="0.36666666666666375"/>
    <n v="11"/>
    <n v="0.24444444444444399"/>
    <n v="16"/>
    <n v="0.53333333333333344"/>
    <n v="4"/>
    <n v="0.26666666666666683"/>
    <n v="2"/>
    <n v="0.20000000000000015"/>
    <n v="0"/>
    <x v="9"/>
  </r>
  <r>
    <x v="1"/>
    <d v="2014-09-09T00:00:00"/>
    <x v="0"/>
    <s v="UPA400"/>
    <x v="84"/>
    <x v="308"/>
    <n v="861753"/>
    <n v="38149"/>
    <n v="0"/>
    <n v="4"/>
    <m/>
    <n v="9"/>
    <n v="6.9"/>
    <m/>
    <m/>
    <n v="1.56"/>
    <m/>
    <n v="198"/>
    <n v="60"/>
    <n v="19"/>
    <n v="0"/>
    <n v="3"/>
    <n v="12"/>
    <n v="0"/>
    <n v="0"/>
    <n v="1"/>
    <n v="76"/>
    <n v="8"/>
    <n v="2"/>
    <n v="198"/>
    <n v="0.66000000000000347"/>
    <n v="60"/>
    <n v="0.39999999999999702"/>
    <n v="3"/>
    <n v="6.666666666666618E-2"/>
    <n v="12"/>
    <n v="0.40000000000000013"/>
    <n v="19"/>
    <n v="1"/>
    <n v="0"/>
    <n v="1.3877787807814457E-16"/>
    <n v="1"/>
    <x v="0"/>
  </r>
  <r>
    <x v="1"/>
    <d v="2014-09-09T00:00:00"/>
    <x v="0"/>
    <s v="UPA400"/>
    <x v="84"/>
    <x v="366"/>
    <n v="823604"/>
    <n v="88204"/>
    <n v="0"/>
    <n v="2"/>
    <m/>
    <n v="5"/>
    <n v="6.6"/>
    <m/>
    <m/>
    <n v="1.8"/>
    <m/>
    <n v="48"/>
    <n v="55"/>
    <n v="103"/>
    <n v="0"/>
    <n v="4"/>
    <n v="5"/>
    <n v="0"/>
    <n v="0"/>
    <n v="0"/>
    <n v="27"/>
    <n v="2"/>
    <n v="1"/>
    <n v="48"/>
    <n v="0.16000000000000367"/>
    <n v="55"/>
    <n v="0.36666666666666375"/>
    <n v="4"/>
    <n v="8.8888888888888407E-2"/>
    <n v="5"/>
    <n v="0.16666666666666685"/>
    <n v="103"/>
    <n v="1"/>
    <n v="0"/>
    <n v="1.3877787807814457E-16"/>
    <n v="0"/>
    <x v="1"/>
  </r>
  <r>
    <x v="1"/>
    <d v="2014-09-09T00:00:00"/>
    <x v="0"/>
    <s v="UPA400"/>
    <x v="84"/>
    <x v="2"/>
    <n v="774876"/>
    <n v="9406"/>
    <n v="0"/>
    <n v="2"/>
    <m/>
    <n v="2"/>
    <n v="6.3659999999999997"/>
    <n v="29.52"/>
    <n v="1.28"/>
    <n v="0.4"/>
    <m/>
    <n v="43"/>
    <n v="41"/>
    <n v="15"/>
    <n v="0"/>
    <n v="6"/>
    <n v="4"/>
    <n v="0"/>
    <m/>
    <n v="0"/>
    <n v="28"/>
    <n v="2"/>
    <n v="0"/>
    <n v="43"/>
    <n v="0.14333333333333703"/>
    <n v="41"/>
    <n v="0.2733333333333306"/>
    <n v="6"/>
    <n v="0.13333333333333286"/>
    <n v="4"/>
    <n v="0.13333333333333353"/>
    <n v="15"/>
    <n v="1"/>
    <n v="0"/>
    <n v="1.3877787807814457E-16"/>
    <n v="0"/>
    <x v="2"/>
  </r>
  <r>
    <x v="1"/>
    <d v="2014-09-09T00:00:00"/>
    <x v="0"/>
    <s v="UPA400"/>
    <x v="84"/>
    <x v="367"/>
    <n v="760506"/>
    <n v="103091"/>
    <n v="0"/>
    <n v="3"/>
    <m/>
    <n v="4"/>
    <n v="6.4"/>
    <n v="32.4"/>
    <n v="1.52"/>
    <n v="0.03"/>
    <m/>
    <n v="84"/>
    <n v="99"/>
    <n v="82"/>
    <n v="0"/>
    <n v="8"/>
    <n v="8"/>
    <n v="0"/>
    <n v="1"/>
    <n v="1"/>
    <n v="53"/>
    <n v="9"/>
    <n v="1"/>
    <n v="84"/>
    <n v="0.28000000000000369"/>
    <n v="99"/>
    <n v="0.6"/>
    <n v="8"/>
    <n v="0.17777777777777731"/>
    <n v="8"/>
    <n v="0.26666666666666683"/>
    <n v="82"/>
    <n v="1"/>
    <n v="0"/>
    <n v="1.3877787807814457E-16"/>
    <n v="0"/>
    <x v="3"/>
  </r>
  <r>
    <x v="1"/>
    <d v="2014-09-09T00:00:00"/>
    <x v="1"/>
    <s v="UPA400"/>
    <x v="84"/>
    <x v="368"/>
    <n v="721572"/>
    <n v="64157"/>
    <n v="0"/>
    <n v="2"/>
    <m/>
    <n v="3"/>
    <n v="7"/>
    <n v="35.200000000000003"/>
    <n v="1.87"/>
    <n v="0.04"/>
    <s v="   CLARA"/>
    <n v="44"/>
    <n v="68"/>
    <n v="3"/>
    <n v="0"/>
    <n v="6"/>
    <n v="5"/>
    <n v="0"/>
    <n v="1"/>
    <n v="1"/>
    <n v="36"/>
    <n v="7"/>
    <n v="1"/>
    <n v="44"/>
    <n v="0.14666666666667036"/>
    <n v="68"/>
    <n v="0.45333333333333026"/>
    <n v="6"/>
    <n v="0.13333333333333286"/>
    <n v="5"/>
    <n v="0.16666666666666685"/>
    <n v="3"/>
    <n v="0.20000000000000018"/>
    <n v="0"/>
    <n v="1.3877787807814457E-16"/>
    <n v="0"/>
    <x v="4"/>
  </r>
  <r>
    <x v="1"/>
    <d v="2014-09-09T00:00:00"/>
    <x v="1"/>
    <s v="UPA400"/>
    <x v="84"/>
    <x v="54"/>
    <n v="693591"/>
    <n v="36176"/>
    <n v="0"/>
    <n v="3"/>
    <m/>
    <n v="7"/>
    <n v="7.2"/>
    <n v="36.5"/>
    <n v="0.88"/>
    <n v="0.05"/>
    <s v=""/>
    <n v="67"/>
    <n v="135"/>
    <n v="5"/>
    <n v="0"/>
    <n v="13"/>
    <n v="9"/>
    <n v="0"/>
    <n v="1"/>
    <n v="0"/>
    <n v="33"/>
    <n v="9"/>
    <n v="2"/>
    <n v="67"/>
    <n v="0.22333333333333688"/>
    <n v="135"/>
    <n v="0.89999999999999936"/>
    <n v="13"/>
    <n v="0.28888888888888842"/>
    <n v="9"/>
    <n v="0.30000000000000016"/>
    <n v="5"/>
    <n v="0.33333333333333348"/>
    <n v="0"/>
    <n v="1.3877787807814457E-16"/>
    <n v="0"/>
    <x v="5"/>
  </r>
  <r>
    <x v="1"/>
    <d v="2014-09-09T00:00:00"/>
    <x v="1"/>
    <s v="UPA400"/>
    <x v="84"/>
    <x v="148"/>
    <n v="644762"/>
    <n v="37491"/>
    <n v="0"/>
    <n v="4"/>
    <m/>
    <n v="4"/>
    <n v="7.1"/>
    <n v="36.1"/>
    <n v="0.7"/>
    <n v="0.1"/>
    <s v="Clara"/>
    <n v="84"/>
    <n v="65"/>
    <n v="5"/>
    <n v="0"/>
    <n v="7"/>
    <n v="8"/>
    <n v="0"/>
    <n v="0"/>
    <n v="0"/>
    <n v="34"/>
    <n v="8"/>
    <n v="1"/>
    <n v="84"/>
    <n v="0.28000000000000369"/>
    <n v="65"/>
    <n v="0.4333333333333303"/>
    <n v="7"/>
    <n v="0.15555555555555509"/>
    <n v="8"/>
    <n v="0.26666666666666683"/>
    <n v="5"/>
    <n v="0.33333333333333348"/>
    <n v="0"/>
    <n v="1.3877787807814457E-16"/>
    <n v="0"/>
    <x v="6"/>
  </r>
  <r>
    <x v="1"/>
    <d v="2014-09-09T00:00:00"/>
    <x v="1"/>
    <s v="UPA400"/>
    <x v="84"/>
    <x v="283"/>
    <n v="607271"/>
    <n v="183799"/>
    <n v="0"/>
    <n v="7"/>
    <n v="-1"/>
    <n v="12"/>
    <n v="7.3"/>
    <n v="37.200000000000003"/>
    <n v="0.1"/>
    <n v="0.1"/>
    <s v="Clara"/>
    <n v="219"/>
    <n v="95"/>
    <n v="16"/>
    <n v="0"/>
    <n v="12"/>
    <n v="14"/>
    <n v="0"/>
    <n v="1"/>
    <n v="-1"/>
    <n v="37"/>
    <n v="14"/>
    <n v="2"/>
    <n v="219"/>
    <n v="0.73000000000000276"/>
    <n v="95"/>
    <n v="0.63333333333333097"/>
    <n v="12"/>
    <n v="0.26666666666666622"/>
    <n v="14"/>
    <n v="0.46666666666666679"/>
    <n v="16"/>
    <n v="1"/>
    <n v="0"/>
    <n v="1.3877787807814457E-16"/>
    <n v="0"/>
    <x v="7"/>
  </r>
  <r>
    <x v="1"/>
    <d v="2014-09-09T00:00:00"/>
    <x v="1"/>
    <s v="UPA400"/>
    <x v="84"/>
    <x v="149"/>
    <n v="585767"/>
    <n v="162295"/>
    <n v="0"/>
    <n v="2.7"/>
    <n v="0"/>
    <n v="24.1"/>
    <n v="7.1"/>
    <n v="37.799999999999997"/>
    <m/>
    <n v="0"/>
    <s v="Oscura"/>
    <n v="135.9"/>
    <n v="82"/>
    <n v="14.1"/>
    <n v="5.4"/>
    <n v="13.3"/>
    <n v="15"/>
    <n v="1.2"/>
    <n v="0"/>
    <n v="0"/>
    <n v="82.7"/>
    <n v="40.5"/>
    <n v="1.5"/>
    <n v="136"/>
    <n v="0.45333333333333814"/>
    <n v="82"/>
    <n v="0.54666666666666375"/>
    <n v="13"/>
    <n v="0.28888888888888842"/>
    <n v="15"/>
    <n v="0.50000000000000011"/>
    <n v="14"/>
    <n v="0.93333333333333335"/>
    <n v="5"/>
    <n v="0.50000000000000011"/>
    <n v="0"/>
    <x v="8"/>
  </r>
  <r>
    <x v="1"/>
    <d v="2014-09-09T00:00:00"/>
    <x v="1"/>
    <s v="UPA400"/>
    <x v="84"/>
    <x v="287"/>
    <n v="550950"/>
    <n v="127478"/>
    <n v="0"/>
    <n v="0"/>
    <n v="0"/>
    <n v="38.6"/>
    <n v="7.2"/>
    <n v="40.200000000000003"/>
    <m/>
    <n v="-1"/>
    <s v="Oscura"/>
    <n v="77.5"/>
    <n v="3.4"/>
    <n v="4.3"/>
    <n v="1.2"/>
    <n v="0"/>
    <n v="12.9"/>
    <n v="0.5"/>
    <n v="0.5"/>
    <n v="0"/>
    <n v="10.4"/>
    <n v="15.4"/>
    <n v="0.4"/>
    <n v="78"/>
    <n v="0.26000000000000356"/>
    <n v="3"/>
    <n v="1.999999999999752E-2"/>
    <n v="0"/>
    <n v="-4.9266146717741321E-16"/>
    <n v="13"/>
    <n v="0.43333333333333346"/>
    <n v="4"/>
    <n v="0.26666666666666683"/>
    <n v="1"/>
    <n v="0.10000000000000014"/>
    <n v="0"/>
    <x v="9"/>
  </r>
  <r>
    <x v="1"/>
    <d v="2014-09-09T00:00:00"/>
    <x v="1"/>
    <s v="UPA400"/>
    <x v="84"/>
    <x v="369"/>
    <n v="518174"/>
    <n v="94702"/>
    <n v="0"/>
    <n v="0"/>
    <n v="0"/>
    <n v="21.8"/>
    <n v="7.5"/>
    <n v="44.5"/>
    <m/>
    <n v="-1"/>
    <s v="Oscura"/>
    <n v="34.799999999999997"/>
    <n v="16.600000000000001"/>
    <n v="4.5"/>
    <n v="1.3"/>
    <n v="3.1"/>
    <n v="5.3"/>
    <n v="2.2999999999999998"/>
    <n v="0"/>
    <n v="0"/>
    <n v="88.7"/>
    <n v="51.4"/>
    <n v="7.8"/>
    <n v="35"/>
    <n v="0.11666666666667042"/>
    <n v="17"/>
    <n v="0.11333333333333087"/>
    <n v="3"/>
    <n v="6.666666666666618E-2"/>
    <n v="5"/>
    <n v="0.16666666666666685"/>
    <n v="5"/>
    <n v="0.33333333333333348"/>
    <n v="1"/>
    <n v="0.10000000000000014"/>
    <n v="0"/>
    <x v="10"/>
  </r>
  <r>
    <x v="1"/>
    <d v="2011-12-30T00:00:00"/>
    <x v="0"/>
    <s v="UPA400"/>
    <x v="85"/>
    <x v="226"/>
    <n v="854820"/>
    <n v="45377"/>
    <n v="0"/>
    <n v="4"/>
    <m/>
    <n v="1"/>
    <n v="5.9"/>
    <m/>
    <m/>
    <n v="0.17"/>
    <m/>
    <n v="271"/>
    <n v="283"/>
    <n v="7"/>
    <n v="1"/>
    <n v="18"/>
    <n v="15"/>
    <n v="1"/>
    <n v="2"/>
    <n v="0"/>
    <n v="39"/>
    <n v="6"/>
    <n v="1"/>
    <n v="271"/>
    <n v="0.90333333333333432"/>
    <n v="283"/>
    <n v="1"/>
    <n v="18"/>
    <n v="0.39999999999999941"/>
    <n v="15"/>
    <n v="0.50000000000000011"/>
    <n v="7"/>
    <n v="0.46666666666666679"/>
    <n v="1"/>
    <n v="0.10000000000000014"/>
    <n v="1"/>
    <x v="0"/>
  </r>
  <r>
    <x v="1"/>
    <d v="2011-12-30T00:00:00"/>
    <x v="0"/>
    <s v="UPA400"/>
    <x v="85"/>
    <x v="237"/>
    <n v="765666"/>
    <n v="50204"/>
    <n v="0"/>
    <n v="4"/>
    <m/>
    <n v="1"/>
    <n v="5.9"/>
    <m/>
    <m/>
    <n v="0.26"/>
    <m/>
    <n v="106"/>
    <n v="121"/>
    <n v="2"/>
    <n v="1"/>
    <n v="7"/>
    <n v="9"/>
    <n v="0"/>
    <n v="1"/>
    <n v="1"/>
    <n v="31"/>
    <n v="2"/>
    <n v="0"/>
    <n v="106"/>
    <n v="0.3533333333333375"/>
    <n v="121"/>
    <n v="0.80666666666666542"/>
    <n v="7"/>
    <n v="0.15555555555555509"/>
    <n v="9"/>
    <n v="0.30000000000000016"/>
    <n v="2"/>
    <n v="0.13333333333333353"/>
    <n v="1"/>
    <n v="0.10000000000000014"/>
    <n v="0"/>
    <x v="1"/>
  </r>
  <r>
    <x v="1"/>
    <d v="2011-12-30T00:00:00"/>
    <x v="0"/>
    <s v="UPA400"/>
    <x v="85"/>
    <x v="84"/>
    <n v="745940"/>
    <n v="49735"/>
    <n v="0"/>
    <n v="7"/>
    <m/>
    <n v="3"/>
    <n v="5.9779999999999998"/>
    <n v="28.1"/>
    <n v="1.06"/>
    <n v="0.25"/>
    <m/>
    <n v="70"/>
    <n v="157"/>
    <n v="2"/>
    <n v="1"/>
    <n v="13"/>
    <n v="5"/>
    <n v="0"/>
    <m/>
    <n v="0"/>
    <n v="29"/>
    <n v="2"/>
    <n v="1"/>
    <n v="70"/>
    <n v="0.23333333333333686"/>
    <n v="157"/>
    <n v="1"/>
    <n v="13"/>
    <n v="0.28888888888888842"/>
    <n v="5"/>
    <n v="0.16666666666666685"/>
    <n v="2"/>
    <n v="0.13333333333333353"/>
    <n v="1"/>
    <n v="0.10000000000000014"/>
    <n v="0"/>
    <x v="2"/>
  </r>
  <r>
    <x v="1"/>
    <d v="2011-12-30T00:00:00"/>
    <x v="0"/>
    <s v="UPA400"/>
    <x v="85"/>
    <x v="3"/>
    <n v="737200"/>
    <n v="40995"/>
    <n v="0"/>
    <n v="9"/>
    <m/>
    <n v="2"/>
    <n v="5.9"/>
    <m/>
    <m/>
    <n v="0.31"/>
    <m/>
    <n v="87"/>
    <n v="224"/>
    <n v="3"/>
    <n v="1"/>
    <n v="15"/>
    <n v="9"/>
    <n v="1"/>
    <n v="2"/>
    <n v="1"/>
    <n v="33"/>
    <n v="4"/>
    <n v="1"/>
    <n v="87"/>
    <n v="0.29000000000000375"/>
    <n v="224"/>
    <n v="1"/>
    <n v="15"/>
    <n v="0.33333333333333282"/>
    <n v="9"/>
    <n v="0.30000000000000016"/>
    <n v="3"/>
    <n v="0.20000000000000018"/>
    <n v="1"/>
    <n v="0.10000000000000014"/>
    <n v="0"/>
    <x v="3"/>
  </r>
  <r>
    <x v="1"/>
    <d v="2011-12-30T00:00:00"/>
    <x v="0"/>
    <s v="UPA400"/>
    <x v="85"/>
    <x v="101"/>
    <n v="694188"/>
    <n v="29490"/>
    <n v="0"/>
    <n v="5"/>
    <m/>
    <n v="5"/>
    <n v="6.2"/>
    <m/>
    <m/>
    <n v="0.95"/>
    <m/>
    <n v="98"/>
    <n v="148"/>
    <n v="5"/>
    <n v="0"/>
    <n v="16"/>
    <n v="11"/>
    <n v="1"/>
    <n v="1"/>
    <n v="1"/>
    <n v="42"/>
    <n v="8"/>
    <n v="1"/>
    <n v="98"/>
    <n v="0.32666666666667066"/>
    <n v="148"/>
    <n v="0.98666666666666658"/>
    <n v="16"/>
    <n v="0.35555555555555501"/>
    <n v="11"/>
    <n v="0.36666666666666681"/>
    <n v="5"/>
    <n v="0.33333333333333348"/>
    <n v="0"/>
    <n v="1.3877787807814457E-16"/>
    <n v="0"/>
    <x v="4"/>
  </r>
  <r>
    <x v="1"/>
    <d v="2011-12-30T00:00:00"/>
    <x v="0"/>
    <s v="UPA400"/>
    <x v="85"/>
    <x v="73"/>
    <n v="657415"/>
    <n v="179443"/>
    <n v="0"/>
    <n v="6"/>
    <n v="0"/>
    <n v="16"/>
    <n v="7.1"/>
    <n v="36.799999999999997"/>
    <n v="0.1"/>
    <n v="0.1"/>
    <s v="Clara"/>
    <n v="252"/>
    <n v="228"/>
    <n v="12"/>
    <n v="1"/>
    <n v="27"/>
    <n v="18"/>
    <n v="0"/>
    <n v="2"/>
    <n v="0"/>
    <n v="46"/>
    <n v="18"/>
    <n v="5"/>
    <n v="252"/>
    <n v="0.84000000000000163"/>
    <n v="228"/>
    <n v="1"/>
    <n v="27"/>
    <n v="0.59999999999999942"/>
    <n v="18"/>
    <n v="0.60000000000000009"/>
    <n v="12"/>
    <n v="0.8"/>
    <n v="1"/>
    <n v="0.10000000000000014"/>
    <n v="0"/>
    <x v="5"/>
  </r>
  <r>
    <x v="1"/>
    <d v="2011-12-30T00:00:00"/>
    <x v="0"/>
    <s v="UPA400"/>
    <x v="85"/>
    <x v="205"/>
    <n v="633259"/>
    <n v="155287"/>
    <n v="0"/>
    <n v="7"/>
    <n v="-1"/>
    <n v="17"/>
    <n v="7.2"/>
    <n v="37.5"/>
    <n v="0"/>
    <n v="0.1"/>
    <s v="Clara"/>
    <n v="235"/>
    <n v="209"/>
    <n v="13"/>
    <n v="1"/>
    <n v="25"/>
    <n v="17"/>
    <n v="1"/>
    <n v="2"/>
    <n v="-1"/>
    <n v="53"/>
    <n v="21"/>
    <n v="4"/>
    <n v="235"/>
    <n v="0.78333333333333555"/>
    <n v="209"/>
    <n v="1"/>
    <n v="25"/>
    <n v="0.55559999999999998"/>
    <n v="17"/>
    <n v="0.56666666666666676"/>
    <n v="13"/>
    <n v="0.8666666666666667"/>
    <n v="1"/>
    <n v="0.10000000000000014"/>
    <n v="0"/>
    <x v="6"/>
  </r>
  <r>
    <x v="1"/>
    <d v="2011-12-30T00:00:00"/>
    <x v="0"/>
    <s v="UPA400"/>
    <x v="85"/>
    <x v="184"/>
    <n v="603887"/>
    <n v="125915"/>
    <n v="0"/>
    <n v="4.0999999999999996"/>
    <n v="0"/>
    <n v="26.5"/>
    <n v="6.8"/>
    <n v="36.700000000000003"/>
    <m/>
    <n v="-1"/>
    <s v="Oscura"/>
    <n v="168.1"/>
    <n v="168.6"/>
    <n v="14.1"/>
    <n v="7.3"/>
    <n v="28.3"/>
    <n v="31.4"/>
    <n v="1"/>
    <n v="0"/>
    <n v="0"/>
    <n v="120.1"/>
    <n v="50"/>
    <n v="3.6"/>
    <n v="168"/>
    <n v="0.56000000000000449"/>
    <n v="169"/>
    <n v="1"/>
    <n v="28"/>
    <n v="0.62222222222222168"/>
    <n v="31"/>
    <n v="1"/>
    <n v="14"/>
    <n v="0.93333333333333335"/>
    <n v="7"/>
    <n v="0.70000000000000007"/>
    <n v="0"/>
    <x v="7"/>
  </r>
  <r>
    <x v="1"/>
    <d v="2011-12-30T00:00:00"/>
    <x v="0"/>
    <s v="UPA400"/>
    <x v="85"/>
    <x v="280"/>
    <n v="571347"/>
    <n v="93375"/>
    <n v="0"/>
    <n v="0"/>
    <n v="0"/>
    <n v="29.5"/>
    <n v="7.2"/>
    <n v="40.799999999999997"/>
    <m/>
    <n v="-1"/>
    <s v="Oscura"/>
    <n v="80"/>
    <n v="40.799999999999997"/>
    <n v="7.1"/>
    <n v="4.9000000000000004"/>
    <n v="0"/>
    <n v="12.7"/>
    <n v="0"/>
    <n v="1.6"/>
    <n v="0"/>
    <n v="32.5"/>
    <n v="12.3"/>
    <n v="0.5"/>
    <n v="80"/>
    <n v="0.26666666666667027"/>
    <n v="41"/>
    <n v="0.2733333333333306"/>
    <n v="0"/>
    <n v="-4.9266146717741321E-16"/>
    <n v="13"/>
    <n v="0.43333333333333346"/>
    <n v="7"/>
    <n v="0.46666666666666679"/>
    <n v="5"/>
    <n v="0.50000000000000011"/>
    <n v="0"/>
    <x v="8"/>
  </r>
  <r>
    <x v="1"/>
    <d v="2011-11-27T00:00:00"/>
    <x v="0"/>
    <s v="UPA400"/>
    <x v="86"/>
    <x v="370"/>
    <n v="853786"/>
    <n v="44431"/>
    <n v="0"/>
    <n v="5"/>
    <m/>
    <n v="7"/>
    <n v="6.4"/>
    <m/>
    <m/>
    <n v="0.05"/>
    <m/>
    <n v="304"/>
    <n v="134"/>
    <n v="2"/>
    <n v="1"/>
    <n v="6"/>
    <n v="22"/>
    <n v="0"/>
    <n v="1"/>
    <n v="1"/>
    <n v="83"/>
    <n v="8"/>
    <n v="1"/>
    <n v="304"/>
    <n v="1.3"/>
    <n v="134"/>
    <n v="0.89333333333333265"/>
    <n v="6"/>
    <n v="0.13333333333333286"/>
    <n v="22"/>
    <n v="0.73333333333333339"/>
    <n v="2"/>
    <n v="0.13333333333333353"/>
    <n v="1"/>
    <n v="0.10000000000000014"/>
    <n v="1"/>
    <x v="0"/>
  </r>
  <r>
    <x v="1"/>
    <d v="2011-11-27T00:00:00"/>
    <x v="0"/>
    <s v="UPA400"/>
    <x v="86"/>
    <x v="23"/>
    <n v="812780"/>
    <n v="3445"/>
    <n v="0"/>
    <n v="5"/>
    <m/>
    <n v="5"/>
    <n v="6.8"/>
    <m/>
    <m/>
    <n v="0.04"/>
    <m/>
    <n v="81"/>
    <n v="65"/>
    <n v="3"/>
    <n v="0"/>
    <n v="4"/>
    <n v="10"/>
    <n v="0"/>
    <n v="0"/>
    <n v="0"/>
    <n v="79"/>
    <n v="4"/>
    <n v="1"/>
    <n v="81"/>
    <n v="0.27000000000000363"/>
    <n v="65"/>
    <n v="0.4333333333333303"/>
    <n v="4"/>
    <n v="8.8888888888888407E-2"/>
    <n v="10"/>
    <n v="0.33339999999999997"/>
    <n v="3"/>
    <n v="0.20000000000000018"/>
    <n v="0"/>
    <n v="1.3877787807814457E-16"/>
    <n v="0"/>
    <x v="1"/>
  </r>
  <r>
    <x v="1"/>
    <d v="2011-11-27T00:00:00"/>
    <x v="0"/>
    <s v="UPA400"/>
    <x v="86"/>
    <x v="25"/>
    <n v="719501"/>
    <n v="4039"/>
    <n v="0"/>
    <n v="2"/>
    <m/>
    <n v="2"/>
    <n v="6.5220000000000002"/>
    <n v="30.31"/>
    <n v="1.32"/>
    <n v="0.25"/>
    <m/>
    <n v="29"/>
    <n v="34"/>
    <n v="0"/>
    <n v="0"/>
    <n v="3"/>
    <n v="1"/>
    <n v="0"/>
    <m/>
    <n v="0"/>
    <n v="23"/>
    <n v="0"/>
    <n v="0"/>
    <n v="29"/>
    <n v="9.6666666666670453E-2"/>
    <n v="34"/>
    <n v="0.22666666666666402"/>
    <n v="3"/>
    <n v="6.666666666666618E-2"/>
    <n v="1"/>
    <n v="3.3333333333333541E-2"/>
    <n v="0"/>
    <n v="1.9428902930940239E-16"/>
    <n v="0"/>
    <n v="1.3877787807814457E-16"/>
    <n v="0"/>
    <x v="2"/>
  </r>
  <r>
    <x v="1"/>
    <d v="2011-11-27T00:00:00"/>
    <x v="0"/>
    <s v="UPA400"/>
    <x v="86"/>
    <x v="14"/>
    <n v="708335"/>
    <n v="62951"/>
    <n v="0"/>
    <n v="4"/>
    <m/>
    <n v="2"/>
    <n v="6.9"/>
    <n v="34.5"/>
    <n v="1.26"/>
    <n v="0.03"/>
    <m/>
    <n v="77"/>
    <n v="174"/>
    <n v="3"/>
    <n v="1"/>
    <n v="7"/>
    <n v="6"/>
    <n v="0"/>
    <n v="2"/>
    <n v="0"/>
    <n v="29"/>
    <n v="7"/>
    <n v="1"/>
    <n v="77"/>
    <n v="0.25666666666667021"/>
    <n v="174"/>
    <n v="1"/>
    <n v="7"/>
    <n v="0.15555555555555509"/>
    <n v="6"/>
    <n v="0.20000000000000018"/>
    <n v="3"/>
    <n v="0.20000000000000018"/>
    <n v="1"/>
    <n v="0.10000000000000014"/>
    <n v="0"/>
    <x v="3"/>
  </r>
  <r>
    <x v="1"/>
    <d v="2011-11-27T00:00:00"/>
    <x v="0"/>
    <s v="UPA400"/>
    <x v="86"/>
    <x v="371"/>
    <n v="674374"/>
    <n v="28990"/>
    <n v="0"/>
    <n v="3"/>
    <m/>
    <n v="2"/>
    <n v="7.1"/>
    <n v="36.1"/>
    <n v="1.02"/>
    <n v="0.04"/>
    <m/>
    <n v="36"/>
    <n v="96"/>
    <n v="2"/>
    <n v="1"/>
    <n v="5"/>
    <n v="3"/>
    <n v="0"/>
    <n v="1"/>
    <n v="0"/>
    <n v="29"/>
    <n v="3"/>
    <n v="0"/>
    <n v="36"/>
    <n v="0.12000000000000374"/>
    <n v="96"/>
    <n v="0.63999999999999768"/>
    <n v="5"/>
    <n v="0.11111111111111063"/>
    <n v="3"/>
    <n v="0.1000000000000002"/>
    <n v="2"/>
    <n v="0.13333333333333353"/>
    <n v="1"/>
    <n v="0.10000000000000014"/>
    <n v="0"/>
    <x v="4"/>
  </r>
  <r>
    <x v="1"/>
    <d v="2011-11-27T00:00:00"/>
    <x v="0"/>
    <s v="UPA400"/>
    <x v="86"/>
    <x v="67"/>
    <n v="664696"/>
    <n v="182277"/>
    <n v="0"/>
    <n v="6"/>
    <n v="0"/>
    <n v="12"/>
    <n v="7"/>
    <n v="36.9"/>
    <n v="0.1"/>
    <n v="0.1"/>
    <s v="Clara"/>
    <n v="299"/>
    <n v="268"/>
    <n v="10"/>
    <n v="1"/>
    <n v="23"/>
    <n v="20"/>
    <n v="0"/>
    <n v="2"/>
    <n v="0"/>
    <n v="45"/>
    <n v="17"/>
    <n v="3"/>
    <n v="299"/>
    <n v="0.9966666666666667"/>
    <n v="268"/>
    <n v="1"/>
    <n v="23"/>
    <n v="0.51111111111111041"/>
    <n v="20"/>
    <n v="0.66666666666666674"/>
    <n v="10"/>
    <n v="0.66666666666666674"/>
    <n v="1"/>
    <n v="0.10000000000000014"/>
    <n v="0"/>
    <x v="5"/>
  </r>
  <r>
    <x v="1"/>
    <d v="2011-11-27T00:00:00"/>
    <x v="0"/>
    <s v="UPA400"/>
    <x v="86"/>
    <x v="256"/>
    <n v="645384"/>
    <n v="182737"/>
    <n v="0"/>
    <n v="5"/>
    <n v="-1"/>
    <n v="5"/>
    <n v="7.1"/>
    <n v="37.1"/>
    <n v="0.1"/>
    <n v="0.1"/>
    <s v="Clara"/>
    <n v="76"/>
    <n v="263"/>
    <n v="5"/>
    <n v="2"/>
    <n v="12"/>
    <n v="5"/>
    <n v="0"/>
    <n v="2"/>
    <n v="-1"/>
    <n v="46"/>
    <n v="22"/>
    <n v="2"/>
    <n v="76"/>
    <n v="0.25333333333333685"/>
    <n v="263"/>
    <n v="1"/>
    <n v="12"/>
    <n v="0.26666666666666622"/>
    <n v="5"/>
    <n v="0.16666666666666685"/>
    <n v="5"/>
    <n v="0.33333333333333348"/>
    <n v="2"/>
    <n v="0.20000000000000015"/>
    <n v="0"/>
    <x v="6"/>
  </r>
  <r>
    <x v="1"/>
    <d v="2011-11-27T00:00:00"/>
    <x v="0"/>
    <s v="UPA400"/>
    <x v="86"/>
    <x v="372"/>
    <n v="634053"/>
    <n v="151634"/>
    <n v="0"/>
    <n v="36"/>
    <n v="-1"/>
    <n v="11"/>
    <n v="7"/>
    <n v="36.9"/>
    <n v="0.1"/>
    <n v="0.1"/>
    <s v="Clara"/>
    <n v="247"/>
    <n v="199"/>
    <n v="10"/>
    <n v="1"/>
    <n v="21"/>
    <n v="15"/>
    <n v="0"/>
    <n v="2"/>
    <n v="-1"/>
    <n v="41"/>
    <n v="16"/>
    <n v="3"/>
    <n v="247"/>
    <n v="0.82333333333333514"/>
    <n v="199"/>
    <n v="1"/>
    <n v="21"/>
    <n v="0.46666666666666601"/>
    <n v="15"/>
    <n v="0.50000000000000011"/>
    <n v="10"/>
    <n v="0.66666666666666674"/>
    <n v="1"/>
    <n v="0.10000000000000014"/>
    <n v="0"/>
    <x v="7"/>
  </r>
  <r>
    <x v="1"/>
    <d v="2011-11-27T00:00:00"/>
    <x v="0"/>
    <s v="UPA400"/>
    <x v="86"/>
    <x v="339"/>
    <n v="605247"/>
    <n v="122828"/>
    <n v="0"/>
    <n v="4.5"/>
    <n v="0"/>
    <n v="18.100000000000001"/>
    <n v="6.7"/>
    <n v="37.1"/>
    <m/>
    <n v="-1"/>
    <s v="Oscura"/>
    <n v="176.9"/>
    <n v="148.80000000000001"/>
    <n v="12.3"/>
    <n v="7.5"/>
    <n v="21.6"/>
    <n v="27.8"/>
    <n v="0.9"/>
    <n v="0"/>
    <n v="0"/>
    <n v="123.6"/>
    <n v="36.700000000000003"/>
    <n v="2.7"/>
    <n v="177"/>
    <n v="0.59000000000000419"/>
    <n v="149"/>
    <n v="0.99333333333333329"/>
    <n v="22"/>
    <n v="0.48888888888888821"/>
    <n v="28"/>
    <n v="0.93333333333333335"/>
    <n v="12"/>
    <n v="0.8"/>
    <n v="8"/>
    <n v="0.8"/>
    <n v="0"/>
    <x v="8"/>
  </r>
  <r>
    <x v="1"/>
    <d v="2011-11-27T00:00:00"/>
    <x v="0"/>
    <s v="UPA400"/>
    <x v="86"/>
    <x v="373"/>
    <n v="571950"/>
    <n v="89531"/>
    <n v="0"/>
    <n v="0"/>
    <n v="0"/>
    <n v="21.2"/>
    <n v="7.1"/>
    <n v="46.5"/>
    <m/>
    <n v="-1"/>
    <s v="Oscura"/>
    <n v="77.400000000000006"/>
    <n v="40.9"/>
    <n v="4.8"/>
    <n v="3.3"/>
    <n v="0"/>
    <n v="15.2"/>
    <n v="0"/>
    <n v="2.2000000000000002"/>
    <n v="0"/>
    <n v="3.2"/>
    <n v="7.1"/>
    <n v="0.6"/>
    <n v="77"/>
    <n v="0.25666666666667021"/>
    <n v="41"/>
    <n v="0.2733333333333306"/>
    <n v="0"/>
    <n v="-4.9266146717741321E-16"/>
    <n v="15"/>
    <n v="0.50000000000000011"/>
    <n v="5"/>
    <n v="0.33333333333333348"/>
    <n v="3"/>
    <n v="0.30000000000000016"/>
    <n v="0"/>
    <x v="9"/>
  </r>
  <r>
    <x v="1"/>
    <d v="2012-03-07T00:00:00"/>
    <x v="0"/>
    <s v="UPA400"/>
    <x v="87"/>
    <x v="374"/>
    <n v="803152"/>
    <n v="75512"/>
    <n v="0"/>
    <n v="5"/>
    <m/>
    <n v="4"/>
    <n v="6"/>
    <m/>
    <m/>
    <n v="0.5"/>
    <m/>
    <n v="161"/>
    <n v="114"/>
    <n v="7"/>
    <n v="0"/>
    <n v="10"/>
    <n v="16"/>
    <n v="0"/>
    <n v="0"/>
    <n v="1"/>
    <n v="39"/>
    <n v="5"/>
    <n v="1"/>
    <n v="161"/>
    <n v="0.5366666666666714"/>
    <n v="114"/>
    <n v="0.75999999999999845"/>
    <n v="10"/>
    <n v="0.22222222222222177"/>
    <n v="16"/>
    <n v="0.53333333333333344"/>
    <n v="7"/>
    <n v="0.46666666666666679"/>
    <n v="0"/>
    <n v="1.3877787807814457E-16"/>
    <n v="1"/>
    <x v="0"/>
  </r>
  <r>
    <x v="1"/>
    <d v="2012-03-07T00:00:00"/>
    <x v="0"/>
    <s v="UPA400"/>
    <x v="87"/>
    <x v="375"/>
    <n v="775132"/>
    <n v="47492"/>
    <n v="0"/>
    <n v="3"/>
    <m/>
    <n v="1"/>
    <n v="6"/>
    <m/>
    <m/>
    <n v="0.36"/>
    <m/>
    <n v="73"/>
    <n v="53"/>
    <n v="2"/>
    <n v="0"/>
    <n v="5"/>
    <n v="8"/>
    <n v="0"/>
    <n v="0"/>
    <n v="0"/>
    <n v="27"/>
    <n v="2"/>
    <n v="0"/>
    <n v="73"/>
    <n v="0.24333333333333684"/>
    <n v="53"/>
    <n v="0.35333333333333045"/>
    <n v="5"/>
    <n v="0.11111111111111063"/>
    <n v="8"/>
    <n v="0.26666666666666683"/>
    <n v="2"/>
    <n v="0.13333333333333353"/>
    <n v="0"/>
    <n v="1.3877787807814457E-16"/>
    <n v="0"/>
    <x v="1"/>
  </r>
  <r>
    <x v="1"/>
    <d v="2012-03-07T00:00:00"/>
    <x v="0"/>
    <s v="UPA400"/>
    <x v="87"/>
    <x v="25"/>
    <n v="757324"/>
    <n v="60553"/>
    <n v="0"/>
    <n v="6"/>
    <m/>
    <n v="3"/>
    <n v="5.806"/>
    <n v="27.3"/>
    <n v="1.37"/>
    <n v="0.25"/>
    <m/>
    <n v="98"/>
    <n v="111"/>
    <n v="4"/>
    <n v="0"/>
    <n v="20"/>
    <n v="9"/>
    <n v="0"/>
    <m/>
    <n v="1"/>
    <n v="30"/>
    <n v="3"/>
    <n v="1"/>
    <n v="98"/>
    <n v="0.32666666666667066"/>
    <n v="111"/>
    <n v="0.73999999999999833"/>
    <n v="20"/>
    <n v="0.44444444444444381"/>
    <n v="9"/>
    <n v="0.30000000000000016"/>
    <n v="4"/>
    <n v="0.26666666666666683"/>
    <n v="0"/>
    <n v="1.3877787807814457E-16"/>
    <n v="0"/>
    <x v="2"/>
  </r>
  <r>
    <x v="1"/>
    <d v="2012-03-07T00:00:00"/>
    <x v="0"/>
    <s v="UPA400"/>
    <x v="87"/>
    <x v="14"/>
    <n v="746131"/>
    <n v="49360"/>
    <n v="0"/>
    <n v="8"/>
    <m/>
    <n v="3"/>
    <n v="5.8"/>
    <m/>
    <m/>
    <n v="0.09"/>
    <m/>
    <n v="94"/>
    <n v="110"/>
    <n v="4"/>
    <n v="0"/>
    <n v="19"/>
    <n v="12"/>
    <n v="1"/>
    <n v="1"/>
    <n v="1"/>
    <n v="32"/>
    <n v="5"/>
    <n v="1"/>
    <n v="94"/>
    <n v="0.31333333333333724"/>
    <n v="110"/>
    <n v="0.73333333333333162"/>
    <n v="19"/>
    <n v="0.42222222222222161"/>
    <n v="12"/>
    <n v="0.40000000000000013"/>
    <n v="4"/>
    <n v="0.26666666666666683"/>
    <n v="0"/>
    <n v="1.3877787807814457E-16"/>
    <n v="0"/>
    <x v="3"/>
  </r>
  <r>
    <x v="1"/>
    <d v="2012-03-07T00:00:00"/>
    <x v="0"/>
    <s v="UPA400"/>
    <x v="87"/>
    <x v="166"/>
    <n v="685066"/>
    <n v="29867"/>
    <n v="0"/>
    <n v="4"/>
    <m/>
    <n v="5"/>
    <n v="6.4"/>
    <m/>
    <m/>
    <n v="0.85"/>
    <m/>
    <n v="100"/>
    <n v="74"/>
    <n v="4"/>
    <n v="0"/>
    <n v="6"/>
    <n v="12"/>
    <n v="0"/>
    <n v="0"/>
    <n v="0"/>
    <n v="39"/>
    <n v="5"/>
    <n v="1"/>
    <n v="100"/>
    <n v="0.33333333333333737"/>
    <n v="74"/>
    <n v="0.49333333333333018"/>
    <n v="6"/>
    <n v="0.13333333333333286"/>
    <n v="12"/>
    <n v="0.40000000000000013"/>
    <n v="4"/>
    <n v="0.26666666666666683"/>
    <n v="0"/>
    <n v="1.3877787807814457E-16"/>
    <n v="0"/>
    <x v="4"/>
  </r>
  <r>
    <x v="1"/>
    <d v="2012-03-07T00:00:00"/>
    <x v="0"/>
    <s v="UPA400"/>
    <x v="87"/>
    <x v="329"/>
    <n v="655199"/>
    <n v="152763"/>
    <n v="0"/>
    <n v="4"/>
    <m/>
    <n v="12"/>
    <n v="7.1"/>
    <n v="36.700000000000003"/>
    <n v="0.5"/>
    <n v="0.1"/>
    <s v="Clara"/>
    <n v="321"/>
    <n v="208"/>
    <n v="7"/>
    <n v="1"/>
    <n v="16"/>
    <n v="19"/>
    <n v="0"/>
    <n v="1"/>
    <n v="0"/>
    <n v="37"/>
    <n v="15"/>
    <n v="2"/>
    <n v="321"/>
    <n v="1.3"/>
    <n v="208"/>
    <n v="1"/>
    <n v="16"/>
    <n v="0.35555555555555501"/>
    <n v="19"/>
    <n v="0.63333333333333341"/>
    <n v="7"/>
    <n v="0.46666666666666679"/>
    <n v="1"/>
    <n v="0.10000000000000014"/>
    <n v="0"/>
    <x v="5"/>
  </r>
  <r>
    <x v="1"/>
    <d v="2012-03-07T00:00:00"/>
    <x v="0"/>
    <s v="UPA400"/>
    <x v="87"/>
    <x v="173"/>
    <n v="629272"/>
    <n v="126836"/>
    <n v="0"/>
    <n v="2"/>
    <n v="0"/>
    <n v="11"/>
    <n v="6.8"/>
    <n v="36.6"/>
    <n v="0"/>
    <n v="0.1"/>
    <s v="Clara"/>
    <n v="336"/>
    <n v="214"/>
    <n v="6"/>
    <n v="0"/>
    <n v="16"/>
    <n v="19"/>
    <n v="1"/>
    <n v="1"/>
    <n v="0"/>
    <n v="39"/>
    <n v="20"/>
    <n v="3"/>
    <n v="336"/>
    <n v="1"/>
    <n v="214"/>
    <n v="1"/>
    <n v="16"/>
    <n v="0.35555555555555501"/>
    <n v="19"/>
    <n v="0.63333333333333341"/>
    <n v="6"/>
    <n v="0.40000000000000013"/>
    <n v="0"/>
    <n v="1.3877787807814457E-16"/>
    <n v="0"/>
    <x v="6"/>
  </r>
  <r>
    <x v="1"/>
    <d v="2012-03-07T00:00:00"/>
    <x v="0"/>
    <s v="UPA400"/>
    <x v="87"/>
    <x v="63"/>
    <n v="619406"/>
    <n v="156759"/>
    <n v="0"/>
    <n v="35.6"/>
    <n v="0"/>
    <n v="11.4"/>
    <n v="6.9"/>
    <n v="36.1"/>
    <m/>
    <n v="-1"/>
    <s v="Oscura"/>
    <n v="97.3"/>
    <n v="197.6"/>
    <n v="8.5"/>
    <n v="7.5"/>
    <n v="14.9"/>
    <n v="14.4"/>
    <n v="1.1000000000000001"/>
    <n v="0"/>
    <n v="0"/>
    <n v="127.6"/>
    <n v="21.1"/>
    <n v="6.1"/>
    <n v="97"/>
    <n v="0.3233333333333373"/>
    <n v="198"/>
    <n v="1"/>
    <n v="15"/>
    <n v="0.33333333333333282"/>
    <n v="14"/>
    <n v="0.46666666666666679"/>
    <n v="9"/>
    <n v="0.60000000000000009"/>
    <n v="8"/>
    <n v="0.8"/>
    <n v="0"/>
    <x v="7"/>
  </r>
  <r>
    <x v="1"/>
    <d v="2012-03-07T00:00:00"/>
    <x v="0"/>
    <s v="UPA400"/>
    <x v="87"/>
    <x v="29"/>
    <n v="586947"/>
    <n v="124299"/>
    <n v="0"/>
    <n v="0"/>
    <n v="0"/>
    <n v="10.4"/>
    <n v="6.6"/>
    <n v="34.700000000000003"/>
    <m/>
    <n v="-1"/>
    <s v="Oscura"/>
    <n v="47.2"/>
    <n v="99.2"/>
    <n v="7.3"/>
    <n v="3.6"/>
    <n v="18.100000000000001"/>
    <n v="17.899999999999999"/>
    <n v="1.1000000000000001"/>
    <n v="0"/>
    <n v="0"/>
    <n v="87.8"/>
    <n v="32.799999999999997"/>
    <n v="3.4"/>
    <n v="47"/>
    <n v="0.15666666666667034"/>
    <n v="99"/>
    <n v="0.6"/>
    <n v="18"/>
    <n v="0.39999999999999941"/>
    <n v="18"/>
    <n v="0.60000000000000009"/>
    <n v="7"/>
    <n v="0.46666666666666679"/>
    <n v="4"/>
    <n v="0.40000000000000013"/>
    <n v="0"/>
    <x v="8"/>
  </r>
  <r>
    <x v="1"/>
    <d v="2012-03-07T00:00:00"/>
    <x v="0"/>
    <s v="UPA400"/>
    <x v="87"/>
    <x v="376"/>
    <n v="550813"/>
    <n v="88166"/>
    <n v="0"/>
    <n v="0"/>
    <n v="0"/>
    <n v="12.8"/>
    <n v="7.1"/>
    <n v="20"/>
    <m/>
    <n v="-1"/>
    <s v="Oscura"/>
    <n v="113.2"/>
    <n v="92.6"/>
    <n v="11.9"/>
    <n v="4.7"/>
    <n v="9.1999999999999993"/>
    <n v="10.4"/>
    <n v="1.4"/>
    <n v="1.4"/>
    <n v="0"/>
    <n v="145.4"/>
    <n v="43.5"/>
    <n v="1.1000000000000001"/>
    <n v="113"/>
    <n v="0.37666666666667098"/>
    <n v="93"/>
    <n v="0.62"/>
    <n v="9"/>
    <n v="0.19999999999999954"/>
    <n v="10"/>
    <n v="0.33339999999999997"/>
    <n v="12"/>
    <n v="0.8"/>
    <n v="5"/>
    <n v="0.50000000000000011"/>
    <n v="0"/>
    <x v="9"/>
  </r>
  <r>
    <x v="1"/>
    <d v="2011-11-19T00:00:00"/>
    <x v="0"/>
    <s v="UPA400"/>
    <x v="88"/>
    <x v="377"/>
    <n v="816720"/>
    <n v="51250"/>
    <n v="0"/>
    <n v="5"/>
    <m/>
    <n v="5"/>
    <n v="6.1"/>
    <m/>
    <m/>
    <n v="0.41"/>
    <m/>
    <n v="97"/>
    <n v="85"/>
    <n v="12"/>
    <n v="0"/>
    <n v="10"/>
    <n v="12"/>
    <n v="0"/>
    <n v="1"/>
    <n v="1"/>
    <n v="38"/>
    <n v="8"/>
    <n v="1"/>
    <n v="97"/>
    <n v="0.3233333333333373"/>
    <n v="85"/>
    <n v="0.56666666666666388"/>
    <n v="10"/>
    <n v="0.22222222222222177"/>
    <n v="12"/>
    <n v="0.40000000000000013"/>
    <n v="12"/>
    <n v="0.8"/>
    <n v="0"/>
    <n v="1.3877787807814457E-16"/>
    <n v="1"/>
    <x v="0"/>
  </r>
  <r>
    <x v="1"/>
    <d v="2011-11-19T00:00:00"/>
    <x v="0"/>
    <s v="UPA400"/>
    <x v="88"/>
    <x v="139"/>
    <n v="747110"/>
    <n v="65406"/>
    <n v="0"/>
    <n v="6"/>
    <m/>
    <n v="2"/>
    <n v="5.9820000000000002"/>
    <n v="28.14"/>
    <n v="1.21"/>
    <n v="0.82"/>
    <m/>
    <n v="79"/>
    <n v="101"/>
    <n v="7"/>
    <n v="1"/>
    <n v="8"/>
    <n v="8"/>
    <n v="0"/>
    <m/>
    <n v="1"/>
    <n v="33"/>
    <n v="3"/>
    <n v="1"/>
    <n v="79"/>
    <n v="0.26333333333333692"/>
    <n v="101"/>
    <n v="0.67333333333333123"/>
    <n v="8"/>
    <n v="0.17777777777777731"/>
    <n v="8"/>
    <n v="0.26666666666666683"/>
    <n v="7"/>
    <n v="0.46666666666666679"/>
    <n v="1"/>
    <n v="0.10000000000000014"/>
    <n v="0"/>
    <x v="1"/>
  </r>
  <r>
    <x v="1"/>
    <d v="2011-11-19T00:00:00"/>
    <x v="0"/>
    <s v="UPA400"/>
    <x v="88"/>
    <x v="33"/>
    <n v="727334"/>
    <n v="45630"/>
    <n v="0"/>
    <n v="3"/>
    <m/>
    <n v="1"/>
    <n v="6"/>
    <m/>
    <m/>
    <n v="0.23"/>
    <m/>
    <n v="98"/>
    <n v="159"/>
    <n v="4"/>
    <n v="1"/>
    <n v="6"/>
    <n v="11"/>
    <n v="0"/>
    <n v="1"/>
    <n v="1"/>
    <n v="39"/>
    <n v="5"/>
    <n v="1"/>
    <n v="98"/>
    <n v="0.32666666666667066"/>
    <n v="159"/>
    <n v="1"/>
    <n v="6"/>
    <n v="0.13333333333333286"/>
    <n v="11"/>
    <n v="0.36666666666666681"/>
    <n v="4"/>
    <n v="0.26666666666666683"/>
    <n v="1"/>
    <n v="0.10000000000000014"/>
    <n v="0"/>
    <x v="2"/>
  </r>
  <r>
    <x v="1"/>
    <d v="2011-11-19T00:00:00"/>
    <x v="0"/>
    <s v="UPA400"/>
    <x v="88"/>
    <x v="344"/>
    <n v="655022"/>
    <n v="161756"/>
    <n v="0"/>
    <n v="4"/>
    <m/>
    <n v="10"/>
    <n v="7.1"/>
    <n v="37.1"/>
    <n v="0.3"/>
    <n v="0"/>
    <s v="Clara"/>
    <n v="155"/>
    <n v="129"/>
    <n v="5"/>
    <n v="0"/>
    <n v="16"/>
    <n v="10"/>
    <n v="0"/>
    <n v="0"/>
    <n v="0"/>
    <n v="47"/>
    <n v="17"/>
    <n v="3"/>
    <n v="155"/>
    <n v="0.5166666666666716"/>
    <n v="129"/>
    <n v="0.8599999999999991"/>
    <n v="16"/>
    <n v="0.35555555555555501"/>
    <n v="10"/>
    <n v="0.33339999999999997"/>
    <n v="5"/>
    <n v="0.33333333333333348"/>
    <n v="0"/>
    <n v="1.3877787807814457E-16"/>
    <n v="0"/>
    <x v="3"/>
  </r>
  <r>
    <x v="1"/>
    <d v="2011-11-19T00:00:00"/>
    <x v="0"/>
    <s v="UPA400"/>
    <x v="88"/>
    <x v="378"/>
    <n v="636234"/>
    <n v="142968"/>
    <n v="0"/>
    <n v="4"/>
    <n v="0"/>
    <n v="15"/>
    <n v="7.1"/>
    <n v="36.700000000000003"/>
    <n v="0"/>
    <n v="0.1"/>
    <s v="Clara"/>
    <n v="221"/>
    <n v="165"/>
    <n v="7"/>
    <n v="1"/>
    <n v="24"/>
    <n v="14"/>
    <n v="1"/>
    <n v="1"/>
    <n v="0"/>
    <n v="50"/>
    <n v="22"/>
    <n v="4"/>
    <n v="221"/>
    <n v="0.73666666666666936"/>
    <n v="165"/>
    <n v="1"/>
    <n v="24"/>
    <n v="0.53333333333333266"/>
    <n v="14"/>
    <n v="0.46666666666666679"/>
    <n v="7"/>
    <n v="0.46666666666666679"/>
    <n v="1"/>
    <n v="0.10000000000000014"/>
    <n v="0"/>
    <x v="4"/>
  </r>
  <r>
    <x v="1"/>
    <d v="2011-11-19T00:00:00"/>
    <x v="0"/>
    <s v="UPA400"/>
    <x v="88"/>
    <x v="49"/>
    <n v="594496"/>
    <n v="101230"/>
    <n v="0"/>
    <n v="31"/>
    <n v="0"/>
    <n v="22.2"/>
    <n v="6.8"/>
    <n v="35.700000000000003"/>
    <m/>
    <n v="-1"/>
    <s v="Oscura"/>
    <n v="130.5"/>
    <n v="116.6"/>
    <n v="4.3"/>
    <n v="2.2999999999999998"/>
    <n v="14.6"/>
    <n v="12.5"/>
    <n v="0.9"/>
    <n v="0"/>
    <n v="0"/>
    <n v="144.9"/>
    <n v="23.2"/>
    <n v="8.3000000000000007"/>
    <n v="131"/>
    <n v="0.43666666666667137"/>
    <n v="117"/>
    <n v="0.77999999999999858"/>
    <n v="15"/>
    <n v="0.33333333333333282"/>
    <n v="13"/>
    <n v="0.43333333333333346"/>
    <n v="4"/>
    <n v="0.26666666666666683"/>
    <n v="2"/>
    <n v="0.20000000000000015"/>
    <n v="0"/>
    <x v="5"/>
  </r>
  <r>
    <x v="1"/>
    <d v="2011-11-19T00:00:00"/>
    <x v="0"/>
    <s v="UPA400"/>
    <x v="88"/>
    <x v="307"/>
    <n v="595352"/>
    <n v="92916"/>
    <n v="0"/>
    <n v="32.5"/>
    <n v="0"/>
    <n v="14.7"/>
    <n v="7.5"/>
    <n v="48.9"/>
    <m/>
    <n v="-1"/>
    <s v="Oscura"/>
    <n v="155.69999999999999"/>
    <n v="98.9"/>
    <n v="10.4"/>
    <n v="1.6"/>
    <n v="11.5"/>
    <n v="13.3"/>
    <n v="1.3"/>
    <n v="0"/>
    <n v="0"/>
    <n v="190.5"/>
    <n v="49"/>
    <n v="73.900000000000006"/>
    <n v="156"/>
    <n v="0.5200000000000049"/>
    <n v="99"/>
    <n v="0.6"/>
    <n v="12"/>
    <n v="0.26666666666666622"/>
    <n v="13"/>
    <n v="0.43333333333333346"/>
    <n v="10"/>
    <n v="0.66666666666666674"/>
    <n v="2"/>
    <n v="0.20000000000000015"/>
    <n v="0"/>
    <x v="6"/>
  </r>
  <r>
    <x v="1"/>
    <d v="2011-11-19T00:00:00"/>
    <x v="0"/>
    <s v="UPA400"/>
    <x v="88"/>
    <x v="142"/>
    <n v="565272"/>
    <n v="62836"/>
    <n v="0"/>
    <n v="0.5"/>
    <n v="0"/>
    <n v="17.7"/>
    <n v="6.6"/>
    <n v="35.4"/>
    <m/>
    <n v="-1"/>
    <s v="Oscura"/>
    <n v="96.6"/>
    <n v="50.1"/>
    <n v="3.5"/>
    <n v="2.8"/>
    <n v="8.1999999999999993"/>
    <n v="15.1"/>
    <n v="1.2"/>
    <n v="0"/>
    <n v="0"/>
    <n v="150.5"/>
    <n v="46.2"/>
    <n v="3.6"/>
    <n v="97"/>
    <n v="0.3233333333333373"/>
    <n v="50"/>
    <n v="0.33333333333333048"/>
    <n v="8"/>
    <n v="0.17777777777777731"/>
    <n v="15"/>
    <n v="0.50000000000000011"/>
    <n v="4"/>
    <n v="0.26666666666666683"/>
    <n v="3"/>
    <n v="0.30000000000000016"/>
    <n v="0"/>
    <x v="7"/>
  </r>
  <r>
    <x v="1"/>
    <d v="2011-11-19T00:00:00"/>
    <x v="0"/>
    <s v="UPA400"/>
    <x v="88"/>
    <x v="192"/>
    <n v="525263"/>
    <n v="162364"/>
    <n v="0"/>
    <n v="0"/>
    <n v="0"/>
    <n v="13.3"/>
    <n v="6.8"/>
    <n v="36.5"/>
    <m/>
    <n v="-1"/>
    <s v="Oscura"/>
    <n v="103.3"/>
    <n v="44.5"/>
    <n v="4.5"/>
    <n v="1.8"/>
    <n v="8.1"/>
    <n v="1.9"/>
    <n v="0.5"/>
    <n v="1.1000000000000001"/>
    <n v="0"/>
    <n v="25.6"/>
    <n v="26.9"/>
    <n v="2.2999999999999998"/>
    <n v="103"/>
    <n v="0.34333333333333743"/>
    <n v="45"/>
    <n v="0.29999999999999721"/>
    <n v="8"/>
    <n v="0.17777777777777731"/>
    <n v="2"/>
    <n v="6.6666666666666874E-2"/>
    <n v="5"/>
    <n v="0.33333333333333348"/>
    <n v="2"/>
    <n v="0.20000000000000015"/>
    <n v="0"/>
    <x v="8"/>
  </r>
  <r>
    <x v="1"/>
    <d v="2011-12-29T00:00:00"/>
    <x v="0"/>
    <s v="UPA400"/>
    <x v="89"/>
    <x v="379"/>
    <n v="819256"/>
    <n v="33432"/>
    <n v="0"/>
    <n v="6"/>
    <m/>
    <n v="3"/>
    <n v="7"/>
    <m/>
    <m/>
    <n v="0"/>
    <s v="Clara"/>
    <n v="38"/>
    <n v="87"/>
    <n v="2"/>
    <n v="0"/>
    <n v="6"/>
    <n v="5"/>
    <n v="0"/>
    <n v="0"/>
    <n v="0"/>
    <n v="36"/>
    <n v="3"/>
    <n v="0"/>
    <n v="38"/>
    <n v="0.1266666666666704"/>
    <n v="87"/>
    <n v="0.5799999999999973"/>
    <n v="6"/>
    <n v="0.13333333333333286"/>
    <n v="5"/>
    <n v="0.16666666666666685"/>
    <n v="2"/>
    <n v="0.13333333333333353"/>
    <n v="0"/>
    <n v="1.3877787807814457E-16"/>
    <n v="1"/>
    <x v="0"/>
  </r>
  <r>
    <x v="1"/>
    <d v="2011-12-29T00:00:00"/>
    <x v="0"/>
    <s v="UPA400"/>
    <x v="89"/>
    <x v="210"/>
    <n v="785837"/>
    <n v="89632"/>
    <n v="0"/>
    <n v="8"/>
    <m/>
    <n v="6"/>
    <n v="6.7"/>
    <m/>
    <m/>
    <n v="0.41"/>
    <m/>
    <n v="44"/>
    <n v="75"/>
    <n v="0"/>
    <n v="0"/>
    <n v="6"/>
    <n v="5"/>
    <n v="0"/>
    <n v="0"/>
    <n v="0"/>
    <n v="80"/>
    <n v="6"/>
    <n v="1"/>
    <n v="44"/>
    <n v="0.14666666666667036"/>
    <n v="75"/>
    <n v="0.49999999999999684"/>
    <n v="6"/>
    <n v="0.13333333333333286"/>
    <n v="5"/>
    <n v="0.16666666666666685"/>
    <n v="0"/>
    <n v="1.9428902930940239E-16"/>
    <n v="0"/>
    <n v="1.3877787807814457E-16"/>
    <n v="0"/>
    <x v="1"/>
  </r>
  <r>
    <x v="1"/>
    <d v="2011-12-29T00:00:00"/>
    <x v="0"/>
    <s v="UPA400"/>
    <x v="89"/>
    <x v="380"/>
    <n v="796423"/>
    <n v="71110"/>
    <n v="0"/>
    <n v="7"/>
    <m/>
    <n v="1"/>
    <n v="5.7"/>
    <m/>
    <m/>
    <n v="0.28000000000000003"/>
    <m/>
    <n v="579"/>
    <n v="189"/>
    <n v="6"/>
    <n v="0"/>
    <n v="37"/>
    <n v="24"/>
    <n v="0"/>
    <n v="1"/>
    <n v="1"/>
    <n v="35"/>
    <n v="6"/>
    <n v="1"/>
    <n v="579"/>
    <n v="1.5"/>
    <n v="189"/>
    <n v="1"/>
    <n v="37"/>
    <n v="0.82222222222222197"/>
    <n v="24"/>
    <n v="0.8"/>
    <n v="6"/>
    <n v="0.40000000000000013"/>
    <n v="0"/>
    <n v="1.3877787807814457E-16"/>
    <n v="0"/>
    <x v="2"/>
  </r>
  <r>
    <x v="1"/>
    <d v="2011-12-29T00:00:00"/>
    <x v="0"/>
    <s v="UPA400"/>
    <x v="89"/>
    <x v="25"/>
    <n v="787307"/>
    <n v="61994"/>
    <n v="0"/>
    <n v="5"/>
    <m/>
    <n v="2"/>
    <n v="5.81"/>
    <n v="27.34"/>
    <n v="1.25"/>
    <n v="0.28999999999999998"/>
    <m/>
    <n v="297"/>
    <n v="133"/>
    <n v="4"/>
    <n v="1"/>
    <n v="24"/>
    <n v="17"/>
    <n v="0"/>
    <m/>
    <n v="0"/>
    <n v="30"/>
    <n v="3"/>
    <n v="1"/>
    <n v="297"/>
    <n v="0.9900000000000001"/>
    <n v="133"/>
    <n v="0.88666666666666594"/>
    <n v="24"/>
    <n v="0.53333333333333266"/>
    <n v="17"/>
    <n v="0.56666666666666676"/>
    <n v="4"/>
    <n v="0.26666666666666683"/>
    <n v="1"/>
    <n v="0.10000000000000014"/>
    <n v="0"/>
    <x v="3"/>
  </r>
  <r>
    <x v="1"/>
    <d v="2011-12-29T00:00:00"/>
    <x v="0"/>
    <s v="UPA400"/>
    <x v="89"/>
    <x v="381"/>
    <n v="768405"/>
    <n v="43092"/>
    <n v="0"/>
    <n v="4"/>
    <m/>
    <n v="1"/>
    <n v="5.9"/>
    <m/>
    <m/>
    <n v="0.32"/>
    <m/>
    <n v="444"/>
    <n v="113"/>
    <n v="8"/>
    <n v="0"/>
    <n v="21"/>
    <n v="21"/>
    <n v="1"/>
    <n v="1"/>
    <n v="1"/>
    <n v="30"/>
    <n v="6"/>
    <n v="1"/>
    <n v="444"/>
    <n v="1.3"/>
    <n v="113"/>
    <n v="0.75333333333333174"/>
    <n v="21"/>
    <n v="0.46666666666666601"/>
    <n v="21"/>
    <n v="0.70000000000000007"/>
    <n v="8"/>
    <n v="0.53333333333333344"/>
    <n v="0"/>
    <n v="1.3877787807814457E-16"/>
    <n v="0"/>
    <x v="4"/>
  </r>
  <r>
    <x v="1"/>
    <d v="2011-12-29T00:00:00"/>
    <x v="0"/>
    <s v="UPA400"/>
    <x v="89"/>
    <x v="79"/>
    <n v="694069"/>
    <n v="31001"/>
    <n v="0"/>
    <n v="2"/>
    <m/>
    <n v="2"/>
    <n v="6.1"/>
    <s v=""/>
    <s v=""/>
    <n v="0.73"/>
    <s v=""/>
    <n v="222"/>
    <n v="84"/>
    <n v="4"/>
    <n v="0"/>
    <n v="10"/>
    <n v="21"/>
    <n v="0"/>
    <n v="1"/>
    <n v="1"/>
    <n v="33"/>
    <n v="9"/>
    <n v="1"/>
    <n v="222"/>
    <n v="0.74000000000000266"/>
    <n v="84"/>
    <n v="0.55999999999999717"/>
    <n v="10"/>
    <n v="0.22222222222222177"/>
    <n v="21"/>
    <n v="0.70000000000000007"/>
    <n v="4"/>
    <n v="0.26666666666666683"/>
    <n v="0"/>
    <n v="1.3877787807814457E-16"/>
    <n v="0"/>
    <x v="5"/>
  </r>
  <r>
    <x v="1"/>
    <d v="2011-12-29T00:00:00"/>
    <x v="0"/>
    <s v="UPA400"/>
    <x v="89"/>
    <x v="301"/>
    <n v="663068"/>
    <n v="182215"/>
    <n v="0"/>
    <n v="5"/>
    <m/>
    <n v="8"/>
    <n v="7.1"/>
    <n v="37.4"/>
    <n v="0.8"/>
    <n v="0.1"/>
    <s v="Clara"/>
    <n v="439"/>
    <n v="204"/>
    <n v="12"/>
    <n v="1"/>
    <n v="26"/>
    <n v="30"/>
    <n v="0"/>
    <n v="1"/>
    <n v="0"/>
    <n v="77"/>
    <n v="40"/>
    <n v="3"/>
    <n v="439"/>
    <n v="1"/>
    <n v="204"/>
    <n v="1"/>
    <n v="26"/>
    <n v="0.57777777777777717"/>
    <n v="30"/>
    <n v="1"/>
    <n v="12"/>
    <n v="0.8"/>
    <n v="1"/>
    <n v="0.10000000000000014"/>
    <n v="0"/>
    <x v="6"/>
  </r>
  <r>
    <x v="1"/>
    <d v="2011-12-29T00:00:00"/>
    <x v="0"/>
    <s v="UPA400"/>
    <x v="89"/>
    <x v="142"/>
    <n v="563097"/>
    <n v="69831"/>
    <n v="0"/>
    <n v="0.4"/>
    <n v="0"/>
    <n v="18.2"/>
    <n v="7"/>
    <n v="36.299999999999997"/>
    <m/>
    <n v="-1"/>
    <s v="Oscura"/>
    <n v="56.6"/>
    <n v="40.6"/>
    <n v="3.4"/>
    <n v="2.2999999999999998"/>
    <n v="6.2"/>
    <n v="8.3000000000000007"/>
    <n v="1.6"/>
    <n v="0"/>
    <n v="0"/>
    <n v="211.8"/>
    <n v="51.6"/>
    <n v="7.6"/>
    <n v="57"/>
    <n v="0.19000000000000361"/>
    <n v="41"/>
    <n v="0.2733333333333306"/>
    <n v="6"/>
    <n v="0.13333333333333286"/>
    <n v="8"/>
    <n v="0.26666666666666683"/>
    <n v="3"/>
    <n v="0.20000000000000018"/>
    <n v="2"/>
    <n v="0.20000000000000015"/>
    <n v="0"/>
    <x v="7"/>
  </r>
  <r>
    <x v="1"/>
    <d v="2011-12-29T00:00:00"/>
    <x v="0"/>
    <s v="UPA400"/>
    <x v="89"/>
    <x v="192"/>
    <n v="518768"/>
    <n v="25502"/>
    <n v="0"/>
    <n v="0"/>
    <n v="0"/>
    <n v="18.8"/>
    <n v="6.7"/>
    <n v="35.9"/>
    <m/>
    <n v="-1"/>
    <s v="Oscura"/>
    <n v="65.400000000000006"/>
    <n v="34.799999999999997"/>
    <n v="1.7"/>
    <n v="1"/>
    <n v="8.1999999999999993"/>
    <n v="3.8"/>
    <n v="0.9"/>
    <n v="0.6"/>
    <n v="0"/>
    <n v="29.2"/>
    <n v="27.3"/>
    <n v="1.7"/>
    <n v="65"/>
    <n v="0.21666666666667023"/>
    <n v="35"/>
    <n v="0.23333333333333067"/>
    <n v="8"/>
    <n v="0.17777777777777731"/>
    <n v="4"/>
    <n v="0.13333333333333353"/>
    <n v="2"/>
    <n v="0.13333333333333353"/>
    <n v="1"/>
    <n v="0.10000000000000014"/>
    <n v="0"/>
    <x v="8"/>
  </r>
  <r>
    <x v="1"/>
    <d v="2011-07-25T00:00:00"/>
    <x v="0"/>
    <s v="UPA400"/>
    <x v="90"/>
    <x v="382"/>
    <n v="787101"/>
    <n v="71639"/>
    <n v="0"/>
    <n v="6"/>
    <m/>
    <n v="4"/>
    <n v="6.1"/>
    <m/>
    <m/>
    <n v="0.28000000000000003"/>
    <m/>
    <n v="239"/>
    <n v="208"/>
    <n v="3"/>
    <n v="1"/>
    <n v="12"/>
    <n v="18"/>
    <n v="0"/>
    <n v="1"/>
    <n v="1"/>
    <n v="54"/>
    <n v="9"/>
    <n v="1"/>
    <n v="239"/>
    <n v="0.79666666666666874"/>
    <n v="208"/>
    <n v="1"/>
    <n v="12"/>
    <n v="0.26666666666666622"/>
    <n v="18"/>
    <n v="0.60000000000000009"/>
    <n v="3"/>
    <n v="0.20000000000000018"/>
    <n v="1"/>
    <n v="0.10000000000000014"/>
    <n v="1"/>
    <x v="0"/>
  </r>
  <r>
    <x v="1"/>
    <d v="2011-07-25T00:00:00"/>
    <x v="0"/>
    <s v="UPA400"/>
    <x v="90"/>
    <x v="25"/>
    <n v="747303"/>
    <n v="65252"/>
    <n v="0"/>
    <n v="3"/>
    <m/>
    <n v="3"/>
    <n v="5.9489999999999998"/>
    <n v="28.14"/>
    <n v="1.1200000000000001"/>
    <n v="0.45"/>
    <m/>
    <n v="489"/>
    <n v="58"/>
    <n v="4"/>
    <n v="0"/>
    <n v="5"/>
    <n v="36"/>
    <n v="0"/>
    <m/>
    <n v="1"/>
    <n v="31"/>
    <n v="4"/>
    <n v="1"/>
    <n v="489"/>
    <n v="1.3"/>
    <n v="58"/>
    <n v="0.38666666666666372"/>
    <n v="5"/>
    <n v="0.11111111111111063"/>
    <n v="36"/>
    <n v="1"/>
    <n v="4"/>
    <n v="0.26666666666666683"/>
    <n v="0"/>
    <n v="1.3877787807814457E-16"/>
    <n v="0"/>
    <x v="1"/>
  </r>
  <r>
    <x v="1"/>
    <d v="2011-07-25T00:00:00"/>
    <x v="0"/>
    <s v="UPA400"/>
    <x v="90"/>
    <x v="33"/>
    <n v="726197"/>
    <n v="44146"/>
    <n v="0"/>
    <n v="3"/>
    <m/>
    <n v="2"/>
    <n v="6.1"/>
    <m/>
    <m/>
    <n v="0.5"/>
    <m/>
    <n v="293"/>
    <n v="53"/>
    <n v="4"/>
    <n v="0"/>
    <n v="4"/>
    <n v="23"/>
    <n v="0"/>
    <n v="0"/>
    <n v="1"/>
    <n v="29"/>
    <n v="4"/>
    <n v="0"/>
    <n v="293"/>
    <n v="0.9766666666666669"/>
    <n v="53"/>
    <n v="0.35333333333333045"/>
    <n v="4"/>
    <n v="8.8888888888888407E-2"/>
    <n v="23"/>
    <n v="0.76666666666666672"/>
    <n v="4"/>
    <n v="0.26666666666666683"/>
    <n v="0"/>
    <n v="1.3877787807814457E-16"/>
    <n v="0"/>
    <x v="2"/>
  </r>
  <r>
    <x v="1"/>
    <d v="2011-07-25T00:00:00"/>
    <x v="0"/>
    <s v="UPA400"/>
    <x v="90"/>
    <x v="353"/>
    <n v="665738"/>
    <n v="31216"/>
    <n v="0"/>
    <n v="3"/>
    <m/>
    <n v="5"/>
    <n v="6.3"/>
    <m/>
    <m/>
    <n v="1.22"/>
    <m/>
    <n v="100"/>
    <n v="73"/>
    <n v="4"/>
    <n v="0"/>
    <n v="6"/>
    <n v="12"/>
    <n v="0"/>
    <n v="0"/>
    <n v="0"/>
    <n v="36"/>
    <n v="5"/>
    <n v="1"/>
    <n v="100"/>
    <n v="0.33333333333333737"/>
    <n v="73"/>
    <n v="0.48666666666666353"/>
    <n v="6"/>
    <n v="0.13333333333333286"/>
    <n v="12"/>
    <n v="0.40000000000000013"/>
    <n v="4"/>
    <n v="0.26666666666666683"/>
    <n v="0"/>
    <n v="1.3877787807814457E-16"/>
    <n v="0"/>
    <x v="3"/>
  </r>
  <r>
    <x v="1"/>
    <d v="2011-07-25T00:00:00"/>
    <x v="0"/>
    <s v="UPA400"/>
    <x v="90"/>
    <x v="48"/>
    <n v="618954"/>
    <n v="138101"/>
    <n v="0"/>
    <n v="5"/>
    <n v="-1"/>
    <n v="9"/>
    <n v="7.1"/>
    <n v="38.5"/>
    <n v="0.2"/>
    <n v="0.1"/>
    <s v="Clara"/>
    <n v="315"/>
    <n v="163"/>
    <n v="11"/>
    <n v="0"/>
    <n v="23"/>
    <n v="18"/>
    <n v="1"/>
    <n v="1"/>
    <n v="-1"/>
    <n v="81"/>
    <n v="45"/>
    <n v="2"/>
    <n v="315"/>
    <n v="1"/>
    <n v="163"/>
    <n v="1"/>
    <n v="23"/>
    <n v="0.51111111111111041"/>
    <n v="18"/>
    <n v="0.60000000000000009"/>
    <n v="11"/>
    <n v="0.73333333333333339"/>
    <n v="0"/>
    <n v="1.3877787807814457E-16"/>
    <n v="0"/>
    <x v="4"/>
  </r>
  <r>
    <x v="1"/>
    <d v="2011-07-25T00:00:00"/>
    <x v="0"/>
    <s v="UPA400"/>
    <x v="90"/>
    <x v="383"/>
    <n v="589602"/>
    <n v="108749"/>
    <n v="0"/>
    <n v="3.6"/>
    <n v="0"/>
    <n v="17.100000000000001"/>
    <n v="6.7"/>
    <n v="37.6"/>
    <m/>
    <n v="-1"/>
    <s v="Oscura"/>
    <n v="155.4"/>
    <n v="124.4"/>
    <n v="12.8"/>
    <n v="5.0999999999999996"/>
    <n v="29.7"/>
    <n v="23.2"/>
    <n v="2.4"/>
    <n v="0"/>
    <n v="0"/>
    <n v="113.8"/>
    <n v="51.5"/>
    <n v="3.6"/>
    <n v="155"/>
    <n v="0.5166666666666716"/>
    <n v="124"/>
    <n v="0.82666666666666555"/>
    <n v="30"/>
    <n v="0.66666666666666619"/>
    <n v="23"/>
    <n v="0.76666666666666672"/>
    <n v="13"/>
    <n v="0.8666666666666667"/>
    <n v="5"/>
    <n v="0.50000000000000011"/>
    <n v="0"/>
    <x v="5"/>
  </r>
  <r>
    <x v="1"/>
    <d v="2011-07-25T00:00:00"/>
    <x v="0"/>
    <s v="UPA400"/>
    <x v="90"/>
    <x v="275"/>
    <n v="558050"/>
    <n v="77197"/>
    <n v="0"/>
    <n v="0"/>
    <n v="0"/>
    <n v="11"/>
    <n v="6.9"/>
    <n v="37.700000000000003"/>
    <m/>
    <n v="-1"/>
    <s v="Oscura"/>
    <n v="127.9"/>
    <n v="33.799999999999997"/>
    <n v="5.6"/>
    <n v="2.1"/>
    <n v="7.9"/>
    <n v="23.2"/>
    <n v="1.4"/>
    <n v="3.8"/>
    <n v="0"/>
    <n v="58.8"/>
    <n v="24"/>
    <n v="0.7"/>
    <n v="128"/>
    <n v="0.4266666666666713"/>
    <n v="34"/>
    <n v="0.22666666666666402"/>
    <n v="8"/>
    <n v="0.17777777777777731"/>
    <n v="23"/>
    <n v="0.76666666666666672"/>
    <n v="6"/>
    <n v="0.40000000000000013"/>
    <n v="2"/>
    <n v="0.20000000000000015"/>
    <n v="0"/>
    <x v="6"/>
  </r>
  <r>
    <x v="1"/>
    <d v="2011-07-25T00:00:00"/>
    <x v="0"/>
    <s v="UPA400"/>
    <x v="90"/>
    <x v="384"/>
    <n v="526339"/>
    <n v="45486"/>
    <n v="0"/>
    <n v="0"/>
    <n v="0"/>
    <n v="12.4"/>
    <n v="6.7"/>
    <n v="36"/>
    <m/>
    <n v="-1"/>
    <s v="Oscura"/>
    <n v="154.5"/>
    <n v="53.3"/>
    <n v="7"/>
    <n v="1.2"/>
    <n v="13.6"/>
    <n v="18"/>
    <n v="0.6"/>
    <n v="1"/>
    <n v="0"/>
    <n v="42.6"/>
    <n v="27.8"/>
    <n v="1.3"/>
    <n v="155"/>
    <n v="0.5166666666666716"/>
    <n v="53"/>
    <n v="0.35333333333333045"/>
    <n v="14"/>
    <n v="0.31111111111111062"/>
    <n v="18"/>
    <n v="0.60000000000000009"/>
    <n v="7"/>
    <n v="0.46666666666666679"/>
    <n v="1"/>
    <n v="0.10000000000000014"/>
    <n v="0"/>
    <x v="7"/>
  </r>
  <r>
    <x v="1"/>
    <d v="2014-06-13T00:00:00"/>
    <x v="0"/>
    <s v="UPA400"/>
    <x v="91"/>
    <x v="226"/>
    <n v="835515"/>
    <n v="46115"/>
    <n v="0"/>
    <n v="9"/>
    <m/>
    <n v="6"/>
    <n v="6.2"/>
    <m/>
    <m/>
    <n v="0.27"/>
    <m/>
    <n v="258"/>
    <n v="162"/>
    <n v="9"/>
    <n v="0"/>
    <n v="18"/>
    <n v="18"/>
    <n v="1"/>
    <n v="1"/>
    <n v="1"/>
    <n v="72"/>
    <n v="9"/>
    <n v="1"/>
    <n v="258"/>
    <n v="0.86000000000000143"/>
    <n v="162"/>
    <n v="1"/>
    <n v="18"/>
    <n v="0.39999999999999941"/>
    <n v="18"/>
    <n v="0.60000000000000009"/>
    <n v="9"/>
    <n v="0.60000000000000009"/>
    <n v="0"/>
    <n v="1.3877787807814457E-16"/>
    <n v="1"/>
    <x v="0"/>
  </r>
  <r>
    <x v="1"/>
    <d v="2014-06-13T00:00:00"/>
    <x v="0"/>
    <s v="UPA400"/>
    <x v="91"/>
    <x v="23"/>
    <n v="793830"/>
    <n v="4445"/>
    <n v="0"/>
    <n v="5"/>
    <m/>
    <n v="5"/>
    <n v="6.8"/>
    <m/>
    <m/>
    <n v="0.06"/>
    <m/>
    <n v="19"/>
    <n v="17"/>
    <n v="1"/>
    <n v="0"/>
    <n v="4"/>
    <n v="3"/>
    <n v="1"/>
    <n v="0"/>
    <n v="0"/>
    <n v="77"/>
    <n v="2"/>
    <n v="1"/>
    <n v="19"/>
    <n v="6.3333333333337183E-2"/>
    <n v="17"/>
    <n v="0.11333333333333087"/>
    <n v="4"/>
    <n v="8.8888888888888407E-2"/>
    <n v="3"/>
    <n v="0.1000000000000002"/>
    <n v="1"/>
    <n v="6.666666666666686E-2"/>
    <n v="0"/>
    <n v="1.3877787807814457E-16"/>
    <n v="0"/>
    <x v="1"/>
  </r>
  <r>
    <x v="1"/>
    <d v="2014-06-13T00:00:00"/>
    <x v="0"/>
    <s v="UPA400"/>
    <x v="91"/>
    <x v="385"/>
    <n v="789400"/>
    <n v="92629"/>
    <n v="0"/>
    <n v="9"/>
    <m/>
    <n v="7"/>
    <n v="6.5"/>
    <m/>
    <m/>
    <n v="0.05"/>
    <m/>
    <n v="69"/>
    <n v="79"/>
    <n v="1"/>
    <n v="0"/>
    <n v="16"/>
    <n v="7"/>
    <n v="0"/>
    <n v="1"/>
    <n v="1"/>
    <n v="75"/>
    <n v="2"/>
    <n v="1"/>
    <n v="69"/>
    <n v="0.23000000000000353"/>
    <n v="79"/>
    <n v="0.52666666666666362"/>
    <n v="16"/>
    <n v="0.35555555555555501"/>
    <n v="7"/>
    <n v="0.2333333333333335"/>
    <n v="1"/>
    <n v="6.666666666666686E-2"/>
    <n v="0"/>
    <n v="1.3877787807814457E-16"/>
    <n v="0"/>
    <x v="2"/>
  </r>
  <r>
    <x v="1"/>
    <d v="2014-06-13T00:00:00"/>
    <x v="0"/>
    <s v="UPA400"/>
    <x v="91"/>
    <x v="25"/>
    <n v="763340"/>
    <n v="8873"/>
    <n v="0"/>
    <n v="6"/>
    <m/>
    <n v="3"/>
    <n v="6.3520000000000003"/>
    <n v="29.41"/>
    <n v="1.27"/>
    <n v="0.57999999999999996"/>
    <m/>
    <n v="89"/>
    <n v="36"/>
    <n v="37"/>
    <n v="0"/>
    <n v="10"/>
    <n v="6"/>
    <n v="0"/>
    <m/>
    <n v="0"/>
    <n v="35"/>
    <n v="3"/>
    <n v="0"/>
    <n v="89"/>
    <n v="0.29666666666667046"/>
    <n v="36"/>
    <n v="0.23999999999999733"/>
    <n v="10"/>
    <n v="0.22222222222222177"/>
    <n v="6"/>
    <n v="0.20000000000000018"/>
    <n v="37"/>
    <n v="1"/>
    <n v="0"/>
    <n v="1.3877787807814457E-16"/>
    <n v="0"/>
    <x v="3"/>
  </r>
  <r>
    <x v="1"/>
    <d v="2014-06-13T00:00:00"/>
    <x v="0"/>
    <s v="UPA400"/>
    <x v="91"/>
    <x v="386"/>
    <n v="749417"/>
    <n v="110510"/>
    <n v="0"/>
    <n v="6"/>
    <m/>
    <n v="4"/>
    <n v="6.7"/>
    <n v="34.700000000000003"/>
    <n v="1.67"/>
    <n v="0.04"/>
    <m/>
    <n v="320"/>
    <n v="103"/>
    <n v="10"/>
    <n v="0"/>
    <n v="29"/>
    <n v="19"/>
    <n v="1"/>
    <n v="0"/>
    <n v="1"/>
    <n v="43"/>
    <n v="9"/>
    <n v="1"/>
    <n v="320"/>
    <n v="1"/>
    <n v="103"/>
    <n v="0.68666666666666465"/>
    <n v="29"/>
    <n v="0.64444444444444393"/>
    <n v="19"/>
    <n v="0.63333333333333341"/>
    <n v="10"/>
    <n v="0.66666666666666674"/>
    <n v="0"/>
    <n v="1.3877787807814457E-16"/>
    <n v="0"/>
    <x v="4"/>
  </r>
  <r>
    <x v="1"/>
    <d v="2014-06-13T00:00:00"/>
    <x v="1"/>
    <s v="UPA400"/>
    <x v="91"/>
    <x v="387"/>
    <n v="700198"/>
    <n v="61291"/>
    <n v="0"/>
    <n v="4"/>
    <m/>
    <n v="3"/>
    <n v="7.1"/>
    <n v="36.200000000000003"/>
    <n v="1.1299999999999999"/>
    <n v="0.09"/>
    <m/>
    <n v="120"/>
    <n v="66"/>
    <n v="5"/>
    <n v="0"/>
    <n v="12"/>
    <n v="12"/>
    <n v="0"/>
    <n v="1"/>
    <n v="0"/>
    <n v="32"/>
    <n v="4"/>
    <n v="1"/>
    <n v="120"/>
    <n v="0.40000000000000446"/>
    <n v="66"/>
    <n v="0.43999999999999695"/>
    <n v="12"/>
    <n v="0.26666666666666622"/>
    <n v="12"/>
    <n v="0.40000000000000013"/>
    <n v="5"/>
    <n v="0.33333333333333348"/>
    <n v="0"/>
    <n v="1.3877787807814457E-16"/>
    <n v="0"/>
    <x v="5"/>
  </r>
  <r>
    <x v="1"/>
    <d v="2014-06-13T00:00:00"/>
    <x v="1"/>
    <s v="UPA400"/>
    <x v="91"/>
    <x v="388"/>
    <n v="634522"/>
    <n v="126183"/>
    <n v="0"/>
    <n v="3"/>
    <m/>
    <n v="9"/>
    <n v="7.1"/>
    <n v="36.700000000000003"/>
    <n v="0.7"/>
    <n v="0"/>
    <s v="Clara"/>
    <n v="169"/>
    <n v="101"/>
    <n v="2"/>
    <n v="1"/>
    <n v="11"/>
    <n v="10"/>
    <n v="0"/>
    <n v="1"/>
    <n v="0"/>
    <n v="32"/>
    <n v="10"/>
    <n v="1"/>
    <n v="169"/>
    <n v="0.56333333333333779"/>
    <n v="101"/>
    <n v="0.67333333333333123"/>
    <n v="11"/>
    <n v="0.24444444444444399"/>
    <n v="10"/>
    <n v="0.33339999999999997"/>
    <n v="2"/>
    <n v="0.13333333333333353"/>
    <n v="1"/>
    <n v="0.10000000000000014"/>
    <n v="0"/>
    <x v="6"/>
  </r>
  <r>
    <x v="1"/>
    <d v="2014-06-13T00:00:00"/>
    <x v="1"/>
    <s v="UPA400"/>
    <x v="91"/>
    <x v="389"/>
    <n v="667664"/>
    <n v="28757"/>
    <n v="0"/>
    <n v="2"/>
    <m/>
    <n v="3"/>
    <n v="7.2"/>
    <n v="37.299999999999997"/>
    <n v="0.7"/>
    <n v="0.1"/>
    <s v="Clara"/>
    <n v="96"/>
    <n v="71"/>
    <n v="3"/>
    <n v="0"/>
    <n v="11"/>
    <n v="10"/>
    <n v="0"/>
    <n v="0"/>
    <n v="0"/>
    <n v="30"/>
    <n v="6"/>
    <n v="1"/>
    <n v="96"/>
    <n v="0.32000000000000395"/>
    <n v="71"/>
    <n v="0.47333333333333022"/>
    <n v="11"/>
    <n v="0.24444444444444399"/>
    <n v="10"/>
    <n v="0.33339999999999997"/>
    <n v="3"/>
    <n v="0.20000000000000018"/>
    <n v="0"/>
    <n v="1.3877787807814457E-16"/>
    <n v="0"/>
    <x v="7"/>
  </r>
  <r>
    <x v="1"/>
    <d v="2014-06-13T00:00:00"/>
    <x v="1"/>
    <s v="UPA400"/>
    <x v="91"/>
    <x v="183"/>
    <n v="638907"/>
    <n v="173930"/>
    <n v="0"/>
    <n v="2"/>
    <n v="-1"/>
    <n v="3"/>
    <n v="7.1"/>
    <n v="37.200000000000003"/>
    <n v="0"/>
    <n v="0.1"/>
    <s v="Clara"/>
    <n v="35"/>
    <n v="51"/>
    <n v="2"/>
    <n v="0"/>
    <n v="4"/>
    <n v="4"/>
    <n v="0"/>
    <n v="0"/>
    <n v="0"/>
    <n v="43"/>
    <n v="14"/>
    <n v="2"/>
    <n v="35"/>
    <n v="0.11666666666667042"/>
    <n v="51"/>
    <n v="0.33999999999999714"/>
    <n v="4"/>
    <n v="8.8888888888888407E-2"/>
    <n v="4"/>
    <n v="0.13333333333333353"/>
    <n v="2"/>
    <n v="0.13333333333333353"/>
    <n v="0"/>
    <n v="1.3877787807814457E-16"/>
    <n v="0"/>
    <x v="8"/>
  </r>
  <r>
    <x v="1"/>
    <d v="2014-06-13T00:00:00"/>
    <x v="1"/>
    <s v="UPA400"/>
    <x v="91"/>
    <x v="390"/>
    <n v="609388"/>
    <n v="101049"/>
    <n v="0"/>
    <n v="5"/>
    <n v="-1"/>
    <n v="10"/>
    <n v="7.1"/>
    <n v="36.700000000000003"/>
    <n v="0.1"/>
    <n v="0.1"/>
    <s v="Clara"/>
    <n v="102"/>
    <n v="90"/>
    <n v="5"/>
    <n v="0"/>
    <n v="10"/>
    <n v="11"/>
    <n v="0"/>
    <n v="0"/>
    <n v="-1"/>
    <n v="38"/>
    <n v="12"/>
    <n v="1"/>
    <n v="102"/>
    <n v="0.34000000000000408"/>
    <n v="90"/>
    <n v="0.59999999999999742"/>
    <n v="10"/>
    <n v="0.22222222222222177"/>
    <n v="11"/>
    <n v="0.36666666666666681"/>
    <n v="5"/>
    <n v="0.33333333333333348"/>
    <n v="0"/>
    <n v="1.3877787807814457E-16"/>
    <n v="0"/>
    <x v="9"/>
  </r>
  <r>
    <x v="1"/>
    <d v="2014-06-13T00:00:00"/>
    <x v="1"/>
    <s v="UPA400"/>
    <x v="91"/>
    <x v="262"/>
    <n v="588412"/>
    <n v="80073"/>
    <n v="0"/>
    <n v="3.7"/>
    <n v="0"/>
    <n v="23.3"/>
    <n v="6.7"/>
    <n v="37.1"/>
    <m/>
    <n v="-1"/>
    <s v="Oscura"/>
    <n v="111"/>
    <n v="87.8"/>
    <n v="3.6"/>
    <n v="4.3"/>
    <n v="9.1999999999999993"/>
    <n v="13.1"/>
    <n v="0.9"/>
    <n v="0"/>
    <n v="0"/>
    <n v="113.2"/>
    <n v="32.5"/>
    <n v="1.3"/>
    <n v="111"/>
    <n v="0.37000000000000427"/>
    <n v="88"/>
    <n v="0.58666666666666401"/>
    <n v="9"/>
    <n v="0.19999999999999954"/>
    <n v="13"/>
    <n v="0.43333333333333346"/>
    <n v="4"/>
    <n v="0.26666666666666683"/>
    <n v="4"/>
    <n v="0.40000000000000013"/>
    <n v="0"/>
    <x v="10"/>
  </r>
  <r>
    <x v="1"/>
    <d v="2014-06-13T00:00:00"/>
    <x v="1"/>
    <s v="UPA400"/>
    <x v="91"/>
    <x v="94"/>
    <n v="545331"/>
    <n v="36991"/>
    <n v="0"/>
    <n v="0"/>
    <n v="0"/>
    <n v="24.3"/>
    <n v="7.1"/>
    <n v="40.1"/>
    <m/>
    <n v="-1"/>
    <s v="Oscura"/>
    <n v="47.1"/>
    <n v="1.7"/>
    <n v="3"/>
    <n v="2.1"/>
    <n v="0"/>
    <n v="9.1999999999999993"/>
    <n v="0.1"/>
    <n v="0"/>
    <n v="0"/>
    <n v="5.3"/>
    <n v="8.6"/>
    <n v="0.5"/>
    <n v="47"/>
    <n v="0.15666666666667034"/>
    <n v="2"/>
    <n v="1.3333333333330852E-2"/>
    <n v="0"/>
    <n v="-4.9266146717741321E-16"/>
    <n v="9"/>
    <n v="0.30000000000000016"/>
    <n v="3"/>
    <n v="0.20000000000000018"/>
    <n v="2"/>
    <n v="0.20000000000000015"/>
    <n v="0"/>
    <x v="11"/>
  </r>
  <r>
    <x v="1"/>
    <d v="2012-04-15T00:00:00"/>
    <x v="0"/>
    <s v="UPA400"/>
    <x v="92"/>
    <x v="391"/>
    <n v="845628"/>
    <n v="65089"/>
    <n v="0"/>
    <n v="4"/>
    <m/>
    <n v="2"/>
    <n v="6.9"/>
    <m/>
    <m/>
    <n v="0.04"/>
    <s v="Clara"/>
    <n v="203"/>
    <n v="107"/>
    <n v="6"/>
    <n v="1"/>
    <n v="17"/>
    <n v="16"/>
    <n v="0"/>
    <n v="1"/>
    <n v="1"/>
    <n v="31"/>
    <n v="5"/>
    <n v="1"/>
    <n v="203"/>
    <n v="0.67666666666666997"/>
    <n v="107"/>
    <n v="0.71333333333333149"/>
    <n v="17"/>
    <n v="0.37777777777777721"/>
    <n v="16"/>
    <n v="0.53333333333333344"/>
    <n v="6"/>
    <n v="0.40000000000000013"/>
    <n v="1"/>
    <n v="0.10000000000000014"/>
    <n v="1"/>
    <x v="0"/>
  </r>
  <r>
    <x v="1"/>
    <d v="2012-04-15T00:00:00"/>
    <x v="0"/>
    <s v="UPA400"/>
    <x v="92"/>
    <x v="23"/>
    <n v="798781"/>
    <n v="18488"/>
    <n v="0"/>
    <n v="4"/>
    <m/>
    <n v="1"/>
    <n v="6.8"/>
    <n v="35.299999999999997"/>
    <n v="1.19"/>
    <n v="0.02"/>
    <m/>
    <n v="74"/>
    <n v="63"/>
    <n v="5"/>
    <n v="0"/>
    <n v="11"/>
    <n v="8"/>
    <n v="1"/>
    <n v="0"/>
    <n v="1"/>
    <n v="32"/>
    <n v="4"/>
    <n v="1"/>
    <n v="74"/>
    <n v="0.24666666666667017"/>
    <n v="63"/>
    <n v="0.41999999999999699"/>
    <n v="11"/>
    <n v="0.24444444444444399"/>
    <n v="8"/>
    <n v="0.26666666666666683"/>
    <n v="5"/>
    <n v="0.33333333333333348"/>
    <n v="0"/>
    <n v="1.3877787807814457E-16"/>
    <n v="0"/>
    <x v="1"/>
  </r>
  <r>
    <x v="1"/>
    <d v="2012-04-15T00:00:00"/>
    <x v="0"/>
    <s v="UPA400"/>
    <x v="92"/>
    <x v="392"/>
    <n v="780539"/>
    <n v="98835"/>
    <n v="0"/>
    <n v="6"/>
    <m/>
    <n v="3"/>
    <n v="5.9"/>
    <m/>
    <m/>
    <n v="0.69"/>
    <m/>
    <n v="200"/>
    <n v="159"/>
    <n v="9"/>
    <n v="1"/>
    <n v="21"/>
    <n v="15"/>
    <n v="1"/>
    <n v="1"/>
    <n v="1"/>
    <n v="31"/>
    <n v="6"/>
    <n v="1"/>
    <n v="200"/>
    <n v="0.66666666666667007"/>
    <n v="159"/>
    <n v="1"/>
    <n v="21"/>
    <n v="0.46666666666666601"/>
    <n v="15"/>
    <n v="0.50000000000000011"/>
    <n v="9"/>
    <n v="0.60000000000000009"/>
    <n v="1"/>
    <n v="0.10000000000000014"/>
    <n v="0"/>
    <x v="2"/>
  </r>
  <r>
    <x v="1"/>
    <d v="2012-04-15T00:00:00"/>
    <x v="0"/>
    <s v="UPA400"/>
    <x v="92"/>
    <x v="25"/>
    <n v="787140"/>
    <n v="87938"/>
    <n v="0"/>
    <n v="5"/>
    <m/>
    <n v="4"/>
    <n v="5.827"/>
    <n v="27.54"/>
    <n v="1.19"/>
    <n v="0.35"/>
    <m/>
    <n v="148"/>
    <n v="73"/>
    <n v="34"/>
    <n v="0"/>
    <n v="13"/>
    <n v="12"/>
    <n v="0"/>
    <m/>
    <n v="0"/>
    <n v="70"/>
    <n v="11"/>
    <n v="1"/>
    <n v="148"/>
    <n v="0.4933333333333384"/>
    <n v="73"/>
    <n v="0.48666666666666353"/>
    <n v="13"/>
    <n v="0.28888888888888842"/>
    <n v="12"/>
    <n v="0.40000000000000013"/>
    <n v="34"/>
    <n v="1"/>
    <n v="0"/>
    <n v="1.3877787807814457E-16"/>
    <n v="0"/>
    <x v="3"/>
  </r>
  <r>
    <x v="1"/>
    <d v="2012-04-15T00:00:00"/>
    <x v="0"/>
    <s v="UPA400"/>
    <x v="92"/>
    <x v="14"/>
    <n v="770145"/>
    <n v="70943"/>
    <n v="0"/>
    <n v="4"/>
    <m/>
    <n v="3"/>
    <n v="5.9"/>
    <m/>
    <m/>
    <n v="0.34"/>
    <m/>
    <n v="211"/>
    <n v="71"/>
    <n v="40"/>
    <n v="0"/>
    <n v="14"/>
    <n v="13"/>
    <n v="0"/>
    <n v="1"/>
    <n v="1"/>
    <n v="53"/>
    <n v="6"/>
    <n v="1"/>
    <n v="211"/>
    <n v="0.70333333333333636"/>
    <n v="71"/>
    <n v="0.47333333333333022"/>
    <n v="14"/>
    <n v="0.31111111111111062"/>
    <n v="13"/>
    <n v="0.43333333333333346"/>
    <n v="40"/>
    <n v="1"/>
    <n v="0"/>
    <n v="1.3877787807814457E-16"/>
    <n v="0"/>
    <x v="4"/>
  </r>
  <r>
    <x v="1"/>
    <d v="2012-04-15T00:00:00"/>
    <x v="0"/>
    <s v="UPA400"/>
    <x v="92"/>
    <x v="71"/>
    <n v="758956"/>
    <n v="59754"/>
    <n v="0"/>
    <n v="4"/>
    <m/>
    <n v="2"/>
    <n v="5.8"/>
    <m/>
    <m/>
    <n v="0.19"/>
    <m/>
    <n v="216"/>
    <n v="66"/>
    <n v="5"/>
    <n v="0"/>
    <n v="17"/>
    <n v="14"/>
    <n v="0"/>
    <n v="1"/>
    <n v="1"/>
    <n v="25"/>
    <n v="4"/>
    <n v="1"/>
    <n v="216"/>
    <n v="0.72000000000000286"/>
    <n v="66"/>
    <n v="0.43999999999999695"/>
    <n v="17"/>
    <n v="0.37777777777777721"/>
    <n v="14"/>
    <n v="0.46666666666666679"/>
    <n v="5"/>
    <n v="0.33333333333333348"/>
    <n v="0"/>
    <n v="1.3877787807814457E-16"/>
    <n v="0"/>
    <x v="5"/>
  </r>
  <r>
    <x v="1"/>
    <d v="2012-04-15T00:00:00"/>
    <x v="0"/>
    <s v="UPA400"/>
    <x v="92"/>
    <x v="279"/>
    <n v="714662"/>
    <n v="15460"/>
    <n v="0"/>
    <n v="3"/>
    <m/>
    <n v="2"/>
    <n v="6.3"/>
    <m/>
    <m/>
    <n v="0.17"/>
    <m/>
    <n v="76"/>
    <n v="39"/>
    <n v="4"/>
    <n v="0"/>
    <n v="10"/>
    <n v="8"/>
    <n v="0"/>
    <n v="0"/>
    <n v="0"/>
    <n v="32"/>
    <n v="3"/>
    <n v="0"/>
    <n v="76"/>
    <n v="0.25333333333333685"/>
    <n v="39"/>
    <n v="0.25999999999999729"/>
    <n v="10"/>
    <n v="0.22222222222222177"/>
    <n v="8"/>
    <n v="0.26666666666666683"/>
    <n v="4"/>
    <n v="0.26666666666666683"/>
    <n v="0"/>
    <n v="1.3877787807814457E-16"/>
    <n v="0"/>
    <x v="6"/>
  </r>
  <r>
    <x v="1"/>
    <d v="2012-04-15T00:00:00"/>
    <x v="0"/>
    <s v="UPA400"/>
    <x v="92"/>
    <x v="195"/>
    <n v="699202"/>
    <n v="134961"/>
    <n v="0"/>
    <n v="5"/>
    <m/>
    <n v="4"/>
    <n v="6.1"/>
    <s v=""/>
    <s v=""/>
    <n v="0.56000000000000005"/>
    <s v=""/>
    <n v="105"/>
    <n v="71"/>
    <n v="5"/>
    <n v="0"/>
    <n v="19"/>
    <n v="11"/>
    <n v="0"/>
    <n v="0"/>
    <n v="0"/>
    <n v="34"/>
    <n v="11"/>
    <n v="1"/>
    <n v="105"/>
    <n v="0.35000000000000414"/>
    <n v="71"/>
    <n v="0.47333333333333022"/>
    <n v="19"/>
    <n v="0.42222222222222161"/>
    <n v="11"/>
    <n v="0.36666666666666681"/>
    <n v="5"/>
    <n v="0.33333333333333348"/>
    <n v="0"/>
    <n v="1.3877787807814457E-16"/>
    <n v="0"/>
    <x v="7"/>
  </r>
  <r>
    <x v="1"/>
    <d v="2012-04-15T00:00:00"/>
    <x v="0"/>
    <s v="UPA400"/>
    <x v="92"/>
    <x v="393"/>
    <n v="602955"/>
    <n v="137978"/>
    <n v="0"/>
    <n v="2.8"/>
    <n v="0"/>
    <n v="20.100000000000001"/>
    <n v="6.7"/>
    <n v="36.5"/>
    <m/>
    <n v="-1"/>
    <s v="Oscura"/>
    <n v="181.6"/>
    <n v="109"/>
    <n v="11.4"/>
    <n v="8.1"/>
    <n v="29.6"/>
    <n v="28.3"/>
    <n v="0.8"/>
    <n v="0"/>
    <n v="0"/>
    <n v="106.7"/>
    <n v="34.1"/>
    <n v="1.1000000000000001"/>
    <n v="182"/>
    <n v="0.60666666666667068"/>
    <n v="109"/>
    <n v="0.72666666666666491"/>
    <n v="30"/>
    <n v="0.66666666666666619"/>
    <n v="28"/>
    <n v="0.93333333333333335"/>
    <n v="11"/>
    <n v="0.73333333333333339"/>
    <n v="8"/>
    <n v="0.8"/>
    <n v="0"/>
    <x v="8"/>
  </r>
  <r>
    <x v="1"/>
    <d v="2012-04-15T00:00:00"/>
    <x v="0"/>
    <s v="UPA400"/>
    <x v="92"/>
    <x v="280"/>
    <n v="569768"/>
    <n v="104791"/>
    <n v="0"/>
    <n v="0"/>
    <n v="0"/>
    <n v="18.100000000000001"/>
    <n v="6.7"/>
    <n v="36.200000000000003"/>
    <m/>
    <n v="-1"/>
    <s v="Oscura"/>
    <n v="111.7"/>
    <n v="3"/>
    <n v="4.3"/>
    <n v="3.2"/>
    <n v="0.6"/>
    <n v="19"/>
    <n v="0.7"/>
    <n v="0"/>
    <n v="0"/>
    <n v="35.5"/>
    <n v="10.4"/>
    <n v="0.5"/>
    <n v="112"/>
    <n v="0.37333333333333762"/>
    <n v="3"/>
    <n v="1.999999999999752E-2"/>
    <n v="1"/>
    <n v="2.222222222222173E-2"/>
    <n v="19"/>
    <n v="0.63333333333333341"/>
    <n v="4"/>
    <n v="0.26666666666666683"/>
    <n v="3"/>
    <n v="0.30000000000000016"/>
    <n v="0"/>
    <x v="9"/>
  </r>
  <r>
    <x v="1"/>
    <d v="2012-04-15T00:00:00"/>
    <x v="0"/>
    <s v="UPA400"/>
    <x v="92"/>
    <x v="394"/>
    <n v="536070"/>
    <n v="71093"/>
    <n v="0"/>
    <n v="0"/>
    <n v="0"/>
    <n v="13.8"/>
    <n v="6.8"/>
    <n v="36.4"/>
    <m/>
    <n v="-1"/>
    <s v="Oscura"/>
    <n v="192.2"/>
    <n v="54.9"/>
    <n v="8.1999999999999993"/>
    <n v="1.8"/>
    <n v="13.1"/>
    <n v="18"/>
    <n v="0.9"/>
    <n v="1.6"/>
    <n v="0"/>
    <n v="68.8"/>
    <n v="28.7"/>
    <n v="0"/>
    <n v="192"/>
    <n v="0.64000000000000368"/>
    <n v="55"/>
    <n v="0.36666666666666375"/>
    <n v="13"/>
    <n v="0.28888888888888842"/>
    <n v="18"/>
    <n v="0.60000000000000009"/>
    <n v="8"/>
    <n v="0.53333333333333344"/>
    <n v="2"/>
    <n v="0.20000000000000015"/>
    <n v="0"/>
    <x v="10"/>
  </r>
  <r>
    <x v="1"/>
    <d v="2012-04-15T00:00:00"/>
    <x v="0"/>
    <s v="UPA400"/>
    <x v="93"/>
    <x v="140"/>
    <n v="692968"/>
    <n v="32334"/>
    <n v="0"/>
    <n v="5"/>
    <m/>
    <n v="4"/>
    <n v="6.1"/>
    <m/>
    <m/>
    <n v="0.6"/>
    <m/>
    <n v="104"/>
    <n v="75"/>
    <n v="4"/>
    <n v="0"/>
    <n v="19"/>
    <n v="12"/>
    <n v="0"/>
    <n v="0"/>
    <n v="1"/>
    <n v="30"/>
    <n v="7"/>
    <n v="1"/>
    <n v="104"/>
    <n v="0.34666666666667079"/>
    <n v="75"/>
    <n v="0.49999999999999684"/>
    <n v="19"/>
    <n v="0.42222222222222161"/>
    <n v="12"/>
    <n v="0.40000000000000013"/>
    <n v="4"/>
    <n v="0.26666666666666683"/>
    <n v="0"/>
    <n v="1.3877787807814457E-16"/>
    <n v="0"/>
    <x v="11"/>
  </r>
  <r>
    <x v="1"/>
    <d v="2012-01-26T00:00:00"/>
    <x v="0"/>
    <s v="UPA400"/>
    <x v="94"/>
    <x v="382"/>
    <n v="861961"/>
    <n v="65538"/>
    <n v="0"/>
    <n v="15"/>
    <m/>
    <n v="19"/>
    <n v="5.9"/>
    <m/>
    <m/>
    <n v="0.28000000000000003"/>
    <m/>
    <n v="310"/>
    <n v="175"/>
    <n v="8"/>
    <n v="0"/>
    <n v="40"/>
    <n v="22"/>
    <n v="1"/>
    <n v="6"/>
    <n v="1"/>
    <n v="77"/>
    <n v="26"/>
    <n v="2"/>
    <n v="310"/>
    <n v="1.3"/>
    <n v="175"/>
    <n v="1"/>
    <n v="40"/>
    <n v="0.88888888888888873"/>
    <n v="22"/>
    <n v="0.73333333333333339"/>
    <n v="8"/>
    <n v="0.53333333333333344"/>
    <n v="0"/>
    <n v="1.3877787807814457E-16"/>
    <n v="1"/>
    <x v="0"/>
  </r>
  <r>
    <x v="1"/>
    <d v="2012-01-26T00:00:00"/>
    <x v="0"/>
    <s v="UPA400"/>
    <x v="94"/>
    <x v="2"/>
    <n v="768685"/>
    <n v="64111"/>
    <n v="0"/>
    <n v="3"/>
    <m/>
    <n v="2"/>
    <n v="5.8559999999999999"/>
    <n v="27.26"/>
    <n v="1.29"/>
    <n v="0.28000000000000003"/>
    <m/>
    <n v="116"/>
    <n v="108"/>
    <n v="4"/>
    <n v="1"/>
    <n v="11"/>
    <n v="8"/>
    <n v="0"/>
    <m/>
    <n v="1"/>
    <n v="28"/>
    <n v="3"/>
    <n v="2"/>
    <n v="116"/>
    <n v="0.38666666666667104"/>
    <n v="108"/>
    <n v="0.7199999999999982"/>
    <n v="11"/>
    <n v="0.24444444444444399"/>
    <n v="8"/>
    <n v="0.26666666666666683"/>
    <n v="4"/>
    <n v="0.26666666666666683"/>
    <n v="1"/>
    <n v="0.10000000000000014"/>
    <n v="0"/>
    <x v="1"/>
  </r>
  <r>
    <x v="1"/>
    <d v="2012-01-26T00:00:00"/>
    <x v="0"/>
    <s v="UPA400"/>
    <x v="94"/>
    <x v="33"/>
    <n v="749798"/>
    <n v="45224"/>
    <n v="0"/>
    <n v="3"/>
    <m/>
    <n v="1"/>
    <n v="6.1"/>
    <m/>
    <m/>
    <n v="0.24"/>
    <m/>
    <n v="56"/>
    <n v="93"/>
    <n v="5"/>
    <n v="0"/>
    <n v="7"/>
    <n v="6"/>
    <n v="0"/>
    <n v="1"/>
    <n v="1"/>
    <n v="28"/>
    <n v="5"/>
    <n v="1"/>
    <n v="56"/>
    <n v="0.18666666666667028"/>
    <n v="93"/>
    <n v="0.62"/>
    <n v="7"/>
    <n v="0.15555555555555509"/>
    <n v="6"/>
    <n v="0.20000000000000018"/>
    <n v="5"/>
    <n v="0.33333333333333348"/>
    <n v="0"/>
    <n v="1.3877787807814457E-16"/>
    <n v="0"/>
    <x v="2"/>
  </r>
  <r>
    <x v="1"/>
    <d v="2012-01-26T00:00:00"/>
    <x v="0"/>
    <s v="UPA400"/>
    <x v="94"/>
    <x v="395"/>
    <n v="686626"/>
    <n v="31789"/>
    <n v="0"/>
    <n v="5"/>
    <m/>
    <n v="5"/>
    <n v="6.4"/>
    <m/>
    <m/>
    <n v="0.84"/>
    <m/>
    <n v="83"/>
    <n v="107"/>
    <n v="8"/>
    <n v="0"/>
    <n v="16"/>
    <n v="8"/>
    <n v="1"/>
    <n v="0"/>
    <n v="1"/>
    <n v="35"/>
    <n v="15"/>
    <n v="2"/>
    <n v="83"/>
    <n v="0.27666666666667034"/>
    <n v="107"/>
    <n v="0.71333333333333149"/>
    <n v="16"/>
    <n v="0.35555555555555501"/>
    <n v="8"/>
    <n v="0.26666666666666683"/>
    <n v="8"/>
    <n v="0.53333333333333344"/>
    <n v="0"/>
    <n v="1.3877787807814457E-16"/>
    <n v="0"/>
    <x v="3"/>
  </r>
  <r>
    <x v="1"/>
    <d v="2012-01-26T00:00:00"/>
    <x v="0"/>
    <s v="UPA400"/>
    <x v="94"/>
    <x v="274"/>
    <n v="654837"/>
    <n v="158512"/>
    <n v="0"/>
    <n v="6"/>
    <m/>
    <n v="17"/>
    <n v="7.2"/>
    <n v="37.799999999999997"/>
    <n v="1.3"/>
    <n v="0.1"/>
    <s v="Clara"/>
    <n v="216"/>
    <n v="178"/>
    <n v="20"/>
    <n v="1"/>
    <n v="27"/>
    <n v="14"/>
    <n v="0"/>
    <n v="1"/>
    <n v="0"/>
    <n v="39"/>
    <n v="62"/>
    <n v="4"/>
    <n v="216"/>
    <n v="0.72000000000000286"/>
    <n v="178"/>
    <n v="1"/>
    <n v="27"/>
    <n v="0.59999999999999942"/>
    <n v="14"/>
    <n v="0.46666666666666679"/>
    <n v="20"/>
    <n v="1"/>
    <n v="1"/>
    <n v="0.10000000000000014"/>
    <n v="0"/>
    <x v="4"/>
  </r>
  <r>
    <x v="1"/>
    <d v="2012-01-26T00:00:00"/>
    <x v="0"/>
    <s v="UPA400"/>
    <x v="94"/>
    <x v="130"/>
    <n v="660634"/>
    <n v="183179"/>
    <n v="0"/>
    <n v="10"/>
    <n v="0"/>
    <n v="16"/>
    <n v="7"/>
    <n v="37"/>
    <n v="0"/>
    <n v="0.1"/>
    <s v="Clara"/>
    <n v="347"/>
    <n v="239"/>
    <n v="16"/>
    <n v="1"/>
    <n v="38"/>
    <n v="19"/>
    <n v="0"/>
    <n v="2"/>
    <n v="0"/>
    <n v="62"/>
    <n v="45"/>
    <n v="5"/>
    <n v="347"/>
    <n v="1"/>
    <n v="239"/>
    <n v="1"/>
    <n v="38"/>
    <n v="0.84444444444444422"/>
    <n v="19"/>
    <n v="0.63333333333333341"/>
    <n v="16"/>
    <n v="1"/>
    <n v="1"/>
    <n v="0.10000000000000014"/>
    <n v="0"/>
    <x v="5"/>
  </r>
  <r>
    <x v="1"/>
    <d v="2012-01-26T00:00:00"/>
    <x v="0"/>
    <s v="UPA400"/>
    <x v="94"/>
    <x v="197"/>
    <n v="630892"/>
    <n v="153437"/>
    <n v="0"/>
    <n v="8"/>
    <n v="-1"/>
    <n v="16"/>
    <n v="7"/>
    <n v="36.700000000000003"/>
    <n v="0.1"/>
    <n v="0.1"/>
    <s v="Clara"/>
    <n v="210"/>
    <n v="169"/>
    <n v="13"/>
    <n v="1"/>
    <n v="29"/>
    <n v="14"/>
    <n v="1"/>
    <n v="1"/>
    <n v="-1"/>
    <n v="62"/>
    <n v="33"/>
    <n v="4"/>
    <n v="210"/>
    <n v="0.70000000000000306"/>
    <n v="169"/>
    <n v="1"/>
    <n v="29"/>
    <n v="0.64444444444444393"/>
    <n v="14"/>
    <n v="0.46666666666666679"/>
    <n v="13"/>
    <n v="0.8666666666666667"/>
    <n v="1"/>
    <n v="0.10000000000000014"/>
    <n v="0"/>
    <x v="6"/>
  </r>
  <r>
    <x v="1"/>
    <d v="2012-01-26T00:00:00"/>
    <x v="0"/>
    <s v="UPA400"/>
    <x v="94"/>
    <x v="262"/>
    <n v="601260"/>
    <n v="123805"/>
    <n v="0"/>
    <n v="3"/>
    <n v="0"/>
    <n v="30"/>
    <n v="6.8"/>
    <n v="35.799999999999997"/>
    <m/>
    <n v="-1"/>
    <s v="Oscura"/>
    <n v="156.9"/>
    <n v="113"/>
    <n v="13.4"/>
    <n v="5.4"/>
    <n v="30.6"/>
    <n v="20.9"/>
    <n v="1.1000000000000001"/>
    <n v="0"/>
    <n v="0"/>
    <n v="140.9"/>
    <n v="43.5"/>
    <n v="2.7"/>
    <n v="157"/>
    <n v="0.5233333333333382"/>
    <n v="113"/>
    <n v="0.75333333333333174"/>
    <n v="31"/>
    <n v="0.68888888888888844"/>
    <n v="21"/>
    <n v="0.70000000000000007"/>
    <n v="13"/>
    <n v="0.8666666666666667"/>
    <n v="5"/>
    <n v="0.50000000000000011"/>
    <n v="0"/>
    <x v="7"/>
  </r>
  <r>
    <x v="1"/>
    <d v="2012-01-26T00:00:00"/>
    <x v="0"/>
    <s v="UPA400"/>
    <x v="94"/>
    <x v="37"/>
    <n v="569473"/>
    <n v="92018"/>
    <n v="0"/>
    <n v="0"/>
    <n v="0"/>
    <n v="29"/>
    <n v="7"/>
    <n v="36.6"/>
    <m/>
    <n v="-1"/>
    <s v="Oscura"/>
    <n v="73"/>
    <n v="1.9"/>
    <n v="6.6"/>
    <n v="0.2"/>
    <n v="0"/>
    <n v="15.6"/>
    <n v="0.9"/>
    <n v="1.1000000000000001"/>
    <n v="0"/>
    <n v="145.80000000000001"/>
    <n v="47.1"/>
    <n v="4.5"/>
    <n v="73"/>
    <n v="0.24333333333333684"/>
    <n v="2"/>
    <n v="1.3333333333330852E-2"/>
    <n v="0"/>
    <n v="-4.9266146717741321E-16"/>
    <n v="16"/>
    <n v="0.53333333333333344"/>
    <n v="7"/>
    <n v="0.46666666666666679"/>
    <n v="0"/>
    <n v="1.3877787807814457E-16"/>
    <n v="0"/>
    <x v="8"/>
  </r>
  <r>
    <x v="1"/>
    <d v="2012-01-26T00:00:00"/>
    <x v="0"/>
    <s v="UPA400"/>
    <x v="94"/>
    <x v="369"/>
    <n v="533851"/>
    <n v="56396"/>
    <n v="0"/>
    <n v="0"/>
    <n v="0"/>
    <n v="23.7"/>
    <n v="6.9"/>
    <n v="37.700000000000003"/>
    <m/>
    <n v="-1"/>
    <s v="Oscura"/>
    <n v="87.4"/>
    <n v="60.2"/>
    <n v="5.9"/>
    <n v="3.2"/>
    <n v="11.4"/>
    <n v="9.9"/>
    <n v="2.2999999999999998"/>
    <n v="0"/>
    <n v="0"/>
    <n v="212.7"/>
    <n v="60.8"/>
    <n v="9.1"/>
    <n v="87"/>
    <n v="0.29000000000000375"/>
    <n v="60"/>
    <n v="0.39999999999999702"/>
    <n v="11"/>
    <n v="0.24444444444444399"/>
    <n v="10"/>
    <n v="0.33339999999999997"/>
    <n v="6"/>
    <n v="0.40000000000000013"/>
    <n v="3"/>
    <n v="0.30000000000000016"/>
    <n v="0"/>
    <x v="9"/>
  </r>
  <r>
    <x v="1"/>
    <d v="2010-08-17T00:00:00"/>
    <x v="0"/>
    <s v="UPA400"/>
    <x v="95"/>
    <x v="396"/>
    <n v="848059"/>
    <n v="64465"/>
    <n v="0"/>
    <n v="3"/>
    <m/>
    <n v="2"/>
    <n v="6.9"/>
    <m/>
    <m/>
    <n v="0.05"/>
    <s v="Clara"/>
    <n v="1979"/>
    <n v="77"/>
    <n v="6"/>
    <n v="0"/>
    <n v="6"/>
    <n v="91"/>
    <n v="0"/>
    <n v="1"/>
    <n v="4"/>
    <n v="30"/>
    <n v="4"/>
    <n v="0"/>
    <n v="1979"/>
    <n v="1.5"/>
    <n v="77"/>
    <n v="0.5133333333333302"/>
    <n v="6"/>
    <n v="0.13333333333333286"/>
    <n v="91"/>
    <n v="1"/>
    <n v="6"/>
    <n v="0.40000000000000013"/>
    <n v="0"/>
    <n v="1.3877787807814457E-16"/>
    <n v="1"/>
    <x v="0"/>
  </r>
  <r>
    <x v="1"/>
    <d v="2010-08-17T00:00:00"/>
    <x v="0"/>
    <s v="O500 EURO V"/>
    <x v="95"/>
    <x v="23"/>
    <n v="801753"/>
    <n v="18219"/>
    <n v="0"/>
    <n v="3"/>
    <m/>
    <n v="1"/>
    <n v="6.9"/>
    <n v="35"/>
    <n v="1.5"/>
    <n v="0"/>
    <m/>
    <n v="698"/>
    <n v="44"/>
    <n v="4"/>
    <n v="0"/>
    <n v="3"/>
    <n v="30"/>
    <n v="0"/>
    <n v="0"/>
    <n v="1"/>
    <n v="28"/>
    <n v="3"/>
    <n v="0"/>
    <n v="698"/>
    <n v="1.5"/>
    <n v="44"/>
    <n v="0.29333333333333056"/>
    <n v="3"/>
    <n v="6.666666666666618E-2"/>
    <n v="30"/>
    <n v="1"/>
    <n v="4"/>
    <n v="0.26666666666666683"/>
    <n v="0"/>
    <n v="1.3877787807814457E-16"/>
    <n v="0"/>
    <x v="1"/>
  </r>
  <r>
    <x v="1"/>
    <d v="2010-08-17T00:00:00"/>
    <x v="0"/>
    <s v="UPA400"/>
    <x v="95"/>
    <x v="397"/>
    <n v="783594"/>
    <n v="101543"/>
    <n v="0"/>
    <n v="4"/>
    <m/>
    <n v="3"/>
    <n v="5.8"/>
    <m/>
    <m/>
    <n v="0.4"/>
    <m/>
    <n v="2475"/>
    <n v="99"/>
    <n v="9"/>
    <n v="1"/>
    <n v="8"/>
    <n v="94"/>
    <n v="1"/>
    <n v="0"/>
    <n v="4"/>
    <n v="42"/>
    <n v="8"/>
    <n v="1"/>
    <n v="2475"/>
    <n v="1.5"/>
    <n v="99"/>
    <n v="0.6"/>
    <n v="8"/>
    <n v="0.17777777777777731"/>
    <n v="94"/>
    <n v="1"/>
    <n v="9"/>
    <n v="0.60000000000000009"/>
    <n v="1"/>
    <n v="0.10000000000000014"/>
    <n v="0"/>
    <x v="2"/>
  </r>
  <r>
    <x v="1"/>
    <d v="2010-08-17T00:00:00"/>
    <x v="0"/>
    <s v="UPA400"/>
    <x v="95"/>
    <x v="13"/>
    <n v="777837"/>
    <n v="59645"/>
    <n v="0"/>
    <n v="2"/>
    <m/>
    <n v="1"/>
    <n v="6.1130000000000004"/>
    <n v="28.38"/>
    <n v="1.23"/>
    <n v="0.28000000000000003"/>
    <m/>
    <n v="70"/>
    <n v="51"/>
    <n v="1"/>
    <n v="0"/>
    <n v="7"/>
    <n v="7"/>
    <n v="0"/>
    <m/>
    <n v="0"/>
    <n v="28"/>
    <n v="2"/>
    <n v="0"/>
    <n v="70"/>
    <n v="0.23333333333333686"/>
    <n v="51"/>
    <n v="0.33999999999999714"/>
    <n v="7"/>
    <n v="0.15555555555555509"/>
    <n v="7"/>
    <n v="0.2333333333333335"/>
    <n v="1"/>
    <n v="6.666666666666686E-2"/>
    <n v="0"/>
    <n v="1.3877787807814457E-16"/>
    <n v="0"/>
    <x v="3"/>
  </r>
  <r>
    <x v="1"/>
    <d v="2010-08-17T00:00:00"/>
    <x v="0"/>
    <s v="UPA400"/>
    <x v="95"/>
    <x v="91"/>
    <n v="762182"/>
    <n v="43990"/>
    <n v="0"/>
    <n v="2"/>
    <m/>
    <n v="1"/>
    <n v="6.4"/>
    <m/>
    <m/>
    <n v="0.3"/>
    <m/>
    <n v="67"/>
    <n v="52"/>
    <n v="3"/>
    <n v="0"/>
    <n v="4"/>
    <n v="9"/>
    <n v="0"/>
    <n v="0"/>
    <n v="0"/>
    <n v="29"/>
    <n v="4"/>
    <n v="0"/>
    <n v="67"/>
    <n v="0.22333333333333688"/>
    <n v="52"/>
    <n v="0.34666666666666379"/>
    <n v="4"/>
    <n v="8.8888888888888407E-2"/>
    <n v="9"/>
    <n v="0.30000000000000016"/>
    <n v="3"/>
    <n v="0.20000000000000018"/>
    <n v="0"/>
    <n v="1.3877787807814457E-16"/>
    <n v="0"/>
    <x v="4"/>
  </r>
  <r>
    <x v="1"/>
    <d v="2010-08-17T00:00:00"/>
    <x v="0"/>
    <s v="UPA400"/>
    <x v="95"/>
    <x v="203"/>
    <n v="696130"/>
    <n v="31208"/>
    <n v="0"/>
    <n v="2"/>
    <m/>
    <n v="3"/>
    <n v="6.7"/>
    <m/>
    <m/>
    <n v="0.68"/>
    <m/>
    <n v="68"/>
    <n v="60"/>
    <n v="3"/>
    <n v="0"/>
    <n v="6"/>
    <n v="8"/>
    <n v="0"/>
    <n v="0"/>
    <n v="0"/>
    <n v="37"/>
    <n v="5"/>
    <n v="1"/>
    <n v="68"/>
    <n v="0.22666666666667021"/>
    <n v="60"/>
    <n v="0.39999999999999702"/>
    <n v="6"/>
    <n v="0.13333333333333286"/>
    <n v="8"/>
    <n v="0.26666666666666683"/>
    <n v="3"/>
    <n v="0.20000000000000018"/>
    <n v="0"/>
    <n v="1.3877787807814457E-16"/>
    <n v="0"/>
    <x v="5"/>
  </r>
  <r>
    <x v="1"/>
    <d v="2010-08-17T00:00:00"/>
    <x v="0"/>
    <s v="UPA400"/>
    <x v="95"/>
    <x v="274"/>
    <n v="664922"/>
    <n v="156662"/>
    <n v="0"/>
    <n v="4"/>
    <m/>
    <n v="10"/>
    <n v="7.1"/>
    <n v="36.799999999999997"/>
    <n v="0.5"/>
    <n v="0"/>
    <s v="Clara"/>
    <n v="194"/>
    <n v="167"/>
    <n v="4"/>
    <n v="1"/>
    <n v="18"/>
    <n v="14"/>
    <n v="0"/>
    <n v="0"/>
    <n v="0"/>
    <n v="42"/>
    <n v="19"/>
    <n v="3"/>
    <n v="194"/>
    <n v="0.64666666666667028"/>
    <n v="167"/>
    <n v="1"/>
    <n v="18"/>
    <n v="0.39999999999999941"/>
    <n v="14"/>
    <n v="0.46666666666666679"/>
    <n v="4"/>
    <n v="0.26666666666666683"/>
    <n v="1"/>
    <n v="0.10000000000000014"/>
    <n v="0"/>
    <x v="6"/>
  </r>
  <r>
    <x v="1"/>
    <d v="2010-08-17T00:00:00"/>
    <x v="0"/>
    <s v="UPA400"/>
    <x v="95"/>
    <x v="378"/>
    <n v="642512"/>
    <n v="134252"/>
    <n v="0"/>
    <n v="5"/>
    <n v="0"/>
    <n v="10"/>
    <n v="7.2"/>
    <n v="36.9"/>
    <n v="0.5"/>
    <n v="0.1"/>
    <s v="Clara"/>
    <n v="165"/>
    <n v="147"/>
    <n v="4"/>
    <n v="0"/>
    <n v="22"/>
    <n v="14"/>
    <n v="0"/>
    <n v="1"/>
    <n v="0"/>
    <n v="47"/>
    <n v="20"/>
    <n v="3"/>
    <n v="165"/>
    <n v="0.5500000000000046"/>
    <n v="147"/>
    <n v="0.97999999999999987"/>
    <n v="22"/>
    <n v="0.48888888888888821"/>
    <n v="14"/>
    <n v="0.46666666666666679"/>
    <n v="4"/>
    <n v="0.26666666666666683"/>
    <n v="0"/>
    <n v="1.3877787807814457E-16"/>
    <n v="0"/>
    <x v="7"/>
  </r>
  <r>
    <x v="1"/>
    <d v="2010-08-17T00:00:00"/>
    <x v="0"/>
    <s v="UPA400"/>
    <x v="95"/>
    <x v="398"/>
    <n v="632155"/>
    <n v="135830"/>
    <n v="0"/>
    <n v="5"/>
    <n v="0"/>
    <n v="10"/>
    <n v="7.1"/>
    <n v="37.700000000000003"/>
    <n v="0"/>
    <n v="0.1"/>
    <s v="Clara"/>
    <n v="193"/>
    <n v="154"/>
    <n v="11"/>
    <n v="0"/>
    <n v="22"/>
    <n v="13"/>
    <n v="0"/>
    <n v="1"/>
    <n v="0"/>
    <n v="43"/>
    <n v="13"/>
    <n v="3"/>
    <n v="193"/>
    <n v="0.64333333333333698"/>
    <n v="154"/>
    <n v="1"/>
    <n v="22"/>
    <n v="0.48888888888888821"/>
    <n v="13"/>
    <n v="0.43333333333333346"/>
    <n v="11"/>
    <n v="0.73333333333333339"/>
    <n v="0"/>
    <n v="1.3877787807814457E-16"/>
    <n v="0"/>
    <x v="8"/>
  </r>
  <r>
    <x v="1"/>
    <d v="2010-08-17T00:00:00"/>
    <x v="0"/>
    <s v="UPA400"/>
    <x v="95"/>
    <x v="399"/>
    <n v="598579"/>
    <n v="102254"/>
    <n v="0"/>
    <n v="34.1"/>
    <n v="0"/>
    <n v="17.5"/>
    <n v="6.9"/>
    <n v="35.9"/>
    <m/>
    <n v="-1"/>
    <s v="Oscura"/>
    <n v="170.2"/>
    <n v="125.5"/>
    <n v="8.4"/>
    <n v="4.8"/>
    <n v="22.2"/>
    <n v="22.9"/>
    <n v="0.9"/>
    <n v="0"/>
    <n v="0"/>
    <n v="125.6"/>
    <n v="19.100000000000001"/>
    <n v="6.7"/>
    <n v="170"/>
    <n v="0.56666666666667109"/>
    <n v="126"/>
    <n v="0.83999999999999897"/>
    <n v="22"/>
    <n v="0.48888888888888821"/>
    <n v="23"/>
    <n v="0.76666666666666672"/>
    <n v="8"/>
    <n v="0.53333333333333344"/>
    <n v="5"/>
    <n v="0.50000000000000011"/>
    <n v="0"/>
    <x v="9"/>
  </r>
  <r>
    <x v="1"/>
    <d v="2010-08-17T00:00:00"/>
    <x v="0"/>
    <s v="UPA400"/>
    <x v="95"/>
    <x v="304"/>
    <n v="570137"/>
    <n v="73812"/>
    <n v="0"/>
    <n v="4.0999999999999996"/>
    <n v="0"/>
    <n v="14.7"/>
    <n v="7"/>
    <n v="36.799999999999997"/>
    <m/>
    <n v="-1"/>
    <s v="Oscura"/>
    <n v="223.6"/>
    <n v="141.1"/>
    <n v="9.1"/>
    <n v="4.2"/>
    <n v="29.6"/>
    <n v="22"/>
    <n v="0.9"/>
    <n v="0"/>
    <n v="0"/>
    <n v="71.400000000000006"/>
    <n v="26.5"/>
    <n v="3.9"/>
    <n v="224"/>
    <n v="0.74666666666666925"/>
    <n v="141"/>
    <n v="0.93999999999999961"/>
    <n v="30"/>
    <n v="0.66666666666666619"/>
    <n v="22"/>
    <n v="0.73333333333333339"/>
    <n v="9"/>
    <n v="0.60000000000000009"/>
    <n v="4"/>
    <n v="0.40000000000000013"/>
    <n v="0"/>
    <x v="10"/>
  </r>
  <r>
    <x v="1"/>
    <d v="2010-08-17T00:00:00"/>
    <x v="0"/>
    <s v="UPA400"/>
    <x v="95"/>
    <x v="400"/>
    <n v="534326"/>
    <n v="38001"/>
    <n v="0"/>
    <n v="0"/>
    <n v="0"/>
    <n v="16.399999999999999"/>
    <n v="6.8"/>
    <n v="36.299999999999997"/>
    <m/>
    <n v="-1"/>
    <s v="Oscura"/>
    <n v="65.900000000000006"/>
    <n v="23.7"/>
    <n v="9.8000000000000007"/>
    <n v="2.1"/>
    <n v="4.5"/>
    <n v="15.7"/>
    <n v="0"/>
    <n v="0"/>
    <n v="0"/>
    <n v="129.5"/>
    <n v="32.5"/>
    <n v="19.7"/>
    <n v="66"/>
    <n v="0.22000000000000355"/>
    <n v="24"/>
    <n v="0.15999999999999748"/>
    <n v="5"/>
    <n v="0.11111111111111063"/>
    <n v="16"/>
    <n v="0.53333333333333344"/>
    <n v="10"/>
    <n v="0.66666666666666674"/>
    <n v="2"/>
    <n v="0.20000000000000015"/>
    <n v="0"/>
    <x v="11"/>
  </r>
  <r>
    <x v="1"/>
    <d v="2011-10-22T00:00:00"/>
    <x v="0"/>
    <s v="UPA400"/>
    <x v="96"/>
    <x v="401"/>
    <n v="838876"/>
    <n v="84409"/>
    <n v="0"/>
    <n v="11"/>
    <m/>
    <n v="3"/>
    <n v="5.7"/>
    <m/>
    <m/>
    <n v="0.45"/>
    <m/>
    <n v="713"/>
    <n v="146"/>
    <n v="35"/>
    <n v="0"/>
    <n v="62"/>
    <n v="29"/>
    <n v="3"/>
    <n v="2"/>
    <n v="2"/>
    <n v="48"/>
    <n v="13"/>
    <n v="2"/>
    <n v="713"/>
    <n v="1.5"/>
    <n v="146"/>
    <n v="0.97333333333333316"/>
    <n v="62"/>
    <n v="1"/>
    <n v="29"/>
    <n v="0.96666666666666667"/>
    <n v="35"/>
    <n v="1"/>
    <n v="0"/>
    <n v="1.3877787807814457E-16"/>
    <n v="1"/>
    <x v="0"/>
  </r>
  <r>
    <x v="1"/>
    <d v="2011-10-22T00:00:00"/>
    <x v="0"/>
    <s v="UPA400"/>
    <x v="96"/>
    <x v="25"/>
    <n v="722657"/>
    <n v="64869"/>
    <n v="0"/>
    <n v="3"/>
    <m/>
    <n v="2"/>
    <n v="5.7949999999999999"/>
    <n v="27"/>
    <n v="1.27"/>
    <n v="0.32"/>
    <m/>
    <n v="166"/>
    <n v="119"/>
    <n v="4"/>
    <n v="1"/>
    <n v="8"/>
    <n v="13"/>
    <n v="0"/>
    <m/>
    <n v="1"/>
    <n v="29"/>
    <n v="3"/>
    <n v="1"/>
    <n v="166"/>
    <n v="0.5533333333333379"/>
    <n v="119"/>
    <n v="0.793333333333332"/>
    <n v="8"/>
    <n v="0.17777777777777731"/>
    <n v="13"/>
    <n v="0.43333333333333346"/>
    <n v="4"/>
    <n v="0.26666666666666683"/>
    <n v="1"/>
    <n v="0.10000000000000014"/>
    <n v="0"/>
    <x v="1"/>
  </r>
  <r>
    <x v="1"/>
    <d v="2011-10-22T00:00:00"/>
    <x v="0"/>
    <s v="UPA400"/>
    <x v="96"/>
    <x v="33"/>
    <n v="703457"/>
    <n v="45669"/>
    <n v="0"/>
    <n v="3"/>
    <m/>
    <n v="1"/>
    <n v="5.9"/>
    <m/>
    <m/>
    <n v="0.25"/>
    <m/>
    <n v="171"/>
    <n v="147"/>
    <n v="4"/>
    <n v="1"/>
    <n v="7"/>
    <n v="16"/>
    <n v="1"/>
    <n v="1"/>
    <n v="1"/>
    <n v="29"/>
    <n v="4"/>
    <n v="1"/>
    <n v="171"/>
    <n v="0.57000000000000439"/>
    <n v="147"/>
    <n v="0.97999999999999987"/>
    <n v="7"/>
    <n v="0.15555555555555509"/>
    <n v="16"/>
    <n v="0.53333333333333344"/>
    <n v="4"/>
    <n v="0.26666666666666683"/>
    <n v="1"/>
    <n v="0.10000000000000014"/>
    <n v="0"/>
    <x v="2"/>
  </r>
  <r>
    <x v="1"/>
    <d v="2011-10-22T00:00:00"/>
    <x v="0"/>
    <s v="UPA400"/>
    <x v="96"/>
    <x v="274"/>
    <n v="633928"/>
    <n v="152237"/>
    <n v="0"/>
    <n v="5"/>
    <m/>
    <n v="11"/>
    <n v="7.2"/>
    <n v="36.9"/>
    <n v="0.5"/>
    <n v="0.1"/>
    <s v="Clara"/>
    <n v="225"/>
    <n v="156"/>
    <n v="10"/>
    <n v="0"/>
    <n v="22"/>
    <n v="17"/>
    <n v="0"/>
    <n v="1"/>
    <n v="0"/>
    <n v="36"/>
    <n v="14"/>
    <n v="3"/>
    <n v="225"/>
    <n v="0.75000000000000255"/>
    <n v="156"/>
    <n v="1"/>
    <n v="22"/>
    <n v="0.48888888888888821"/>
    <n v="17"/>
    <n v="0.56666666666666676"/>
    <n v="10"/>
    <n v="0.66666666666666674"/>
    <n v="0"/>
    <n v="1.3877787807814457E-16"/>
    <n v="0"/>
    <x v="3"/>
  </r>
  <r>
    <x v="1"/>
    <d v="2011-10-22T00:00:00"/>
    <x v="0"/>
    <s v="UPA400"/>
    <x v="96"/>
    <x v="229"/>
    <n v="621394"/>
    <n v="139703"/>
    <n v="0"/>
    <n v="7"/>
    <n v="0"/>
    <n v="14"/>
    <n v="7"/>
    <n v="37"/>
    <n v="1.1000000000000001"/>
    <n v="0.1"/>
    <s v="Clara"/>
    <n v="414"/>
    <n v="226"/>
    <n v="12"/>
    <n v="1"/>
    <n v="36"/>
    <n v="28"/>
    <n v="1"/>
    <n v="1"/>
    <n v="0"/>
    <n v="39"/>
    <n v="17"/>
    <n v="4"/>
    <n v="414"/>
    <n v="1"/>
    <n v="226"/>
    <n v="1"/>
    <n v="36"/>
    <n v="0.79999999999999971"/>
    <n v="28"/>
    <n v="0.93333333333333335"/>
    <n v="12"/>
    <n v="0.8"/>
    <n v="1"/>
    <n v="0.10000000000000014"/>
    <n v="0"/>
    <x v="4"/>
  </r>
  <r>
    <x v="1"/>
    <d v="2011-10-22T00:00:00"/>
    <x v="0"/>
    <s v="UPA400"/>
    <x v="96"/>
    <x v="399"/>
    <n v="600703"/>
    <n v="92443"/>
    <n v="0"/>
    <n v="33.1"/>
    <n v="0"/>
    <n v="24.4"/>
    <n v="6.7"/>
    <n v="40.5"/>
    <m/>
    <n v="-1"/>
    <s v="Oscura"/>
    <n v="160.69999999999999"/>
    <n v="115"/>
    <n v="4.5999999999999996"/>
    <n v="4.7"/>
    <n v="22.5"/>
    <n v="18.2"/>
    <n v="0.6"/>
    <n v="0"/>
    <n v="0"/>
    <n v="113.6"/>
    <n v="21"/>
    <n v="6.5"/>
    <n v="161"/>
    <n v="0.5366666666666714"/>
    <n v="115"/>
    <n v="0.76666666666666516"/>
    <n v="23"/>
    <n v="0.51111111111111041"/>
    <n v="18"/>
    <n v="0.60000000000000009"/>
    <n v="5"/>
    <n v="0.33333333333333348"/>
    <n v="5"/>
    <n v="0.50000000000000011"/>
    <n v="0"/>
    <x v="5"/>
  </r>
  <r>
    <x v="1"/>
    <d v="2011-10-22T00:00:00"/>
    <x v="0"/>
    <s v="UPA400"/>
    <x v="96"/>
    <x v="399"/>
    <n v="588422"/>
    <n v="106731"/>
    <n v="0"/>
    <n v="34.5"/>
    <n v="0"/>
    <n v="22.3"/>
    <n v="7"/>
    <n v="36.299999999999997"/>
    <m/>
    <n v="-1"/>
    <s v="Oscura"/>
    <n v="238.4"/>
    <n v="137"/>
    <n v="7.7"/>
    <n v="5.9"/>
    <n v="29.8"/>
    <n v="28.5"/>
    <n v="0.8"/>
    <n v="0"/>
    <n v="0"/>
    <n v="121"/>
    <n v="20.2"/>
    <n v="7"/>
    <n v="238"/>
    <n v="0.79333333333333544"/>
    <n v="137"/>
    <n v="0.91333333333333278"/>
    <n v="30"/>
    <n v="0.66666666666666619"/>
    <n v="29"/>
    <n v="0.96666666666666667"/>
    <n v="8"/>
    <n v="0.53333333333333344"/>
    <n v="6"/>
    <n v="0.60000000000000009"/>
    <n v="0"/>
    <x v="6"/>
  </r>
  <r>
    <x v="1"/>
    <d v="2011-10-22T00:00:00"/>
    <x v="0"/>
    <s v="UPA400"/>
    <x v="96"/>
    <x v="142"/>
    <n v="567223"/>
    <n v="58963"/>
    <n v="0"/>
    <n v="0.8"/>
    <n v="0"/>
    <n v="13"/>
    <n v="6.7"/>
    <n v="36.299999999999997"/>
    <m/>
    <n v="-1"/>
    <s v="Oscura"/>
    <n v="65.2"/>
    <n v="35.6"/>
    <n v="3.2"/>
    <n v="1.3"/>
    <n v="17.5"/>
    <n v="16.600000000000001"/>
    <n v="0.9"/>
    <n v="0"/>
    <n v="0"/>
    <n v="368.8"/>
    <n v="75.099999999999994"/>
    <n v="5"/>
    <n v="65"/>
    <n v="0.21666666666667023"/>
    <n v="36"/>
    <n v="0.23999999999999733"/>
    <n v="18"/>
    <n v="0.39999999999999941"/>
    <n v="17"/>
    <n v="0.56666666666666676"/>
    <n v="3"/>
    <n v="0.20000000000000018"/>
    <n v="1"/>
    <n v="0.10000000000000014"/>
    <n v="0"/>
    <x v="7"/>
  </r>
  <r>
    <x v="1"/>
    <d v="2011-10-22T00:00:00"/>
    <x v="0"/>
    <s v="UPA400"/>
    <x v="96"/>
    <x v="402"/>
    <n v="535304"/>
    <n v="27044"/>
    <n v="0"/>
    <n v="0"/>
    <n v="0"/>
    <n v="12.9"/>
    <n v="6.5"/>
    <n v="37.4"/>
    <m/>
    <n v="-1"/>
    <s v="Oscura"/>
    <n v="50.8"/>
    <n v="28.8"/>
    <n v="2.9"/>
    <n v="0"/>
    <n v="9.6"/>
    <n v="8"/>
    <n v="0.6"/>
    <n v="2.7"/>
    <n v="0"/>
    <n v="92"/>
    <n v="33.9"/>
    <n v="2.5"/>
    <n v="51"/>
    <n v="0.17000000000000365"/>
    <n v="29"/>
    <n v="0.19333333333333075"/>
    <n v="10"/>
    <n v="0.22222222222222177"/>
    <n v="8"/>
    <n v="0.26666666666666683"/>
    <n v="3"/>
    <n v="0.20000000000000018"/>
    <n v="0"/>
    <n v="1.3877787807814457E-16"/>
    <n v="0"/>
    <x v="8"/>
  </r>
  <r>
    <x v="1"/>
    <d v="2011-11-13T00:00:00"/>
    <x v="0"/>
    <s v="UPA400"/>
    <x v="97"/>
    <x v="281"/>
    <n v="832752"/>
    <n v="44000"/>
    <n v="0"/>
    <n v="3"/>
    <m/>
    <n v="2"/>
    <n v="6"/>
    <m/>
    <m/>
    <n v="0.35"/>
    <m/>
    <n v="182"/>
    <n v="116"/>
    <n v="13"/>
    <n v="0"/>
    <n v="10"/>
    <n v="14"/>
    <n v="0"/>
    <n v="1"/>
    <n v="1"/>
    <n v="63"/>
    <n v="16"/>
    <n v="0"/>
    <n v="182"/>
    <n v="0.60666666666667068"/>
    <n v="116"/>
    <n v="0.77333333333333187"/>
    <n v="10"/>
    <n v="0.22222222222222177"/>
    <n v="14"/>
    <n v="0.46666666666666679"/>
    <n v="13"/>
    <n v="0.8666666666666667"/>
    <n v="0"/>
    <n v="1.3877787807814457E-16"/>
    <n v="1"/>
    <x v="0"/>
  </r>
  <r>
    <x v="1"/>
    <d v="2011-11-13T00:00:00"/>
    <x v="0"/>
    <s v="UPA400"/>
    <x v="97"/>
    <x v="23"/>
    <n v="812730"/>
    <n v="23980"/>
    <n v="0"/>
    <n v="3"/>
    <m/>
    <n v="1"/>
    <n v="6.4"/>
    <m/>
    <m/>
    <n v="0.43"/>
    <m/>
    <n v="85"/>
    <n v="57"/>
    <n v="12"/>
    <n v="0"/>
    <n v="7"/>
    <n v="10"/>
    <n v="1"/>
    <n v="0"/>
    <n v="0"/>
    <n v="67"/>
    <n v="10"/>
    <n v="0"/>
    <n v="85"/>
    <n v="0.28333333333333705"/>
    <n v="57"/>
    <n v="0.37999999999999706"/>
    <n v="7"/>
    <n v="0.15555555555555509"/>
    <n v="10"/>
    <n v="0.33339999999999997"/>
    <n v="12"/>
    <n v="0.8"/>
    <n v="0"/>
    <n v="1.3877787807814457E-16"/>
    <n v="0"/>
    <x v="1"/>
  </r>
  <r>
    <x v="1"/>
    <d v="2011-11-13T00:00:00"/>
    <x v="0"/>
    <s v="UPA400"/>
    <x v="97"/>
    <x v="25"/>
    <n v="780422"/>
    <n v="39837"/>
    <n v="0"/>
    <n v="2"/>
    <m/>
    <n v="2"/>
    <n v="6.2190000000000003"/>
    <n v="29.25"/>
    <n v="1.22"/>
    <n v="0.45"/>
    <m/>
    <n v="82"/>
    <n v="68"/>
    <n v="2"/>
    <n v="0"/>
    <n v="8"/>
    <n v="7"/>
    <n v="0"/>
    <m/>
    <n v="0"/>
    <n v="30"/>
    <n v="2"/>
    <n v="0"/>
    <n v="82"/>
    <n v="0.27333333333333698"/>
    <n v="68"/>
    <n v="0.45333333333333026"/>
    <n v="8"/>
    <n v="0.17777777777777731"/>
    <n v="7"/>
    <n v="0.2333333333333335"/>
    <n v="2"/>
    <n v="0.13333333333333353"/>
    <n v="0"/>
    <n v="1.3877787807814457E-16"/>
    <n v="0"/>
    <x v="2"/>
  </r>
  <r>
    <x v="1"/>
    <d v="2011-11-13T00:00:00"/>
    <x v="0"/>
    <s v="UPA400"/>
    <x v="97"/>
    <x v="2"/>
    <n v="755097"/>
    <n v="42859"/>
    <n v="0"/>
    <n v="2"/>
    <m/>
    <n v="2"/>
    <n v="5.8280000000000003"/>
    <n v="28.54"/>
    <n v="1.35"/>
    <n v="0.3"/>
    <m/>
    <n v="135"/>
    <n v="58"/>
    <n v="2"/>
    <n v="0"/>
    <n v="10"/>
    <n v="10"/>
    <n v="0"/>
    <m/>
    <n v="1"/>
    <n v="31"/>
    <n v="5"/>
    <n v="0"/>
    <n v="135"/>
    <n v="0.45000000000000479"/>
    <n v="58"/>
    <n v="0.38666666666666372"/>
    <n v="10"/>
    <n v="0.22222222222222177"/>
    <n v="10"/>
    <n v="0.33339999999999997"/>
    <n v="2"/>
    <n v="0.13333333333333353"/>
    <n v="0"/>
    <n v="1.3877787807814457E-16"/>
    <n v="0"/>
    <x v="3"/>
  </r>
  <r>
    <x v="1"/>
    <d v="2011-11-13T00:00:00"/>
    <x v="0"/>
    <s v="UPA400"/>
    <x v="97"/>
    <x v="293"/>
    <n v="747651"/>
    <n v="35413"/>
    <n v="0"/>
    <n v="2"/>
    <m/>
    <n v="1"/>
    <n v="5.9"/>
    <m/>
    <m/>
    <n v="0.28999999999999998"/>
    <m/>
    <n v="111"/>
    <n v="61"/>
    <n v="3"/>
    <n v="0"/>
    <n v="9"/>
    <n v="12"/>
    <n v="0"/>
    <n v="0"/>
    <n v="1"/>
    <n v="39"/>
    <n v="8"/>
    <n v="1"/>
    <n v="111"/>
    <n v="0.37000000000000427"/>
    <n v="61"/>
    <n v="0.40666666666666368"/>
    <n v="9"/>
    <n v="0.19999999999999954"/>
    <n v="12"/>
    <n v="0.40000000000000013"/>
    <n v="3"/>
    <n v="0.20000000000000018"/>
    <n v="0"/>
    <n v="1.3877787807814457E-16"/>
    <n v="0"/>
    <x v="4"/>
  </r>
  <r>
    <x v="1"/>
    <d v="2011-11-13T00:00:00"/>
    <x v="0"/>
    <s v="UPA400"/>
    <x v="97"/>
    <x v="9"/>
    <n v="763612"/>
    <n v="23027"/>
    <n v="0"/>
    <n v="3"/>
    <m/>
    <n v="1"/>
    <n v="6.4"/>
    <m/>
    <m/>
    <n v="0.42"/>
    <m/>
    <n v="56"/>
    <n v="56"/>
    <n v="3"/>
    <n v="0"/>
    <n v="6"/>
    <n v="8"/>
    <n v="1"/>
    <n v="0"/>
    <n v="0"/>
    <n v="30"/>
    <n v="4"/>
    <n v="1"/>
    <n v="56"/>
    <n v="0.18666666666667028"/>
    <n v="56"/>
    <n v="0.37333333333333041"/>
    <n v="6"/>
    <n v="0.13333333333333286"/>
    <n v="8"/>
    <n v="0.26666666666666683"/>
    <n v="3"/>
    <n v="0.20000000000000018"/>
    <n v="0"/>
    <n v="1.3877787807814457E-16"/>
    <n v="0"/>
    <x v="5"/>
  </r>
  <r>
    <x v="1"/>
    <d v="2011-11-13T00:00:00"/>
    <x v="0"/>
    <s v="UPA400"/>
    <x v="97"/>
    <x v="403"/>
    <n v="683234"/>
    <n v="30282"/>
    <n v="0"/>
    <n v="3"/>
    <m/>
    <n v="3"/>
    <n v="6.1"/>
    <s v=""/>
    <s v=""/>
    <n v="0.67"/>
    <s v=""/>
    <n v="98"/>
    <n v="62"/>
    <n v="4"/>
    <n v="0"/>
    <n v="14"/>
    <n v="10"/>
    <n v="0"/>
    <n v="1"/>
    <n v="1"/>
    <n v="35"/>
    <n v="13"/>
    <n v="1"/>
    <n v="98"/>
    <n v="0.32666666666667066"/>
    <n v="62"/>
    <n v="0.41333333333333033"/>
    <n v="14"/>
    <n v="0.31111111111111062"/>
    <n v="10"/>
    <n v="0.33339999999999997"/>
    <n v="4"/>
    <n v="0.26666666666666683"/>
    <n v="0"/>
    <n v="1.3877787807814457E-16"/>
    <n v="0"/>
    <x v="6"/>
  </r>
  <r>
    <x v="1"/>
    <d v="2011-11-13T00:00:00"/>
    <x v="0"/>
    <s v="UPA400"/>
    <x v="97"/>
    <x v="317"/>
    <n v="652952"/>
    <n v="173962"/>
    <n v="0"/>
    <n v="4"/>
    <n v="0"/>
    <n v="11"/>
    <n v="7.1"/>
    <n v="37"/>
    <n v="0.2"/>
    <n v="0.1"/>
    <s v="Clara"/>
    <n v="121"/>
    <n v="142"/>
    <n v="12"/>
    <n v="0"/>
    <n v="17"/>
    <n v="11"/>
    <n v="0"/>
    <n v="0"/>
    <n v="0"/>
    <n v="38"/>
    <n v="34"/>
    <n v="3"/>
    <n v="121"/>
    <n v="0.40333333333333782"/>
    <n v="142"/>
    <n v="0.94666666666666632"/>
    <n v="17"/>
    <n v="0.37777777777777721"/>
    <n v="11"/>
    <n v="0.36666666666666681"/>
    <n v="12"/>
    <n v="0.8"/>
    <n v="0"/>
    <n v="1.3877787807814457E-16"/>
    <n v="0"/>
    <x v="7"/>
  </r>
  <r>
    <x v="1"/>
    <d v="2011-11-13T00:00:00"/>
    <x v="0"/>
    <s v="UPA400"/>
    <x v="97"/>
    <x v="404"/>
    <n v="630477"/>
    <n v="151487"/>
    <n v="0"/>
    <n v="5"/>
    <n v="0"/>
    <n v="11"/>
    <n v="7.1"/>
    <n v="37.200000000000003"/>
    <n v="1"/>
    <n v="0.1"/>
    <s v="Clara"/>
    <n v="111"/>
    <n v="112"/>
    <n v="10"/>
    <n v="0"/>
    <n v="10"/>
    <n v="10"/>
    <n v="0"/>
    <n v="1"/>
    <n v="0"/>
    <n v="37"/>
    <n v="15"/>
    <n v="2"/>
    <n v="111"/>
    <n v="0.37000000000000427"/>
    <n v="112"/>
    <n v="0.74666666666666504"/>
    <n v="10"/>
    <n v="0.22222222222222177"/>
    <n v="10"/>
    <n v="0.33339999999999997"/>
    <n v="10"/>
    <n v="0.66666666666666674"/>
    <n v="0"/>
    <n v="1.3877787807814457E-16"/>
    <n v="0"/>
    <x v="8"/>
  </r>
  <r>
    <x v="1"/>
    <d v="2011-11-13T00:00:00"/>
    <x v="0"/>
    <s v="UPA400"/>
    <x v="97"/>
    <x v="49"/>
    <n v="594062"/>
    <n v="115072"/>
    <n v="0"/>
    <n v="29.8"/>
    <n v="0"/>
    <n v="18.8"/>
    <n v="7.1"/>
    <n v="35.799999999999997"/>
    <m/>
    <n v="-1"/>
    <s v="Oscura"/>
    <n v="118.5"/>
    <n v="100.3"/>
    <n v="5.6"/>
    <n v="2.8"/>
    <n v="9.6999999999999993"/>
    <n v="7.4"/>
    <n v="0.2"/>
    <n v="0"/>
    <n v="0"/>
    <n v="79.400000000000006"/>
    <n v="19"/>
    <n v="4.8"/>
    <n v="119"/>
    <n v="0.39666666666667111"/>
    <n v="100"/>
    <n v="0.66666666666666452"/>
    <n v="10"/>
    <n v="0.22222222222222177"/>
    <n v="7"/>
    <n v="0.2333333333333335"/>
    <n v="6"/>
    <n v="0.40000000000000013"/>
    <n v="3"/>
    <n v="0.30000000000000016"/>
    <n v="0"/>
    <x v="9"/>
  </r>
  <r>
    <x v="1"/>
    <d v="2011-11-13T00:00:00"/>
    <x v="0"/>
    <s v="UPA400"/>
    <x v="97"/>
    <x v="304"/>
    <n v="559553"/>
    <n v="77862"/>
    <n v="0"/>
    <n v="3"/>
    <n v="0"/>
    <n v="24"/>
    <n v="6.9"/>
    <n v="34.700000000000003"/>
    <m/>
    <n v="-1"/>
    <s v="Oscura"/>
    <n v="219.2"/>
    <n v="122"/>
    <n v="4.2"/>
    <n v="5"/>
    <n v="25.5"/>
    <n v="16.7"/>
    <n v="0.7"/>
    <n v="0"/>
    <n v="0"/>
    <n v="60"/>
    <n v="26"/>
    <n v="4.7"/>
    <n v="219"/>
    <n v="0.73000000000000276"/>
    <n v="122"/>
    <n v="0.81333333333333213"/>
    <n v="26"/>
    <n v="0.57777777777777717"/>
    <n v="17"/>
    <n v="0.56666666666666676"/>
    <n v="4"/>
    <n v="0.26666666666666683"/>
    <n v="5"/>
    <n v="0.50000000000000011"/>
    <n v="0"/>
    <x v="10"/>
  </r>
  <r>
    <x v="1"/>
    <d v="2011-11-13T00:00:00"/>
    <x v="0"/>
    <s v="UPA400"/>
    <x v="97"/>
    <x v="82"/>
    <n v="561679"/>
    <n v="82689"/>
    <n v="0"/>
    <n v="0"/>
    <n v="0"/>
    <n v="13"/>
    <n v="6.8"/>
    <n v="34.299999999999997"/>
    <m/>
    <n v="-1"/>
    <s v="Oscura"/>
    <n v="29.3"/>
    <n v="34.200000000000003"/>
    <n v="2.1"/>
    <n v="0.6"/>
    <n v="4.4000000000000004"/>
    <n v="11.3"/>
    <n v="1.1000000000000001"/>
    <n v="0"/>
    <n v="0"/>
    <n v="69.8"/>
    <n v="25.4"/>
    <n v="1.3"/>
    <n v="29"/>
    <n v="9.6666666666670453E-2"/>
    <n v="34"/>
    <n v="0.22666666666666402"/>
    <n v="4"/>
    <n v="8.8888888888888407E-2"/>
    <n v="11"/>
    <n v="0.36666666666666681"/>
    <n v="2"/>
    <n v="0.13333333333333353"/>
    <n v="1"/>
    <n v="0.10000000000000014"/>
    <n v="0"/>
    <x v="11"/>
  </r>
  <r>
    <x v="1"/>
    <d v="2011-11-13T00:00:00"/>
    <x v="0"/>
    <s v="UPA400"/>
    <x v="97"/>
    <x v="118"/>
    <n v="532758"/>
    <n v="51067"/>
    <n v="0"/>
    <n v="0"/>
    <n v="0"/>
    <n v="25.9"/>
    <n v="6.8"/>
    <n v="37.1"/>
    <m/>
    <n v="-1"/>
    <s v="Oscura"/>
    <n v="57"/>
    <n v="27.5"/>
    <n v="3.6"/>
    <n v="3.5"/>
    <n v="8.6999999999999993"/>
    <n v="12.1"/>
    <n v="1.5"/>
    <n v="0"/>
    <n v="0"/>
    <n v="168.2"/>
    <n v="33"/>
    <n v="16"/>
    <n v="57"/>
    <n v="0.19000000000000361"/>
    <n v="28"/>
    <n v="0.18666666666666409"/>
    <n v="9"/>
    <n v="0.19999999999999954"/>
    <n v="12"/>
    <n v="0.40000000000000013"/>
    <n v="4"/>
    <n v="0.26666666666666683"/>
    <n v="4"/>
    <n v="0.40000000000000013"/>
    <n v="0"/>
    <x v="12"/>
  </r>
  <r>
    <x v="1"/>
    <d v="2011-11-13T00:00:00"/>
    <x v="0"/>
    <s v="UPA400"/>
    <x v="97"/>
    <x v="376"/>
    <n v="529854"/>
    <n v="50864"/>
    <n v="0"/>
    <n v="0"/>
    <n v="0"/>
    <n v="17"/>
    <n v="6.8"/>
    <n v="36.1"/>
    <m/>
    <n v="-1"/>
    <s v="Oscura"/>
    <n v="41.8"/>
    <n v="54.1"/>
    <n v="3.7"/>
    <n v="0.6"/>
    <n v="7.6"/>
    <n v="8.8000000000000007"/>
    <n v="0.9"/>
    <n v="0"/>
    <n v="0"/>
    <n v="99.7"/>
    <n v="22.4"/>
    <n v="1.2"/>
    <n v="42"/>
    <n v="0.1400000000000037"/>
    <n v="54"/>
    <n v="0.3599999999999971"/>
    <n v="8"/>
    <n v="0.17777777777777731"/>
    <n v="9"/>
    <n v="0.30000000000000016"/>
    <n v="4"/>
    <n v="0.26666666666666683"/>
    <n v="1"/>
    <n v="0.10000000000000014"/>
    <n v="0"/>
    <x v="14"/>
  </r>
  <r>
    <x v="1"/>
    <d v="2012-04-06T00:00:00"/>
    <x v="0"/>
    <s v="UPA400"/>
    <x v="98"/>
    <x v="342"/>
    <n v="869635"/>
    <n v="65151"/>
    <n v="0"/>
    <n v="3"/>
    <m/>
    <n v="1"/>
    <n v="6.7"/>
    <m/>
    <m/>
    <n v="0.03"/>
    <s v="Clara"/>
    <n v="112"/>
    <n v="114"/>
    <n v="5"/>
    <n v="0"/>
    <n v="13"/>
    <n v="9"/>
    <n v="0"/>
    <n v="1"/>
    <n v="1"/>
    <n v="35"/>
    <n v="3"/>
    <n v="1"/>
    <n v="112"/>
    <n v="0.37333333333333762"/>
    <n v="114"/>
    <n v="0.75999999999999845"/>
    <n v="13"/>
    <n v="0.28888888888888842"/>
    <n v="9"/>
    <n v="0.30000000000000016"/>
    <n v="5"/>
    <n v="0.33333333333333348"/>
    <n v="0"/>
    <n v="1.3877787807814457E-16"/>
    <n v="1"/>
    <x v="0"/>
  </r>
  <r>
    <x v="1"/>
    <d v="2012-04-06T00:00:00"/>
    <x v="0"/>
    <s v="O500 EURO V"/>
    <x v="98"/>
    <x v="31"/>
    <n v="822314"/>
    <n v="17830"/>
    <n v="0"/>
    <n v="3"/>
    <m/>
    <n v="1"/>
    <n v="6.6"/>
    <n v="35"/>
    <n v="1.51"/>
    <n v="0.02"/>
    <m/>
    <n v="36"/>
    <n v="66"/>
    <n v="2"/>
    <n v="0"/>
    <n v="4"/>
    <n v="4"/>
    <n v="0"/>
    <n v="0"/>
    <n v="0"/>
    <n v="29"/>
    <n v="2"/>
    <n v="1"/>
    <n v="36"/>
    <n v="0.12000000000000374"/>
    <n v="66"/>
    <n v="0.43999999999999695"/>
    <n v="4"/>
    <n v="8.8888888888888407E-2"/>
    <n v="4"/>
    <n v="0.13333333333333353"/>
    <n v="2"/>
    <n v="0.13333333333333353"/>
    <n v="0"/>
    <n v="1.3877787807814457E-16"/>
    <n v="0"/>
    <x v="1"/>
  </r>
  <r>
    <x v="1"/>
    <d v="2012-04-06T00:00:00"/>
    <x v="0"/>
    <s v="UPA400"/>
    <x v="98"/>
    <x v="139"/>
    <n v="771156"/>
    <n v="75005"/>
    <n v="0"/>
    <n v="12"/>
    <m/>
    <n v="5"/>
    <n v="5.8559999999999999"/>
    <n v="28.12"/>
    <n v="1"/>
    <n v="0.66"/>
    <m/>
    <n v="86"/>
    <n v="168"/>
    <n v="3"/>
    <n v="1"/>
    <n v="13"/>
    <n v="7"/>
    <n v="0"/>
    <m/>
    <n v="1"/>
    <n v="39"/>
    <n v="6"/>
    <n v="2"/>
    <n v="86"/>
    <n v="0.2866666666666704"/>
    <n v="168"/>
    <n v="1"/>
    <n v="13"/>
    <n v="0.28888888888888842"/>
    <n v="7"/>
    <n v="0.2333333333333335"/>
    <n v="3"/>
    <n v="0.20000000000000018"/>
    <n v="1"/>
    <n v="0.10000000000000014"/>
    <n v="0"/>
    <x v="2"/>
  </r>
  <r>
    <x v="1"/>
    <d v="2012-04-06T00:00:00"/>
    <x v="0"/>
    <s v="UPA400"/>
    <x v="98"/>
    <x v="33"/>
    <n v="749350"/>
    <n v="53199"/>
    <n v="0"/>
    <n v="22"/>
    <m/>
    <n v="5"/>
    <n v="5.8"/>
    <m/>
    <m/>
    <n v="0.32"/>
    <m/>
    <n v="88"/>
    <n v="200"/>
    <n v="4"/>
    <n v="2"/>
    <n v="13"/>
    <n v="10"/>
    <n v="1"/>
    <n v="2"/>
    <n v="2"/>
    <n v="38"/>
    <n v="8"/>
    <n v="1"/>
    <n v="88"/>
    <n v="0.29333333333333711"/>
    <n v="200"/>
    <n v="1"/>
    <n v="13"/>
    <n v="0.28888888888888842"/>
    <n v="10"/>
    <n v="0.33339999999999997"/>
    <n v="4"/>
    <n v="0.26666666666666683"/>
    <n v="2"/>
    <n v="0.20000000000000015"/>
    <n v="0"/>
    <x v="3"/>
  </r>
  <r>
    <x v="1"/>
    <d v="2012-04-06T00:00:00"/>
    <x v="0"/>
    <s v="UPA400"/>
    <x v="98"/>
    <x v="405"/>
    <n v="735583"/>
    <n v="100062"/>
    <n v="0"/>
    <n v="5"/>
    <m/>
    <n v="3"/>
    <n v="7"/>
    <n v="35.799999999999997"/>
    <n v="1.36"/>
    <n v="0.05"/>
    <m/>
    <n v="194"/>
    <n v="117"/>
    <n v="6"/>
    <n v="1"/>
    <n v="14"/>
    <n v="12"/>
    <n v="0"/>
    <n v="1"/>
    <n v="1"/>
    <n v="52"/>
    <n v="15"/>
    <n v="1"/>
    <n v="194"/>
    <n v="0.64666666666667028"/>
    <n v="117"/>
    <n v="0.77999999999999858"/>
    <n v="14"/>
    <n v="0.31111111111111062"/>
    <n v="12"/>
    <n v="0.40000000000000013"/>
    <n v="6"/>
    <n v="0.40000000000000013"/>
    <n v="1"/>
    <n v="0.10000000000000014"/>
    <n v="0"/>
    <x v="4"/>
  </r>
  <r>
    <x v="1"/>
    <d v="2012-04-06T00:00:00"/>
    <x v="0"/>
    <s v="UPA400"/>
    <x v="98"/>
    <x v="371"/>
    <n v="706699"/>
    <n v="71178"/>
    <n v="0"/>
    <n v="3"/>
    <m/>
    <n v="2"/>
    <n v="7.2"/>
    <n v="36.700000000000003"/>
    <n v="1.07"/>
    <n v="0.06"/>
    <m/>
    <n v="100"/>
    <n v="80"/>
    <n v="4"/>
    <n v="0"/>
    <n v="12"/>
    <n v="9"/>
    <n v="0"/>
    <n v="1"/>
    <n v="0"/>
    <n v="53"/>
    <n v="11"/>
    <n v="1"/>
    <n v="100"/>
    <n v="0.33333333333333737"/>
    <n v="80"/>
    <n v="0.53333333333333033"/>
    <n v="12"/>
    <n v="0.26666666666666622"/>
    <n v="9"/>
    <n v="0.30000000000000016"/>
    <n v="4"/>
    <n v="0.26666666666666683"/>
    <n v="0"/>
    <n v="1.3877787807814457E-16"/>
    <n v="0"/>
    <x v="5"/>
  </r>
  <r>
    <x v="1"/>
    <d v="2012-04-06T00:00:00"/>
    <x v="0"/>
    <s v="UPA400"/>
    <x v="98"/>
    <x v="27"/>
    <n v="668739"/>
    <n v="33218"/>
    <n v="0"/>
    <n v="12"/>
    <n v="0"/>
    <n v="2"/>
    <n v="7.3"/>
    <n v="38.200000000000003"/>
    <n v="0.5"/>
    <n v="0.1"/>
    <s v="Clara"/>
    <n v="77"/>
    <n v="86"/>
    <n v="4"/>
    <n v="0"/>
    <n v="11"/>
    <n v="8"/>
    <n v="0"/>
    <n v="1"/>
    <n v="0"/>
    <n v="61"/>
    <n v="31"/>
    <n v="1"/>
    <n v="77"/>
    <n v="0.25666666666667021"/>
    <n v="86"/>
    <n v="0.57333333333333059"/>
    <n v="11"/>
    <n v="0.24444444444444399"/>
    <n v="8"/>
    <n v="0.26666666666666683"/>
    <n v="4"/>
    <n v="0.26666666666666683"/>
    <n v="0"/>
    <n v="1.3877787807814457E-16"/>
    <n v="0"/>
    <x v="6"/>
  </r>
  <r>
    <x v="1"/>
    <d v="2012-04-06T00:00:00"/>
    <x v="0"/>
    <s v="UPA400"/>
    <x v="98"/>
    <x v="406"/>
    <n v="635521"/>
    <n v="181484"/>
    <n v="0"/>
    <n v="6"/>
    <n v="-1"/>
    <n v="7"/>
    <n v="7.2"/>
    <n v="37.9"/>
    <n v="0.1"/>
    <n v="0.1"/>
    <s v="Clara"/>
    <n v="353"/>
    <n v="169"/>
    <n v="16"/>
    <n v="1"/>
    <n v="24"/>
    <n v="15"/>
    <n v="1"/>
    <n v="1"/>
    <n v="-1"/>
    <n v="155"/>
    <n v="92"/>
    <n v="3"/>
    <n v="353"/>
    <n v="1"/>
    <n v="169"/>
    <n v="1"/>
    <n v="24"/>
    <n v="0.53333333333333266"/>
    <n v="15"/>
    <n v="0.50000000000000011"/>
    <n v="16"/>
    <n v="1"/>
    <n v="1"/>
    <n v="0.10000000000000014"/>
    <n v="0"/>
    <x v="7"/>
  </r>
  <r>
    <x v="1"/>
    <d v="2012-04-06T00:00:00"/>
    <x v="0"/>
    <s v="UPA400"/>
    <x v="98"/>
    <x v="184"/>
    <n v="607421"/>
    <n v="153384"/>
    <n v="0"/>
    <n v="2.2999999999999998"/>
    <n v="0"/>
    <n v="16.5"/>
    <n v="6.9"/>
    <n v="38.4"/>
    <m/>
    <n v="-1"/>
    <s v="Oscura"/>
    <n v="174.2"/>
    <n v="104.2"/>
    <n v="14.3"/>
    <n v="5.4"/>
    <n v="20.399999999999999"/>
    <n v="22"/>
    <n v="0.7"/>
    <n v="0"/>
    <n v="0"/>
    <n v="252.1"/>
    <n v="59.7"/>
    <n v="1.5"/>
    <n v="174"/>
    <n v="0.58000000000000429"/>
    <n v="104"/>
    <n v="0.69333333333333136"/>
    <n v="20"/>
    <n v="0.44444444444444381"/>
    <n v="22"/>
    <n v="0.73333333333333339"/>
    <n v="14"/>
    <n v="0.93333333333333335"/>
    <n v="5"/>
    <n v="0.50000000000000011"/>
    <n v="0"/>
    <x v="8"/>
  </r>
  <r>
    <x v="1"/>
    <d v="2012-04-06T00:00:00"/>
    <x v="0"/>
    <s v="UPA400"/>
    <x v="98"/>
    <x v="275"/>
    <n v="574402"/>
    <n v="120365"/>
    <n v="0"/>
    <n v="0"/>
    <n v="0"/>
    <n v="7.2"/>
    <n v="7.4"/>
    <n v="39.1"/>
    <m/>
    <n v="-1"/>
    <s v="Oscura"/>
    <n v="0"/>
    <n v="39.5"/>
    <n v="12.2"/>
    <n v="2.6"/>
    <n v="3.2"/>
    <n v="27.1"/>
    <n v="1.7"/>
    <n v="0.2"/>
    <n v="0"/>
    <n v="710"/>
    <n v="60.3"/>
    <n v="1.1000000000000001"/>
    <n v="0"/>
    <n v="3.8380756905986857E-15"/>
    <n v="40"/>
    <n v="0.26666666666666394"/>
    <n v="3"/>
    <n v="6.666666666666618E-2"/>
    <n v="27"/>
    <n v="0.9"/>
    <n v="12"/>
    <n v="0.8"/>
    <n v="3"/>
    <n v="0.30000000000000016"/>
    <n v="0"/>
    <x v="9"/>
  </r>
  <r>
    <x v="1"/>
    <d v="2012-04-06T00:00:00"/>
    <x v="0"/>
    <s v="UPA400"/>
    <x v="98"/>
    <x v="407"/>
    <n v="536421"/>
    <n v="82384"/>
    <n v="0"/>
    <n v="10.7"/>
    <n v="0"/>
    <n v="15.9"/>
    <n v="7.1"/>
    <n v="39"/>
    <m/>
    <n v="-1"/>
    <s v="Oscura"/>
    <n v="58.6"/>
    <n v="88.3"/>
    <n v="14.9"/>
    <n v="4.8"/>
    <n v="25.3"/>
    <n v="13.3"/>
    <n v="0.4"/>
    <n v="0"/>
    <n v="0"/>
    <n v="267.10000000000002"/>
    <n v="69.7"/>
    <n v="3.6"/>
    <n v="59"/>
    <n v="0.19666666666667026"/>
    <n v="88"/>
    <n v="0.58666666666666401"/>
    <n v="25"/>
    <n v="0.55559999999999998"/>
    <n v="13"/>
    <n v="0.43333333333333346"/>
    <n v="15"/>
    <n v="1"/>
    <n v="5"/>
    <n v="0.50000000000000011"/>
    <n v="0"/>
    <x v="10"/>
  </r>
  <r>
    <x v="1"/>
    <d v="2012-06-03T00:00:00"/>
    <x v="0"/>
    <s v="UPA400"/>
    <x v="99"/>
    <x v="408"/>
    <n v="859826"/>
    <n v="49308"/>
    <n v="0"/>
    <n v="2"/>
    <m/>
    <n v="1"/>
    <n v="6"/>
    <m/>
    <m/>
    <n v="0.31"/>
    <m/>
    <n v="123"/>
    <n v="72"/>
    <n v="0"/>
    <n v="0"/>
    <n v="6"/>
    <n v="14"/>
    <n v="0"/>
    <n v="0"/>
    <n v="0"/>
    <n v="38"/>
    <n v="6"/>
    <n v="0"/>
    <n v="123"/>
    <n v="0.41000000000000453"/>
    <n v="72"/>
    <n v="0.47999999999999687"/>
    <n v="6"/>
    <n v="0.13333333333333286"/>
    <n v="14"/>
    <n v="0.46666666666666679"/>
    <n v="0"/>
    <n v="1.9428902930940239E-16"/>
    <n v="0"/>
    <n v="1.3877787807814457E-16"/>
    <n v="1"/>
    <x v="0"/>
  </r>
  <r>
    <x v="1"/>
    <d v="2012-06-03T00:00:00"/>
    <x v="0"/>
    <s v="UPA400"/>
    <x v="99"/>
    <x v="25"/>
    <n v="764194"/>
    <n v="58330"/>
    <n v="0"/>
    <n v="3"/>
    <m/>
    <n v="2"/>
    <n v="6.0220000000000002"/>
    <n v="28.15"/>
    <n v="1.17"/>
    <n v="0.23"/>
    <m/>
    <n v="91"/>
    <n v="135"/>
    <n v="2"/>
    <n v="1"/>
    <n v="9"/>
    <n v="7"/>
    <n v="0"/>
    <m/>
    <n v="1"/>
    <n v="28"/>
    <n v="2"/>
    <n v="1"/>
    <n v="91"/>
    <n v="0.30333333333333717"/>
    <n v="135"/>
    <n v="0.89999999999999936"/>
    <n v="9"/>
    <n v="0.19999999999999954"/>
    <n v="7"/>
    <n v="0.2333333333333335"/>
    <n v="2"/>
    <n v="0.13333333333333353"/>
    <n v="1"/>
    <n v="0.10000000000000014"/>
    <n v="0"/>
    <x v="1"/>
  </r>
  <r>
    <x v="1"/>
    <d v="2012-06-03T00:00:00"/>
    <x v="0"/>
    <s v="UPA400"/>
    <x v="99"/>
    <x v="9"/>
    <n v="750468"/>
    <n v="44604"/>
    <n v="0"/>
    <n v="3"/>
    <m/>
    <n v="2"/>
    <n v="6.1"/>
    <m/>
    <m/>
    <n v="0.3"/>
    <m/>
    <n v="75"/>
    <n v="134"/>
    <n v="4"/>
    <n v="1"/>
    <n v="7"/>
    <n v="10"/>
    <n v="0"/>
    <n v="1"/>
    <n v="1"/>
    <n v="28"/>
    <n v="3"/>
    <n v="1"/>
    <n v="75"/>
    <n v="0.2500000000000035"/>
    <n v="134"/>
    <n v="0.89333333333333265"/>
    <n v="7"/>
    <n v="0.15555555555555509"/>
    <n v="10"/>
    <n v="0.33339999999999997"/>
    <n v="4"/>
    <n v="0.26666666666666683"/>
    <n v="1"/>
    <n v="0.10000000000000014"/>
    <n v="0"/>
    <x v="2"/>
  </r>
  <r>
    <x v="1"/>
    <d v="2012-06-03T00:00:00"/>
    <x v="0"/>
    <s v="UPA400"/>
    <x v="99"/>
    <x v="279"/>
    <n v="686192"/>
    <n v="31300"/>
    <n v="0"/>
    <n v="6"/>
    <m/>
    <n v="6"/>
    <n v="6.2"/>
    <m/>
    <m/>
    <n v="0.85"/>
    <m/>
    <n v="105"/>
    <n v="109"/>
    <n v="5"/>
    <n v="0"/>
    <n v="13"/>
    <n v="12"/>
    <n v="0"/>
    <n v="0"/>
    <n v="1"/>
    <n v="40"/>
    <n v="10"/>
    <n v="2"/>
    <n v="105"/>
    <n v="0.35000000000000414"/>
    <n v="109"/>
    <n v="0.72666666666666491"/>
    <n v="13"/>
    <n v="0.28888888888888842"/>
    <n v="12"/>
    <n v="0.40000000000000013"/>
    <n v="5"/>
    <n v="0.33333333333333348"/>
    <n v="0"/>
    <n v="1.3877787807814457E-16"/>
    <n v="0"/>
    <x v="3"/>
  </r>
  <r>
    <x v="1"/>
    <d v="2012-06-03T00:00:00"/>
    <x v="0"/>
    <s v="UPA400"/>
    <x v="99"/>
    <x v="274"/>
    <n v="654892"/>
    <n v="156364"/>
    <n v="0"/>
    <n v="6"/>
    <m/>
    <n v="10"/>
    <n v="7.1"/>
    <n v="37.6"/>
    <n v="1.2"/>
    <n v="0.1"/>
    <s v="Clara"/>
    <n v="219"/>
    <n v="177"/>
    <n v="7"/>
    <n v="1"/>
    <n v="21"/>
    <n v="15"/>
    <n v="0"/>
    <n v="1"/>
    <n v="0"/>
    <n v="45"/>
    <n v="18"/>
    <n v="3"/>
    <n v="219"/>
    <n v="0.73000000000000276"/>
    <n v="177"/>
    <n v="1"/>
    <n v="21"/>
    <n v="0.46666666666666601"/>
    <n v="15"/>
    <n v="0.50000000000000011"/>
    <n v="7"/>
    <n v="0.46666666666666679"/>
    <n v="1"/>
    <n v="0.10000000000000014"/>
    <n v="0"/>
    <x v="4"/>
  </r>
  <r>
    <x v="1"/>
    <d v="2012-06-03T00:00:00"/>
    <x v="0"/>
    <s v="UPA400"/>
    <x v="99"/>
    <x v="160"/>
    <n v="636767"/>
    <n v="138239"/>
    <n v="0"/>
    <n v="5"/>
    <n v="0"/>
    <n v="9"/>
    <n v="7"/>
    <n v="36.6"/>
    <n v="0.5"/>
    <n v="0.1"/>
    <s v="Clara"/>
    <n v="157"/>
    <n v="138"/>
    <n v="6"/>
    <n v="0"/>
    <n v="18"/>
    <n v="14"/>
    <n v="0"/>
    <n v="1"/>
    <n v="0"/>
    <n v="46"/>
    <n v="14"/>
    <n v="3"/>
    <n v="157"/>
    <n v="0.5233333333333382"/>
    <n v="138"/>
    <n v="0.91999999999999948"/>
    <n v="18"/>
    <n v="0.39999999999999941"/>
    <n v="14"/>
    <n v="0.46666666666666679"/>
    <n v="6"/>
    <n v="0.40000000000000013"/>
    <n v="0"/>
    <n v="1.3877787807814457E-16"/>
    <n v="0"/>
    <x v="5"/>
  </r>
  <r>
    <x v="1"/>
    <d v="2012-06-03T00:00:00"/>
    <x v="0"/>
    <s v="UPA400"/>
    <x v="99"/>
    <x v="270"/>
    <n v="611987"/>
    <n v="113459"/>
    <n v="0"/>
    <n v="6"/>
    <n v="-1"/>
    <n v="12"/>
    <n v="7"/>
    <n v="36.799999999999997"/>
    <n v="0.1"/>
    <n v="0.1"/>
    <s v="Clara"/>
    <n v="197"/>
    <n v="148"/>
    <n v="7"/>
    <n v="0"/>
    <n v="19"/>
    <n v="15"/>
    <n v="0"/>
    <n v="1"/>
    <n v="-1"/>
    <n v="56"/>
    <n v="26"/>
    <n v="3"/>
    <n v="197"/>
    <n v="0.65666666666667017"/>
    <n v="148"/>
    <n v="0.98666666666666658"/>
    <n v="19"/>
    <n v="0.42222222222222161"/>
    <n v="15"/>
    <n v="0.50000000000000011"/>
    <n v="7"/>
    <n v="0.46666666666666679"/>
    <n v="0"/>
    <n v="1.3877787807814457E-16"/>
    <n v="0"/>
    <x v="6"/>
  </r>
  <r>
    <x v="1"/>
    <d v="2012-06-03T00:00:00"/>
    <x v="0"/>
    <s v="UPA400"/>
    <x v="99"/>
    <x v="184"/>
    <n v="581898"/>
    <n v="83370"/>
    <n v="0"/>
    <n v="1.8"/>
    <n v="0"/>
    <n v="25.8"/>
    <n v="6.7"/>
    <n v="36.299999999999997"/>
    <m/>
    <n v="-1"/>
    <s v="Oscura"/>
    <n v="136.1"/>
    <n v="96.5"/>
    <n v="11.7"/>
    <n v="3.9"/>
    <n v="18.5"/>
    <n v="18.100000000000001"/>
    <n v="0.6"/>
    <n v="0"/>
    <n v="0"/>
    <n v="114.2"/>
    <n v="38.299999999999997"/>
    <n v="1.4"/>
    <n v="136"/>
    <n v="0.45333333333333814"/>
    <n v="97"/>
    <n v="0.64666666666666439"/>
    <n v="19"/>
    <n v="0.42222222222222161"/>
    <n v="18"/>
    <n v="0.60000000000000009"/>
    <n v="12"/>
    <n v="0.8"/>
    <n v="4"/>
    <n v="0.40000000000000013"/>
    <n v="0"/>
    <x v="7"/>
  </r>
  <r>
    <x v="1"/>
    <d v="2012-06-03T00:00:00"/>
    <x v="0"/>
    <s v="UPA400"/>
    <x v="99"/>
    <x v="137"/>
    <n v="548577"/>
    <n v="162742"/>
    <n v="0"/>
    <n v="0"/>
    <n v="0"/>
    <n v="27.1"/>
    <n v="6.7"/>
    <n v="39.4"/>
    <m/>
    <n v="-1"/>
    <s v="Oscura"/>
    <n v="44.3"/>
    <n v="1.7"/>
    <n v="2.8"/>
    <n v="1.9"/>
    <n v="0"/>
    <n v="10.199999999999999"/>
    <n v="0"/>
    <n v="1.2"/>
    <n v="0"/>
    <n v="18.8"/>
    <n v="7.2"/>
    <n v="0.5"/>
    <n v="44"/>
    <n v="0.14666666666667036"/>
    <n v="2"/>
    <n v="1.3333333333330852E-2"/>
    <n v="0"/>
    <n v="-4.9266146717741321E-16"/>
    <n v="10"/>
    <n v="0.33339999999999997"/>
    <n v="3"/>
    <n v="0.20000000000000018"/>
    <n v="2"/>
    <n v="0.20000000000000015"/>
    <n v="0"/>
    <x v="8"/>
  </r>
  <r>
    <x v="1"/>
    <d v="2012-05-13T00:00:00"/>
    <x v="0"/>
    <s v="UPA400"/>
    <x v="100"/>
    <x v="158"/>
    <n v="799982"/>
    <n v="46157"/>
    <n v="0"/>
    <n v="3"/>
    <m/>
    <n v="5"/>
    <n v="6.6"/>
    <m/>
    <m/>
    <n v="1.89"/>
    <m/>
    <n v="77"/>
    <n v="107"/>
    <n v="0"/>
    <n v="1"/>
    <n v="5"/>
    <n v="9"/>
    <n v="0"/>
    <n v="1"/>
    <n v="0"/>
    <n v="31"/>
    <n v="5"/>
    <n v="0"/>
    <n v="77"/>
    <n v="0.25666666666667021"/>
    <n v="107"/>
    <n v="0.71333333333333149"/>
    <n v="5"/>
    <n v="0.11111111111111063"/>
    <n v="9"/>
    <n v="0.30000000000000016"/>
    <n v="0"/>
    <n v="1.9428902930940239E-16"/>
    <n v="1"/>
    <n v="0.10000000000000014"/>
    <n v="1"/>
    <x v="0"/>
  </r>
  <r>
    <x v="1"/>
    <d v="2012-05-13T00:00:00"/>
    <x v="0"/>
    <s v="UPA400"/>
    <x v="100"/>
    <x v="31"/>
    <n v="778826"/>
    <n v="25002"/>
    <n v="0"/>
    <n v="4"/>
    <m/>
    <n v="5"/>
    <n v="6.4"/>
    <n v="1.26"/>
    <n v="32.9"/>
    <n v="0"/>
    <m/>
    <n v="51"/>
    <n v="58"/>
    <n v="1"/>
    <n v="0"/>
    <n v="5"/>
    <n v="5"/>
    <n v="0"/>
    <n v="0"/>
    <n v="0"/>
    <n v="35"/>
    <n v="6"/>
    <n v="1"/>
    <n v="51"/>
    <n v="0.17000000000000365"/>
    <n v="58"/>
    <n v="0.38666666666666372"/>
    <n v="5"/>
    <n v="0.11111111111111063"/>
    <n v="5"/>
    <n v="0.16666666666666685"/>
    <n v="1"/>
    <n v="6.666666666666686E-2"/>
    <n v="0"/>
    <n v="1.3877787807814457E-16"/>
    <n v="0"/>
    <x v="1"/>
  </r>
  <r>
    <x v="1"/>
    <d v="2012-05-13T00:00:00"/>
    <x v="0"/>
    <s v="UPA400"/>
    <x v="100"/>
    <x v="2"/>
    <n v="707276"/>
    <n v="31750"/>
    <n v="0"/>
    <n v="5"/>
    <m/>
    <n v="1"/>
    <n v="6.03"/>
    <n v="28.23"/>
    <n v="1.17"/>
    <n v="0.26"/>
    <m/>
    <n v="67"/>
    <n v="88"/>
    <n v="2"/>
    <n v="1"/>
    <n v="5"/>
    <n v="7"/>
    <n v="0"/>
    <m/>
    <n v="0"/>
    <n v="28"/>
    <n v="1"/>
    <n v="0"/>
    <n v="67"/>
    <n v="0.22333333333333688"/>
    <n v="88"/>
    <n v="0.58666666666666401"/>
    <n v="5"/>
    <n v="0.11111111111111063"/>
    <n v="7"/>
    <n v="0.2333333333333335"/>
    <n v="2"/>
    <n v="0.13333333333333353"/>
    <n v="1"/>
    <n v="0.10000000000000014"/>
    <n v="0"/>
    <x v="2"/>
  </r>
  <r>
    <x v="1"/>
    <d v="2012-05-13T00:00:00"/>
    <x v="0"/>
    <s v="UPA400"/>
    <x v="100"/>
    <x v="91"/>
    <n v="699165"/>
    <n v="23639"/>
    <n v="0"/>
    <n v="2"/>
    <m/>
    <n v="1"/>
    <n v="6.1"/>
    <m/>
    <m/>
    <n v="0.26"/>
    <m/>
    <n v="63"/>
    <n v="79"/>
    <n v="3"/>
    <n v="1"/>
    <n v="4"/>
    <n v="8"/>
    <n v="0"/>
    <n v="0"/>
    <n v="0"/>
    <n v="28"/>
    <n v="2"/>
    <n v="0"/>
    <n v="63"/>
    <n v="0.21000000000000357"/>
    <n v="79"/>
    <n v="0.52666666666666362"/>
    <n v="4"/>
    <n v="8.8888888888888407E-2"/>
    <n v="8"/>
    <n v="0.26666666666666683"/>
    <n v="3"/>
    <n v="0.20000000000000018"/>
    <n v="1"/>
    <n v="0.10000000000000014"/>
    <n v="0"/>
    <x v="3"/>
  </r>
  <r>
    <x v="1"/>
    <d v="2012-05-13T00:00:00"/>
    <x v="0"/>
    <s v="UPA400"/>
    <x v="100"/>
    <x v="409"/>
    <n v="692757"/>
    <n v="30527"/>
    <n v="0"/>
    <n v="4"/>
    <m/>
    <n v="5"/>
    <n v="6.3"/>
    <m/>
    <m/>
    <n v="0.93"/>
    <m/>
    <n v="109"/>
    <n v="128"/>
    <n v="6"/>
    <n v="1"/>
    <n v="10"/>
    <n v="14"/>
    <n v="1"/>
    <n v="1"/>
    <n v="1"/>
    <n v="31"/>
    <n v="5"/>
    <n v="1"/>
    <n v="109"/>
    <n v="0.36333333333333756"/>
    <n v="128"/>
    <n v="0.85333333333333239"/>
    <n v="10"/>
    <n v="0.22222222222222177"/>
    <n v="14"/>
    <n v="0.46666666666666679"/>
    <n v="6"/>
    <n v="0.40000000000000013"/>
    <n v="1"/>
    <n v="0.10000000000000014"/>
    <n v="0"/>
    <x v="4"/>
  </r>
  <r>
    <x v="1"/>
    <d v="2012-05-13T00:00:00"/>
    <x v="0"/>
    <s v="UPA400"/>
    <x v="100"/>
    <x v="410"/>
    <n v="662230"/>
    <n v="157144"/>
    <n v="0"/>
    <n v="7"/>
    <m/>
    <n v="16"/>
    <n v="7.1"/>
    <n v="37"/>
    <n v="1.1000000000000001"/>
    <n v="0.1"/>
    <s v="Clara"/>
    <n v="314"/>
    <n v="252"/>
    <n v="11"/>
    <n v="1"/>
    <n v="24"/>
    <n v="21"/>
    <n v="1"/>
    <n v="2"/>
    <n v="0"/>
    <n v="40"/>
    <n v="16"/>
    <n v="4"/>
    <n v="314"/>
    <n v="1"/>
    <n v="252"/>
    <n v="1"/>
    <n v="24"/>
    <n v="0.53333333333333266"/>
    <n v="21"/>
    <n v="0.70000000000000007"/>
    <n v="11"/>
    <n v="0.73333333333333339"/>
    <n v="1"/>
    <n v="0.10000000000000014"/>
    <n v="0"/>
    <x v="5"/>
  </r>
  <r>
    <x v="1"/>
    <d v="2012-05-13T00:00:00"/>
    <x v="0"/>
    <s v="UPA400"/>
    <x v="100"/>
    <x v="62"/>
    <n v="647480"/>
    <n v="150139"/>
    <n v="0"/>
    <n v="5"/>
    <m/>
    <n v="7"/>
    <n v="7.1"/>
    <n v="37"/>
    <n v="1.1000000000000001"/>
    <n v="0.1"/>
    <s v="Clara"/>
    <n v="233"/>
    <n v="239"/>
    <n v="11"/>
    <n v="1"/>
    <n v="19"/>
    <n v="15"/>
    <n v="0"/>
    <n v="1"/>
    <n v="0"/>
    <n v="37"/>
    <n v="12"/>
    <n v="4"/>
    <n v="233"/>
    <n v="0.77666666666666895"/>
    <n v="239"/>
    <n v="1"/>
    <n v="19"/>
    <n v="0.42222222222222161"/>
    <n v="15"/>
    <n v="0.50000000000000011"/>
    <n v="11"/>
    <n v="0.73333333333333339"/>
    <n v="1"/>
    <n v="0.10000000000000014"/>
    <n v="0"/>
    <x v="6"/>
  </r>
  <r>
    <x v="1"/>
    <d v="2012-05-13T00:00:00"/>
    <x v="0"/>
    <s v="UPA400"/>
    <x v="100"/>
    <x v="411"/>
    <n v="632182"/>
    <n v="127096"/>
    <n v="0"/>
    <n v="6"/>
    <n v="0"/>
    <n v="19"/>
    <n v="7.1"/>
    <n v="36.799999999999997"/>
    <n v="0.1"/>
    <n v="0.1"/>
    <s v="Clara"/>
    <n v="274"/>
    <n v="296"/>
    <n v="13"/>
    <n v="2"/>
    <n v="27"/>
    <n v="21"/>
    <n v="1"/>
    <n v="2"/>
    <n v="0"/>
    <n v="40"/>
    <n v="15"/>
    <n v="3"/>
    <n v="274"/>
    <n v="0.91333333333333422"/>
    <n v="296"/>
    <n v="1"/>
    <n v="27"/>
    <n v="0.59999999999999942"/>
    <n v="21"/>
    <n v="0.70000000000000007"/>
    <n v="13"/>
    <n v="0.8666666666666667"/>
    <n v="2"/>
    <n v="0.20000000000000015"/>
    <n v="0"/>
    <x v="7"/>
  </r>
  <r>
    <x v="1"/>
    <d v="2012-05-13T00:00:00"/>
    <x v="0"/>
    <s v="UPA400"/>
    <x v="100"/>
    <x v="364"/>
    <n v="557943"/>
    <n v="52857"/>
    <n v="0"/>
    <n v="0"/>
    <n v="0"/>
    <n v="34.799999999999997"/>
    <n v="6.8"/>
    <n v="36.200000000000003"/>
    <m/>
    <n v="-1"/>
    <s v="Oscura"/>
    <n v="92.9"/>
    <n v="78.7"/>
    <n v="7.4"/>
    <n v="6"/>
    <n v="21.7"/>
    <n v="24.2"/>
    <n v="1.1000000000000001"/>
    <n v="0"/>
    <n v="0"/>
    <n v="107"/>
    <n v="26.8"/>
    <n v="2"/>
    <n v="93"/>
    <n v="0.31000000000000388"/>
    <n v="79"/>
    <n v="0.52666666666666362"/>
    <n v="22"/>
    <n v="0.48888888888888821"/>
    <n v="24"/>
    <n v="0.8"/>
    <n v="7"/>
    <n v="0.46666666666666679"/>
    <n v="6"/>
    <n v="0.60000000000000009"/>
    <n v="0"/>
    <x v="8"/>
  </r>
  <r>
    <x v="1"/>
    <d v="2012-05-13T00:00:00"/>
    <x v="0"/>
    <s v="UPA400"/>
    <x v="100"/>
    <x v="412"/>
    <n v="520053"/>
    <n v="160038"/>
    <n v="0"/>
    <n v="0"/>
    <n v="0"/>
    <n v="26.8"/>
    <n v="7.1"/>
    <n v="39.4"/>
    <m/>
    <n v="-1"/>
    <s v="Oscura"/>
    <n v="164.9"/>
    <n v="61.4"/>
    <n v="7.9"/>
    <n v="1.8"/>
    <n v="12.8"/>
    <n v="15.8"/>
    <n v="0.7"/>
    <n v="1.7"/>
    <n v="0"/>
    <n v="63.5"/>
    <n v="25.5"/>
    <n v="1.2"/>
    <n v="165"/>
    <n v="0.5500000000000046"/>
    <n v="61"/>
    <n v="0.40666666666666368"/>
    <n v="13"/>
    <n v="0.28888888888888842"/>
    <n v="16"/>
    <n v="0.53333333333333344"/>
    <n v="8"/>
    <n v="0.53333333333333344"/>
    <n v="2"/>
    <n v="0.20000000000000015"/>
    <n v="0"/>
    <x v="9"/>
  </r>
  <r>
    <x v="1"/>
    <d v="2012-01-30T00:00:00"/>
    <x v="0"/>
    <s v="UPA400"/>
    <x v="101"/>
    <x v="193"/>
    <n v="831248"/>
    <n v="35910"/>
    <n v="0"/>
    <n v="3"/>
    <m/>
    <n v="1"/>
    <n v="6.9"/>
    <m/>
    <m/>
    <n v="0.03"/>
    <s v="Clara"/>
    <n v="97"/>
    <n v="57"/>
    <n v="2"/>
    <n v="0"/>
    <n v="4"/>
    <n v="10"/>
    <n v="0"/>
    <n v="0"/>
    <n v="0"/>
    <n v="33"/>
    <n v="3"/>
    <n v="0"/>
    <n v="97"/>
    <n v="0.3233333333333373"/>
    <n v="57"/>
    <n v="0.37999999999999706"/>
    <n v="4"/>
    <n v="8.8888888888888407E-2"/>
    <n v="10"/>
    <n v="0.33339999999999997"/>
    <n v="2"/>
    <n v="0.13333333333333353"/>
    <n v="0"/>
    <n v="1.3877787807814457E-16"/>
    <n v="1"/>
    <x v="0"/>
  </r>
  <r>
    <x v="1"/>
    <d v="2012-01-30T00:00:00"/>
    <x v="0"/>
    <s v="UPA400"/>
    <x v="101"/>
    <x v="2"/>
    <n v="782958"/>
    <n v="19332"/>
    <n v="0"/>
    <n v="4"/>
    <m/>
    <n v="2"/>
    <n v="6.1959999999999997"/>
    <n v="29.27"/>
    <n v="1.1599999999999999"/>
    <n v="0.41"/>
    <m/>
    <n v="62"/>
    <n v="86"/>
    <n v="30"/>
    <n v="1"/>
    <n v="12"/>
    <n v="5"/>
    <n v="0"/>
    <m/>
    <n v="0"/>
    <n v="92"/>
    <n v="34"/>
    <n v="1"/>
    <n v="62"/>
    <n v="0.20666666666667025"/>
    <n v="86"/>
    <n v="0.57333333333333059"/>
    <n v="12"/>
    <n v="0.26666666666666622"/>
    <n v="5"/>
    <n v="0.16666666666666685"/>
    <n v="30"/>
    <n v="1"/>
    <n v="1"/>
    <n v="0.10000000000000014"/>
    <n v="0"/>
    <x v="1"/>
  </r>
  <r>
    <x v="1"/>
    <d v="2012-01-30T00:00:00"/>
    <x v="0"/>
    <s v="UPA400"/>
    <x v="101"/>
    <x v="91"/>
    <n v="768352"/>
    <n v="4726"/>
    <n v="0"/>
    <n v="3"/>
    <m/>
    <n v="2"/>
    <n v="6.5"/>
    <m/>
    <m/>
    <n v="0.42"/>
    <m/>
    <n v="60"/>
    <n v="57"/>
    <n v="33"/>
    <n v="0"/>
    <n v="10"/>
    <n v="6"/>
    <n v="1"/>
    <n v="0"/>
    <n v="0"/>
    <n v="82"/>
    <n v="37"/>
    <n v="1"/>
    <n v="60"/>
    <n v="0.20000000000000359"/>
    <n v="57"/>
    <n v="0.37999999999999706"/>
    <n v="10"/>
    <n v="0.22222222222222177"/>
    <n v="6"/>
    <n v="0.20000000000000018"/>
    <n v="33"/>
    <n v="1"/>
    <n v="0"/>
    <n v="1.3877787807814457E-16"/>
    <n v="0"/>
    <x v="2"/>
  </r>
  <r>
    <x v="1"/>
    <d v="2012-01-30T00:00:00"/>
    <x v="0"/>
    <s v="UPA400"/>
    <x v="101"/>
    <x v="386"/>
    <n v="751516"/>
    <n v="111579"/>
    <n v="0"/>
    <n v="6"/>
    <m/>
    <n v="3"/>
    <n v="6.7"/>
    <n v="33.9"/>
    <n v="1.24"/>
    <n v="0.04"/>
    <m/>
    <n v="100"/>
    <n v="173"/>
    <n v="5"/>
    <n v="1"/>
    <n v="25"/>
    <n v="10"/>
    <n v="1"/>
    <n v="1"/>
    <n v="1"/>
    <n v="39"/>
    <n v="6"/>
    <n v="1"/>
    <n v="100"/>
    <n v="0.33333333333333737"/>
    <n v="173"/>
    <n v="1"/>
    <n v="25"/>
    <n v="0.55559999999999998"/>
    <n v="10"/>
    <n v="0.33339999999999997"/>
    <n v="5"/>
    <n v="0.33333333333333348"/>
    <n v="1"/>
    <n v="0.10000000000000014"/>
    <n v="0"/>
    <x v="3"/>
  </r>
  <r>
    <x v="1"/>
    <d v="2012-01-30T00:00:00"/>
    <x v="0"/>
    <s v="UPA400"/>
    <x v="101"/>
    <x v="371"/>
    <n v="703094"/>
    <n v="63157"/>
    <n v="0"/>
    <n v="3"/>
    <m/>
    <n v="2"/>
    <n v="7.1"/>
    <n v="35.4"/>
    <n v="1.05"/>
    <n v="0.04"/>
    <m/>
    <n v="60"/>
    <n v="77"/>
    <n v="2"/>
    <n v="1"/>
    <n v="12"/>
    <n v="5"/>
    <n v="0"/>
    <n v="1"/>
    <n v="0"/>
    <n v="24"/>
    <n v="1"/>
    <n v="0"/>
    <n v="60"/>
    <n v="0.20000000000000359"/>
    <n v="77"/>
    <n v="0.5133333333333302"/>
    <n v="12"/>
    <n v="0.26666666666666622"/>
    <n v="5"/>
    <n v="0.16666666666666685"/>
    <n v="2"/>
    <n v="0.13333333333333353"/>
    <n v="1"/>
    <n v="0.10000000000000014"/>
    <n v="0"/>
    <x v="4"/>
  </r>
  <r>
    <x v="1"/>
    <d v="2012-01-30T00:00:00"/>
    <x v="0"/>
    <s v="UPA400"/>
    <x v="101"/>
    <x v="270"/>
    <n v="623865"/>
    <n v="126524"/>
    <n v="0"/>
    <n v="6"/>
    <n v="-1"/>
    <n v="10"/>
    <n v="7"/>
    <n v="36.4"/>
    <n v="0.1"/>
    <n v="0.1"/>
    <s v="Clara"/>
    <n v="258"/>
    <n v="190"/>
    <n v="15"/>
    <n v="1"/>
    <n v="22"/>
    <n v="17"/>
    <n v="0"/>
    <n v="1"/>
    <n v="-1"/>
    <n v="42"/>
    <n v="12"/>
    <n v="3"/>
    <n v="258"/>
    <n v="0.86000000000000143"/>
    <n v="190"/>
    <n v="1"/>
    <n v="22"/>
    <n v="0.48888888888888821"/>
    <n v="17"/>
    <n v="0.56666666666666676"/>
    <n v="15"/>
    <n v="1"/>
    <n v="1"/>
    <n v="0.10000000000000014"/>
    <n v="0"/>
    <x v="5"/>
  </r>
  <r>
    <x v="1"/>
    <d v="2012-01-30T00:00:00"/>
    <x v="0"/>
    <s v="UPA400"/>
    <x v="101"/>
    <x v="184"/>
    <n v="592503"/>
    <n v="95162"/>
    <n v="0"/>
    <n v="1.9"/>
    <n v="0"/>
    <n v="18"/>
    <n v="6.7"/>
    <n v="36.1"/>
    <m/>
    <n v="-1"/>
    <s v="Oscura"/>
    <n v="150.19999999999999"/>
    <n v="109.6"/>
    <n v="14.7"/>
    <n v="5.5"/>
    <n v="19.100000000000001"/>
    <n v="24.3"/>
    <n v="0.7"/>
    <n v="0"/>
    <n v="0"/>
    <n v="105.2"/>
    <n v="33.200000000000003"/>
    <n v="1"/>
    <n v="150"/>
    <n v="0.50000000000000511"/>
    <n v="110"/>
    <n v="0.73333333333333162"/>
    <n v="19"/>
    <n v="0.42222222222222161"/>
    <n v="24"/>
    <n v="0.8"/>
    <n v="15"/>
    <n v="1"/>
    <n v="6"/>
    <n v="0.60000000000000009"/>
    <n v="0"/>
    <x v="6"/>
  </r>
  <r>
    <x v="1"/>
    <d v="2012-01-30T00:00:00"/>
    <x v="0"/>
    <s v="UPA400"/>
    <x v="101"/>
    <x v="413"/>
    <n v="560160"/>
    <n v="62819"/>
    <n v="0"/>
    <n v="0"/>
    <n v="0"/>
    <n v="15.2"/>
    <n v="6.7"/>
    <n v="35.299999999999997"/>
    <m/>
    <n v="-1"/>
    <s v="Oscura"/>
    <n v="79"/>
    <n v="1.2"/>
    <n v="9.4"/>
    <n v="2.7"/>
    <n v="0"/>
    <n v="10"/>
    <n v="0.1"/>
    <n v="0"/>
    <n v="0"/>
    <n v="87.3"/>
    <n v="16.2"/>
    <n v="0.5"/>
    <n v="79"/>
    <n v="0.26333333333333692"/>
    <n v="1"/>
    <n v="6.6666666666641847E-3"/>
    <n v="0"/>
    <n v="-4.9266146717741321E-16"/>
    <n v="10"/>
    <n v="0.33339999999999997"/>
    <n v="9"/>
    <n v="0.60000000000000009"/>
    <n v="3"/>
    <n v="0.30000000000000016"/>
    <n v="0"/>
    <x v="7"/>
  </r>
  <r>
    <x v="1"/>
    <d v="2012-01-30T00:00:00"/>
    <x v="0"/>
    <s v="UPA400"/>
    <x v="101"/>
    <x v="206"/>
    <n v="530837"/>
    <n v="33496"/>
    <n v="0"/>
    <n v="0"/>
    <n v="0"/>
    <n v="19.5"/>
    <n v="6.8"/>
    <n v="36.299999999999997"/>
    <m/>
    <n v="-1"/>
    <s v="Oscura"/>
    <n v="99.9"/>
    <n v="88.1"/>
    <n v="12.9"/>
    <n v="2.2000000000000002"/>
    <n v="16"/>
    <n v="18"/>
    <n v="1.1000000000000001"/>
    <n v="0.4"/>
    <n v="0"/>
    <n v="168.9"/>
    <n v="23.4"/>
    <n v="0.8"/>
    <n v="100"/>
    <n v="0.33333333333333737"/>
    <n v="88"/>
    <n v="0.58666666666666401"/>
    <n v="16"/>
    <n v="0.35555555555555501"/>
    <n v="18"/>
    <n v="0.60000000000000009"/>
    <n v="13"/>
    <n v="0.8666666666666667"/>
    <n v="2"/>
    <n v="0.20000000000000015"/>
    <n v="0"/>
    <x v="8"/>
  </r>
  <r>
    <x v="1"/>
    <d v="2011-08-08T00:00:00"/>
    <x v="0"/>
    <s v="UPA400"/>
    <x v="102"/>
    <x v="300"/>
    <n v="874547"/>
    <n v="44312"/>
    <n v="0"/>
    <n v="8"/>
    <m/>
    <n v="7"/>
    <n v="6.7"/>
    <m/>
    <m/>
    <n v="0.13"/>
    <m/>
    <n v="322"/>
    <n v="100"/>
    <n v="1"/>
    <n v="0"/>
    <n v="19"/>
    <n v="20"/>
    <n v="1"/>
    <n v="0"/>
    <n v="1"/>
    <n v="92"/>
    <n v="4"/>
    <n v="2"/>
    <n v="322"/>
    <n v="1.3"/>
    <n v="100"/>
    <n v="0.66666666666666452"/>
    <n v="19"/>
    <n v="0.42222222222222161"/>
    <n v="20"/>
    <n v="0.66666666666666674"/>
    <n v="1"/>
    <n v="6.666666666666686E-2"/>
    <n v="0"/>
    <n v="1.3877787807814457E-16"/>
    <n v="1"/>
    <x v="0"/>
  </r>
  <r>
    <x v="1"/>
    <d v="2011-08-08T00:00:00"/>
    <x v="0"/>
    <s v="UPA400"/>
    <x v="102"/>
    <x v="23"/>
    <n v="833703"/>
    <n v="3468"/>
    <n v="0"/>
    <n v="5"/>
    <m/>
    <n v="6"/>
    <n v="7"/>
    <m/>
    <m/>
    <n v="0"/>
    <m/>
    <n v="46"/>
    <n v="30"/>
    <n v="2"/>
    <n v="0"/>
    <n v="5"/>
    <n v="6"/>
    <n v="0"/>
    <n v="0"/>
    <n v="0"/>
    <n v="89"/>
    <n v="2"/>
    <n v="1"/>
    <n v="46"/>
    <n v="0.15333333333333701"/>
    <n v="30"/>
    <n v="0.1999999999999974"/>
    <n v="5"/>
    <n v="0.11111111111111063"/>
    <n v="6"/>
    <n v="0.20000000000000018"/>
    <n v="2"/>
    <n v="0.13333333333333353"/>
    <n v="0"/>
    <n v="1.3877787807814457E-16"/>
    <n v="0"/>
    <x v="1"/>
  </r>
  <r>
    <x v="1"/>
    <d v="2011-08-08T00:00:00"/>
    <x v="0"/>
    <s v="UPA400"/>
    <x v="102"/>
    <x v="414"/>
    <n v="727907"/>
    <n v="44812"/>
    <n v="0"/>
    <n v="3"/>
    <m/>
    <n v="2"/>
    <n v="6.0060000000000002"/>
    <n v="27.9"/>
    <n v="1.26"/>
    <n v="0.26"/>
    <m/>
    <n v="112"/>
    <n v="72"/>
    <n v="2"/>
    <n v="0"/>
    <n v="10"/>
    <n v="11"/>
    <n v="0"/>
    <m/>
    <n v="1"/>
    <n v="29"/>
    <n v="3"/>
    <n v="0"/>
    <n v="112"/>
    <n v="0.37333333333333762"/>
    <n v="72"/>
    <n v="0.47999999999999687"/>
    <n v="10"/>
    <n v="0.22222222222222177"/>
    <n v="11"/>
    <n v="0.36666666666666681"/>
    <n v="2"/>
    <n v="0.13333333333333353"/>
    <n v="0"/>
    <n v="1.3877787807814457E-16"/>
    <n v="0"/>
    <x v="2"/>
  </r>
  <r>
    <x v="1"/>
    <d v="2011-08-08T00:00:00"/>
    <x v="0"/>
    <s v="UPA400"/>
    <x v="102"/>
    <x v="3"/>
    <n v="720069"/>
    <n v="36974"/>
    <n v="0"/>
    <n v="3"/>
    <m/>
    <n v="1"/>
    <n v="6"/>
    <m/>
    <m/>
    <n v="0.34"/>
    <m/>
    <n v="106"/>
    <n v="73"/>
    <n v="5"/>
    <n v="0"/>
    <n v="9"/>
    <n v="15"/>
    <n v="0"/>
    <n v="0"/>
    <n v="1"/>
    <n v="31"/>
    <n v="3"/>
    <n v="1"/>
    <n v="106"/>
    <n v="0.3533333333333375"/>
    <n v="73"/>
    <n v="0.48666666666666353"/>
    <n v="9"/>
    <n v="0.19999999999999954"/>
    <n v="15"/>
    <n v="0.50000000000000011"/>
    <n v="5"/>
    <n v="0.33333333333333348"/>
    <n v="0"/>
    <n v="1.3877787807814457E-16"/>
    <n v="0"/>
    <x v="3"/>
  </r>
  <r>
    <x v="1"/>
    <d v="2011-08-08T00:00:00"/>
    <x v="0"/>
    <s v="UPA400"/>
    <x v="102"/>
    <x v="26"/>
    <n v="655764"/>
    <n v="122636"/>
    <n v="0"/>
    <n v="6"/>
    <m/>
    <n v="5"/>
    <n v="7.1"/>
    <n v="37.6"/>
    <n v="0.2"/>
    <n v="0.1"/>
    <s v="Clara"/>
    <n v="240"/>
    <n v="147"/>
    <n v="9"/>
    <n v="1"/>
    <n v="25"/>
    <n v="15"/>
    <n v="1"/>
    <n v="1"/>
    <n v="0"/>
    <n v="37"/>
    <n v="9"/>
    <n v="5"/>
    <n v="240"/>
    <n v="0.80000000000000204"/>
    <n v="147"/>
    <n v="0.97999999999999987"/>
    <n v="25"/>
    <n v="0.55559999999999998"/>
    <n v="15"/>
    <n v="0.50000000000000011"/>
    <n v="9"/>
    <n v="0.60000000000000009"/>
    <n v="1"/>
    <n v="0.10000000000000014"/>
    <n v="0"/>
    <x v="4"/>
  </r>
  <r>
    <x v="1"/>
    <d v="2011-08-08T00:00:00"/>
    <x v="0"/>
    <s v="UPA400"/>
    <x v="102"/>
    <x v="35"/>
    <n v="671043"/>
    <n v="31106"/>
    <n v="0"/>
    <n v="2"/>
    <m/>
    <n v="1"/>
    <n v="7.2"/>
    <n v="36.799999999999997"/>
    <n v="0.3"/>
    <n v="0"/>
    <s v="Clara"/>
    <n v="40"/>
    <n v="41"/>
    <n v="1"/>
    <n v="0"/>
    <n v="6"/>
    <n v="5"/>
    <n v="0"/>
    <n v="0"/>
    <n v="0"/>
    <n v="24"/>
    <n v="1"/>
    <n v="0"/>
    <n v="40"/>
    <n v="0.13333333333333705"/>
    <n v="41"/>
    <n v="0.2733333333333306"/>
    <n v="6"/>
    <n v="0.13333333333333286"/>
    <n v="5"/>
    <n v="0.16666666666666685"/>
    <n v="1"/>
    <n v="6.666666666666686E-2"/>
    <n v="0"/>
    <n v="1.3877787807814457E-16"/>
    <n v="0"/>
    <x v="5"/>
  </r>
  <r>
    <x v="1"/>
    <d v="2011-08-08T00:00:00"/>
    <x v="0"/>
    <s v="UPA400"/>
    <x v="102"/>
    <x v="222"/>
    <n v="640400"/>
    <n v="107272"/>
    <n v="0"/>
    <n v="8"/>
    <n v="0"/>
    <n v="5"/>
    <n v="7.2"/>
    <n v="37.1"/>
    <n v="0.1"/>
    <n v="0.1"/>
    <s v="Clara"/>
    <n v="220"/>
    <n v="136"/>
    <n v="10"/>
    <n v="0"/>
    <n v="22"/>
    <n v="17"/>
    <n v="0"/>
    <n v="1"/>
    <n v="0"/>
    <n v="41"/>
    <n v="12"/>
    <n v="4"/>
    <n v="220"/>
    <n v="0.73333333333333606"/>
    <n v="136"/>
    <n v="0.90666666666666607"/>
    <n v="22"/>
    <n v="0.48888888888888821"/>
    <n v="17"/>
    <n v="0.56666666666666676"/>
    <n v="10"/>
    <n v="0.66666666666666674"/>
    <n v="0"/>
    <n v="1.3877787807814457E-16"/>
    <n v="0"/>
    <x v="6"/>
  </r>
  <r>
    <x v="1"/>
    <d v="2011-08-08T00:00:00"/>
    <x v="0"/>
    <s v="UPA400"/>
    <x v="102"/>
    <x v="390"/>
    <n v="639937"/>
    <n v="185434"/>
    <n v="0"/>
    <n v="6"/>
    <n v="-1"/>
    <n v="5"/>
    <n v="7.1"/>
    <n v="36.700000000000003"/>
    <n v="0.1"/>
    <n v="0.1"/>
    <s v="Clara"/>
    <n v="95"/>
    <n v="94"/>
    <n v="9"/>
    <n v="0"/>
    <n v="24"/>
    <n v="11"/>
    <n v="0"/>
    <n v="0"/>
    <n v="-1"/>
    <n v="35"/>
    <n v="6"/>
    <n v="1"/>
    <n v="95"/>
    <n v="0.31666666666667059"/>
    <n v="94"/>
    <n v="0.62666666666666426"/>
    <n v="24"/>
    <n v="0.53333333333333266"/>
    <n v="11"/>
    <n v="0.36666666666666681"/>
    <n v="9"/>
    <n v="0.60000000000000009"/>
    <n v="0"/>
    <n v="1.3877787807814457E-16"/>
    <n v="0"/>
    <x v="7"/>
  </r>
  <r>
    <x v="1"/>
    <d v="2011-08-08T00:00:00"/>
    <x v="0"/>
    <s v="UPA400"/>
    <x v="102"/>
    <x v="270"/>
    <n v="610247"/>
    <n v="77119"/>
    <n v="0"/>
    <n v="5"/>
    <n v="-1"/>
    <n v="4"/>
    <n v="7.3"/>
    <n v="37.200000000000003"/>
    <n v="0.1"/>
    <n v="0.1"/>
    <s v="Clara"/>
    <n v="92"/>
    <n v="52"/>
    <n v="4"/>
    <n v="0"/>
    <n v="14"/>
    <n v="7"/>
    <n v="0"/>
    <n v="0"/>
    <n v="-1"/>
    <n v="35"/>
    <n v="5"/>
    <n v="3"/>
    <n v="92"/>
    <n v="0.30666666666667053"/>
    <n v="52"/>
    <n v="0.34666666666666379"/>
    <n v="14"/>
    <n v="0.31111111111111062"/>
    <n v="7"/>
    <n v="0.2333333333333335"/>
    <n v="4"/>
    <n v="0.26666666666666683"/>
    <n v="0"/>
    <n v="1.3877787807814457E-16"/>
    <n v="0"/>
    <x v="8"/>
  </r>
  <r>
    <x v="1"/>
    <d v="2011-08-08T00:00:00"/>
    <x v="0"/>
    <s v="UPA400"/>
    <x v="102"/>
    <x v="213"/>
    <n v="605271"/>
    <n v="150768"/>
    <n v="0"/>
    <n v="3"/>
    <n v="0"/>
    <n v="24.4"/>
    <n v="6.8"/>
    <n v="35.9"/>
    <m/>
    <n v="0"/>
    <s v="Oscura"/>
    <n v="115.8"/>
    <n v="82"/>
    <n v="14.8"/>
    <n v="0.7"/>
    <n v="24.2"/>
    <n v="15.6"/>
    <n v="1.4"/>
    <n v="0"/>
    <n v="0"/>
    <n v="112.5"/>
    <n v="40.200000000000003"/>
    <n v="1.9"/>
    <n v="116"/>
    <n v="0.38666666666667104"/>
    <n v="82"/>
    <n v="0.54666666666666375"/>
    <n v="24"/>
    <n v="0.53333333333333266"/>
    <n v="16"/>
    <n v="0.53333333333333344"/>
    <n v="15"/>
    <n v="1"/>
    <n v="1"/>
    <n v="0.10000000000000014"/>
    <n v="0"/>
    <x v="9"/>
  </r>
  <r>
    <x v="1"/>
    <d v="2011-08-08T00:00:00"/>
    <x v="0"/>
    <s v="UPA400"/>
    <x v="102"/>
    <x v="82"/>
    <n v="574925"/>
    <n v="120422"/>
    <n v="0"/>
    <n v="0"/>
    <n v="0"/>
    <n v="14.3"/>
    <n v="6.8"/>
    <n v="34.6"/>
    <m/>
    <n v="-1"/>
    <s v="Oscura"/>
    <n v="81.2"/>
    <n v="44"/>
    <n v="6.4"/>
    <n v="0.9"/>
    <n v="30.5"/>
    <n v="14.2"/>
    <n v="1.4"/>
    <n v="0"/>
    <n v="0"/>
    <n v="108.1"/>
    <n v="25.8"/>
    <n v="1.7"/>
    <n v="81"/>
    <n v="0.27000000000000363"/>
    <n v="44"/>
    <n v="0.29333333333333056"/>
    <n v="31"/>
    <n v="0.68888888888888844"/>
    <n v="14"/>
    <n v="0.46666666666666679"/>
    <n v="6"/>
    <n v="0.40000000000000013"/>
    <n v="1"/>
    <n v="0.10000000000000014"/>
    <n v="0"/>
    <x v="10"/>
  </r>
  <r>
    <x v="1"/>
    <d v="2011-08-08T00:00:00"/>
    <x v="0"/>
    <s v="UPA400"/>
    <x v="102"/>
    <x v="206"/>
    <n v="537739"/>
    <n v="83236"/>
    <n v="0"/>
    <n v="0"/>
    <n v="0"/>
    <n v="25"/>
    <n v="6.8"/>
    <n v="34.6"/>
    <m/>
    <n v="-1"/>
    <s v="Oscura"/>
    <n v="125.9"/>
    <n v="79.900000000000006"/>
    <n v="11.5"/>
    <n v="1.8"/>
    <n v="27.1"/>
    <n v="19.399999999999999"/>
    <n v="1.5"/>
    <n v="0.7"/>
    <n v="0"/>
    <n v="250.5"/>
    <n v="33"/>
    <n v="1.9"/>
    <n v="126"/>
    <n v="0.42000000000000459"/>
    <n v="80"/>
    <n v="0.53333333333333033"/>
    <n v="27"/>
    <n v="0.59999999999999942"/>
    <n v="19"/>
    <n v="0.63333333333333341"/>
    <n v="12"/>
    <n v="0.8"/>
    <n v="2"/>
    <n v="0.20000000000000015"/>
    <n v="0"/>
    <x v="11"/>
  </r>
  <r>
    <x v="1"/>
    <d v="2012-05-19T00:00:00"/>
    <x v="0"/>
    <s v="UPA400"/>
    <x v="103"/>
    <x v="415"/>
    <n v="851795"/>
    <n v="48305"/>
    <n v="0"/>
    <n v="7"/>
    <m/>
    <n v="4"/>
    <n v="6.6"/>
    <m/>
    <m/>
    <n v="1.71"/>
    <m/>
    <n v="68"/>
    <n v="99"/>
    <n v="5"/>
    <n v="0"/>
    <n v="8"/>
    <n v="8"/>
    <n v="0"/>
    <n v="1"/>
    <n v="0"/>
    <n v="41"/>
    <n v="10"/>
    <n v="1"/>
    <n v="68"/>
    <n v="0.22666666666667021"/>
    <n v="99"/>
    <n v="0.6"/>
    <n v="8"/>
    <n v="0.17777777777777731"/>
    <n v="8"/>
    <n v="0.26666666666666683"/>
    <n v="5"/>
    <n v="0.33333333333333348"/>
    <n v="0"/>
    <n v="1.3877787807814457E-16"/>
    <n v="1"/>
    <x v="0"/>
  </r>
  <r>
    <x v="1"/>
    <d v="2012-05-19T00:00:00"/>
    <x v="0"/>
    <s v="UPA400"/>
    <x v="103"/>
    <x v="23"/>
    <n v="816715"/>
    <n v="13226"/>
    <n v="0"/>
    <n v="19"/>
    <m/>
    <n v="8"/>
    <n v="6.2"/>
    <m/>
    <m/>
    <n v="0.1"/>
    <m/>
    <n v="29"/>
    <n v="111"/>
    <n v="2"/>
    <n v="2"/>
    <n v="8"/>
    <n v="4"/>
    <n v="1"/>
    <n v="1"/>
    <n v="1"/>
    <n v="46"/>
    <n v="14"/>
    <n v="2"/>
    <n v="29"/>
    <n v="9.6666666666670453E-2"/>
    <n v="111"/>
    <n v="0.73999999999999833"/>
    <n v="8"/>
    <n v="0.17777777777777731"/>
    <n v="4"/>
    <n v="0.13333333333333353"/>
    <n v="2"/>
    <n v="0.13333333333333353"/>
    <n v="2"/>
    <n v="0.20000000000000015"/>
    <n v="0"/>
    <x v="1"/>
  </r>
  <r>
    <x v="1"/>
    <d v="2012-05-19T00:00:00"/>
    <x v="0"/>
    <s v="UPA400"/>
    <x v="103"/>
    <x v="416"/>
    <n v="790549"/>
    <n v="94398"/>
    <n v="0"/>
    <n v="10"/>
    <m/>
    <n v="4"/>
    <n v="5.9"/>
    <m/>
    <m/>
    <n v="0.55000000000000004"/>
    <m/>
    <n v="84"/>
    <n v="173"/>
    <n v="6"/>
    <n v="1"/>
    <n v="13"/>
    <n v="10"/>
    <n v="0"/>
    <n v="0"/>
    <n v="1"/>
    <n v="48"/>
    <n v="9"/>
    <n v="1"/>
    <n v="84"/>
    <n v="0.28000000000000369"/>
    <n v="173"/>
    <n v="1"/>
    <n v="13"/>
    <n v="0.28888888888888842"/>
    <n v="10"/>
    <n v="0.33339999999999997"/>
    <n v="6"/>
    <n v="0.40000000000000013"/>
    <n v="1"/>
    <n v="0.10000000000000014"/>
    <n v="0"/>
    <x v="2"/>
  </r>
  <r>
    <x v="1"/>
    <d v="2012-05-19T00:00:00"/>
    <x v="0"/>
    <s v="UPA400"/>
    <x v="103"/>
    <x v="25"/>
    <n v="794542"/>
    <n v="23934"/>
    <n v="0"/>
    <n v="7"/>
    <m/>
    <n v="3"/>
    <n v="6.2960000000000003"/>
    <n v="29.31"/>
    <n v="1.2"/>
    <n v="0.31"/>
    <m/>
    <n v="72"/>
    <n v="37"/>
    <n v="3"/>
    <n v="0"/>
    <n v="7"/>
    <n v="8"/>
    <n v="0"/>
    <m/>
    <n v="0"/>
    <n v="44"/>
    <n v="9"/>
    <n v="0"/>
    <n v="72"/>
    <n v="0.24000000000000352"/>
    <n v="37"/>
    <n v="0.24666666666666398"/>
    <n v="7"/>
    <n v="0.15555555555555509"/>
    <n v="8"/>
    <n v="0.26666666666666683"/>
    <n v="3"/>
    <n v="0.20000000000000018"/>
    <n v="0"/>
    <n v="1.3877787807814457E-16"/>
    <n v="0"/>
    <x v="3"/>
  </r>
  <r>
    <x v="1"/>
    <d v="2012-05-19T00:00:00"/>
    <x v="0"/>
    <s v="UPA400"/>
    <x v="103"/>
    <x v="9"/>
    <n v="775340"/>
    <n v="4732"/>
    <n v="0"/>
    <n v="3"/>
    <m/>
    <n v="1"/>
    <n v="6.7"/>
    <m/>
    <m/>
    <n v="0.3"/>
    <m/>
    <n v="50"/>
    <n v="30"/>
    <n v="4"/>
    <n v="0"/>
    <n v="5"/>
    <n v="7"/>
    <n v="0"/>
    <n v="0"/>
    <n v="0"/>
    <n v="44"/>
    <n v="13"/>
    <n v="0"/>
    <n v="50"/>
    <n v="0.16666666666667032"/>
    <n v="30"/>
    <n v="0.1999999999999974"/>
    <n v="5"/>
    <n v="0.11111111111111063"/>
    <n v="7"/>
    <n v="0.2333333333333335"/>
    <n v="4"/>
    <n v="0.26666666666666683"/>
    <n v="0"/>
    <n v="1.3877787807814457E-16"/>
    <n v="0"/>
    <x v="4"/>
  </r>
  <r>
    <x v="1"/>
    <d v="2012-05-19T00:00:00"/>
    <x v="0"/>
    <s v="UPA400"/>
    <x v="103"/>
    <x v="417"/>
    <n v="749790"/>
    <n v="112449"/>
    <n v="0"/>
    <n v="5"/>
    <m/>
    <n v="4"/>
    <n v="6.9"/>
    <n v="35.200000000000003"/>
    <n v="1.37"/>
    <n v="0.15"/>
    <m/>
    <n v="244"/>
    <n v="63"/>
    <n v="11"/>
    <n v="0"/>
    <n v="17"/>
    <n v="15"/>
    <n v="0"/>
    <n v="1"/>
    <n v="1"/>
    <n v="40"/>
    <n v="10"/>
    <n v="1"/>
    <n v="244"/>
    <n v="0.81333333333333524"/>
    <n v="63"/>
    <n v="0.41999999999999699"/>
    <n v="17"/>
    <n v="0.37777777777777721"/>
    <n v="15"/>
    <n v="0.50000000000000011"/>
    <n v="11"/>
    <n v="0.73333333333333339"/>
    <n v="0"/>
    <n v="1.3877787807814457E-16"/>
    <n v="0"/>
    <x v="5"/>
  </r>
  <r>
    <x v="1"/>
    <d v="2012-05-19T00:00:00"/>
    <x v="0"/>
    <s v="UPA400"/>
    <x v="103"/>
    <x v="273"/>
    <n v="698879"/>
    <n v="61538"/>
    <n v="0"/>
    <n v="4"/>
    <m/>
    <n v="2"/>
    <n v="7.1"/>
    <n v="36.200000000000003"/>
    <n v="1.1499999999999999"/>
    <n v="0.1"/>
    <s v=""/>
    <n v="185"/>
    <n v="51"/>
    <n v="10"/>
    <n v="0"/>
    <n v="9"/>
    <n v="12"/>
    <n v="0"/>
    <n v="0"/>
    <n v="0"/>
    <n v="27"/>
    <n v="4"/>
    <n v="1"/>
    <n v="185"/>
    <n v="0.61666666666667058"/>
    <n v="51"/>
    <n v="0.33999999999999714"/>
    <n v="9"/>
    <n v="0.19999999999999954"/>
    <n v="12"/>
    <n v="0.40000000000000013"/>
    <n v="10"/>
    <n v="0.66666666666666674"/>
    <n v="0"/>
    <n v="1.3877787807814457E-16"/>
    <n v="0"/>
    <x v="6"/>
  </r>
  <r>
    <x v="1"/>
    <d v="2012-05-19T00:00:00"/>
    <x v="0"/>
    <s v="UPA400"/>
    <x v="103"/>
    <x v="35"/>
    <n v="667523"/>
    <n v="30182"/>
    <n v="0"/>
    <n v="1"/>
    <m/>
    <n v="2"/>
    <n v="7.2"/>
    <n v="37.299999999999997"/>
    <n v="0.7"/>
    <n v="0"/>
    <s v="Clara"/>
    <n v="84"/>
    <n v="39"/>
    <n v="8"/>
    <n v="0"/>
    <n v="6"/>
    <n v="10"/>
    <n v="0"/>
    <n v="0"/>
    <n v="0"/>
    <n v="28"/>
    <n v="3"/>
    <n v="0"/>
    <n v="84"/>
    <n v="0.28000000000000369"/>
    <n v="39"/>
    <n v="0.25999999999999729"/>
    <n v="6"/>
    <n v="0.13333333333333286"/>
    <n v="10"/>
    <n v="0.33339999999999997"/>
    <n v="8"/>
    <n v="0.53333333333333344"/>
    <n v="0"/>
    <n v="1.3877787807814457E-16"/>
    <n v="0"/>
    <x v="7"/>
  </r>
  <r>
    <x v="1"/>
    <d v="2012-05-19T00:00:00"/>
    <x v="0"/>
    <s v="UPA400"/>
    <x v="103"/>
    <x v="418"/>
    <n v="637341"/>
    <n v="176066"/>
    <n v="0"/>
    <n v="6"/>
    <n v="-1"/>
    <n v="7"/>
    <n v="7.1"/>
    <n v="36.9"/>
    <n v="0.1"/>
    <n v="0.1"/>
    <s v="Clara"/>
    <n v="360"/>
    <n v="122"/>
    <n v="28"/>
    <n v="0"/>
    <n v="17"/>
    <n v="25"/>
    <n v="0"/>
    <n v="0"/>
    <n v="-1"/>
    <n v="47"/>
    <n v="19"/>
    <n v="2"/>
    <n v="360"/>
    <n v="1"/>
    <n v="122"/>
    <n v="0.81333333333333213"/>
    <n v="17"/>
    <n v="0.37777777777777721"/>
    <n v="25"/>
    <n v="0.83333333333333337"/>
    <n v="28"/>
    <n v="1"/>
    <n v="0"/>
    <n v="1.3877787807814457E-16"/>
    <n v="0"/>
    <x v="8"/>
  </r>
  <r>
    <x v="1"/>
    <d v="2012-05-19T00:00:00"/>
    <x v="0"/>
    <s v="UPA400"/>
    <x v="103"/>
    <x v="399"/>
    <n v="610244"/>
    <n v="148969"/>
    <n v="0"/>
    <n v="30"/>
    <n v="0"/>
    <n v="12.8"/>
    <n v="7"/>
    <n v="36"/>
    <m/>
    <n v="-1"/>
    <s v="Oscura"/>
    <n v="231.9"/>
    <n v="100.5"/>
    <n v="14.7"/>
    <n v="5.5"/>
    <n v="14"/>
    <n v="23.6"/>
    <n v="0.7"/>
    <n v="0"/>
    <n v="0"/>
    <n v="97.5"/>
    <n v="20.5"/>
    <n v="4.3"/>
    <n v="232"/>
    <n v="0.77333333333333565"/>
    <n v="101"/>
    <n v="0.67333333333333123"/>
    <n v="14"/>
    <n v="0.31111111111111062"/>
    <n v="24"/>
    <n v="0.8"/>
    <n v="15"/>
    <n v="1"/>
    <n v="6"/>
    <n v="0.60000000000000009"/>
    <n v="0"/>
    <x v="9"/>
  </r>
  <r>
    <x v="1"/>
    <d v="2012-05-19T00:00:00"/>
    <x v="0"/>
    <s v="UPA400"/>
    <x v="103"/>
    <x v="266"/>
    <n v="559115"/>
    <n v="25987"/>
    <n v="0"/>
    <n v="1.2"/>
    <n v="0"/>
    <n v="6.8"/>
    <n v="7"/>
    <n v="41.3"/>
    <m/>
    <n v="-1"/>
    <s v="Oscura"/>
    <n v="84.6"/>
    <n v="44.8"/>
    <n v="3.2"/>
    <n v="0.6"/>
    <n v="9.3000000000000007"/>
    <n v="12.8"/>
    <n v="0.3"/>
    <n v="0"/>
    <n v="0"/>
    <n v="101.2"/>
    <n v="25"/>
    <n v="7.2"/>
    <n v="85"/>
    <n v="0.28333333333333705"/>
    <n v="45"/>
    <n v="0.29999999999999721"/>
    <n v="9"/>
    <n v="0.19999999999999954"/>
    <n v="13"/>
    <n v="0.43333333333333346"/>
    <n v="3"/>
    <n v="0.20000000000000018"/>
    <n v="1"/>
    <n v="0.10000000000000014"/>
    <n v="0"/>
    <x v="10"/>
  </r>
  <r>
    <x v="1"/>
    <d v="2012-05-19T00:00:00"/>
    <x v="0"/>
    <s v="UPA400"/>
    <x v="103"/>
    <x v="38"/>
    <n v="530399"/>
    <n v="29002"/>
    <n v="0"/>
    <n v="0"/>
    <n v="0"/>
    <n v="8.9"/>
    <n v="6.7"/>
    <n v="37.700000000000003"/>
    <m/>
    <m/>
    <s v="Oscura"/>
    <n v="47.4"/>
    <n v="30.3"/>
    <n v="3.7"/>
    <n v="1.3"/>
    <n v="4.5999999999999996"/>
    <n v="13.2"/>
    <n v="1.2"/>
    <n v="0"/>
    <n v="0"/>
    <n v="102.2"/>
    <n v="30.4"/>
    <n v="9.1999999999999993"/>
    <n v="47"/>
    <n v="0.15666666666667034"/>
    <n v="30"/>
    <n v="0.1999999999999974"/>
    <n v="5"/>
    <n v="0.11111111111111063"/>
    <n v="13"/>
    <n v="0.43333333333333346"/>
    <n v="4"/>
    <n v="0.26666666666666683"/>
    <n v="1"/>
    <n v="0.10000000000000014"/>
    <n v="0"/>
    <x v="11"/>
  </r>
  <r>
    <x v="1"/>
    <d v="2012-06-05T00:00:00"/>
    <x v="0"/>
    <s v="UPA400"/>
    <x v="104"/>
    <x v="31"/>
    <n v="811464"/>
    <n v="22976"/>
    <n v="0"/>
    <n v="4"/>
    <m/>
    <n v="4"/>
    <n v="6.2"/>
    <n v="31.5"/>
    <n v="1.1100000000000001"/>
    <n v="0.02"/>
    <m/>
    <n v="46"/>
    <n v="66"/>
    <n v="2"/>
    <n v="0"/>
    <n v="10"/>
    <n v="5"/>
    <n v="0"/>
    <n v="0"/>
    <n v="1"/>
    <n v="40"/>
    <n v="9"/>
    <n v="1"/>
    <n v="46"/>
    <n v="0.15333333333333701"/>
    <n v="66"/>
    <n v="0.43999999999999695"/>
    <n v="10"/>
    <n v="0.22222222222222177"/>
    <n v="5"/>
    <n v="0.16666666666666685"/>
    <n v="2"/>
    <n v="0.13333333333333353"/>
    <n v="0"/>
    <n v="1.3877787807814457E-16"/>
    <n v="1"/>
    <x v="0"/>
  </r>
  <r>
    <x v="1"/>
    <d v="2012-06-05T00:00:00"/>
    <x v="0"/>
    <s v="UPA400"/>
    <x v="104"/>
    <x v="25"/>
    <n v="792345"/>
    <n v="13437"/>
    <n v="0"/>
    <n v="8"/>
    <m/>
    <n v="4"/>
    <n v="6.3639999999999999"/>
    <n v="29.43"/>
    <n v="1.03"/>
    <n v="0.28999999999999998"/>
    <m/>
    <n v="28"/>
    <n v="32"/>
    <n v="5"/>
    <n v="0"/>
    <n v="5"/>
    <n v="1"/>
    <n v="0"/>
    <m/>
    <n v="0"/>
    <n v="41"/>
    <n v="7"/>
    <n v="1"/>
    <n v="28"/>
    <n v="9.3333333333337126E-2"/>
    <n v="32"/>
    <n v="0.21333333333333071"/>
    <n v="5"/>
    <n v="0.11111111111111063"/>
    <n v="1"/>
    <n v="3.3333333333333541E-2"/>
    <n v="5"/>
    <n v="0.33333333333333348"/>
    <n v="0"/>
    <n v="1.3877787807814457E-16"/>
    <n v="0"/>
    <x v="1"/>
  </r>
  <r>
    <x v="1"/>
    <d v="2012-06-05T00:00:00"/>
    <x v="0"/>
    <s v="UPA400"/>
    <x v="104"/>
    <x v="15"/>
    <n v="752984"/>
    <n v="107879"/>
    <n v="0"/>
    <n v="9"/>
    <m/>
    <n v="7"/>
    <n v="7.1"/>
    <n v="35.799999999999997"/>
    <n v="1.31"/>
    <n v="0.1"/>
    <m/>
    <n v="434"/>
    <n v="208"/>
    <n v="21"/>
    <n v="1"/>
    <n v="39"/>
    <n v="22"/>
    <n v="1"/>
    <n v="2"/>
    <n v="1"/>
    <n v="46"/>
    <n v="16"/>
    <n v="4"/>
    <n v="434"/>
    <n v="1"/>
    <n v="208"/>
    <n v="1"/>
    <n v="39"/>
    <n v="0.86666666666666647"/>
    <n v="22"/>
    <n v="0.73333333333333339"/>
    <n v="21"/>
    <n v="1"/>
    <n v="1"/>
    <n v="0.10000000000000014"/>
    <n v="0"/>
    <x v="2"/>
  </r>
  <r>
    <x v="1"/>
    <d v="2012-06-05T00:00:00"/>
    <x v="0"/>
    <s v="UPA400"/>
    <x v="104"/>
    <x v="228"/>
    <n v="706736"/>
    <n v="61631"/>
    <n v="0"/>
    <n v="5"/>
    <m/>
    <n v="5"/>
    <n v="7.2"/>
    <n v="36.6"/>
    <n v="1.1599999999999999"/>
    <n v="0.06"/>
    <s v=""/>
    <n v="100"/>
    <n v="107"/>
    <n v="8"/>
    <n v="1"/>
    <n v="17"/>
    <n v="12"/>
    <n v="0"/>
    <n v="1"/>
    <n v="1"/>
    <n v="29"/>
    <n v="4"/>
    <n v="2"/>
    <n v="100"/>
    <n v="0.33333333333333737"/>
    <n v="107"/>
    <n v="0.71333333333333149"/>
    <n v="17"/>
    <n v="0.37777777777777721"/>
    <n v="12"/>
    <n v="0.40000000000000013"/>
    <n v="8"/>
    <n v="0.53333333333333344"/>
    <n v="1"/>
    <n v="0.10000000000000014"/>
    <n v="0"/>
    <x v="3"/>
  </r>
  <r>
    <x v="1"/>
    <d v="2012-06-05T00:00:00"/>
    <x v="0"/>
    <s v="UPA400"/>
    <x v="104"/>
    <x v="27"/>
    <n v="678965"/>
    <n v="33860"/>
    <n v="0"/>
    <n v="15"/>
    <n v="0"/>
    <n v="4"/>
    <n v="7.2"/>
    <n v="37.4"/>
    <n v="1.2"/>
    <n v="0.1"/>
    <s v="Clara"/>
    <n v="57"/>
    <n v="101"/>
    <n v="4"/>
    <n v="1"/>
    <n v="1"/>
    <n v="7"/>
    <n v="0"/>
    <n v="1"/>
    <n v="0"/>
    <n v="30"/>
    <n v="4"/>
    <n v="2"/>
    <n v="57"/>
    <n v="0.19000000000000361"/>
    <n v="101"/>
    <n v="0.67333333333333123"/>
    <n v="1"/>
    <n v="2.222222222222173E-2"/>
    <n v="7"/>
    <n v="0.2333333333333335"/>
    <n v="4"/>
    <n v="0.26666666666666683"/>
    <n v="1"/>
    <n v="0.10000000000000014"/>
    <n v="0"/>
    <x v="4"/>
  </r>
  <r>
    <x v="1"/>
    <d v="2012-06-05T00:00:00"/>
    <x v="0"/>
    <s v="UPA400"/>
    <x v="104"/>
    <x v="419"/>
    <n v="645105"/>
    <n v="183595"/>
    <n v="0"/>
    <n v="6"/>
    <n v="-1"/>
    <n v="13"/>
    <n v="7"/>
    <n v="36.6"/>
    <n v="0.3"/>
    <n v="0.1"/>
    <s v="Clara"/>
    <n v="165"/>
    <n v="223"/>
    <n v="15"/>
    <n v="2"/>
    <n v="23"/>
    <n v="13"/>
    <n v="1"/>
    <n v="2"/>
    <n v="-1"/>
    <n v="40"/>
    <n v="12"/>
    <n v="3"/>
    <n v="165"/>
    <n v="0.5500000000000046"/>
    <n v="223"/>
    <n v="1"/>
    <n v="23"/>
    <n v="0.51111111111111041"/>
    <n v="13"/>
    <n v="0.43333333333333346"/>
    <n v="15"/>
    <n v="1"/>
    <n v="2"/>
    <n v="0.20000000000000015"/>
    <n v="0"/>
    <x v="5"/>
  </r>
  <r>
    <x v="1"/>
    <d v="2012-06-05T00:00:00"/>
    <x v="0"/>
    <s v="UPA400"/>
    <x v="104"/>
    <x v="363"/>
    <n v="623000"/>
    <n v="161490"/>
    <n v="0"/>
    <n v="31.4"/>
    <n v="0"/>
    <n v="17.100000000000001"/>
    <n v="6.7"/>
    <n v="35.799999999999997"/>
    <m/>
    <n v="-1"/>
    <s v="Oscura"/>
    <n v="111"/>
    <n v="138.1"/>
    <n v="20.399999999999999"/>
    <n v="5.0999999999999996"/>
    <n v="17"/>
    <n v="22.7"/>
    <n v="1.8"/>
    <n v="0"/>
    <n v="0"/>
    <n v="50.2"/>
    <n v="44.2"/>
    <n v="0.8"/>
    <n v="111"/>
    <n v="0.37000000000000427"/>
    <n v="138"/>
    <n v="0.91999999999999948"/>
    <n v="17"/>
    <n v="0.37777777777777721"/>
    <n v="23"/>
    <n v="0.76666666666666672"/>
    <n v="20"/>
    <n v="1"/>
    <n v="5"/>
    <n v="0.50000000000000011"/>
    <n v="0"/>
    <x v="6"/>
  </r>
  <r>
    <x v="1"/>
    <d v="2012-06-05T00:00:00"/>
    <x v="0"/>
    <s v="UPA400"/>
    <x v="104"/>
    <x v="82"/>
    <n v="517267"/>
    <n v="115992"/>
    <n v="0"/>
    <n v="0"/>
    <n v="0"/>
    <n v="9.6999999999999993"/>
    <n v="6.8"/>
    <n v="35.9"/>
    <m/>
    <n v="-1"/>
    <s v="Oscura"/>
    <n v="114.2"/>
    <n v="48.3"/>
    <n v="16.2"/>
    <n v="0"/>
    <n v="13.3"/>
    <n v="24"/>
    <n v="1.7"/>
    <n v="0"/>
    <n v="0"/>
    <n v="92.9"/>
    <n v="46.2"/>
    <n v="4.3"/>
    <n v="114"/>
    <n v="0.38000000000000433"/>
    <n v="48"/>
    <n v="0.31999999999999718"/>
    <n v="13"/>
    <n v="0.28888888888888842"/>
    <n v="24"/>
    <n v="0.8"/>
    <n v="16"/>
    <n v="1"/>
    <n v="0"/>
    <n v="1.3877787807814457E-16"/>
    <n v="0"/>
    <x v="7"/>
  </r>
  <r>
    <x v="1"/>
    <d v="2012-06-05T00:00:00"/>
    <x v="0"/>
    <s v="UPA400"/>
    <x v="104"/>
    <x v="420"/>
    <n v="533821"/>
    <n v="72546"/>
    <n v="0"/>
    <n v="0"/>
    <n v="0"/>
    <n v="8.8000000000000007"/>
    <n v="7"/>
    <n v="35"/>
    <m/>
    <n v="-1"/>
    <s v="Oscura"/>
    <n v="99.8"/>
    <n v="42.2"/>
    <n v="16.8"/>
    <n v="3.6"/>
    <n v="6.7"/>
    <n v="21.4"/>
    <n v="0.8"/>
    <n v="0.4"/>
    <n v="0"/>
    <n v="160.4"/>
    <n v="27.6"/>
    <n v="6.1"/>
    <n v="100"/>
    <n v="0.33333333333333737"/>
    <n v="42"/>
    <n v="0.27999999999999725"/>
    <n v="7"/>
    <n v="0.15555555555555509"/>
    <n v="21"/>
    <n v="0.70000000000000007"/>
    <n v="17"/>
    <n v="1"/>
    <n v="4"/>
    <n v="0.40000000000000013"/>
    <n v="0"/>
    <x v="8"/>
  </r>
  <r>
    <x v="1"/>
    <d v="2012-04-14T00:00:00"/>
    <x v="0"/>
    <s v="UPA400"/>
    <x v="105"/>
    <x v="220"/>
    <n v="748855"/>
    <n v="73329"/>
    <n v="0"/>
    <n v="5"/>
    <m/>
    <n v="2"/>
    <n v="5.9"/>
    <m/>
    <m/>
    <n v="0.25"/>
    <m/>
    <n v="119"/>
    <n v="156"/>
    <n v="4"/>
    <n v="1"/>
    <n v="9"/>
    <n v="14"/>
    <n v="1"/>
    <n v="1"/>
    <n v="0"/>
    <n v="38"/>
    <n v="5"/>
    <n v="1"/>
    <n v="119"/>
    <n v="0.39666666666667111"/>
    <n v="156"/>
    <n v="1"/>
    <n v="9"/>
    <n v="0.19999999999999954"/>
    <n v="14"/>
    <n v="0.46666666666666679"/>
    <n v="4"/>
    <n v="0.26666666666666683"/>
    <n v="1"/>
    <n v="0.10000000000000014"/>
    <n v="1"/>
    <x v="0"/>
  </r>
  <r>
    <x v="1"/>
    <d v="2012-04-14T00:00:00"/>
    <x v="0"/>
    <s v="UPA400"/>
    <x v="105"/>
    <x v="115"/>
    <n v="720413"/>
    <n v="44887"/>
    <n v="0"/>
    <n v="3"/>
    <m/>
    <n v="1"/>
    <n v="6.2"/>
    <m/>
    <m/>
    <n v="0.26"/>
    <m/>
    <n v="84"/>
    <n v="120"/>
    <n v="3"/>
    <n v="1"/>
    <n v="5"/>
    <n v="11"/>
    <n v="1"/>
    <n v="1"/>
    <n v="0"/>
    <n v="27"/>
    <n v="3"/>
    <n v="1"/>
    <n v="84"/>
    <n v="0.28000000000000369"/>
    <n v="120"/>
    <n v="0.79999999999999871"/>
    <n v="5"/>
    <n v="0.11111111111111063"/>
    <n v="11"/>
    <n v="0.36666666666666681"/>
    <n v="3"/>
    <n v="0.20000000000000018"/>
    <n v="1"/>
    <n v="0.10000000000000014"/>
    <n v="0"/>
    <x v="1"/>
  </r>
  <r>
    <x v="1"/>
    <d v="2012-04-14T00:00:00"/>
    <x v="0"/>
    <s v="UPA400"/>
    <x v="105"/>
    <x v="25"/>
    <n v="791737"/>
    <n v="72696"/>
    <n v="0"/>
    <n v="16"/>
    <m/>
    <n v="3"/>
    <n v="6.1890000000000001"/>
    <n v="29.75"/>
    <n v="0.96"/>
    <n v="1.0900000000000001"/>
    <m/>
    <n v="73"/>
    <n v="366"/>
    <n v="10"/>
    <n v="3"/>
    <n v="41"/>
    <n v="4"/>
    <n v="0"/>
    <m/>
    <n v="0"/>
    <n v="37"/>
    <n v="5"/>
    <n v="2"/>
    <n v="73"/>
    <n v="0.24333333333333684"/>
    <n v="366"/>
    <n v="1"/>
    <n v="41"/>
    <n v="0.91111111111111098"/>
    <n v="4"/>
    <n v="0.13333333333333353"/>
    <n v="10"/>
    <n v="0.66666666666666674"/>
    <n v="3"/>
    <n v="0.30000000000000016"/>
    <n v="0"/>
    <x v="2"/>
  </r>
  <r>
    <x v="1"/>
    <d v="2012-04-14T00:00:00"/>
    <x v="0"/>
    <s v="UPA400"/>
    <x v="105"/>
    <x v="60"/>
    <n v="781335"/>
    <n v="62294"/>
    <n v="0"/>
    <n v="5"/>
    <m/>
    <n v="2"/>
    <n v="6.4"/>
    <n v="31.1"/>
    <n v="1.3"/>
    <n v="0.98"/>
    <m/>
    <n v="61"/>
    <n v="122"/>
    <n v="10"/>
    <n v="1"/>
    <n v="9"/>
    <n v="7"/>
    <n v="0"/>
    <n v="2"/>
    <n v="0"/>
    <n v="33"/>
    <n v="7"/>
    <n v="1"/>
    <n v="61"/>
    <n v="0.20333333333333692"/>
    <n v="122"/>
    <n v="0.81333333333333213"/>
    <n v="9"/>
    <n v="0.19999999999999954"/>
    <n v="7"/>
    <n v="0.2333333333333335"/>
    <n v="10"/>
    <n v="0.66666666666666674"/>
    <n v="1"/>
    <n v="0.10000000000000014"/>
    <n v="0"/>
    <x v="3"/>
  </r>
  <r>
    <x v="1"/>
    <d v="2012-04-14T00:00:00"/>
    <x v="0"/>
    <s v="UPA400"/>
    <x v="105"/>
    <x v="14"/>
    <n v="772120"/>
    <n v="53079"/>
    <n v="0"/>
    <n v="5"/>
    <m/>
    <n v="2"/>
    <n v="6.5"/>
    <m/>
    <m/>
    <n v="0.95"/>
    <m/>
    <n v="59"/>
    <n v="117"/>
    <n v="10"/>
    <n v="1"/>
    <n v="9"/>
    <n v="7"/>
    <n v="1"/>
    <n v="3"/>
    <n v="1"/>
    <n v="33"/>
    <n v="7"/>
    <n v="1"/>
    <n v="59"/>
    <n v="0.19666666666667026"/>
    <n v="117"/>
    <n v="0.77999999999999858"/>
    <n v="9"/>
    <n v="0.19999999999999954"/>
    <n v="7"/>
    <n v="0.2333333333333335"/>
    <n v="10"/>
    <n v="0.66666666666666674"/>
    <n v="1"/>
    <n v="0.10000000000000014"/>
    <n v="0"/>
    <x v="4"/>
  </r>
  <r>
    <x v="1"/>
    <d v="2012-04-14T00:00:00"/>
    <x v="0"/>
    <s v="UPA400"/>
    <x v="105"/>
    <x v="66"/>
    <n v="766222"/>
    <n v="47181"/>
    <n v="0"/>
    <n v="6"/>
    <m/>
    <n v="2"/>
    <n v="6"/>
    <m/>
    <m/>
    <n v="0.4"/>
    <m/>
    <n v="54"/>
    <n v="189"/>
    <n v="9"/>
    <n v="1"/>
    <n v="13"/>
    <n v="4"/>
    <n v="0"/>
    <n v="6"/>
    <n v="0"/>
    <n v="31"/>
    <n v="6"/>
    <n v="1"/>
    <n v="54"/>
    <n v="0.18000000000000363"/>
    <n v="189"/>
    <n v="1"/>
    <n v="13"/>
    <n v="0.28888888888888842"/>
    <n v="4"/>
    <n v="0.13333333333333353"/>
    <n v="9"/>
    <n v="0.60000000000000009"/>
    <n v="1"/>
    <n v="0.10000000000000014"/>
    <n v="0"/>
    <x v="5"/>
  </r>
  <r>
    <x v="1"/>
    <d v="2012-04-14T00:00:00"/>
    <x v="0"/>
    <s v="UPA400"/>
    <x v="105"/>
    <x v="421"/>
    <n v="593042"/>
    <n v="131532"/>
    <n v="0"/>
    <n v="5"/>
    <n v="0"/>
    <n v="14.8"/>
    <n v="7.2"/>
    <n v="37.200000000000003"/>
    <m/>
    <n v="-1"/>
    <s v="Oscura"/>
    <n v="148.80000000000001"/>
    <n v="261.5"/>
    <n v="9.9"/>
    <n v="9.1"/>
    <n v="18.7"/>
    <n v="19.2"/>
    <n v="1.1000000000000001"/>
    <n v="0"/>
    <n v="0"/>
    <n v="57.8"/>
    <n v="26.9"/>
    <n v="4.5999999999999996"/>
    <n v="149"/>
    <n v="0.49666666666667175"/>
    <n v="262"/>
    <n v="1"/>
    <n v="19"/>
    <n v="0.42222222222222161"/>
    <n v="19"/>
    <n v="0.63333333333333341"/>
    <n v="10"/>
    <n v="0.66666666666666674"/>
    <n v="9"/>
    <n v="0.9"/>
    <n v="0"/>
    <x v="6"/>
  </r>
  <r>
    <x v="1"/>
    <d v="2012-04-14T00:00:00"/>
    <x v="0"/>
    <s v="UPA400"/>
    <x v="105"/>
    <x v="131"/>
    <n v="554832"/>
    <n v="93322"/>
    <n v="0"/>
    <n v="0"/>
    <n v="0"/>
    <n v="21.2"/>
    <n v="6.6"/>
    <n v="37.5"/>
    <m/>
    <n v="-1"/>
    <s v="Oscura"/>
    <n v="85.7"/>
    <n v="96.4"/>
    <n v="17.899999999999999"/>
    <n v="6.9"/>
    <n v="5.5"/>
    <n v="17.5"/>
    <n v="1"/>
    <n v="0.8"/>
    <n v="0"/>
    <n v="109"/>
    <n v="27.2"/>
    <n v="4.4000000000000004"/>
    <n v="86"/>
    <n v="0.2866666666666704"/>
    <n v="96"/>
    <n v="0.63999999999999768"/>
    <n v="6"/>
    <n v="0.13333333333333286"/>
    <n v="18"/>
    <n v="0.60000000000000009"/>
    <n v="18"/>
    <n v="1"/>
    <n v="7"/>
    <n v="0.70000000000000007"/>
    <n v="0"/>
    <x v="7"/>
  </r>
  <r>
    <x v="1"/>
    <d v="2012-04-14T00:00:00"/>
    <x v="0"/>
    <s v="UPA400"/>
    <x v="105"/>
    <x v="200"/>
    <n v="521745"/>
    <n v="60285"/>
    <n v="0"/>
    <n v="3.1"/>
    <n v="0"/>
    <n v="13"/>
    <n v="6.1"/>
    <n v="34.799999999999997"/>
    <m/>
    <n v="-1"/>
    <s v="Oscura"/>
    <n v="49.6"/>
    <n v="101.7"/>
    <n v="8.8000000000000007"/>
    <n v="3.5"/>
    <n v="15"/>
    <n v="9.1999999999999993"/>
    <n v="0.7"/>
    <n v="0"/>
    <n v="0"/>
    <n v="162.69999999999999"/>
    <n v="37"/>
    <n v="5.8"/>
    <n v="50"/>
    <n v="0.16666666666667032"/>
    <n v="102"/>
    <n v="0.67999999999999794"/>
    <n v="15"/>
    <n v="0.33333333333333282"/>
    <n v="9"/>
    <n v="0.30000000000000016"/>
    <n v="9"/>
    <n v="0.60000000000000009"/>
    <n v="4"/>
    <n v="0.40000000000000013"/>
    <n v="0"/>
    <x v="8"/>
  </r>
  <r>
    <x v="1"/>
    <d v="2011-08-16T00:00:00"/>
    <x v="0"/>
    <s v="UPA400"/>
    <x v="106"/>
    <x v="354"/>
    <n v="848841"/>
    <n v="24748"/>
    <n v="0"/>
    <n v="4"/>
    <m/>
    <n v="4"/>
    <n v="6.6"/>
    <m/>
    <m/>
    <n v="0.64"/>
    <m/>
    <n v="37"/>
    <n v="51"/>
    <n v="1"/>
    <n v="0"/>
    <n v="4"/>
    <n v="5"/>
    <n v="0"/>
    <n v="0"/>
    <n v="0"/>
    <n v="60"/>
    <n v="6"/>
    <n v="0"/>
    <n v="37"/>
    <n v="0.12333333333333707"/>
    <n v="51"/>
    <n v="0.33999999999999714"/>
    <n v="4"/>
    <n v="8.8888888888888407E-2"/>
    <n v="5"/>
    <n v="0.16666666666666685"/>
    <n v="1"/>
    <n v="6.666666666666686E-2"/>
    <n v="0"/>
    <n v="1.3877787807814457E-16"/>
    <n v="1"/>
    <x v="0"/>
  </r>
  <r>
    <x v="1"/>
    <d v="2011-08-16T00:00:00"/>
    <x v="0"/>
    <s v="UPA400"/>
    <x v="106"/>
    <x v="202"/>
    <n v="824093"/>
    <n v="60467"/>
    <n v="0"/>
    <n v="4"/>
    <m/>
    <n v="2"/>
    <n v="6.2"/>
    <m/>
    <m/>
    <n v="1.1499999999999999"/>
    <m/>
    <n v="69"/>
    <n v="149"/>
    <n v="22"/>
    <n v="1"/>
    <n v="11"/>
    <n v="8"/>
    <n v="1"/>
    <n v="1"/>
    <n v="0"/>
    <n v="74"/>
    <n v="45"/>
    <n v="1"/>
    <n v="69"/>
    <n v="0.23000000000000353"/>
    <n v="149"/>
    <n v="0.99333333333333329"/>
    <n v="11"/>
    <n v="0.24444444444444399"/>
    <n v="8"/>
    <n v="0.26666666666666683"/>
    <n v="22"/>
    <n v="1"/>
    <n v="1"/>
    <n v="0.10000000000000014"/>
    <n v="0"/>
    <x v="1"/>
  </r>
  <r>
    <x v="1"/>
    <d v="2011-08-16T00:00:00"/>
    <x v="0"/>
    <s v="UPA400"/>
    <x v="106"/>
    <x v="25"/>
    <n v="785900"/>
    <n v="23246"/>
    <n v="0"/>
    <n v="3"/>
    <m/>
    <n v="1"/>
    <n v="6.4610000000000003"/>
    <n v="30.24"/>
    <n v="1.1000000000000001"/>
    <n v="0.37"/>
    <m/>
    <n v="85"/>
    <n v="72"/>
    <n v="3"/>
    <n v="1"/>
    <n v="10"/>
    <n v="6"/>
    <n v="0"/>
    <m/>
    <n v="0"/>
    <n v="33"/>
    <n v="4"/>
    <n v="0"/>
    <n v="85"/>
    <n v="0.28333333333333705"/>
    <n v="72"/>
    <n v="0.47999999999999687"/>
    <n v="10"/>
    <n v="0.22222222222222177"/>
    <n v="6"/>
    <n v="0.20000000000000018"/>
    <n v="3"/>
    <n v="0.20000000000000018"/>
    <n v="1"/>
    <n v="0.10000000000000014"/>
    <n v="0"/>
    <x v="2"/>
  </r>
  <r>
    <x v="1"/>
    <d v="2011-08-16T00:00:00"/>
    <x v="0"/>
    <s v="UPA400"/>
    <x v="106"/>
    <x v="422"/>
    <n v="767414"/>
    <n v="4760"/>
    <n v="0"/>
    <n v="2"/>
    <m/>
    <n v="3"/>
    <n v="6.2"/>
    <m/>
    <m/>
    <n v="0.39"/>
    <m/>
    <n v="76"/>
    <n v="30"/>
    <n v="51"/>
    <n v="0"/>
    <n v="7"/>
    <n v="8"/>
    <n v="0"/>
    <n v="0"/>
    <n v="0"/>
    <n v="36"/>
    <n v="4"/>
    <n v="0"/>
    <n v="76"/>
    <n v="0.25333333333333685"/>
    <n v="30"/>
    <n v="0.1999999999999974"/>
    <n v="7"/>
    <n v="0.15555555555555509"/>
    <n v="8"/>
    <n v="0.26666666666666683"/>
    <n v="51"/>
    <n v="1"/>
    <n v="0"/>
    <n v="1.3877787807814457E-16"/>
    <n v="0"/>
    <x v="3"/>
  </r>
  <r>
    <x v="1"/>
    <d v="2011-08-16T00:00:00"/>
    <x v="0"/>
    <s v="UPA400"/>
    <x v="106"/>
    <x v="238"/>
    <n v="749307"/>
    <n v="107316"/>
    <n v="0"/>
    <n v="8"/>
    <m/>
    <n v="5"/>
    <n v="7.2"/>
    <n v="37.200000000000003"/>
    <n v="1.47"/>
    <n v="0.09"/>
    <m/>
    <n v="338"/>
    <n v="365"/>
    <n v="12"/>
    <n v="2"/>
    <n v="34"/>
    <n v="20"/>
    <n v="1"/>
    <n v="3"/>
    <n v="1"/>
    <n v="47"/>
    <n v="12"/>
    <n v="2"/>
    <n v="338"/>
    <n v="1"/>
    <n v="365"/>
    <n v="1"/>
    <n v="34"/>
    <n v="0.7555555555555552"/>
    <n v="20"/>
    <n v="0.66666666666666674"/>
    <n v="12"/>
    <n v="0.8"/>
    <n v="2"/>
    <n v="0.20000000000000015"/>
    <n v="0"/>
    <x v="4"/>
  </r>
  <r>
    <x v="1"/>
    <d v="2011-08-16T00:00:00"/>
    <x v="0"/>
    <s v="UPA400"/>
    <x v="106"/>
    <x v="289"/>
    <n v="705792"/>
    <n v="63801"/>
    <n v="0"/>
    <n v="4"/>
    <m/>
    <n v="5"/>
    <n v="7.2"/>
    <n v="36.799999999999997"/>
    <n v="1.18"/>
    <n v="0.08"/>
    <m/>
    <n v="122"/>
    <n v="97"/>
    <n v="5"/>
    <n v="1"/>
    <n v="14"/>
    <n v="12"/>
    <n v="0"/>
    <n v="1"/>
    <n v="0"/>
    <n v="32"/>
    <n v="3"/>
    <n v="2"/>
    <n v="122"/>
    <n v="0.40666666666667117"/>
    <n v="97"/>
    <n v="0.64666666666666439"/>
    <n v="14"/>
    <n v="0.31111111111111062"/>
    <n v="12"/>
    <n v="0.40000000000000013"/>
    <n v="5"/>
    <n v="0.33333333333333348"/>
    <n v="1"/>
    <n v="0.10000000000000014"/>
    <n v="0"/>
    <x v="5"/>
  </r>
  <r>
    <x v="1"/>
    <d v="2011-08-16T00:00:00"/>
    <x v="0"/>
    <s v="UPA400"/>
    <x v="106"/>
    <x v="365"/>
    <n v="699373"/>
    <n v="34229"/>
    <n v="0"/>
    <n v="9"/>
    <m/>
    <n v="4"/>
    <n v="6.1"/>
    <s v=""/>
    <s v=""/>
    <n v="0.85"/>
    <s v=""/>
    <n v="100"/>
    <n v="398"/>
    <n v="20"/>
    <n v="2"/>
    <n v="24"/>
    <n v="8"/>
    <n v="0"/>
    <n v="13"/>
    <n v="1"/>
    <n v="33"/>
    <n v="9"/>
    <n v="2"/>
    <n v="100"/>
    <n v="0.33333333333333737"/>
    <n v="398"/>
    <n v="1"/>
    <n v="24"/>
    <n v="0.53333333333333266"/>
    <n v="8"/>
    <n v="0.26666666666666683"/>
    <n v="20"/>
    <n v="1"/>
    <n v="2"/>
    <n v="0.20000000000000015"/>
    <n v="0"/>
    <x v="6"/>
  </r>
  <r>
    <x v="1"/>
    <d v="2011-08-16T00:00:00"/>
    <x v="0"/>
    <s v="UPA400"/>
    <x v="106"/>
    <x v="47"/>
    <n v="665144"/>
    <n v="182768"/>
    <n v="0"/>
    <n v="13"/>
    <n v="0"/>
    <n v="13"/>
    <n v="7.2"/>
    <n v="37.6"/>
    <n v="0"/>
    <n v="0.1"/>
    <s v="Clara"/>
    <n v="430"/>
    <n v="195"/>
    <n v="53"/>
    <n v="0"/>
    <n v="42"/>
    <n v="27"/>
    <n v="0"/>
    <n v="1"/>
    <n v="0"/>
    <n v="75"/>
    <n v="45"/>
    <n v="5"/>
    <n v="430"/>
    <n v="1"/>
    <n v="195"/>
    <n v="1"/>
    <n v="42"/>
    <n v="0.93333333333333324"/>
    <n v="27"/>
    <n v="0.9"/>
    <n v="53"/>
    <n v="1"/>
    <n v="0"/>
    <n v="1.3877787807814457E-16"/>
    <n v="0"/>
    <x v="7"/>
  </r>
  <r>
    <x v="1"/>
    <d v="2011-08-16T00:00:00"/>
    <x v="0"/>
    <s v="UPA400"/>
    <x v="106"/>
    <x v="283"/>
    <n v="628656"/>
    <n v="146280"/>
    <n v="0"/>
    <n v="5"/>
    <n v="-1"/>
    <n v="13"/>
    <n v="7.1"/>
    <n v="37.4"/>
    <n v="0.4"/>
    <n v="0.1"/>
    <s v="Clara"/>
    <n v="243"/>
    <n v="102"/>
    <n v="22"/>
    <n v="1"/>
    <n v="28"/>
    <n v="16"/>
    <n v="1"/>
    <n v="1"/>
    <n v="-1"/>
    <n v="58"/>
    <n v="22"/>
    <n v="3"/>
    <n v="243"/>
    <n v="0.81"/>
    <n v="102"/>
    <n v="0.67999999999999794"/>
    <n v="28"/>
    <n v="0.62222222222222168"/>
    <n v="16"/>
    <n v="0.53333333333333344"/>
    <n v="22"/>
    <n v="1"/>
    <n v="1"/>
    <n v="0.10000000000000014"/>
    <n v="0"/>
    <x v="8"/>
  </r>
  <r>
    <x v="1"/>
    <d v="2011-08-16T00:00:00"/>
    <x v="0"/>
    <s v="UPA400"/>
    <x v="106"/>
    <x v="423"/>
    <n v="597480"/>
    <n v="115104"/>
    <n v="0"/>
    <n v="2.4"/>
    <n v="0"/>
    <n v="20.5"/>
    <n v="6.8"/>
    <n v="38.6"/>
    <m/>
    <n v="-1"/>
    <s v="Oscura"/>
    <n v="133.69999999999999"/>
    <n v="78.3"/>
    <n v="15.3"/>
    <n v="4.0999999999999996"/>
    <n v="21.5"/>
    <n v="20.399999999999999"/>
    <n v="0.8"/>
    <n v="0"/>
    <n v="0"/>
    <n v="59.1"/>
    <n v="31.4"/>
    <n v="1.9"/>
    <n v="134"/>
    <n v="0.44666666666667143"/>
    <n v="78"/>
    <n v="0.51999999999999691"/>
    <n v="22"/>
    <n v="0.48888888888888821"/>
    <n v="20"/>
    <n v="0.66666666666666674"/>
    <n v="15"/>
    <n v="1"/>
    <n v="4"/>
    <n v="0.40000000000000013"/>
    <n v="0"/>
    <x v="9"/>
  </r>
  <r>
    <x v="1"/>
    <d v="2011-08-16T00:00:00"/>
    <x v="0"/>
    <s v="UPA400"/>
    <x v="106"/>
    <x v="137"/>
    <n v="569471"/>
    <n v="87095"/>
    <n v="0"/>
    <n v="0"/>
    <n v="0"/>
    <n v="31.5"/>
    <n v="6.9"/>
    <n v="36.1"/>
    <m/>
    <n v="-1"/>
    <s v="Oscura"/>
    <n v="76"/>
    <n v="2.1"/>
    <n v="6.7"/>
    <n v="2.7"/>
    <n v="0"/>
    <n v="16"/>
    <n v="0.5"/>
    <n v="0"/>
    <n v="0"/>
    <n v="19.8"/>
    <n v="9.6"/>
    <n v="0.5"/>
    <n v="76"/>
    <n v="0.25333333333333685"/>
    <n v="2"/>
    <n v="1.3333333333330852E-2"/>
    <n v="0"/>
    <n v="-4.9266146717741321E-16"/>
    <n v="16"/>
    <n v="0.53333333333333344"/>
    <n v="7"/>
    <n v="0.46666666666666679"/>
    <n v="3"/>
    <n v="0.30000000000000016"/>
    <n v="0"/>
    <x v="10"/>
  </r>
  <r>
    <x v="1"/>
    <d v="2012-10-24T00:00:00"/>
    <x v="0"/>
    <s v="UPA400"/>
    <x v="107"/>
    <x v="424"/>
    <n v="755733"/>
    <n v="58985"/>
    <n v="0"/>
    <n v="3"/>
    <m/>
    <n v="1"/>
    <n v="5.9080000000000004"/>
    <n v="27.55"/>
    <n v="1.1499999999999999"/>
    <n v="0.27"/>
    <m/>
    <n v="121"/>
    <n v="71"/>
    <n v="4"/>
    <n v="0"/>
    <n v="8"/>
    <n v="11"/>
    <n v="0"/>
    <m/>
    <n v="1"/>
    <n v="29"/>
    <n v="2"/>
    <n v="1"/>
    <n v="121"/>
    <n v="0.40333333333333782"/>
    <n v="71"/>
    <n v="0.47333333333333022"/>
    <n v="8"/>
    <n v="0.17777777777777731"/>
    <n v="11"/>
    <n v="0.36666666666666681"/>
    <n v="4"/>
    <n v="0.26666666666666683"/>
    <n v="0"/>
    <n v="1.3877787807814457E-16"/>
    <n v="1"/>
    <x v="0"/>
  </r>
  <r>
    <x v="1"/>
    <d v="2012-10-24T00:00:00"/>
    <x v="0"/>
    <s v="UPA400"/>
    <x v="107"/>
    <x v="9"/>
    <n v="749619"/>
    <n v="52871"/>
    <n v="0"/>
    <n v="2"/>
    <m/>
    <n v="1"/>
    <n v="6"/>
    <m/>
    <m/>
    <n v="0.33"/>
    <m/>
    <n v="94"/>
    <n v="38"/>
    <n v="4"/>
    <n v="0"/>
    <n v="5"/>
    <n v="10"/>
    <n v="0"/>
    <n v="0"/>
    <n v="1"/>
    <n v="28"/>
    <n v="3"/>
    <n v="0"/>
    <n v="94"/>
    <n v="0.31333333333333724"/>
    <n v="38"/>
    <n v="0.25333333333333063"/>
    <n v="5"/>
    <n v="0.11111111111111063"/>
    <n v="10"/>
    <n v="0.33339999999999997"/>
    <n v="4"/>
    <n v="0.26666666666666683"/>
    <n v="0"/>
    <n v="1.3877787807814457E-16"/>
    <n v="0"/>
    <x v="1"/>
  </r>
  <r>
    <x v="1"/>
    <d v="2012-10-24T00:00:00"/>
    <x v="0"/>
    <s v="UPA400"/>
    <x v="107"/>
    <x v="255"/>
    <n v="671513"/>
    <n v="29522"/>
    <n v="0"/>
    <n v="2"/>
    <m/>
    <n v="3"/>
    <n v="7.2"/>
    <n v="37.4"/>
    <n v="0.1"/>
    <n v="0.1"/>
    <s v="Clara"/>
    <n v="95"/>
    <n v="73"/>
    <n v="3"/>
    <n v="0"/>
    <n v="11"/>
    <n v="10"/>
    <n v="0"/>
    <n v="0"/>
    <n v="0"/>
    <n v="31"/>
    <n v="5"/>
    <n v="1"/>
    <n v="95"/>
    <n v="0.31666666666667059"/>
    <n v="73"/>
    <n v="0.48666666666666353"/>
    <n v="11"/>
    <n v="0.24444444444444399"/>
    <n v="10"/>
    <n v="0.33339999999999997"/>
    <n v="3"/>
    <n v="0.20000000000000018"/>
    <n v="0"/>
    <n v="1.3877787807814457E-16"/>
    <n v="0"/>
    <x v="2"/>
  </r>
  <r>
    <x v="1"/>
    <d v="2012-10-24T00:00:00"/>
    <x v="0"/>
    <s v="UPA400"/>
    <x v="107"/>
    <x v="153"/>
    <n v="641991"/>
    <n v="182869"/>
    <n v="0"/>
    <n v="5"/>
    <n v="0"/>
    <n v="10"/>
    <n v="7"/>
    <n v="37"/>
    <n v="0"/>
    <n v="0.1"/>
    <s v="Clara"/>
    <n v="303"/>
    <n v="145"/>
    <n v="10"/>
    <n v="1"/>
    <n v="24"/>
    <n v="21"/>
    <n v="0"/>
    <n v="1"/>
    <n v="0"/>
    <n v="46"/>
    <n v="17"/>
    <n v="3"/>
    <n v="303"/>
    <n v="1"/>
    <n v="145"/>
    <n v="0.96666666666666645"/>
    <n v="24"/>
    <n v="0.53333333333333266"/>
    <n v="21"/>
    <n v="0.70000000000000007"/>
    <n v="10"/>
    <n v="0.66666666666666674"/>
    <n v="1"/>
    <n v="0.10000000000000014"/>
    <n v="0"/>
    <x v="3"/>
  </r>
  <r>
    <x v="1"/>
    <d v="2012-10-24T00:00:00"/>
    <x v="0"/>
    <s v="UPA400"/>
    <x v="107"/>
    <x v="283"/>
    <n v="626117"/>
    <n v="166995"/>
    <n v="0"/>
    <n v="5"/>
    <n v="-1"/>
    <n v="10"/>
    <n v="7.1"/>
    <n v="36.700000000000003"/>
    <n v="0.1"/>
    <n v="0.1"/>
    <s v="Clara"/>
    <n v="307"/>
    <n v="134"/>
    <n v="9"/>
    <n v="1"/>
    <n v="26"/>
    <n v="19"/>
    <n v="1"/>
    <n v="1"/>
    <n v="-1"/>
    <n v="46"/>
    <n v="13"/>
    <n v="3"/>
    <n v="307"/>
    <n v="1"/>
    <n v="134"/>
    <n v="0.89333333333333265"/>
    <n v="26"/>
    <n v="0.57777777777777717"/>
    <n v="19"/>
    <n v="0.63333333333333341"/>
    <n v="9"/>
    <n v="0.60000000000000009"/>
    <n v="1"/>
    <n v="0.10000000000000014"/>
    <n v="0"/>
    <x v="4"/>
  </r>
  <r>
    <x v="1"/>
    <d v="2012-10-24T00:00:00"/>
    <x v="0"/>
    <s v="UPA400"/>
    <x v="107"/>
    <x v="425"/>
    <n v="598341"/>
    <n v="139218"/>
    <n v="0"/>
    <n v="2.8"/>
    <n v="0"/>
    <n v="17.2"/>
    <n v="6.7"/>
    <n v="36.6"/>
    <m/>
    <n v="-1"/>
    <s v="Oscura"/>
    <n v="140.6"/>
    <n v="111.1"/>
    <n v="9.1999999999999993"/>
    <n v="6"/>
    <n v="28.9"/>
    <n v="22.9"/>
    <n v="1.8"/>
    <n v="0"/>
    <n v="0"/>
    <n v="88.3"/>
    <n v="34.4"/>
    <n v="4"/>
    <n v="141"/>
    <n v="0.47000000000000491"/>
    <n v="111"/>
    <n v="0.73999999999999833"/>
    <n v="29"/>
    <n v="0.64444444444444393"/>
    <n v="23"/>
    <n v="0.76666666666666672"/>
    <n v="9"/>
    <n v="0.60000000000000009"/>
    <n v="6"/>
    <n v="0.60000000000000009"/>
    <n v="0"/>
    <x v="5"/>
  </r>
  <r>
    <x v="1"/>
    <d v="2012-10-24T00:00:00"/>
    <x v="0"/>
    <s v="UPA400"/>
    <x v="107"/>
    <x v="280"/>
    <n v="567871"/>
    <n v="108749"/>
    <n v="0"/>
    <n v="0"/>
    <n v="0"/>
    <n v="23.2"/>
    <n v="6.7"/>
    <n v="35.6"/>
    <m/>
    <n v="-1"/>
    <s v="Oscura"/>
    <n v="117"/>
    <n v="2.2999999999999998"/>
    <n v="4.9000000000000004"/>
    <n v="4.0999999999999996"/>
    <n v="0"/>
    <n v="21.3"/>
    <n v="0.7"/>
    <n v="0"/>
    <n v="0"/>
    <n v="48.2"/>
    <n v="10.7"/>
    <n v="0.5"/>
    <n v="117"/>
    <n v="0.3900000000000044"/>
    <n v="2"/>
    <n v="1.3333333333330852E-2"/>
    <n v="0"/>
    <n v="-4.9266146717741321E-16"/>
    <n v="21"/>
    <n v="0.70000000000000007"/>
    <n v="5"/>
    <n v="0.33333333333333348"/>
    <n v="4"/>
    <n v="0.40000000000000013"/>
    <n v="0"/>
    <x v="6"/>
  </r>
  <r>
    <x v="1"/>
    <d v="2011-10-15T00:00:00"/>
    <x v="0"/>
    <s v="O500"/>
    <x v="108"/>
    <x v="426"/>
    <n v="885428"/>
    <n v="49312"/>
    <n v="0"/>
    <n v="5"/>
    <m/>
    <n v="2"/>
    <n v="5.8"/>
    <m/>
    <m/>
    <n v="0.06"/>
    <m/>
    <n v="111"/>
    <n v="107"/>
    <n v="5"/>
    <n v="0"/>
    <n v="9"/>
    <n v="8"/>
    <n v="0"/>
    <n v="1"/>
    <n v="0"/>
    <n v="39"/>
    <n v="9"/>
    <n v="1"/>
    <n v="111"/>
    <n v="0.37000000000000427"/>
    <n v="107"/>
    <n v="0.71333333333333149"/>
    <n v="9"/>
    <n v="0.19999999999999954"/>
    <n v="8"/>
    <n v="0.26666666666666683"/>
    <n v="5"/>
    <n v="0.33333333333333348"/>
    <n v="0"/>
    <n v="1.3877787807814457E-16"/>
    <n v="1"/>
    <x v="0"/>
  </r>
  <r>
    <x v="1"/>
    <d v="2011-10-15T00:00:00"/>
    <x v="0"/>
    <s v="O500"/>
    <x v="108"/>
    <x v="348"/>
    <n v="819392"/>
    <n v="48784"/>
    <n v="0"/>
    <n v="6"/>
    <m/>
    <n v="1"/>
    <n v="6"/>
    <m/>
    <m/>
    <n v="0.28999999999999998"/>
    <m/>
    <n v="172"/>
    <n v="78"/>
    <n v="5"/>
    <n v="0"/>
    <n v="16"/>
    <n v="15"/>
    <n v="1"/>
    <n v="2"/>
    <n v="1"/>
    <n v="43"/>
    <n v="16"/>
    <n v="1"/>
    <n v="172"/>
    <n v="0.57333333333333769"/>
    <n v="78"/>
    <n v="0.51999999999999691"/>
    <n v="16"/>
    <n v="0.35555555555555501"/>
    <n v="15"/>
    <n v="0.50000000000000011"/>
    <n v="5"/>
    <n v="0.33333333333333348"/>
    <n v="0"/>
    <n v="1.3877787807814457E-16"/>
    <n v="0"/>
    <x v="1"/>
  </r>
  <r>
    <x v="1"/>
    <d v="2011-10-15T00:00:00"/>
    <x v="0"/>
    <s v="O500"/>
    <x v="108"/>
    <x v="139"/>
    <n v="764310"/>
    <n v="43018"/>
    <n v="0"/>
    <n v="3"/>
    <m/>
    <n v="3"/>
    <n v="6.1589999999999998"/>
    <n v="28.49"/>
    <n v="1.08"/>
    <n v="7.0000000000000007E-2"/>
    <m/>
    <n v="105"/>
    <n v="107"/>
    <n v="5"/>
    <n v="1"/>
    <n v="7"/>
    <n v="6"/>
    <n v="0"/>
    <m/>
    <n v="0"/>
    <n v="37"/>
    <n v="6"/>
    <n v="0"/>
    <n v="105"/>
    <n v="0.35000000000000414"/>
    <n v="107"/>
    <n v="0.71333333333333149"/>
    <n v="7"/>
    <n v="0.15555555555555509"/>
    <n v="6"/>
    <n v="0.20000000000000018"/>
    <n v="5"/>
    <n v="0.33333333333333348"/>
    <n v="1"/>
    <n v="0.10000000000000014"/>
    <n v="0"/>
    <x v="2"/>
  </r>
  <r>
    <x v="1"/>
    <d v="2011-10-15T00:00:00"/>
    <x v="0"/>
    <s v="O500"/>
    <x v="108"/>
    <x v="3"/>
    <n v="751100"/>
    <n v="29808"/>
    <n v="0"/>
    <n v="3"/>
    <m/>
    <n v="1"/>
    <n v="6.3"/>
    <m/>
    <m/>
    <n v="0.1"/>
    <m/>
    <n v="74"/>
    <n v="70"/>
    <n v="5"/>
    <n v="1"/>
    <n v="6"/>
    <n v="9"/>
    <n v="0"/>
    <n v="0"/>
    <n v="1"/>
    <n v="44"/>
    <n v="9"/>
    <n v="0"/>
    <n v="74"/>
    <n v="0.24666666666667017"/>
    <n v="70"/>
    <n v="0.46666666666666357"/>
    <n v="6"/>
    <n v="0.13333333333333286"/>
    <n v="9"/>
    <n v="0.30000000000000016"/>
    <n v="5"/>
    <n v="0.33333333333333348"/>
    <n v="1"/>
    <n v="0.10000000000000014"/>
    <n v="0"/>
    <x v="3"/>
  </r>
  <r>
    <x v="1"/>
    <d v="2011-10-15T00:00:00"/>
    <x v="0"/>
    <s v="O500"/>
    <x v="108"/>
    <x v="78"/>
    <n v="671230"/>
    <n v="30766"/>
    <n v="0"/>
    <n v="2"/>
    <m/>
    <n v="2"/>
    <n v="6.4"/>
    <s v=""/>
    <s v=""/>
    <n v="0.85"/>
    <s v=""/>
    <n v="86"/>
    <n v="32"/>
    <n v="4"/>
    <n v="0"/>
    <n v="6"/>
    <n v="9"/>
    <n v="0"/>
    <n v="0"/>
    <n v="1"/>
    <n v="26"/>
    <n v="2"/>
    <n v="0"/>
    <n v="86"/>
    <n v="0.2866666666666704"/>
    <n v="32"/>
    <n v="0.21333333333333071"/>
    <n v="6"/>
    <n v="0.13333333333333286"/>
    <n v="9"/>
    <n v="0.30000000000000016"/>
    <n v="4"/>
    <n v="0.26666666666666683"/>
    <n v="0"/>
    <n v="1.3877787807814457E-16"/>
    <n v="0"/>
    <x v="4"/>
  </r>
  <r>
    <x v="1"/>
    <d v="2011-10-15T00:00:00"/>
    <x v="0"/>
    <s v="O500"/>
    <x v="108"/>
    <x v="79"/>
    <n v="692020"/>
    <n v="34173"/>
    <n v="0"/>
    <n v="4"/>
    <m/>
    <n v="3"/>
    <n v="6.2"/>
    <s v=""/>
    <s v=""/>
    <n v="0.9"/>
    <s v=""/>
    <n v="154"/>
    <n v="75"/>
    <n v="7"/>
    <n v="0"/>
    <n v="24"/>
    <n v="14"/>
    <n v="0"/>
    <n v="0"/>
    <n v="0"/>
    <n v="28"/>
    <n v="5"/>
    <n v="1"/>
    <n v="154"/>
    <n v="0.5133333333333383"/>
    <n v="75"/>
    <n v="0.49999999999999684"/>
    <n v="24"/>
    <n v="0.53333333333333266"/>
    <n v="14"/>
    <n v="0.46666666666666679"/>
    <n v="7"/>
    <n v="0.46666666666666679"/>
    <n v="0"/>
    <n v="1.3877787807814457E-16"/>
    <n v="0"/>
    <x v="5"/>
  </r>
  <r>
    <x v="1"/>
    <d v="2011-10-15T00:00:00"/>
    <x v="0"/>
    <s v="O500"/>
    <x v="108"/>
    <x v="204"/>
    <n v="640464"/>
    <n v="175867"/>
    <n v="0"/>
    <n v="2"/>
    <m/>
    <n v="5"/>
    <n v="7.2"/>
    <n v="37.4"/>
    <n v="0.7"/>
    <n v="0.1"/>
    <s v="Clara"/>
    <n v="113"/>
    <n v="54"/>
    <n v="7"/>
    <n v="0"/>
    <n v="10"/>
    <n v="9"/>
    <n v="0"/>
    <n v="0"/>
    <n v="0"/>
    <n v="30"/>
    <n v="4"/>
    <n v="1"/>
    <n v="113"/>
    <n v="0.37666666666667098"/>
    <n v="54"/>
    <n v="0.3599999999999971"/>
    <n v="10"/>
    <n v="0.22222222222222177"/>
    <n v="9"/>
    <n v="0.30000000000000016"/>
    <n v="7"/>
    <n v="0.46666666666666679"/>
    <n v="0"/>
    <n v="1.3877787807814457E-16"/>
    <n v="0"/>
    <x v="6"/>
  </r>
  <r>
    <x v="1"/>
    <d v="2011-10-15T00:00:00"/>
    <x v="0"/>
    <s v="O500"/>
    <x v="108"/>
    <x v="358"/>
    <n v="622758"/>
    <n v="158161"/>
    <n v="0"/>
    <n v="2"/>
    <n v="0"/>
    <n v="5"/>
    <n v="7.1"/>
    <n v="37.4"/>
    <n v="1.1000000000000001"/>
    <n v="0.1"/>
    <s v="Clara"/>
    <n v="102"/>
    <n v="56"/>
    <n v="7"/>
    <n v="0"/>
    <n v="11"/>
    <n v="10"/>
    <n v="0"/>
    <n v="0"/>
    <n v="0"/>
    <n v="25"/>
    <n v="4"/>
    <n v="1"/>
    <n v="102"/>
    <n v="0.34000000000000408"/>
    <n v="56"/>
    <n v="0.37333333333333041"/>
    <n v="11"/>
    <n v="0.24444444444444399"/>
    <n v="10"/>
    <n v="0.33339999999999997"/>
    <n v="7"/>
    <n v="0.46666666666666679"/>
    <n v="0"/>
    <n v="1.3877787807814457E-16"/>
    <n v="0"/>
    <x v="7"/>
  </r>
  <r>
    <x v="1"/>
    <d v="2011-10-15T00:00:00"/>
    <x v="0"/>
    <s v="O500"/>
    <x v="108"/>
    <x v="427"/>
    <n v="592331"/>
    <n v="127734"/>
    <n v="0"/>
    <n v="2"/>
    <n v="-1"/>
    <n v="5"/>
    <n v="7.3"/>
    <n v="37.9"/>
    <n v="1.1000000000000001"/>
    <n v="0.1"/>
    <s v="Clara"/>
    <n v="91"/>
    <n v="38"/>
    <n v="7"/>
    <n v="0"/>
    <n v="11"/>
    <n v="7"/>
    <n v="1"/>
    <n v="0"/>
    <n v="-1"/>
    <n v="30"/>
    <n v="4"/>
    <n v="1"/>
    <n v="91"/>
    <n v="0.30333333333333717"/>
    <n v="38"/>
    <n v="0.25333333333333063"/>
    <n v="11"/>
    <n v="0.24444444444444399"/>
    <n v="7"/>
    <n v="0.2333333333333335"/>
    <n v="7"/>
    <n v="0.46666666666666679"/>
    <n v="0"/>
    <n v="1.3877787807814457E-16"/>
    <n v="0"/>
    <x v="8"/>
  </r>
  <r>
    <x v="1"/>
    <d v="2011-10-15T00:00:00"/>
    <x v="0"/>
    <s v="O500"/>
    <x v="108"/>
    <x v="428"/>
    <n v="561615"/>
    <n v="97018"/>
    <n v="0"/>
    <n v="2"/>
    <n v="0"/>
    <n v="11"/>
    <n v="7.1"/>
    <n v="36.700000000000003"/>
    <m/>
    <n v="-1"/>
    <s v="Oscura"/>
    <n v="70.599999999999994"/>
    <n v="34.200000000000003"/>
    <n v="3.9"/>
    <n v="0.6"/>
    <n v="9.3000000000000007"/>
    <n v="9.6"/>
    <n v="0.4"/>
    <n v="0"/>
    <n v="0"/>
    <n v="55.3"/>
    <n v="23.7"/>
    <n v="0"/>
    <n v="71"/>
    <n v="0.23666666666667019"/>
    <n v="34"/>
    <n v="0.22666666666666402"/>
    <n v="9"/>
    <n v="0.19999999999999954"/>
    <n v="10"/>
    <n v="0.33339999999999997"/>
    <n v="4"/>
    <n v="0.26666666666666683"/>
    <n v="1"/>
    <n v="0.10000000000000014"/>
    <n v="0"/>
    <x v="9"/>
  </r>
  <r>
    <x v="1"/>
    <d v="2011-10-15T00:00:00"/>
    <x v="0"/>
    <s v="O500"/>
    <x v="108"/>
    <x v="5"/>
    <n v="633619"/>
    <n v="68586"/>
    <n v="0"/>
    <n v="0"/>
    <n v="0"/>
    <n v="16.5"/>
    <n v="7"/>
    <n v="36.4"/>
    <m/>
    <n v="-1"/>
    <s v="Oscura"/>
    <n v="128.1"/>
    <n v="20.8"/>
    <n v="12.7"/>
    <n v="0"/>
    <n v="5.2"/>
    <n v="14.9"/>
    <n v="1.1000000000000001"/>
    <n v="2.1"/>
    <n v="0"/>
    <n v="50"/>
    <n v="32"/>
    <n v="0.3"/>
    <n v="128"/>
    <n v="0.4266666666666713"/>
    <n v="21"/>
    <n v="0.13999999999999752"/>
    <n v="5"/>
    <n v="0.11111111111111063"/>
    <n v="15"/>
    <n v="0.50000000000000011"/>
    <n v="13"/>
    <n v="0.8666666666666667"/>
    <n v="0"/>
    <n v="1.3877787807814457E-16"/>
    <n v="0"/>
    <x v="10"/>
  </r>
  <r>
    <x v="1"/>
    <d v="2014-12-01T00:00:00"/>
    <x v="0"/>
    <s v="O500"/>
    <x v="109"/>
    <x v="426"/>
    <n v="875650"/>
    <n v="51221"/>
    <n v="0"/>
    <n v="4"/>
    <m/>
    <n v="1"/>
    <n v="5.8"/>
    <m/>
    <m/>
    <n v="0.17"/>
    <m/>
    <n v="39"/>
    <n v="69"/>
    <n v="5"/>
    <n v="0"/>
    <n v="15"/>
    <n v="3"/>
    <n v="1"/>
    <n v="1"/>
    <n v="0"/>
    <n v="42"/>
    <n v="9"/>
    <n v="0"/>
    <n v="39"/>
    <n v="0.13000000000000372"/>
    <n v="69"/>
    <n v="0.45999999999999691"/>
    <n v="15"/>
    <n v="0.33333333333333282"/>
    <n v="3"/>
    <n v="0.1000000000000002"/>
    <n v="5"/>
    <n v="0.33333333333333348"/>
    <n v="0"/>
    <n v="1.3877787807814457E-16"/>
    <n v="1"/>
    <x v="0"/>
  </r>
  <r>
    <x v="1"/>
    <d v="2014-12-01T00:00:00"/>
    <x v="0"/>
    <s v="O500"/>
    <x v="109"/>
    <x v="2"/>
    <n v="736594"/>
    <n v="2807"/>
    <n v="0"/>
    <n v="3"/>
    <m/>
    <n v="4"/>
    <n v="6.6109999999999998"/>
    <n v="30.59"/>
    <n v="1.1599999999999999"/>
    <n v="0.01"/>
    <m/>
    <n v="24"/>
    <n v="14"/>
    <n v="1"/>
    <n v="0"/>
    <n v="3"/>
    <n v="1"/>
    <n v="0"/>
    <m/>
    <n v="0"/>
    <n v="26"/>
    <n v="1"/>
    <n v="0"/>
    <n v="24"/>
    <n v="8.0000000000003818E-2"/>
    <n v="14"/>
    <n v="9.3333333333330867E-2"/>
    <n v="3"/>
    <n v="6.666666666666618E-2"/>
    <n v="1"/>
    <n v="3.3333333333333541E-2"/>
    <n v="1"/>
    <n v="6.666666666666686E-2"/>
    <n v="0"/>
    <n v="1.3877787807814457E-16"/>
    <n v="0"/>
    <x v="1"/>
  </r>
  <r>
    <x v="1"/>
    <d v="2014-12-01T00:00:00"/>
    <x v="0"/>
    <s v="O500"/>
    <x v="109"/>
    <x v="3"/>
    <n v="745119"/>
    <n v="66312"/>
    <n v="0"/>
    <n v="3"/>
    <m/>
    <n v="1"/>
    <n v="5.9"/>
    <m/>
    <m/>
    <n v="0.28000000000000003"/>
    <m/>
    <n v="89"/>
    <n v="52"/>
    <n v="8"/>
    <n v="0"/>
    <n v="16"/>
    <n v="12"/>
    <n v="1"/>
    <n v="0"/>
    <n v="0"/>
    <n v="28"/>
    <n v="4"/>
    <n v="1"/>
    <n v="89"/>
    <n v="0.29666666666667046"/>
    <n v="52"/>
    <n v="0.34666666666666379"/>
    <n v="16"/>
    <n v="0.35555555555555501"/>
    <n v="12"/>
    <n v="0.40000000000000013"/>
    <n v="8"/>
    <n v="0.53333333333333344"/>
    <n v="0"/>
    <n v="1.3877787807814457E-16"/>
    <n v="0"/>
    <x v="2"/>
  </r>
  <r>
    <x v="1"/>
    <d v="2014-12-01T00:00:00"/>
    <x v="1"/>
    <s v="O500"/>
    <x v="109"/>
    <x v="279"/>
    <n v="664337"/>
    <n v="30669"/>
    <n v="0"/>
    <n v="5"/>
    <m/>
    <n v="4"/>
    <n v="6.2"/>
    <m/>
    <m/>
    <n v="0.78"/>
    <m/>
    <n v="114"/>
    <n v="62"/>
    <n v="7"/>
    <n v="0"/>
    <n v="11"/>
    <n v="13"/>
    <n v="0"/>
    <n v="0"/>
    <n v="0"/>
    <n v="36"/>
    <n v="6"/>
    <n v="1"/>
    <n v="114"/>
    <n v="0.38000000000000433"/>
    <n v="62"/>
    <n v="0.41333333333333033"/>
    <n v="11"/>
    <n v="0.24444444444444399"/>
    <n v="13"/>
    <n v="0.43333333333333346"/>
    <n v="7"/>
    <n v="0.46666666666666679"/>
    <n v="0"/>
    <n v="1.3877787807814457E-16"/>
    <n v="0"/>
    <x v="3"/>
  </r>
  <r>
    <x v="1"/>
    <d v="2014-12-01T00:00:00"/>
    <x v="1"/>
    <s v="O500"/>
    <x v="109"/>
    <x v="175"/>
    <n v="633668"/>
    <n v="146049"/>
    <n v="0"/>
    <n v="3"/>
    <m/>
    <n v="10"/>
    <n v="7.1"/>
    <n v="36.4"/>
    <n v="0.7"/>
    <n v="0"/>
    <s v="Clara"/>
    <n v="99"/>
    <n v="72"/>
    <n v="12"/>
    <n v="0"/>
    <n v="10"/>
    <n v="8"/>
    <n v="0"/>
    <n v="0"/>
    <n v="0"/>
    <n v="30"/>
    <n v="15"/>
    <n v="2"/>
    <n v="99"/>
    <n v="0.33000000000000401"/>
    <n v="72"/>
    <n v="0.47999999999999687"/>
    <n v="10"/>
    <n v="0.22222222222222177"/>
    <n v="8"/>
    <n v="0.26666666666666683"/>
    <n v="12"/>
    <n v="0.8"/>
    <n v="0"/>
    <n v="1.3877787807814457E-16"/>
    <n v="0"/>
    <x v="4"/>
  </r>
  <r>
    <x v="1"/>
    <d v="2014-12-01T00:00:00"/>
    <x v="1"/>
    <s v="O500"/>
    <x v="109"/>
    <x v="313"/>
    <n v="657847"/>
    <n v="185081"/>
    <n v="0"/>
    <n v="8"/>
    <n v="0"/>
    <n v="9"/>
    <n v="7.2"/>
    <n v="37.700000000000003"/>
    <n v="0.8"/>
    <n v="0.1"/>
    <s v="Clara"/>
    <n v="321"/>
    <n v="164"/>
    <n v="18"/>
    <n v="1"/>
    <n v="36"/>
    <n v="20"/>
    <n v="0"/>
    <n v="2"/>
    <n v="0"/>
    <n v="46"/>
    <n v="19"/>
    <n v="2"/>
    <n v="321"/>
    <n v="1"/>
    <n v="164"/>
    <n v="1"/>
    <n v="36"/>
    <n v="0.79999999999999971"/>
    <n v="20"/>
    <n v="0.66666666666666674"/>
    <n v="18"/>
    <n v="1"/>
    <n v="1"/>
    <n v="0.10000000000000014"/>
    <n v="0"/>
    <x v="5"/>
  </r>
  <r>
    <x v="1"/>
    <d v="2014-12-01T00:00:00"/>
    <x v="1"/>
    <s v="O500"/>
    <x v="109"/>
    <x v="48"/>
    <n v="616762"/>
    <n v="143996"/>
    <n v="0"/>
    <n v="4"/>
    <n v="-1"/>
    <n v="8"/>
    <n v="7.2"/>
    <n v="38.5"/>
    <n v="0.1"/>
    <n v="0.1"/>
    <s v="Clara"/>
    <n v="215"/>
    <n v="105"/>
    <n v="16"/>
    <n v="0"/>
    <n v="21"/>
    <n v="14"/>
    <n v="1"/>
    <n v="1"/>
    <n v="-1"/>
    <n v="46"/>
    <n v="16"/>
    <n v="2"/>
    <n v="215"/>
    <n v="0.71666666666666956"/>
    <n v="105"/>
    <n v="0.69999999999999807"/>
    <n v="21"/>
    <n v="0.46666666666666601"/>
    <n v="14"/>
    <n v="0.46666666666666679"/>
    <n v="16"/>
    <n v="1"/>
    <n v="0"/>
    <n v="1.3877787807814457E-16"/>
    <n v="0"/>
    <x v="6"/>
  </r>
  <r>
    <x v="1"/>
    <d v="2014-12-01T00:00:00"/>
    <x v="1"/>
    <s v="O500"/>
    <x v="109"/>
    <x v="429"/>
    <n v="587265"/>
    <n v="114499"/>
    <n v="0"/>
    <n v="1.6"/>
    <n v="0"/>
    <n v="11.6"/>
    <n v="6.9"/>
    <n v="37.799999999999997"/>
    <m/>
    <n v="-1"/>
    <s v="Oscura"/>
    <n v="85.3"/>
    <n v="58.8"/>
    <n v="9.5"/>
    <n v="3.2"/>
    <n v="9.8000000000000007"/>
    <n v="15.2"/>
    <n v="1.1000000000000001"/>
    <n v="0"/>
    <n v="0"/>
    <n v="47.6"/>
    <n v="22.5"/>
    <n v="0"/>
    <n v="85"/>
    <n v="0.28333333333333705"/>
    <n v="59"/>
    <n v="0.39333333333333037"/>
    <n v="10"/>
    <n v="0.22222222222222177"/>
    <n v="15"/>
    <n v="0.50000000000000011"/>
    <n v="10"/>
    <n v="0.66666666666666674"/>
    <n v="3"/>
    <n v="0.30000000000000016"/>
    <n v="0"/>
    <x v="7"/>
  </r>
  <r>
    <x v="1"/>
    <d v="2014-12-01T00:00:00"/>
    <x v="1"/>
    <s v="O500"/>
    <x v="109"/>
    <x v="94"/>
    <n v="556887"/>
    <n v="84121"/>
    <n v="0"/>
    <n v="0"/>
    <n v="0"/>
    <n v="12.5"/>
    <n v="6.8"/>
    <n v="36.5"/>
    <m/>
    <n v="-1"/>
    <s v="Oscura"/>
    <n v="66.8"/>
    <n v="1.1000000000000001"/>
    <n v="8.4"/>
    <n v="2"/>
    <n v="0"/>
    <n v="13.1"/>
    <n v="0.1"/>
    <n v="0"/>
    <n v="0"/>
    <n v="17.7"/>
    <n v="6.8"/>
    <n v="0.5"/>
    <n v="67"/>
    <n v="0.22333333333333688"/>
    <n v="1"/>
    <n v="6.6666666666641847E-3"/>
    <n v="0"/>
    <n v="-4.9266146717741321E-16"/>
    <n v="13"/>
    <n v="0.43333333333333346"/>
    <n v="8"/>
    <n v="0.53333333333333344"/>
    <n v="2"/>
    <n v="0.20000000000000015"/>
    <n v="0"/>
    <x v="8"/>
  </r>
  <r>
    <x v="1"/>
    <d v="2014-12-01T00:00:00"/>
    <x v="1"/>
    <s v="O500"/>
    <x v="109"/>
    <x v="275"/>
    <n v="555966"/>
    <n v="83200"/>
    <n v="0"/>
    <n v="0"/>
    <n v="0"/>
    <n v="9.8000000000000007"/>
    <n v="7"/>
    <n v="36.4"/>
    <m/>
    <n v="-1"/>
    <s v="Oscura"/>
    <n v="93.3"/>
    <n v="36.5"/>
    <n v="13.4"/>
    <n v="6"/>
    <n v="0.5"/>
    <n v="22.9"/>
    <n v="2.6"/>
    <n v="2.2999999999999998"/>
    <n v="0"/>
    <n v="198.7"/>
    <n v="45.8"/>
    <n v="6.9"/>
    <n v="93"/>
    <n v="0.31000000000000388"/>
    <n v="37"/>
    <n v="0.24666666666666398"/>
    <n v="1"/>
    <n v="2.222222222222173E-2"/>
    <n v="23"/>
    <n v="0.76666666666666672"/>
    <n v="13"/>
    <n v="0.8666666666666667"/>
    <n v="6"/>
    <n v="0.60000000000000009"/>
    <n v="0"/>
    <x v="9"/>
  </r>
  <r>
    <x v="1"/>
    <d v="2015-03-03T00:00:00"/>
    <x v="0"/>
    <s v="O500"/>
    <x v="110"/>
    <x v="430"/>
    <n v="869003"/>
    <n v="74125"/>
    <n v="0"/>
    <n v="7"/>
    <m/>
    <n v="3"/>
    <n v="5.8"/>
    <m/>
    <m/>
    <n v="0.15"/>
    <m/>
    <n v="85"/>
    <n v="97"/>
    <n v="5"/>
    <n v="0"/>
    <n v="17"/>
    <n v="8"/>
    <n v="0"/>
    <n v="1"/>
    <n v="0"/>
    <n v="48"/>
    <n v="12"/>
    <n v="2"/>
    <n v="85"/>
    <n v="0.28333333333333705"/>
    <n v="97"/>
    <n v="0.64666666666666439"/>
    <n v="17"/>
    <n v="0.37777777777777721"/>
    <n v="8"/>
    <n v="0.26666666666666683"/>
    <n v="5"/>
    <n v="0.33333333333333348"/>
    <n v="0"/>
    <n v="1.3877787807814457E-16"/>
    <n v="1"/>
    <x v="0"/>
  </r>
  <r>
    <x v="1"/>
    <d v="2015-03-03T00:00:00"/>
    <x v="0"/>
    <s v="O500"/>
    <x v="110"/>
    <x v="31"/>
    <n v="840337"/>
    <n v="44521"/>
    <n v="0"/>
    <n v="8"/>
    <m/>
    <n v="2"/>
    <n v="5.9"/>
    <m/>
    <m/>
    <n v="7.0000000000000007E-2"/>
    <m/>
    <n v="40"/>
    <n v="75"/>
    <n v="4"/>
    <n v="0"/>
    <n v="12"/>
    <n v="3"/>
    <n v="0"/>
    <n v="1"/>
    <n v="0"/>
    <n v="49"/>
    <n v="13"/>
    <n v="1"/>
    <n v="40"/>
    <n v="0.13333333333333705"/>
    <n v="75"/>
    <n v="0.49999999999999684"/>
    <n v="12"/>
    <n v="0.26666666666666622"/>
    <n v="3"/>
    <n v="0.1000000000000002"/>
    <n v="4"/>
    <n v="0.26666666666666683"/>
    <n v="0"/>
    <n v="1.3877787807814457E-16"/>
    <n v="0"/>
    <x v="1"/>
  </r>
  <r>
    <x v="1"/>
    <d v="2015-03-03T00:00:00"/>
    <x v="1"/>
    <s v="O500"/>
    <x v="110"/>
    <x v="84"/>
    <n v="756845"/>
    <n v="11745"/>
    <n v="0"/>
    <n v="3"/>
    <m/>
    <n v="2"/>
    <n v="6.2539999999999996"/>
    <n v="28.93"/>
    <n v="1.3"/>
    <n v="0.03"/>
    <m/>
    <n v="44"/>
    <n v="32"/>
    <n v="11"/>
    <n v="0"/>
    <n v="4"/>
    <n v="3"/>
    <n v="0"/>
    <m/>
    <n v="0"/>
    <n v="30"/>
    <n v="2"/>
    <n v="0"/>
    <n v="44"/>
    <n v="0.14666666666667036"/>
    <n v="32"/>
    <n v="0.21333333333333071"/>
    <n v="4"/>
    <n v="8.8888888888888407E-2"/>
    <n v="3"/>
    <n v="0.1000000000000002"/>
    <n v="11"/>
    <n v="0.73333333333333339"/>
    <n v="0"/>
    <n v="1.3877787807814457E-16"/>
    <n v="0"/>
    <x v="2"/>
  </r>
  <r>
    <x v="1"/>
    <d v="2015-03-03T00:00:00"/>
    <x v="1"/>
    <s v="O500"/>
    <x v="110"/>
    <x v="3"/>
    <n v="738949"/>
    <n v="22624"/>
    <n v="0"/>
    <n v="3"/>
    <m/>
    <n v="1"/>
    <n v="6.3"/>
    <m/>
    <m/>
    <n v="0.1"/>
    <m/>
    <n v="74"/>
    <n v="70"/>
    <n v="5"/>
    <n v="1"/>
    <n v="6"/>
    <n v="9"/>
    <n v="0"/>
    <n v="0"/>
    <n v="1"/>
    <n v="44"/>
    <n v="9"/>
    <n v="0"/>
    <n v="74"/>
    <n v="0.24666666666667017"/>
    <n v="70"/>
    <n v="0.46666666666666357"/>
    <n v="6"/>
    <n v="0.13333333333333286"/>
    <n v="9"/>
    <n v="0.30000000000000016"/>
    <n v="5"/>
    <n v="0.33333333333333348"/>
    <n v="1"/>
    <n v="0.10000000000000014"/>
    <n v="0"/>
    <x v="3"/>
  </r>
  <r>
    <x v="1"/>
    <d v="2015-03-03T00:00:00"/>
    <x v="1"/>
    <s v="O500"/>
    <x v="110"/>
    <x v="40"/>
    <n v="709902"/>
    <n v="106702"/>
    <n v="0"/>
    <n v="4"/>
    <m/>
    <n v="6"/>
    <n v="6.9"/>
    <n v="35.799999999999997"/>
    <n v="1.1599999999999999"/>
    <n v="0.06"/>
    <m/>
    <n v="229"/>
    <n v="109"/>
    <n v="7"/>
    <n v="0"/>
    <n v="10"/>
    <n v="16"/>
    <n v="0"/>
    <n v="1"/>
    <n v="1"/>
    <n v="35"/>
    <n v="8"/>
    <n v="2"/>
    <n v="229"/>
    <n v="0.76333333333333575"/>
    <n v="109"/>
    <n v="0.72666666666666491"/>
    <n v="10"/>
    <n v="0.22222222222222177"/>
    <n v="16"/>
    <n v="0.53333333333333344"/>
    <n v="7"/>
    <n v="0.46666666666666679"/>
    <n v="0"/>
    <n v="1.3877787807814457E-16"/>
    <n v="0"/>
    <x v="4"/>
  </r>
  <r>
    <x v="1"/>
    <d v="2015-03-03T00:00:00"/>
    <x v="1"/>
    <s v="O500"/>
    <x v="110"/>
    <x v="78"/>
    <n v="671822"/>
    <n v="68622"/>
    <n v="0"/>
    <n v="4"/>
    <m/>
    <n v="4"/>
    <n v="7.2"/>
    <n v="36.799999999999997"/>
    <n v="0.1"/>
    <n v="0.09"/>
    <s v=""/>
    <n v="158"/>
    <n v="58"/>
    <n v="7"/>
    <n v="0"/>
    <n v="7"/>
    <n v="10"/>
    <n v="0"/>
    <n v="0"/>
    <n v="1"/>
    <n v="33"/>
    <n v="5"/>
    <n v="1"/>
    <n v="158"/>
    <n v="0.5266666666666715"/>
    <n v="58"/>
    <n v="0.38666666666666372"/>
    <n v="7"/>
    <n v="0.15555555555555509"/>
    <n v="10"/>
    <n v="0.33339999999999997"/>
    <n v="7"/>
    <n v="0.46666666666666679"/>
    <n v="0"/>
    <n v="1.3877787807814457E-16"/>
    <n v="0"/>
    <x v="5"/>
  </r>
  <r>
    <x v="1"/>
    <d v="2015-03-03T00:00:00"/>
    <x v="1"/>
    <s v="O500"/>
    <x v="110"/>
    <x v="122"/>
    <n v="633682"/>
    <n v="30482"/>
    <n v="0"/>
    <n v="6"/>
    <n v="0"/>
    <n v="4"/>
    <n v="7.2"/>
    <n v="37.4"/>
    <n v="0.2"/>
    <n v="0.1"/>
    <s v="Clara"/>
    <n v="95"/>
    <n v="62"/>
    <n v="11"/>
    <n v="0"/>
    <n v="11"/>
    <n v="12"/>
    <n v="0"/>
    <n v="0"/>
    <n v="0"/>
    <n v="36"/>
    <n v="10"/>
    <n v="1"/>
    <n v="95"/>
    <n v="0.31666666666667059"/>
    <n v="62"/>
    <n v="0.41333333333333033"/>
    <n v="11"/>
    <n v="0.24444444444444399"/>
    <n v="12"/>
    <n v="0.40000000000000013"/>
    <n v="11"/>
    <n v="0.73333333333333339"/>
    <n v="0"/>
    <n v="1.3877787807814457E-16"/>
    <n v="0"/>
    <x v="6"/>
  </r>
  <r>
    <x v="1"/>
    <d v="2015-03-03T00:00:00"/>
    <x v="1"/>
    <s v="O500"/>
    <x v="110"/>
    <x v="103"/>
    <n v="604931"/>
    <n v="117312"/>
    <n v="0"/>
    <n v="4"/>
    <n v="0"/>
    <n v="24"/>
    <n v="7.2"/>
    <n v="37.5"/>
    <n v="0.1"/>
    <n v="0.1"/>
    <s v="Clara"/>
    <n v="90"/>
    <n v="59"/>
    <n v="11"/>
    <n v="0"/>
    <n v="8"/>
    <n v="9"/>
    <n v="1"/>
    <n v="0"/>
    <n v="0"/>
    <n v="30"/>
    <n v="30"/>
    <n v="2"/>
    <n v="90"/>
    <n v="0.30000000000000382"/>
    <n v="59"/>
    <n v="0.39333333333333037"/>
    <n v="8"/>
    <n v="0.17777777777777731"/>
    <n v="9"/>
    <n v="0.30000000000000016"/>
    <n v="11"/>
    <n v="0.73333333333333339"/>
    <n v="0"/>
    <n v="1.3877787807814457E-16"/>
    <n v="0"/>
    <x v="7"/>
  </r>
  <r>
    <x v="1"/>
    <d v="2015-03-03T00:00:00"/>
    <x v="1"/>
    <s v="O500"/>
    <x v="110"/>
    <x v="431"/>
    <n v="574925"/>
    <n v="87306"/>
    <n v="0"/>
    <n v="34.6"/>
    <n v="0"/>
    <n v="11.5"/>
    <n v="8"/>
    <n v="38.799999999999997"/>
    <n v="0"/>
    <n v="-1"/>
    <s v="Oscura"/>
    <n v="136.19999999999999"/>
    <n v="67.599999999999994"/>
    <n v="5.8"/>
    <n v="3"/>
    <n v="8.4"/>
    <n v="12"/>
    <n v="0.7"/>
    <n v="0"/>
    <n v="0"/>
    <n v="74.900000000000006"/>
    <n v="17.2"/>
    <n v="4.5"/>
    <n v="136"/>
    <n v="0.45333333333333814"/>
    <n v="68"/>
    <n v="0.45333333333333026"/>
    <n v="8"/>
    <n v="0.17777777777777731"/>
    <n v="12"/>
    <n v="0.40000000000000013"/>
    <n v="6"/>
    <n v="0.40000000000000013"/>
    <n v="3"/>
    <n v="0.30000000000000016"/>
    <n v="0"/>
    <x v="8"/>
  </r>
  <r>
    <x v="1"/>
    <d v="2015-03-03T00:00:00"/>
    <x v="1"/>
    <s v="O500"/>
    <x v="110"/>
    <x v="43"/>
    <n v="547310"/>
    <n v="59691"/>
    <n v="0"/>
    <n v="1.4"/>
    <n v="0"/>
    <n v="10.9"/>
    <n v="6.8"/>
    <n v="39.200000000000003"/>
    <m/>
    <n v="-1"/>
    <s v="Oscura"/>
    <n v="70.5"/>
    <n v="42.4"/>
    <n v="4.5999999999999996"/>
    <n v="1.7"/>
    <n v="6.8"/>
    <n v="6.9"/>
    <n v="0.8"/>
    <n v="0"/>
    <n v="0"/>
    <n v="47.5"/>
    <n v="25.1"/>
    <n v="1"/>
    <n v="71"/>
    <n v="0.23666666666667019"/>
    <n v="42"/>
    <n v="0.27999999999999725"/>
    <n v="7"/>
    <n v="0.15555555555555509"/>
    <n v="7"/>
    <n v="0.2333333333333335"/>
    <n v="5"/>
    <n v="0.33333333333333348"/>
    <n v="2"/>
    <n v="0.20000000000000015"/>
    <n v="0"/>
    <x v="9"/>
  </r>
  <r>
    <x v="1"/>
    <d v="2015-03-03T00:00:00"/>
    <x v="1"/>
    <s v="O500"/>
    <x v="110"/>
    <x v="432"/>
    <n v="514448"/>
    <n v="26829"/>
    <n v="0"/>
    <n v="0"/>
    <n v="0.1"/>
    <n v="8.8000000000000007"/>
    <n v="7"/>
    <n v="40.5"/>
    <m/>
    <n v="0"/>
    <s v="Oscura"/>
    <n v="56.9"/>
    <n v="4.9000000000000004"/>
    <n v="2.8"/>
    <n v="0"/>
    <n v="8.6"/>
    <n v="11.5"/>
    <n v="0.9"/>
    <n v="2.9"/>
    <n v="0"/>
    <n v="13.1"/>
    <n v="20.399999999999999"/>
    <n v="0.4"/>
    <n v="57"/>
    <n v="0.19000000000000361"/>
    <n v="5"/>
    <n v="3.3333333333330856E-2"/>
    <n v="9"/>
    <n v="0.19999999999999954"/>
    <n v="12"/>
    <n v="0.40000000000000013"/>
    <n v="3"/>
    <n v="0.20000000000000018"/>
    <n v="0"/>
    <n v="1.3877787807814457E-16"/>
    <n v="0"/>
    <x v="10"/>
  </r>
  <r>
    <x v="1"/>
    <d v="2011-10-29T00:00:00"/>
    <x v="0"/>
    <s v="O500"/>
    <x v="111"/>
    <x v="100"/>
    <n v="844581"/>
    <n v="81927"/>
    <n v="0"/>
    <n v="6"/>
    <m/>
    <n v="2"/>
    <n v="6"/>
    <m/>
    <m/>
    <n v="0.21"/>
    <m/>
    <n v="196"/>
    <n v="166"/>
    <n v="6"/>
    <n v="1"/>
    <n v="18"/>
    <n v="10"/>
    <n v="1"/>
    <n v="2"/>
    <n v="0"/>
    <n v="32"/>
    <n v="5"/>
    <n v="1"/>
    <n v="196"/>
    <n v="0.65333333333333687"/>
    <n v="166"/>
    <n v="1"/>
    <n v="18"/>
    <n v="0.39999999999999941"/>
    <n v="10"/>
    <n v="0.33339999999999997"/>
    <n v="6"/>
    <n v="0.40000000000000013"/>
    <n v="1"/>
    <n v="0.10000000000000014"/>
    <n v="1"/>
    <x v="0"/>
  </r>
  <r>
    <x v="1"/>
    <d v="2011-10-29T00:00:00"/>
    <x v="0"/>
    <s v="O500"/>
    <x v="111"/>
    <x v="115"/>
    <n v="810350"/>
    <n v="47696"/>
    <n v="0"/>
    <n v="3"/>
    <m/>
    <n v="1"/>
    <n v="6.2"/>
    <m/>
    <m/>
    <n v="0.35"/>
    <m/>
    <n v="166"/>
    <n v="113"/>
    <n v="5"/>
    <n v="1"/>
    <n v="12"/>
    <n v="11"/>
    <n v="2"/>
    <n v="1"/>
    <n v="0"/>
    <n v="38"/>
    <n v="7"/>
    <n v="1"/>
    <n v="166"/>
    <n v="0.5533333333333379"/>
    <n v="113"/>
    <n v="0.75333333333333174"/>
    <n v="12"/>
    <n v="0.26666666666666622"/>
    <n v="11"/>
    <n v="0.36666666666666681"/>
    <n v="5"/>
    <n v="0.33333333333333348"/>
    <n v="1"/>
    <n v="0.10000000000000014"/>
    <n v="0"/>
    <x v="1"/>
  </r>
  <r>
    <x v="1"/>
    <d v="2011-10-29T00:00:00"/>
    <x v="0"/>
    <s v="O500"/>
    <x v="111"/>
    <x v="2"/>
    <n v="761162"/>
    <n v="74751"/>
    <n v="0"/>
    <n v="6"/>
    <m/>
    <n v="4"/>
    <n v="5.9080000000000004"/>
    <n v="27.98"/>
    <n v="1.33"/>
    <n v="0.66"/>
    <m/>
    <n v="128"/>
    <n v="106"/>
    <n v="7"/>
    <n v="1"/>
    <n v="33"/>
    <n v="12"/>
    <n v="0"/>
    <m/>
    <n v="1"/>
    <n v="33"/>
    <n v="5"/>
    <n v="1"/>
    <n v="128"/>
    <n v="0.4266666666666713"/>
    <n v="106"/>
    <n v="0.70666666666666478"/>
    <n v="33"/>
    <n v="0.73333333333333295"/>
    <n v="12"/>
    <n v="0.40000000000000013"/>
    <n v="7"/>
    <n v="0.46666666666666679"/>
    <n v="1"/>
    <n v="0.10000000000000014"/>
    <n v="0"/>
    <x v="2"/>
  </r>
  <r>
    <x v="1"/>
    <d v="2011-10-29T00:00:00"/>
    <x v="0"/>
    <s v="O500"/>
    <x v="111"/>
    <x v="33"/>
    <n v="740886"/>
    <n v="54475"/>
    <n v="0"/>
    <n v="5"/>
    <m/>
    <n v="3"/>
    <n v="6"/>
    <m/>
    <m/>
    <n v="0.63"/>
    <m/>
    <n v="104"/>
    <n v="97"/>
    <n v="9"/>
    <n v="0"/>
    <n v="11"/>
    <n v="12"/>
    <n v="1"/>
    <n v="2"/>
    <n v="1"/>
    <n v="31"/>
    <n v="8"/>
    <n v="1"/>
    <n v="104"/>
    <n v="0.34666666666667079"/>
    <n v="97"/>
    <n v="0.64666666666666439"/>
    <n v="11"/>
    <n v="0.24444444444444399"/>
    <n v="12"/>
    <n v="0.40000000000000013"/>
    <n v="9"/>
    <n v="0.60000000000000009"/>
    <n v="0"/>
    <n v="1.3877787807814457E-16"/>
    <n v="0"/>
    <x v="3"/>
  </r>
  <r>
    <x v="1"/>
    <d v="2011-10-29T00:00:00"/>
    <x v="0"/>
    <s v="O500"/>
    <x v="111"/>
    <x v="433"/>
    <n v="735102"/>
    <n v="48691"/>
    <n v="0"/>
    <n v="2"/>
    <m/>
    <n v="2"/>
    <n v="5.9"/>
    <m/>
    <m/>
    <n v="0.28000000000000003"/>
    <m/>
    <n v="102"/>
    <n v="53"/>
    <n v="4"/>
    <n v="0"/>
    <n v="8"/>
    <n v="12"/>
    <n v="0"/>
    <n v="0"/>
    <n v="1"/>
    <n v="26"/>
    <n v="6"/>
    <n v="1"/>
    <n v="102"/>
    <n v="0.34000000000000408"/>
    <n v="53"/>
    <n v="0.35333333333333045"/>
    <n v="8"/>
    <n v="0.17777777777777731"/>
    <n v="12"/>
    <n v="0.40000000000000013"/>
    <n v="4"/>
    <n v="0.26666666666666683"/>
    <n v="0"/>
    <n v="1.3877787807814457E-16"/>
    <n v="0"/>
    <x v="4"/>
  </r>
  <r>
    <x v="1"/>
    <d v="2011-10-29T00:00:00"/>
    <x v="0"/>
    <s v="O500"/>
    <x v="111"/>
    <x v="79"/>
    <n v="666678"/>
    <n v="34405"/>
    <n v="0"/>
    <n v="3"/>
    <m/>
    <n v="4"/>
    <n v="6.2"/>
    <s v=""/>
    <s v=""/>
    <n v="0.68"/>
    <s v=""/>
    <n v="95"/>
    <n v="60"/>
    <n v="5"/>
    <n v="0"/>
    <n v="11"/>
    <n v="11"/>
    <n v="1"/>
    <n v="1"/>
    <n v="1"/>
    <n v="27"/>
    <n v="8"/>
    <n v="1"/>
    <n v="95"/>
    <n v="0.31666666666667059"/>
    <n v="60"/>
    <n v="0.39999999999999702"/>
    <n v="11"/>
    <n v="0.24444444444444399"/>
    <n v="11"/>
    <n v="0.36666666666666681"/>
    <n v="5"/>
    <n v="0.33333333333333348"/>
    <n v="0"/>
    <n v="1.3877787807814457E-16"/>
    <n v="0"/>
    <x v="5"/>
  </r>
  <r>
    <x v="1"/>
    <d v="2011-10-29T00:00:00"/>
    <x v="0"/>
    <s v="O500"/>
    <x v="111"/>
    <x v="434"/>
    <n v="664198"/>
    <n v="31925"/>
    <n v="0"/>
    <n v="3"/>
    <m/>
    <n v="5"/>
    <n v="6.2"/>
    <m/>
    <m/>
    <n v="0.77"/>
    <m/>
    <n v="162"/>
    <n v="68"/>
    <n v="7"/>
    <n v="0"/>
    <n v="13"/>
    <n v="14"/>
    <n v="0"/>
    <n v="0"/>
    <n v="2"/>
    <n v="29"/>
    <n v="9"/>
    <n v="2"/>
    <n v="162"/>
    <n v="0.5400000000000047"/>
    <n v="68"/>
    <n v="0.45333333333333026"/>
    <n v="13"/>
    <n v="0.28888888888888842"/>
    <n v="14"/>
    <n v="0.46666666666666679"/>
    <n v="7"/>
    <n v="0.46666666666666679"/>
    <n v="0"/>
    <n v="1.3877787807814457E-16"/>
    <n v="0"/>
    <x v="6"/>
  </r>
  <r>
    <x v="1"/>
    <d v="2011-10-29T00:00:00"/>
    <x v="0"/>
    <s v="O500"/>
    <x v="111"/>
    <x v="435"/>
    <n v="603200"/>
    <n v="139005"/>
    <n v="0"/>
    <n v="6"/>
    <n v="-1"/>
    <n v="10"/>
    <n v="7.1"/>
    <n v="36.9"/>
    <n v="1"/>
    <n v="0.1"/>
    <s v="Clara"/>
    <n v="204"/>
    <n v="88"/>
    <n v="16"/>
    <n v="0"/>
    <n v="17"/>
    <n v="14"/>
    <n v="1"/>
    <n v="0"/>
    <n v="-1"/>
    <n v="40"/>
    <n v="11"/>
    <n v="2"/>
    <n v="204"/>
    <n v="0.68000000000000327"/>
    <n v="88"/>
    <n v="0.58666666666666401"/>
    <n v="17"/>
    <n v="0.37777777777777721"/>
    <n v="14"/>
    <n v="0.46666666666666679"/>
    <n v="16"/>
    <n v="1"/>
    <n v="0"/>
    <n v="1.3877787807814457E-16"/>
    <n v="0"/>
    <x v="7"/>
  </r>
  <r>
    <x v="1"/>
    <d v="2011-10-29T00:00:00"/>
    <x v="0"/>
    <s v="O500"/>
    <x v="111"/>
    <x v="74"/>
    <n v="588399"/>
    <n v="124204"/>
    <n v="0"/>
    <n v="4"/>
    <n v="-1"/>
    <n v="13"/>
    <n v="7.1"/>
    <n v="37.6"/>
    <n v="0.6"/>
    <n v="0.1"/>
    <s v="Clara"/>
    <n v="216"/>
    <n v="94"/>
    <n v="21"/>
    <n v="0"/>
    <n v="12"/>
    <n v="13"/>
    <n v="0"/>
    <n v="1"/>
    <n v="-1"/>
    <n v="42"/>
    <n v="9"/>
    <n v="2"/>
    <n v="216"/>
    <n v="0.72000000000000286"/>
    <n v="94"/>
    <n v="0.62666666666666426"/>
    <n v="12"/>
    <n v="0.26666666666666622"/>
    <n v="13"/>
    <n v="0.43333333333333346"/>
    <n v="21"/>
    <n v="1"/>
    <n v="0"/>
    <n v="1.3877787807814457E-16"/>
    <n v="0"/>
    <x v="8"/>
  </r>
  <r>
    <x v="1"/>
    <d v="2011-10-29T00:00:00"/>
    <x v="0"/>
    <s v="O500"/>
    <x v="111"/>
    <x v="436"/>
    <n v="559527"/>
    <n v="95332"/>
    <n v="0"/>
    <n v="1.3"/>
    <n v="0"/>
    <n v="14.9"/>
    <n v="6.7"/>
    <n v="37.200000000000003"/>
    <m/>
    <n v="-1"/>
    <s v="Oscura"/>
    <n v="117.4"/>
    <n v="65"/>
    <n v="13.2"/>
    <n v="1.3"/>
    <n v="10.199999999999999"/>
    <n v="9.6999999999999993"/>
    <n v="1"/>
    <n v="0"/>
    <n v="0"/>
    <n v="53.2"/>
    <n v="31.2"/>
    <n v="1.6"/>
    <n v="117"/>
    <n v="0.3900000000000044"/>
    <n v="65"/>
    <n v="0.4333333333333303"/>
    <n v="10"/>
    <n v="0.22222222222222177"/>
    <n v="10"/>
    <n v="0.33339999999999997"/>
    <n v="13"/>
    <n v="0.8666666666666667"/>
    <n v="1"/>
    <n v="0.10000000000000014"/>
    <n v="0"/>
    <x v="9"/>
  </r>
  <r>
    <x v="1"/>
    <d v="2011-10-29T00:00:00"/>
    <x v="0"/>
    <s v="O500"/>
    <x v="111"/>
    <x v="437"/>
    <n v="527769"/>
    <n v="63574"/>
    <n v="0"/>
    <n v="0"/>
    <n v="0"/>
    <n v="16.3"/>
    <n v="7.2"/>
    <n v="37.4"/>
    <m/>
    <n v="-1"/>
    <s v="Oscura"/>
    <n v="112.3"/>
    <n v="41.4"/>
    <n v="11.1"/>
    <n v="3.6"/>
    <n v="3.7"/>
    <n v="26.7"/>
    <n v="1.3"/>
    <n v="0.9"/>
    <n v="0"/>
    <n v="85.6"/>
    <n v="36.4"/>
    <n v="7.3"/>
    <n v="112"/>
    <n v="0.37333333333333762"/>
    <n v="41"/>
    <n v="0.2733333333333306"/>
    <n v="4"/>
    <n v="8.8888888888888407E-2"/>
    <n v="27"/>
    <n v="0.9"/>
    <n v="11"/>
    <n v="0.73333333333333339"/>
    <n v="4"/>
    <n v="0.40000000000000013"/>
    <n v="0"/>
    <x v="10"/>
  </r>
  <r>
    <x v="1"/>
    <d v="2012-03-19T00:00:00"/>
    <x v="0"/>
    <s v="O500"/>
    <x v="112"/>
    <x v="23"/>
    <n v="785041"/>
    <n v="3235"/>
    <n v="0"/>
    <n v="5"/>
    <m/>
    <n v="4"/>
    <n v="7.1"/>
    <m/>
    <m/>
    <n v="0.04"/>
    <m/>
    <n v="50"/>
    <n v="34"/>
    <n v="1"/>
    <n v="0"/>
    <n v="3"/>
    <n v="6"/>
    <n v="1"/>
    <n v="0"/>
    <n v="0"/>
    <n v="60"/>
    <n v="2"/>
    <n v="1"/>
    <n v="50"/>
    <n v="0.16666666666667032"/>
    <n v="34"/>
    <n v="0.22666666666666402"/>
    <n v="3"/>
    <n v="6.666666666666618E-2"/>
    <n v="6"/>
    <n v="0.20000000000000018"/>
    <n v="1"/>
    <n v="6.666666666666686E-2"/>
    <n v="0"/>
    <n v="1.3877787807814457E-16"/>
    <n v="1"/>
    <x v="0"/>
  </r>
  <r>
    <x v="1"/>
    <d v="2012-03-19T00:00:00"/>
    <x v="0"/>
    <s v="O500"/>
    <x v="112"/>
    <x v="375"/>
    <n v="781896"/>
    <n v="85148"/>
    <n v="0"/>
    <n v="5"/>
    <m/>
    <n v="4"/>
    <n v="5.8"/>
    <m/>
    <m/>
    <n v="0.05"/>
    <m/>
    <n v="281"/>
    <n v="109"/>
    <n v="7"/>
    <n v="0"/>
    <n v="11"/>
    <n v="20"/>
    <n v="0"/>
    <n v="1"/>
    <n v="1"/>
    <n v="41"/>
    <n v="5"/>
    <n v="1"/>
    <n v="281"/>
    <n v="0.93666666666666731"/>
    <n v="109"/>
    <n v="0.72666666666666491"/>
    <n v="11"/>
    <n v="0.24444444444444399"/>
    <n v="20"/>
    <n v="0.66666666666666674"/>
    <n v="7"/>
    <n v="0.46666666666666679"/>
    <n v="0"/>
    <n v="1.3877787807814457E-16"/>
    <n v="0"/>
    <x v="1"/>
  </r>
  <r>
    <x v="1"/>
    <d v="2012-03-19T00:00:00"/>
    <x v="0"/>
    <s v="O500"/>
    <x v="112"/>
    <x v="25"/>
    <n v="765645"/>
    <n v="73458"/>
    <n v="0"/>
    <n v="4"/>
    <m/>
    <n v="3"/>
    <n v="6.03"/>
    <n v="28.65"/>
    <n v="1.25"/>
    <n v="0.35"/>
    <m/>
    <n v="116"/>
    <n v="56"/>
    <n v="10"/>
    <n v="0"/>
    <n v="10"/>
    <n v="7"/>
    <n v="0"/>
    <m/>
    <n v="1"/>
    <n v="30"/>
    <n v="4"/>
    <n v="1"/>
    <n v="116"/>
    <n v="0.38666666666667104"/>
    <n v="56"/>
    <n v="0.37333333333333041"/>
    <n v="10"/>
    <n v="0.22222222222222177"/>
    <n v="7"/>
    <n v="0.2333333333333335"/>
    <n v="10"/>
    <n v="0.66666666666666674"/>
    <n v="0"/>
    <n v="1.3877787807814457E-16"/>
    <n v="0"/>
    <x v="2"/>
  </r>
  <r>
    <x v="1"/>
    <d v="2012-03-19T00:00:00"/>
    <x v="0"/>
    <s v="O500"/>
    <x v="112"/>
    <x v="33"/>
    <n v="744683"/>
    <n v="52496"/>
    <n v="0"/>
    <n v="3"/>
    <m/>
    <n v="2"/>
    <n v="6.1"/>
    <m/>
    <m/>
    <n v="0.37"/>
    <m/>
    <n v="176"/>
    <n v="53"/>
    <n v="16"/>
    <n v="0"/>
    <n v="9"/>
    <n v="13"/>
    <n v="0"/>
    <n v="0"/>
    <n v="1"/>
    <n v="30"/>
    <n v="6"/>
    <n v="1"/>
    <n v="176"/>
    <n v="0.58666666666667089"/>
    <n v="53"/>
    <n v="0.35333333333333045"/>
    <n v="9"/>
    <n v="0.19999999999999954"/>
    <n v="13"/>
    <n v="0.43333333333333346"/>
    <n v="16"/>
    <n v="1"/>
    <n v="0"/>
    <n v="1.3877787807814457E-16"/>
    <n v="0"/>
    <x v="3"/>
  </r>
  <r>
    <x v="1"/>
    <d v="2012-03-19T00:00:00"/>
    <x v="0"/>
    <s v="O500"/>
    <x v="112"/>
    <x v="72"/>
    <n v="675667"/>
    <n v="31437"/>
    <n v="0"/>
    <n v="4"/>
    <m/>
    <n v="5"/>
    <n v="6.3"/>
    <s v=""/>
    <s v=""/>
    <n v="0.84"/>
    <s v=""/>
    <n v="99"/>
    <n v="59"/>
    <n v="22"/>
    <n v="0"/>
    <n v="12"/>
    <n v="11"/>
    <n v="0"/>
    <n v="0"/>
    <n v="1"/>
    <n v="31"/>
    <n v="8"/>
    <n v="1"/>
    <n v="99"/>
    <n v="0.33000000000000401"/>
    <n v="59"/>
    <n v="0.39333333333333037"/>
    <n v="12"/>
    <n v="0.26666666666666622"/>
    <n v="11"/>
    <n v="0.36666666666666681"/>
    <n v="22"/>
    <n v="1"/>
    <n v="0"/>
    <n v="1.3877787807814457E-16"/>
    <n v="0"/>
    <x v="4"/>
  </r>
  <r>
    <x v="1"/>
    <d v="2012-03-19T00:00:00"/>
    <x v="0"/>
    <s v="O500"/>
    <x v="112"/>
    <x v="317"/>
    <n v="632273"/>
    <n v="181083"/>
    <n v="0"/>
    <n v="4"/>
    <n v="0"/>
    <n v="14"/>
    <n v="7"/>
    <n v="36.799999999999997"/>
    <n v="1"/>
    <n v="0.1"/>
    <s v="Clara"/>
    <n v="223"/>
    <n v="119"/>
    <n v="14"/>
    <n v="0"/>
    <n v="20"/>
    <n v="16"/>
    <n v="0"/>
    <n v="1"/>
    <n v="0"/>
    <n v="44"/>
    <n v="23"/>
    <n v="5"/>
    <n v="223"/>
    <n v="0.74333333333333595"/>
    <n v="119"/>
    <n v="0.793333333333332"/>
    <n v="20"/>
    <n v="0.44444444444444381"/>
    <n v="16"/>
    <n v="0.53333333333333344"/>
    <n v="14"/>
    <n v="0.93333333333333335"/>
    <n v="0"/>
    <n v="1.3877787807814457E-16"/>
    <n v="0"/>
    <x v="5"/>
  </r>
  <r>
    <x v="1"/>
    <d v="2012-03-19T00:00:00"/>
    <x v="0"/>
    <s v="O500"/>
    <x v="112"/>
    <x v="435"/>
    <n v="592168"/>
    <n v="140978"/>
    <n v="0"/>
    <n v="5"/>
    <n v="-1"/>
    <n v="20"/>
    <n v="7.1"/>
    <n v="36.799999999999997"/>
    <n v="0.3"/>
    <n v="0.1"/>
    <s v="Clara"/>
    <n v="212"/>
    <n v="89"/>
    <n v="22"/>
    <n v="0"/>
    <n v="19"/>
    <n v="15"/>
    <n v="1"/>
    <n v="1"/>
    <n v="-1"/>
    <n v="53"/>
    <n v="26"/>
    <n v="7"/>
    <n v="212"/>
    <n v="0.70666666666666966"/>
    <n v="89"/>
    <n v="0.59333333333333071"/>
    <n v="19"/>
    <n v="0.42222222222222161"/>
    <n v="15"/>
    <n v="0.50000000000000011"/>
    <n v="22"/>
    <n v="1"/>
    <n v="0"/>
    <n v="1.3877787807814457E-16"/>
    <n v="0"/>
    <x v="6"/>
  </r>
  <r>
    <x v="1"/>
    <d v="2012-03-19T00:00:00"/>
    <x v="0"/>
    <s v="O500"/>
    <x v="112"/>
    <x v="149"/>
    <n v="561375"/>
    <n v="110185"/>
    <n v="0"/>
    <n v="1.5"/>
    <n v="0"/>
    <n v="31.6"/>
    <n v="6.8"/>
    <n v="37.700000000000003"/>
    <m/>
    <n v="-1"/>
    <s v="Oscura"/>
    <n v="135.69999999999999"/>
    <n v="57.1"/>
    <n v="15.2"/>
    <n v="3.3"/>
    <n v="17.2"/>
    <n v="17.7"/>
    <n v="0.8"/>
    <n v="0"/>
    <n v="0"/>
    <n v="62.9"/>
    <n v="31.4"/>
    <n v="5.7"/>
    <n v="136"/>
    <n v="0.45333333333333814"/>
    <n v="57"/>
    <n v="0.37999999999999706"/>
    <n v="17"/>
    <n v="0.37777777777777721"/>
    <n v="18"/>
    <n v="0.60000000000000009"/>
    <n v="15"/>
    <n v="1"/>
    <n v="3"/>
    <n v="0.30000000000000016"/>
    <n v="0"/>
    <x v="7"/>
  </r>
  <r>
    <x v="1"/>
    <d v="2012-03-19T00:00:00"/>
    <x v="0"/>
    <s v="O500"/>
    <x v="112"/>
    <x v="29"/>
    <n v="530808"/>
    <n v="79618"/>
    <n v="0"/>
    <n v="0"/>
    <n v="0"/>
    <n v="26"/>
    <n v="6.7"/>
    <n v="36.5"/>
    <m/>
    <n v="-1"/>
    <s v="Oscura"/>
    <n v="55.9"/>
    <n v="31.5"/>
    <n v="10.3"/>
    <n v="1.1000000000000001"/>
    <n v="15.1"/>
    <n v="13.9"/>
    <n v="1.1000000000000001"/>
    <n v="0"/>
    <n v="0"/>
    <n v="107.2"/>
    <n v="36.700000000000003"/>
    <n v="6.3"/>
    <n v="56"/>
    <n v="0.18666666666667028"/>
    <n v="32"/>
    <n v="0.21333333333333071"/>
    <n v="15"/>
    <n v="0.33333333333333282"/>
    <n v="14"/>
    <n v="0.46666666666666679"/>
    <n v="10"/>
    <n v="0.66666666666666674"/>
    <n v="1"/>
    <n v="0.10000000000000014"/>
    <n v="0"/>
    <x v="8"/>
  </r>
  <r>
    <x v="1"/>
    <d v="2012-03-19T00:00:00"/>
    <x v="0"/>
    <s v="O500"/>
    <x v="112"/>
    <x v="438"/>
    <n v="526046"/>
    <n v="182081"/>
    <n v="0"/>
    <n v="0"/>
    <n v="0"/>
    <n v="32.6"/>
    <n v="7.8"/>
    <n v="38.299999999999997"/>
    <m/>
    <n v="-1"/>
    <s v="Oscura"/>
    <n v="85.8"/>
    <n v="2.4"/>
    <n v="12.3"/>
    <n v="0.3"/>
    <n v="2.6"/>
    <n v="22.1"/>
    <n v="1.3"/>
    <n v="0.9"/>
    <n v="0"/>
    <n v="198.6"/>
    <n v="65.599999999999994"/>
    <n v="43.6"/>
    <n v="86"/>
    <n v="0.2866666666666704"/>
    <n v="2"/>
    <n v="1.3333333333330852E-2"/>
    <n v="3"/>
    <n v="6.666666666666618E-2"/>
    <n v="22"/>
    <n v="0.73333333333333339"/>
    <n v="12"/>
    <n v="0.8"/>
    <n v="0"/>
    <n v="1.3877787807814457E-16"/>
    <n v="0"/>
    <x v="9"/>
  </r>
  <r>
    <x v="1"/>
    <d v="2012-03-19T00:00:00"/>
    <x v="0"/>
    <s v="O500"/>
    <x v="112"/>
    <x v="439"/>
    <n v="487580"/>
    <n v="36390"/>
    <n v="0"/>
    <n v="0"/>
    <n v="0"/>
    <n v="34.6"/>
    <n v="6.8"/>
    <n v="37"/>
    <m/>
    <n v="-1"/>
    <s v="Oscura"/>
    <n v="59.4"/>
    <n v="41.2"/>
    <n v="10.9"/>
    <n v="0.8"/>
    <n v="7"/>
    <n v="12.9"/>
    <n v="1.8"/>
    <n v="0.2"/>
    <n v="0"/>
    <n v="194.6"/>
    <n v="38.9"/>
    <n v="2"/>
    <n v="59"/>
    <n v="0.19666666666667026"/>
    <n v="41"/>
    <n v="0.2733333333333306"/>
    <n v="7"/>
    <n v="0.15555555555555509"/>
    <n v="13"/>
    <n v="0.43333333333333346"/>
    <n v="11"/>
    <n v="0.73333333333333339"/>
    <n v="1"/>
    <n v="0.10000000000000014"/>
    <n v="0"/>
    <x v="10"/>
  </r>
  <r>
    <x v="1"/>
    <d v="2012-02-13T00:00:00"/>
    <x v="0"/>
    <s v="O500"/>
    <x v="113"/>
    <x v="236"/>
    <n v="852663"/>
    <n v="29989"/>
    <n v="0"/>
    <n v="7"/>
    <m/>
    <n v="15"/>
    <n v="7.1"/>
    <m/>
    <m/>
    <n v="0"/>
    <s v="Clara"/>
    <n v="59"/>
    <n v="44"/>
    <n v="1"/>
    <n v="0"/>
    <n v="7"/>
    <n v="9"/>
    <n v="1"/>
    <n v="0"/>
    <n v="1"/>
    <n v="35"/>
    <n v="5"/>
    <n v="1"/>
    <n v="59"/>
    <n v="0.19666666666667026"/>
    <n v="44"/>
    <n v="0.29333333333333056"/>
    <n v="7"/>
    <n v="0.15555555555555509"/>
    <n v="9"/>
    <n v="0.30000000000000016"/>
    <n v="1"/>
    <n v="6.666666666666686E-2"/>
    <n v="0"/>
    <n v="1.3877787807814457E-16"/>
    <n v="1"/>
    <x v="0"/>
  </r>
  <r>
    <x v="1"/>
    <d v="2012-02-13T00:00:00"/>
    <x v="0"/>
    <s v="O500"/>
    <x v="113"/>
    <x v="31"/>
    <n v="807865"/>
    <n v="1844"/>
    <n v="0"/>
    <n v="5"/>
    <m/>
    <n v="5"/>
    <n v="6.8"/>
    <m/>
    <m/>
    <n v="0.78"/>
    <m/>
    <n v="25"/>
    <n v="25"/>
    <n v="2"/>
    <n v="0"/>
    <n v="1"/>
    <n v="4"/>
    <n v="0"/>
    <n v="0"/>
    <n v="0"/>
    <n v="89"/>
    <n v="2"/>
    <n v="1"/>
    <n v="25"/>
    <n v="8.3333333333337145E-2"/>
    <n v="25"/>
    <n v="0.16666666666666413"/>
    <n v="1"/>
    <n v="2.222222222222173E-2"/>
    <n v="4"/>
    <n v="0.13333333333333353"/>
    <n v="2"/>
    <n v="0.13333333333333353"/>
    <n v="0"/>
    <n v="1.3877787807814457E-16"/>
    <n v="0"/>
    <x v="1"/>
  </r>
  <r>
    <x v="1"/>
    <d v="2012-02-13T00:00:00"/>
    <x v="0"/>
    <s v="O500"/>
    <x v="113"/>
    <x v="375"/>
    <n v="806011"/>
    <n v="84719"/>
    <n v="0"/>
    <n v="4"/>
    <m/>
    <n v="2"/>
    <n v="6.1"/>
    <m/>
    <m/>
    <n v="0.4"/>
    <m/>
    <n v="63"/>
    <n v="99"/>
    <n v="5"/>
    <n v="1"/>
    <n v="6"/>
    <n v="6"/>
    <n v="0"/>
    <n v="1"/>
    <n v="0"/>
    <n v="35"/>
    <n v="5"/>
    <n v="1"/>
    <n v="63"/>
    <n v="0.21000000000000357"/>
    <n v="99"/>
    <n v="0.6"/>
    <n v="6"/>
    <n v="0.13333333333333286"/>
    <n v="6"/>
    <n v="0.20000000000000018"/>
    <n v="5"/>
    <n v="0.33333333333333348"/>
    <n v="1"/>
    <n v="0.10000000000000014"/>
    <n v="0"/>
    <x v="2"/>
  </r>
  <r>
    <x v="1"/>
    <d v="2012-02-13T00:00:00"/>
    <x v="0"/>
    <s v="O500"/>
    <x v="113"/>
    <x v="440"/>
    <n v="792693"/>
    <n v="45678"/>
    <n v="0"/>
    <n v="4"/>
    <m/>
    <n v="1"/>
    <n v="6.1"/>
    <m/>
    <m/>
    <n v="0.36"/>
    <m/>
    <n v="81"/>
    <n v="129"/>
    <n v="5"/>
    <n v="1"/>
    <n v="6"/>
    <n v="8"/>
    <n v="0"/>
    <n v="1"/>
    <n v="0"/>
    <n v="41"/>
    <n v="6"/>
    <n v="1"/>
    <n v="81"/>
    <n v="0.27000000000000363"/>
    <n v="129"/>
    <n v="0.8599999999999991"/>
    <n v="6"/>
    <n v="0.13333333333333286"/>
    <n v="8"/>
    <n v="0.26666666666666683"/>
    <n v="5"/>
    <n v="0.33333333333333348"/>
    <n v="1"/>
    <n v="0.10000000000000014"/>
    <n v="0"/>
    <x v="3"/>
  </r>
  <r>
    <x v="1"/>
    <d v="2012-02-13T00:00:00"/>
    <x v="0"/>
    <s v="O500"/>
    <x v="113"/>
    <x v="139"/>
    <n v="758514"/>
    <n v="64528"/>
    <n v="0"/>
    <n v="3"/>
    <m/>
    <n v="2"/>
    <n v="5.7930000000000001"/>
    <n v="27.39"/>
    <n v="1.32"/>
    <n v="0.41"/>
    <m/>
    <n v="84"/>
    <n v="48"/>
    <n v="4"/>
    <n v="0"/>
    <n v="8"/>
    <n v="9"/>
    <n v="0"/>
    <m/>
    <n v="0"/>
    <n v="32"/>
    <n v="3"/>
    <n v="1"/>
    <n v="84"/>
    <n v="0.28000000000000369"/>
    <n v="48"/>
    <n v="0.31999999999999718"/>
    <n v="8"/>
    <n v="0.17777777777777731"/>
    <n v="9"/>
    <n v="0.30000000000000016"/>
    <n v="4"/>
    <n v="0.26666666666666683"/>
    <n v="0"/>
    <n v="1.3877787807814457E-16"/>
    <n v="0"/>
    <x v="4"/>
  </r>
  <r>
    <x v="1"/>
    <d v="2012-02-13T00:00:00"/>
    <x v="0"/>
    <s v="O500"/>
    <x v="113"/>
    <x v="91"/>
    <n v="740213"/>
    <n v="46227"/>
    <n v="0"/>
    <n v="2"/>
    <m/>
    <n v="1"/>
    <n v="5.9"/>
    <m/>
    <m/>
    <n v="0.37"/>
    <m/>
    <n v="75"/>
    <n v="46"/>
    <n v="4"/>
    <n v="0"/>
    <n v="5"/>
    <n v="9"/>
    <n v="0"/>
    <n v="0"/>
    <n v="1"/>
    <n v="28"/>
    <n v="3"/>
    <n v="1"/>
    <n v="75"/>
    <n v="0.2500000000000035"/>
    <n v="46"/>
    <n v="0.30666666666666387"/>
    <n v="5"/>
    <n v="0.11111111111111063"/>
    <n v="9"/>
    <n v="0.30000000000000016"/>
    <n v="4"/>
    <n v="0.26666666666666683"/>
    <n v="0"/>
    <n v="1.3877787807814457E-16"/>
    <n v="0"/>
    <x v="5"/>
  </r>
  <r>
    <x v="1"/>
    <d v="2012-02-13T00:00:00"/>
    <x v="0"/>
    <s v="O500"/>
    <x v="113"/>
    <x v="166"/>
    <n v="669096"/>
    <n v="31635"/>
    <n v="0"/>
    <n v="3"/>
    <m/>
    <n v="3"/>
    <n v="6.2"/>
    <m/>
    <m/>
    <n v="0.8"/>
    <m/>
    <n v="91"/>
    <n v="55"/>
    <n v="5"/>
    <n v="0"/>
    <n v="7"/>
    <n v="10"/>
    <n v="0"/>
    <n v="0"/>
    <n v="0"/>
    <n v="35"/>
    <n v="4"/>
    <n v="1"/>
    <n v="91"/>
    <n v="0.30333333333333717"/>
    <n v="55"/>
    <n v="0.36666666666666375"/>
    <n v="7"/>
    <n v="0.15555555555555509"/>
    <n v="10"/>
    <n v="0.33339999999999997"/>
    <n v="5"/>
    <n v="0.33333333333333348"/>
    <n v="0"/>
    <n v="1.3877787807814457E-16"/>
    <n v="0"/>
    <x v="6"/>
  </r>
  <r>
    <x v="1"/>
    <d v="2012-02-13T00:00:00"/>
    <x v="0"/>
    <s v="O500"/>
    <x v="113"/>
    <x v="441"/>
    <n v="637461"/>
    <n v="155421"/>
    <n v="0"/>
    <n v="4"/>
    <m/>
    <n v="10"/>
    <n v="7.2"/>
    <n v="37.299999999999997"/>
    <n v="0.4"/>
    <n v="0.1"/>
    <s v="Clara"/>
    <n v="247"/>
    <n v="117"/>
    <n v="9"/>
    <n v="1"/>
    <n v="17"/>
    <n v="17"/>
    <n v="0"/>
    <n v="1"/>
    <n v="0"/>
    <n v="33"/>
    <n v="11"/>
    <n v="2"/>
    <n v="247"/>
    <n v="0.82333333333333514"/>
    <n v="117"/>
    <n v="0.77999999999999858"/>
    <n v="17"/>
    <n v="0.37777777777777721"/>
    <n v="17"/>
    <n v="0.56666666666666676"/>
    <n v="9"/>
    <n v="0.60000000000000009"/>
    <n v="1"/>
    <n v="0.10000000000000014"/>
    <n v="0"/>
    <x v="7"/>
  </r>
  <r>
    <x v="1"/>
    <d v="2012-02-13T00:00:00"/>
    <x v="0"/>
    <s v="O500"/>
    <x v="113"/>
    <x v="259"/>
    <n v="644230"/>
    <n v="168624"/>
    <n v="0"/>
    <n v="6"/>
    <m/>
    <n v="15"/>
    <n v="7.1"/>
    <n v="37.200000000000003"/>
    <n v="0.9"/>
    <n v="0"/>
    <s v="Clara"/>
    <n v="280"/>
    <n v="144"/>
    <n v="62"/>
    <n v="0"/>
    <n v="31"/>
    <n v="18"/>
    <n v="0"/>
    <n v="1"/>
    <n v="0"/>
    <n v="43"/>
    <n v="26"/>
    <n v="4"/>
    <n v="280"/>
    <n v="0.93330000000000002"/>
    <n v="144"/>
    <n v="0.95999999999999974"/>
    <n v="31"/>
    <n v="0.68888888888888844"/>
    <n v="18"/>
    <n v="0.60000000000000009"/>
    <n v="62"/>
    <n v="1"/>
    <n v="0"/>
    <n v="1.3877787807814457E-16"/>
    <n v="0"/>
    <x v="8"/>
  </r>
  <r>
    <x v="1"/>
    <d v="2012-02-13T00:00:00"/>
    <x v="0"/>
    <s v="O500"/>
    <x v="113"/>
    <x v="122"/>
    <n v="634531"/>
    <n v="158925"/>
    <n v="0"/>
    <n v="8"/>
    <n v="0"/>
    <n v="15"/>
    <n v="7.1"/>
    <n v="36.700000000000003"/>
    <n v="0"/>
    <n v="0.1"/>
    <s v="Clara"/>
    <n v="337"/>
    <n v="163"/>
    <n v="65"/>
    <n v="0"/>
    <n v="34"/>
    <n v="23"/>
    <n v="0"/>
    <n v="1"/>
    <n v="0"/>
    <n v="47"/>
    <n v="32"/>
    <n v="4"/>
    <n v="337"/>
    <n v="1.3"/>
    <n v="163"/>
    <n v="1"/>
    <n v="34"/>
    <n v="0.7555555555555552"/>
    <n v="23"/>
    <n v="0.76666666666666672"/>
    <n v="65"/>
    <n v="1"/>
    <n v="0"/>
    <n v="1.3877787807814457E-16"/>
    <n v="0"/>
    <x v="9"/>
  </r>
  <r>
    <x v="1"/>
    <d v="2012-02-13T00:00:00"/>
    <x v="0"/>
    <s v="O500"/>
    <x v="113"/>
    <x v="435"/>
    <n v="602771"/>
    <n v="127165"/>
    <n v="0"/>
    <n v="8"/>
    <n v="-1"/>
    <n v="18"/>
    <n v="7.1"/>
    <n v="36.9"/>
    <n v="0.3"/>
    <n v="0.1"/>
    <s v="Clara"/>
    <n v="269"/>
    <n v="123"/>
    <n v="13"/>
    <n v="0"/>
    <n v="40"/>
    <n v="18"/>
    <n v="1"/>
    <n v="1"/>
    <n v="-1"/>
    <n v="47"/>
    <n v="26"/>
    <n v="4"/>
    <n v="269"/>
    <n v="0.89666666666666772"/>
    <n v="123"/>
    <n v="0.81999999999999884"/>
    <n v="40"/>
    <n v="0.88888888888888873"/>
    <n v="18"/>
    <n v="0.60000000000000009"/>
    <n v="13"/>
    <n v="0.8666666666666667"/>
    <n v="0"/>
    <n v="1.3877787807814457E-16"/>
    <n v="0"/>
    <x v="10"/>
  </r>
  <r>
    <x v="1"/>
    <d v="2012-02-13T00:00:00"/>
    <x v="0"/>
    <s v="O500"/>
    <x v="113"/>
    <x v="363"/>
    <n v="573353"/>
    <n v="97746"/>
    <n v="0"/>
    <n v="35.1"/>
    <n v="0"/>
    <n v="22.6"/>
    <n v="6.9"/>
    <n v="37.5"/>
    <m/>
    <n v="-1"/>
    <s v="Oscura"/>
    <n v="134.80000000000001"/>
    <n v="76.900000000000006"/>
    <n v="53.1"/>
    <n v="3.5"/>
    <n v="31.4"/>
    <n v="17.399999999999999"/>
    <n v="1.9"/>
    <n v="0"/>
    <n v="0"/>
    <n v="61.4"/>
    <n v="28.6"/>
    <n v="1.4"/>
    <n v="135"/>
    <n v="0.45000000000000479"/>
    <n v="77"/>
    <n v="0.5133333333333302"/>
    <n v="31"/>
    <n v="0.68888888888888844"/>
    <n v="17"/>
    <n v="0.56666666666666676"/>
    <n v="53"/>
    <n v="1"/>
    <n v="4"/>
    <n v="0.40000000000000013"/>
    <n v="0"/>
    <x v="11"/>
  </r>
  <r>
    <x v="1"/>
    <d v="2012-02-13T00:00:00"/>
    <x v="0"/>
    <s v="O500"/>
    <x v="113"/>
    <x v="112"/>
    <n v="538648"/>
    <n v="63042"/>
    <n v="0"/>
    <n v="0"/>
    <n v="0"/>
    <n v="25.7"/>
    <n v="6.9"/>
    <n v="35.799999999999997"/>
    <m/>
    <n v="-1"/>
    <s v="Oscura"/>
    <n v="79.7"/>
    <n v="33.5"/>
    <n v="11.2"/>
    <n v="0.2"/>
    <n v="16.8"/>
    <n v="14.5"/>
    <n v="1"/>
    <n v="0"/>
    <n v="0"/>
    <n v="75.400000000000006"/>
    <n v="40.9"/>
    <n v="1.8"/>
    <n v="80"/>
    <n v="0.26666666666667027"/>
    <n v="34"/>
    <n v="0.22666666666666402"/>
    <n v="17"/>
    <n v="0.37777777777777721"/>
    <n v="15"/>
    <n v="0.50000000000000011"/>
    <n v="11"/>
    <n v="0.73333333333333339"/>
    <n v="0"/>
    <n v="1.3877787807814457E-16"/>
    <n v="0"/>
    <x v="12"/>
  </r>
  <r>
    <x v="1"/>
    <d v="2012-02-13T00:00:00"/>
    <x v="0"/>
    <s v="O500"/>
    <x v="113"/>
    <x v="442"/>
    <n v="517171"/>
    <n v="41565"/>
    <n v="0"/>
    <n v="0"/>
    <n v="0"/>
    <n v="23.7"/>
    <n v="6.7"/>
    <n v="37.6"/>
    <m/>
    <n v="-1"/>
    <s v="Oscura"/>
    <n v="76.099999999999994"/>
    <n v="4.4000000000000004"/>
    <n v="7.4"/>
    <n v="0.1"/>
    <n v="3.3"/>
    <n v="2.8"/>
    <n v="0.6"/>
    <n v="2.9"/>
    <n v="0"/>
    <n v="35.5"/>
    <n v="12.2"/>
    <n v="0.7"/>
    <n v="76"/>
    <n v="0.25333333333333685"/>
    <n v="4"/>
    <n v="2.6666666666664188E-2"/>
    <n v="3"/>
    <n v="6.666666666666618E-2"/>
    <n v="3"/>
    <n v="0.1000000000000002"/>
    <n v="7"/>
    <n v="0.46666666666666679"/>
    <n v="0"/>
    <n v="1.3877787807814457E-16"/>
    <n v="0"/>
    <x v="14"/>
  </r>
  <r>
    <x v="1"/>
    <d v="2015-02-05T00:00:00"/>
    <x v="0"/>
    <s v="O500"/>
    <x v="114"/>
    <x v="443"/>
    <n v="805992"/>
    <n v="72205"/>
    <n v="0"/>
    <n v="4"/>
    <m/>
    <n v="4"/>
    <n v="5.9"/>
    <m/>
    <m/>
    <n v="0.14000000000000001"/>
    <m/>
    <n v="92"/>
    <n v="69"/>
    <n v="2"/>
    <n v="0"/>
    <n v="13"/>
    <n v="11"/>
    <n v="0"/>
    <n v="0"/>
    <n v="1"/>
    <n v="32"/>
    <n v="5"/>
    <n v="1"/>
    <n v="92"/>
    <n v="0.30666666666667053"/>
    <n v="69"/>
    <n v="0.45999999999999691"/>
    <n v="13"/>
    <n v="0.28888888888888842"/>
    <n v="11"/>
    <n v="0.36666666666666681"/>
    <n v="2"/>
    <n v="0.13333333333333353"/>
    <n v="0"/>
    <n v="1.3877787807814457E-16"/>
    <n v="1"/>
    <x v="0"/>
  </r>
  <r>
    <x v="1"/>
    <d v="2015-02-05T00:00:00"/>
    <x v="0"/>
    <s v="O500"/>
    <x v="114"/>
    <x v="159"/>
    <n v="782230"/>
    <n v="48443"/>
    <n v="0"/>
    <n v="7"/>
    <m/>
    <n v="5"/>
    <n v="5.9"/>
    <m/>
    <m/>
    <n v="0.05"/>
    <m/>
    <n v="82"/>
    <n v="68"/>
    <n v="2"/>
    <n v="0"/>
    <n v="11"/>
    <n v="7"/>
    <n v="0"/>
    <n v="0"/>
    <n v="0"/>
    <n v="39"/>
    <n v="5"/>
    <n v="1"/>
    <n v="82"/>
    <n v="0.27333333333333698"/>
    <n v="68"/>
    <n v="0.45333333333333026"/>
    <n v="11"/>
    <n v="0.24444444444444399"/>
    <n v="7"/>
    <n v="0.2333333333333335"/>
    <n v="2"/>
    <n v="0.13333333333333353"/>
    <n v="0"/>
    <n v="1.3877787807814457E-16"/>
    <n v="0"/>
    <x v="1"/>
  </r>
  <r>
    <x v="1"/>
    <d v="2015-02-05T00:00:00"/>
    <x v="0"/>
    <s v="O500"/>
    <x v="114"/>
    <x v="96"/>
    <n v="752888"/>
    <n v="4562"/>
    <n v="0"/>
    <n v="2"/>
    <m/>
    <n v="8"/>
    <n v="6.3170000000000002"/>
    <n v="29.29"/>
    <n v="0.96"/>
    <n v="0.05"/>
    <m/>
    <n v="24"/>
    <n v="22"/>
    <n v="194"/>
    <n v="0"/>
    <n v="3"/>
    <n v="0"/>
    <n v="0"/>
    <m/>
    <n v="0"/>
    <n v="30"/>
    <n v="4"/>
    <n v="1"/>
    <n v="24"/>
    <n v="8.0000000000003818E-2"/>
    <n v="22"/>
    <n v="0.14666666666666417"/>
    <n v="3"/>
    <n v="6.666666666666618E-2"/>
    <n v="0"/>
    <n v="2.0816681711721685E-16"/>
    <n v="194"/>
    <n v="1"/>
    <n v="0"/>
    <n v="1.3877787807814457E-16"/>
    <n v="0"/>
    <x v="2"/>
  </r>
  <r>
    <x v="1"/>
    <d v="2015-02-05T00:00:00"/>
    <x v="1"/>
    <s v="O500"/>
    <x v="114"/>
    <x v="310"/>
    <n v="736638"/>
    <n v="50519"/>
    <n v="0"/>
    <n v="6"/>
    <m/>
    <n v="2"/>
    <n v="6.1"/>
    <m/>
    <m/>
    <n v="0.17"/>
    <m/>
    <n v="63"/>
    <n v="66"/>
    <n v="6"/>
    <n v="0"/>
    <n v="13"/>
    <n v="7"/>
    <n v="1"/>
    <n v="1"/>
    <n v="0"/>
    <n v="34"/>
    <n v="4"/>
    <n v="1"/>
    <n v="63"/>
    <n v="0.21000000000000357"/>
    <n v="66"/>
    <n v="0.43999999999999695"/>
    <n v="13"/>
    <n v="0.28888888888888842"/>
    <n v="7"/>
    <n v="0.2333333333333335"/>
    <n v="6"/>
    <n v="0.40000000000000013"/>
    <n v="0"/>
    <n v="1.3877787807814457E-16"/>
    <n v="0"/>
    <x v="3"/>
  </r>
  <r>
    <x v="1"/>
    <d v="2015-02-05T00:00:00"/>
    <x v="1"/>
    <s v="O500"/>
    <x v="114"/>
    <x v="444"/>
    <n v="667401"/>
    <n v="30743"/>
    <n v="0"/>
    <n v="4"/>
    <m/>
    <n v="2"/>
    <n v="6.3"/>
    <s v=""/>
    <s v=""/>
    <n v="0.86"/>
    <s v=""/>
    <n v="52"/>
    <n v="50"/>
    <n v="9"/>
    <n v="0"/>
    <n v="7"/>
    <n v="5"/>
    <n v="0"/>
    <n v="0"/>
    <n v="0"/>
    <n v="26"/>
    <n v="3"/>
    <n v="0"/>
    <n v="52"/>
    <n v="0.17333333333333698"/>
    <n v="50"/>
    <n v="0.33333333333333048"/>
    <n v="7"/>
    <n v="0.15555555555555509"/>
    <n v="5"/>
    <n v="0.16666666666666685"/>
    <n v="9"/>
    <n v="0.60000000000000009"/>
    <n v="0"/>
    <n v="1.3877787807814457E-16"/>
    <n v="0"/>
    <x v="4"/>
  </r>
  <r>
    <x v="1"/>
    <d v="2015-02-05T00:00:00"/>
    <x v="1"/>
    <s v="O500"/>
    <x v="114"/>
    <x v="301"/>
    <n v="636658"/>
    <n v="126306"/>
    <n v="0"/>
    <n v="3"/>
    <m/>
    <n v="5"/>
    <n v="7.2"/>
    <n v="37.4"/>
    <n v="1.1000000000000001"/>
    <n v="0.1"/>
    <s v="Clara"/>
    <n v="112"/>
    <n v="112"/>
    <n v="7"/>
    <n v="1"/>
    <n v="9"/>
    <n v="10"/>
    <n v="0"/>
    <n v="0"/>
    <n v="0"/>
    <n v="35"/>
    <n v="6"/>
    <n v="1"/>
    <n v="112"/>
    <n v="0.37333333333333762"/>
    <n v="112"/>
    <n v="0.74666666666666504"/>
    <n v="9"/>
    <n v="0.19999999999999954"/>
    <n v="10"/>
    <n v="0.33339999999999997"/>
    <n v="7"/>
    <n v="0.46666666666666679"/>
    <n v="1"/>
    <n v="0.10000000000000014"/>
    <n v="0"/>
    <x v="5"/>
  </r>
  <r>
    <x v="1"/>
    <d v="2015-02-05T00:00:00"/>
    <x v="1"/>
    <s v="O500"/>
    <x v="114"/>
    <x v="358"/>
    <n v="608883"/>
    <n v="126843"/>
    <n v="0"/>
    <n v="2"/>
    <n v="0"/>
    <n v="9"/>
    <n v="7.1"/>
    <n v="37.5"/>
    <n v="0"/>
    <n v="0.1"/>
    <s v="Clara"/>
    <n v="200"/>
    <n v="93"/>
    <n v="10"/>
    <n v="0"/>
    <n v="10"/>
    <n v="17"/>
    <n v="1"/>
    <n v="0"/>
    <n v="0"/>
    <n v="29"/>
    <n v="10"/>
    <n v="2"/>
    <n v="200"/>
    <n v="0.66666666666667007"/>
    <n v="93"/>
    <n v="0.62"/>
    <n v="10"/>
    <n v="0.22222222222222177"/>
    <n v="17"/>
    <n v="0.56666666666666676"/>
    <n v="10"/>
    <n v="0.66666666666666674"/>
    <n v="0"/>
    <n v="1.3877787807814457E-16"/>
    <n v="0"/>
    <x v="6"/>
  </r>
  <r>
    <x v="1"/>
    <d v="2015-02-05T00:00:00"/>
    <x v="1"/>
    <s v="O500"/>
    <x v="114"/>
    <x v="28"/>
    <n v="576171"/>
    <n v="94131"/>
    <n v="0"/>
    <n v="4"/>
    <n v="-1"/>
    <n v="8"/>
    <n v="7.1"/>
    <n v="38.1"/>
    <n v="1.1000000000000001"/>
    <n v="0"/>
    <s v="Clara"/>
    <n v="156"/>
    <n v="92"/>
    <n v="8"/>
    <n v="0"/>
    <n v="9"/>
    <n v="11"/>
    <n v="0"/>
    <n v="0"/>
    <n v="-1"/>
    <n v="32"/>
    <n v="8"/>
    <n v="2"/>
    <n v="156"/>
    <n v="0.5200000000000049"/>
    <n v="92"/>
    <n v="0.61333333333333084"/>
    <n v="9"/>
    <n v="0.19999999999999954"/>
    <n v="11"/>
    <n v="0.36666666666666681"/>
    <n v="8"/>
    <n v="0.53333333333333344"/>
    <n v="0"/>
    <n v="1.3877787807814457E-16"/>
    <n v="0"/>
    <x v="7"/>
  </r>
  <r>
    <x v="1"/>
    <d v="2015-02-05T00:00:00"/>
    <x v="1"/>
    <s v="O500"/>
    <x v="114"/>
    <x v="340"/>
    <n v="548892"/>
    <n v="66852"/>
    <n v="0"/>
    <n v="2.4"/>
    <n v="0"/>
    <n v="9"/>
    <n v="6.9"/>
    <n v="38"/>
    <m/>
    <n v="-1"/>
    <s v="Oscura"/>
    <n v="63.6"/>
    <n v="29.4"/>
    <n v="2"/>
    <n v="1.8"/>
    <n v="5.0999999999999996"/>
    <n v="6.4"/>
    <n v="1.1000000000000001"/>
    <n v="0"/>
    <n v="0"/>
    <n v="35.6"/>
    <n v="23.2"/>
    <n v="0"/>
    <n v="64"/>
    <n v="0.2133333333333369"/>
    <n v="29"/>
    <n v="0.19333333333333075"/>
    <n v="5"/>
    <n v="0.11111111111111063"/>
    <n v="6"/>
    <n v="0.20000000000000018"/>
    <n v="2"/>
    <n v="0.13333333333333353"/>
    <n v="2"/>
    <n v="0.20000000000000015"/>
    <n v="0"/>
    <x v="8"/>
  </r>
  <r>
    <x v="1"/>
    <d v="2015-02-05T00:00:00"/>
    <x v="1"/>
    <s v="O500"/>
    <x v="114"/>
    <x v="445"/>
    <n v="513259"/>
    <n v="31219"/>
    <n v="0"/>
    <n v="0"/>
    <n v="0"/>
    <n v="7.7"/>
    <n v="6.8"/>
    <n v="40.799999999999997"/>
    <m/>
    <n v="-1"/>
    <s v="Oscura"/>
    <n v="30.8"/>
    <n v="1.3"/>
    <n v="1.2"/>
    <n v="0"/>
    <n v="3"/>
    <n v="2.6"/>
    <n v="0.9"/>
    <n v="2.7"/>
    <n v="0"/>
    <n v="26.9"/>
    <n v="16.5"/>
    <n v="0"/>
    <n v="31"/>
    <n v="0.10333333333333711"/>
    <n v="1"/>
    <n v="6.6666666666641847E-3"/>
    <n v="3"/>
    <n v="6.666666666666618E-2"/>
    <n v="3"/>
    <n v="0.1000000000000002"/>
    <n v="1"/>
    <n v="6.666666666666686E-2"/>
    <n v="0"/>
    <n v="1.3877787807814457E-16"/>
    <n v="0"/>
    <x v="9"/>
  </r>
  <r>
    <x v="1"/>
    <d v="2014-12-24T00:00:00"/>
    <x v="0"/>
    <s v="O500"/>
    <x v="115"/>
    <x v="347"/>
    <n v="861195"/>
    <n v="31221"/>
    <n v="0"/>
    <n v="4"/>
    <m/>
    <n v="1"/>
    <n v="6.9"/>
    <m/>
    <m/>
    <n v="0"/>
    <s v="Clara"/>
    <n v="68"/>
    <n v="1"/>
    <n v="1"/>
    <n v="0"/>
    <n v="5"/>
    <n v="4"/>
    <n v="0"/>
    <n v="1"/>
    <n v="0"/>
    <n v="34"/>
    <n v="4"/>
    <n v="0"/>
    <n v="68"/>
    <n v="0.22666666666667021"/>
    <n v="1"/>
    <n v="6.6666666666641847E-3"/>
    <n v="5"/>
    <n v="0.11111111111111063"/>
    <n v="4"/>
    <n v="0.13333333333333353"/>
    <n v="1"/>
    <n v="6.666666666666686E-2"/>
    <n v="0"/>
    <n v="1.3877787807814457E-16"/>
    <n v="1"/>
    <x v="0"/>
  </r>
  <r>
    <x v="1"/>
    <d v="2014-12-24T00:00:00"/>
    <x v="0"/>
    <s v="O500"/>
    <x v="115"/>
    <x v="268"/>
    <n v="830143"/>
    <n v="85043"/>
    <n v="0"/>
    <n v="8"/>
    <m/>
    <n v="3"/>
    <n v="6"/>
    <m/>
    <m/>
    <n v="0.81"/>
    <m/>
    <n v="239"/>
    <n v="135"/>
    <n v="4"/>
    <n v="0"/>
    <n v="14"/>
    <n v="10"/>
    <n v="0"/>
    <n v="2"/>
    <n v="1"/>
    <n v="56"/>
    <n v="23"/>
    <n v="1"/>
    <n v="239"/>
    <n v="0.79666666666666874"/>
    <n v="135"/>
    <n v="0.89999999999999936"/>
    <n v="14"/>
    <n v="0.31111111111111062"/>
    <n v="10"/>
    <n v="0.33339999999999997"/>
    <n v="4"/>
    <n v="0.26666666666666683"/>
    <n v="0"/>
    <n v="1.3877787807814457E-16"/>
    <n v="0"/>
    <x v="1"/>
  </r>
  <r>
    <x v="1"/>
    <d v="2014-12-24T00:00:00"/>
    <x v="0"/>
    <s v="O500"/>
    <x v="115"/>
    <x v="2"/>
    <n v="762028"/>
    <n v="12581"/>
    <n v="0"/>
    <n v="9"/>
    <m/>
    <n v="2"/>
    <n v="6.2389999999999999"/>
    <n v="26.76"/>
    <n v="1.2"/>
    <n v="0.03"/>
    <m/>
    <n v="19"/>
    <n v="36"/>
    <n v="2"/>
    <n v="0"/>
    <n v="11"/>
    <n v="1"/>
    <n v="0"/>
    <m/>
    <n v="0"/>
    <n v="26"/>
    <n v="2"/>
    <n v="1"/>
    <n v="19"/>
    <n v="6.3333333333337183E-2"/>
    <n v="36"/>
    <n v="0.23999999999999733"/>
    <n v="11"/>
    <n v="0.24444444444444399"/>
    <n v="1"/>
    <n v="3.3333333333333541E-2"/>
    <n v="2"/>
    <n v="0.13333333333333353"/>
    <n v="0"/>
    <n v="1.3877787807814457E-16"/>
    <n v="0"/>
    <x v="2"/>
  </r>
  <r>
    <x v="1"/>
    <d v="2014-12-24T00:00:00"/>
    <x v="1"/>
    <s v="O500"/>
    <x v="115"/>
    <x v="310"/>
    <n v="743944"/>
    <n v="56628"/>
    <n v="0"/>
    <n v="13"/>
    <m/>
    <n v="3"/>
    <n v="5.7"/>
    <m/>
    <m/>
    <n v="0.34"/>
    <m/>
    <n v="96"/>
    <n v="99"/>
    <n v="9"/>
    <n v="0"/>
    <n v="39"/>
    <n v="10"/>
    <n v="1"/>
    <n v="2"/>
    <n v="1"/>
    <n v="29"/>
    <n v="5"/>
    <n v="1"/>
    <n v="96"/>
    <n v="0.32000000000000395"/>
    <n v="99"/>
    <n v="0.6"/>
    <n v="39"/>
    <n v="0.86666666666666647"/>
    <n v="10"/>
    <n v="0.33339999999999997"/>
    <n v="9"/>
    <n v="0.60000000000000009"/>
    <n v="0"/>
    <n v="1.3877787807814457E-16"/>
    <n v="0"/>
    <x v="3"/>
  </r>
  <r>
    <x v="1"/>
    <d v="2014-12-24T00:00:00"/>
    <x v="1"/>
    <s v="O500"/>
    <x v="115"/>
    <x v="365"/>
    <n v="667340"/>
    <n v="31829"/>
    <n v="0"/>
    <n v="6"/>
    <m/>
    <n v="3"/>
    <n v="6"/>
    <s v=""/>
    <s v=""/>
    <n v="0.86"/>
    <s v=""/>
    <n v="96"/>
    <n v="59"/>
    <n v="18"/>
    <n v="0"/>
    <n v="34"/>
    <n v="11"/>
    <n v="0"/>
    <n v="0"/>
    <n v="1"/>
    <n v="30"/>
    <n v="5"/>
    <n v="1"/>
    <n v="96"/>
    <n v="0.32000000000000395"/>
    <n v="59"/>
    <n v="0.39333333333333037"/>
    <n v="34"/>
    <n v="0.7555555555555552"/>
    <n v="11"/>
    <n v="0.36666666666666681"/>
    <n v="18"/>
    <n v="1"/>
    <n v="0"/>
    <n v="1.3877787807814457E-16"/>
    <n v="0"/>
    <x v="4"/>
  </r>
  <r>
    <x v="1"/>
    <d v="2014-12-24T00:00:00"/>
    <x v="1"/>
    <s v="O500"/>
    <x v="115"/>
    <x v="446"/>
    <n v="635511"/>
    <n v="184360"/>
    <n v="0"/>
    <n v="10"/>
    <n v="0"/>
    <n v="10"/>
    <n v="7"/>
    <n v="36.200000000000003"/>
    <n v="0.5"/>
    <n v="0.1"/>
    <s v="Clara"/>
    <n v="227"/>
    <n v="113"/>
    <n v="58"/>
    <n v="0"/>
    <n v="60"/>
    <n v="17"/>
    <n v="0"/>
    <n v="1"/>
    <n v="0"/>
    <n v="56"/>
    <n v="17"/>
    <n v="4"/>
    <n v="227"/>
    <n v="0.75666666666666915"/>
    <n v="113"/>
    <n v="0.75333333333333174"/>
    <n v="60"/>
    <n v="1"/>
    <n v="17"/>
    <n v="0.56666666666666676"/>
    <n v="58"/>
    <n v="1"/>
    <n v="0"/>
    <n v="1.3877787807814457E-16"/>
    <n v="0"/>
    <x v="5"/>
  </r>
  <r>
    <x v="1"/>
    <d v="2014-12-24T00:00:00"/>
    <x v="1"/>
    <s v="O500"/>
    <x v="115"/>
    <x v="390"/>
    <n v="605001"/>
    <n v="94649"/>
    <n v="0"/>
    <n v="4"/>
    <n v="-1"/>
    <n v="5"/>
    <n v="7.2"/>
    <n v="37.299999999999997"/>
    <n v="0.1"/>
    <n v="0.1"/>
    <s v="Clara"/>
    <n v="100"/>
    <n v="100"/>
    <n v="7"/>
    <n v="1"/>
    <n v="9"/>
    <n v="10"/>
    <n v="0"/>
    <n v="1"/>
    <n v="-1"/>
    <n v="34"/>
    <n v="7"/>
    <n v="1"/>
    <n v="100"/>
    <n v="0.33333333333333737"/>
    <n v="100"/>
    <n v="0.66666666666666452"/>
    <n v="9"/>
    <n v="0.19999999999999954"/>
    <n v="10"/>
    <n v="0.33339999999999997"/>
    <n v="7"/>
    <n v="0.46666666666666679"/>
    <n v="1"/>
    <n v="0.10000000000000014"/>
    <n v="0"/>
    <x v="6"/>
  </r>
  <r>
    <x v="1"/>
    <d v="2014-12-24T00:00:00"/>
    <x v="1"/>
    <s v="O500"/>
    <x v="115"/>
    <x v="363"/>
    <n v="572944"/>
    <n v="62592"/>
    <n v="0"/>
    <n v="29.7"/>
    <n v="0"/>
    <n v="9.8000000000000007"/>
    <n v="7"/>
    <n v="37.299999999999997"/>
    <m/>
    <n v="-1"/>
    <s v="Oscura"/>
    <n v="72.900000000000006"/>
    <n v="82.7"/>
    <n v="15.7"/>
    <n v="20.5"/>
    <n v="12.9"/>
    <n v="20.100000000000001"/>
    <n v="8"/>
    <n v="0"/>
    <n v="0"/>
    <n v="65.599999999999994"/>
    <n v="25.5"/>
    <n v="6.2"/>
    <n v="73"/>
    <n v="0.24333333333333684"/>
    <n v="83"/>
    <n v="0.55333333333333046"/>
    <n v="13"/>
    <n v="0.28888888888888842"/>
    <n v="20"/>
    <n v="0.66666666666666674"/>
    <n v="16"/>
    <n v="1"/>
    <n v="21"/>
    <n v="1"/>
    <n v="0"/>
    <x v="7"/>
  </r>
  <r>
    <x v="1"/>
    <d v="2014-12-24T00:00:00"/>
    <x v="1"/>
    <s v="O500"/>
    <x v="115"/>
    <x v="174"/>
    <n v="538187"/>
    <n v="27835"/>
    <n v="0"/>
    <n v="1.7"/>
    <n v="0"/>
    <n v="4.5"/>
    <n v="7.1"/>
    <n v="36.5"/>
    <m/>
    <n v="-1"/>
    <s v="Oscura"/>
    <n v="46.3"/>
    <n v="58.2"/>
    <n v="2.2000000000000002"/>
    <n v="0"/>
    <n v="4.4000000000000004"/>
    <n v="8"/>
    <n v="1.2"/>
    <n v="0"/>
    <n v="0"/>
    <n v="31.4"/>
    <n v="26.6"/>
    <n v="8.9"/>
    <n v="46"/>
    <n v="0.15333333333333701"/>
    <n v="58"/>
    <n v="0.38666666666666372"/>
    <n v="4"/>
    <n v="8.8888888888888407E-2"/>
    <n v="8"/>
    <n v="0.26666666666666683"/>
    <n v="2"/>
    <n v="0.13333333333333353"/>
    <n v="0"/>
    <n v="1.3877787807814457E-16"/>
    <n v="0"/>
    <x v="8"/>
  </r>
  <r>
    <x v="1"/>
    <d v="2014-12-24T00:00:00"/>
    <x v="1"/>
    <s v="O500"/>
    <x v="115"/>
    <x v="447"/>
    <n v="510352"/>
    <n v="60952"/>
    <n v="0"/>
    <n v="0"/>
    <n v="0"/>
    <n v="11.7"/>
    <n v="7.1"/>
    <n v="37.700000000000003"/>
    <m/>
    <m/>
    <s v="Oscura"/>
    <n v="66.599999999999994"/>
    <n v="70"/>
    <n v="8.1999999999999993"/>
    <n v="7.4"/>
    <n v="3.4"/>
    <n v="12.1"/>
    <n v="1.6"/>
    <n v="0"/>
    <n v="0"/>
    <n v="82.8"/>
    <n v="32.5"/>
    <n v="7.9"/>
    <n v="67"/>
    <n v="0.22333333333333688"/>
    <n v="70"/>
    <n v="0.46666666666666357"/>
    <n v="3"/>
    <n v="6.666666666666618E-2"/>
    <n v="12"/>
    <n v="0.40000000000000013"/>
    <n v="8"/>
    <n v="0.53333333333333344"/>
    <n v="7"/>
    <n v="0.70000000000000007"/>
    <n v="0"/>
    <x v="9"/>
  </r>
  <r>
    <x v="1"/>
    <d v="2014-12-24T00:00:00"/>
    <x v="1"/>
    <s v="O500"/>
    <x v="115"/>
    <x v="448"/>
    <n v="480718"/>
    <n v="31318"/>
    <n v="0"/>
    <n v="11.1"/>
    <n v="0"/>
    <n v="17.5"/>
    <n v="6.8"/>
    <n v="38.4"/>
    <m/>
    <n v="-1"/>
    <s v="Oscura"/>
    <n v="33"/>
    <n v="96.6"/>
    <n v="12.5"/>
    <n v="3.4"/>
    <n v="7.7"/>
    <n v="14.5"/>
    <n v="0.7"/>
    <n v="0"/>
    <n v="0"/>
    <n v="76.099999999999994"/>
    <n v="36.799999999999997"/>
    <n v="1.8"/>
    <n v="33"/>
    <n v="0.11000000000000376"/>
    <n v="97"/>
    <n v="0.64666666666666439"/>
    <n v="8"/>
    <n v="0.17777777777777731"/>
    <n v="15"/>
    <n v="0.50000000000000011"/>
    <n v="13"/>
    <n v="0.8666666666666667"/>
    <n v="3"/>
    <n v="0.30000000000000016"/>
    <n v="0"/>
    <x v="10"/>
  </r>
  <r>
    <x v="1"/>
    <d v="2012-05-26T00:00:00"/>
    <x v="0"/>
    <s v="O500"/>
    <x v="116"/>
    <x v="210"/>
    <n v="833403"/>
    <n v="49045"/>
    <n v="0"/>
    <n v="4"/>
    <m/>
    <n v="2"/>
    <n v="5.9"/>
    <m/>
    <m/>
    <n v="0.32"/>
    <m/>
    <n v="166"/>
    <n v="70"/>
    <n v="2"/>
    <n v="0"/>
    <n v="14"/>
    <n v="14"/>
    <n v="0"/>
    <n v="1"/>
    <n v="2"/>
    <n v="31"/>
    <n v="4"/>
    <n v="0"/>
    <n v="166"/>
    <n v="0.5533333333333379"/>
    <n v="70"/>
    <n v="0.46666666666666357"/>
    <n v="14"/>
    <n v="0.31111111111111062"/>
    <n v="14"/>
    <n v="0.46666666666666679"/>
    <n v="2"/>
    <n v="0.13333333333333353"/>
    <n v="0"/>
    <n v="1.3877787807814457E-16"/>
    <n v="1"/>
    <x v="0"/>
  </r>
  <r>
    <x v="1"/>
    <d v="2012-05-26T00:00:00"/>
    <x v="0"/>
    <s v="O500"/>
    <x v="116"/>
    <x v="320"/>
    <n v="784358"/>
    <n v="97947"/>
    <n v="0"/>
    <n v="6"/>
    <m/>
    <n v="3"/>
    <n v="5.8"/>
    <m/>
    <m/>
    <n v="0.56999999999999995"/>
    <m/>
    <n v="202"/>
    <n v="111"/>
    <n v="8"/>
    <n v="1"/>
    <n v="29"/>
    <n v="16"/>
    <n v="2"/>
    <n v="3"/>
    <n v="2"/>
    <n v="22"/>
    <n v="7"/>
    <n v="1"/>
    <n v="202"/>
    <n v="0.67333333333333667"/>
    <n v="111"/>
    <n v="0.73999999999999833"/>
    <n v="29"/>
    <n v="0.64444444444444393"/>
    <n v="16"/>
    <n v="0.53333333333333344"/>
    <n v="8"/>
    <n v="0.53333333333333344"/>
    <n v="1"/>
    <n v="0.10000000000000014"/>
    <n v="0"/>
    <x v="1"/>
  </r>
  <r>
    <x v="1"/>
    <d v="2012-05-26T00:00:00"/>
    <x v="0"/>
    <s v="O500"/>
    <x v="116"/>
    <x v="424"/>
    <n v="756713"/>
    <n v="63854"/>
    <n v="0"/>
    <n v="4"/>
    <m/>
    <n v="2"/>
    <n v="5.8769999999999998"/>
    <n v="27.4"/>
    <n v="1.29"/>
    <n v="0.37"/>
    <m/>
    <n v="95"/>
    <n v="45"/>
    <n v="3"/>
    <n v="0"/>
    <n v="5"/>
    <n v="11"/>
    <n v="0"/>
    <m/>
    <n v="0"/>
    <n v="33"/>
    <n v="4"/>
    <n v="0"/>
    <n v="95"/>
    <n v="0.31666666666667059"/>
    <n v="45"/>
    <n v="0.29999999999999721"/>
    <n v="5"/>
    <n v="0.11111111111111063"/>
    <n v="11"/>
    <n v="0.36666666666666681"/>
    <n v="3"/>
    <n v="0.20000000000000018"/>
    <n v="0"/>
    <n v="1.3877787807814457E-16"/>
    <n v="0"/>
    <x v="2"/>
  </r>
  <r>
    <x v="1"/>
    <d v="2012-05-26T00:00:00"/>
    <x v="0"/>
    <s v="O500"/>
    <x v="116"/>
    <x v="91"/>
    <n v="737905"/>
    <n v="45046"/>
    <n v="0"/>
    <n v="2"/>
    <m/>
    <n v="2"/>
    <n v="5.9"/>
    <m/>
    <m/>
    <n v="0.51"/>
    <m/>
    <n v="218"/>
    <n v="59"/>
    <n v="6"/>
    <n v="0"/>
    <n v="5"/>
    <n v="15"/>
    <n v="0"/>
    <n v="0"/>
    <n v="1"/>
    <n v="30"/>
    <n v="6"/>
    <n v="1"/>
    <n v="218"/>
    <n v="0.72666666666666946"/>
    <n v="59"/>
    <n v="0.39333333333333037"/>
    <n v="5"/>
    <n v="0.11111111111111063"/>
    <n v="15"/>
    <n v="0.50000000000000011"/>
    <n v="6"/>
    <n v="0.40000000000000013"/>
    <n v="0"/>
    <n v="1.3877787807814457E-16"/>
    <n v="0"/>
    <x v="3"/>
  </r>
  <r>
    <x v="1"/>
    <d v="2012-05-26T00:00:00"/>
    <x v="0"/>
    <s v="O500"/>
    <x v="116"/>
    <x v="255"/>
    <n v="634283"/>
    <n v="154985"/>
    <n v="0"/>
    <n v="4"/>
    <m/>
    <n v="18"/>
    <n v="7.1"/>
    <n v="37.299999999999997"/>
    <n v="1"/>
    <n v="0.1"/>
    <s v="Clara"/>
    <n v="241"/>
    <n v="113"/>
    <n v="17"/>
    <n v="1"/>
    <n v="13"/>
    <n v="19"/>
    <n v="0"/>
    <n v="1"/>
    <n v="0"/>
    <n v="36"/>
    <n v="30"/>
    <n v="3"/>
    <n v="241"/>
    <n v="0.80333333333333534"/>
    <n v="113"/>
    <n v="0.75333333333333174"/>
    <n v="13"/>
    <n v="0.28888888888888842"/>
    <n v="19"/>
    <n v="0.63333333333333341"/>
    <n v="17"/>
    <n v="1"/>
    <n v="1"/>
    <n v="0.10000000000000014"/>
    <n v="0"/>
    <x v="4"/>
  </r>
  <r>
    <x v="1"/>
    <d v="2012-05-26T00:00:00"/>
    <x v="0"/>
    <s v="O500"/>
    <x v="116"/>
    <x v="358"/>
    <n v="615419"/>
    <n v="164268"/>
    <n v="0"/>
    <n v="8"/>
    <n v="0"/>
    <n v="10"/>
    <n v="6.9"/>
    <n v="36.4"/>
    <n v="0.3"/>
    <n v="0.1"/>
    <s v="Clara"/>
    <n v="183"/>
    <n v="98"/>
    <n v="57"/>
    <n v="0"/>
    <n v="58"/>
    <n v="14"/>
    <n v="1"/>
    <n v="1"/>
    <n v="0"/>
    <n v="44"/>
    <n v="15"/>
    <n v="3"/>
    <n v="183"/>
    <n v="0.61000000000000398"/>
    <n v="98"/>
    <n v="0.6533333333333311"/>
    <n v="58"/>
    <n v="1"/>
    <n v="14"/>
    <n v="0.46666666666666679"/>
    <n v="57"/>
    <n v="1"/>
    <n v="0"/>
    <n v="1.3877787807814457E-16"/>
    <n v="0"/>
    <x v="5"/>
  </r>
  <r>
    <x v="1"/>
    <d v="2012-05-26T00:00:00"/>
    <x v="0"/>
    <s v="O500"/>
    <x v="116"/>
    <x v="449"/>
    <n v="605638"/>
    <n v="126340"/>
    <n v="0"/>
    <n v="5"/>
    <n v="0"/>
    <n v="21"/>
    <n v="7.1"/>
    <n v="37.299999999999997"/>
    <n v="0.7"/>
    <n v="0.1"/>
    <s v="Clara"/>
    <n v="269"/>
    <n v="98"/>
    <n v="19"/>
    <n v="0"/>
    <n v="10"/>
    <n v="20"/>
    <n v="0"/>
    <n v="1"/>
    <n v="0"/>
    <n v="37"/>
    <n v="55"/>
    <n v="3"/>
    <n v="269"/>
    <n v="0.89666666666666772"/>
    <n v="98"/>
    <n v="0.6533333333333311"/>
    <n v="10"/>
    <n v="0.22222222222222177"/>
    <n v="20"/>
    <n v="0.66666666666666674"/>
    <n v="19"/>
    <n v="1"/>
    <n v="0"/>
    <n v="1.3877787807814457E-16"/>
    <n v="0"/>
    <x v="6"/>
  </r>
  <r>
    <x v="1"/>
    <d v="2012-05-26T00:00:00"/>
    <x v="0"/>
    <s v="O500"/>
    <x v="116"/>
    <x v="242"/>
    <n v="570690"/>
    <n v="91392"/>
    <n v="0"/>
    <n v="33.1"/>
    <n v="0"/>
    <n v="28.2"/>
    <n v="8"/>
    <n v="38.6"/>
    <n v="0"/>
    <n v="-1"/>
    <s v="Oscura"/>
    <n v="240.5"/>
    <n v="129.9"/>
    <n v="8.6999999999999993"/>
    <n v="3.9"/>
    <n v="24.1"/>
    <n v="22.5"/>
    <n v="0.8"/>
    <n v="0"/>
    <n v="0"/>
    <n v="107.4"/>
    <n v="24.5"/>
    <n v="6.1"/>
    <n v="241"/>
    <n v="0.80333333333333534"/>
    <n v="130"/>
    <n v="0.86670000000000003"/>
    <n v="24"/>
    <n v="0.53333333333333266"/>
    <n v="23"/>
    <n v="0.76666666666666672"/>
    <n v="9"/>
    <n v="0.60000000000000009"/>
    <n v="4"/>
    <n v="0.40000000000000013"/>
    <n v="0"/>
    <x v="7"/>
  </r>
  <r>
    <x v="1"/>
    <d v="2012-05-26T00:00:00"/>
    <x v="0"/>
    <s v="O500"/>
    <x v="116"/>
    <x v="450"/>
    <n v="554469"/>
    <n v="103318"/>
    <n v="0"/>
    <n v="2.2999999999999998"/>
    <n v="0"/>
    <n v="22.9"/>
    <n v="6.7"/>
    <n v="37.299999999999997"/>
    <m/>
    <n v="-1"/>
    <s v="Oscura"/>
    <n v="141"/>
    <n v="81.2"/>
    <n v="11"/>
    <n v="5.4"/>
    <n v="15.1"/>
    <n v="19.3"/>
    <n v="0.7"/>
    <n v="0"/>
    <n v="0"/>
    <n v="53.5"/>
    <n v="35"/>
    <n v="2.8"/>
    <n v="141"/>
    <n v="0.47000000000000491"/>
    <n v="81"/>
    <n v="0.53999999999999704"/>
    <n v="15"/>
    <n v="0.33333333333333282"/>
    <n v="19"/>
    <n v="0.63333333333333341"/>
    <n v="11"/>
    <n v="0.73333333333333339"/>
    <n v="5"/>
    <n v="0.50000000000000011"/>
    <n v="0"/>
    <x v="8"/>
  </r>
  <r>
    <x v="1"/>
    <d v="2012-05-26T00:00:00"/>
    <x v="0"/>
    <s v="O500"/>
    <x v="116"/>
    <x v="451"/>
    <n v="540674"/>
    <n v="61376"/>
    <n v="0"/>
    <n v="3.3"/>
    <n v="0"/>
    <n v="27.1"/>
    <n v="7.1"/>
    <n v="37.5"/>
    <m/>
    <n v="-1"/>
    <s v="Oscura"/>
    <n v="223.4"/>
    <n v="71.900000000000006"/>
    <n v="6.7"/>
    <n v="0.2"/>
    <n v="8.1999999999999993"/>
    <n v="21.4"/>
    <n v="0.6"/>
    <n v="0"/>
    <n v="0"/>
    <n v="44.9"/>
    <n v="28.5"/>
    <n v="3"/>
    <n v="223"/>
    <n v="0.74333333333333595"/>
    <n v="72"/>
    <n v="0.47999999999999687"/>
    <n v="8"/>
    <n v="0.17777777777777731"/>
    <n v="21"/>
    <n v="0.70000000000000007"/>
    <n v="7"/>
    <n v="0.46666666666666679"/>
    <n v="0"/>
    <n v="1.3877787807814457E-16"/>
    <n v="0"/>
    <x v="9"/>
  </r>
  <r>
    <x v="1"/>
    <d v="2012-05-26T00:00:00"/>
    <x v="0"/>
    <s v="O500"/>
    <x v="116"/>
    <x v="275"/>
    <n v="523923"/>
    <n v="72772"/>
    <n v="0"/>
    <n v="0"/>
    <n v="0"/>
    <n v="16.3"/>
    <n v="7.2"/>
    <n v="39.9"/>
    <m/>
    <n v="-1"/>
    <s v="Oscura"/>
    <n v="109.8"/>
    <n v="26.4"/>
    <n v="6.8"/>
    <n v="2.8"/>
    <n v="3.2"/>
    <n v="16.399999999999999"/>
    <n v="1"/>
    <n v="1"/>
    <n v="0"/>
    <n v="67"/>
    <n v="29.9"/>
    <n v="3.7"/>
    <n v="110"/>
    <n v="0.36666666666667092"/>
    <n v="26"/>
    <n v="0.17333333333333079"/>
    <n v="3"/>
    <n v="6.666666666666618E-2"/>
    <n v="16"/>
    <n v="0.53333333333333344"/>
    <n v="7"/>
    <n v="0.46666666666666679"/>
    <n v="3"/>
    <n v="0.30000000000000016"/>
    <n v="0"/>
    <x v="10"/>
  </r>
  <r>
    <x v="1"/>
    <d v="2012-05-26T00:00:00"/>
    <x v="0"/>
    <s v="O500"/>
    <x v="116"/>
    <x v="452"/>
    <n v="509945"/>
    <n v="30647"/>
    <n v="0"/>
    <n v="0"/>
    <n v="0"/>
    <n v="27.6"/>
    <n v="6.8"/>
    <n v="39.4"/>
    <m/>
    <n v="-1"/>
    <s v="Oscura"/>
    <n v="63.3"/>
    <n v="2.8"/>
    <n v="3.3"/>
    <n v="0.2"/>
    <n v="4.3"/>
    <n v="10.6"/>
    <n v="1.2"/>
    <n v="0.4"/>
    <n v="0"/>
    <n v="85.7"/>
    <n v="34.299999999999997"/>
    <n v="10.3"/>
    <n v="63"/>
    <n v="0.21000000000000357"/>
    <n v="3"/>
    <n v="1.999999999999752E-2"/>
    <n v="4"/>
    <n v="8.8888888888888407E-2"/>
    <n v="11"/>
    <n v="0.36666666666666681"/>
    <n v="3"/>
    <n v="0.20000000000000018"/>
    <n v="0"/>
    <n v="1.3877787807814457E-16"/>
    <n v="0"/>
    <x v="11"/>
  </r>
  <r>
    <x v="1"/>
    <d v="2012-05-26T00:00:00"/>
    <x v="0"/>
    <s v="O500"/>
    <x v="116"/>
    <x v="407"/>
    <n v="479903"/>
    <n v="28752"/>
    <n v="0"/>
    <n v="19.8"/>
    <n v="0"/>
    <n v="17.8"/>
    <n v="7.3"/>
    <n v="35"/>
    <m/>
    <n v="-1"/>
    <s v="Oscura"/>
    <n v="17.899999999999999"/>
    <n v="30.1"/>
    <n v="2.9"/>
    <n v="2.6"/>
    <n v="9.1999999999999993"/>
    <n v="5.7"/>
    <n v="0.4"/>
    <n v="0.3"/>
    <n v="0"/>
    <n v="102.8"/>
    <n v="30.9"/>
    <n v="4.4000000000000004"/>
    <n v="18"/>
    <n v="6.0000000000003849E-2"/>
    <n v="30"/>
    <n v="0.1999999999999974"/>
    <n v="9"/>
    <n v="0.19999999999999954"/>
    <n v="6"/>
    <n v="0.20000000000000018"/>
    <n v="3"/>
    <n v="0.20000000000000018"/>
    <n v="3"/>
    <n v="0.30000000000000016"/>
    <n v="0"/>
    <x v="12"/>
  </r>
  <r>
    <x v="1"/>
    <d v="2012-06-23T00:00:00"/>
    <x v="0"/>
    <s v="O500"/>
    <x v="117"/>
    <x v="374"/>
    <n v="833619"/>
    <n v="44796"/>
    <n v="0"/>
    <n v="3"/>
    <m/>
    <n v="1"/>
    <n v="6"/>
    <m/>
    <m/>
    <n v="0.2"/>
    <m/>
    <n v="170"/>
    <n v="55"/>
    <n v="4"/>
    <n v="0"/>
    <n v="7"/>
    <n v="14"/>
    <n v="0"/>
    <n v="0"/>
    <n v="2"/>
    <n v="36"/>
    <n v="4"/>
    <n v="0"/>
    <n v="170"/>
    <n v="0.56666666666667109"/>
    <n v="55"/>
    <n v="0.36666666666666375"/>
    <n v="7"/>
    <n v="0.15555555555555509"/>
    <n v="14"/>
    <n v="0.46666666666666679"/>
    <n v="4"/>
    <n v="0.26666666666666683"/>
    <n v="0"/>
    <n v="1.3877787807814457E-16"/>
    <n v="1"/>
    <x v="0"/>
  </r>
  <r>
    <x v="1"/>
    <d v="2012-06-23T00:00:00"/>
    <x v="0"/>
    <s v="O500"/>
    <x v="117"/>
    <x v="23"/>
    <n v="806887"/>
    <n v="18064"/>
    <n v="0"/>
    <n v="3"/>
    <m/>
    <n v="1"/>
    <n v="6.3"/>
    <m/>
    <m/>
    <n v="0.19"/>
    <m/>
    <n v="71"/>
    <n v="33"/>
    <n v="4"/>
    <n v="0"/>
    <n v="4"/>
    <n v="9"/>
    <n v="1"/>
    <n v="0"/>
    <n v="1"/>
    <n v="32"/>
    <n v="3"/>
    <n v="0"/>
    <n v="71"/>
    <n v="0.23666666666667019"/>
    <n v="33"/>
    <n v="0.21999999999999736"/>
    <n v="4"/>
    <n v="8.8888888888888407E-2"/>
    <n v="9"/>
    <n v="0.30000000000000016"/>
    <n v="4"/>
    <n v="0.26666666666666683"/>
    <n v="0"/>
    <n v="1.3877787807814457E-16"/>
    <n v="0"/>
    <x v="1"/>
  </r>
  <r>
    <x v="1"/>
    <d v="2012-06-23T00:00:00"/>
    <x v="0"/>
    <s v="O500"/>
    <x v="117"/>
    <x v="320"/>
    <n v="788823"/>
    <n v="91636"/>
    <n v="0"/>
    <n v="4"/>
    <m/>
    <n v="3"/>
    <n v="5.9"/>
    <m/>
    <m/>
    <n v="0.31"/>
    <m/>
    <n v="184"/>
    <n v="76"/>
    <n v="11"/>
    <n v="0"/>
    <n v="12"/>
    <n v="12"/>
    <n v="1"/>
    <n v="1"/>
    <n v="2"/>
    <n v="30"/>
    <n v="7"/>
    <n v="1"/>
    <n v="184"/>
    <n v="0.61333333333333728"/>
    <n v="76"/>
    <n v="0.50666666666666349"/>
    <n v="12"/>
    <n v="0.26666666666666622"/>
    <n v="12"/>
    <n v="0.40000000000000013"/>
    <n v="11"/>
    <n v="0.73333333333333339"/>
    <n v="0"/>
    <n v="1.3877787807814457E-16"/>
    <n v="0"/>
    <x v="2"/>
  </r>
  <r>
    <x v="1"/>
    <d v="2012-06-23T00:00:00"/>
    <x v="0"/>
    <s v="O500"/>
    <x v="117"/>
    <x v="139"/>
    <n v="723179"/>
    <n v="5966"/>
    <n v="0"/>
    <n v="1"/>
    <m/>
    <n v="1"/>
    <n v="6.5369999999999999"/>
    <n v="29.95"/>
    <n v="1.26"/>
    <n v="0.04"/>
    <m/>
    <n v="18"/>
    <n v="13"/>
    <n v="3"/>
    <n v="0"/>
    <n v="2"/>
    <n v="0"/>
    <n v="0"/>
    <m/>
    <n v="0"/>
    <n v="26"/>
    <n v="1"/>
    <n v="0"/>
    <n v="18"/>
    <n v="6.0000000000003849E-2"/>
    <n v="13"/>
    <n v="8.6666666666664199E-2"/>
    <n v="2"/>
    <n v="4.4444444444443953E-2"/>
    <n v="0"/>
    <n v="2.0816681711721685E-16"/>
    <n v="3"/>
    <n v="0.20000000000000018"/>
    <n v="0"/>
    <n v="1.3877787807814457E-16"/>
    <n v="0"/>
    <x v="3"/>
  </r>
  <r>
    <x v="1"/>
    <d v="2012-06-23T00:00:00"/>
    <x v="0"/>
    <s v="O500"/>
    <x v="117"/>
    <x v="2"/>
    <n v="760633"/>
    <n v="69591"/>
    <n v="0"/>
    <n v="7"/>
    <m/>
    <n v="2"/>
    <n v="5.7949999999999999"/>
    <n v="27.09"/>
    <n v="1.34"/>
    <n v="0.28000000000000003"/>
    <m/>
    <n v="217"/>
    <n v="75"/>
    <n v="6"/>
    <n v="0"/>
    <n v="13"/>
    <n v="15"/>
    <n v="0"/>
    <m/>
    <n v="1"/>
    <n v="28"/>
    <n v="3"/>
    <n v="2"/>
    <n v="217"/>
    <n v="0.72333333333333616"/>
    <n v="75"/>
    <n v="0.49999999999999684"/>
    <n v="13"/>
    <n v="0.28888888888888842"/>
    <n v="15"/>
    <n v="0.50000000000000011"/>
    <n v="6"/>
    <n v="0.40000000000000013"/>
    <n v="0"/>
    <n v="1.3877787807814457E-16"/>
    <n v="0"/>
    <x v="4"/>
  </r>
  <r>
    <x v="1"/>
    <d v="2012-06-23T00:00:00"/>
    <x v="0"/>
    <s v="O500"/>
    <x v="117"/>
    <x v="453"/>
    <n v="717213"/>
    <n v="89785"/>
    <n v="0"/>
    <n v="4"/>
    <m/>
    <n v="2"/>
    <n v="6.3"/>
    <m/>
    <m/>
    <n v="0.18"/>
    <m/>
    <n v="34"/>
    <n v="24"/>
    <n v="8"/>
    <n v="0"/>
    <n v="5"/>
    <n v="2"/>
    <n v="0"/>
    <n v="1"/>
    <n v="0"/>
    <n v="26"/>
    <n v="2"/>
    <n v="0"/>
    <n v="34"/>
    <n v="0.11333333333333709"/>
    <n v="24"/>
    <n v="0.15999999999999748"/>
    <n v="5"/>
    <n v="0.11111111111111063"/>
    <n v="2"/>
    <n v="6.6666666666666874E-2"/>
    <n v="8"/>
    <n v="0.53333333333333344"/>
    <n v="0"/>
    <n v="1.3877787807814457E-16"/>
    <n v="0"/>
    <x v="5"/>
  </r>
  <r>
    <x v="1"/>
    <d v="2012-06-23T00:00:00"/>
    <x v="0"/>
    <s v="O500"/>
    <x v="117"/>
    <x v="14"/>
    <n v="702766"/>
    <n v="75338"/>
    <n v="0"/>
    <n v="4"/>
    <m/>
    <n v="4"/>
    <n v="6.1"/>
    <m/>
    <m/>
    <n v="0.49"/>
    <m/>
    <n v="85"/>
    <n v="53"/>
    <n v="27"/>
    <n v="0"/>
    <n v="10"/>
    <n v="8"/>
    <n v="1"/>
    <n v="0"/>
    <n v="0"/>
    <n v="48"/>
    <n v="5"/>
    <n v="1"/>
    <n v="85"/>
    <n v="0.28333333333333705"/>
    <n v="53"/>
    <n v="0.35333333333333045"/>
    <n v="10"/>
    <n v="0.22222222222222177"/>
    <n v="8"/>
    <n v="0.26666666666666683"/>
    <n v="27"/>
    <n v="1"/>
    <n v="0"/>
    <n v="1.3877787807814457E-16"/>
    <n v="0"/>
    <x v="6"/>
  </r>
  <r>
    <x v="1"/>
    <d v="2012-06-23T00:00:00"/>
    <x v="0"/>
    <s v="O500"/>
    <x v="117"/>
    <x v="71"/>
    <n v="692689"/>
    <n v="65261"/>
    <n v="0"/>
    <n v="4"/>
    <m/>
    <n v="4"/>
    <n v="6.2"/>
    <m/>
    <m/>
    <n v="0.56999999999999995"/>
    <m/>
    <n v="38"/>
    <n v="41"/>
    <n v="3"/>
    <n v="0"/>
    <n v="8"/>
    <n v="3"/>
    <n v="0"/>
    <n v="0"/>
    <n v="0"/>
    <n v="26"/>
    <n v="3"/>
    <n v="1"/>
    <n v="38"/>
    <n v="0.1266666666666704"/>
    <n v="41"/>
    <n v="0.2733333333333306"/>
    <n v="8"/>
    <n v="0.17777777777777731"/>
    <n v="3"/>
    <n v="0.1000000000000002"/>
    <n v="3"/>
    <n v="0.20000000000000018"/>
    <n v="0"/>
    <n v="1.3877787807814457E-16"/>
    <n v="0"/>
    <x v="7"/>
  </r>
  <r>
    <x v="1"/>
    <d v="2012-06-23T00:00:00"/>
    <x v="0"/>
    <s v="O500"/>
    <x v="117"/>
    <x v="277"/>
    <n v="658198"/>
    <n v="30770"/>
    <n v="0"/>
    <n v="4"/>
    <m/>
    <n v="4"/>
    <n v="6.5"/>
    <m/>
    <m/>
    <n v="0.24"/>
    <m/>
    <n v="27"/>
    <n v="36"/>
    <n v="4"/>
    <n v="0"/>
    <n v="4"/>
    <n v="1"/>
    <n v="1"/>
    <n v="0"/>
    <n v="0"/>
    <n v="35"/>
    <n v="4"/>
    <n v="1"/>
    <n v="27"/>
    <n v="9.0000000000003799E-2"/>
    <n v="36"/>
    <n v="0.23999999999999733"/>
    <n v="4"/>
    <n v="8.8888888888888407E-2"/>
    <n v="1"/>
    <n v="3.3333333333333541E-2"/>
    <n v="4"/>
    <n v="0.26666666666666683"/>
    <n v="0"/>
    <n v="1.3877787807814457E-16"/>
    <n v="0"/>
    <x v="8"/>
  </r>
  <r>
    <x v="1"/>
    <d v="2012-06-23T00:00:00"/>
    <x v="0"/>
    <s v="O500"/>
    <x v="117"/>
    <x v="317"/>
    <n v="618702"/>
    <n v="65896"/>
    <n v="0"/>
    <n v="13"/>
    <n v="0"/>
    <n v="13"/>
    <n v="7"/>
    <n v="36.799999999999997"/>
    <n v="0.1"/>
    <n v="0.1"/>
    <s v="Clara"/>
    <n v="87"/>
    <n v="181"/>
    <n v="7"/>
    <n v="0"/>
    <n v="21"/>
    <n v="6"/>
    <n v="0"/>
    <n v="1"/>
    <n v="0"/>
    <n v="36"/>
    <n v="11"/>
    <n v="2"/>
    <n v="87"/>
    <n v="0.29000000000000375"/>
    <n v="181"/>
    <n v="1"/>
    <n v="21"/>
    <n v="0.46666666666666601"/>
    <n v="6"/>
    <n v="0.20000000000000018"/>
    <n v="7"/>
    <n v="0.46666666666666679"/>
    <n v="0"/>
    <n v="1.3877787807814457E-16"/>
    <n v="0"/>
    <x v="9"/>
  </r>
  <r>
    <x v="1"/>
    <d v="2012-06-23T00:00:00"/>
    <x v="0"/>
    <s v="O500"/>
    <x v="117"/>
    <x v="390"/>
    <n v="588377"/>
    <n v="35571"/>
    <n v="0"/>
    <n v="11"/>
    <n v="-1"/>
    <n v="11"/>
    <n v="7.1"/>
    <n v="36.9"/>
    <n v="0.7"/>
    <n v="0.1"/>
    <s v="Clara"/>
    <n v="43"/>
    <n v="101"/>
    <n v="7"/>
    <n v="1"/>
    <n v="16"/>
    <n v="16"/>
    <n v="0"/>
    <n v="1"/>
    <n v="-1"/>
    <n v="28"/>
    <n v="8"/>
    <n v="1"/>
    <n v="43"/>
    <n v="0.14333333333333703"/>
    <n v="101"/>
    <n v="0.67333333333333123"/>
    <n v="16"/>
    <n v="0.35555555555555501"/>
    <n v="16"/>
    <n v="0.53333333333333344"/>
    <n v="7"/>
    <n v="0.46666666666666679"/>
    <n v="1"/>
    <n v="0.10000000000000014"/>
    <n v="0"/>
    <x v="10"/>
  </r>
  <r>
    <x v="1"/>
    <d v="2012-06-23T00:00:00"/>
    <x v="0"/>
    <s v="O500"/>
    <x v="117"/>
    <x v="64"/>
    <n v="518440"/>
    <n v="119838"/>
    <n v="0"/>
    <n v="0"/>
    <n v="0"/>
    <n v="5.6"/>
    <n v="7.1"/>
    <n v="35.9"/>
    <m/>
    <n v="-1"/>
    <s v="Oscura"/>
    <n v="42.5"/>
    <n v="0.2"/>
    <n v="3.2"/>
    <n v="0"/>
    <n v="1.1000000000000001"/>
    <n v="12.2"/>
    <n v="1.2"/>
    <n v="0"/>
    <n v="0"/>
    <n v="110"/>
    <n v="29.8"/>
    <n v="2.7"/>
    <n v="43"/>
    <n v="0.14333333333333703"/>
    <n v="0"/>
    <n v="-2.482389294122811E-15"/>
    <n v="1"/>
    <n v="2.222222222222173E-2"/>
    <n v="12"/>
    <n v="0.40000000000000013"/>
    <n v="3"/>
    <n v="0.20000000000000018"/>
    <n v="0"/>
    <n v="1.3877787807814457E-16"/>
    <n v="0"/>
    <x v="11"/>
  </r>
  <r>
    <x v="1"/>
    <d v="2012-06-23T00:00:00"/>
    <x v="0"/>
    <s v="O500"/>
    <x v="117"/>
    <x v="454"/>
    <n v="486992"/>
    <n v="88390"/>
    <n v="0"/>
    <n v="0"/>
    <n v="0"/>
    <n v="9.9"/>
    <n v="7.1"/>
    <n v="36.299999999999997"/>
    <m/>
    <n v="-1"/>
    <s v="Oscura"/>
    <n v="75.599999999999994"/>
    <n v="36.299999999999997"/>
    <n v="7.1"/>
    <n v="1.1000000000000001"/>
    <n v="8.3000000000000007"/>
    <n v="19.399999999999999"/>
    <n v="1.3"/>
    <n v="1.6"/>
    <n v="0"/>
    <n v="67.3"/>
    <n v="40"/>
    <n v="0.6"/>
    <n v="76"/>
    <n v="0.25333333333333685"/>
    <n v="36"/>
    <n v="0.23999999999999733"/>
    <n v="8"/>
    <n v="0.17777777777777731"/>
    <n v="19"/>
    <n v="0.63333333333333341"/>
    <n v="7"/>
    <n v="0.46666666666666679"/>
    <n v="1"/>
    <n v="0.10000000000000014"/>
    <n v="0"/>
    <x v="12"/>
  </r>
  <r>
    <x v="1"/>
    <d v="2012-08-06T00:00:00"/>
    <x v="0"/>
    <s v="O500"/>
    <x v="118"/>
    <x v="187"/>
    <n v="838038"/>
    <n v="49536"/>
    <n v="0"/>
    <n v="2"/>
    <m/>
    <n v="1"/>
    <n v="5.9"/>
    <m/>
    <m/>
    <n v="0.11"/>
    <m/>
    <n v="69"/>
    <n v="59"/>
    <n v="1"/>
    <n v="0"/>
    <n v="5"/>
    <n v="8"/>
    <n v="0"/>
    <n v="0"/>
    <n v="0"/>
    <n v="33"/>
    <n v="5"/>
    <n v="0"/>
    <n v="69"/>
    <n v="0.23000000000000353"/>
    <n v="59"/>
    <n v="0.39333333333333037"/>
    <n v="5"/>
    <n v="0.11111111111111063"/>
    <n v="8"/>
    <n v="0.26666666666666683"/>
    <n v="1"/>
    <n v="6.666666666666686E-2"/>
    <n v="0"/>
    <n v="1.3877787807814457E-16"/>
    <n v="1"/>
    <x v="0"/>
  </r>
  <r>
    <x v="1"/>
    <d v="2012-08-06T00:00:00"/>
    <x v="0"/>
    <s v="O500"/>
    <x v="118"/>
    <x v="25"/>
    <n v="747968"/>
    <n v="66168"/>
    <n v="0"/>
    <n v="3"/>
    <m/>
    <n v="2"/>
    <n v="5.93"/>
    <n v="27.65"/>
    <n v="1.24"/>
    <n v="0.19"/>
    <m/>
    <n v="68"/>
    <n v="35"/>
    <n v="2"/>
    <n v="0"/>
    <n v="7"/>
    <n v="6"/>
    <n v="0"/>
    <m/>
    <n v="0"/>
    <n v="32"/>
    <n v="3"/>
    <n v="0"/>
    <n v="68"/>
    <n v="0.22666666666667021"/>
    <n v="35"/>
    <n v="0.23333333333333067"/>
    <n v="7"/>
    <n v="0.15555555555555509"/>
    <n v="6"/>
    <n v="0.20000000000000018"/>
    <n v="2"/>
    <n v="0.13333333333333353"/>
    <n v="0"/>
    <n v="1.3877787807814457E-16"/>
    <n v="0"/>
    <x v="1"/>
  </r>
  <r>
    <x v="1"/>
    <d v="2012-08-06T00:00:00"/>
    <x v="0"/>
    <s v="O500"/>
    <x v="118"/>
    <x v="14"/>
    <n v="739244"/>
    <n v="48202"/>
    <n v="0"/>
    <n v="4"/>
    <m/>
    <n v="2"/>
    <n v="5.9"/>
    <m/>
    <m/>
    <n v="0.27"/>
    <m/>
    <n v="328"/>
    <n v="57"/>
    <n v="7"/>
    <n v="0"/>
    <n v="9"/>
    <n v="18"/>
    <n v="0"/>
    <n v="0"/>
    <n v="2"/>
    <n v="32"/>
    <n v="6"/>
    <n v="1"/>
    <n v="328"/>
    <n v="1.3"/>
    <n v="57"/>
    <n v="0.37999999999999706"/>
    <n v="9"/>
    <n v="0.19999999999999954"/>
    <n v="18"/>
    <n v="0.60000000000000009"/>
    <n v="7"/>
    <n v="0.46666666666666679"/>
    <n v="0"/>
    <n v="1.3877787807814457E-16"/>
    <n v="0"/>
    <x v="2"/>
  </r>
  <r>
    <x v="1"/>
    <d v="2012-08-06T00:00:00"/>
    <x v="0"/>
    <s v="O500"/>
    <x v="118"/>
    <x v="203"/>
    <n v="675412"/>
    <n v="31254"/>
    <n v="0"/>
    <n v="4"/>
    <m/>
    <n v="5"/>
    <n v="6.2"/>
    <m/>
    <m/>
    <n v="0.8"/>
    <m/>
    <n v="186"/>
    <n v="66"/>
    <n v="12"/>
    <n v="0"/>
    <n v="12"/>
    <n v="14"/>
    <n v="0"/>
    <n v="0"/>
    <n v="1"/>
    <n v="39"/>
    <n v="7"/>
    <n v="2"/>
    <n v="186"/>
    <n v="0.62000000000000388"/>
    <n v="66"/>
    <n v="0.43999999999999695"/>
    <n v="12"/>
    <n v="0.26666666666666622"/>
    <n v="14"/>
    <n v="0.46666666666666679"/>
    <n v="12"/>
    <n v="0.8"/>
    <n v="0"/>
    <n v="1.3877787807814457E-16"/>
    <n v="0"/>
    <x v="3"/>
  </r>
  <r>
    <x v="1"/>
    <d v="2012-08-06T00:00:00"/>
    <x v="0"/>
    <s v="O500"/>
    <x v="118"/>
    <x v="62"/>
    <n v="644158"/>
    <n v="167119"/>
    <n v="0"/>
    <n v="5"/>
    <m/>
    <n v="13"/>
    <n v="7.1"/>
    <n v="37.299999999999997"/>
    <n v="1.1000000000000001"/>
    <n v="0.1"/>
    <s v="Clara"/>
    <n v="312"/>
    <n v="121"/>
    <n v="26"/>
    <n v="0"/>
    <n v="19"/>
    <n v="16"/>
    <n v="0"/>
    <n v="0"/>
    <n v="0"/>
    <n v="41"/>
    <n v="22"/>
    <n v="5"/>
    <n v="312"/>
    <n v="1.3"/>
    <n v="121"/>
    <n v="0.80666666666666542"/>
    <n v="19"/>
    <n v="0.42222222222222161"/>
    <n v="16"/>
    <n v="0.53333333333333344"/>
    <n v="26"/>
    <n v="1"/>
    <n v="0"/>
    <n v="1.3877787807814457E-16"/>
    <n v="0"/>
    <x v="4"/>
  </r>
  <r>
    <x v="1"/>
    <d v="2012-08-06T00:00:00"/>
    <x v="0"/>
    <s v="O500"/>
    <x v="118"/>
    <x v="217"/>
    <n v="615371"/>
    <n v="138332"/>
    <n v="0"/>
    <n v="5"/>
    <n v="0"/>
    <n v="15"/>
    <n v="7.1"/>
    <n v="39.299999999999997"/>
    <n v="0"/>
    <n v="0.1"/>
    <s v="Clara"/>
    <n v="410"/>
    <n v="121"/>
    <n v="31"/>
    <n v="1"/>
    <n v="24"/>
    <n v="21"/>
    <n v="1"/>
    <n v="1"/>
    <n v="0"/>
    <n v="42"/>
    <n v="22"/>
    <n v="7"/>
    <n v="410"/>
    <n v="1.3"/>
    <n v="121"/>
    <n v="0.80666666666666542"/>
    <n v="24"/>
    <n v="0.53333333333333266"/>
    <n v="21"/>
    <n v="0.70000000000000007"/>
    <n v="31"/>
    <n v="1"/>
    <n v="1"/>
    <n v="0.10000000000000014"/>
    <n v="0"/>
    <x v="5"/>
  </r>
  <r>
    <x v="1"/>
    <d v="2012-08-06T00:00:00"/>
    <x v="0"/>
    <s v="O500"/>
    <x v="118"/>
    <x v="149"/>
    <n v="568655"/>
    <n v="91616"/>
    <n v="0"/>
    <n v="0.7"/>
    <n v="0"/>
    <n v="30.6"/>
    <n v="6.9"/>
    <n v="36.299999999999997"/>
    <m/>
    <n v="-1"/>
    <s v="Oscura"/>
    <n v="162"/>
    <n v="60.3"/>
    <n v="16.8"/>
    <n v="0.4"/>
    <n v="14.8"/>
    <n v="20.2"/>
    <n v="1"/>
    <n v="0"/>
    <n v="0"/>
    <n v="44.1"/>
    <n v="32.1"/>
    <n v="5.2"/>
    <n v="162"/>
    <n v="0.5400000000000047"/>
    <n v="60"/>
    <n v="0.39999999999999702"/>
    <n v="15"/>
    <n v="0.33333333333333282"/>
    <n v="20"/>
    <n v="0.66666666666666674"/>
    <n v="17"/>
    <n v="1"/>
    <n v="0"/>
    <n v="1.3877787807814457E-16"/>
    <n v="0"/>
    <x v="6"/>
  </r>
  <r>
    <x v="1"/>
    <d v="2012-08-06T00:00:00"/>
    <x v="0"/>
    <s v="O500"/>
    <x v="118"/>
    <x v="292"/>
    <n v="536118"/>
    <n v="59079"/>
    <n v="0"/>
    <n v="0"/>
    <n v="0"/>
    <n v="25.4"/>
    <n v="6.7"/>
    <n v="35.6"/>
    <m/>
    <n v="-1"/>
    <s v="Oscura"/>
    <n v="77.3"/>
    <n v="37.4"/>
    <n v="13.4"/>
    <n v="0.4"/>
    <n v="14.8"/>
    <n v="20.100000000000001"/>
    <n v="1"/>
    <n v="0"/>
    <n v="0"/>
    <n v="134.4"/>
    <n v="32.799999999999997"/>
    <n v="5.9"/>
    <n v="77"/>
    <n v="0.25666666666667021"/>
    <n v="37"/>
    <n v="0.24666666666666398"/>
    <n v="15"/>
    <n v="0.33333333333333282"/>
    <n v="20"/>
    <n v="0.66666666666666674"/>
    <n v="13"/>
    <n v="0.8666666666666667"/>
    <n v="0"/>
    <n v="1.3877787807814457E-16"/>
    <n v="0"/>
    <x v="7"/>
  </r>
  <r>
    <x v="1"/>
    <d v="2012-08-06T00:00:00"/>
    <x v="0"/>
    <s v="O500"/>
    <x v="118"/>
    <x v="432"/>
    <n v="520134"/>
    <n v="43095"/>
    <n v="0"/>
    <n v="0"/>
    <n v="0.1"/>
    <n v="20.2"/>
    <n v="7.1"/>
    <n v="38.5"/>
    <m/>
    <n v="0"/>
    <s v="Oscura"/>
    <n v="118.8"/>
    <n v="20.8"/>
    <n v="8.1999999999999993"/>
    <n v="1.5"/>
    <n v="7.2"/>
    <n v="8.6"/>
    <n v="1.3"/>
    <n v="2.5"/>
    <n v="0"/>
    <n v="29.5"/>
    <n v="24.5"/>
    <n v="3.3"/>
    <n v="119"/>
    <n v="0.39666666666667111"/>
    <n v="21"/>
    <n v="0.13999999999999752"/>
    <n v="7"/>
    <n v="0.15555555555555509"/>
    <n v="9"/>
    <n v="0.30000000000000016"/>
    <n v="8"/>
    <n v="0.53333333333333344"/>
    <n v="2"/>
    <n v="0.20000000000000015"/>
    <n v="0"/>
    <x v="8"/>
  </r>
  <r>
    <x v="1"/>
    <d v="2015-02-14T00:00:00"/>
    <x v="0"/>
    <s v="O500"/>
    <x v="119"/>
    <x v="455"/>
    <n v="858737"/>
    <n v="30587"/>
    <n v="0"/>
    <n v="3"/>
    <m/>
    <n v="4"/>
    <n v="6.9"/>
    <m/>
    <m/>
    <n v="0.02"/>
    <s v="Clara"/>
    <n v="121"/>
    <n v="50"/>
    <n v="26"/>
    <n v="0"/>
    <n v="7"/>
    <n v="13"/>
    <n v="0"/>
    <n v="0"/>
    <n v="1"/>
    <n v="30"/>
    <n v="2"/>
    <n v="0"/>
    <n v="121"/>
    <n v="0.40333333333333782"/>
    <n v="50"/>
    <n v="0.33333333333333048"/>
    <n v="7"/>
    <n v="0.15555555555555509"/>
    <n v="13"/>
    <n v="0.43333333333333346"/>
    <n v="26"/>
    <n v="1"/>
    <n v="0"/>
    <n v="1.3877787807814457E-16"/>
    <n v="1"/>
    <x v="0"/>
  </r>
  <r>
    <x v="1"/>
    <d v="2015-02-14T00:00:00"/>
    <x v="0"/>
    <s v="O500"/>
    <x v="119"/>
    <x v="456"/>
    <n v="826629"/>
    <n v="78303"/>
    <n v="0"/>
    <n v="5"/>
    <m/>
    <n v="11"/>
    <n v="5.7"/>
    <m/>
    <m/>
    <n v="0.2"/>
    <m/>
    <n v="441"/>
    <n v="141"/>
    <n v="147"/>
    <n v="0"/>
    <n v="21"/>
    <n v="29"/>
    <n v="1"/>
    <n v="1"/>
    <n v="3"/>
    <n v="44"/>
    <n v="11"/>
    <n v="2"/>
    <n v="441"/>
    <n v="1.3"/>
    <n v="141"/>
    <n v="0.93999999999999961"/>
    <n v="21"/>
    <n v="0.46666666666666601"/>
    <n v="29"/>
    <n v="0.96666666666666667"/>
    <n v="147"/>
    <n v="1"/>
    <n v="0"/>
    <n v="1.3877787807814457E-16"/>
    <n v="0"/>
    <x v="1"/>
  </r>
  <r>
    <x v="1"/>
    <d v="2015-02-14T00:00:00"/>
    <x v="0"/>
    <s v="O500"/>
    <x v="119"/>
    <x v="327"/>
    <n v="793930"/>
    <n v="45604"/>
    <n v="0"/>
    <n v="5"/>
    <m/>
    <n v="12"/>
    <n v="5.7"/>
    <m/>
    <m/>
    <n v="7.0000000000000007E-2"/>
    <m/>
    <n v="200"/>
    <n v="81"/>
    <n v="211"/>
    <n v="0"/>
    <n v="13"/>
    <n v="16"/>
    <n v="0"/>
    <n v="0"/>
    <n v="2"/>
    <n v="45"/>
    <n v="13"/>
    <n v="2"/>
    <n v="200"/>
    <n v="0.66666666666667007"/>
    <n v="81"/>
    <n v="0.53999999999999704"/>
    <n v="13"/>
    <n v="0.28888888888888842"/>
    <n v="16"/>
    <n v="0.53333333333333344"/>
    <n v="211"/>
    <n v="1"/>
    <n v="0"/>
    <n v="1.3877787807814457E-16"/>
    <n v="0"/>
    <x v="2"/>
  </r>
  <r>
    <x v="1"/>
    <d v="2015-02-14T00:00:00"/>
    <x v="0"/>
    <s v="O500"/>
    <x v="119"/>
    <x v="424"/>
    <n v="758873"/>
    <n v="74705"/>
    <n v="0"/>
    <n v="2"/>
    <m/>
    <n v="2"/>
    <n v="6.3680000000000003"/>
    <n v="29.14"/>
    <n v="1.21"/>
    <n v="0.08"/>
    <m/>
    <n v="20"/>
    <n v="30"/>
    <n v="4"/>
    <n v="0"/>
    <n v="4"/>
    <n v="0"/>
    <n v="0"/>
    <m/>
    <n v="0"/>
    <n v="33"/>
    <n v="3"/>
    <n v="0"/>
    <n v="20"/>
    <n v="6.666666666667051E-2"/>
    <n v="30"/>
    <n v="0.1999999999999974"/>
    <n v="4"/>
    <n v="8.8888888888888407E-2"/>
    <n v="0"/>
    <n v="2.0816681711721685E-16"/>
    <n v="4"/>
    <n v="0.26666666666666683"/>
    <n v="0"/>
    <n v="1.3877787807814457E-16"/>
    <n v="0"/>
    <x v="3"/>
  </r>
  <r>
    <x v="1"/>
    <d v="2015-02-14T00:00:00"/>
    <x v="1"/>
    <s v="O500"/>
    <x v="119"/>
    <x v="33"/>
    <n v="728542"/>
    <n v="46742"/>
    <n v="0"/>
    <n v="3"/>
    <m/>
    <n v="1"/>
    <n v="5.9"/>
    <m/>
    <m/>
    <n v="0.11"/>
    <m/>
    <n v="59"/>
    <n v="37"/>
    <n v="4"/>
    <n v="0"/>
    <n v="8"/>
    <n v="6"/>
    <n v="0"/>
    <n v="0"/>
    <n v="0"/>
    <n v="27"/>
    <n v="3"/>
    <n v="0"/>
    <n v="59"/>
    <n v="0.19666666666667026"/>
    <n v="37"/>
    <n v="0.24666666666666398"/>
    <n v="8"/>
    <n v="0.17777777777777731"/>
    <n v="6"/>
    <n v="0.20000000000000018"/>
    <n v="4"/>
    <n v="0.26666666666666683"/>
    <n v="0"/>
    <n v="1.3877787807814457E-16"/>
    <n v="0"/>
    <x v="4"/>
  </r>
  <r>
    <x v="1"/>
    <d v="2015-02-14T00:00:00"/>
    <x v="1"/>
    <s v="O500"/>
    <x v="119"/>
    <x v="457"/>
    <n v="738501"/>
    <n v="54333"/>
    <n v="0"/>
    <n v="2"/>
    <m/>
    <n v="1"/>
    <n v="6.8"/>
    <m/>
    <m/>
    <n v="0.17"/>
    <m/>
    <n v="25"/>
    <n v="22"/>
    <n v="8"/>
    <n v="0"/>
    <n v="3"/>
    <n v="4"/>
    <n v="0"/>
    <n v="0"/>
    <n v="0"/>
    <n v="29"/>
    <n v="2"/>
    <n v="0"/>
    <n v="25"/>
    <n v="8.3333333333337145E-2"/>
    <n v="22"/>
    <n v="0.14666666666666417"/>
    <n v="3"/>
    <n v="6.666666666666618E-2"/>
    <n v="4"/>
    <n v="0.13333333333333353"/>
    <n v="8"/>
    <n v="0.53333333333333344"/>
    <n v="0"/>
    <n v="1.3877787807814457E-16"/>
    <n v="0"/>
    <x v="5"/>
  </r>
  <r>
    <x v="1"/>
    <d v="2015-02-14T00:00:00"/>
    <x v="1"/>
    <s v="O500"/>
    <x v="119"/>
    <x v="410"/>
    <n v="636269"/>
    <n v="138259"/>
    <n v="0"/>
    <n v="5"/>
    <m/>
    <n v="17"/>
    <n v="7"/>
    <n v="36.299999999999997"/>
    <n v="1.2"/>
    <n v="0.1"/>
    <s v="Clara"/>
    <n v="164"/>
    <n v="108"/>
    <n v="60"/>
    <n v="0"/>
    <n v="15"/>
    <n v="11"/>
    <n v="1"/>
    <n v="1"/>
    <n v="0"/>
    <n v="47"/>
    <n v="20"/>
    <n v="8"/>
    <n v="164"/>
    <n v="0.5466666666666713"/>
    <n v="108"/>
    <n v="0.7199999999999982"/>
    <n v="15"/>
    <n v="0.33333333333333282"/>
    <n v="11"/>
    <n v="0.36666666666666681"/>
    <n v="60"/>
    <n v="1"/>
    <n v="0"/>
    <n v="1.3877787807814457E-16"/>
    <n v="0"/>
    <x v="6"/>
  </r>
  <r>
    <x v="1"/>
    <d v="2015-02-14T00:00:00"/>
    <x v="1"/>
    <s v="O500"/>
    <x v="119"/>
    <x v="290"/>
    <n v="637224"/>
    <n v="168276"/>
    <n v="0"/>
    <n v="2"/>
    <m/>
    <n v="5"/>
    <n v="7.2"/>
    <n v="37.1"/>
    <n v="1.1000000000000001"/>
    <n v="0.1"/>
    <s v="Clara"/>
    <n v="66"/>
    <n v="72"/>
    <n v="7"/>
    <n v="0"/>
    <n v="7"/>
    <n v="5"/>
    <n v="0"/>
    <n v="0"/>
    <n v="0"/>
    <n v="31"/>
    <n v="6"/>
    <n v="1"/>
    <n v="66"/>
    <n v="0.22000000000000355"/>
    <n v="72"/>
    <n v="0.47999999999999687"/>
    <n v="7"/>
    <n v="0.15555555555555509"/>
    <n v="5"/>
    <n v="0.16666666666666685"/>
    <n v="7"/>
    <n v="0.46666666666666679"/>
    <n v="0"/>
    <n v="1.3877787807814457E-16"/>
    <n v="0"/>
    <x v="7"/>
  </r>
  <r>
    <x v="1"/>
    <d v="2015-02-14T00:00:00"/>
    <x v="1"/>
    <s v="O500"/>
    <x v="119"/>
    <x v="458"/>
    <n v="606697"/>
    <n v="108687"/>
    <n v="0"/>
    <n v="5"/>
    <n v="0"/>
    <n v="16"/>
    <n v="7"/>
    <n v="36.299999999999997"/>
    <n v="0.6"/>
    <n v="0.1"/>
    <s v="Clara"/>
    <n v="96"/>
    <n v="78"/>
    <n v="55"/>
    <n v="0"/>
    <n v="13"/>
    <n v="9"/>
    <n v="0"/>
    <n v="1"/>
    <n v="0"/>
    <n v="47"/>
    <n v="12"/>
    <n v="8"/>
    <n v="96"/>
    <n v="0.32000000000000395"/>
    <n v="78"/>
    <n v="0.51999999999999691"/>
    <n v="13"/>
    <n v="0.28888888888888842"/>
    <n v="9"/>
    <n v="0.30000000000000016"/>
    <n v="55"/>
    <n v="1"/>
    <n v="0"/>
    <n v="1.3877787807814457E-16"/>
    <n v="0"/>
    <x v="8"/>
  </r>
  <r>
    <x v="1"/>
    <d v="2015-02-14T00:00:00"/>
    <x v="1"/>
    <s v="O500"/>
    <x v="119"/>
    <x v="42"/>
    <n v="605775"/>
    <n v="136827"/>
    <n v="0"/>
    <n v="2"/>
    <n v="-1"/>
    <n v="4"/>
    <n v="7.2"/>
    <n v="37.4"/>
    <n v="0.3"/>
    <n v="0.1"/>
    <s v="Clara"/>
    <n v="46"/>
    <n v="47"/>
    <n v="5"/>
    <n v="0"/>
    <n v="4"/>
    <n v="4"/>
    <n v="0"/>
    <n v="0"/>
    <n v="0"/>
    <n v="28"/>
    <n v="4"/>
    <n v="1"/>
    <n v="46"/>
    <n v="0.15333333333333701"/>
    <n v="47"/>
    <n v="0.31333333333333052"/>
    <n v="4"/>
    <n v="8.8888888888888407E-2"/>
    <n v="4"/>
    <n v="0.13333333333333353"/>
    <n v="5"/>
    <n v="0.33333333333333348"/>
    <n v="0"/>
    <n v="1.3877787807814457E-16"/>
    <n v="0"/>
    <x v="9"/>
  </r>
  <r>
    <x v="1"/>
    <d v="2015-02-14T00:00:00"/>
    <x v="1"/>
    <s v="O500"/>
    <x v="119"/>
    <x v="459"/>
    <n v="563930"/>
    <n v="94982"/>
    <n v="0"/>
    <n v="2.1"/>
    <n v="0"/>
    <n v="17.7"/>
    <n v="6.9"/>
    <n v="36.799999999999997"/>
    <m/>
    <n v="-1"/>
    <s v="Oscura"/>
    <n v="96.9"/>
    <n v="73.2"/>
    <n v="10"/>
    <n v="3.8"/>
    <n v="11.3"/>
    <n v="19.8"/>
    <n v="0.5"/>
    <n v="0"/>
    <n v="0"/>
    <n v="108.3"/>
    <n v="28.3"/>
    <n v="0.2"/>
    <n v="97"/>
    <n v="0.3233333333333373"/>
    <n v="73"/>
    <n v="0.48666666666666353"/>
    <n v="11"/>
    <n v="0.24444444444444399"/>
    <n v="20"/>
    <n v="0.66666666666666674"/>
    <n v="10"/>
    <n v="0.66666666666666674"/>
    <n v="4"/>
    <n v="0.40000000000000013"/>
    <n v="0"/>
    <x v="10"/>
  </r>
  <r>
    <x v="1"/>
    <d v="2015-02-14T00:00:00"/>
    <x v="1"/>
    <s v="O500"/>
    <x v="119"/>
    <x v="304"/>
    <n v="529677"/>
    <n v="31667"/>
    <n v="0"/>
    <n v="8.1"/>
    <n v="0"/>
    <n v="23.5"/>
    <n v="6.8"/>
    <n v="36.700000000000003"/>
    <m/>
    <n v="-1"/>
    <s v="Oscura"/>
    <n v="96.9"/>
    <n v="51"/>
    <n v="4.7"/>
    <n v="1.5"/>
    <n v="11"/>
    <n v="8.6999999999999993"/>
    <n v="0.3"/>
    <n v="0"/>
    <n v="0"/>
    <n v="69.8"/>
    <n v="33.700000000000003"/>
    <n v="15.9"/>
    <n v="97"/>
    <n v="0.3233333333333373"/>
    <n v="51"/>
    <n v="0.33999999999999714"/>
    <n v="11"/>
    <n v="0.24444444444444399"/>
    <n v="9"/>
    <n v="0.30000000000000016"/>
    <n v="5"/>
    <n v="0.33333333333333348"/>
    <n v="2"/>
    <n v="0.20000000000000015"/>
    <n v="0"/>
    <x v="11"/>
  </r>
  <r>
    <x v="1"/>
    <d v="2014-12-17T00:00:00"/>
    <x v="0"/>
    <s v="O500"/>
    <x v="120"/>
    <x v="104"/>
    <n v="826659"/>
    <n v="77212"/>
    <n v="0"/>
    <n v="9"/>
    <m/>
    <n v="3"/>
    <n v="6"/>
    <m/>
    <m/>
    <n v="0.47"/>
    <m/>
    <n v="62"/>
    <n v="153"/>
    <n v="8"/>
    <n v="1"/>
    <n v="14"/>
    <n v="4"/>
    <n v="0"/>
    <n v="1"/>
    <n v="0"/>
    <n v="40"/>
    <n v="8"/>
    <n v="1"/>
    <n v="62"/>
    <n v="0.20666666666667025"/>
    <n v="153"/>
    <n v="1"/>
    <n v="14"/>
    <n v="0.31111111111111062"/>
    <n v="4"/>
    <n v="0.13333333333333353"/>
    <n v="8"/>
    <n v="0.53333333333333344"/>
    <n v="1"/>
    <n v="0.10000000000000014"/>
    <n v="1"/>
    <x v="0"/>
  </r>
  <r>
    <x v="1"/>
    <d v="2014-12-17T00:00:00"/>
    <x v="0"/>
    <s v="O500"/>
    <x v="120"/>
    <x v="32"/>
    <n v="738635"/>
    <n v="41601"/>
    <n v="0"/>
    <n v="3"/>
    <m/>
    <n v="2"/>
    <n v="5.8760000000000003"/>
    <n v="27.41"/>
    <n v="1.1299999999999999"/>
    <n v="7.0000000000000007E-2"/>
    <m/>
    <n v="81"/>
    <n v="74"/>
    <n v="5"/>
    <n v="0"/>
    <n v="10"/>
    <n v="8"/>
    <n v="0"/>
    <m/>
    <n v="0"/>
    <n v="38"/>
    <n v="2"/>
    <n v="1"/>
    <n v="81"/>
    <n v="0.27000000000000363"/>
    <n v="74"/>
    <n v="0.49333333333333018"/>
    <n v="10"/>
    <n v="0.22222222222222177"/>
    <n v="8"/>
    <n v="0.26666666666666683"/>
    <n v="5"/>
    <n v="0.33333333333333348"/>
    <n v="0"/>
    <n v="1.3877787807814457E-16"/>
    <n v="0"/>
    <x v="1"/>
  </r>
  <r>
    <x v="1"/>
    <d v="2014-12-17T00:00:00"/>
    <x v="0"/>
    <s v="O500"/>
    <x v="120"/>
    <x v="91"/>
    <n v="720978"/>
    <n v="23944"/>
    <n v="0"/>
    <n v="3"/>
    <m/>
    <n v="1"/>
    <n v="6.1"/>
    <m/>
    <m/>
    <n v="0.05"/>
    <m/>
    <n v="52"/>
    <n v="43"/>
    <n v="7"/>
    <n v="0"/>
    <n v="7"/>
    <n v="6"/>
    <n v="1"/>
    <n v="0"/>
    <n v="0"/>
    <n v="43"/>
    <n v="4"/>
    <n v="1"/>
    <n v="52"/>
    <n v="0.17333333333333698"/>
    <n v="43"/>
    <n v="0.28666666666666391"/>
    <n v="7"/>
    <n v="0.15555555555555509"/>
    <n v="6"/>
    <n v="0.20000000000000018"/>
    <n v="7"/>
    <n v="0.46666666666666679"/>
    <n v="0"/>
    <n v="1.3877787807814457E-16"/>
    <n v="0"/>
    <x v="2"/>
  </r>
  <r>
    <x v="1"/>
    <d v="2014-12-17T00:00:00"/>
    <x v="1"/>
    <s v="O500"/>
    <x v="120"/>
    <x v="171"/>
    <n v="672264"/>
    <n v="29965"/>
    <n v="0"/>
    <n v="3"/>
    <m/>
    <n v="2"/>
    <n v="6.3"/>
    <m/>
    <m/>
    <n v="0.83"/>
    <m/>
    <n v="82"/>
    <n v="41"/>
    <n v="5"/>
    <n v="0"/>
    <n v="5"/>
    <n v="9"/>
    <n v="0"/>
    <n v="0"/>
    <n v="0"/>
    <n v="33"/>
    <n v="4"/>
    <n v="0"/>
    <n v="82"/>
    <n v="0.27333333333333698"/>
    <n v="41"/>
    <n v="0.2733333333333306"/>
    <n v="5"/>
    <n v="0.11111111111111063"/>
    <n v="9"/>
    <n v="0.30000000000000016"/>
    <n v="5"/>
    <n v="0.33333333333333348"/>
    <n v="0"/>
    <n v="1.3877787807814457E-16"/>
    <n v="0"/>
    <x v="3"/>
  </r>
  <r>
    <x v="1"/>
    <d v="2014-12-17T00:00:00"/>
    <x v="1"/>
    <s v="O500"/>
    <x v="120"/>
    <x v="145"/>
    <n v="642299"/>
    <n v="74197"/>
    <n v="0"/>
    <n v="3"/>
    <m/>
    <n v="4"/>
    <n v="7.2"/>
    <n v="36.6"/>
    <n v="1"/>
    <n v="0"/>
    <s v="Clara"/>
    <n v="48"/>
    <n v="42"/>
    <n v="5"/>
    <n v="0"/>
    <n v="6"/>
    <n v="5"/>
    <n v="1"/>
    <n v="0"/>
    <n v="0"/>
    <n v="35"/>
    <n v="10"/>
    <n v="1"/>
    <n v="48"/>
    <n v="0.16000000000000367"/>
    <n v="42"/>
    <n v="0.27999999999999725"/>
    <n v="6"/>
    <n v="0.13333333333333286"/>
    <n v="5"/>
    <n v="0.16666666666666685"/>
    <n v="5"/>
    <n v="0.33333333333333348"/>
    <n v="0"/>
    <n v="1.3877787807814457E-16"/>
    <n v="0"/>
    <x v="4"/>
  </r>
  <r>
    <x v="1"/>
    <d v="2014-12-17T00:00:00"/>
    <x v="1"/>
    <s v="O500"/>
    <x v="120"/>
    <x v="460"/>
    <n v="633835"/>
    <n v="65733"/>
    <n v="0"/>
    <n v="3"/>
    <m/>
    <n v="4"/>
    <n v="7.1"/>
    <n v="36.799999999999997"/>
    <n v="0.9"/>
    <n v="0"/>
    <s v="Clara"/>
    <n v="71"/>
    <n v="31"/>
    <n v="7"/>
    <n v="0"/>
    <n v="5"/>
    <n v="6"/>
    <n v="0"/>
    <n v="0"/>
    <n v="0"/>
    <n v="24"/>
    <n v="5"/>
    <n v="1"/>
    <n v="71"/>
    <n v="0.23666666666667019"/>
    <n v="31"/>
    <n v="0.20666666666666406"/>
    <n v="5"/>
    <n v="0.11111111111111063"/>
    <n v="6"/>
    <n v="0.20000000000000018"/>
    <n v="7"/>
    <n v="0.46666666666666679"/>
    <n v="0"/>
    <n v="1.3877787807814457E-16"/>
    <n v="0"/>
    <x v="5"/>
  </r>
  <r>
    <x v="1"/>
    <d v="2014-12-17T00:00:00"/>
    <x v="1"/>
    <s v="O500"/>
    <x v="120"/>
    <x v="358"/>
    <n v="606131"/>
    <n v="38029"/>
    <n v="0"/>
    <n v="1"/>
    <n v="0"/>
    <n v="5"/>
    <n v="7.2"/>
    <n v="37.1"/>
    <n v="0.2"/>
    <n v="0"/>
    <s v="Clara"/>
    <n v="41"/>
    <n v="21"/>
    <n v="9"/>
    <n v="0"/>
    <n v="4"/>
    <n v="5"/>
    <n v="0"/>
    <n v="0"/>
    <n v="0"/>
    <n v="22"/>
    <n v="5"/>
    <n v="1"/>
    <n v="41"/>
    <n v="0.13666666666667038"/>
    <n v="21"/>
    <n v="0.13999999999999752"/>
    <n v="4"/>
    <n v="8.8888888888888407E-2"/>
    <n v="5"/>
    <n v="0.16666666666666685"/>
    <n v="9"/>
    <n v="0.60000000000000009"/>
    <n v="0"/>
    <n v="1.3877787807814457E-16"/>
    <n v="0"/>
    <x v="6"/>
  </r>
  <r>
    <x v="1"/>
    <d v="2014-12-17T00:00:00"/>
    <x v="1"/>
    <s v="O500"/>
    <x v="120"/>
    <x v="20"/>
    <n v="531399"/>
    <n v="62451"/>
    <n v="0"/>
    <n v="0"/>
    <n v="0"/>
    <n v="17.8"/>
    <n v="6.9"/>
    <n v="36.1"/>
    <m/>
    <n v="-1"/>
    <s v="Oscura"/>
    <n v="60.2"/>
    <n v="0.2"/>
    <n v="6.8"/>
    <n v="2.5"/>
    <n v="0"/>
    <n v="0"/>
    <n v="0"/>
    <n v="0"/>
    <n v="0"/>
    <n v="30.9"/>
    <n v="17.7"/>
    <n v="0"/>
    <n v="60"/>
    <n v="0.20000000000000359"/>
    <n v="0"/>
    <n v="-2.482389294122811E-15"/>
    <n v="0"/>
    <n v="-4.9266146717741321E-16"/>
    <n v="0"/>
    <n v="2.0816681711721685E-16"/>
    <n v="7"/>
    <n v="0.46666666666666679"/>
    <n v="3"/>
    <n v="0.30000000000000016"/>
    <n v="0"/>
    <x v="7"/>
  </r>
  <r>
    <x v="1"/>
    <d v="2014-12-17T00:00:00"/>
    <x v="1"/>
    <s v="O500"/>
    <x v="120"/>
    <x v="442"/>
    <n v="518858"/>
    <n v="49910"/>
    <n v="0"/>
    <n v="0"/>
    <n v="0"/>
    <n v="22.6"/>
    <n v="6.9"/>
    <n v="42.3"/>
    <m/>
    <n v="-1"/>
    <s v="Oscura"/>
    <n v="56.4"/>
    <n v="3"/>
    <n v="6.6"/>
    <n v="1"/>
    <n v="2"/>
    <n v="2.4"/>
    <n v="0.2"/>
    <n v="3.1"/>
    <n v="0"/>
    <n v="43"/>
    <n v="13.4"/>
    <n v="1.2"/>
    <n v="56"/>
    <n v="0.18666666666667028"/>
    <n v="3"/>
    <n v="1.999999999999752E-2"/>
    <n v="2"/>
    <n v="4.4444444444443953E-2"/>
    <n v="2"/>
    <n v="6.6666666666666874E-2"/>
    <n v="7"/>
    <n v="0.46666666666666679"/>
    <n v="1"/>
    <n v="0.10000000000000014"/>
    <n v="0"/>
    <x v="8"/>
  </r>
  <r>
    <x v="1"/>
    <d v="2012-07-14T00:00:00"/>
    <x v="0"/>
    <s v="O500"/>
    <x v="121"/>
    <x v="23"/>
    <n v="804571"/>
    <n v="16692"/>
    <n v="0"/>
    <n v="3"/>
    <m/>
    <n v="1"/>
    <n v="6.8"/>
    <n v="32.200000000000003"/>
    <n v="1.23"/>
    <n v="0.03"/>
    <m/>
    <n v="55"/>
    <n v="33"/>
    <n v="2"/>
    <n v="0"/>
    <n v="2"/>
    <n v="7"/>
    <n v="0"/>
    <n v="0"/>
    <n v="0"/>
    <n v="30"/>
    <n v="3"/>
    <n v="0"/>
    <n v="55"/>
    <n v="0.18333333333333696"/>
    <n v="33"/>
    <n v="0.21999999999999736"/>
    <n v="2"/>
    <n v="4.4444444444443953E-2"/>
    <n v="7"/>
    <n v="0.2333333333333335"/>
    <n v="2"/>
    <n v="0.13333333333333353"/>
    <n v="0"/>
    <n v="1.3877787807814457E-16"/>
    <n v="1"/>
    <x v="0"/>
  </r>
  <r>
    <x v="1"/>
    <d v="2012-07-14T00:00:00"/>
    <x v="0"/>
    <s v="O500"/>
    <x v="121"/>
    <x v="13"/>
    <n v="747116"/>
    <n v="73138"/>
    <n v="0"/>
    <n v="5"/>
    <m/>
    <n v="3"/>
    <n v="5.8339999999999996"/>
    <n v="27.75"/>
    <n v="1.49"/>
    <n v="0.38"/>
    <m/>
    <n v="178"/>
    <n v="83"/>
    <n v="4"/>
    <n v="1"/>
    <n v="14"/>
    <n v="12"/>
    <n v="0"/>
    <m/>
    <n v="1"/>
    <n v="29"/>
    <n v="2"/>
    <n v="2"/>
    <n v="178"/>
    <n v="0.59333333333333749"/>
    <n v="83"/>
    <n v="0.55333333333333046"/>
    <n v="14"/>
    <n v="0.31111111111111062"/>
    <n v="12"/>
    <n v="0.40000000000000013"/>
    <n v="4"/>
    <n v="0.26666666666666683"/>
    <n v="1"/>
    <n v="0.10000000000000014"/>
    <n v="0"/>
    <x v="1"/>
  </r>
  <r>
    <x v="1"/>
    <d v="2012-07-14T00:00:00"/>
    <x v="0"/>
    <s v="O500"/>
    <x v="121"/>
    <x v="33"/>
    <n v="727229"/>
    <n v="53251"/>
    <n v="0"/>
    <n v="7"/>
    <m/>
    <n v="3"/>
    <n v="5.9"/>
    <m/>
    <m/>
    <n v="0.37"/>
    <m/>
    <n v="217"/>
    <n v="72"/>
    <n v="6"/>
    <n v="0"/>
    <n v="14"/>
    <n v="14"/>
    <n v="1"/>
    <n v="1"/>
    <n v="1"/>
    <n v="30"/>
    <n v="4"/>
    <n v="2"/>
    <n v="217"/>
    <n v="0.72333333333333616"/>
    <n v="72"/>
    <n v="0.47999999999999687"/>
    <n v="14"/>
    <n v="0.31111111111111062"/>
    <n v="14"/>
    <n v="0.46666666666666679"/>
    <n v="6"/>
    <n v="0.40000000000000013"/>
    <n v="0"/>
    <n v="1.3877787807814457E-16"/>
    <n v="0"/>
    <x v="2"/>
  </r>
  <r>
    <x v="1"/>
    <d v="2012-07-14T00:00:00"/>
    <x v="0"/>
    <s v="O500"/>
    <x v="121"/>
    <x v="353"/>
    <n v="668011"/>
    <n v="33078"/>
    <n v="0"/>
    <n v="6"/>
    <m/>
    <n v="4"/>
    <n v="6.1"/>
    <m/>
    <m/>
    <n v="0.92"/>
    <m/>
    <n v="116"/>
    <n v="61"/>
    <n v="6"/>
    <n v="0"/>
    <n v="14"/>
    <n v="11"/>
    <n v="0"/>
    <n v="0"/>
    <n v="0"/>
    <n v="30"/>
    <n v="3"/>
    <n v="1"/>
    <n v="116"/>
    <n v="0.38666666666667104"/>
    <n v="61"/>
    <n v="0.40666666666666368"/>
    <n v="14"/>
    <n v="0.31111111111111062"/>
    <n v="11"/>
    <n v="0.36666666666666681"/>
    <n v="6"/>
    <n v="0.40000000000000013"/>
    <n v="0"/>
    <n v="1.3877787807814457E-16"/>
    <n v="0"/>
    <x v="3"/>
  </r>
  <r>
    <x v="1"/>
    <d v="2012-07-14T00:00:00"/>
    <x v="0"/>
    <s v="O500"/>
    <x v="121"/>
    <x v="410"/>
    <n v="634933"/>
    <n v="119397"/>
    <n v="0"/>
    <n v="8"/>
    <m/>
    <n v="9"/>
    <n v="7.2"/>
    <n v="36.9"/>
    <n v="0.5"/>
    <n v="0.1"/>
    <s v="Clara"/>
    <n v="103"/>
    <n v="93"/>
    <n v="9"/>
    <n v="0"/>
    <n v="17"/>
    <n v="9"/>
    <n v="1"/>
    <n v="1"/>
    <n v="0"/>
    <n v="32"/>
    <n v="9"/>
    <n v="3"/>
    <n v="103"/>
    <n v="0.34333333333333743"/>
    <n v="93"/>
    <n v="0.62"/>
    <n v="17"/>
    <n v="0.37777777777777721"/>
    <n v="9"/>
    <n v="0.30000000000000016"/>
    <n v="9"/>
    <n v="0.60000000000000009"/>
    <n v="0"/>
    <n v="1.3877787807814457E-16"/>
    <n v="0"/>
    <x v="4"/>
  </r>
  <r>
    <x v="1"/>
    <d v="2012-07-14T00:00:00"/>
    <x v="0"/>
    <s v="O500"/>
    <x v="121"/>
    <x v="27"/>
    <n v="614330"/>
    <n v="98794"/>
    <n v="0"/>
    <n v="8"/>
    <n v="0"/>
    <n v="8"/>
    <n v="7.2"/>
    <n v="37.299999999999997"/>
    <n v="0.2"/>
    <n v="0.1"/>
    <s v="Clara"/>
    <n v="54"/>
    <n v="67"/>
    <n v="7"/>
    <n v="0"/>
    <n v="10"/>
    <n v="5"/>
    <n v="0"/>
    <n v="1"/>
    <n v="0"/>
    <n v="31"/>
    <n v="8"/>
    <n v="2"/>
    <n v="54"/>
    <n v="0.18000000000000363"/>
    <n v="67"/>
    <n v="0.4466666666666636"/>
    <n v="10"/>
    <n v="0.22222222222222177"/>
    <n v="5"/>
    <n v="0.16666666666666685"/>
    <n v="7"/>
    <n v="0.46666666666666679"/>
    <n v="0"/>
    <n v="1.3877787807814457E-16"/>
    <n v="0"/>
    <x v="5"/>
  </r>
  <r>
    <x v="1"/>
    <d v="2012-07-14T00:00:00"/>
    <x v="0"/>
    <s v="O500"/>
    <x v="121"/>
    <x v="461"/>
    <n v="583899"/>
    <n v="68363"/>
    <n v="0"/>
    <n v="5"/>
    <n v="-1"/>
    <n v="15"/>
    <n v="7.1"/>
    <n v="36.700000000000003"/>
    <n v="0"/>
    <n v="0.1"/>
    <s v="Clara"/>
    <n v="71"/>
    <n v="58"/>
    <n v="19"/>
    <n v="0"/>
    <n v="11"/>
    <n v="8"/>
    <n v="0"/>
    <n v="0"/>
    <n v="-1"/>
    <n v="32"/>
    <n v="11"/>
    <n v="3"/>
    <n v="71"/>
    <n v="0.23666666666667019"/>
    <n v="58"/>
    <n v="0.38666666666666372"/>
    <n v="11"/>
    <n v="0.24444444444444399"/>
    <n v="8"/>
    <n v="0.26666666666666683"/>
    <n v="19"/>
    <n v="1"/>
    <n v="0"/>
    <n v="1.3877787807814457E-16"/>
    <n v="0"/>
    <x v="6"/>
  </r>
  <r>
    <x v="1"/>
    <d v="2012-07-14T00:00:00"/>
    <x v="0"/>
    <s v="O500"/>
    <x v="121"/>
    <x v="421"/>
    <n v="537239"/>
    <n v="58459"/>
    <n v="0"/>
    <n v="5"/>
    <n v="0"/>
    <n v="22.4"/>
    <n v="6.9"/>
    <n v="35.799999999999997"/>
    <m/>
    <n v="-1"/>
    <s v="Oscura"/>
    <n v="205.8"/>
    <n v="74.099999999999994"/>
    <n v="13"/>
    <n v="0.5"/>
    <n v="15.9"/>
    <n v="23.4"/>
    <n v="0.3"/>
    <n v="0"/>
    <n v="0"/>
    <n v="82.1"/>
    <n v="27.1"/>
    <n v="5.0999999999999996"/>
    <n v="206"/>
    <n v="0.68666666666666987"/>
    <n v="74"/>
    <n v="0.49333333333333018"/>
    <n v="16"/>
    <n v="0.35555555555555501"/>
    <n v="23"/>
    <n v="0.76666666666666672"/>
    <n v="13"/>
    <n v="0.8666666666666667"/>
    <n v="1"/>
    <n v="0.10000000000000014"/>
    <n v="0"/>
    <x v="7"/>
  </r>
  <r>
    <x v="1"/>
    <d v="2012-07-14T00:00:00"/>
    <x v="0"/>
    <s v="O500"/>
    <x v="121"/>
    <x v="462"/>
    <n v="510498"/>
    <n v="31718"/>
    <n v="0"/>
    <n v="0"/>
    <n v="0"/>
    <n v="23.5"/>
    <n v="6.7"/>
    <n v="37.799999999999997"/>
    <m/>
    <n v="-1"/>
    <s v="Oscura"/>
    <n v="84.2"/>
    <n v="4.2"/>
    <n v="10.3"/>
    <n v="0.2"/>
    <n v="4"/>
    <n v="12.7"/>
    <n v="0.8"/>
    <n v="2.8"/>
    <n v="0"/>
    <n v="60.5"/>
    <n v="16.899999999999999"/>
    <n v="1.8"/>
    <n v="84"/>
    <n v="0.28000000000000369"/>
    <n v="4"/>
    <n v="2.6666666666664188E-2"/>
    <n v="4"/>
    <n v="8.8888888888888407E-2"/>
    <n v="13"/>
    <n v="0.43333333333333346"/>
    <n v="10"/>
    <n v="0.66666666666666674"/>
    <n v="0"/>
    <n v="1.3877787807814457E-16"/>
    <n v="0"/>
    <x v="8"/>
  </r>
  <r>
    <x v="1"/>
    <d v="2013-04-16T00:00:00"/>
    <x v="0"/>
    <s v="O500"/>
    <x v="122"/>
    <x v="215"/>
    <n v="792410"/>
    <n v="75197"/>
    <n v="0"/>
    <n v="7"/>
    <m/>
    <n v="5"/>
    <n v="5.7"/>
    <m/>
    <m/>
    <n v="0.14000000000000001"/>
    <m/>
    <n v="109"/>
    <n v="103"/>
    <n v="64"/>
    <n v="0"/>
    <n v="25"/>
    <n v="12"/>
    <n v="1"/>
    <n v="1"/>
    <n v="1"/>
    <n v="43"/>
    <n v="11"/>
    <n v="2"/>
    <n v="109"/>
    <n v="0.36333333333333756"/>
    <n v="103"/>
    <n v="0.68666666666666465"/>
    <n v="25"/>
    <n v="0.55559999999999998"/>
    <n v="12"/>
    <n v="0.40000000000000013"/>
    <n v="64"/>
    <n v="1"/>
    <n v="0"/>
    <n v="1.3877787807814457E-16"/>
    <n v="1"/>
    <x v="0"/>
  </r>
  <r>
    <x v="1"/>
    <d v="2013-04-16T00:00:00"/>
    <x v="0"/>
    <s v="O500"/>
    <x v="122"/>
    <x v="463"/>
    <n v="764330"/>
    <n v="47117"/>
    <n v="0"/>
    <n v="5"/>
    <m/>
    <n v="2"/>
    <n v="6"/>
    <m/>
    <m/>
    <n v="0.06"/>
    <m/>
    <n v="42"/>
    <n v="34"/>
    <n v="3"/>
    <n v="0"/>
    <n v="12"/>
    <n v="3"/>
    <n v="1"/>
    <n v="1"/>
    <n v="0"/>
    <n v="32"/>
    <n v="9"/>
    <n v="1"/>
    <n v="42"/>
    <n v="0.1400000000000037"/>
    <n v="34"/>
    <n v="0.22666666666666402"/>
    <n v="12"/>
    <n v="0.26666666666666622"/>
    <n v="3"/>
    <n v="0.1000000000000002"/>
    <n v="3"/>
    <n v="0.20000000000000018"/>
    <n v="0"/>
    <n v="1.3877787807814457E-16"/>
    <n v="0"/>
    <x v="1"/>
  </r>
  <r>
    <x v="1"/>
    <d v="2013-04-16T00:00:00"/>
    <x v="0"/>
    <s v="O500"/>
    <x v="122"/>
    <x v="32"/>
    <n v="747700"/>
    <n v="67145"/>
    <n v="0"/>
    <n v="2"/>
    <m/>
    <n v="2"/>
    <n v="6.093"/>
    <n v="28.12"/>
    <n v="1.25"/>
    <n v="0.23"/>
    <m/>
    <n v="43"/>
    <n v="42"/>
    <n v="2"/>
    <n v="0"/>
    <n v="6"/>
    <n v="3"/>
    <n v="0"/>
    <m/>
    <n v="0"/>
    <n v="27"/>
    <n v="2"/>
    <n v="1"/>
    <n v="43"/>
    <n v="0.14333333333333703"/>
    <n v="42"/>
    <n v="0.27999999999999725"/>
    <n v="6"/>
    <n v="0.13333333333333286"/>
    <n v="3"/>
    <n v="0.1000000000000002"/>
    <n v="2"/>
    <n v="0.13333333333333353"/>
    <n v="0"/>
    <n v="1.3877787807814457E-16"/>
    <n v="0"/>
    <x v="2"/>
  </r>
  <r>
    <x v="1"/>
    <d v="2013-04-16T00:00:00"/>
    <x v="0"/>
    <s v="O500"/>
    <x v="122"/>
    <x v="25"/>
    <n v="750645"/>
    <n v="20726"/>
    <n v="0"/>
    <n v="1"/>
    <m/>
    <n v="2"/>
    <n v="6.1630000000000003"/>
    <n v="28.47"/>
    <n v="1.21"/>
    <n v="0.08"/>
    <m/>
    <n v="114"/>
    <n v="23"/>
    <n v="6"/>
    <n v="0"/>
    <n v="4"/>
    <n v="9"/>
    <n v="0"/>
    <m/>
    <n v="1"/>
    <n v="31"/>
    <n v="3"/>
    <n v="0"/>
    <n v="114"/>
    <n v="0.38000000000000433"/>
    <n v="23"/>
    <n v="0.15333333333333082"/>
    <n v="4"/>
    <n v="8.8888888888888407E-2"/>
    <n v="9"/>
    <n v="0.30000000000000016"/>
    <n v="6"/>
    <n v="0.40000000000000013"/>
    <n v="0"/>
    <n v="1.3877787807814457E-16"/>
    <n v="0"/>
    <x v="3"/>
  </r>
  <r>
    <x v="1"/>
    <d v="2013-04-16T00:00:00"/>
    <x v="0"/>
    <s v="O500"/>
    <x v="122"/>
    <x v="464"/>
    <n v="729919"/>
    <n v="52546"/>
    <n v="0"/>
    <n v="2"/>
    <m/>
    <n v="2"/>
    <n v="5.9"/>
    <m/>
    <m/>
    <n v="0.31"/>
    <m/>
    <n v="213"/>
    <n v="57"/>
    <n v="10"/>
    <n v="0"/>
    <n v="6"/>
    <n v="16"/>
    <n v="0"/>
    <n v="0"/>
    <n v="2"/>
    <n v="43"/>
    <n v="8"/>
    <n v="0"/>
    <n v="213"/>
    <n v="0.71000000000000296"/>
    <n v="57"/>
    <n v="0.37999999999999706"/>
    <n v="6"/>
    <n v="0.13333333333333286"/>
    <n v="16"/>
    <n v="0.53333333333333344"/>
    <n v="10"/>
    <n v="0.66666666666666674"/>
    <n v="0"/>
    <n v="1.3877787807814457E-16"/>
    <n v="0"/>
    <x v="4"/>
  </r>
  <r>
    <x v="1"/>
    <d v="2013-04-16T00:00:00"/>
    <x v="0"/>
    <s v="O500"/>
    <x v="122"/>
    <x v="212"/>
    <n v="667762"/>
    <n v="33848"/>
    <n v="0"/>
    <n v="2"/>
    <m/>
    <n v="4"/>
    <n v="6.4"/>
    <m/>
    <m/>
    <n v="0.74"/>
    <m/>
    <n v="47"/>
    <n v="43"/>
    <n v="4"/>
    <n v="0"/>
    <n v="6"/>
    <n v="5"/>
    <n v="0"/>
    <n v="0"/>
    <n v="0"/>
    <n v="39"/>
    <n v="10"/>
    <n v="5"/>
    <n v="47"/>
    <n v="0.15666666666667034"/>
    <n v="43"/>
    <n v="0.28666666666666391"/>
    <n v="6"/>
    <n v="0.13333333333333286"/>
    <n v="5"/>
    <n v="0.16666666666666685"/>
    <n v="4"/>
    <n v="0.26666666666666683"/>
    <n v="0"/>
    <n v="1.3877787807814457E-16"/>
    <n v="0"/>
    <x v="5"/>
  </r>
  <r>
    <x v="1"/>
    <d v="2013-04-16T00:00:00"/>
    <x v="0"/>
    <s v="O500"/>
    <x v="122"/>
    <x v="234"/>
    <n v="633914"/>
    <n v="101372"/>
    <n v="0"/>
    <n v="6"/>
    <m/>
    <n v="12"/>
    <n v="7.1"/>
    <n v="36.4"/>
    <n v="0.5"/>
    <n v="0.1"/>
    <s v="Clara"/>
    <n v="101"/>
    <n v="103"/>
    <n v="6"/>
    <n v="0"/>
    <n v="15"/>
    <n v="10"/>
    <n v="1"/>
    <n v="1"/>
    <n v="0"/>
    <n v="38"/>
    <n v="14"/>
    <n v="3"/>
    <n v="101"/>
    <n v="0.33666666666667072"/>
    <n v="103"/>
    <n v="0.68666666666666465"/>
    <n v="15"/>
    <n v="0.33333333333333282"/>
    <n v="10"/>
    <n v="0.33339999999999997"/>
    <n v="6"/>
    <n v="0.40000000000000013"/>
    <n v="0"/>
    <n v="1.3877787807814457E-16"/>
    <n v="0"/>
    <x v="6"/>
  </r>
  <r>
    <x v="1"/>
    <d v="2013-04-16T00:00:00"/>
    <x v="0"/>
    <s v="O500"/>
    <x v="122"/>
    <x v="322"/>
    <n v="626881"/>
    <n v="94339"/>
    <n v="0"/>
    <n v="6"/>
    <m/>
    <n v="11"/>
    <n v="7.1"/>
    <n v="36.9"/>
    <n v="1"/>
    <n v="0.1"/>
    <s v="Clara"/>
    <n v="95"/>
    <n v="96"/>
    <n v="4"/>
    <n v="0"/>
    <n v="12"/>
    <n v="7"/>
    <n v="0"/>
    <n v="0"/>
    <n v="0"/>
    <n v="37"/>
    <n v="16"/>
    <n v="2"/>
    <n v="95"/>
    <n v="0.31666666666667059"/>
    <n v="96"/>
    <n v="0.63999999999999768"/>
    <n v="12"/>
    <n v="0.26666666666666622"/>
    <n v="7"/>
    <n v="0.2333333333333335"/>
    <n v="4"/>
    <n v="0.26666666666666683"/>
    <n v="0"/>
    <n v="1.3877787807814457E-16"/>
    <n v="0"/>
    <x v="7"/>
  </r>
  <r>
    <x v="1"/>
    <d v="2013-04-16T00:00:00"/>
    <x v="0"/>
    <s v="O500"/>
    <x v="122"/>
    <x v="378"/>
    <n v="601760"/>
    <n v="69218"/>
    <n v="0"/>
    <n v="3"/>
    <n v="0"/>
    <n v="10"/>
    <n v="7.2"/>
    <n v="37.5"/>
    <n v="0.9"/>
    <n v="0.1"/>
    <s v="Clara"/>
    <n v="43"/>
    <n v="34"/>
    <n v="5"/>
    <n v="0"/>
    <n v="6"/>
    <n v="5"/>
    <n v="0"/>
    <n v="0"/>
    <n v="0"/>
    <n v="30"/>
    <n v="6"/>
    <n v="2"/>
    <n v="43"/>
    <n v="0.14333333333333703"/>
    <n v="34"/>
    <n v="0.22666666666666402"/>
    <n v="6"/>
    <n v="0.13333333333333286"/>
    <n v="5"/>
    <n v="0.16666666666666685"/>
    <n v="5"/>
    <n v="0.33333333333333348"/>
    <n v="0"/>
    <n v="1.3877787807814457E-16"/>
    <n v="0"/>
    <x v="8"/>
  </r>
  <r>
    <x v="1"/>
    <d v="2013-04-16T00:00:00"/>
    <x v="0"/>
    <s v="O500"/>
    <x v="122"/>
    <x v="4"/>
    <n v="564221"/>
    <n v="31678"/>
    <n v="0"/>
    <n v="1"/>
    <n v="-1"/>
    <n v="9"/>
    <n v="7.3"/>
    <n v="38.200000000000003"/>
    <n v="1.1000000000000001"/>
    <n v="0"/>
    <s v="Clara"/>
    <n v="33"/>
    <n v="21"/>
    <n v="4"/>
    <n v="0"/>
    <n v="5"/>
    <n v="0"/>
    <n v="0"/>
    <n v="0"/>
    <n v="-1"/>
    <n v="30"/>
    <n v="4"/>
    <n v="1"/>
    <n v="33"/>
    <n v="0.11000000000000376"/>
    <n v="21"/>
    <n v="0.13999999999999752"/>
    <n v="5"/>
    <n v="0.11111111111111063"/>
    <n v="0"/>
    <n v="2.0816681711721685E-16"/>
    <n v="4"/>
    <n v="0.26666666666666683"/>
    <n v="0"/>
    <n v="1.3877787807814457E-16"/>
    <n v="0"/>
    <x v="9"/>
  </r>
  <r>
    <x v="1"/>
    <d v="2013-04-16T00:00:00"/>
    <x v="0"/>
    <s v="O500"/>
    <x v="122"/>
    <x v="291"/>
    <n v="550697"/>
    <n v="35161"/>
    <n v="0"/>
    <n v="1.2"/>
    <n v="0"/>
    <n v="35.799999999999997"/>
    <n v="6.8"/>
    <n v="35.799999999999997"/>
    <m/>
    <n v="0"/>
    <s v="Oscura"/>
    <n v="56.4"/>
    <n v="56.9"/>
    <n v="15"/>
    <n v="3.7"/>
    <n v="9.1999999999999993"/>
    <n v="5.7"/>
    <n v="1.2"/>
    <n v="0"/>
    <n v="0"/>
    <n v="78.7"/>
    <n v="32.6"/>
    <n v="3.7"/>
    <n v="56"/>
    <n v="0.18666666666667028"/>
    <n v="57"/>
    <n v="0.37999999999999706"/>
    <n v="9"/>
    <n v="0.19999999999999954"/>
    <n v="6"/>
    <n v="0.20000000000000018"/>
    <n v="15"/>
    <n v="1"/>
    <n v="4"/>
    <n v="0.40000000000000013"/>
    <n v="0"/>
    <x v="10"/>
  </r>
  <r>
    <x v="1"/>
    <d v="2012-07-07T00:00:00"/>
    <x v="0"/>
    <s v="O500"/>
    <x v="123"/>
    <x v="465"/>
    <n v="836974"/>
    <n v="49666"/>
    <n v="0"/>
    <n v="6"/>
    <m/>
    <n v="2"/>
    <n v="5.9"/>
    <m/>
    <m/>
    <n v="0.28999999999999998"/>
    <m/>
    <n v="378"/>
    <n v="90"/>
    <n v="4"/>
    <n v="0"/>
    <n v="19"/>
    <n v="22"/>
    <n v="0"/>
    <n v="0"/>
    <n v="2"/>
    <n v="35"/>
    <n v="4"/>
    <n v="2"/>
    <n v="378"/>
    <n v="1.3"/>
    <n v="90"/>
    <n v="0.59999999999999742"/>
    <n v="19"/>
    <n v="0.42222222222222161"/>
    <n v="22"/>
    <n v="0.73333333333333339"/>
    <n v="4"/>
    <n v="0.26666666666666683"/>
    <n v="0"/>
    <n v="1.3877787807814457E-16"/>
    <n v="1"/>
    <x v="0"/>
  </r>
  <r>
    <x v="1"/>
    <d v="2012-07-07T00:00:00"/>
    <x v="0"/>
    <s v="O500"/>
    <x v="123"/>
    <x v="466"/>
    <n v="787308"/>
    <n v="91266"/>
    <n v="0"/>
    <n v="4"/>
    <m/>
    <n v="3"/>
    <n v="5.7"/>
    <m/>
    <m/>
    <n v="0.26"/>
    <m/>
    <n v="406"/>
    <n v="94"/>
    <n v="8"/>
    <n v="0"/>
    <n v="16"/>
    <n v="26"/>
    <n v="1"/>
    <n v="1"/>
    <n v="2"/>
    <n v="34"/>
    <n v="5"/>
    <n v="2"/>
    <n v="406"/>
    <n v="1.3"/>
    <n v="94"/>
    <n v="0.62666666666666426"/>
    <n v="16"/>
    <n v="0.35555555555555501"/>
    <n v="26"/>
    <n v="0.8666666666666667"/>
    <n v="8"/>
    <n v="0.53333333333333344"/>
    <n v="0"/>
    <n v="1.3877787807814457E-16"/>
    <n v="0"/>
    <x v="1"/>
  </r>
  <r>
    <x v="1"/>
    <d v="2012-07-07T00:00:00"/>
    <x v="0"/>
    <s v="O500"/>
    <x v="123"/>
    <x v="13"/>
    <n v="751563"/>
    <n v="62384"/>
    <n v="0"/>
    <n v="3"/>
    <m/>
    <n v="2"/>
    <n v="5.8179999999999996"/>
    <n v="27.38"/>
    <n v="1.37"/>
    <n v="0.16"/>
    <m/>
    <n v="80"/>
    <n v="60"/>
    <n v="3"/>
    <n v="0"/>
    <n v="8"/>
    <n v="9"/>
    <n v="0"/>
    <m/>
    <n v="0"/>
    <n v="29"/>
    <n v="2"/>
    <n v="1"/>
    <n v="80"/>
    <n v="0.26666666666667027"/>
    <n v="60"/>
    <n v="0.39999999999999702"/>
    <n v="8"/>
    <n v="0.17777777777777731"/>
    <n v="9"/>
    <n v="0.30000000000000016"/>
    <n v="3"/>
    <n v="0.20000000000000018"/>
    <n v="0"/>
    <n v="1.3877787807814457E-16"/>
    <n v="0"/>
    <x v="2"/>
  </r>
  <r>
    <x v="1"/>
    <d v="2012-07-07T00:00:00"/>
    <x v="0"/>
    <s v="O500"/>
    <x v="123"/>
    <x v="9"/>
    <n v="735858"/>
    <n v="46679"/>
    <n v="0"/>
    <n v="2"/>
    <m/>
    <n v="1"/>
    <n v="5.9"/>
    <m/>
    <m/>
    <n v="0.1"/>
    <m/>
    <n v="86"/>
    <n v="50"/>
    <n v="3"/>
    <n v="0"/>
    <n v="7"/>
    <n v="9"/>
    <n v="1"/>
    <n v="0"/>
    <n v="0"/>
    <n v="33"/>
    <n v="2"/>
    <n v="0"/>
    <n v="86"/>
    <n v="0.2866666666666704"/>
    <n v="50"/>
    <n v="0.33333333333333048"/>
    <n v="7"/>
    <n v="0.15555555555555509"/>
    <n v="9"/>
    <n v="0.30000000000000016"/>
    <n v="3"/>
    <n v="0.20000000000000018"/>
    <n v="0"/>
    <n v="1.3877787807814457E-16"/>
    <n v="0"/>
    <x v="3"/>
  </r>
  <r>
    <x v="1"/>
    <d v="2012-07-07T00:00:00"/>
    <x v="0"/>
    <s v="O500"/>
    <x v="123"/>
    <x v="247"/>
    <n v="666949"/>
    <n v="31523"/>
    <n v="0"/>
    <n v="3"/>
    <m/>
    <n v="1"/>
    <n v="6.1"/>
    <s v=""/>
    <s v=""/>
    <n v="0.27"/>
    <s v=""/>
    <n v="68"/>
    <n v="43"/>
    <n v="3"/>
    <n v="0"/>
    <n v="6"/>
    <n v="7"/>
    <n v="0"/>
    <n v="0"/>
    <n v="0"/>
    <n v="30"/>
    <n v="3"/>
    <n v="0"/>
    <n v="68"/>
    <n v="0.22666666666667021"/>
    <n v="43"/>
    <n v="0.28666666666666391"/>
    <n v="6"/>
    <n v="0.13333333333333286"/>
    <n v="7"/>
    <n v="0.2333333333333335"/>
    <n v="3"/>
    <n v="0.20000000000000018"/>
    <n v="0"/>
    <n v="1.3877787807814457E-16"/>
    <n v="0"/>
    <x v="4"/>
  </r>
  <r>
    <x v="1"/>
    <d v="2012-07-07T00:00:00"/>
    <x v="0"/>
    <s v="O500"/>
    <x v="123"/>
    <x v="444"/>
    <n v="658009"/>
    <n v="29713"/>
    <n v="0"/>
    <n v="3"/>
    <m/>
    <n v="3"/>
    <n v="6.2"/>
    <s v=""/>
    <s v=""/>
    <n v="0.73"/>
    <s v=""/>
    <n v="81"/>
    <n v="43"/>
    <n v="21"/>
    <n v="0"/>
    <n v="7"/>
    <n v="8"/>
    <n v="0"/>
    <n v="1"/>
    <n v="1"/>
    <n v="43"/>
    <n v="13"/>
    <n v="1"/>
    <n v="81"/>
    <n v="0.27000000000000363"/>
    <n v="43"/>
    <n v="0.28666666666666391"/>
    <n v="7"/>
    <n v="0.15555555555555509"/>
    <n v="8"/>
    <n v="0.26666666666666683"/>
    <n v="21"/>
    <n v="1"/>
    <n v="0"/>
    <n v="1.3877787807814457E-16"/>
    <n v="0"/>
    <x v="5"/>
  </r>
  <r>
    <x v="1"/>
    <d v="2012-07-07T00:00:00"/>
    <x v="0"/>
    <s v="O500"/>
    <x v="123"/>
    <x v="290"/>
    <n v="628296"/>
    <n v="128997"/>
    <n v="0"/>
    <n v="5"/>
    <m/>
    <n v="9"/>
    <n v="7.1"/>
    <n v="37.200000000000003"/>
    <n v="0.3"/>
    <n v="0.1"/>
    <s v="Clara"/>
    <n v="182"/>
    <n v="91"/>
    <n v="15"/>
    <n v="1"/>
    <n v="13"/>
    <n v="12"/>
    <n v="0"/>
    <n v="0"/>
    <n v="0"/>
    <n v="53"/>
    <n v="23"/>
    <n v="1"/>
    <n v="182"/>
    <n v="0.60666666666667068"/>
    <n v="91"/>
    <n v="0.60666666666666413"/>
    <n v="13"/>
    <n v="0.28888888888888842"/>
    <n v="12"/>
    <n v="0.40000000000000013"/>
    <n v="15"/>
    <n v="1"/>
    <n v="1"/>
    <n v="0.10000000000000014"/>
    <n v="0"/>
    <x v="6"/>
  </r>
  <r>
    <x v="1"/>
    <d v="2012-07-07T00:00:00"/>
    <x v="0"/>
    <s v="O500"/>
    <x v="123"/>
    <x v="108"/>
    <n v="596204"/>
    <n v="96905"/>
    <n v="0"/>
    <n v="5"/>
    <n v="0"/>
    <n v="9"/>
    <n v="7.1"/>
    <n v="37.200000000000003"/>
    <n v="1.1000000000000001"/>
    <n v="0.1"/>
    <s v="Clara"/>
    <n v="153"/>
    <n v="78"/>
    <n v="16"/>
    <n v="1"/>
    <n v="11"/>
    <n v="12"/>
    <n v="1"/>
    <n v="0"/>
    <n v="0"/>
    <n v="38"/>
    <n v="11"/>
    <n v="1"/>
    <n v="153"/>
    <n v="0.510000000000005"/>
    <n v="78"/>
    <n v="0.51999999999999691"/>
    <n v="11"/>
    <n v="0.24444444444444399"/>
    <n v="12"/>
    <n v="0.40000000000000013"/>
    <n v="16"/>
    <n v="1"/>
    <n v="1"/>
    <n v="0.10000000000000014"/>
    <n v="0"/>
    <x v="7"/>
  </r>
  <r>
    <x v="1"/>
    <d v="2012-07-07T00:00:00"/>
    <x v="0"/>
    <s v="O500"/>
    <x v="123"/>
    <x v="19"/>
    <n v="563964"/>
    <n v="64665"/>
    <n v="0"/>
    <n v="34"/>
    <n v="0"/>
    <n v="17"/>
    <n v="7"/>
    <n v="36.799999999999997"/>
    <m/>
    <n v="-1"/>
    <s v="Oscura"/>
    <n v="116.3"/>
    <n v="59.9"/>
    <n v="18.600000000000001"/>
    <n v="2"/>
    <n v="11.2"/>
    <n v="13.4"/>
    <n v="2"/>
    <n v="0"/>
    <n v="0"/>
    <n v="59.2"/>
    <n v="23.6"/>
    <n v="1.1000000000000001"/>
    <n v="116"/>
    <n v="0.38666666666667104"/>
    <n v="60"/>
    <n v="0.39999999999999702"/>
    <n v="11"/>
    <n v="0.24444444444444399"/>
    <n v="13"/>
    <n v="0.43333333333333346"/>
    <n v="19"/>
    <n v="1"/>
    <n v="2"/>
    <n v="0.20000000000000015"/>
    <n v="0"/>
    <x v="8"/>
  </r>
  <r>
    <x v="1"/>
    <d v="2012-07-07T00:00:00"/>
    <x v="0"/>
    <s v="O500"/>
    <x v="123"/>
    <x v="467"/>
    <n v="575390"/>
    <n v="31251"/>
    <n v="0"/>
    <n v="0"/>
    <n v="0"/>
    <n v="13.3"/>
    <n v="7.2"/>
    <n v="35.1"/>
    <m/>
    <n v="-1"/>
    <s v="Oscura"/>
    <n v="60.7"/>
    <n v="28.3"/>
    <n v="9.1"/>
    <n v="0.7"/>
    <n v="6.9"/>
    <n v="14"/>
    <n v="1.3"/>
    <n v="0"/>
    <n v="0"/>
    <n v="83.5"/>
    <n v="30.9"/>
    <n v="2"/>
    <n v="61"/>
    <n v="0.20333333333333692"/>
    <n v="28"/>
    <n v="0.18666666666666409"/>
    <n v="7"/>
    <n v="0.15555555555555509"/>
    <n v="14"/>
    <n v="0.46666666666666679"/>
    <n v="9"/>
    <n v="0.60000000000000009"/>
    <n v="1"/>
    <n v="0.10000000000000014"/>
    <n v="0"/>
    <x v="9"/>
  </r>
  <r>
    <x v="1"/>
    <d v="2012-10-09T00:00:00"/>
    <x v="0"/>
    <s v="O500"/>
    <x v="124"/>
    <x v="23"/>
    <n v="788899"/>
    <n v="9657"/>
    <n v="0"/>
    <n v="2"/>
    <m/>
    <n v="1"/>
    <n v="6.7"/>
    <n v="34.799999999999997"/>
    <n v="1.68"/>
    <n v="0.02"/>
    <m/>
    <n v="33"/>
    <n v="24"/>
    <n v="2"/>
    <n v="0"/>
    <n v="6"/>
    <n v="4"/>
    <n v="0"/>
    <n v="0"/>
    <n v="0"/>
    <n v="29"/>
    <n v="2"/>
    <n v="0"/>
    <n v="33"/>
    <n v="0.11000000000000376"/>
    <n v="24"/>
    <n v="0.15999999999999748"/>
    <n v="6"/>
    <n v="0.13333333333333286"/>
    <n v="4"/>
    <n v="0.13333333333333353"/>
    <n v="2"/>
    <n v="0.13333333333333353"/>
    <n v="0"/>
    <n v="1.3877787807814457E-16"/>
    <n v="1"/>
    <x v="0"/>
  </r>
  <r>
    <x v="1"/>
    <d v="2012-10-09T00:00:00"/>
    <x v="0"/>
    <s v="O500"/>
    <x v="124"/>
    <x v="139"/>
    <n v="739144"/>
    <n v="62070"/>
    <n v="0"/>
    <n v="6"/>
    <m/>
    <n v="2"/>
    <n v="5.9020000000000001"/>
    <n v="27.64"/>
    <n v="1.32"/>
    <n v="0.31"/>
    <m/>
    <n v="85"/>
    <n v="53"/>
    <n v="3"/>
    <n v="0"/>
    <n v="6"/>
    <n v="9"/>
    <n v="0"/>
    <m/>
    <n v="0"/>
    <n v="28"/>
    <n v="2"/>
    <n v="1"/>
    <n v="85"/>
    <n v="0.28333333333333705"/>
    <n v="53"/>
    <n v="0.35333333333333045"/>
    <n v="6"/>
    <n v="0.13333333333333286"/>
    <n v="9"/>
    <n v="0.30000000000000016"/>
    <n v="3"/>
    <n v="0.20000000000000018"/>
    <n v="0"/>
    <n v="1.3877787807814457E-16"/>
    <n v="0"/>
    <x v="1"/>
  </r>
  <r>
    <x v="1"/>
    <d v="2012-10-09T00:00:00"/>
    <x v="0"/>
    <s v="O500"/>
    <x v="124"/>
    <x v="91"/>
    <n v="719583"/>
    <n v="42509"/>
    <n v="0"/>
    <n v="2"/>
    <m/>
    <n v="2"/>
    <n v="5.9"/>
    <m/>
    <m/>
    <n v="0.34"/>
    <m/>
    <n v="92"/>
    <n v="59"/>
    <n v="4"/>
    <n v="0"/>
    <n v="6"/>
    <n v="10"/>
    <n v="1"/>
    <n v="0"/>
    <n v="1"/>
    <n v="27"/>
    <n v="4"/>
    <n v="1"/>
    <n v="92"/>
    <n v="0.30666666666667053"/>
    <n v="59"/>
    <n v="0.39333333333333037"/>
    <n v="6"/>
    <n v="0.13333333333333286"/>
    <n v="10"/>
    <n v="0.33339999999999997"/>
    <n v="4"/>
    <n v="0.26666666666666683"/>
    <n v="0"/>
    <n v="1.3877787807814457E-16"/>
    <n v="0"/>
    <x v="2"/>
  </r>
  <r>
    <x v="1"/>
    <d v="2012-10-09T00:00:00"/>
    <x v="0"/>
    <s v="O500"/>
    <x v="124"/>
    <x v="446"/>
    <n v="635426"/>
    <n v="181751"/>
    <n v="0"/>
    <n v="5"/>
    <n v="0"/>
    <n v="8"/>
    <n v="7.2"/>
    <n v="37.4"/>
    <n v="1"/>
    <n v="0.1"/>
    <s v="Clara"/>
    <n v="161"/>
    <n v="108"/>
    <n v="6"/>
    <n v="0"/>
    <n v="16"/>
    <n v="13"/>
    <n v="0"/>
    <n v="0"/>
    <n v="0"/>
    <n v="50"/>
    <n v="20"/>
    <n v="2"/>
    <n v="161"/>
    <n v="0.5366666666666714"/>
    <n v="108"/>
    <n v="0.7199999999999982"/>
    <n v="16"/>
    <n v="0.35555555555555501"/>
    <n v="13"/>
    <n v="0.43333333333333346"/>
    <n v="6"/>
    <n v="0.40000000000000013"/>
    <n v="0"/>
    <n v="1.3877787807814457E-16"/>
    <n v="0"/>
    <x v="3"/>
  </r>
  <r>
    <x v="1"/>
    <d v="2012-10-09T00:00:00"/>
    <x v="0"/>
    <s v="O500"/>
    <x v="124"/>
    <x v="468"/>
    <n v="600869"/>
    <n v="147194"/>
    <n v="0"/>
    <n v="6"/>
    <n v="-1"/>
    <n v="8"/>
    <n v="7.3"/>
    <n v="37.299999999999997"/>
    <n v="0.1"/>
    <n v="0.1"/>
    <s v="Clara"/>
    <n v="157"/>
    <n v="103"/>
    <n v="8"/>
    <n v="0"/>
    <n v="16"/>
    <n v="12"/>
    <n v="0"/>
    <n v="1"/>
    <n v="-1"/>
    <n v="50"/>
    <n v="21"/>
    <n v="2"/>
    <n v="157"/>
    <n v="0.5233333333333382"/>
    <n v="103"/>
    <n v="0.68666666666666465"/>
    <n v="16"/>
    <n v="0.35555555555555501"/>
    <n v="12"/>
    <n v="0.40000000000000013"/>
    <n v="8"/>
    <n v="0.53333333333333344"/>
    <n v="0"/>
    <n v="1.3877787807814457E-16"/>
    <n v="0"/>
    <x v="4"/>
  </r>
  <r>
    <x v="1"/>
    <d v="2012-10-09T00:00:00"/>
    <x v="0"/>
    <s v="O500"/>
    <x v="124"/>
    <x v="262"/>
    <n v="570532"/>
    <n v="116857"/>
    <n v="0"/>
    <n v="2.4"/>
    <n v="0"/>
    <n v="14.8"/>
    <n v="6.9"/>
    <n v="38.1"/>
    <m/>
    <n v="-1"/>
    <s v="Oscura"/>
    <n v="120.4"/>
    <n v="76.5"/>
    <n v="6.7"/>
    <n v="3.1"/>
    <n v="13.5"/>
    <n v="14.9"/>
    <n v="0.4"/>
    <n v="0"/>
    <n v="0"/>
    <n v="118"/>
    <n v="33.799999999999997"/>
    <n v="0.9"/>
    <n v="120"/>
    <n v="0.40000000000000446"/>
    <n v="77"/>
    <n v="0.5133333333333302"/>
    <n v="14"/>
    <n v="0.31111111111111062"/>
    <n v="15"/>
    <n v="0.50000000000000011"/>
    <n v="7"/>
    <n v="0.46666666666666679"/>
    <n v="3"/>
    <n v="0.30000000000000016"/>
    <n v="0"/>
    <x v="5"/>
  </r>
  <r>
    <x v="1"/>
    <d v="2012-10-09T00:00:00"/>
    <x v="0"/>
    <s v="O500"/>
    <x v="124"/>
    <x v="360"/>
    <n v="536074"/>
    <n v="82399"/>
    <n v="0"/>
    <n v="0"/>
    <n v="0"/>
    <n v="6.9"/>
    <n v="7"/>
    <n v="42.8"/>
    <m/>
    <n v="-1"/>
    <s v="Oscura"/>
    <n v="51.4"/>
    <n v="0.3"/>
    <n v="1.5"/>
    <n v="1.7"/>
    <n v="1.4"/>
    <n v="10.8"/>
    <n v="1.3"/>
    <n v="0"/>
    <n v="0"/>
    <n v="21.9"/>
    <n v="7.7"/>
    <n v="0.6"/>
    <n v="51"/>
    <n v="0.17000000000000365"/>
    <n v="0"/>
    <n v="-2.482389294122811E-15"/>
    <n v="1"/>
    <n v="2.222222222222173E-2"/>
    <n v="11"/>
    <n v="0.36666666666666681"/>
    <n v="2"/>
    <n v="0.13333333333333353"/>
    <n v="2"/>
    <n v="0.20000000000000015"/>
    <n v="0"/>
    <x v="6"/>
  </r>
  <r>
    <x v="1"/>
    <d v="2012-05-16T00:00:00"/>
    <x v="0"/>
    <s v="O500"/>
    <x v="125"/>
    <x v="23"/>
    <n v="799358"/>
    <n v="13937"/>
    <n v="0"/>
    <n v="7"/>
    <m/>
    <n v="1"/>
    <n v="7"/>
    <n v="36.299999999999997"/>
    <n v="1.17"/>
    <n v="0.02"/>
    <m/>
    <n v="14"/>
    <n v="43"/>
    <n v="5"/>
    <n v="0"/>
    <n v="4"/>
    <n v="2"/>
    <n v="0"/>
    <n v="0"/>
    <n v="0"/>
    <n v="27"/>
    <n v="3"/>
    <n v="1"/>
    <n v="14"/>
    <n v="4.6666666666670513E-2"/>
    <n v="43"/>
    <n v="0.28666666666666391"/>
    <n v="4"/>
    <n v="8.8888888888888407E-2"/>
    <n v="2"/>
    <n v="6.6666666666666874E-2"/>
    <n v="5"/>
    <n v="0.33333333333333348"/>
    <n v="0"/>
    <n v="1.3877787807814457E-16"/>
    <n v="1"/>
    <x v="0"/>
  </r>
  <r>
    <x v="1"/>
    <d v="2012-05-16T00:00:00"/>
    <x v="0"/>
    <s v="O500"/>
    <x v="125"/>
    <x v="320"/>
    <n v="777842"/>
    <n v="93674"/>
    <n v="0"/>
    <n v="2"/>
    <m/>
    <n v="1"/>
    <n v="6"/>
    <m/>
    <m/>
    <n v="0.09"/>
    <m/>
    <n v="29"/>
    <n v="56"/>
    <n v="5"/>
    <n v="0"/>
    <n v="6"/>
    <n v="3"/>
    <n v="1"/>
    <n v="0"/>
    <n v="0"/>
    <n v="33"/>
    <n v="4"/>
    <n v="1"/>
    <n v="29"/>
    <n v="9.6666666666670453E-2"/>
    <n v="56"/>
    <n v="0.37333333333333041"/>
    <n v="6"/>
    <n v="0.13333333333333286"/>
    <n v="3"/>
    <n v="0.1000000000000002"/>
    <n v="5"/>
    <n v="0.33333333333333348"/>
    <n v="0"/>
    <n v="1.3877787807814457E-16"/>
    <n v="0"/>
    <x v="1"/>
  </r>
  <r>
    <x v="1"/>
    <d v="2012-05-16T00:00:00"/>
    <x v="0"/>
    <s v="O500"/>
    <x v="125"/>
    <x v="25"/>
    <n v="735460"/>
    <n v="17435"/>
    <n v="0"/>
    <n v="7"/>
    <m/>
    <n v="3"/>
    <n v="6.1260000000000003"/>
    <n v="28.41"/>
    <n v="1.02"/>
    <n v="0.03"/>
    <m/>
    <n v="47"/>
    <n v="169"/>
    <n v="3"/>
    <n v="1"/>
    <n v="8"/>
    <n v="0"/>
    <n v="0"/>
    <m/>
    <n v="0"/>
    <n v="28"/>
    <n v="2"/>
    <n v="1"/>
    <n v="47"/>
    <n v="0.15666666666667034"/>
    <n v="169"/>
    <n v="1"/>
    <n v="8"/>
    <n v="0.17777777777777731"/>
    <n v="0"/>
    <n v="2.0816681711721685E-16"/>
    <n v="3"/>
    <n v="0.20000000000000018"/>
    <n v="1"/>
    <n v="0.10000000000000014"/>
    <n v="0"/>
    <x v="2"/>
  </r>
  <r>
    <x v="1"/>
    <d v="2012-05-16T00:00:00"/>
    <x v="0"/>
    <s v="O500"/>
    <x v="125"/>
    <x v="33"/>
    <n v="717915"/>
    <n v="50874"/>
    <n v="0"/>
    <n v="5"/>
    <m/>
    <n v="1"/>
    <n v="6.3"/>
    <m/>
    <m/>
    <n v="0.3"/>
    <m/>
    <n v="27"/>
    <n v="53"/>
    <n v="8"/>
    <n v="0"/>
    <n v="6"/>
    <n v="4"/>
    <n v="1"/>
    <n v="1"/>
    <n v="0"/>
    <n v="28"/>
    <n v="4"/>
    <n v="1"/>
    <n v="27"/>
    <n v="9.0000000000003799E-2"/>
    <n v="53"/>
    <n v="0.35333333333333045"/>
    <n v="6"/>
    <n v="0.13333333333333286"/>
    <n v="4"/>
    <n v="0.13333333333333353"/>
    <n v="8"/>
    <n v="0.53333333333333344"/>
    <n v="0"/>
    <n v="1.3877787807814457E-16"/>
    <n v="0"/>
    <x v="3"/>
  </r>
  <r>
    <x v="1"/>
    <d v="2012-05-16T00:00:00"/>
    <x v="0"/>
    <s v="O500"/>
    <x v="125"/>
    <x v="353"/>
    <n v="656695"/>
    <n v="32471"/>
    <n v="0"/>
    <n v="3"/>
    <m/>
    <n v="4"/>
    <n v="6.2"/>
    <m/>
    <m/>
    <n v="0.76"/>
    <m/>
    <n v="91"/>
    <n v="62"/>
    <n v="6"/>
    <n v="0"/>
    <n v="8"/>
    <n v="10"/>
    <n v="0"/>
    <n v="0"/>
    <n v="0"/>
    <n v="36"/>
    <n v="5"/>
    <n v="3"/>
    <n v="91"/>
    <n v="0.30333333333333717"/>
    <n v="62"/>
    <n v="0.41333333333333033"/>
    <n v="8"/>
    <n v="0.17777777777777731"/>
    <n v="10"/>
    <n v="0.33339999999999997"/>
    <n v="6"/>
    <n v="0.40000000000000013"/>
    <n v="0"/>
    <n v="1.3877787807814457E-16"/>
    <n v="0"/>
    <x v="4"/>
  </r>
  <r>
    <x v="1"/>
    <d v="2012-05-16T00:00:00"/>
    <x v="0"/>
    <s v="O500"/>
    <x v="125"/>
    <x v="469"/>
    <n v="624274"/>
    <n v="119977"/>
    <n v="0.1"/>
    <n v="5"/>
    <m/>
    <n v="12"/>
    <n v="7.1"/>
    <n v="35.799999999999997"/>
    <n v="0.2"/>
    <n v="0"/>
    <s v="Clara"/>
    <n v="103"/>
    <n v="101"/>
    <n v="12"/>
    <n v="0"/>
    <n v="14"/>
    <n v="9"/>
    <n v="0"/>
    <n v="0"/>
    <n v="0"/>
    <n v="37"/>
    <n v="17"/>
    <n v="10"/>
    <n v="103"/>
    <n v="0.34333333333333743"/>
    <n v="101"/>
    <n v="0.67333333333333123"/>
    <n v="14"/>
    <n v="0.31111111111111062"/>
    <n v="9"/>
    <n v="0.30000000000000016"/>
    <n v="12"/>
    <n v="0.8"/>
    <n v="0"/>
    <n v="1.3877787807814457E-16"/>
    <n v="0"/>
    <x v="5"/>
  </r>
  <r>
    <x v="1"/>
    <d v="2012-05-16T00:00:00"/>
    <x v="0"/>
    <s v="O500"/>
    <x v="125"/>
    <x v="378"/>
    <n v="600351"/>
    <n v="96054"/>
    <n v="0"/>
    <n v="4"/>
    <n v="0"/>
    <n v="14"/>
    <n v="7.2"/>
    <n v="37.299999999999997"/>
    <n v="0.4"/>
    <n v="0.1"/>
    <s v="Clara"/>
    <n v="116"/>
    <n v="98"/>
    <n v="15"/>
    <n v="0"/>
    <n v="15"/>
    <n v="12"/>
    <n v="1"/>
    <n v="1"/>
    <n v="0"/>
    <n v="36"/>
    <n v="18"/>
    <n v="12"/>
    <n v="116"/>
    <n v="0.38666666666667104"/>
    <n v="98"/>
    <n v="0.6533333333333311"/>
    <n v="15"/>
    <n v="0.33333333333333282"/>
    <n v="12"/>
    <n v="0.40000000000000013"/>
    <n v="15"/>
    <n v="1"/>
    <n v="0"/>
    <n v="1.3877787807814457E-16"/>
    <n v="0"/>
    <x v="6"/>
  </r>
  <r>
    <x v="1"/>
    <d v="2012-05-16T00:00:00"/>
    <x v="0"/>
    <s v="O500"/>
    <x v="125"/>
    <x v="338"/>
    <n v="567596"/>
    <n v="63299"/>
    <n v="0"/>
    <n v="4"/>
    <n v="-1"/>
    <n v="17"/>
    <n v="7.2"/>
    <n v="39.1"/>
    <n v="0.7"/>
    <n v="0.1"/>
    <s v="Clara"/>
    <n v="87"/>
    <n v="79"/>
    <n v="18"/>
    <n v="0"/>
    <n v="14"/>
    <n v="7"/>
    <n v="2"/>
    <n v="0"/>
    <n v="-1"/>
    <n v="45"/>
    <n v="27"/>
    <n v="19"/>
    <n v="87"/>
    <n v="0.29000000000000375"/>
    <n v="79"/>
    <n v="0.52666666666666362"/>
    <n v="14"/>
    <n v="0.31111111111111062"/>
    <n v="7"/>
    <n v="0.2333333333333335"/>
    <n v="18"/>
    <n v="1"/>
    <n v="0"/>
    <n v="1.3877787807814457E-16"/>
    <n v="0"/>
    <x v="7"/>
  </r>
  <r>
    <x v="1"/>
    <d v="2012-05-16T00:00:00"/>
    <x v="0"/>
    <s v="O500"/>
    <x v="125"/>
    <x v="350"/>
    <n v="535665"/>
    <n v="31368"/>
    <n v="0"/>
    <n v="2.4"/>
    <n v="0"/>
    <n v="28.9"/>
    <n v="6.8"/>
    <n v="37.5"/>
    <m/>
    <n v="-1"/>
    <s v="Oscura"/>
    <n v="89.8"/>
    <n v="60.3"/>
    <n v="12.9"/>
    <n v="2.2999999999999998"/>
    <n v="13.3"/>
    <n v="14.6"/>
    <n v="0.6"/>
    <n v="0"/>
    <n v="0"/>
    <n v="47.9"/>
    <n v="32.9"/>
    <n v="13.7"/>
    <n v="90"/>
    <n v="0.30000000000000382"/>
    <n v="60"/>
    <n v="0.39999999999999702"/>
    <n v="13"/>
    <n v="0.28888888888888842"/>
    <n v="15"/>
    <n v="0.50000000000000011"/>
    <n v="13"/>
    <n v="0.8666666666666667"/>
    <n v="2"/>
    <n v="0.20000000000000015"/>
    <n v="0"/>
    <x v="8"/>
  </r>
  <r>
    <x v="1"/>
    <d v="2012-05-16T00:00:00"/>
    <x v="0"/>
    <s v="O500"/>
    <x v="125"/>
    <x v="185"/>
    <n v="502546"/>
    <n v="162669"/>
    <n v="0"/>
    <n v="0"/>
    <n v="0.1"/>
    <n v="12.8"/>
    <n v="6.9"/>
    <n v="38.6"/>
    <m/>
    <n v="0"/>
    <s v="Oscura"/>
    <n v="119.1"/>
    <n v="33.200000000000003"/>
    <n v="35.799999999999997"/>
    <n v="3.4"/>
    <n v="7.2"/>
    <n v="13.4"/>
    <n v="0.8"/>
    <n v="3.2"/>
    <n v="0"/>
    <n v="49.6"/>
    <n v="24"/>
    <n v="6.2"/>
    <n v="119"/>
    <n v="0.39666666666667111"/>
    <n v="33"/>
    <n v="0.21999999999999736"/>
    <n v="7"/>
    <n v="0.15555555555555509"/>
    <n v="13"/>
    <n v="0.43333333333333346"/>
    <n v="36"/>
    <n v="1"/>
    <n v="3"/>
    <n v="0.30000000000000016"/>
    <n v="0"/>
    <x v="9"/>
  </r>
  <r>
    <x v="1"/>
    <d v="2014-09-25T00:00:00"/>
    <x v="0"/>
    <s v="O500"/>
    <x v="126"/>
    <x v="328"/>
    <n v="826874"/>
    <n v="45866"/>
    <n v="0"/>
    <n v="6"/>
    <m/>
    <n v="7"/>
    <n v="5.8"/>
    <m/>
    <m/>
    <n v="0.47"/>
    <m/>
    <n v="305"/>
    <n v="73"/>
    <n v="4"/>
    <n v="0"/>
    <n v="7"/>
    <n v="22"/>
    <n v="0"/>
    <n v="1"/>
    <n v="0"/>
    <n v="94"/>
    <n v="15"/>
    <n v="0"/>
    <n v="305"/>
    <n v="1.3"/>
    <n v="73"/>
    <n v="0.48666666666666353"/>
    <n v="7"/>
    <n v="0.15555555555555509"/>
    <n v="22"/>
    <n v="0.73333333333333339"/>
    <n v="4"/>
    <n v="0.26666666666666683"/>
    <n v="0"/>
    <n v="1.3877787807814457E-16"/>
    <n v="1"/>
    <x v="0"/>
  </r>
  <r>
    <x v="1"/>
    <d v="2014-09-25T00:00:00"/>
    <x v="0"/>
    <s v="O500"/>
    <x v="126"/>
    <x v="31"/>
    <n v="786792"/>
    <n v="5606"/>
    <n v="0"/>
    <n v="5"/>
    <m/>
    <n v="6"/>
    <n v="6.8"/>
    <m/>
    <m/>
    <n v="7.0000000000000007E-2"/>
    <m/>
    <n v="62"/>
    <n v="27"/>
    <n v="2"/>
    <n v="0"/>
    <n v="4"/>
    <n v="7"/>
    <n v="0"/>
    <n v="0"/>
    <n v="0"/>
    <n v="76"/>
    <n v="3"/>
    <n v="1"/>
    <n v="62"/>
    <n v="0.20666666666667025"/>
    <n v="27"/>
    <n v="0.17999999999999744"/>
    <n v="4"/>
    <n v="8.8888888888888407E-2"/>
    <n v="7"/>
    <n v="0.2333333333333335"/>
    <n v="2"/>
    <n v="0.13333333333333353"/>
    <n v="0"/>
    <n v="1.3877787807814457E-16"/>
    <n v="0"/>
    <x v="1"/>
  </r>
  <r>
    <x v="1"/>
    <d v="2014-09-25T00:00:00"/>
    <x v="0"/>
    <s v="O500"/>
    <x v="126"/>
    <x v="13"/>
    <n v="773422"/>
    <n v="77103"/>
    <n v="0"/>
    <n v="3"/>
    <m/>
    <n v="2"/>
    <n v="6.0110000000000001"/>
    <n v="28.7"/>
    <n v="1.46"/>
    <n v="1.07"/>
    <m/>
    <n v="132"/>
    <n v="70"/>
    <n v="9"/>
    <n v="0"/>
    <n v="12"/>
    <n v="12"/>
    <n v="0"/>
    <m/>
    <n v="0"/>
    <n v="38"/>
    <n v="6"/>
    <n v="1"/>
    <n v="132"/>
    <n v="0.44000000000000472"/>
    <n v="70"/>
    <n v="0.46666666666666357"/>
    <n v="12"/>
    <n v="0.26666666666666622"/>
    <n v="12"/>
    <n v="0.40000000000000013"/>
    <n v="9"/>
    <n v="0.60000000000000009"/>
    <n v="0"/>
    <n v="1.3877787807814457E-16"/>
    <n v="0"/>
    <x v="2"/>
  </r>
  <r>
    <x v="1"/>
    <d v="2014-09-25T00:00:00"/>
    <x v="0"/>
    <s v="O500"/>
    <x v="126"/>
    <x v="52"/>
    <n v="751956"/>
    <n v="55637"/>
    <n v="0"/>
    <n v="3"/>
    <m/>
    <n v="2"/>
    <n v="5.9"/>
    <m/>
    <m/>
    <n v="0.25"/>
    <m/>
    <n v="167"/>
    <n v="54"/>
    <n v="7"/>
    <n v="0"/>
    <n v="8"/>
    <n v="14"/>
    <n v="0"/>
    <n v="0"/>
    <n v="1"/>
    <n v="28"/>
    <n v="3"/>
    <n v="1"/>
    <n v="167"/>
    <n v="0.55666666666667119"/>
    <n v="54"/>
    <n v="0.3599999999999971"/>
    <n v="8"/>
    <n v="0.17777777777777731"/>
    <n v="14"/>
    <n v="0.46666666666666679"/>
    <n v="7"/>
    <n v="0.46666666666666679"/>
    <n v="0"/>
    <n v="1.3877787807814457E-16"/>
    <n v="0"/>
    <x v="3"/>
  </r>
  <r>
    <x v="1"/>
    <d v="2014-09-25T00:00:00"/>
    <x v="1"/>
    <s v="O500"/>
    <x v="126"/>
    <x v="371"/>
    <n v="654189"/>
    <n v="33363"/>
    <n v="0"/>
    <n v="4"/>
    <m/>
    <n v="1"/>
    <n v="6.4"/>
    <m/>
    <m/>
    <n v="0.63"/>
    <m/>
    <n v="80"/>
    <n v="187"/>
    <n v="6"/>
    <n v="1"/>
    <n v="9"/>
    <n v="9"/>
    <n v="0"/>
    <n v="1"/>
    <n v="0"/>
    <n v="37"/>
    <n v="5"/>
    <n v="2"/>
    <n v="80"/>
    <n v="0.26666666666667027"/>
    <n v="187"/>
    <n v="1"/>
    <n v="9"/>
    <n v="0.19999999999999954"/>
    <n v="9"/>
    <n v="0.30000000000000016"/>
    <n v="6"/>
    <n v="0.40000000000000013"/>
    <n v="1"/>
    <n v="0.10000000000000014"/>
    <n v="0"/>
    <x v="4"/>
  </r>
  <r>
    <x v="1"/>
    <d v="2014-09-25T00:00:00"/>
    <x v="1"/>
    <s v="O500"/>
    <x v="126"/>
    <x v="72"/>
    <n v="678834"/>
    <n v="37184"/>
    <n v="0"/>
    <n v="4"/>
    <m/>
    <n v="4"/>
    <n v="6.1"/>
    <s v=""/>
    <s v=""/>
    <n v="0.81"/>
    <s v=""/>
    <n v="123"/>
    <n v="55"/>
    <n v="9"/>
    <n v="0"/>
    <n v="10"/>
    <n v="14"/>
    <n v="0"/>
    <n v="0"/>
    <n v="1"/>
    <n v="34"/>
    <n v="5"/>
    <n v="1"/>
    <n v="123"/>
    <n v="0.41000000000000453"/>
    <n v="55"/>
    <n v="0.36666666666666375"/>
    <n v="10"/>
    <n v="0.22222222222222177"/>
    <n v="14"/>
    <n v="0.46666666666666679"/>
    <n v="9"/>
    <n v="0.60000000000000009"/>
    <n v="0"/>
    <n v="1.3877787807814457E-16"/>
    <n v="0"/>
    <x v="5"/>
  </r>
  <r>
    <x v="1"/>
    <d v="2014-09-25T00:00:00"/>
    <x v="1"/>
    <s v="O500"/>
    <x v="126"/>
    <x v="441"/>
    <n v="620826"/>
    <n v="117071"/>
    <n v="0"/>
    <n v="6"/>
    <m/>
    <n v="6"/>
    <n v="7.1"/>
    <n v="37.299999999999997"/>
    <n v="1.1000000000000001"/>
    <n v="0.1"/>
    <s v="Clara"/>
    <n v="275"/>
    <n v="270"/>
    <n v="21"/>
    <n v="2"/>
    <n v="27"/>
    <n v="19"/>
    <n v="0"/>
    <n v="2"/>
    <n v="0"/>
    <n v="43"/>
    <n v="23"/>
    <n v="11"/>
    <n v="275"/>
    <n v="0.91666666666666752"/>
    <n v="270"/>
    <n v="1"/>
    <n v="27"/>
    <n v="0.59999999999999942"/>
    <n v="19"/>
    <n v="0.63333333333333341"/>
    <n v="21"/>
    <n v="1"/>
    <n v="2"/>
    <n v="0.20000000000000015"/>
    <n v="0"/>
    <x v="6"/>
  </r>
  <r>
    <x v="1"/>
    <d v="2014-09-25T00:00:00"/>
    <x v="1"/>
    <s v="O500"/>
    <x v="126"/>
    <x v="27"/>
    <n v="609778"/>
    <n v="106023"/>
    <n v="0"/>
    <n v="7"/>
    <n v="0"/>
    <n v="6"/>
    <n v="7.2"/>
    <n v="37.700000000000003"/>
    <n v="0.1"/>
    <n v="0.1"/>
    <s v="Clara"/>
    <n v="346"/>
    <n v="290"/>
    <n v="24"/>
    <n v="2"/>
    <n v="30"/>
    <n v="20"/>
    <n v="1"/>
    <n v="2"/>
    <n v="0"/>
    <n v="42"/>
    <n v="25"/>
    <n v="12"/>
    <n v="346"/>
    <n v="1.3"/>
    <n v="290"/>
    <n v="1"/>
    <n v="30"/>
    <n v="0.66666666666666619"/>
    <n v="20"/>
    <n v="0.66666666666666674"/>
    <n v="24"/>
    <n v="1"/>
    <n v="2"/>
    <n v="0.20000000000000015"/>
    <n v="0"/>
    <x v="7"/>
  </r>
  <r>
    <x v="1"/>
    <d v="2014-09-25T00:00:00"/>
    <x v="1"/>
    <s v="O500"/>
    <x v="126"/>
    <x v="270"/>
    <n v="576686"/>
    <n v="72931"/>
    <n v="0"/>
    <n v="5"/>
    <n v="-1"/>
    <n v="4"/>
    <n v="7.1"/>
    <n v="37.9"/>
    <n v="0.6"/>
    <n v="0.1"/>
    <s v="Clara"/>
    <n v="190"/>
    <n v="174"/>
    <n v="32"/>
    <n v="1"/>
    <n v="20"/>
    <n v="14"/>
    <n v="1"/>
    <n v="1"/>
    <n v="-1"/>
    <n v="42"/>
    <n v="29"/>
    <n v="19"/>
    <n v="190"/>
    <n v="0.63333333333333708"/>
    <n v="174"/>
    <n v="1"/>
    <n v="20"/>
    <n v="0.44444444444444381"/>
    <n v="14"/>
    <n v="0.46666666666666679"/>
    <n v="32"/>
    <n v="1"/>
    <n v="1"/>
    <n v="0.10000000000000014"/>
    <n v="0"/>
    <x v="8"/>
  </r>
  <r>
    <x v="1"/>
    <d v="2014-09-25T00:00:00"/>
    <x v="1"/>
    <s v="O500"/>
    <x v="126"/>
    <x v="157"/>
    <n v="533456"/>
    <n v="29701"/>
    <n v="0"/>
    <n v="2"/>
    <n v="0"/>
    <n v="2.5"/>
    <n v="7"/>
    <n v="36.799999999999997"/>
    <m/>
    <n v="-1"/>
    <s v="Oscura"/>
    <n v="133.69999999999999"/>
    <n v="73.599999999999994"/>
    <n v="13.3"/>
    <n v="1.4"/>
    <n v="12"/>
    <n v="12.9"/>
    <n v="0.2"/>
    <n v="0"/>
    <n v="0"/>
    <n v="90.4"/>
    <n v="34.299999999999997"/>
    <n v="20.9"/>
    <n v="134"/>
    <n v="0.44666666666667143"/>
    <n v="74"/>
    <n v="0.49333333333333018"/>
    <n v="12"/>
    <n v="0.26666666666666622"/>
    <n v="13"/>
    <n v="0.43333333333333346"/>
    <n v="13"/>
    <n v="0.8666666666666667"/>
    <n v="1"/>
    <n v="0.10000000000000014"/>
    <n v="0"/>
    <x v="9"/>
  </r>
  <r>
    <x v="1"/>
    <d v="2014-09-25T00:00:00"/>
    <x v="1"/>
    <s v="O500"/>
    <x v="126"/>
    <x v="244"/>
    <n v="484590"/>
    <n v="149563"/>
    <n v="0"/>
    <n v="0"/>
    <n v="0"/>
    <n v="10"/>
    <n v="6.6"/>
    <n v="37.4"/>
    <m/>
    <n v="-1"/>
    <s v="Oscura"/>
    <n v="96.4"/>
    <n v="88.4"/>
    <n v="16.399999999999999"/>
    <n v="4"/>
    <n v="14.2"/>
    <n v="38.9"/>
    <n v="1"/>
    <n v="0.5"/>
    <n v="0"/>
    <n v="110.4"/>
    <n v="37.5"/>
    <n v="2.4"/>
    <n v="96"/>
    <n v="0.32000000000000395"/>
    <n v="88"/>
    <n v="0.58666666666666401"/>
    <n v="14"/>
    <n v="0.31111111111111062"/>
    <n v="39"/>
    <n v="1"/>
    <n v="16"/>
    <n v="1"/>
    <n v="4"/>
    <n v="0.40000000000000013"/>
    <n v="0"/>
    <x v="10"/>
  </r>
  <r>
    <x v="1"/>
    <d v="2012-12-18T00:00:00"/>
    <x v="0"/>
    <s v="O500"/>
    <x v="127"/>
    <x v="430"/>
    <n v="825845"/>
    <n v="58117"/>
    <n v="0"/>
    <n v="19"/>
    <m/>
    <n v="3"/>
    <n v="5.8"/>
    <m/>
    <m/>
    <n v="0.23"/>
    <m/>
    <n v="394"/>
    <n v="270"/>
    <n v="8"/>
    <n v="1"/>
    <n v="28"/>
    <n v="22"/>
    <n v="1"/>
    <n v="4"/>
    <n v="2"/>
    <n v="42"/>
    <n v="4"/>
    <n v="3"/>
    <n v="394"/>
    <n v="1.3"/>
    <n v="270"/>
    <n v="1"/>
    <n v="28"/>
    <n v="0.62222222222222168"/>
    <n v="22"/>
    <n v="0.73333333333333339"/>
    <n v="8"/>
    <n v="0.53333333333333344"/>
    <n v="1"/>
    <n v="0.10000000000000014"/>
    <n v="1"/>
    <x v="0"/>
  </r>
  <r>
    <x v="1"/>
    <d v="2012-12-18T00:00:00"/>
    <x v="0"/>
    <s v="O500"/>
    <x v="127"/>
    <x v="470"/>
    <n v="767728"/>
    <n v="93750"/>
    <n v="0"/>
    <n v="5"/>
    <m/>
    <n v="3"/>
    <n v="5.7"/>
    <m/>
    <m/>
    <n v="0.37"/>
    <m/>
    <n v="197"/>
    <n v="85"/>
    <n v="7"/>
    <n v="1"/>
    <n v="14"/>
    <n v="15"/>
    <n v="0"/>
    <n v="0"/>
    <n v="1"/>
    <n v="27"/>
    <n v="4"/>
    <n v="1"/>
    <n v="197"/>
    <n v="0.65666666666667017"/>
    <n v="85"/>
    <n v="0.56666666666666388"/>
    <n v="14"/>
    <n v="0.31111111111111062"/>
    <n v="15"/>
    <n v="0.50000000000000011"/>
    <n v="7"/>
    <n v="0.46666666666666679"/>
    <n v="1"/>
    <n v="0.10000000000000014"/>
    <n v="0"/>
    <x v="1"/>
  </r>
  <r>
    <x v="1"/>
    <d v="2012-12-18T00:00:00"/>
    <x v="0"/>
    <s v="O500"/>
    <x v="127"/>
    <x v="25"/>
    <n v="734431"/>
    <n v="71024"/>
    <n v="0"/>
    <n v="8"/>
    <m/>
    <n v="2"/>
    <n v="6.0979999999999999"/>
    <n v="29"/>
    <n v="1.22"/>
    <n v="0.52"/>
    <m/>
    <n v="52"/>
    <n v="242"/>
    <n v="3"/>
    <n v="2"/>
    <n v="7"/>
    <n v="4"/>
    <n v="0"/>
    <m/>
    <n v="0"/>
    <n v="44"/>
    <n v="5"/>
    <n v="2"/>
    <n v="52"/>
    <n v="0.17333333333333698"/>
    <n v="242"/>
    <n v="1"/>
    <n v="7"/>
    <n v="0.15555555555555509"/>
    <n v="4"/>
    <n v="0.13333333333333353"/>
    <n v="3"/>
    <n v="0.20000000000000018"/>
    <n v="2"/>
    <n v="0.20000000000000015"/>
    <n v="0"/>
    <x v="2"/>
  </r>
  <r>
    <x v="1"/>
    <d v="2012-12-18T00:00:00"/>
    <x v="0"/>
    <s v="O500"/>
    <x v="127"/>
    <x v="444"/>
    <n v="676746"/>
    <n v="35096"/>
    <n v="0"/>
    <n v="3"/>
    <m/>
    <n v="4"/>
    <n v="6.1"/>
    <s v=""/>
    <s v=""/>
    <n v="0.81"/>
    <s v=""/>
    <n v="159"/>
    <n v="60"/>
    <n v="10"/>
    <n v="0"/>
    <n v="12"/>
    <n v="13"/>
    <n v="0"/>
    <n v="0"/>
    <n v="1"/>
    <n v="29"/>
    <n v="5"/>
    <n v="1"/>
    <n v="159"/>
    <n v="0.5300000000000048"/>
    <n v="60"/>
    <n v="0.39999999999999702"/>
    <n v="12"/>
    <n v="0.26666666666666622"/>
    <n v="13"/>
    <n v="0.43333333333333346"/>
    <n v="10"/>
    <n v="0.66666666666666674"/>
    <n v="0"/>
    <n v="1.3877787807814457E-16"/>
    <n v="0"/>
    <x v="3"/>
  </r>
  <r>
    <x v="1"/>
    <d v="2012-12-18T00:00:00"/>
    <x v="0"/>
    <s v="O500"/>
    <x v="127"/>
    <x v="27"/>
    <n v="641650"/>
    <n v="181603"/>
    <n v="0"/>
    <n v="6"/>
    <n v="0"/>
    <n v="14"/>
    <n v="7.2"/>
    <n v="37.299999999999997"/>
    <n v="0.2"/>
    <n v="0.1"/>
    <s v="Clara"/>
    <n v="485"/>
    <n v="144"/>
    <n v="21"/>
    <n v="0"/>
    <n v="22"/>
    <n v="24"/>
    <n v="0"/>
    <n v="1"/>
    <n v="0"/>
    <n v="50"/>
    <n v="29"/>
    <n v="3"/>
    <n v="485"/>
    <n v="1.3"/>
    <n v="144"/>
    <n v="0.95999999999999974"/>
    <n v="22"/>
    <n v="0.48888888888888821"/>
    <n v="24"/>
    <n v="0.8"/>
    <n v="21"/>
    <n v="1"/>
    <n v="0"/>
    <n v="1.3877787807814457E-16"/>
    <n v="0"/>
    <x v="4"/>
  </r>
  <r>
    <x v="1"/>
    <d v="2012-12-18T00:00:00"/>
    <x v="0"/>
    <s v="O500"/>
    <x v="127"/>
    <x v="471"/>
    <n v="604613"/>
    <n v="144566"/>
    <n v="0"/>
    <n v="4"/>
    <n v="-1"/>
    <n v="13"/>
    <n v="7.1"/>
    <n v="36.9"/>
    <n v="0.1"/>
    <n v="0.1"/>
    <s v="Clara"/>
    <n v="306"/>
    <n v="116"/>
    <n v="19"/>
    <n v="0"/>
    <n v="16"/>
    <n v="19"/>
    <n v="0"/>
    <n v="1"/>
    <n v="-1"/>
    <n v="62"/>
    <n v="28"/>
    <n v="3"/>
    <n v="306"/>
    <n v="1.3"/>
    <n v="116"/>
    <n v="0.77333333333333187"/>
    <n v="16"/>
    <n v="0.35555555555555501"/>
    <n v="19"/>
    <n v="0.63333333333333341"/>
    <n v="19"/>
    <n v="1"/>
    <n v="0"/>
    <n v="1.3877787807814457E-16"/>
    <n v="0"/>
    <x v="5"/>
  </r>
  <r>
    <x v="1"/>
    <d v="2012-12-18T00:00:00"/>
    <x v="0"/>
    <s v="O500"/>
    <x v="127"/>
    <x v="472"/>
    <n v="574805"/>
    <n v="114758"/>
    <n v="0"/>
    <n v="1.3"/>
    <n v="0"/>
    <n v="26.9"/>
    <n v="7"/>
    <n v="37"/>
    <m/>
    <n v="-1"/>
    <s v="Oscura"/>
    <n v="137.5"/>
    <n v="58.4"/>
    <n v="17.8"/>
    <n v="2.2999999999999998"/>
    <n v="12"/>
    <n v="24.2"/>
    <n v="0.9"/>
    <n v="0"/>
    <n v="0"/>
    <n v="177.9"/>
    <n v="43.9"/>
    <n v="2.9"/>
    <n v="138"/>
    <n v="0.46000000000000485"/>
    <n v="58"/>
    <n v="0.38666666666666372"/>
    <n v="12"/>
    <n v="0.26666666666666622"/>
    <n v="24"/>
    <n v="0.8"/>
    <n v="18"/>
    <n v="1"/>
    <n v="2"/>
    <n v="0.20000000000000015"/>
    <n v="0"/>
    <x v="6"/>
  </r>
  <r>
    <x v="1"/>
    <d v="2012-12-18T00:00:00"/>
    <x v="0"/>
    <s v="O500"/>
    <x v="127"/>
    <x v="37"/>
    <n v="542412"/>
    <n v="82364"/>
    <n v="0"/>
    <n v="0"/>
    <n v="0"/>
    <n v="30.6"/>
    <n v="6.7"/>
    <n v="36.4"/>
    <m/>
    <n v="-1"/>
    <s v="Oscura"/>
    <n v="67.8"/>
    <n v="0.5"/>
    <n v="12.4"/>
    <n v="2.1"/>
    <n v="0.3"/>
    <n v="16.399999999999999"/>
    <n v="0.9"/>
    <n v="1.2"/>
    <n v="0"/>
    <n v="123.3"/>
    <n v="32.6"/>
    <n v="2.4"/>
    <n v="68"/>
    <n v="0.22666666666667021"/>
    <n v="1"/>
    <n v="6.6666666666641847E-3"/>
    <n v="0"/>
    <n v="-4.9266146717741321E-16"/>
    <n v="16"/>
    <n v="0.53333333333333344"/>
    <n v="12"/>
    <n v="0.8"/>
    <n v="2"/>
    <n v="0.20000000000000015"/>
    <n v="0"/>
    <x v="7"/>
  </r>
  <r>
    <x v="1"/>
    <d v="2012-12-18T00:00:00"/>
    <x v="1"/>
    <s v="O500"/>
    <x v="127"/>
    <x v="288"/>
    <n v="491505"/>
    <n v="31458"/>
    <n v="0"/>
    <n v="0"/>
    <n v="0"/>
    <n v="21.8"/>
    <n v="7.2"/>
    <n v="36.4"/>
    <m/>
    <n v="-1"/>
    <s v="Oscura"/>
    <n v="59.6"/>
    <n v="45.5"/>
    <n v="19.8"/>
    <n v="1.9"/>
    <n v="8.8000000000000007"/>
    <n v="13.9"/>
    <n v="1.7"/>
    <n v="0"/>
    <n v="0"/>
    <n v="149.30000000000001"/>
    <n v="47.4"/>
    <n v="9"/>
    <n v="60"/>
    <n v="0.20000000000000359"/>
    <n v="46"/>
    <n v="0.30666666666666387"/>
    <n v="9"/>
    <n v="0.19999999999999954"/>
    <n v="14"/>
    <n v="0.46666666666666679"/>
    <n v="20"/>
    <n v="1"/>
    <n v="2"/>
    <n v="0.20000000000000015"/>
    <n v="0"/>
    <x v="8"/>
  </r>
  <r>
    <x v="1"/>
    <d v="2013-03-20T00:00:00"/>
    <x v="0"/>
    <s v="O500"/>
    <x v="128"/>
    <x v="23"/>
    <n v="783031"/>
    <n v="9179"/>
    <n v="0"/>
    <n v="1"/>
    <m/>
    <n v="1"/>
    <n v="6.8"/>
    <n v="34.6"/>
    <n v="1.32"/>
    <n v="0"/>
    <m/>
    <n v="17"/>
    <n v="17"/>
    <n v="2"/>
    <n v="0"/>
    <n v="2"/>
    <n v="2"/>
    <n v="0"/>
    <n v="0"/>
    <n v="0"/>
    <n v="25"/>
    <n v="2"/>
    <n v="0"/>
    <n v="17"/>
    <n v="5.6666666666670515E-2"/>
    <n v="17"/>
    <n v="0.11333333333333087"/>
    <n v="2"/>
    <n v="4.4444444444443953E-2"/>
    <n v="2"/>
    <n v="6.6666666666666874E-2"/>
    <n v="2"/>
    <n v="0.13333333333333353"/>
    <n v="0"/>
    <n v="1.3877787807814457E-16"/>
    <n v="1"/>
    <x v="0"/>
  </r>
  <r>
    <x v="1"/>
    <d v="2013-03-20T00:00:00"/>
    <x v="0"/>
    <s v="O500"/>
    <x v="128"/>
    <x v="52"/>
    <n v="715163"/>
    <n v="51756"/>
    <n v="0"/>
    <n v="8"/>
    <m/>
    <n v="1"/>
    <n v="6.3"/>
    <m/>
    <m/>
    <n v="0.28000000000000003"/>
    <m/>
    <n v="37"/>
    <n v="344"/>
    <n v="3"/>
    <n v="3"/>
    <n v="6"/>
    <n v="5"/>
    <n v="1"/>
    <n v="3"/>
    <n v="1"/>
    <n v="32"/>
    <n v="4"/>
    <n v="2"/>
    <n v="37"/>
    <n v="0.12333333333333707"/>
    <n v="344"/>
    <n v="1"/>
    <n v="6"/>
    <n v="0.13333333333333286"/>
    <n v="5"/>
    <n v="0.16666666666666685"/>
    <n v="3"/>
    <n v="0.20000000000000018"/>
    <n v="3"/>
    <n v="0.30000000000000016"/>
    <n v="0"/>
    <x v="1"/>
  </r>
  <r>
    <x v="1"/>
    <d v="2013-03-20T00:00:00"/>
    <x v="0"/>
    <s v="O500"/>
    <x v="128"/>
    <x v="166"/>
    <n v="654672"/>
    <n v="92195"/>
    <n v="0"/>
    <n v="6"/>
    <m/>
    <n v="6"/>
    <n v="7.1"/>
    <n v="36.9"/>
    <n v="1.19"/>
    <n v="0.09"/>
    <m/>
    <n v="76"/>
    <n v="191"/>
    <n v="4"/>
    <n v="3"/>
    <n v="10"/>
    <n v="8"/>
    <n v="0"/>
    <n v="3"/>
    <n v="0"/>
    <n v="34"/>
    <n v="2"/>
    <n v="3"/>
    <n v="76"/>
    <n v="0.25333333333333685"/>
    <n v="191"/>
    <n v="1"/>
    <n v="10"/>
    <n v="0.22222222222222177"/>
    <n v="8"/>
    <n v="0.26666666666666683"/>
    <n v="4"/>
    <n v="0.26666666666666683"/>
    <n v="3"/>
    <n v="0.30000000000000016"/>
    <n v="0"/>
    <x v="2"/>
  </r>
  <r>
    <x v="1"/>
    <d v="2013-03-20T00:00:00"/>
    <x v="0"/>
    <s v="O500"/>
    <x v="128"/>
    <x v="145"/>
    <n v="630701"/>
    <n v="68224"/>
    <n v="0"/>
    <n v="14"/>
    <m/>
    <n v="7"/>
    <n v="7.1"/>
    <n v="36.4"/>
    <n v="1.2"/>
    <n v="0.1"/>
    <s v="Clara"/>
    <n v="103"/>
    <n v="316"/>
    <n v="4"/>
    <n v="3"/>
    <n v="16"/>
    <n v="10"/>
    <n v="1"/>
    <n v="3"/>
    <n v="0"/>
    <n v="34"/>
    <n v="8"/>
    <n v="3"/>
    <n v="103"/>
    <n v="0.34333333333333743"/>
    <n v="316"/>
    <n v="1"/>
    <n v="16"/>
    <n v="0.35555555555555501"/>
    <n v="10"/>
    <n v="0.33339999999999997"/>
    <n v="4"/>
    <n v="0.26666666666666683"/>
    <n v="3"/>
    <n v="0.30000000000000016"/>
    <n v="0"/>
    <x v="3"/>
  </r>
  <r>
    <x v="1"/>
    <d v="2013-03-20T00:00:00"/>
    <x v="0"/>
    <s v="O500"/>
    <x v="128"/>
    <x v="173"/>
    <n v="593514"/>
    <n v="31037"/>
    <n v="0"/>
    <n v="3"/>
    <n v="0"/>
    <n v="3"/>
    <n v="7"/>
    <n v="37.1"/>
    <n v="0.9"/>
    <n v="0.1"/>
    <s v="Clara"/>
    <n v="63"/>
    <n v="229"/>
    <n v="5"/>
    <n v="2"/>
    <n v="6"/>
    <n v="7"/>
    <n v="0"/>
    <n v="2"/>
    <n v="0"/>
    <n v="28"/>
    <n v="6"/>
    <n v="1"/>
    <n v="63"/>
    <n v="0.21000000000000357"/>
    <n v="229"/>
    <n v="1"/>
    <n v="6"/>
    <n v="0.13333333333333286"/>
    <n v="7"/>
    <n v="0.2333333333333335"/>
    <n v="5"/>
    <n v="0.33333333333333348"/>
    <n v="2"/>
    <n v="0.20000000000000015"/>
    <n v="0"/>
    <x v="4"/>
  </r>
  <r>
    <x v="1"/>
    <d v="2013-03-20T00:00:00"/>
    <x v="0"/>
    <s v="O500"/>
    <x v="128"/>
    <x v="427"/>
    <n v="562477"/>
    <n v="183964"/>
    <n v="0"/>
    <n v="5"/>
    <n v="-1"/>
    <n v="12"/>
    <n v="7.1"/>
    <n v="36.200000000000003"/>
    <n v="0.2"/>
    <n v="0.1"/>
    <s v="Clara"/>
    <n v="227"/>
    <n v="188"/>
    <n v="14"/>
    <n v="1"/>
    <n v="14"/>
    <n v="4"/>
    <n v="1"/>
    <n v="1"/>
    <n v="-1"/>
    <n v="49"/>
    <n v="17"/>
    <n v="4"/>
    <n v="227"/>
    <n v="0.75666666666666915"/>
    <n v="188"/>
    <n v="1"/>
    <n v="14"/>
    <n v="0.31111111111111062"/>
    <n v="4"/>
    <n v="0.13333333333333353"/>
    <n v="14"/>
    <n v="0.93333333333333335"/>
    <n v="1"/>
    <n v="0.10000000000000014"/>
    <n v="0"/>
    <x v="5"/>
  </r>
  <r>
    <x v="1"/>
    <d v="2013-03-20T00:00:00"/>
    <x v="0"/>
    <s v="O500"/>
    <x v="128"/>
    <x v="359"/>
    <n v="539491"/>
    <n v="160978"/>
    <n v="0"/>
    <n v="2.8"/>
    <n v="0"/>
    <n v="19.899999999999999"/>
    <n v="6.7"/>
    <n v="37.1"/>
    <m/>
    <n v="-1"/>
    <s v="Oscura"/>
    <n v="123.5"/>
    <n v="118.5"/>
    <n v="15"/>
    <n v="3.3"/>
    <n v="16.3"/>
    <n v="17.8"/>
    <n v="2.1"/>
    <n v="0"/>
    <n v="0"/>
    <n v="79.3"/>
    <n v="31.5"/>
    <n v="4.9000000000000004"/>
    <n v="124"/>
    <n v="0.41333333333333788"/>
    <n v="119"/>
    <n v="0.793333333333332"/>
    <n v="16"/>
    <n v="0.35555555555555501"/>
    <n v="18"/>
    <n v="0.60000000000000009"/>
    <n v="15"/>
    <n v="1"/>
    <n v="3"/>
    <n v="0.30000000000000016"/>
    <n v="0"/>
    <x v="6"/>
  </r>
  <r>
    <x v="1"/>
    <d v="2013-03-20T00:00:00"/>
    <x v="1"/>
    <s v="O500"/>
    <x v="128"/>
    <x v="249"/>
    <n v="509329"/>
    <n v="130816"/>
    <n v="0"/>
    <n v="0"/>
    <n v="0"/>
    <n v="23.1"/>
    <n v="7.2"/>
    <n v="36.1"/>
    <m/>
    <n v="-1"/>
    <s v="Oscura"/>
    <n v="90.5"/>
    <n v="1.9"/>
    <n v="8.5"/>
    <n v="3.5"/>
    <n v="0"/>
    <n v="18.2"/>
    <n v="1"/>
    <n v="0"/>
    <n v="0"/>
    <n v="34"/>
    <n v="8.6"/>
    <n v="0.4"/>
    <n v="91"/>
    <n v="0.30333333333333717"/>
    <n v="2"/>
    <n v="1.3333333333330852E-2"/>
    <n v="0"/>
    <n v="-4.9266146717741321E-16"/>
    <n v="18"/>
    <n v="0.60000000000000009"/>
    <n v="9"/>
    <n v="0.60000000000000009"/>
    <n v="4"/>
    <n v="0.40000000000000013"/>
    <n v="0"/>
    <x v="7"/>
  </r>
  <r>
    <x v="1"/>
    <d v="2012-09-27T00:00:00"/>
    <x v="0"/>
    <s v="O500"/>
    <x v="129"/>
    <x v="473"/>
    <n v="792320"/>
    <n v="8951"/>
    <n v="0"/>
    <n v="5"/>
    <m/>
    <n v="1"/>
    <n v="7.1"/>
    <n v="35.200000000000003"/>
    <n v="1.27"/>
    <n v="0"/>
    <m/>
    <n v="29"/>
    <n v="83"/>
    <n v="5"/>
    <n v="0"/>
    <n v="3"/>
    <n v="2"/>
    <n v="0"/>
    <n v="1"/>
    <n v="0"/>
    <n v="37"/>
    <n v="9"/>
    <n v="1"/>
    <n v="29"/>
    <n v="9.6666666666670453E-2"/>
    <n v="83"/>
    <n v="0.55333333333333046"/>
    <n v="3"/>
    <n v="6.666666666666618E-2"/>
    <n v="2"/>
    <n v="6.6666666666666874E-2"/>
    <n v="5"/>
    <n v="0.33333333333333348"/>
    <n v="0"/>
    <n v="1.3877787807814457E-16"/>
    <n v="1"/>
    <x v="0"/>
  </r>
  <r>
    <x v="1"/>
    <d v="2012-09-27T00:00:00"/>
    <x v="0"/>
    <s v="O500"/>
    <x v="129"/>
    <x v="25"/>
    <n v="765525"/>
    <n v="3013"/>
    <n v="0"/>
    <n v="4"/>
    <m/>
    <n v="2"/>
    <n v="5.8620000000000001"/>
    <n v="27.99"/>
    <n v="1.45"/>
    <n v="0.56000000000000005"/>
    <m/>
    <n v="96"/>
    <n v="44"/>
    <n v="4"/>
    <n v="0"/>
    <n v="6"/>
    <n v="13"/>
    <n v="0"/>
    <m/>
    <n v="1"/>
    <n v="34"/>
    <n v="2"/>
    <n v="0"/>
    <n v="96"/>
    <n v="0.32000000000000395"/>
    <n v="44"/>
    <n v="0.29333333333333056"/>
    <n v="6"/>
    <n v="0.13333333333333286"/>
    <n v="13"/>
    <n v="0.43333333333333346"/>
    <n v="4"/>
    <n v="0.26666666666666683"/>
    <n v="0"/>
    <n v="1.3877787807814457E-16"/>
    <n v="0"/>
    <x v="1"/>
  </r>
  <r>
    <x v="1"/>
    <d v="2012-09-27T00:00:00"/>
    <x v="0"/>
    <s v="O500"/>
    <x v="129"/>
    <x v="14"/>
    <n v="745514"/>
    <n v="69714"/>
    <n v="0"/>
    <n v="5"/>
    <m/>
    <n v="1"/>
    <n v="6.1"/>
    <m/>
    <m/>
    <n v="0.48"/>
    <m/>
    <n v="262"/>
    <n v="72"/>
    <n v="5"/>
    <n v="0"/>
    <n v="10"/>
    <n v="16"/>
    <n v="1"/>
    <n v="1"/>
    <n v="1"/>
    <n v="38"/>
    <n v="7"/>
    <n v="1"/>
    <n v="262"/>
    <n v="0.87333333333333463"/>
    <n v="72"/>
    <n v="0.47999999999999687"/>
    <n v="10"/>
    <n v="0.22222222222222177"/>
    <n v="16"/>
    <n v="0.53333333333333344"/>
    <n v="5"/>
    <n v="0.33333333333333348"/>
    <n v="0"/>
    <n v="1.3877787807814457E-16"/>
    <n v="0"/>
    <x v="2"/>
  </r>
  <r>
    <x v="1"/>
    <d v="2012-09-27T00:00:00"/>
    <x v="0"/>
    <s v="O500"/>
    <x v="129"/>
    <x v="474"/>
    <n v="721752"/>
    <n v="45952"/>
    <n v="0"/>
    <n v="3"/>
    <m/>
    <n v="2"/>
    <n v="6.5"/>
    <m/>
    <m/>
    <n v="0.49"/>
    <m/>
    <n v="90"/>
    <n v="42"/>
    <n v="4"/>
    <n v="0"/>
    <n v="7"/>
    <n v="10"/>
    <n v="0"/>
    <n v="0"/>
    <n v="1"/>
    <n v="33"/>
    <n v="4"/>
    <n v="1"/>
    <n v="90"/>
    <n v="0.30000000000000382"/>
    <n v="42"/>
    <n v="0.27999999999999725"/>
    <n v="7"/>
    <n v="0.15555555555555509"/>
    <n v="10"/>
    <n v="0.33339999999999997"/>
    <n v="4"/>
    <n v="0.26666666666666683"/>
    <n v="0"/>
    <n v="1.3877787807814457E-16"/>
    <n v="0"/>
    <x v="3"/>
  </r>
  <r>
    <x v="1"/>
    <d v="2012-09-27T00:00:00"/>
    <x v="0"/>
    <s v="O500"/>
    <x v="129"/>
    <x v="368"/>
    <n v="697991"/>
    <n v="22191"/>
    <n v="0"/>
    <n v="2"/>
    <m/>
    <n v="2"/>
    <n v="6.3"/>
    <m/>
    <m/>
    <n v="0.64"/>
    <m/>
    <n v="89"/>
    <n v="42"/>
    <n v="6"/>
    <n v="0"/>
    <n v="7"/>
    <n v="9"/>
    <n v="0"/>
    <n v="1"/>
    <n v="1"/>
    <n v="38"/>
    <n v="4"/>
    <n v="1"/>
    <n v="89"/>
    <n v="0.29666666666667046"/>
    <n v="42"/>
    <n v="0.27999999999999725"/>
    <n v="7"/>
    <n v="0.15555555555555509"/>
    <n v="9"/>
    <n v="0.30000000000000016"/>
    <n v="6"/>
    <n v="0.40000000000000013"/>
    <n v="0"/>
    <n v="1.3877787807814457E-16"/>
    <n v="0"/>
    <x v="4"/>
  </r>
  <r>
    <x v="1"/>
    <d v="2012-09-27T00:00:00"/>
    <x v="0"/>
    <s v="O500"/>
    <x v="129"/>
    <x v="279"/>
    <n v="690393"/>
    <n v="14593"/>
    <n v="0"/>
    <n v="2"/>
    <m/>
    <n v="2"/>
    <n v="6.4"/>
    <m/>
    <m/>
    <n v="0.65"/>
    <m/>
    <n v="77"/>
    <n v="41"/>
    <n v="5"/>
    <n v="0"/>
    <n v="6"/>
    <n v="8"/>
    <n v="1"/>
    <n v="0"/>
    <n v="0"/>
    <n v="30"/>
    <n v="4"/>
    <n v="1"/>
    <n v="77"/>
    <n v="0.25666666666667021"/>
    <n v="41"/>
    <n v="0.2733333333333306"/>
    <n v="6"/>
    <n v="0.13333333333333286"/>
    <n v="8"/>
    <n v="0.26666666666666683"/>
    <n v="5"/>
    <n v="0.33333333333333348"/>
    <n v="0"/>
    <n v="1.3877787807814457E-16"/>
    <n v="0"/>
    <x v="5"/>
  </r>
  <r>
    <x v="1"/>
    <d v="2012-09-27T00:00:00"/>
    <x v="0"/>
    <s v="O500"/>
    <x v="129"/>
    <x v="475"/>
    <n v="675800"/>
    <n v="40629"/>
    <n v="0"/>
    <n v="3"/>
    <m/>
    <n v="3"/>
    <n v="6.2"/>
    <s v=""/>
    <s v=""/>
    <n v="0.75"/>
    <s v=""/>
    <n v="175"/>
    <n v="60"/>
    <n v="5"/>
    <n v="0"/>
    <n v="10"/>
    <n v="12"/>
    <n v="0"/>
    <n v="1"/>
    <n v="0"/>
    <n v="32"/>
    <n v="6"/>
    <n v="2"/>
    <n v="175"/>
    <n v="0.58333333333333759"/>
    <n v="60"/>
    <n v="0.39999999999999702"/>
    <n v="10"/>
    <n v="0.22222222222222177"/>
    <n v="12"/>
    <n v="0.40000000000000013"/>
    <n v="5"/>
    <n v="0.33333333333333348"/>
    <n v="0"/>
    <n v="1.3877787807814457E-16"/>
    <n v="0"/>
    <x v="6"/>
  </r>
  <r>
    <x v="1"/>
    <d v="2012-09-27T00:00:00"/>
    <x v="0"/>
    <s v="O500"/>
    <x v="129"/>
    <x v="140"/>
    <n v="669907"/>
    <n v="34736"/>
    <n v="0"/>
    <n v="2"/>
    <m/>
    <n v="3"/>
    <n v="6.2"/>
    <m/>
    <m/>
    <n v="0.75"/>
    <m/>
    <n v="151"/>
    <n v="61"/>
    <n v="4"/>
    <n v="0"/>
    <n v="10"/>
    <n v="13"/>
    <n v="0"/>
    <n v="0"/>
    <n v="1"/>
    <n v="32"/>
    <n v="7"/>
    <n v="2"/>
    <n v="151"/>
    <n v="0.50333333333333841"/>
    <n v="61"/>
    <n v="0.40666666666666368"/>
    <n v="10"/>
    <n v="0.22222222222222177"/>
    <n v="13"/>
    <n v="0.43333333333333346"/>
    <n v="4"/>
    <n v="0.26666666666666683"/>
    <n v="0"/>
    <n v="1.3877787807814457E-16"/>
    <n v="0"/>
    <x v="7"/>
  </r>
  <r>
    <x v="1"/>
    <d v="2012-09-27T00:00:00"/>
    <x v="0"/>
    <s v="O500"/>
    <x v="129"/>
    <x v="476"/>
    <n v="635171"/>
    <n v="182220"/>
    <n v="0"/>
    <n v="5"/>
    <n v="0"/>
    <n v="11"/>
    <n v="7.1"/>
    <n v="37.1"/>
    <n v="0.2"/>
    <n v="0.1"/>
    <s v="Clara"/>
    <n v="401"/>
    <n v="144"/>
    <n v="15"/>
    <n v="1"/>
    <n v="22"/>
    <n v="25"/>
    <n v="0"/>
    <n v="1"/>
    <n v="0"/>
    <n v="61"/>
    <n v="34"/>
    <n v="7"/>
    <n v="401"/>
    <n v="1.3"/>
    <n v="144"/>
    <n v="0.95999999999999974"/>
    <n v="22"/>
    <n v="0.48888888888888821"/>
    <n v="25"/>
    <n v="0.83333333333333337"/>
    <n v="15"/>
    <n v="1"/>
    <n v="1"/>
    <n v="0.10000000000000014"/>
    <n v="0"/>
    <x v="8"/>
  </r>
  <r>
    <x v="1"/>
    <d v="2012-04-05T00:00:00"/>
    <x v="0"/>
    <s v="O500"/>
    <x v="130"/>
    <x v="382"/>
    <n v="832888"/>
    <n v="47831"/>
    <n v="0"/>
    <n v="4"/>
    <m/>
    <n v="1"/>
    <n v="6"/>
    <m/>
    <m/>
    <n v="0.19"/>
    <m/>
    <n v="98"/>
    <n v="225"/>
    <n v="4"/>
    <n v="1"/>
    <n v="11"/>
    <n v="10"/>
    <n v="0"/>
    <n v="0"/>
    <n v="0"/>
    <n v="33"/>
    <n v="5"/>
    <n v="1"/>
    <n v="98"/>
    <n v="0.32666666666667066"/>
    <n v="225"/>
    <n v="1"/>
    <n v="11"/>
    <n v="0.24444444444444399"/>
    <n v="10"/>
    <n v="0.33339999999999997"/>
    <n v="4"/>
    <n v="0.26666666666666683"/>
    <n v="1"/>
    <n v="0.10000000000000014"/>
    <n v="1"/>
    <x v="0"/>
  </r>
  <r>
    <x v="1"/>
    <d v="2012-04-05T00:00:00"/>
    <x v="0"/>
    <s v="O500"/>
    <x v="130"/>
    <x v="139"/>
    <n v="762129"/>
    <n v="26729"/>
    <n v="0"/>
    <n v="7"/>
    <m/>
    <n v="5"/>
    <n v="6.1580000000000004"/>
    <n v="29.51"/>
    <n v="1.0900000000000001"/>
    <n v="0.17"/>
    <m/>
    <n v="56"/>
    <n v="40"/>
    <n v="2"/>
    <n v="0"/>
    <n v="6"/>
    <n v="6"/>
    <n v="0"/>
    <m/>
    <n v="0"/>
    <n v="33"/>
    <n v="5"/>
    <n v="2"/>
    <n v="56"/>
    <n v="0.18666666666667028"/>
    <n v="40"/>
    <n v="0.26666666666666394"/>
    <n v="6"/>
    <n v="0.13333333333333286"/>
    <n v="6"/>
    <n v="0.20000000000000018"/>
    <n v="2"/>
    <n v="0.13333333333333353"/>
    <n v="0"/>
    <n v="1.3877787807814457E-16"/>
    <n v="0"/>
    <x v="1"/>
  </r>
  <r>
    <x v="1"/>
    <d v="2012-04-05T00:00:00"/>
    <x v="0"/>
    <s v="O500"/>
    <x v="130"/>
    <x v="9"/>
    <n v="744409"/>
    <n v="9009"/>
    <n v="0"/>
    <n v="3"/>
    <m/>
    <n v="4"/>
    <n v="6.4"/>
    <m/>
    <m/>
    <n v="0.17"/>
    <m/>
    <n v="34"/>
    <n v="28"/>
    <n v="4"/>
    <n v="0"/>
    <n v="4"/>
    <n v="5"/>
    <n v="1"/>
    <n v="0"/>
    <n v="1"/>
    <n v="29"/>
    <n v="6"/>
    <n v="1"/>
    <n v="34"/>
    <n v="0.11333333333333709"/>
    <n v="28"/>
    <n v="0.18666666666666409"/>
    <n v="4"/>
    <n v="8.8888888888888407E-2"/>
    <n v="5"/>
    <n v="0.16666666666666685"/>
    <n v="4"/>
    <n v="0.26666666666666683"/>
    <n v="0"/>
    <n v="1.3877787807814457E-16"/>
    <n v="0"/>
    <x v="2"/>
  </r>
  <r>
    <x v="1"/>
    <d v="2012-04-05T00:00:00"/>
    <x v="0"/>
    <s v="O500"/>
    <x v="130"/>
    <x v="316"/>
    <n v="672047"/>
    <n v="31147"/>
    <n v="0"/>
    <n v="3"/>
    <m/>
    <n v="2"/>
    <n v="6.2"/>
    <s v=""/>
    <s v=""/>
    <n v="0.76"/>
    <s v=""/>
    <n v="98"/>
    <n v="35"/>
    <n v="4"/>
    <n v="0"/>
    <n v="5"/>
    <n v="10"/>
    <n v="0"/>
    <n v="0"/>
    <n v="1"/>
    <n v="29"/>
    <n v="3"/>
    <n v="1"/>
    <n v="98"/>
    <n v="0.32666666666667066"/>
    <n v="35"/>
    <n v="0.23333333333333067"/>
    <n v="5"/>
    <n v="0.11111111111111063"/>
    <n v="10"/>
    <n v="0.33339999999999997"/>
    <n v="4"/>
    <n v="0.26666666666666683"/>
    <n v="0"/>
    <n v="1.3877787807814457E-16"/>
    <n v="0"/>
    <x v="3"/>
  </r>
  <r>
    <x v="1"/>
    <d v="2012-04-05T00:00:00"/>
    <x v="0"/>
    <s v="O500"/>
    <x v="130"/>
    <x v="477"/>
    <n v="594983"/>
    <n v="142032"/>
    <n v="0"/>
    <n v="5"/>
    <n v="-1"/>
    <n v="11"/>
    <n v="7.1"/>
    <n v="38.4"/>
    <n v="0.1"/>
    <n v="0.1"/>
    <s v="Clara"/>
    <n v="325"/>
    <n v="108"/>
    <n v="10"/>
    <n v="1"/>
    <n v="22"/>
    <n v="19"/>
    <n v="1"/>
    <n v="1"/>
    <n v="-1"/>
    <n v="82"/>
    <n v="33"/>
    <n v="2"/>
    <n v="325"/>
    <n v="1.3"/>
    <n v="108"/>
    <n v="0.7199999999999982"/>
    <n v="22"/>
    <n v="0.48888888888888821"/>
    <n v="19"/>
    <n v="0.63333333333333341"/>
    <n v="10"/>
    <n v="0.66666666666666674"/>
    <n v="1"/>
    <n v="0.10000000000000014"/>
    <n v="0"/>
    <x v="4"/>
  </r>
  <r>
    <x v="1"/>
    <d v="2012-04-05T00:00:00"/>
    <x v="0"/>
    <s v="O500"/>
    <x v="130"/>
    <x v="340"/>
    <n v="564244"/>
    <n v="111293"/>
    <n v="0"/>
    <n v="1.8"/>
    <n v="0"/>
    <n v="26.1"/>
    <n v="6.8"/>
    <n v="35.799999999999997"/>
    <m/>
    <n v="-1"/>
    <s v="Oscura"/>
    <n v="183.6"/>
    <n v="78.400000000000006"/>
    <n v="9.4"/>
    <n v="2.8"/>
    <n v="21.7"/>
    <n v="23.6"/>
    <n v="0.7"/>
    <n v="0"/>
    <n v="0"/>
    <n v="99"/>
    <n v="39.6"/>
    <n v="0"/>
    <n v="184"/>
    <n v="0.61333333333333728"/>
    <n v="78"/>
    <n v="0.51999999999999691"/>
    <n v="22"/>
    <n v="0.48888888888888821"/>
    <n v="24"/>
    <n v="0.8"/>
    <n v="9"/>
    <n v="0.60000000000000009"/>
    <n v="3"/>
    <n v="0.30000000000000016"/>
    <n v="0"/>
    <x v="5"/>
  </r>
  <r>
    <x v="1"/>
    <d v="2012-04-05T00:00:00"/>
    <x v="0"/>
    <s v="O500"/>
    <x v="130"/>
    <x v="360"/>
    <n v="534475"/>
    <n v="81524"/>
    <n v="0"/>
    <n v="0"/>
    <n v="0"/>
    <n v="22.1"/>
    <n v="6.7"/>
    <n v="36.200000000000003"/>
    <m/>
    <n v="-1"/>
    <s v="Oscura"/>
    <n v="101"/>
    <n v="0.8"/>
    <n v="3.4"/>
    <n v="2.8"/>
    <n v="0"/>
    <n v="13.7"/>
    <n v="0.7"/>
    <n v="0.8"/>
    <n v="0"/>
    <n v="73.900000000000006"/>
    <n v="8.6"/>
    <n v="0.5"/>
    <n v="101"/>
    <n v="0.33666666666667072"/>
    <n v="1"/>
    <n v="6.6666666666641847E-3"/>
    <n v="0"/>
    <n v="-4.9266146717741321E-16"/>
    <n v="14"/>
    <n v="0.46666666666666679"/>
    <n v="3"/>
    <n v="0.20000000000000018"/>
    <n v="3"/>
    <n v="0.30000000000000016"/>
    <n v="0"/>
    <x v="6"/>
  </r>
  <r>
    <x v="1"/>
    <d v="2012-04-05T00:00:00"/>
    <x v="0"/>
    <s v="O500"/>
    <x v="130"/>
    <x v="99"/>
    <n v="478809"/>
    <n v="87443"/>
    <n v="0"/>
    <n v="20.100000000000001"/>
    <n v="0"/>
    <n v="9.8000000000000007"/>
    <n v="7.2"/>
    <n v="34.799999999999997"/>
    <m/>
    <n v="-1"/>
    <s v="Oscura"/>
    <n v="38.299999999999997"/>
    <n v="36.200000000000003"/>
    <n v="2.5"/>
    <n v="0.1"/>
    <n v="9.8000000000000007"/>
    <n v="9.8000000000000007"/>
    <n v="0.3"/>
    <n v="0.9"/>
    <n v="0"/>
    <n v="124.9"/>
    <n v="32.200000000000003"/>
    <n v="2"/>
    <n v="38"/>
    <n v="0.1266666666666704"/>
    <n v="36"/>
    <n v="0.23999999999999733"/>
    <n v="10"/>
    <n v="0.22222222222222177"/>
    <n v="10"/>
    <n v="0.33339999999999997"/>
    <n v="3"/>
    <n v="0.20000000000000018"/>
    <n v="0"/>
    <n v="1.3877787807814457E-16"/>
    <n v="0"/>
    <x v="7"/>
  </r>
  <r>
    <x v="1"/>
    <d v="2012-11-29T00:00:00"/>
    <x v="0"/>
    <s v="O500"/>
    <x v="131"/>
    <x v="300"/>
    <n v="812964"/>
    <n v="44089"/>
    <n v="0"/>
    <n v="3"/>
    <m/>
    <n v="1"/>
    <n v="6.1"/>
    <m/>
    <m/>
    <n v="0.53"/>
    <m/>
    <n v="87"/>
    <n v="76"/>
    <n v="3"/>
    <n v="0"/>
    <n v="5"/>
    <n v="10"/>
    <n v="0"/>
    <n v="0"/>
    <n v="0"/>
    <n v="43"/>
    <n v="10"/>
    <n v="1"/>
    <n v="87"/>
    <n v="0.29000000000000375"/>
    <n v="76"/>
    <n v="0.50666666666666349"/>
    <n v="5"/>
    <n v="0.11111111111111063"/>
    <n v="10"/>
    <n v="0.33339999999999997"/>
    <n v="3"/>
    <n v="0.20000000000000018"/>
    <n v="0"/>
    <n v="1.3877787807814457E-16"/>
    <n v="1"/>
    <x v="0"/>
  </r>
  <r>
    <x v="1"/>
    <d v="2012-11-29T00:00:00"/>
    <x v="0"/>
    <s v="O500"/>
    <x v="131"/>
    <x v="13"/>
    <n v="727449"/>
    <n v="61305"/>
    <n v="0"/>
    <n v="4"/>
    <m/>
    <n v="2"/>
    <n v="5.9039999999999999"/>
    <n v="27.71"/>
    <n v="1.35"/>
    <n v="0.26"/>
    <m/>
    <n v="144"/>
    <n v="71"/>
    <n v="3"/>
    <n v="0"/>
    <n v="20"/>
    <n v="14"/>
    <n v="0"/>
    <m/>
    <n v="1"/>
    <n v="32"/>
    <n v="4"/>
    <n v="1"/>
    <n v="144"/>
    <n v="0.48000000000000498"/>
    <n v="71"/>
    <n v="0.47333333333333022"/>
    <n v="20"/>
    <n v="0.44444444444444381"/>
    <n v="14"/>
    <n v="0.46666666666666679"/>
    <n v="3"/>
    <n v="0.20000000000000018"/>
    <n v="0"/>
    <n v="1.3877787807814457E-16"/>
    <n v="0"/>
    <x v="1"/>
  </r>
  <r>
    <x v="1"/>
    <d v="2012-11-29T00:00:00"/>
    <x v="0"/>
    <s v="O500"/>
    <x v="131"/>
    <x v="189"/>
    <n v="655686"/>
    <n v="32164"/>
    <n v="0"/>
    <n v="5"/>
    <m/>
    <n v="5"/>
    <n v="6.1"/>
    <m/>
    <m/>
    <n v="0.72"/>
    <m/>
    <n v="98"/>
    <n v="46"/>
    <n v="3"/>
    <n v="0"/>
    <n v="15"/>
    <n v="11"/>
    <n v="1"/>
    <n v="0"/>
    <n v="1"/>
    <n v="35"/>
    <n v="6"/>
    <n v="1"/>
    <n v="98"/>
    <n v="0.32666666666667066"/>
    <n v="46"/>
    <n v="0.30666666666666387"/>
    <n v="15"/>
    <n v="0.33333333333333282"/>
    <n v="11"/>
    <n v="0.36666666666666681"/>
    <n v="3"/>
    <n v="0.20000000000000018"/>
    <n v="0"/>
    <n v="1.3877787807814457E-16"/>
    <n v="0"/>
    <x v="2"/>
  </r>
  <r>
    <x v="1"/>
    <d v="2012-11-29T00:00:00"/>
    <x v="0"/>
    <s v="O500"/>
    <x v="131"/>
    <x v="145"/>
    <n v="623522"/>
    <n v="79519"/>
    <n v="0"/>
    <n v="6"/>
    <m/>
    <n v="14"/>
    <n v="7"/>
    <n v="36.1"/>
    <n v="0.2"/>
    <n v="0.1"/>
    <s v="Clara"/>
    <n v="173"/>
    <n v="105"/>
    <n v="7"/>
    <n v="0"/>
    <n v="24"/>
    <n v="12"/>
    <n v="1"/>
    <n v="1"/>
    <n v="0"/>
    <n v="35"/>
    <n v="18"/>
    <n v="2"/>
    <n v="173"/>
    <n v="0.57666666666667099"/>
    <n v="105"/>
    <n v="0.69999999999999807"/>
    <n v="24"/>
    <n v="0.53333333333333266"/>
    <n v="12"/>
    <n v="0.40000000000000013"/>
    <n v="7"/>
    <n v="0.46666666666666679"/>
    <n v="0"/>
    <n v="1.3877787807814457E-16"/>
    <n v="0"/>
    <x v="3"/>
  </r>
  <r>
    <x v="1"/>
    <d v="2012-11-29T00:00:00"/>
    <x v="0"/>
    <s v="O500"/>
    <x v="131"/>
    <x v="301"/>
    <n v="640900"/>
    <n v="167530"/>
    <n v="0"/>
    <n v="4"/>
    <m/>
    <n v="5"/>
    <n v="7.2"/>
    <n v="37.5"/>
    <n v="1.1000000000000001"/>
    <n v="0.1"/>
    <s v="Clara"/>
    <n v="88"/>
    <n v="56"/>
    <n v="11"/>
    <n v="0"/>
    <n v="11"/>
    <n v="8"/>
    <n v="0"/>
    <n v="0"/>
    <n v="0"/>
    <n v="36"/>
    <n v="9"/>
    <n v="1"/>
    <n v="88"/>
    <n v="0.29333333333333711"/>
    <n v="56"/>
    <n v="0.37333333333333041"/>
    <n v="11"/>
    <n v="0.24444444444444399"/>
    <n v="8"/>
    <n v="0.26666666666666683"/>
    <n v="11"/>
    <n v="0.73333333333333339"/>
    <n v="0"/>
    <n v="1.3877787807814457E-16"/>
    <n v="0"/>
    <x v="4"/>
  </r>
  <r>
    <x v="1"/>
    <d v="2012-11-29T00:00:00"/>
    <x v="0"/>
    <s v="O500"/>
    <x v="131"/>
    <x v="478"/>
    <n v="605436"/>
    <n v="132066"/>
    <n v="0"/>
    <n v="26"/>
    <n v="-1"/>
    <n v="7"/>
    <n v="7.1"/>
    <n v="37.299999999999997"/>
    <n v="0.4"/>
    <n v="0"/>
    <s v="Clara"/>
    <n v="92"/>
    <n v="77"/>
    <n v="6"/>
    <n v="0"/>
    <n v="15"/>
    <n v="11"/>
    <n v="0"/>
    <n v="1"/>
    <n v="-1"/>
    <n v="31"/>
    <n v="6"/>
    <n v="2"/>
    <n v="92"/>
    <n v="0.30666666666667053"/>
    <n v="77"/>
    <n v="0.5133333333333302"/>
    <n v="15"/>
    <n v="0.33333333333333282"/>
    <n v="11"/>
    <n v="0.36666666666666681"/>
    <n v="6"/>
    <n v="0.40000000000000013"/>
    <n v="0"/>
    <n v="1.3877787807814457E-16"/>
    <n v="0"/>
    <x v="5"/>
  </r>
  <r>
    <x v="1"/>
    <d v="2012-11-29T00:00:00"/>
    <x v="0"/>
    <s v="O500"/>
    <x v="131"/>
    <x v="479"/>
    <n v="574928"/>
    <n v="101558"/>
    <n v="0"/>
    <n v="33.299999999999997"/>
    <n v="0"/>
    <n v="19.899999999999999"/>
    <n v="6.8"/>
    <n v="36.9"/>
    <m/>
    <n v="-1"/>
    <s v="Oscura"/>
    <n v="141.6"/>
    <n v="75.599999999999994"/>
    <n v="10.5"/>
    <n v="5.7"/>
    <n v="15"/>
    <n v="25.3"/>
    <n v="2.1"/>
    <n v="0"/>
    <n v="0"/>
    <n v="58.3"/>
    <n v="24.1"/>
    <n v="0"/>
    <n v="142"/>
    <n v="0.47333333333333827"/>
    <n v="76"/>
    <n v="0.50666666666666349"/>
    <n v="15"/>
    <n v="0.33333333333333282"/>
    <n v="25"/>
    <n v="0.83333333333333337"/>
    <n v="11"/>
    <n v="0.73333333333333339"/>
    <n v="6"/>
    <n v="0.60000000000000009"/>
    <n v="0"/>
    <x v="6"/>
  </r>
  <r>
    <x v="1"/>
    <d v="2012-11-29T00:00:00"/>
    <x v="0"/>
    <s v="O500"/>
    <x v="131"/>
    <x v="421"/>
    <n v="543473"/>
    <n v="70103"/>
    <n v="0"/>
    <n v="4.8"/>
    <n v="0"/>
    <n v="28"/>
    <n v="6.8"/>
    <n v="35.9"/>
    <m/>
    <n v="-1"/>
    <s v="Oscura"/>
    <n v="276.2"/>
    <n v="65.599999999999994"/>
    <n v="3.9"/>
    <n v="0.8"/>
    <n v="15.6"/>
    <n v="27.4"/>
    <n v="0.5"/>
    <n v="0"/>
    <n v="0"/>
    <n v="65"/>
    <n v="32.6"/>
    <n v="3.6"/>
    <n v="276"/>
    <n v="0.92000000000000082"/>
    <n v="66"/>
    <n v="0.43999999999999695"/>
    <n v="16"/>
    <n v="0.35555555555555501"/>
    <n v="27"/>
    <n v="0.9"/>
    <n v="4"/>
    <n v="0.26666666666666683"/>
    <n v="1"/>
    <n v="0.10000000000000014"/>
    <n v="0"/>
    <x v="7"/>
  </r>
  <r>
    <x v="1"/>
    <d v="2012-11-29T00:00:00"/>
    <x v="1"/>
    <s v="O500"/>
    <x v="131"/>
    <x v="131"/>
    <n v="504015"/>
    <n v="30645"/>
    <n v="0"/>
    <n v="0"/>
    <n v="0"/>
    <n v="27.2"/>
    <n v="6.5"/>
    <n v="37.799999999999997"/>
    <m/>
    <n v="-1"/>
    <s v="Oscura"/>
    <n v="96.3"/>
    <n v="26.6"/>
    <n v="11.8"/>
    <n v="1.3"/>
    <n v="6.8"/>
    <n v="15.5"/>
    <n v="0.9"/>
    <n v="0.8"/>
    <n v="0"/>
    <n v="122.8"/>
    <n v="31.8"/>
    <n v="6.4"/>
    <n v="96"/>
    <n v="0.32000000000000395"/>
    <n v="27"/>
    <n v="0.17999999999999744"/>
    <n v="7"/>
    <n v="0.15555555555555509"/>
    <n v="16"/>
    <n v="0.53333333333333344"/>
    <n v="12"/>
    <n v="0.8"/>
    <n v="1"/>
    <n v="0.10000000000000014"/>
    <n v="0"/>
    <x v="8"/>
  </r>
  <r>
    <x v="1"/>
    <d v="2014-12-31T00:00:00"/>
    <x v="0"/>
    <s v="O500"/>
    <x v="132"/>
    <x v="263"/>
    <n v="835675"/>
    <n v="27631"/>
    <n v="0"/>
    <n v="5"/>
    <m/>
    <n v="1"/>
    <n v="7.1"/>
    <m/>
    <m/>
    <n v="0.02"/>
    <s v="Clara"/>
    <n v="30"/>
    <n v="219"/>
    <n v="0"/>
    <n v="1"/>
    <n v="4"/>
    <n v="4"/>
    <n v="1"/>
    <n v="1"/>
    <n v="0"/>
    <n v="31"/>
    <n v="2"/>
    <n v="0"/>
    <n v="30"/>
    <n v="0.10000000000000378"/>
    <n v="219"/>
    <n v="1"/>
    <n v="4"/>
    <n v="8.8888888888888407E-2"/>
    <n v="4"/>
    <n v="0.13333333333333353"/>
    <n v="0"/>
    <n v="1.9428902930940239E-16"/>
    <n v="1"/>
    <n v="0.10000000000000014"/>
    <n v="1"/>
    <x v="0"/>
  </r>
  <r>
    <x v="1"/>
    <d v="2014-12-31T00:00:00"/>
    <x v="0"/>
    <s v="O500"/>
    <x v="132"/>
    <x v="480"/>
    <n v="808182"/>
    <n v="89812"/>
    <n v="0"/>
    <n v="7"/>
    <m/>
    <n v="3"/>
    <n v="5.9"/>
    <m/>
    <m/>
    <n v="0.7"/>
    <m/>
    <n v="80"/>
    <n v="275"/>
    <n v="7"/>
    <n v="2"/>
    <n v="13"/>
    <n v="5"/>
    <n v="1"/>
    <n v="3"/>
    <n v="1"/>
    <n v="33"/>
    <n v="4"/>
    <n v="1"/>
    <n v="80"/>
    <n v="0.26666666666667027"/>
    <n v="275"/>
    <n v="1"/>
    <n v="13"/>
    <n v="0.28888888888888842"/>
    <n v="5"/>
    <n v="0.16666666666666685"/>
    <n v="7"/>
    <n v="0.46666666666666679"/>
    <n v="2"/>
    <n v="0.20000000000000015"/>
    <n v="0"/>
    <x v="1"/>
  </r>
  <r>
    <x v="1"/>
    <d v="2014-12-31T00:00:00"/>
    <x v="0"/>
    <s v="O500"/>
    <x v="132"/>
    <x v="424"/>
    <n v="726551"/>
    <n v="58426"/>
    <n v="0"/>
    <n v="3"/>
    <m/>
    <n v="3"/>
    <n v="5.8860000000000001"/>
    <n v="27.57"/>
    <n v="1.3"/>
    <n v="0.22"/>
    <m/>
    <n v="78"/>
    <n v="46"/>
    <n v="2"/>
    <n v="0"/>
    <n v="10"/>
    <n v="7"/>
    <n v="0"/>
    <m/>
    <n v="0"/>
    <n v="28"/>
    <n v="1"/>
    <n v="0"/>
    <n v="78"/>
    <n v="0.26000000000000356"/>
    <n v="46"/>
    <n v="0.30666666666666387"/>
    <n v="10"/>
    <n v="0.22222222222222177"/>
    <n v="7"/>
    <n v="0.2333333333333335"/>
    <n v="2"/>
    <n v="0.13333333333333353"/>
    <n v="0"/>
    <n v="1.3877787807814457E-16"/>
    <n v="0"/>
    <x v="2"/>
  </r>
  <r>
    <x v="1"/>
    <d v="2014-12-31T00:00:00"/>
    <x v="1"/>
    <s v="O500"/>
    <x v="132"/>
    <x v="3"/>
    <n v="709724"/>
    <n v="41599"/>
    <n v="0"/>
    <n v="3"/>
    <m/>
    <n v="1"/>
    <n v="6"/>
    <m/>
    <m/>
    <n v="0.25"/>
    <m/>
    <n v="66"/>
    <n v="33"/>
    <n v="4"/>
    <n v="0"/>
    <n v="9"/>
    <n v="9"/>
    <n v="0"/>
    <n v="0"/>
    <n v="1"/>
    <n v="25"/>
    <n v="2"/>
    <n v="1"/>
    <n v="66"/>
    <n v="0.22000000000000355"/>
    <n v="33"/>
    <n v="0.21999999999999736"/>
    <n v="9"/>
    <n v="0.19999999999999954"/>
    <n v="9"/>
    <n v="0.30000000000000016"/>
    <n v="4"/>
    <n v="0.26666666666666683"/>
    <n v="0"/>
    <n v="1.3877787807814457E-16"/>
    <n v="0"/>
    <x v="3"/>
  </r>
  <r>
    <x v="1"/>
    <d v="2014-12-31T00:00:00"/>
    <x v="1"/>
    <s v="O500"/>
    <x v="132"/>
    <x v="481"/>
    <n v="659204"/>
    <n v="30368"/>
    <n v="0"/>
    <n v="4"/>
    <m/>
    <n v="2"/>
    <n v="6.3"/>
    <m/>
    <m/>
    <n v="0.91"/>
    <m/>
    <n v="66"/>
    <n v="45"/>
    <n v="6"/>
    <n v="0"/>
    <n v="12"/>
    <n v="7"/>
    <n v="1"/>
    <n v="0"/>
    <n v="0"/>
    <n v="35"/>
    <n v="4"/>
    <n v="2"/>
    <n v="66"/>
    <n v="0.22000000000000355"/>
    <n v="45"/>
    <n v="0.29999999999999721"/>
    <n v="12"/>
    <n v="0.26666666666666622"/>
    <n v="7"/>
    <n v="0.2333333333333335"/>
    <n v="6"/>
    <n v="0.40000000000000013"/>
    <n v="0"/>
    <n v="1.3877787807814457E-16"/>
    <n v="0"/>
    <x v="4"/>
  </r>
  <r>
    <x v="1"/>
    <d v="2014-12-31T00:00:00"/>
    <x v="1"/>
    <s v="O500"/>
    <x v="132"/>
    <x v="290"/>
    <n v="628836"/>
    <n v="121006"/>
    <n v="0"/>
    <n v="4"/>
    <m/>
    <n v="5"/>
    <n v="7.2"/>
    <n v="37.4"/>
    <n v="0.2"/>
    <n v="0.1"/>
    <s v="Clara"/>
    <n v="82"/>
    <n v="66"/>
    <n v="8"/>
    <n v="0"/>
    <n v="12"/>
    <n v="7"/>
    <n v="0"/>
    <n v="0"/>
    <n v="0"/>
    <n v="33"/>
    <n v="10"/>
    <n v="4"/>
    <n v="82"/>
    <n v="0.27333333333333698"/>
    <n v="66"/>
    <n v="0.43999999999999695"/>
    <n v="12"/>
    <n v="0.26666666666666622"/>
    <n v="7"/>
    <n v="0.2333333333333335"/>
    <n v="8"/>
    <n v="0.53333333333333344"/>
    <n v="0"/>
    <n v="1.3877787807814457E-16"/>
    <n v="0"/>
    <x v="5"/>
  </r>
  <r>
    <x v="1"/>
    <d v="2014-12-31T00:00:00"/>
    <x v="1"/>
    <s v="O500"/>
    <x v="132"/>
    <x v="167"/>
    <n v="597859"/>
    <n v="90029"/>
    <n v="0"/>
    <n v="4"/>
    <n v="0"/>
    <n v="4"/>
    <n v="7.2"/>
    <n v="37.799999999999997"/>
    <n v="0.9"/>
    <n v="0.1"/>
    <s v="Clara"/>
    <n v="75"/>
    <n v="53"/>
    <n v="9"/>
    <n v="0"/>
    <n v="9"/>
    <n v="7"/>
    <n v="0"/>
    <n v="0"/>
    <n v="0"/>
    <n v="36"/>
    <n v="13"/>
    <n v="4"/>
    <n v="75"/>
    <n v="0.2500000000000035"/>
    <n v="53"/>
    <n v="0.35333333333333045"/>
    <n v="9"/>
    <n v="0.19999999999999954"/>
    <n v="7"/>
    <n v="0.2333333333333335"/>
    <n v="9"/>
    <n v="0.60000000000000009"/>
    <n v="0"/>
    <n v="1.3877787807814457E-16"/>
    <n v="0"/>
    <x v="6"/>
  </r>
  <r>
    <x v="1"/>
    <d v="2014-12-31T00:00:00"/>
    <x v="1"/>
    <s v="O500"/>
    <x v="132"/>
    <x v="346"/>
    <n v="574100"/>
    <n v="30097"/>
    <n v="0"/>
    <n v="5"/>
    <n v="-1"/>
    <n v="14"/>
    <n v="7"/>
    <n v="36.799999999999997"/>
    <n v="0.1"/>
    <n v="0.1"/>
    <s v="Clara"/>
    <n v="81"/>
    <n v="48"/>
    <n v="6"/>
    <n v="0"/>
    <n v="13"/>
    <n v="7"/>
    <n v="0"/>
    <n v="0"/>
    <n v="-1"/>
    <n v="41"/>
    <n v="11"/>
    <n v="2"/>
    <n v="81"/>
    <n v="0.27000000000000363"/>
    <n v="48"/>
    <n v="0.31999999999999718"/>
    <n v="13"/>
    <n v="0.28888888888888842"/>
    <n v="7"/>
    <n v="0.2333333333333335"/>
    <n v="6"/>
    <n v="0.40000000000000013"/>
    <n v="0"/>
    <n v="1.3877787807814457E-16"/>
    <n v="0"/>
    <x v="7"/>
  </r>
  <r>
    <x v="1"/>
    <d v="2014-12-31T00:00:00"/>
    <x v="1"/>
    <s v="O500"/>
    <x v="132"/>
    <x v="482"/>
    <n v="568046"/>
    <n v="60216"/>
    <n v="0"/>
    <n v="27.1"/>
    <n v="0"/>
    <n v="7.3"/>
    <n v="8"/>
    <n v="38.799999999999997"/>
    <n v="0"/>
    <n v="-1"/>
    <s v="Oscura"/>
    <n v="76.099999999999994"/>
    <n v="55.8"/>
    <n v="1.4"/>
    <n v="2.7"/>
    <n v="10.6"/>
    <n v="12.1"/>
    <n v="1"/>
    <n v="0"/>
    <n v="0"/>
    <n v="106.2"/>
    <n v="18.600000000000001"/>
    <n v="9.9"/>
    <n v="76"/>
    <n v="0.25333333333333685"/>
    <n v="56"/>
    <n v="0.37333333333333041"/>
    <n v="11"/>
    <n v="0.24444444444444399"/>
    <n v="12"/>
    <n v="0.40000000000000013"/>
    <n v="1"/>
    <n v="6.666666666666686E-2"/>
    <n v="3"/>
    <n v="0.30000000000000016"/>
    <n v="0"/>
    <x v="8"/>
  </r>
  <r>
    <x v="1"/>
    <d v="2014-12-31T00:00:00"/>
    <x v="1"/>
    <s v="O500"/>
    <x v="132"/>
    <x v="185"/>
    <n v="494471"/>
    <n v="156733"/>
    <n v="0"/>
    <n v="0"/>
    <n v="0.1"/>
    <n v="9.6"/>
    <n v="7"/>
    <n v="40.5"/>
    <m/>
    <n v="0"/>
    <s v="Oscura"/>
    <n v="159"/>
    <n v="41.8"/>
    <n v="14.8"/>
    <n v="2.2999999999999998"/>
    <n v="5.8"/>
    <n v="21"/>
    <n v="1.3"/>
    <n v="2.6"/>
    <n v="0"/>
    <n v="40.799999999999997"/>
    <n v="23.2"/>
    <n v="2.4"/>
    <n v="159"/>
    <n v="0.5300000000000048"/>
    <n v="42"/>
    <n v="0.27999999999999725"/>
    <n v="6"/>
    <n v="0.13333333333333286"/>
    <n v="21"/>
    <n v="0.70000000000000007"/>
    <n v="15"/>
    <n v="1"/>
    <n v="2"/>
    <n v="0.20000000000000015"/>
    <n v="0"/>
    <x v="9"/>
  </r>
  <r>
    <x v="1"/>
    <d v="2012-03-25T00:00:00"/>
    <x v="0"/>
    <s v="O500"/>
    <x v="133"/>
    <x v="236"/>
    <n v="872514"/>
    <n v="27209"/>
    <n v="0"/>
    <n v="5"/>
    <m/>
    <n v="1"/>
    <n v="7"/>
    <m/>
    <m/>
    <n v="0.02"/>
    <s v="Clara"/>
    <n v="100"/>
    <n v="33"/>
    <n v="3"/>
    <n v="0"/>
    <n v="7"/>
    <n v="11"/>
    <n v="0"/>
    <n v="0"/>
    <n v="0"/>
    <n v="33"/>
    <n v="2"/>
    <n v="0"/>
    <n v="100"/>
    <n v="0.33333333333333737"/>
    <n v="33"/>
    <n v="0.21999999999999736"/>
    <n v="7"/>
    <n v="0.15555555555555509"/>
    <n v="11"/>
    <n v="0.36666666666666681"/>
    <n v="3"/>
    <n v="0.20000000000000018"/>
    <n v="0"/>
    <n v="1.3877787807814457E-16"/>
    <n v="1"/>
    <x v="0"/>
  </r>
  <r>
    <x v="1"/>
    <d v="2012-03-25T00:00:00"/>
    <x v="0"/>
    <s v="O500"/>
    <x v="133"/>
    <x v="345"/>
    <n v="845319"/>
    <n v="49151"/>
    <n v="0"/>
    <n v="3"/>
    <m/>
    <n v="1"/>
    <n v="5.9"/>
    <m/>
    <m/>
    <n v="0.26"/>
    <m/>
    <n v="336"/>
    <n v="53"/>
    <n v="7"/>
    <n v="0"/>
    <n v="10"/>
    <n v="19"/>
    <n v="0"/>
    <n v="0"/>
    <n v="1"/>
    <n v="33"/>
    <n v="3"/>
    <n v="0"/>
    <n v="336"/>
    <n v="1.3"/>
    <n v="53"/>
    <n v="0.35333333333333045"/>
    <n v="10"/>
    <n v="0.22222222222222177"/>
    <n v="19"/>
    <n v="0.63333333333333341"/>
    <n v="7"/>
    <n v="0.46666666666666679"/>
    <n v="0"/>
    <n v="1.3877787807814457E-16"/>
    <n v="0"/>
    <x v="1"/>
  </r>
  <r>
    <x v="1"/>
    <d v="2012-03-25T00:00:00"/>
    <x v="0"/>
    <s v="O500"/>
    <x v="133"/>
    <x v="320"/>
    <n v="796168"/>
    <n v="91849"/>
    <n v="0"/>
    <n v="4"/>
    <m/>
    <n v="3"/>
    <n v="6.1"/>
    <m/>
    <m/>
    <n v="0.9"/>
    <m/>
    <n v="284"/>
    <n v="92"/>
    <n v="12"/>
    <n v="0"/>
    <n v="18"/>
    <n v="21"/>
    <n v="1"/>
    <n v="1"/>
    <n v="1"/>
    <n v="38"/>
    <n v="8"/>
    <n v="1"/>
    <n v="284"/>
    <n v="0.94666666666666721"/>
    <n v="92"/>
    <n v="0.61333333333333084"/>
    <n v="18"/>
    <n v="0.39999999999999941"/>
    <n v="21"/>
    <n v="0.70000000000000007"/>
    <n v="12"/>
    <n v="0.8"/>
    <n v="0"/>
    <n v="1.3877787807814457E-16"/>
    <n v="0"/>
    <x v="2"/>
  </r>
  <r>
    <x v="1"/>
    <d v="2012-03-25T00:00:00"/>
    <x v="0"/>
    <s v="O500"/>
    <x v="133"/>
    <x v="25"/>
    <n v="763270"/>
    <n v="65849"/>
    <n v="0"/>
    <n v="2"/>
    <m/>
    <n v="2"/>
    <n v="5.9"/>
    <n v="27.39"/>
    <n v="1.32"/>
    <n v="0.24"/>
    <m/>
    <n v="113"/>
    <n v="42"/>
    <n v="5"/>
    <n v="0"/>
    <n v="10"/>
    <n v="11"/>
    <n v="0"/>
    <m/>
    <n v="1"/>
    <n v="33"/>
    <n v="4"/>
    <n v="0"/>
    <n v="113"/>
    <n v="0.37666666666667098"/>
    <n v="42"/>
    <n v="0.27999999999999725"/>
    <n v="10"/>
    <n v="0.22222222222222177"/>
    <n v="11"/>
    <n v="0.36666666666666681"/>
    <n v="5"/>
    <n v="0.33333333333333348"/>
    <n v="0"/>
    <n v="1.3877787807814457E-16"/>
    <n v="0"/>
    <x v="3"/>
  </r>
  <r>
    <x v="1"/>
    <d v="2012-03-25T00:00:00"/>
    <x v="0"/>
    <s v="O500"/>
    <x v="133"/>
    <x v="9"/>
    <n v="747770"/>
    <n v="50349"/>
    <n v="0"/>
    <n v="3"/>
    <m/>
    <n v="1"/>
    <n v="5.9"/>
    <m/>
    <m/>
    <n v="0.28999999999999998"/>
    <m/>
    <n v="177"/>
    <n v="44"/>
    <n v="7"/>
    <n v="0"/>
    <n v="10"/>
    <n v="15"/>
    <n v="1"/>
    <n v="0"/>
    <n v="1"/>
    <n v="27"/>
    <n v="3"/>
    <n v="0"/>
    <n v="177"/>
    <n v="0.59000000000000419"/>
    <n v="44"/>
    <n v="0.29333333333333056"/>
    <n v="10"/>
    <n v="0.22222222222222177"/>
    <n v="15"/>
    <n v="0.50000000000000011"/>
    <n v="7"/>
    <n v="0.46666666666666679"/>
    <n v="0"/>
    <n v="1.3877787807814457E-16"/>
    <n v="0"/>
    <x v="4"/>
  </r>
  <r>
    <x v="1"/>
    <d v="2012-03-25T00:00:00"/>
    <x v="0"/>
    <s v="O500"/>
    <x v="133"/>
    <x v="279"/>
    <n v="675811"/>
    <n v="33329"/>
    <n v="0"/>
    <n v="4"/>
    <m/>
    <n v="3"/>
    <n v="6.2"/>
    <m/>
    <m/>
    <n v="0.81"/>
    <m/>
    <n v="185"/>
    <n v="54"/>
    <n v="12"/>
    <n v="0"/>
    <n v="17"/>
    <n v="18"/>
    <n v="0"/>
    <n v="0"/>
    <n v="1"/>
    <n v="31"/>
    <n v="4"/>
    <n v="1"/>
    <n v="185"/>
    <n v="0.61666666666667058"/>
    <n v="54"/>
    <n v="0.3599999999999971"/>
    <n v="17"/>
    <n v="0.37777777777777721"/>
    <n v="18"/>
    <n v="0.60000000000000009"/>
    <n v="12"/>
    <n v="0.8"/>
    <n v="0"/>
    <n v="1.3877787807814457E-16"/>
    <n v="0"/>
    <x v="5"/>
  </r>
  <r>
    <x v="1"/>
    <d v="2012-03-25T00:00:00"/>
    <x v="0"/>
    <s v="O500"/>
    <x v="133"/>
    <x v="301"/>
    <n v="642482"/>
    <n v="177219"/>
    <n v="0"/>
    <n v="4"/>
    <m/>
    <n v="10"/>
    <n v="7.1"/>
    <n v="37.1"/>
    <n v="1.1000000000000001"/>
    <n v="0.1"/>
    <s v="Clara"/>
    <n v="295"/>
    <n v="103"/>
    <n v="19"/>
    <n v="0"/>
    <n v="17"/>
    <n v="22"/>
    <n v="0"/>
    <n v="0"/>
    <n v="0"/>
    <n v="37"/>
    <n v="10"/>
    <n v="2"/>
    <n v="295"/>
    <n v="0.9833333333333335"/>
    <n v="103"/>
    <n v="0.68666666666666465"/>
    <n v="17"/>
    <n v="0.37777777777777721"/>
    <n v="22"/>
    <n v="0.73333333333333339"/>
    <n v="19"/>
    <n v="1"/>
    <n v="0"/>
    <n v="1.3877787807814457E-16"/>
    <n v="0"/>
    <x v="6"/>
  </r>
  <r>
    <x v="1"/>
    <d v="2012-03-25T00:00:00"/>
    <x v="0"/>
    <s v="O500"/>
    <x v="133"/>
    <x v="173"/>
    <n v="624216"/>
    <n v="158953"/>
    <n v="0"/>
    <n v="3"/>
    <n v="0"/>
    <n v="9"/>
    <n v="6.7"/>
    <n v="37.200000000000003"/>
    <n v="0.3"/>
    <n v="0.1"/>
    <s v="Clara"/>
    <n v="297"/>
    <n v="106"/>
    <n v="18"/>
    <n v="0"/>
    <n v="16"/>
    <n v="20"/>
    <n v="0"/>
    <n v="0"/>
    <n v="0"/>
    <n v="33"/>
    <n v="13"/>
    <n v="2"/>
    <n v="297"/>
    <n v="0.9900000000000001"/>
    <n v="106"/>
    <n v="0.70666666666666478"/>
    <n v="16"/>
    <n v="0.35555555555555501"/>
    <n v="20"/>
    <n v="0.66666666666666674"/>
    <n v="18"/>
    <n v="1"/>
    <n v="0"/>
    <n v="1.3877787807814457E-16"/>
    <n v="0"/>
    <x v="7"/>
  </r>
  <r>
    <x v="1"/>
    <d v="2012-03-25T00:00:00"/>
    <x v="0"/>
    <s v="O500"/>
    <x v="133"/>
    <x v="483"/>
    <n v="592228"/>
    <n v="126965"/>
    <n v="0"/>
    <n v="7"/>
    <n v="-1"/>
    <n v="12"/>
    <n v="7.1"/>
    <n v="36.799999999999997"/>
    <n v="0.1"/>
    <n v="0.1"/>
    <s v="Clara"/>
    <n v="299"/>
    <n v="115"/>
    <n v="17"/>
    <n v="0"/>
    <n v="16"/>
    <n v="18"/>
    <n v="1"/>
    <n v="1"/>
    <n v="-1"/>
    <n v="46"/>
    <n v="17"/>
    <n v="3"/>
    <n v="299"/>
    <n v="0.9966666666666667"/>
    <n v="115"/>
    <n v="0.76666666666666516"/>
    <n v="16"/>
    <n v="0.35555555555555501"/>
    <n v="18"/>
    <n v="0.60000000000000009"/>
    <n v="17"/>
    <n v="1"/>
    <n v="0"/>
    <n v="1.3877787807814457E-16"/>
    <n v="0"/>
    <x v="8"/>
  </r>
  <r>
    <x v="1"/>
    <d v="2012-03-25T00:00:00"/>
    <x v="0"/>
    <s v="O500"/>
    <x v="133"/>
    <x v="484"/>
    <n v="561736"/>
    <n v="96473"/>
    <n v="0"/>
    <n v="1.2"/>
    <n v="0"/>
    <n v="21.6"/>
    <n v="6.7"/>
    <n v="36.1"/>
    <m/>
    <n v="-1"/>
    <s v="Oscura"/>
    <n v="156.1"/>
    <n v="78.7"/>
    <n v="11.5"/>
    <n v="3.5"/>
    <n v="13.2"/>
    <n v="26.2"/>
    <n v="0.5"/>
    <n v="0"/>
    <n v="0"/>
    <n v="65.3"/>
    <n v="35.9"/>
    <n v="0.3"/>
    <n v="156"/>
    <n v="0.5200000000000049"/>
    <n v="79"/>
    <n v="0.52666666666666362"/>
    <n v="13"/>
    <n v="0.28888888888888842"/>
    <n v="26"/>
    <n v="0.8666666666666667"/>
    <n v="12"/>
    <n v="0.8"/>
    <n v="4"/>
    <n v="0.40000000000000013"/>
    <n v="0"/>
    <x v="9"/>
  </r>
  <r>
    <x v="1"/>
    <d v="2012-03-25T00:00:00"/>
    <x v="0"/>
    <s v="O500"/>
    <x v="133"/>
    <x v="451"/>
    <n v="538064"/>
    <n v="30234"/>
    <n v="0"/>
    <n v="3.5"/>
    <n v="0"/>
    <n v="4.8"/>
    <n v="7.2"/>
    <n v="37.299999999999997"/>
    <m/>
    <n v="-1"/>
    <s v="Oscura"/>
    <n v="64.3"/>
    <n v="34.9"/>
    <n v="2.1"/>
    <n v="0.5"/>
    <n v="8.6999999999999993"/>
    <n v="0"/>
    <n v="0.5"/>
    <n v="0"/>
    <n v="0"/>
    <n v="52.5"/>
    <n v="26.5"/>
    <n v="8.6"/>
    <n v="64"/>
    <n v="0.2133333333333369"/>
    <n v="35"/>
    <n v="0.23333333333333067"/>
    <n v="9"/>
    <n v="0.19999999999999954"/>
    <n v="0"/>
    <n v="2.0816681711721685E-16"/>
    <n v="2"/>
    <n v="0.13333333333333353"/>
    <n v="1"/>
    <n v="0.10000000000000014"/>
    <n v="0"/>
    <x v="10"/>
  </r>
  <r>
    <x v="1"/>
    <d v="2012-03-25T00:00:00"/>
    <x v="0"/>
    <s v="O500"/>
    <x v="133"/>
    <x v="485"/>
    <n v="474457"/>
    <n v="142363"/>
    <n v="0"/>
    <n v="0"/>
    <n v="0"/>
    <n v="6.6"/>
    <n v="7.3"/>
    <n v="39.4"/>
    <m/>
    <n v="-1"/>
    <s v="Oscura"/>
    <n v="106.4"/>
    <n v="85.3"/>
    <n v="37.799999999999997"/>
    <n v="0"/>
    <n v="34.200000000000003"/>
    <n v="22.6"/>
    <n v="1"/>
    <n v="0"/>
    <n v="0"/>
    <n v="606.79999999999995"/>
    <n v="70"/>
    <n v="3"/>
    <n v="106"/>
    <n v="0.3533333333333375"/>
    <n v="85"/>
    <n v="0.56666666666666388"/>
    <n v="34"/>
    <n v="0.7555555555555552"/>
    <n v="23"/>
    <n v="0.76666666666666672"/>
    <n v="38"/>
    <n v="1"/>
    <n v="0"/>
    <n v="1.3877787807814457E-16"/>
    <n v="0"/>
    <x v="11"/>
  </r>
  <r>
    <x v="1"/>
    <d v="2011-07-30T00:00:00"/>
    <x v="0"/>
    <s v="O500"/>
    <x v="134"/>
    <x v="486"/>
    <n v="807801"/>
    <n v="47470"/>
    <n v="0"/>
    <n v="4"/>
    <m/>
    <n v="1"/>
    <n v="6.3"/>
    <m/>
    <m/>
    <n v="0.21"/>
    <m/>
    <n v="23"/>
    <n v="116"/>
    <n v="0"/>
    <n v="1"/>
    <n v="3"/>
    <n v="2"/>
    <n v="0"/>
    <n v="2"/>
    <n v="0"/>
    <n v="54"/>
    <n v="23"/>
    <n v="1"/>
    <n v="23"/>
    <n v="7.6666666666670491E-2"/>
    <n v="116"/>
    <n v="0.77333333333333187"/>
    <n v="3"/>
    <n v="6.666666666666618E-2"/>
    <n v="2"/>
    <n v="6.6666666666666874E-2"/>
    <n v="0"/>
    <n v="1.9428902930940239E-16"/>
    <n v="1"/>
    <n v="0.10000000000000014"/>
    <n v="1"/>
    <x v="0"/>
  </r>
  <r>
    <x v="1"/>
    <d v="2011-07-30T00:00:00"/>
    <x v="0"/>
    <s v="O500"/>
    <x v="134"/>
    <x v="320"/>
    <n v="735755"/>
    <n v="72348"/>
    <n v="0"/>
    <n v="6"/>
    <m/>
    <n v="2"/>
    <n v="6"/>
    <m/>
    <m/>
    <n v="0.41"/>
    <m/>
    <n v="56"/>
    <n v="347"/>
    <n v="4"/>
    <n v="2"/>
    <n v="9"/>
    <n v="5"/>
    <n v="1"/>
    <n v="3"/>
    <n v="1"/>
    <n v="40"/>
    <n v="9"/>
    <n v="1"/>
    <n v="56"/>
    <n v="0.18666666666667028"/>
    <n v="347"/>
    <n v="1"/>
    <n v="9"/>
    <n v="0.19999999999999954"/>
    <n v="5"/>
    <n v="0.16666666666666685"/>
    <n v="4"/>
    <n v="0.26666666666666683"/>
    <n v="2"/>
    <n v="0.20000000000000015"/>
    <n v="0"/>
    <x v="1"/>
  </r>
  <r>
    <x v="1"/>
    <d v="2011-07-30T00:00:00"/>
    <x v="0"/>
    <s v="O500"/>
    <x v="134"/>
    <x v="32"/>
    <n v="748300"/>
    <n v="62759"/>
    <n v="0"/>
    <n v="5"/>
    <m/>
    <n v="3"/>
    <n v="5.8250000000000002"/>
    <n v="27.45"/>
    <n v="1.35"/>
    <n v="0.33"/>
    <m/>
    <n v="220"/>
    <n v="51"/>
    <n v="3"/>
    <n v="0"/>
    <n v="8"/>
    <n v="18"/>
    <n v="0"/>
    <m/>
    <n v="1"/>
    <n v="32"/>
    <n v="4"/>
    <n v="1"/>
    <n v="220"/>
    <n v="0.73333333333333606"/>
    <n v="51"/>
    <n v="0.33999999999999714"/>
    <n v="8"/>
    <n v="0.17777777777777731"/>
    <n v="18"/>
    <n v="0.60000000000000009"/>
    <n v="3"/>
    <n v="0.20000000000000018"/>
    <n v="0"/>
    <n v="1.3877787807814457E-16"/>
    <n v="0"/>
    <x v="2"/>
  </r>
  <r>
    <x v="1"/>
    <d v="2011-07-30T00:00:00"/>
    <x v="0"/>
    <s v="O500"/>
    <x v="134"/>
    <x v="91"/>
    <n v="730318"/>
    <n v="44777"/>
    <n v="0"/>
    <n v="3"/>
    <m/>
    <n v="2"/>
    <n v="6"/>
    <m/>
    <m/>
    <n v="0.34"/>
    <m/>
    <n v="241"/>
    <n v="45"/>
    <n v="4"/>
    <n v="0"/>
    <n v="5"/>
    <n v="19"/>
    <n v="0"/>
    <n v="0"/>
    <n v="1"/>
    <n v="32"/>
    <n v="5"/>
    <n v="1"/>
    <n v="241"/>
    <n v="0.80333333333333534"/>
    <n v="45"/>
    <n v="0.29999999999999721"/>
    <n v="5"/>
    <n v="0.11111111111111063"/>
    <n v="19"/>
    <n v="0.63333333333333341"/>
    <n v="4"/>
    <n v="0.26666666666666683"/>
    <n v="0"/>
    <n v="1.3877787807814457E-16"/>
    <n v="0"/>
    <x v="3"/>
  </r>
  <r>
    <x v="1"/>
    <d v="2011-07-30T00:00:00"/>
    <x v="0"/>
    <s v="O500"/>
    <x v="134"/>
    <x v="460"/>
    <n v="627153"/>
    <n v="102553"/>
    <n v="0"/>
    <n v="4"/>
    <m/>
    <n v="8"/>
    <n v="7.1"/>
    <n v="37.5"/>
    <n v="1"/>
    <n v="0"/>
    <s v="Clara"/>
    <n v="177"/>
    <n v="86"/>
    <n v="7"/>
    <n v="0"/>
    <n v="12"/>
    <n v="12"/>
    <n v="0"/>
    <n v="0"/>
    <n v="0"/>
    <n v="33"/>
    <n v="9"/>
    <n v="3"/>
    <n v="177"/>
    <n v="0.59000000000000419"/>
    <n v="86"/>
    <n v="0.57333333333333059"/>
    <n v="12"/>
    <n v="0.26666666666666622"/>
    <n v="12"/>
    <n v="0.40000000000000013"/>
    <n v="7"/>
    <n v="0.46666666666666679"/>
    <n v="0"/>
    <n v="1.3877787807814457E-16"/>
    <n v="0"/>
    <x v="4"/>
  </r>
  <r>
    <x v="1"/>
    <d v="2011-07-30T00:00:00"/>
    <x v="0"/>
    <s v="O500"/>
    <x v="134"/>
    <x v="35"/>
    <n v="620161"/>
    <n v="95561"/>
    <n v="0"/>
    <n v="4"/>
    <m/>
    <n v="9"/>
    <n v="7.2"/>
    <n v="37.200000000000003"/>
    <n v="0.3"/>
    <n v="0"/>
    <s v="Clara"/>
    <n v="112"/>
    <n v="77"/>
    <n v="8"/>
    <n v="0"/>
    <n v="12"/>
    <n v="11"/>
    <n v="0"/>
    <n v="0"/>
    <n v="0"/>
    <n v="32"/>
    <n v="9"/>
    <n v="3"/>
    <n v="112"/>
    <n v="0.37333333333333762"/>
    <n v="77"/>
    <n v="0.5133333333333302"/>
    <n v="12"/>
    <n v="0.26666666666666622"/>
    <n v="11"/>
    <n v="0.36666666666666681"/>
    <n v="8"/>
    <n v="0.53333333333333344"/>
    <n v="0"/>
    <n v="1.3877787807814457E-16"/>
    <n v="0"/>
    <x v="5"/>
  </r>
  <r>
    <x v="1"/>
    <d v="2011-07-30T00:00:00"/>
    <x v="0"/>
    <s v="O500"/>
    <x v="134"/>
    <x v="487"/>
    <n v="588863"/>
    <n v="64263"/>
    <n v="0"/>
    <n v="4"/>
    <n v="-1"/>
    <n v="13"/>
    <n v="7.1"/>
    <n v="37.299999999999997"/>
    <n v="0.1"/>
    <n v="0.1"/>
    <s v="Clara"/>
    <n v="114"/>
    <n v="56"/>
    <n v="9"/>
    <n v="0"/>
    <n v="9"/>
    <n v="9"/>
    <n v="1"/>
    <n v="0"/>
    <n v="0"/>
    <n v="34"/>
    <n v="14"/>
    <n v="4"/>
    <n v="114"/>
    <n v="0.38000000000000433"/>
    <n v="56"/>
    <n v="0.37333333333333041"/>
    <n v="9"/>
    <n v="0.19999999999999954"/>
    <n v="9"/>
    <n v="0.30000000000000016"/>
    <n v="9"/>
    <n v="0.60000000000000009"/>
    <n v="0"/>
    <n v="1.3877787807814457E-16"/>
    <n v="0"/>
    <x v="6"/>
  </r>
  <r>
    <x v="1"/>
    <d v="2011-07-30T00:00:00"/>
    <x v="0"/>
    <s v="O500"/>
    <x v="134"/>
    <x v="287"/>
    <n v="531024"/>
    <n v="65761"/>
    <n v="0"/>
    <n v="0"/>
    <n v="0"/>
    <n v="27.4"/>
    <n v="6.6"/>
    <n v="35.6"/>
    <m/>
    <n v="-1"/>
    <s v="Oscura"/>
    <n v="92.9"/>
    <n v="0.5"/>
    <n v="13.5"/>
    <n v="2.2000000000000002"/>
    <n v="0"/>
    <n v="23.2"/>
    <n v="0"/>
    <n v="0.4"/>
    <n v="0"/>
    <n v="37.4"/>
    <n v="7"/>
    <n v="0.3"/>
    <n v="93"/>
    <n v="0.31000000000000388"/>
    <n v="1"/>
    <n v="6.6666666666641847E-3"/>
    <n v="0"/>
    <n v="-4.9266146717741321E-16"/>
    <n v="23"/>
    <n v="0.76666666666666672"/>
    <n v="14"/>
    <n v="0.93333333333333335"/>
    <n v="2"/>
    <n v="0.20000000000000015"/>
    <n v="0"/>
    <x v="7"/>
  </r>
  <r>
    <x v="1"/>
    <d v="2011-07-30T00:00:00"/>
    <x v="0"/>
    <s v="O500"/>
    <x v="134"/>
    <x v="488"/>
    <n v="498001"/>
    <n v="32738"/>
    <n v="0"/>
    <n v="0"/>
    <n v="0"/>
    <n v="15.8"/>
    <n v="6.9"/>
    <n v="35.1"/>
    <m/>
    <n v="-1"/>
    <s v="Oscura"/>
    <n v="66.400000000000006"/>
    <n v="30.5"/>
    <n v="13.9"/>
    <n v="1.2"/>
    <n v="8.1"/>
    <n v="10.3"/>
    <n v="1.3"/>
    <n v="0.6"/>
    <n v="0"/>
    <n v="157.19999999999999"/>
    <n v="32.5"/>
    <n v="10.199999999999999"/>
    <n v="66"/>
    <n v="0.22000000000000355"/>
    <n v="31"/>
    <n v="0.20666666666666406"/>
    <n v="8"/>
    <n v="0.17777777777777731"/>
    <n v="10"/>
    <n v="0.33339999999999997"/>
    <n v="14"/>
    <n v="0.93333333333333335"/>
    <n v="1"/>
    <n v="0.10000000000000014"/>
    <n v="0"/>
    <x v="8"/>
  </r>
  <r>
    <x v="1"/>
    <d v="2011-07-30T00:00:00"/>
    <x v="0"/>
    <s v="O500"/>
    <x v="134"/>
    <x v="489"/>
    <n v="495557"/>
    <n v="30294"/>
    <n v="0"/>
    <n v="0"/>
    <n v="0"/>
    <n v="15.1"/>
    <n v="7"/>
    <n v="36.299999999999997"/>
    <m/>
    <n v="-1"/>
    <s v="Oscura"/>
    <n v="63.6"/>
    <n v="26.2"/>
    <n v="11.1"/>
    <n v="0.7"/>
    <n v="7.7"/>
    <n v="0"/>
    <n v="0.1"/>
    <n v="2.2999999999999998"/>
    <n v="0"/>
    <n v="89.8"/>
    <n v="44.6"/>
    <n v="2.9"/>
    <n v="64"/>
    <n v="0.2133333333333369"/>
    <n v="26"/>
    <n v="0.17333333333333079"/>
    <n v="8"/>
    <n v="0.17777777777777731"/>
    <n v="0"/>
    <n v="2.0816681711721685E-16"/>
    <n v="11"/>
    <n v="0.73333333333333339"/>
    <n v="1"/>
    <n v="0.10000000000000014"/>
    <n v="0"/>
    <x v="9"/>
  </r>
  <r>
    <x v="1"/>
    <d v="2012-03-04T00:00:00"/>
    <x v="0"/>
    <s v="O500"/>
    <x v="135"/>
    <x v="490"/>
    <n v="828583"/>
    <n v="66071"/>
    <n v="0"/>
    <n v="11"/>
    <m/>
    <n v="3"/>
    <n v="5.8"/>
    <m/>
    <m/>
    <n v="0.42"/>
    <m/>
    <n v="466"/>
    <n v="87"/>
    <n v="11"/>
    <n v="0"/>
    <n v="60"/>
    <n v="25"/>
    <n v="2"/>
    <n v="1"/>
    <n v="1"/>
    <n v="44"/>
    <n v="8"/>
    <n v="1"/>
    <n v="466"/>
    <n v="1.3"/>
    <n v="87"/>
    <n v="0.5799999999999973"/>
    <n v="60"/>
    <n v="1"/>
    <n v="25"/>
    <n v="0.83333333333333337"/>
    <n v="11"/>
    <n v="0.73333333333333339"/>
    <n v="0"/>
    <n v="1.3877787807814457E-16"/>
    <n v="1"/>
    <x v="0"/>
  </r>
  <r>
    <x v="1"/>
    <d v="2012-03-04T00:00:00"/>
    <x v="0"/>
    <s v="O500"/>
    <x v="135"/>
    <x v="23"/>
    <n v="806979"/>
    <n v="44467"/>
    <n v="0"/>
    <n v="7"/>
    <m/>
    <n v="2"/>
    <n v="5.9"/>
    <m/>
    <m/>
    <n v="0.28000000000000003"/>
    <m/>
    <n v="279"/>
    <n v="46"/>
    <n v="6"/>
    <n v="0"/>
    <n v="35"/>
    <n v="17"/>
    <n v="1"/>
    <n v="1"/>
    <n v="1"/>
    <n v="36"/>
    <n v="4"/>
    <n v="1"/>
    <n v="279"/>
    <n v="0.93000000000000071"/>
    <n v="46"/>
    <n v="0.30666666666666387"/>
    <n v="35"/>
    <n v="0.77777777777777746"/>
    <n v="17"/>
    <n v="0.56666666666666676"/>
    <n v="6"/>
    <n v="0.40000000000000013"/>
    <n v="0"/>
    <n v="1.3877787807814457E-16"/>
    <n v="0"/>
    <x v="1"/>
  </r>
  <r>
    <x v="1"/>
    <d v="2012-03-04T00:00:00"/>
    <x v="0"/>
    <s v="O500"/>
    <x v="135"/>
    <x v="13"/>
    <n v="763798"/>
    <n v="71994"/>
    <n v="0"/>
    <n v="4"/>
    <m/>
    <n v="2"/>
    <n v="5.8140000000000001"/>
    <n v="27.29"/>
    <n v="1.38"/>
    <n v="0.34"/>
    <m/>
    <n v="108"/>
    <n v="60"/>
    <n v="7"/>
    <n v="0"/>
    <n v="12"/>
    <n v="12"/>
    <n v="0"/>
    <m/>
    <n v="1"/>
    <n v="32"/>
    <n v="5"/>
    <n v="0"/>
    <n v="108"/>
    <n v="0.36000000000000421"/>
    <n v="60"/>
    <n v="0.39999999999999702"/>
    <n v="12"/>
    <n v="0.26666666666666622"/>
    <n v="12"/>
    <n v="0.40000000000000013"/>
    <n v="7"/>
    <n v="0.46666666666666679"/>
    <n v="0"/>
    <n v="1.3877787807814457E-16"/>
    <n v="0"/>
    <x v="2"/>
  </r>
  <r>
    <x v="1"/>
    <d v="2012-03-04T00:00:00"/>
    <x v="0"/>
    <s v="O500"/>
    <x v="135"/>
    <x v="13"/>
    <n v="770728"/>
    <n v="55040"/>
    <n v="0"/>
    <n v="5"/>
    <m/>
    <n v="2"/>
    <n v="5.8840000000000003"/>
    <n v="27.29"/>
    <n v="1.02"/>
    <n v="0.12"/>
    <m/>
    <n v="81"/>
    <n v="100"/>
    <n v="4"/>
    <n v="0"/>
    <n v="12"/>
    <n v="5"/>
    <n v="0"/>
    <m/>
    <n v="0"/>
    <n v="28"/>
    <n v="2"/>
    <n v="1"/>
    <n v="81"/>
    <n v="0.27000000000000363"/>
    <n v="100"/>
    <n v="0.66666666666666452"/>
    <n v="12"/>
    <n v="0.26666666666666622"/>
    <n v="5"/>
    <n v="0.16666666666666685"/>
    <n v="4"/>
    <n v="0.26666666666666683"/>
    <n v="0"/>
    <n v="1.3877787807814457E-16"/>
    <n v="0"/>
    <x v="3"/>
  </r>
  <r>
    <x v="1"/>
    <d v="2012-03-04T00:00:00"/>
    <x v="0"/>
    <s v="O500"/>
    <x v="135"/>
    <x v="91"/>
    <n v="752051"/>
    <n v="36363"/>
    <n v="0"/>
    <n v="3"/>
    <m/>
    <n v="1"/>
    <n v="6"/>
    <m/>
    <m/>
    <n v="0.05"/>
    <m/>
    <n v="63"/>
    <n v="50"/>
    <n v="7"/>
    <n v="0"/>
    <n v="5"/>
    <n v="4"/>
    <n v="1"/>
    <n v="1"/>
    <n v="0"/>
    <n v="27"/>
    <n v="4"/>
    <n v="1"/>
    <n v="63"/>
    <n v="0.21000000000000357"/>
    <n v="50"/>
    <n v="0.33333333333333048"/>
    <n v="5"/>
    <n v="0.11111111111111063"/>
    <n v="4"/>
    <n v="0.13333333333333353"/>
    <n v="7"/>
    <n v="0.46666666666666679"/>
    <n v="0"/>
    <n v="1.3877787807814457E-16"/>
    <n v="0"/>
    <x v="4"/>
  </r>
  <r>
    <x v="1"/>
    <d v="2012-03-04T00:00:00"/>
    <x v="0"/>
    <s v="O500"/>
    <x v="135"/>
    <x v="491"/>
    <n v="742150"/>
    <n v="50346"/>
    <n v="0"/>
    <n v="4"/>
    <m/>
    <n v="2"/>
    <n v="6"/>
    <m/>
    <m/>
    <n v="0.31"/>
    <m/>
    <n v="92"/>
    <n v="60"/>
    <n v="7"/>
    <n v="0"/>
    <n v="11"/>
    <n v="10"/>
    <n v="1"/>
    <n v="1"/>
    <n v="1"/>
    <n v="34"/>
    <n v="7"/>
    <n v="1"/>
    <n v="92"/>
    <n v="0.30666666666667053"/>
    <n v="60"/>
    <n v="0.39999999999999702"/>
    <n v="11"/>
    <n v="0.24444444444444399"/>
    <n v="10"/>
    <n v="0.33339999999999997"/>
    <n v="7"/>
    <n v="0.46666666666666679"/>
    <n v="0"/>
    <n v="1.3877787807814457E-16"/>
    <n v="0"/>
    <x v="5"/>
  </r>
  <r>
    <x v="1"/>
    <d v="2012-03-04T00:00:00"/>
    <x v="0"/>
    <s v="O500"/>
    <x v="135"/>
    <x v="316"/>
    <n v="671275"/>
    <n v="31381"/>
    <n v="0"/>
    <n v="3"/>
    <m/>
    <n v="2"/>
    <n v="6.2"/>
    <s v=""/>
    <s v=""/>
    <n v="0.62"/>
    <s v=""/>
    <n v="100"/>
    <n v="39"/>
    <n v="3"/>
    <n v="0"/>
    <n v="10"/>
    <n v="8"/>
    <n v="0"/>
    <n v="0"/>
    <n v="1"/>
    <n v="27"/>
    <n v="4"/>
    <n v="0"/>
    <n v="100"/>
    <n v="0.33333333333333737"/>
    <n v="39"/>
    <n v="0.25999999999999729"/>
    <n v="10"/>
    <n v="0.22222222222222177"/>
    <n v="8"/>
    <n v="0.26666666666666683"/>
    <n v="3"/>
    <n v="0.20000000000000018"/>
    <n v="0"/>
    <n v="1.3877787807814457E-16"/>
    <n v="0"/>
    <x v="6"/>
  </r>
  <r>
    <x v="1"/>
    <d v="2012-03-04T00:00:00"/>
    <x v="0"/>
    <s v="O500"/>
    <x v="135"/>
    <x v="492"/>
    <n v="639894"/>
    <n v="174645"/>
    <n v="0"/>
    <n v="4"/>
    <m/>
    <n v="6"/>
    <n v="7.1"/>
    <n v="36.799999999999997"/>
    <n v="1.1000000000000001"/>
    <n v="0"/>
    <s v="Clara"/>
    <n v="113"/>
    <n v="83"/>
    <n v="6"/>
    <n v="0"/>
    <n v="22"/>
    <n v="10"/>
    <n v="0"/>
    <n v="0"/>
    <n v="0"/>
    <n v="34"/>
    <n v="10"/>
    <n v="1"/>
    <n v="113"/>
    <n v="0.37666666666667098"/>
    <n v="83"/>
    <n v="0.55333333333333046"/>
    <n v="22"/>
    <n v="0.48888888888888821"/>
    <n v="10"/>
    <n v="0.33339999999999997"/>
    <n v="6"/>
    <n v="0.40000000000000013"/>
    <n v="0"/>
    <n v="1.3877787807814457E-16"/>
    <n v="0"/>
    <x v="7"/>
  </r>
  <r>
    <x v="1"/>
    <d v="2012-03-04T00:00:00"/>
    <x v="0"/>
    <s v="O500"/>
    <x v="135"/>
    <x v="42"/>
    <n v="609484"/>
    <n v="144235"/>
    <n v="0"/>
    <n v="4"/>
    <n v="-1"/>
    <n v="7"/>
    <n v="7.1"/>
    <n v="36.9"/>
    <n v="0"/>
    <n v="0.1"/>
    <s v="Clara"/>
    <n v="110"/>
    <n v="69"/>
    <n v="6"/>
    <n v="0"/>
    <n v="19"/>
    <n v="11"/>
    <n v="0"/>
    <n v="0"/>
    <n v="0"/>
    <n v="34"/>
    <n v="8"/>
    <n v="2"/>
    <n v="110"/>
    <n v="0.36666666666667092"/>
    <n v="69"/>
    <n v="0.45999999999999691"/>
    <n v="19"/>
    <n v="0.42222222222222161"/>
    <n v="11"/>
    <n v="0.36666666666666681"/>
    <n v="6"/>
    <n v="0.40000000000000013"/>
    <n v="0"/>
    <n v="1.3877787807814457E-16"/>
    <n v="0"/>
    <x v="8"/>
  </r>
  <r>
    <x v="1"/>
    <d v="2012-03-04T00:00:00"/>
    <x v="0"/>
    <s v="O500"/>
    <x v="135"/>
    <x v="49"/>
    <n v="555381"/>
    <n v="30781"/>
    <n v="0"/>
    <n v="29.5"/>
    <n v="0"/>
    <n v="25.3"/>
    <n v="8"/>
    <n v="38.4"/>
    <m/>
    <n v="-1"/>
    <s v="Oscura"/>
    <n v="106.9"/>
    <n v="50.8"/>
    <n v="5.6"/>
    <n v="1.8"/>
    <n v="6"/>
    <n v="9.8000000000000007"/>
    <n v="0.9"/>
    <n v="0"/>
    <n v="0"/>
    <n v="104.4"/>
    <n v="19.2"/>
    <n v="8.6999999999999993"/>
    <n v="107"/>
    <n v="0.35666666666667085"/>
    <n v="51"/>
    <n v="0.33999999999999714"/>
    <n v="6"/>
    <n v="0.13333333333333286"/>
    <n v="10"/>
    <n v="0.33339999999999997"/>
    <n v="6"/>
    <n v="0.40000000000000013"/>
    <n v="2"/>
    <n v="0.20000000000000015"/>
    <n v="0"/>
    <x v="9"/>
  </r>
  <r>
    <x v="1"/>
    <d v="2012-03-04T00:00:00"/>
    <x v="0"/>
    <s v="O500"/>
    <x v="135"/>
    <x v="493"/>
    <n v="571791"/>
    <n v="106542"/>
    <n v="0"/>
    <n v="0.7"/>
    <n v="0"/>
    <n v="21.9"/>
    <n v="6.8"/>
    <n v="36.1"/>
    <m/>
    <n v="-1"/>
    <s v="Oscura"/>
    <n v="124.9"/>
    <n v="56.6"/>
    <n v="9.5"/>
    <n v="3"/>
    <n v="14.3"/>
    <n v="21.8"/>
    <n v="1"/>
    <n v="0"/>
    <n v="0"/>
    <n v="40.299999999999997"/>
    <n v="25.8"/>
    <n v="2.2000000000000002"/>
    <n v="125"/>
    <n v="0.41666666666667124"/>
    <n v="57"/>
    <n v="0.37999999999999706"/>
    <n v="14"/>
    <n v="0.31111111111111062"/>
    <n v="22"/>
    <n v="0.73333333333333339"/>
    <n v="10"/>
    <n v="0.66666666666666674"/>
    <n v="3"/>
    <n v="0.30000000000000016"/>
    <n v="0"/>
    <x v="10"/>
  </r>
  <r>
    <x v="1"/>
    <d v="2012-03-04T00:00:00"/>
    <x v="0"/>
    <s v="O500"/>
    <x v="135"/>
    <x v="413"/>
    <n v="531215"/>
    <n v="65966"/>
    <n v="0"/>
    <n v="0"/>
    <n v="0"/>
    <n v="23.9"/>
    <n v="6.7"/>
    <n v="34.9"/>
    <m/>
    <n v="-1"/>
    <s v="Oscura"/>
    <n v="72.900000000000006"/>
    <n v="0.4"/>
    <n v="4.4000000000000004"/>
    <n v="0.4"/>
    <n v="0"/>
    <n v="2.7"/>
    <n v="0.3"/>
    <n v="0.2"/>
    <n v="0"/>
    <n v="74.900000000000006"/>
    <n v="19.399999999999999"/>
    <n v="1.1000000000000001"/>
    <n v="73"/>
    <n v="0.24333333333333684"/>
    <n v="0"/>
    <n v="-2.482389294122811E-15"/>
    <n v="0"/>
    <n v="-4.9266146717741321E-16"/>
    <n v="3"/>
    <n v="0.1000000000000002"/>
    <n v="4"/>
    <n v="0.26666666666666683"/>
    <n v="0"/>
    <n v="1.3877787807814457E-16"/>
    <n v="0"/>
    <x v="11"/>
  </r>
  <r>
    <x v="1"/>
    <d v="2012-03-04T00:00:00"/>
    <x v="0"/>
    <s v="O500"/>
    <x v="135"/>
    <x v="494"/>
    <n v="486584"/>
    <n v="153215"/>
    <n v="0"/>
    <n v="0"/>
    <n v="0"/>
    <n v="8.9"/>
    <n v="6.7"/>
    <n v="38.1"/>
    <m/>
    <n v="-1"/>
    <s v="Oscura"/>
    <n v="63.4"/>
    <n v="30.7"/>
    <n v="2.8"/>
    <n v="0.6"/>
    <n v="9.9"/>
    <n v="4.9000000000000004"/>
    <n v="0.5"/>
    <n v="2.9"/>
    <n v="0"/>
    <n v="135.4"/>
    <n v="35.5"/>
    <n v="2.2999999999999998"/>
    <n v="63"/>
    <n v="0.21000000000000357"/>
    <n v="31"/>
    <n v="0.20666666666666406"/>
    <n v="10"/>
    <n v="0.22222222222222177"/>
    <n v="5"/>
    <n v="0.16666666666666685"/>
    <n v="3"/>
    <n v="0.20000000000000018"/>
    <n v="1"/>
    <n v="0.10000000000000014"/>
    <n v="0"/>
    <x v="12"/>
  </r>
  <r>
    <x v="1"/>
    <d v="2012-03-04T00:00:00"/>
    <x v="0"/>
    <s v="O500"/>
    <x v="135"/>
    <x v="495"/>
    <n v="497694"/>
    <n v="32445"/>
    <n v="0"/>
    <n v="0"/>
    <n v="0"/>
    <n v="15.8"/>
    <n v="7"/>
    <n v="35.9"/>
    <m/>
    <n v="-1"/>
    <s v="Oscura"/>
    <n v="53.5"/>
    <n v="19.100000000000001"/>
    <n v="5"/>
    <n v="0.7"/>
    <n v="7.1"/>
    <n v="8.4"/>
    <n v="1"/>
    <n v="0.9"/>
    <n v="0"/>
    <n v="103"/>
    <n v="29.6"/>
    <n v="3.6"/>
    <n v="54"/>
    <n v="0.18000000000000363"/>
    <n v="19"/>
    <n v="0.12666666666666421"/>
    <n v="7"/>
    <n v="0.15555555555555509"/>
    <n v="8"/>
    <n v="0.26666666666666683"/>
    <n v="5"/>
    <n v="0.33333333333333348"/>
    <n v="1"/>
    <n v="0.10000000000000014"/>
    <n v="0"/>
    <x v="14"/>
  </r>
  <r>
    <x v="1"/>
    <d v="2012-06-09T00:00:00"/>
    <x v="0"/>
    <s v="O500"/>
    <x v="136"/>
    <x v="496"/>
    <n v="840197"/>
    <n v="104797"/>
    <n v="0"/>
    <n v="6"/>
    <m/>
    <n v="5"/>
    <n v="6"/>
    <m/>
    <m/>
    <n v="0.22"/>
    <m/>
    <n v="387"/>
    <n v="107"/>
    <n v="8"/>
    <n v="0"/>
    <n v="17"/>
    <n v="24"/>
    <n v="0"/>
    <n v="1"/>
    <n v="2"/>
    <n v="55"/>
    <n v="19"/>
    <n v="2"/>
    <n v="387"/>
    <n v="1.3"/>
    <n v="107"/>
    <n v="0.71333333333333149"/>
    <n v="17"/>
    <n v="0.37777777777777721"/>
    <n v="24"/>
    <n v="0.8"/>
    <n v="8"/>
    <n v="0.53333333333333344"/>
    <n v="0"/>
    <n v="1.3877787807814457E-16"/>
    <n v="1"/>
    <x v="0"/>
  </r>
  <r>
    <x v="1"/>
    <d v="2012-06-09T00:00:00"/>
    <x v="0"/>
    <s v="O500"/>
    <x v="136"/>
    <x v="497"/>
    <n v="826896"/>
    <n v="91496"/>
    <n v="0"/>
    <n v="4"/>
    <m/>
    <n v="5"/>
    <n v="5.8"/>
    <m/>
    <m/>
    <n v="0.22"/>
    <m/>
    <n v="250"/>
    <n v="75"/>
    <n v="6"/>
    <n v="0"/>
    <n v="10"/>
    <n v="17"/>
    <n v="0"/>
    <n v="1"/>
    <n v="1"/>
    <n v="50"/>
    <n v="24"/>
    <n v="1"/>
    <n v="250"/>
    <n v="0.83333333333333504"/>
    <n v="75"/>
    <n v="0.49999999999999684"/>
    <n v="10"/>
    <n v="0.22222222222222177"/>
    <n v="17"/>
    <n v="0.56666666666666676"/>
    <n v="6"/>
    <n v="0.40000000000000013"/>
    <n v="0"/>
    <n v="1.3877787807814457E-16"/>
    <n v="0"/>
    <x v="1"/>
  </r>
  <r>
    <x v="1"/>
    <d v="2012-06-09T00:00:00"/>
    <x v="0"/>
    <s v="O500"/>
    <x v="136"/>
    <x v="498"/>
    <n v="780581"/>
    <n v="45181"/>
    <n v="0"/>
    <n v="3"/>
    <m/>
    <n v="4"/>
    <n v="6"/>
    <m/>
    <m/>
    <n v="0.18"/>
    <m/>
    <n v="94"/>
    <n v="61"/>
    <n v="5"/>
    <n v="0"/>
    <n v="8"/>
    <n v="13"/>
    <n v="0"/>
    <n v="0"/>
    <n v="1"/>
    <n v="38"/>
    <n v="8"/>
    <n v="2"/>
    <n v="94"/>
    <n v="0.31333333333333724"/>
    <n v="61"/>
    <n v="0.40666666666666368"/>
    <n v="8"/>
    <n v="0.17777777777777731"/>
    <n v="13"/>
    <n v="0.43333333333333346"/>
    <n v="5"/>
    <n v="0.33333333333333348"/>
    <n v="0"/>
    <n v="1.3877787807814457E-16"/>
    <n v="0"/>
    <x v="2"/>
  </r>
  <r>
    <x v="1"/>
    <d v="2012-06-09T00:00:00"/>
    <x v="0"/>
    <s v="O500"/>
    <x v="136"/>
    <x v="2"/>
    <n v="747802"/>
    <n v="62434"/>
    <n v="0"/>
    <n v="2"/>
    <m/>
    <n v="4"/>
    <n v="5.8470000000000004"/>
    <n v="27.5"/>
    <n v="1.1499999999999999"/>
    <n v="0.28999999999999998"/>
    <m/>
    <n v="116"/>
    <n v="49"/>
    <n v="3"/>
    <n v="0"/>
    <n v="8"/>
    <n v="11"/>
    <n v="0"/>
    <m/>
    <n v="1"/>
    <n v="30"/>
    <n v="6"/>
    <n v="0"/>
    <n v="116"/>
    <n v="0.38666666666667104"/>
    <n v="49"/>
    <n v="0.32666666666666383"/>
    <n v="8"/>
    <n v="0.17777777777777731"/>
    <n v="11"/>
    <n v="0.36666666666666681"/>
    <n v="3"/>
    <n v="0.20000000000000018"/>
    <n v="0"/>
    <n v="1.3877787807814457E-16"/>
    <n v="0"/>
    <x v="3"/>
  </r>
  <r>
    <x v="1"/>
    <d v="2012-06-09T00:00:00"/>
    <x v="0"/>
    <s v="O500"/>
    <x v="136"/>
    <x v="9"/>
    <n v="731233"/>
    <n v="45865"/>
    <n v="0"/>
    <n v="3"/>
    <m/>
    <n v="4"/>
    <n v="5.9"/>
    <m/>
    <m/>
    <n v="0.2"/>
    <m/>
    <n v="83"/>
    <n v="46"/>
    <n v="5"/>
    <n v="0"/>
    <n v="10"/>
    <n v="8"/>
    <n v="0"/>
    <n v="0"/>
    <n v="1"/>
    <n v="29"/>
    <n v="13"/>
    <n v="1"/>
    <n v="83"/>
    <n v="0.27666666666667034"/>
    <n v="46"/>
    <n v="0.30666666666666387"/>
    <n v="10"/>
    <n v="0.22222222222222177"/>
    <n v="8"/>
    <n v="0.26666666666666683"/>
    <n v="5"/>
    <n v="0.33333333333333348"/>
    <n v="0"/>
    <n v="1.3877787807814457E-16"/>
    <n v="0"/>
    <x v="4"/>
  </r>
  <r>
    <x v="1"/>
    <d v="2012-06-09T00:00:00"/>
    <x v="0"/>
    <s v="O500"/>
    <x v="136"/>
    <x v="499"/>
    <n v="710715"/>
    <n v="110560"/>
    <n v="0"/>
    <n v="5"/>
    <m/>
    <n v="8"/>
    <n v="7"/>
    <n v="35.5"/>
    <n v="1.18"/>
    <n v="0.04"/>
    <m/>
    <n v="66"/>
    <n v="69"/>
    <n v="10"/>
    <n v="0"/>
    <n v="11"/>
    <n v="7"/>
    <n v="0"/>
    <n v="1"/>
    <n v="1"/>
    <n v="32"/>
    <n v="9"/>
    <n v="1"/>
    <n v="66"/>
    <n v="0.22000000000000355"/>
    <n v="69"/>
    <n v="0.45999999999999691"/>
    <n v="11"/>
    <n v="0.24444444444444399"/>
    <n v="7"/>
    <n v="0.2333333333333335"/>
    <n v="10"/>
    <n v="0.66666666666666674"/>
    <n v="0"/>
    <n v="1.3877787807814457E-16"/>
    <n v="0"/>
    <x v="5"/>
  </r>
  <r>
    <x v="1"/>
    <d v="2012-06-09T00:00:00"/>
    <x v="0"/>
    <s v="O500"/>
    <x v="136"/>
    <x v="279"/>
    <n v="666966"/>
    <n v="34135"/>
    <n v="0"/>
    <n v="4"/>
    <m/>
    <n v="9"/>
    <n v="6.2"/>
    <m/>
    <m/>
    <n v="0.69"/>
    <m/>
    <n v="99"/>
    <n v="64"/>
    <n v="11"/>
    <n v="0"/>
    <n v="17"/>
    <n v="9"/>
    <n v="1"/>
    <n v="0"/>
    <n v="0"/>
    <n v="47"/>
    <n v="41"/>
    <n v="1"/>
    <n v="99"/>
    <n v="0.33000000000000401"/>
    <n v="64"/>
    <n v="0.42666666666666364"/>
    <n v="17"/>
    <n v="0.37777777777777721"/>
    <n v="9"/>
    <n v="0.30000000000000016"/>
    <n v="11"/>
    <n v="0.73333333333333339"/>
    <n v="0"/>
    <n v="1.3877787807814457E-16"/>
    <n v="0"/>
    <x v="6"/>
  </r>
  <r>
    <x v="1"/>
    <d v="2012-06-09T00:00:00"/>
    <x v="0"/>
    <s v="O500"/>
    <x v="136"/>
    <x v="475"/>
    <n v="674908"/>
    <n v="74753"/>
    <n v="0"/>
    <n v="6"/>
    <m/>
    <n v="7"/>
    <n v="7.2"/>
    <n v="36.799999999999997"/>
    <n v="1.1399999999999999"/>
    <n v="0.12"/>
    <s v=""/>
    <n v="302"/>
    <n v="90"/>
    <n v="27"/>
    <n v="0"/>
    <n v="19"/>
    <n v="17"/>
    <n v="0"/>
    <n v="0"/>
    <n v="1"/>
    <n v="40"/>
    <n v="14"/>
    <n v="2"/>
    <n v="302"/>
    <n v="1.3"/>
    <n v="90"/>
    <n v="0.59999999999999742"/>
    <n v="19"/>
    <n v="0.42222222222222161"/>
    <n v="17"/>
    <n v="0.56666666666666676"/>
    <n v="27"/>
    <n v="1"/>
    <n v="0"/>
    <n v="1.3877787807814457E-16"/>
    <n v="0"/>
    <x v="7"/>
  </r>
  <r>
    <x v="1"/>
    <d v="2012-06-09T00:00:00"/>
    <x v="0"/>
    <s v="O500"/>
    <x v="136"/>
    <x v="223"/>
    <n v="634640"/>
    <n v="34485"/>
    <n v="0"/>
    <n v="5"/>
    <n v="0"/>
    <n v="6"/>
    <n v="7.2"/>
    <n v="37.299999999999997"/>
    <n v="1.1000000000000001"/>
    <n v="0.1"/>
    <s v="Clara"/>
    <n v="192"/>
    <n v="77"/>
    <n v="25"/>
    <n v="0"/>
    <n v="15"/>
    <n v="17"/>
    <n v="0"/>
    <n v="1"/>
    <n v="0"/>
    <n v="37"/>
    <n v="15"/>
    <n v="2"/>
    <n v="192"/>
    <n v="0.64000000000000368"/>
    <n v="77"/>
    <n v="0.5133333333333302"/>
    <n v="15"/>
    <n v="0.33333333333333282"/>
    <n v="17"/>
    <n v="0.56666666666666676"/>
    <n v="25"/>
    <n v="1"/>
    <n v="0"/>
    <n v="1.3877787807814457E-16"/>
    <n v="0"/>
    <x v="8"/>
  </r>
  <r>
    <x v="1"/>
    <d v="2012-06-09T00:00:00"/>
    <x v="0"/>
    <s v="O500"/>
    <x v="136"/>
    <x v="500"/>
    <n v="571609"/>
    <n v="109838"/>
    <n v="0"/>
    <n v="1.2"/>
    <n v="0"/>
    <n v="21.9"/>
    <n v="6.9"/>
    <n v="37.299999999999997"/>
    <m/>
    <n v="-1"/>
    <s v="Oscura"/>
    <n v="216.4"/>
    <n v="101.1"/>
    <n v="16.899999999999999"/>
    <n v="3.7"/>
    <n v="21.1"/>
    <n v="36.9"/>
    <n v="0.6"/>
    <n v="0"/>
    <n v="0"/>
    <n v="191.8"/>
    <n v="55.2"/>
    <n v="0.5"/>
    <n v="216"/>
    <n v="0.72000000000000286"/>
    <n v="101"/>
    <n v="0.67333333333333123"/>
    <n v="21"/>
    <n v="0.46666666666666601"/>
    <n v="37"/>
    <n v="1"/>
    <n v="17"/>
    <n v="1"/>
    <n v="4"/>
    <n v="0.40000000000000013"/>
    <n v="0"/>
    <x v="9"/>
  </r>
  <r>
    <x v="1"/>
    <d v="2012-06-09T00:00:00"/>
    <x v="0"/>
    <s v="O500"/>
    <x v="136"/>
    <x v="275"/>
    <n v="539317"/>
    <n v="77546"/>
    <n v="0"/>
    <n v="0"/>
    <n v="0"/>
    <n v="20"/>
    <n v="7.3"/>
    <n v="40.6"/>
    <m/>
    <n v="-1"/>
    <s v="Oscura"/>
    <n v="116.5"/>
    <n v="24.2"/>
    <n v="5.4"/>
    <n v="0.8"/>
    <n v="2.8"/>
    <n v="25.1"/>
    <n v="1.1000000000000001"/>
    <n v="1.8"/>
    <n v="0"/>
    <n v="101.1"/>
    <n v="34.799999999999997"/>
    <n v="0.2"/>
    <n v="117"/>
    <n v="0.3900000000000044"/>
    <n v="24"/>
    <n v="0.15999999999999748"/>
    <n v="3"/>
    <n v="6.666666666666618E-2"/>
    <n v="25"/>
    <n v="0.83333333333333337"/>
    <n v="5"/>
    <n v="0.33333333333333348"/>
    <n v="1"/>
    <n v="0.10000000000000014"/>
    <n v="0"/>
    <x v="10"/>
  </r>
  <r>
    <x v="1"/>
    <d v="2013-05-16T00:00:00"/>
    <x v="0"/>
    <s v="O500"/>
    <x v="137"/>
    <x v="415"/>
    <n v="804333"/>
    <n v="46389"/>
    <n v="0"/>
    <n v="6"/>
    <m/>
    <n v="4"/>
    <n v="5.8"/>
    <m/>
    <m/>
    <n v="0.55000000000000004"/>
    <m/>
    <n v="167"/>
    <n v="70"/>
    <n v="3"/>
    <n v="0"/>
    <n v="17"/>
    <n v="15"/>
    <n v="0"/>
    <n v="0"/>
    <n v="1"/>
    <n v="49"/>
    <n v="11"/>
    <n v="0"/>
    <n v="167"/>
    <n v="0.55666666666667119"/>
    <n v="70"/>
    <n v="0.46666666666666357"/>
    <n v="17"/>
    <n v="0.37777777777777721"/>
    <n v="15"/>
    <n v="0.50000000000000011"/>
    <n v="3"/>
    <n v="0.20000000000000018"/>
    <n v="0"/>
    <n v="1.3877787807814457E-16"/>
    <n v="1"/>
    <x v="0"/>
  </r>
  <r>
    <x v="1"/>
    <d v="2013-05-16T00:00:00"/>
    <x v="0"/>
    <s v="O500"/>
    <x v="137"/>
    <x v="89"/>
    <n v="793848"/>
    <n v="35904"/>
    <n v="0"/>
    <n v="6"/>
    <m/>
    <n v="3"/>
    <n v="6.2"/>
    <m/>
    <m/>
    <n v="0.55000000000000004"/>
    <m/>
    <n v="172"/>
    <n v="55"/>
    <n v="2"/>
    <n v="0"/>
    <n v="13"/>
    <n v="12"/>
    <n v="0"/>
    <n v="0"/>
    <n v="1"/>
    <n v="45"/>
    <n v="13"/>
    <n v="0"/>
    <n v="172"/>
    <n v="0.57333333333333769"/>
    <n v="55"/>
    <n v="0.36666666666666375"/>
    <n v="13"/>
    <n v="0.28888888888888842"/>
    <n v="12"/>
    <n v="0.40000000000000013"/>
    <n v="2"/>
    <n v="0.13333333333333353"/>
    <n v="0"/>
    <n v="1.3877787807814457E-16"/>
    <n v="0"/>
    <x v="1"/>
  </r>
  <r>
    <x v="1"/>
    <d v="2013-05-16T00:00:00"/>
    <x v="0"/>
    <s v="O500"/>
    <x v="137"/>
    <x v="501"/>
    <n v="632831"/>
    <n v="157743"/>
    <n v="0"/>
    <n v="4"/>
    <m/>
    <n v="29"/>
    <n v="7.2"/>
    <n v="37.4"/>
    <n v="0"/>
    <n v="0.1"/>
    <s v="Clara"/>
    <n v="113"/>
    <n v="122"/>
    <n v="29"/>
    <n v="1"/>
    <n v="22"/>
    <n v="10"/>
    <n v="0"/>
    <n v="1"/>
    <n v="0"/>
    <n v="38"/>
    <n v="84"/>
    <n v="2"/>
    <n v="113"/>
    <n v="0.37666666666667098"/>
    <n v="122"/>
    <n v="0.81333333333333213"/>
    <n v="22"/>
    <n v="0.48888888888888821"/>
    <n v="10"/>
    <n v="0.33339999999999997"/>
    <n v="29"/>
    <n v="1"/>
    <n v="1"/>
    <n v="0.10000000000000014"/>
    <n v="0"/>
    <x v="2"/>
  </r>
  <r>
    <x v="1"/>
    <d v="2013-05-16T00:00:00"/>
    <x v="0"/>
    <s v="O500"/>
    <x v="137"/>
    <x v="502"/>
    <n v="603338"/>
    <n v="128250"/>
    <n v="0"/>
    <n v="6"/>
    <n v="0"/>
    <n v="46"/>
    <n v="7.1"/>
    <n v="37.9"/>
    <n v="0"/>
    <n v="0.1"/>
    <s v="Oscura"/>
    <n v="197"/>
    <n v="156"/>
    <n v="50"/>
    <n v="1"/>
    <n v="27"/>
    <n v="13"/>
    <n v="0"/>
    <n v="2"/>
    <n v="0"/>
    <n v="40"/>
    <n v="153"/>
    <n v="3"/>
    <n v="197"/>
    <n v="0.65666666666667017"/>
    <n v="156"/>
    <n v="1"/>
    <n v="27"/>
    <n v="0.59999999999999942"/>
    <n v="13"/>
    <n v="0.43333333333333346"/>
    <n v="50"/>
    <n v="1"/>
    <n v="1"/>
    <n v="0.10000000000000014"/>
    <n v="0"/>
    <x v="3"/>
  </r>
  <r>
    <x v="1"/>
    <d v="2013-05-16T00:00:00"/>
    <x v="0"/>
    <s v="O500"/>
    <x v="137"/>
    <x v="363"/>
    <n v="566788"/>
    <n v="91700"/>
    <n v="0"/>
    <n v="36.200000000000003"/>
    <n v="0"/>
    <n v="44.2"/>
    <n v="7"/>
    <n v="36.5"/>
    <m/>
    <n v="-1"/>
    <s v="Oscura"/>
    <n v="128.6"/>
    <n v="104.2"/>
    <n v="39.299999999999997"/>
    <n v="5.9"/>
    <n v="20"/>
    <n v="16.600000000000001"/>
    <n v="2.5"/>
    <n v="0"/>
    <n v="0"/>
    <n v="52.4"/>
    <n v="66.8"/>
    <n v="4.0999999999999996"/>
    <n v="129"/>
    <n v="0.43000000000000466"/>
    <n v="104"/>
    <n v="0.69333333333333136"/>
    <n v="20"/>
    <n v="0.44444444444444381"/>
    <n v="17"/>
    <n v="0.56666666666666676"/>
    <n v="39"/>
    <n v="1"/>
    <n v="6"/>
    <n v="0.60000000000000009"/>
    <n v="0"/>
    <x v="4"/>
  </r>
  <r>
    <x v="1"/>
    <d v="2013-05-16T00:00:00"/>
    <x v="1"/>
    <s v="O500"/>
    <x v="137"/>
    <x v="235"/>
    <n v="537330"/>
    <n v="62242"/>
    <n v="0"/>
    <n v="0.9"/>
    <n v="0"/>
    <n v="54.5"/>
    <n v="7"/>
    <n v="36.6"/>
    <m/>
    <n v="0"/>
    <s v="Oscura"/>
    <n v="156"/>
    <n v="66.099999999999994"/>
    <n v="29.1"/>
    <n v="0.6"/>
    <n v="12.8"/>
    <n v="9.8000000000000007"/>
    <n v="2.6"/>
    <n v="0"/>
    <n v="0"/>
    <n v="22.6"/>
    <n v="114.6"/>
    <n v="4.3"/>
    <n v="156"/>
    <n v="0.5200000000000049"/>
    <n v="66"/>
    <n v="0.43999999999999695"/>
    <n v="13"/>
    <n v="0.28888888888888842"/>
    <n v="10"/>
    <n v="0.33339999999999997"/>
    <n v="29"/>
    <n v="1"/>
    <n v="1"/>
    <n v="0.10000000000000014"/>
    <n v="0"/>
    <x v="5"/>
  </r>
  <r>
    <x v="1"/>
    <d v="2013-05-16T00:00:00"/>
    <x v="1"/>
    <s v="O500"/>
    <x v="137"/>
    <x v="69"/>
    <n v="509062"/>
    <n v="33974"/>
    <n v="0"/>
    <n v="0"/>
    <n v="0"/>
    <n v="52.4"/>
    <n v="6.7"/>
    <n v="40.1"/>
    <m/>
    <n v="-1"/>
    <s v="Oscura"/>
    <n v="26.2"/>
    <n v="62.6"/>
    <n v="41.8"/>
    <n v="1.6"/>
    <n v="4.3"/>
    <n v="6.9"/>
    <n v="0.8"/>
    <n v="2.2999999999999998"/>
    <n v="0"/>
    <n v="51.9"/>
    <n v="4"/>
    <n v="4.5"/>
    <n v="26"/>
    <n v="8.6666666666670472E-2"/>
    <n v="63"/>
    <n v="0.41999999999999699"/>
    <n v="4"/>
    <n v="8.8888888888888407E-2"/>
    <n v="7"/>
    <n v="0.2333333333333335"/>
    <n v="42"/>
    <n v="1"/>
    <n v="2"/>
    <n v="0.20000000000000015"/>
    <n v="0"/>
    <x v="6"/>
  </r>
  <r>
    <x v="1"/>
    <d v="2012-11-13T00:00:00"/>
    <x v="0"/>
    <s v="O500"/>
    <x v="138"/>
    <x v="415"/>
    <n v="815367"/>
    <n v="48310"/>
    <n v="0"/>
    <n v="3"/>
    <m/>
    <n v="1"/>
    <n v="6.5"/>
    <m/>
    <m/>
    <n v="0.15"/>
    <m/>
    <n v="106"/>
    <n v="54"/>
    <n v="1"/>
    <n v="0"/>
    <n v="7"/>
    <n v="15"/>
    <n v="0"/>
    <n v="0"/>
    <n v="1"/>
    <n v="33"/>
    <n v="5"/>
    <n v="0"/>
    <n v="106"/>
    <n v="0.3533333333333375"/>
    <n v="54"/>
    <n v="0.3599999999999971"/>
    <n v="7"/>
    <n v="0.15555555555555509"/>
    <n v="15"/>
    <n v="0.50000000000000011"/>
    <n v="1"/>
    <n v="6.666666666666686E-2"/>
    <n v="0"/>
    <n v="1.3877787807814457E-16"/>
    <n v="1"/>
    <x v="0"/>
  </r>
  <r>
    <x v="1"/>
    <d v="2012-11-13T00:00:00"/>
    <x v="0"/>
    <s v="O500"/>
    <x v="138"/>
    <x v="23"/>
    <n v="776760"/>
    <n v="9826"/>
    <n v="0"/>
    <n v="3"/>
    <m/>
    <n v="1"/>
    <n v="6.2"/>
    <m/>
    <m/>
    <n v="0.09"/>
    <m/>
    <n v="70"/>
    <n v="31"/>
    <n v="2"/>
    <n v="0"/>
    <n v="4"/>
    <n v="9"/>
    <n v="1"/>
    <n v="0"/>
    <n v="0"/>
    <n v="31"/>
    <n v="4"/>
    <n v="0"/>
    <n v="70"/>
    <n v="0.23333333333333686"/>
    <n v="31"/>
    <n v="0.20666666666666406"/>
    <n v="4"/>
    <n v="8.8888888888888407E-2"/>
    <n v="9"/>
    <n v="0.30000000000000016"/>
    <n v="2"/>
    <n v="0.13333333333333353"/>
    <n v="0"/>
    <n v="1.3877787807814457E-16"/>
    <n v="0"/>
    <x v="1"/>
  </r>
  <r>
    <x v="1"/>
    <d v="2012-11-13T00:00:00"/>
    <x v="0"/>
    <s v="O500"/>
    <x v="138"/>
    <x v="2"/>
    <n v="757590"/>
    <n v="27990"/>
    <n v="0"/>
    <n v="2"/>
    <m/>
    <n v="3"/>
    <n v="5.9820000000000002"/>
    <n v="27.83"/>
    <n v="1.17"/>
    <n v="0.38"/>
    <m/>
    <n v="82"/>
    <n v="47"/>
    <n v="6"/>
    <n v="0"/>
    <n v="9"/>
    <n v="6"/>
    <n v="0"/>
    <m/>
    <n v="0"/>
    <n v="26"/>
    <n v="1"/>
    <n v="0"/>
    <n v="82"/>
    <n v="0.27333333333333698"/>
    <n v="47"/>
    <n v="0.31333333333333052"/>
    <n v="9"/>
    <n v="0.19999999999999954"/>
    <n v="6"/>
    <n v="0.20000000000000018"/>
    <n v="6"/>
    <n v="0.40000000000000013"/>
    <n v="0"/>
    <n v="1.3877787807814457E-16"/>
    <n v="0"/>
    <x v="2"/>
  </r>
  <r>
    <x v="1"/>
    <d v="2012-11-13T00:00:00"/>
    <x v="0"/>
    <s v="O500"/>
    <x v="138"/>
    <x v="60"/>
    <n v="745756"/>
    <n v="16156"/>
    <n v="0"/>
    <n v="4"/>
    <m/>
    <n v="1"/>
    <n v="6.2"/>
    <n v="29.6"/>
    <n v="1.03"/>
    <n v="0.36"/>
    <m/>
    <n v="56"/>
    <n v="41"/>
    <n v="8"/>
    <n v="0"/>
    <n v="7"/>
    <n v="7"/>
    <n v="0"/>
    <n v="0"/>
    <n v="0"/>
    <n v="26"/>
    <n v="3"/>
    <n v="0"/>
    <n v="56"/>
    <n v="0.18666666666667028"/>
    <n v="41"/>
    <n v="0.2733333333333306"/>
    <n v="7"/>
    <n v="0.15555555555555509"/>
    <n v="7"/>
    <n v="0.2333333333333335"/>
    <n v="8"/>
    <n v="0.53333333333333344"/>
    <n v="0"/>
    <n v="1.3877787807814457E-16"/>
    <n v="0"/>
    <x v="3"/>
  </r>
  <r>
    <x v="1"/>
    <d v="2012-11-13T00:00:00"/>
    <x v="0"/>
    <s v="O500"/>
    <x v="138"/>
    <x v="367"/>
    <n v="729600"/>
    <n v="98388"/>
    <n v="0"/>
    <n v="4"/>
    <m/>
    <n v="2"/>
    <n v="5.9"/>
    <m/>
    <m/>
    <n v="1.1299999999999999"/>
    <m/>
    <n v="187"/>
    <n v="81"/>
    <n v="20"/>
    <n v="1"/>
    <n v="19"/>
    <n v="12"/>
    <n v="0"/>
    <n v="0"/>
    <n v="1"/>
    <n v="26"/>
    <n v="6"/>
    <n v="1"/>
    <n v="187"/>
    <n v="0.62333333333333718"/>
    <n v="81"/>
    <n v="0.53999999999999704"/>
    <n v="19"/>
    <n v="0.42222222222222161"/>
    <n v="12"/>
    <n v="0.40000000000000013"/>
    <n v="20"/>
    <n v="1"/>
    <n v="1"/>
    <n v="0.10000000000000014"/>
    <n v="0"/>
    <x v="4"/>
  </r>
  <r>
    <x v="1"/>
    <d v="2012-11-13T00:00:00"/>
    <x v="0"/>
    <s v="O500"/>
    <x v="138"/>
    <x v="503"/>
    <n v="689987"/>
    <n v="58775"/>
    <n v="0"/>
    <n v="8"/>
    <m/>
    <n v="4"/>
    <n v="5.7"/>
    <m/>
    <m/>
    <n v="0.1"/>
    <m/>
    <n v="169"/>
    <n v="93"/>
    <n v="10"/>
    <n v="0"/>
    <n v="21"/>
    <n v="12"/>
    <n v="1"/>
    <n v="1"/>
    <n v="2"/>
    <n v="44"/>
    <n v="8"/>
    <n v="1"/>
    <n v="169"/>
    <n v="0.56333333333333779"/>
    <n v="93"/>
    <n v="0.62"/>
    <n v="21"/>
    <n v="0.46666666666666601"/>
    <n v="12"/>
    <n v="0.40000000000000013"/>
    <n v="10"/>
    <n v="0.66666666666666674"/>
    <n v="0"/>
    <n v="1.3877787807814457E-16"/>
    <n v="0"/>
    <x v="5"/>
  </r>
  <r>
    <x v="1"/>
    <d v="2012-11-13T00:00:00"/>
    <x v="0"/>
    <s v="O500"/>
    <x v="138"/>
    <x v="79"/>
    <n v="661376"/>
    <n v="30164"/>
    <n v="0"/>
    <n v="6"/>
    <m/>
    <n v="3"/>
    <n v="5.9"/>
    <s v=""/>
    <s v=""/>
    <n v="0.1"/>
    <s v=""/>
    <n v="70"/>
    <n v="67"/>
    <n v="7"/>
    <n v="0"/>
    <n v="12"/>
    <n v="6"/>
    <n v="1"/>
    <n v="0"/>
    <n v="1"/>
    <n v="27"/>
    <n v="6"/>
    <n v="1"/>
    <n v="70"/>
    <n v="0.23333333333333686"/>
    <n v="67"/>
    <n v="0.4466666666666636"/>
    <n v="12"/>
    <n v="0.26666666666666622"/>
    <n v="6"/>
    <n v="0.20000000000000018"/>
    <n v="7"/>
    <n v="0.46666666666666679"/>
    <n v="0"/>
    <n v="1.3877787807814457E-16"/>
    <n v="0"/>
    <x v="6"/>
  </r>
  <r>
    <x v="1"/>
    <d v="2012-11-13T00:00:00"/>
    <x v="0"/>
    <s v="O500"/>
    <x v="138"/>
    <x v="504"/>
    <n v="602554"/>
    <n v="131147"/>
    <n v="0"/>
    <n v="30"/>
    <n v="-1"/>
    <n v="19"/>
    <n v="7.1"/>
    <n v="36.6"/>
    <n v="0.2"/>
    <n v="0.1"/>
    <s v="Clara"/>
    <n v="191"/>
    <n v="224"/>
    <n v="28"/>
    <n v="1"/>
    <n v="89"/>
    <n v="16"/>
    <n v="1"/>
    <n v="3"/>
    <n v="-1"/>
    <n v="44"/>
    <n v="13"/>
    <n v="4"/>
    <n v="191"/>
    <n v="0.63666666666667038"/>
    <n v="224"/>
    <n v="1"/>
    <n v="89"/>
    <n v="1"/>
    <n v="16"/>
    <n v="0.53333333333333344"/>
    <n v="28"/>
    <n v="1"/>
    <n v="1"/>
    <n v="0.10000000000000014"/>
    <n v="0"/>
    <x v="7"/>
  </r>
  <r>
    <x v="1"/>
    <d v="2012-11-13T00:00:00"/>
    <x v="0"/>
    <s v="O500"/>
    <x v="138"/>
    <x v="213"/>
    <n v="570932"/>
    <n v="99525"/>
    <n v="0"/>
    <n v="1.8"/>
    <n v="0"/>
    <n v="27"/>
    <n v="6.8"/>
    <n v="36.299999999999997"/>
    <m/>
    <n v="-1"/>
    <s v="Oscura"/>
    <n v="167.8"/>
    <n v="70.400000000000006"/>
    <n v="19.899999999999999"/>
    <n v="1.1000000000000001"/>
    <n v="14"/>
    <n v="25.1"/>
    <n v="0.9"/>
    <n v="0"/>
    <n v="0"/>
    <n v="45"/>
    <n v="27.3"/>
    <n v="3.1"/>
    <n v="168"/>
    <n v="0.56000000000000449"/>
    <n v="70"/>
    <n v="0.46666666666666357"/>
    <n v="14"/>
    <n v="0.31111111111111062"/>
    <n v="25"/>
    <n v="0.83333333333333337"/>
    <n v="20"/>
    <n v="1"/>
    <n v="1"/>
    <n v="0.10000000000000014"/>
    <n v="0"/>
    <x v="8"/>
  </r>
  <r>
    <x v="1"/>
    <d v="2012-11-13T00:00:00"/>
    <x v="0"/>
    <s v="O500"/>
    <x v="138"/>
    <x v="82"/>
    <n v="540413"/>
    <n v="69006"/>
    <n v="0"/>
    <n v="0"/>
    <n v="0"/>
    <n v="18.5"/>
    <n v="6.6"/>
    <n v="35.9"/>
    <m/>
    <n v="-1"/>
    <s v="Oscura"/>
    <n v="73.8"/>
    <n v="28.4"/>
    <n v="16.100000000000001"/>
    <n v="1.1000000000000001"/>
    <n v="5"/>
    <n v="17"/>
    <n v="1.1000000000000001"/>
    <n v="0"/>
    <n v="0"/>
    <n v="95"/>
    <n v="28.2"/>
    <n v="2.7"/>
    <n v="74"/>
    <n v="0.24666666666667017"/>
    <n v="28"/>
    <n v="0.18666666666666409"/>
    <n v="5"/>
    <n v="0.11111111111111063"/>
    <n v="17"/>
    <n v="0.56666666666666676"/>
    <n v="16"/>
    <n v="1"/>
    <n v="1"/>
    <n v="0.10000000000000014"/>
    <n v="0"/>
    <x v="9"/>
  </r>
  <r>
    <x v="1"/>
    <d v="2012-11-13T00:00:00"/>
    <x v="1"/>
    <s v="O500"/>
    <x v="138"/>
    <x v="131"/>
    <n v="502104"/>
    <n v="30697"/>
    <n v="0"/>
    <n v="0"/>
    <n v="0"/>
    <n v="21.5"/>
    <n v="6.9"/>
    <n v="38"/>
    <m/>
    <n v="-1"/>
    <s v="Oscura"/>
    <n v="62.2"/>
    <n v="25.7"/>
    <n v="28"/>
    <n v="3.1"/>
    <n v="4.8"/>
    <n v="13.6"/>
    <n v="0.9"/>
    <n v="0"/>
    <n v="0"/>
    <n v="90.6"/>
    <n v="29.9"/>
    <n v="5.2"/>
    <n v="62"/>
    <n v="0.20666666666667025"/>
    <n v="26"/>
    <n v="0.17333333333333079"/>
    <n v="5"/>
    <n v="0.11111111111111063"/>
    <n v="14"/>
    <n v="0.46666666666666679"/>
    <n v="28"/>
    <n v="1"/>
    <n v="3"/>
    <n v="0.30000000000000016"/>
    <n v="0"/>
    <x v="10"/>
  </r>
  <r>
    <x v="1"/>
    <d v="2012-04-29T00:00:00"/>
    <x v="0"/>
    <s v="O500"/>
    <x v="139"/>
    <x v="23"/>
    <n v="816018"/>
    <n v="18129"/>
    <n v="0"/>
    <n v="3"/>
    <m/>
    <n v="1"/>
    <n v="7"/>
    <n v="1.01"/>
    <n v="34.9"/>
    <n v="0.03"/>
    <m/>
    <n v="72"/>
    <n v="57"/>
    <n v="5"/>
    <n v="0"/>
    <n v="10"/>
    <n v="7"/>
    <n v="0"/>
    <n v="0"/>
    <n v="1"/>
    <n v="29"/>
    <n v="3"/>
    <n v="0"/>
    <n v="72"/>
    <n v="0.24000000000000352"/>
    <n v="57"/>
    <n v="0.37999999999999706"/>
    <n v="10"/>
    <n v="0.22222222222222177"/>
    <n v="7"/>
    <n v="0.2333333333333335"/>
    <n v="5"/>
    <n v="0.33333333333333348"/>
    <n v="0"/>
    <n v="1.3877787807814457E-16"/>
    <n v="1"/>
    <x v="0"/>
  </r>
  <r>
    <x v="1"/>
    <d v="2012-04-29T00:00:00"/>
    <x v="0"/>
    <s v="O500"/>
    <x v="139"/>
    <x v="139"/>
    <n v="776484"/>
    <n v="21857"/>
    <n v="0"/>
    <n v="2"/>
    <m/>
    <n v="3"/>
    <n v="6.4089999999999998"/>
    <n v="29.59"/>
    <n v="1.19"/>
    <n v="0.36"/>
    <m/>
    <n v="58"/>
    <n v="34"/>
    <n v="40"/>
    <n v="0"/>
    <n v="6"/>
    <n v="6"/>
    <n v="0"/>
    <m/>
    <n v="0"/>
    <n v="35"/>
    <n v="3"/>
    <n v="1"/>
    <n v="58"/>
    <n v="0.19333333333333694"/>
    <n v="34"/>
    <n v="0.22666666666666402"/>
    <n v="6"/>
    <n v="0.13333333333333286"/>
    <n v="6"/>
    <n v="0.20000000000000018"/>
    <n v="40"/>
    <n v="1"/>
    <n v="0"/>
    <n v="1.3877787807814457E-16"/>
    <n v="0"/>
    <x v="1"/>
  </r>
  <r>
    <x v="1"/>
    <d v="2012-04-29T00:00:00"/>
    <x v="0"/>
    <s v="O500"/>
    <x v="139"/>
    <x v="25"/>
    <n v="744947"/>
    <n v="31850"/>
    <n v="0"/>
    <n v="1"/>
    <m/>
    <n v="2"/>
    <n v="6.032"/>
    <n v="28.09"/>
    <n v="1.18"/>
    <n v="0.22"/>
    <m/>
    <n v="59"/>
    <n v="32"/>
    <n v="4"/>
    <n v="0"/>
    <n v="4"/>
    <n v="4"/>
    <n v="0"/>
    <m/>
    <n v="0"/>
    <n v="25"/>
    <n v="1"/>
    <n v="0"/>
    <n v="59"/>
    <n v="0.19666666666667026"/>
    <n v="32"/>
    <n v="0.21333333333333071"/>
    <n v="4"/>
    <n v="8.8888888888888407E-2"/>
    <n v="4"/>
    <n v="0.13333333333333353"/>
    <n v="4"/>
    <n v="0.26666666666666683"/>
    <n v="0"/>
    <n v="1.3877787807814457E-16"/>
    <n v="0"/>
    <x v="2"/>
  </r>
  <r>
    <x v="1"/>
    <d v="2012-04-29T00:00:00"/>
    <x v="0"/>
    <s v="O500"/>
    <x v="139"/>
    <x v="91"/>
    <n v="727807"/>
    <n v="14710"/>
    <n v="0"/>
    <n v="2"/>
    <m/>
    <n v="1"/>
    <n v="6.4"/>
    <m/>
    <m/>
    <n v="0.21"/>
    <m/>
    <n v="29"/>
    <n v="23"/>
    <n v="5"/>
    <n v="0"/>
    <n v="2"/>
    <n v="5"/>
    <n v="0"/>
    <n v="0"/>
    <n v="0"/>
    <n v="27"/>
    <n v="3"/>
    <n v="0"/>
    <n v="29"/>
    <n v="9.6666666666670453E-2"/>
    <n v="23"/>
    <n v="0.15333333333333082"/>
    <n v="2"/>
    <n v="4.4444444444443953E-2"/>
    <n v="5"/>
    <n v="0.16666666666666685"/>
    <n v="5"/>
    <n v="0.33333333333333348"/>
    <n v="0"/>
    <n v="1.3877787807814457E-16"/>
    <n v="0"/>
    <x v="3"/>
  </r>
  <r>
    <x v="1"/>
    <d v="2012-04-29T00:00:00"/>
    <x v="0"/>
    <s v="O500"/>
    <x v="139"/>
    <x v="3"/>
    <n v="757750"/>
    <n v="3123"/>
    <n v="0"/>
    <n v="2"/>
    <m/>
    <n v="1"/>
    <n v="6.1"/>
    <m/>
    <m/>
    <n v="0.25"/>
    <m/>
    <n v="87"/>
    <n v="71"/>
    <n v="3"/>
    <n v="0"/>
    <n v="5"/>
    <n v="11"/>
    <n v="0"/>
    <n v="0"/>
    <n v="1"/>
    <n v="30"/>
    <n v="4"/>
    <n v="0"/>
    <n v="87"/>
    <n v="0.29000000000000375"/>
    <n v="71"/>
    <n v="0.47333333333333022"/>
    <n v="5"/>
    <n v="0.11111111111111063"/>
    <n v="11"/>
    <n v="0.36666666666666681"/>
    <n v="3"/>
    <n v="0.20000000000000018"/>
    <n v="0"/>
    <n v="1.3877787807814457E-16"/>
    <n v="0"/>
    <x v="4"/>
  </r>
  <r>
    <x v="1"/>
    <d v="2012-04-29T00:00:00"/>
    <x v="0"/>
    <s v="O500"/>
    <x v="139"/>
    <x v="386"/>
    <n v="742718"/>
    <n v="114138"/>
    <n v="0"/>
    <n v="4"/>
    <m/>
    <n v="5"/>
    <n v="6.7"/>
    <n v="33.6"/>
    <n v="1.1100000000000001"/>
    <n v="0.03"/>
    <m/>
    <n v="156"/>
    <n v="73"/>
    <n v="32"/>
    <n v="1"/>
    <n v="8"/>
    <n v="9"/>
    <n v="0"/>
    <n v="0"/>
    <n v="0"/>
    <n v="41"/>
    <n v="8"/>
    <n v="2"/>
    <n v="156"/>
    <n v="0.5200000000000049"/>
    <n v="73"/>
    <n v="0.48666666666666353"/>
    <n v="8"/>
    <n v="0.17777777777777731"/>
    <n v="9"/>
    <n v="0.30000000000000016"/>
    <n v="32"/>
    <n v="1"/>
    <n v="1"/>
    <n v="0.10000000000000014"/>
    <n v="0"/>
    <x v="5"/>
  </r>
  <r>
    <x v="1"/>
    <d v="2012-04-29T00:00:00"/>
    <x v="0"/>
    <s v="O500"/>
    <x v="139"/>
    <x v="505"/>
    <n v="695435"/>
    <n v="103794"/>
    <n v="0"/>
    <n v="5"/>
    <m/>
    <n v="5"/>
    <n v="6.9"/>
    <n v="35.4"/>
    <n v="1.1299999999999999"/>
    <n v="0.03"/>
    <m/>
    <n v="231"/>
    <n v="103"/>
    <n v="9"/>
    <n v="0"/>
    <n v="12"/>
    <n v="13"/>
    <n v="0"/>
    <n v="0"/>
    <n v="1"/>
    <n v="36"/>
    <n v="9"/>
    <n v="1"/>
    <n v="231"/>
    <n v="0.77000000000000235"/>
    <n v="103"/>
    <n v="0.68666666666666465"/>
    <n v="12"/>
    <n v="0.26666666666666622"/>
    <n v="13"/>
    <n v="0.43333333333333346"/>
    <n v="9"/>
    <n v="0.60000000000000009"/>
    <n v="0"/>
    <n v="1.3877787807814457E-16"/>
    <n v="0"/>
    <x v="6"/>
  </r>
  <r>
    <x v="1"/>
    <d v="2012-04-29T00:00:00"/>
    <x v="0"/>
    <s v="O500"/>
    <x v="139"/>
    <x v="506"/>
    <n v="690832"/>
    <n v="62252"/>
    <n v="0"/>
    <n v="5"/>
    <m/>
    <n v="6"/>
    <n v="7.4"/>
    <n v="37.6"/>
    <n v="1.1000000000000001"/>
    <n v="0.06"/>
    <m/>
    <n v="124"/>
    <n v="93"/>
    <n v="49"/>
    <n v="1"/>
    <n v="10"/>
    <n v="9"/>
    <n v="0"/>
    <n v="0"/>
    <n v="0"/>
    <n v="33"/>
    <n v="6"/>
    <n v="2"/>
    <n v="124"/>
    <n v="0.41333333333333788"/>
    <n v="93"/>
    <n v="0.62"/>
    <n v="10"/>
    <n v="0.22222222222222177"/>
    <n v="9"/>
    <n v="0.30000000000000016"/>
    <n v="49"/>
    <n v="1"/>
    <n v="1"/>
    <n v="0.10000000000000014"/>
    <n v="0"/>
    <x v="7"/>
  </r>
  <r>
    <x v="1"/>
    <d v="2012-04-29T00:00:00"/>
    <x v="0"/>
    <s v="O500"/>
    <x v="139"/>
    <x v="371"/>
    <n v="654755"/>
    <n v="63114"/>
    <n v="0"/>
    <n v="2"/>
    <m/>
    <n v="5"/>
    <n v="7.1"/>
    <n v="37.1"/>
    <n v="1.1200000000000001"/>
    <n v="0.06"/>
    <m/>
    <n v="104"/>
    <n v="51"/>
    <n v="8"/>
    <n v="0"/>
    <n v="8"/>
    <n v="10"/>
    <n v="0"/>
    <n v="0"/>
    <n v="0"/>
    <n v="27"/>
    <n v="3"/>
    <n v="1"/>
    <n v="104"/>
    <n v="0.34666666666667079"/>
    <n v="51"/>
    <n v="0.33999999999999714"/>
    <n v="8"/>
    <n v="0.17777777777777731"/>
    <n v="10"/>
    <n v="0.33339999999999997"/>
    <n v="8"/>
    <n v="0.53333333333333344"/>
    <n v="0"/>
    <n v="1.3877787807814457E-16"/>
    <n v="0"/>
    <x v="8"/>
  </r>
  <r>
    <x v="1"/>
    <d v="2012-04-29T00:00:00"/>
    <x v="0"/>
    <s v="O500"/>
    <x v="139"/>
    <x v="255"/>
    <n v="620280"/>
    <n v="28639"/>
    <n v="0"/>
    <n v="1"/>
    <m/>
    <n v="3"/>
    <n v="7.2"/>
    <n v="36.799999999999997"/>
    <n v="0.8"/>
    <n v="0"/>
    <s v="Clara"/>
    <n v="55"/>
    <n v="33"/>
    <n v="7"/>
    <n v="0"/>
    <n v="4"/>
    <n v="5"/>
    <n v="0"/>
    <n v="0"/>
    <n v="0"/>
    <n v="25"/>
    <n v="3"/>
    <n v="1"/>
    <n v="55"/>
    <n v="0.18333333333333696"/>
    <n v="33"/>
    <n v="0.21999999999999736"/>
    <n v="4"/>
    <n v="8.8888888888888407E-2"/>
    <n v="5"/>
    <n v="0.16666666666666685"/>
    <n v="7"/>
    <n v="0.46666666666666679"/>
    <n v="0"/>
    <n v="1.3877787807814457E-16"/>
    <n v="0"/>
    <x v="9"/>
  </r>
  <r>
    <x v="1"/>
    <d v="2012-04-29T00:00:00"/>
    <x v="0"/>
    <s v="O500"/>
    <x v="139"/>
    <x v="507"/>
    <n v="591643"/>
    <n v="62767"/>
    <n v="0"/>
    <n v="5"/>
    <n v="0"/>
    <n v="12"/>
    <n v="7"/>
    <n v="37.299999999999997"/>
    <n v="0.1"/>
    <n v="0.1"/>
    <s v="Clara"/>
    <n v="111"/>
    <n v="80"/>
    <n v="29"/>
    <n v="0"/>
    <n v="12"/>
    <n v="9"/>
    <n v="0"/>
    <n v="0"/>
    <n v="0"/>
    <n v="40"/>
    <n v="15"/>
    <n v="3"/>
    <n v="111"/>
    <n v="0.37000000000000427"/>
    <n v="80"/>
    <n v="0.53333333333333033"/>
    <n v="12"/>
    <n v="0.26666666666666622"/>
    <n v="9"/>
    <n v="0.30000000000000016"/>
    <n v="29"/>
    <n v="1"/>
    <n v="0"/>
    <n v="1.3877787807814457E-16"/>
    <n v="0"/>
    <x v="10"/>
  </r>
  <r>
    <x v="1"/>
    <d v="2012-04-29T00:00:00"/>
    <x v="0"/>
    <s v="O500"/>
    <x v="139"/>
    <x v="28"/>
    <n v="560753"/>
    <n v="31877"/>
    <n v="0"/>
    <n v="5"/>
    <n v="-1"/>
    <n v="14"/>
    <n v="6.9"/>
    <n v="38.9"/>
    <n v="0.1"/>
    <n v="0"/>
    <s v="Clara"/>
    <n v="63"/>
    <n v="60"/>
    <n v="29"/>
    <n v="0"/>
    <n v="10"/>
    <n v="5"/>
    <n v="0"/>
    <n v="1"/>
    <n v="-1"/>
    <n v="36"/>
    <n v="11"/>
    <n v="4"/>
    <n v="63"/>
    <n v="0.21000000000000357"/>
    <n v="60"/>
    <n v="0.39999999999999702"/>
    <n v="10"/>
    <n v="0.22222222222222177"/>
    <n v="5"/>
    <n v="0.16666666666666685"/>
    <n v="29"/>
    <n v="1"/>
    <n v="0"/>
    <n v="1.3877787807814457E-16"/>
    <n v="0"/>
    <x v="11"/>
  </r>
  <r>
    <x v="1"/>
    <d v="2013-02-12T00:00:00"/>
    <x v="0"/>
    <s v="O500"/>
    <x v="140"/>
    <x v="443"/>
    <n v="819520"/>
    <n v="49518"/>
    <n v="0"/>
    <n v="11"/>
    <m/>
    <n v="2"/>
    <n v="5.7"/>
    <m/>
    <m/>
    <n v="0.09"/>
    <m/>
    <n v="128"/>
    <n v="111"/>
    <n v="85"/>
    <n v="0"/>
    <n v="17"/>
    <n v="10"/>
    <n v="0"/>
    <n v="1"/>
    <n v="0"/>
    <n v="39"/>
    <n v="5"/>
    <n v="1"/>
    <n v="128"/>
    <n v="0.4266666666666713"/>
    <n v="111"/>
    <n v="0.73999999999999833"/>
    <n v="17"/>
    <n v="0.37777777777777721"/>
    <n v="10"/>
    <n v="0.33339999999999997"/>
    <n v="85"/>
    <n v="1"/>
    <n v="0"/>
    <n v="1.3877787807814457E-16"/>
    <n v="1"/>
    <x v="0"/>
  </r>
  <r>
    <x v="1"/>
    <d v="2013-02-12T00:00:00"/>
    <x v="0"/>
    <s v="O500"/>
    <x v="140"/>
    <x v="25"/>
    <n v="779875"/>
    <n v="8324"/>
    <n v="0"/>
    <n v="10"/>
    <m/>
    <n v="2"/>
    <n v="6.3460000000000001"/>
    <n v="29.7"/>
    <n v="1.06"/>
    <n v="0.05"/>
    <m/>
    <n v="38"/>
    <n v="47"/>
    <n v="10"/>
    <n v="0"/>
    <n v="9"/>
    <n v="4"/>
    <n v="0"/>
    <m/>
    <n v="0"/>
    <n v="31"/>
    <n v="4"/>
    <n v="1"/>
    <n v="38"/>
    <n v="0.1266666666666704"/>
    <n v="47"/>
    <n v="0.31333333333333052"/>
    <n v="9"/>
    <n v="0.19999999999999954"/>
    <n v="4"/>
    <n v="0.13333333333333353"/>
    <n v="10"/>
    <n v="0.66666666666666674"/>
    <n v="0"/>
    <n v="1.3877787807814457E-16"/>
    <n v="0"/>
    <x v="1"/>
  </r>
  <r>
    <x v="1"/>
    <d v="2013-02-12T00:00:00"/>
    <x v="0"/>
    <s v="O500"/>
    <x v="140"/>
    <x v="221"/>
    <n v="755980"/>
    <n v="106734"/>
    <n v="0"/>
    <n v="4"/>
    <m/>
    <n v="3"/>
    <n v="6.9"/>
    <n v="33.6"/>
    <n v="1.38"/>
    <n v="0.02"/>
    <m/>
    <n v="98"/>
    <n v="83"/>
    <n v="10"/>
    <n v="0"/>
    <n v="12"/>
    <n v="10"/>
    <n v="0"/>
    <n v="1"/>
    <n v="1"/>
    <n v="46"/>
    <n v="13"/>
    <n v="1"/>
    <n v="98"/>
    <n v="0.32666666666667066"/>
    <n v="83"/>
    <n v="0.55333333333333046"/>
    <n v="12"/>
    <n v="0.26666666666666622"/>
    <n v="10"/>
    <n v="0.33339999999999997"/>
    <n v="10"/>
    <n v="0.66666666666666674"/>
    <n v="0"/>
    <n v="1.3877787807814457E-16"/>
    <n v="0"/>
    <x v="2"/>
  </r>
  <r>
    <x v="1"/>
    <d v="2013-02-12T00:00:00"/>
    <x v="0"/>
    <s v="O500"/>
    <x v="140"/>
    <x v="508"/>
    <n v="658350"/>
    <n v="29770"/>
    <n v="0"/>
    <n v="3"/>
    <m/>
    <n v="6"/>
    <n v="7.2"/>
    <n v="37.5"/>
    <n v="0.2"/>
    <n v="0.1"/>
    <s v="Clara"/>
    <n v="83"/>
    <n v="71"/>
    <n v="46"/>
    <n v="0"/>
    <n v="10"/>
    <n v="7"/>
    <n v="0"/>
    <n v="0"/>
    <n v="0"/>
    <n v="28"/>
    <n v="4"/>
    <n v="2"/>
    <n v="83"/>
    <n v="0.27666666666667034"/>
    <n v="71"/>
    <n v="0.47333333333333022"/>
    <n v="10"/>
    <n v="0.22222222222222177"/>
    <n v="7"/>
    <n v="0.2333333333333335"/>
    <n v="46"/>
    <n v="1"/>
    <n v="0"/>
    <n v="1.3877787807814457E-16"/>
    <n v="0"/>
    <x v="3"/>
  </r>
  <r>
    <x v="1"/>
    <d v="2013-02-12T00:00:00"/>
    <x v="0"/>
    <s v="O500"/>
    <x v="140"/>
    <x v="42"/>
    <n v="628580"/>
    <n v="182964"/>
    <n v="0"/>
    <n v="6"/>
    <n v="-1"/>
    <n v="18"/>
    <n v="7.1"/>
    <n v="37.700000000000003"/>
    <n v="0.7"/>
    <n v="0.1"/>
    <s v="Clara"/>
    <n v="212"/>
    <n v="146"/>
    <n v="136"/>
    <n v="1"/>
    <n v="24"/>
    <n v="16"/>
    <n v="1"/>
    <n v="1"/>
    <n v="0"/>
    <n v="44"/>
    <n v="16"/>
    <n v="6"/>
    <n v="212"/>
    <n v="0.70666666666666966"/>
    <n v="146"/>
    <n v="0.97333333333333316"/>
    <n v="24"/>
    <n v="0.53333333333333266"/>
    <n v="16"/>
    <n v="0.53333333333333344"/>
    <n v="136"/>
    <n v="1"/>
    <n v="1"/>
    <n v="0.10000000000000014"/>
    <n v="0"/>
    <x v="4"/>
  </r>
  <r>
    <x v="1"/>
    <d v="2013-02-12T00:00:00"/>
    <x v="0"/>
    <s v="O500"/>
    <x v="140"/>
    <x v="98"/>
    <n v="599923"/>
    <n v="154307"/>
    <n v="0"/>
    <n v="30.7"/>
    <n v="0"/>
    <n v="35.700000000000003"/>
    <n v="8"/>
    <n v="38.6"/>
    <n v="0"/>
    <n v="-1"/>
    <s v="Oscura"/>
    <n v="209.7"/>
    <n v="117.9"/>
    <n v="108.4"/>
    <n v="4.4000000000000004"/>
    <n v="21.9"/>
    <n v="20.9"/>
    <n v="0.6"/>
    <n v="0"/>
    <n v="0"/>
    <n v="112.7"/>
    <n v="19.399999999999999"/>
    <n v="9.8000000000000007"/>
    <n v="210"/>
    <n v="0.70000000000000306"/>
    <n v="118"/>
    <n v="0.78666666666666529"/>
    <n v="22"/>
    <n v="0.48888888888888821"/>
    <n v="21"/>
    <n v="0.70000000000000007"/>
    <n v="108"/>
    <n v="1"/>
    <n v="4"/>
    <n v="0.40000000000000013"/>
    <n v="0"/>
    <x v="5"/>
  </r>
  <r>
    <x v="1"/>
    <d v="2013-02-12T00:00:00"/>
    <x v="1"/>
    <s v="O500"/>
    <x v="140"/>
    <x v="112"/>
    <n v="571302"/>
    <n v="125686"/>
    <n v="0"/>
    <n v="0"/>
    <n v="0"/>
    <n v="38.299999999999997"/>
    <n v="7.2"/>
    <n v="36.299999999999997"/>
    <m/>
    <n v="-1"/>
    <s v="Oscura"/>
    <n v="129.6"/>
    <n v="64.900000000000006"/>
    <n v="155"/>
    <n v="0.1"/>
    <n v="23.5"/>
    <n v="29.3"/>
    <n v="2"/>
    <n v="0"/>
    <n v="0"/>
    <n v="80.099999999999994"/>
    <n v="55.3"/>
    <n v="10.199999999999999"/>
    <n v="130"/>
    <n v="0.43333333333333801"/>
    <n v="65"/>
    <n v="0.4333333333333303"/>
    <n v="24"/>
    <n v="0.53333333333333266"/>
    <n v="29"/>
    <n v="0.96666666666666667"/>
    <n v="155"/>
    <n v="1"/>
    <n v="0"/>
    <n v="1.3877787807814457E-16"/>
    <n v="0"/>
    <x v="6"/>
  </r>
  <r>
    <x v="1"/>
    <d v="2013-02-12T00:00:00"/>
    <x v="1"/>
    <s v="O500"/>
    <x v="140"/>
    <x v="509"/>
    <n v="535965"/>
    <n v="90349"/>
    <n v="0"/>
    <n v="0"/>
    <n v="0"/>
    <n v="37.1"/>
    <n v="6.8"/>
    <n v="37.5"/>
    <m/>
    <n v="-1"/>
    <s v="Oscura"/>
    <n v="132.30000000000001"/>
    <n v="56.6"/>
    <n v="179.6"/>
    <n v="5.2"/>
    <n v="7.2"/>
    <n v="20.6"/>
    <n v="0.8"/>
    <n v="2"/>
    <n v="0"/>
    <n v="79.599999999999994"/>
    <n v="30.7"/>
    <n v="10.199999999999999"/>
    <n v="132"/>
    <n v="0.44000000000000472"/>
    <n v="57"/>
    <n v="0.37999999999999706"/>
    <n v="7"/>
    <n v="0.15555555555555509"/>
    <n v="21"/>
    <n v="0.70000000000000007"/>
    <n v="180"/>
    <n v="1"/>
    <n v="5"/>
    <n v="0.50000000000000011"/>
    <n v="0"/>
    <x v="7"/>
  </r>
  <r>
    <x v="1"/>
    <d v="2012-04-21T00:00:00"/>
    <x v="0"/>
    <s v="O500"/>
    <x v="141"/>
    <x v="320"/>
    <n v="786620"/>
    <n v="94816"/>
    <n v="0"/>
    <n v="6"/>
    <m/>
    <n v="2"/>
    <n v="5.7"/>
    <m/>
    <m/>
    <n v="0.31"/>
    <m/>
    <n v="288"/>
    <n v="88"/>
    <n v="10"/>
    <n v="0"/>
    <n v="27"/>
    <n v="21"/>
    <n v="2"/>
    <n v="1"/>
    <n v="2"/>
    <n v="32"/>
    <n v="8"/>
    <n v="1"/>
    <n v="288"/>
    <n v="0.96000000000000041"/>
    <n v="88"/>
    <n v="0.58666666666666401"/>
    <n v="27"/>
    <n v="0.59999999999999942"/>
    <n v="21"/>
    <n v="0.70000000000000007"/>
    <n v="10"/>
    <n v="0.66666666666666674"/>
    <n v="0"/>
    <n v="1.3877787807814457E-16"/>
    <n v="1"/>
    <x v="0"/>
  </r>
  <r>
    <x v="1"/>
    <d v="2012-04-21T00:00:00"/>
    <x v="0"/>
    <s v="O500"/>
    <x v="141"/>
    <x v="510"/>
    <n v="783936"/>
    <n v="92132"/>
    <n v="0"/>
    <n v="6"/>
    <m/>
    <n v="2"/>
    <n v="5.8"/>
    <m/>
    <m/>
    <n v="0.32"/>
    <m/>
    <n v="229"/>
    <n v="79"/>
    <n v="11"/>
    <n v="0"/>
    <n v="24"/>
    <n v="19"/>
    <n v="0"/>
    <n v="0"/>
    <n v="2"/>
    <n v="39"/>
    <n v="8"/>
    <n v="1"/>
    <n v="229"/>
    <n v="0.76333333333333575"/>
    <n v="79"/>
    <n v="0.52666666666666362"/>
    <n v="24"/>
    <n v="0.53333333333333266"/>
    <n v="19"/>
    <n v="0.63333333333333341"/>
    <n v="11"/>
    <n v="0.73333333333333339"/>
    <n v="0"/>
    <n v="1.3877787807814457E-16"/>
    <n v="0"/>
    <x v="1"/>
  </r>
  <r>
    <x v="1"/>
    <d v="2012-04-21T00:00:00"/>
    <x v="0"/>
    <s v="O500"/>
    <x v="141"/>
    <x v="2"/>
    <n v="782345"/>
    <n v="19799"/>
    <n v="0"/>
    <n v="3"/>
    <m/>
    <n v="2"/>
    <n v="6.4820000000000002"/>
    <n v="29.8"/>
    <n v="1.21"/>
    <n v="0.56000000000000005"/>
    <m/>
    <n v="37"/>
    <n v="30"/>
    <n v="22"/>
    <n v="0"/>
    <n v="4"/>
    <n v="4"/>
    <n v="0"/>
    <m/>
    <n v="0"/>
    <n v="37"/>
    <n v="2"/>
    <n v="0"/>
    <n v="37"/>
    <n v="0.12333333333333707"/>
    <n v="30"/>
    <n v="0.1999999999999974"/>
    <n v="4"/>
    <n v="8.8888888888888407E-2"/>
    <n v="4"/>
    <n v="0.13333333333333353"/>
    <n v="22"/>
    <n v="1"/>
    <n v="0"/>
    <n v="1.3877787807814457E-16"/>
    <n v="0"/>
    <x v="2"/>
  </r>
  <r>
    <x v="1"/>
    <d v="2012-04-21T00:00:00"/>
    <x v="0"/>
    <s v="O500"/>
    <x v="141"/>
    <x v="9"/>
    <n v="766674"/>
    <n v="4128"/>
    <n v="0"/>
    <n v="2"/>
    <m/>
    <n v="2"/>
    <n v="6.8"/>
    <m/>
    <m/>
    <n v="0.51"/>
    <m/>
    <n v="49"/>
    <n v="28"/>
    <n v="30"/>
    <n v="0"/>
    <n v="4"/>
    <n v="5"/>
    <n v="0"/>
    <n v="0"/>
    <n v="0"/>
    <n v="42"/>
    <n v="5"/>
    <n v="0"/>
    <n v="49"/>
    <n v="0.16333333333333699"/>
    <n v="28"/>
    <n v="0.18666666666666409"/>
    <n v="4"/>
    <n v="8.8888888888888407E-2"/>
    <n v="5"/>
    <n v="0.16666666666666685"/>
    <n v="30"/>
    <n v="1"/>
    <n v="0"/>
    <n v="1.3877787807814457E-16"/>
    <n v="0"/>
    <x v="3"/>
  </r>
  <r>
    <x v="1"/>
    <d v="2012-04-21T00:00:00"/>
    <x v="0"/>
    <s v="O500"/>
    <x v="141"/>
    <x v="86"/>
    <n v="712562"/>
    <n v="63316"/>
    <n v="0"/>
    <n v="5"/>
    <m/>
    <n v="6"/>
    <n v="7.1"/>
    <n v="37.9"/>
    <n v="1.52"/>
    <n v="0.09"/>
    <s v="   CLARA"/>
    <n v="85"/>
    <n v="84"/>
    <n v="6"/>
    <n v="0"/>
    <n v="11"/>
    <n v="7"/>
    <n v="1"/>
    <n v="1"/>
    <n v="1"/>
    <n v="46"/>
    <n v="11"/>
    <n v="1"/>
    <n v="85"/>
    <n v="0.28333333333333705"/>
    <n v="84"/>
    <n v="0.55999999999999717"/>
    <n v="11"/>
    <n v="0.24444444444444399"/>
    <n v="7"/>
    <n v="0.2333333333333335"/>
    <n v="6"/>
    <n v="0.40000000000000013"/>
    <n v="0"/>
    <n v="1.3877787807814457E-16"/>
    <n v="0"/>
    <x v="4"/>
  </r>
  <r>
    <x v="1"/>
    <d v="2012-04-21T00:00:00"/>
    <x v="0"/>
    <s v="O500"/>
    <x v="141"/>
    <x v="148"/>
    <n v="682326"/>
    <n v="33080"/>
    <n v="0"/>
    <n v="3"/>
    <m/>
    <n v="5"/>
    <n v="7.2"/>
    <n v="36.799999999999997"/>
    <n v="0.4"/>
    <n v="0.1"/>
    <s v="Clara"/>
    <n v="64"/>
    <n v="75"/>
    <n v="3"/>
    <n v="0"/>
    <n v="9"/>
    <n v="5"/>
    <n v="1"/>
    <n v="1"/>
    <n v="0"/>
    <n v="36"/>
    <n v="9"/>
    <n v="1"/>
    <n v="64"/>
    <n v="0.2133333333333369"/>
    <n v="75"/>
    <n v="0.49999999999999684"/>
    <n v="9"/>
    <n v="0.19999999999999954"/>
    <n v="5"/>
    <n v="0.16666666666666685"/>
    <n v="3"/>
    <n v="0.20000000000000018"/>
    <n v="0"/>
    <n v="1.3877787807814457E-16"/>
    <n v="0"/>
    <x v="5"/>
  </r>
  <r>
    <x v="1"/>
    <d v="2012-04-21T00:00:00"/>
    <x v="0"/>
    <s v="O500"/>
    <x v="141"/>
    <x v="73"/>
    <n v="649246"/>
    <n v="188212"/>
    <n v="0"/>
    <n v="6"/>
    <n v="0"/>
    <n v="10"/>
    <n v="7.1"/>
    <n v="37.6"/>
    <n v="0.8"/>
    <n v="0.1"/>
    <s v="Clara"/>
    <n v="107"/>
    <n v="115"/>
    <n v="10"/>
    <n v="1"/>
    <n v="17"/>
    <n v="12"/>
    <n v="0"/>
    <n v="1"/>
    <n v="0"/>
    <n v="51"/>
    <n v="18"/>
    <n v="2"/>
    <n v="107"/>
    <n v="0.35666666666667085"/>
    <n v="115"/>
    <n v="0.76666666666666516"/>
    <n v="17"/>
    <n v="0.37777777777777721"/>
    <n v="12"/>
    <n v="0.40000000000000013"/>
    <n v="10"/>
    <n v="0.66666666666666674"/>
    <n v="1"/>
    <n v="0.10000000000000014"/>
    <n v="0"/>
    <x v="6"/>
  </r>
  <r>
    <x v="1"/>
    <d v="2012-04-21T00:00:00"/>
    <x v="0"/>
    <s v="O500"/>
    <x v="141"/>
    <x v="177"/>
    <n v="617058"/>
    <n v="156024"/>
    <n v="0"/>
    <n v="5"/>
    <n v="-1"/>
    <n v="10"/>
    <n v="7.2"/>
    <n v="38.5"/>
    <n v="0"/>
    <n v="0.1"/>
    <s v="Clara"/>
    <n v="116"/>
    <n v="100"/>
    <n v="10"/>
    <n v="0"/>
    <n v="14"/>
    <n v="11"/>
    <n v="1"/>
    <n v="0"/>
    <n v="-1"/>
    <n v="63"/>
    <n v="27"/>
    <n v="10"/>
    <n v="116"/>
    <n v="0.38666666666667104"/>
    <n v="100"/>
    <n v="0.66666666666666452"/>
    <n v="14"/>
    <n v="0.31111111111111062"/>
    <n v="11"/>
    <n v="0.36666666666666681"/>
    <n v="10"/>
    <n v="0.66666666666666674"/>
    <n v="0"/>
    <n v="1.3877787807814457E-16"/>
    <n v="0"/>
    <x v="7"/>
  </r>
  <r>
    <x v="1"/>
    <d v="2012-04-21T00:00:00"/>
    <x v="0"/>
    <s v="O500"/>
    <x v="141"/>
    <x v="43"/>
    <n v="587941"/>
    <n v="126907"/>
    <n v="0"/>
    <n v="2.7"/>
    <n v="0"/>
    <n v="24.8"/>
    <n v="6.7"/>
    <n v="35.799999999999997"/>
    <m/>
    <n v="-1"/>
    <s v="Oscura"/>
    <n v="129.80000000000001"/>
    <n v="76.900000000000006"/>
    <n v="11.1"/>
    <n v="3.8"/>
    <n v="16.7"/>
    <n v="19.899999999999999"/>
    <n v="0.5"/>
    <n v="0"/>
    <n v="0"/>
    <n v="102.5"/>
    <n v="39.1"/>
    <n v="0.1"/>
    <n v="130"/>
    <n v="0.43333333333333801"/>
    <n v="77"/>
    <n v="0.5133333333333302"/>
    <n v="17"/>
    <n v="0.37777777777777721"/>
    <n v="20"/>
    <n v="0.66666666666666674"/>
    <n v="11"/>
    <n v="0.73333333333333339"/>
    <n v="4"/>
    <n v="0.40000000000000013"/>
    <n v="0"/>
    <x v="8"/>
  </r>
  <r>
    <x v="1"/>
    <d v="2012-04-21T00:00:00"/>
    <x v="0"/>
    <s v="O500"/>
    <x v="141"/>
    <x v="287"/>
    <n v="556760"/>
    <n v="95726"/>
    <n v="0"/>
    <n v="0"/>
    <n v="0"/>
    <n v="23.2"/>
    <n v="6.7"/>
    <n v="39.9"/>
    <m/>
    <n v="-1"/>
    <s v="Oscura"/>
    <n v="76.099999999999994"/>
    <n v="1.3"/>
    <n v="5.4"/>
    <n v="1.9"/>
    <n v="0"/>
    <n v="19.7"/>
    <n v="0.9"/>
    <n v="1"/>
    <n v="0"/>
    <n v="177.9"/>
    <n v="11.8"/>
    <n v="0.4"/>
    <n v="76"/>
    <n v="0.25333333333333685"/>
    <n v="1"/>
    <n v="6.6666666666641847E-3"/>
    <n v="0"/>
    <n v="-4.9266146717741321E-16"/>
    <n v="20"/>
    <n v="0.66666666666666674"/>
    <n v="5"/>
    <n v="0.33333333333333348"/>
    <n v="2"/>
    <n v="0.20000000000000015"/>
    <n v="0"/>
    <x v="9"/>
  </r>
  <r>
    <x v="1"/>
    <d v="2014-08-04T00:00:00"/>
    <x v="0"/>
    <s v="O500"/>
    <x v="142"/>
    <x v="170"/>
    <n v="851226"/>
    <n v="43131"/>
    <n v="0"/>
    <n v="3"/>
    <m/>
    <n v="2"/>
    <n v="6.4"/>
    <m/>
    <m/>
    <n v="1.05"/>
    <m/>
    <n v="55"/>
    <n v="55"/>
    <n v="1"/>
    <n v="0"/>
    <n v="5"/>
    <n v="5"/>
    <n v="0"/>
    <n v="0"/>
    <n v="0"/>
    <n v="40"/>
    <n v="4"/>
    <n v="1"/>
    <n v="55"/>
    <n v="0.18333333333333696"/>
    <n v="55"/>
    <n v="0.36666666666666375"/>
    <n v="5"/>
    <n v="0.11111111111111063"/>
    <n v="5"/>
    <n v="0.16666666666666685"/>
    <n v="1"/>
    <n v="6.666666666666686E-2"/>
    <n v="0"/>
    <n v="1.3877787807814457E-16"/>
    <n v="1"/>
    <x v="0"/>
  </r>
  <r>
    <x v="1"/>
    <d v="2014-08-04T00:00:00"/>
    <x v="0"/>
    <s v="O500"/>
    <x v="142"/>
    <x v="23"/>
    <n v="825125"/>
    <n v="17035"/>
    <n v="0"/>
    <n v="4"/>
    <m/>
    <n v="1"/>
    <n v="6.2"/>
    <m/>
    <m/>
    <n v="0.16"/>
    <m/>
    <n v="57"/>
    <n v="33"/>
    <n v="2"/>
    <n v="0"/>
    <n v="10"/>
    <n v="6"/>
    <n v="1"/>
    <n v="0"/>
    <n v="0"/>
    <n v="31"/>
    <n v="5"/>
    <n v="1"/>
    <n v="57"/>
    <n v="0.19000000000000361"/>
    <n v="33"/>
    <n v="0.21999999999999736"/>
    <n v="10"/>
    <n v="0.22222222222222177"/>
    <n v="6"/>
    <n v="0.20000000000000018"/>
    <n v="2"/>
    <n v="0.13333333333333353"/>
    <n v="0"/>
    <n v="1.3877787807814457E-16"/>
    <n v="0"/>
    <x v="1"/>
  </r>
  <r>
    <x v="1"/>
    <d v="2014-08-04T00:00:00"/>
    <x v="0"/>
    <s v="O500"/>
    <x v="142"/>
    <x v="25"/>
    <n v="773383"/>
    <n v="6006"/>
    <n v="0"/>
    <n v="5"/>
    <m/>
    <n v="2"/>
    <n v="6.3259999999999996"/>
    <n v="28.77"/>
    <n v="1.24"/>
    <n v="0.12"/>
    <m/>
    <n v="36"/>
    <n v="34"/>
    <n v="17"/>
    <n v="0"/>
    <n v="5"/>
    <n v="2"/>
    <n v="0"/>
    <m/>
    <n v="0"/>
    <n v="31"/>
    <n v="2"/>
    <n v="0"/>
    <n v="36"/>
    <n v="0.12000000000000374"/>
    <n v="34"/>
    <n v="0.22666666666666402"/>
    <n v="5"/>
    <n v="0.11111111111111063"/>
    <n v="2"/>
    <n v="6.6666666666666874E-2"/>
    <n v="17"/>
    <n v="1"/>
    <n v="0"/>
    <n v="1.3877787807814457E-16"/>
    <n v="0"/>
    <x v="2"/>
  </r>
  <r>
    <x v="1"/>
    <d v="2014-08-04T00:00:00"/>
    <x v="0"/>
    <s v="O500"/>
    <x v="142"/>
    <x v="299"/>
    <n v="749667"/>
    <n v="112154"/>
    <n v="0"/>
    <n v="4"/>
    <m/>
    <n v="5"/>
    <n v="7"/>
    <n v="36.1"/>
    <n v="1.1100000000000001"/>
    <n v="0.03"/>
    <m/>
    <n v="90"/>
    <n v="76"/>
    <n v="7"/>
    <n v="1"/>
    <n v="10"/>
    <n v="8"/>
    <n v="0"/>
    <n v="0"/>
    <n v="1"/>
    <n v="46"/>
    <n v="12"/>
    <n v="1"/>
    <n v="90"/>
    <n v="0.30000000000000382"/>
    <n v="76"/>
    <n v="0.50666666666666349"/>
    <n v="10"/>
    <n v="0.22222222222222177"/>
    <n v="8"/>
    <n v="0.26666666666666683"/>
    <n v="7"/>
    <n v="0.46666666666666679"/>
    <n v="1"/>
    <n v="0.10000000000000014"/>
    <n v="0"/>
    <x v="3"/>
  </r>
  <r>
    <x v="1"/>
    <d v="2014-08-04T00:00:00"/>
    <x v="1"/>
    <s v="O500"/>
    <x v="142"/>
    <x v="289"/>
    <n v="700026"/>
    <n v="62513"/>
    <n v="0"/>
    <n v="2"/>
    <m/>
    <n v="4"/>
    <n v="7.2"/>
    <n v="37.1"/>
    <n v="1.1399999999999999"/>
    <n v="7.0000000000000007E-2"/>
    <m/>
    <n v="55"/>
    <n v="38"/>
    <n v="3"/>
    <n v="0"/>
    <n v="6"/>
    <n v="5"/>
    <n v="0"/>
    <n v="0"/>
    <n v="0"/>
    <n v="41"/>
    <n v="7"/>
    <n v="1"/>
    <n v="55"/>
    <n v="0.18333333333333696"/>
    <n v="38"/>
    <n v="0.25333333333333063"/>
    <n v="6"/>
    <n v="0.13333333333333286"/>
    <n v="5"/>
    <n v="0.16666666666666685"/>
    <n v="3"/>
    <n v="0.20000000000000018"/>
    <n v="0"/>
    <n v="1.3877787807814457E-16"/>
    <n v="0"/>
    <x v="4"/>
  </r>
  <r>
    <x v="1"/>
    <d v="2014-08-04T00:00:00"/>
    <x v="1"/>
    <s v="O500"/>
    <x v="142"/>
    <x v="389"/>
    <n v="667444"/>
    <n v="29931"/>
    <n v="0"/>
    <n v="2"/>
    <m/>
    <n v="3"/>
    <n v="7.3"/>
    <n v="37.4"/>
    <n v="1.2"/>
    <n v="0.1"/>
    <s v="Clara"/>
    <n v="47"/>
    <n v="38"/>
    <n v="2"/>
    <n v="0"/>
    <n v="5"/>
    <n v="5"/>
    <n v="0"/>
    <n v="0"/>
    <n v="0"/>
    <n v="39"/>
    <n v="11"/>
    <n v="1"/>
    <n v="47"/>
    <n v="0.15666666666667034"/>
    <n v="38"/>
    <n v="0.25333333333333063"/>
    <n v="5"/>
    <n v="0.11111111111111063"/>
    <n v="5"/>
    <n v="0.16666666666666685"/>
    <n v="2"/>
    <n v="0.13333333333333353"/>
    <n v="0"/>
    <n v="1.3877787807814457E-16"/>
    <n v="0"/>
    <x v="5"/>
  </r>
  <r>
    <x v="1"/>
    <d v="2014-08-04T00:00:00"/>
    <x v="1"/>
    <s v="O500"/>
    <x v="142"/>
    <x v="511"/>
    <n v="637513"/>
    <n v="177495"/>
    <n v="0"/>
    <n v="6"/>
    <n v="-1"/>
    <n v="12"/>
    <n v="7.3"/>
    <n v="37.700000000000003"/>
    <n v="0.1"/>
    <n v="0.1"/>
    <s v="Clara"/>
    <n v="210"/>
    <n v="113"/>
    <n v="10"/>
    <n v="1"/>
    <n v="19"/>
    <n v="17"/>
    <n v="1"/>
    <n v="1"/>
    <n v="-1"/>
    <n v="79"/>
    <n v="36"/>
    <n v="4"/>
    <n v="210"/>
    <n v="0.70000000000000306"/>
    <n v="113"/>
    <n v="0.75333333333333174"/>
    <n v="19"/>
    <n v="0.42222222222222161"/>
    <n v="17"/>
    <n v="0.56666666666666676"/>
    <n v="10"/>
    <n v="0.66666666666666674"/>
    <n v="1"/>
    <n v="0.10000000000000014"/>
    <n v="0"/>
    <x v="6"/>
  </r>
  <r>
    <x v="1"/>
    <d v="2014-08-04T00:00:00"/>
    <x v="1"/>
    <s v="O500"/>
    <x v="142"/>
    <x v="429"/>
    <n v="544592"/>
    <n v="139504"/>
    <n v="0"/>
    <n v="2.1"/>
    <n v="0"/>
    <n v="27.1"/>
    <n v="7"/>
    <n v="38.299999999999997"/>
    <m/>
    <n v="-1"/>
    <s v="Oscura"/>
    <n v="129.4"/>
    <n v="68.099999999999994"/>
    <n v="10.3"/>
    <n v="4.2"/>
    <n v="12.2"/>
    <n v="26.5"/>
    <n v="0.9"/>
    <n v="0"/>
    <n v="0"/>
    <n v="159.9"/>
    <n v="59.8"/>
    <n v="4.8"/>
    <n v="129"/>
    <n v="0.43000000000000466"/>
    <n v="68"/>
    <n v="0.45333333333333026"/>
    <n v="12"/>
    <n v="0.26666666666666622"/>
    <n v="27"/>
    <n v="0.9"/>
    <n v="10"/>
    <n v="0.66666666666666674"/>
    <n v="4"/>
    <n v="0.40000000000000013"/>
    <n v="0"/>
    <x v="7"/>
  </r>
  <r>
    <x v="1"/>
    <d v="2014-08-04T00:00:00"/>
    <x v="1"/>
    <s v="O500"/>
    <x v="142"/>
    <x v="94"/>
    <n v="569529"/>
    <n v="109510"/>
    <n v="0"/>
    <n v="0"/>
    <n v="0"/>
    <n v="35.6"/>
    <n v="6.6"/>
    <n v="36"/>
    <m/>
    <n v="-1"/>
    <s v="Oscura"/>
    <n v="86.9"/>
    <n v="0.7"/>
    <n v="5.6"/>
    <n v="1.9"/>
    <n v="0"/>
    <n v="15.4"/>
    <n v="0.9"/>
    <n v="0"/>
    <n v="0"/>
    <n v="37.6"/>
    <n v="9"/>
    <n v="0.4"/>
    <n v="87"/>
    <n v="0.29000000000000375"/>
    <n v="1"/>
    <n v="6.6666666666641847E-3"/>
    <n v="0"/>
    <n v="-4.9266146717741321E-16"/>
    <n v="15"/>
    <n v="0.50000000000000011"/>
    <n v="6"/>
    <n v="0.40000000000000013"/>
    <n v="2"/>
    <n v="0.20000000000000015"/>
    <n v="0"/>
    <x v="8"/>
  </r>
  <r>
    <x v="1"/>
    <d v="2014-08-04T00:00:00"/>
    <x v="1"/>
    <s v="O500"/>
    <x v="142"/>
    <x v="394"/>
    <n v="528283"/>
    <n v="168202"/>
    <n v="0"/>
    <n v="0"/>
    <n v="0"/>
    <n v="19.100000000000001"/>
    <n v="6.8"/>
    <n v="35.5"/>
    <m/>
    <n v="-1"/>
    <s v="Oscura"/>
    <n v="128"/>
    <n v="38.299999999999997"/>
    <n v="8.3000000000000007"/>
    <n v="1.2"/>
    <n v="10"/>
    <n v="9.6999999999999993"/>
    <n v="0.8"/>
    <n v="0.7"/>
    <n v="0"/>
    <n v="34.299999999999997"/>
    <n v="23.7"/>
    <n v="0"/>
    <n v="128"/>
    <n v="0.4266666666666713"/>
    <n v="38"/>
    <n v="0.25333333333333063"/>
    <n v="10"/>
    <n v="0.22222222222222177"/>
    <n v="10"/>
    <n v="0.33339999999999997"/>
    <n v="8"/>
    <n v="0.53333333333333344"/>
    <n v="1"/>
    <n v="0.10000000000000014"/>
    <n v="0"/>
    <x v="9"/>
  </r>
  <r>
    <x v="1"/>
    <d v="2012-06-30T00:00:00"/>
    <x v="0"/>
    <s v="O500"/>
    <x v="143"/>
    <x v="309"/>
    <n v="796361"/>
    <n v="5488"/>
    <n v="0"/>
    <n v="5"/>
    <m/>
    <n v="5"/>
    <n v="6.8"/>
    <m/>
    <m/>
    <n v="0.02"/>
    <m/>
    <n v="56"/>
    <n v="39"/>
    <n v="2"/>
    <n v="0"/>
    <n v="3"/>
    <n v="6"/>
    <n v="0"/>
    <n v="0"/>
    <n v="0"/>
    <n v="76"/>
    <n v="4"/>
    <n v="1"/>
    <n v="56"/>
    <n v="0.18666666666667028"/>
    <n v="39"/>
    <n v="0.25999999999999729"/>
    <n v="3"/>
    <n v="6.666666666666618E-2"/>
    <n v="6"/>
    <n v="0.20000000000000018"/>
    <n v="2"/>
    <n v="0.13333333333333353"/>
    <n v="0"/>
    <n v="1.3877787807814457E-16"/>
    <n v="1"/>
    <x v="0"/>
  </r>
  <r>
    <x v="1"/>
    <d v="2012-06-30T00:00:00"/>
    <x v="0"/>
    <s v="O500"/>
    <x v="143"/>
    <x v="453"/>
    <n v="767377"/>
    <n v="100819"/>
    <n v="0"/>
    <n v="7"/>
    <m/>
    <n v="7"/>
    <n v="5.7"/>
    <m/>
    <m/>
    <n v="0.46"/>
    <m/>
    <n v="104"/>
    <n v="98"/>
    <n v="72"/>
    <n v="1"/>
    <n v="21"/>
    <n v="9"/>
    <n v="0"/>
    <n v="1"/>
    <n v="1"/>
    <n v="50"/>
    <n v="12"/>
    <n v="2"/>
    <n v="104"/>
    <n v="0.34666666666667079"/>
    <n v="98"/>
    <n v="0.6533333333333311"/>
    <n v="21"/>
    <n v="0.46666666666666601"/>
    <n v="9"/>
    <n v="0.30000000000000016"/>
    <n v="72"/>
    <n v="1"/>
    <n v="1"/>
    <n v="0.10000000000000014"/>
    <n v="0"/>
    <x v="1"/>
  </r>
  <r>
    <x v="1"/>
    <d v="2012-06-30T00:00:00"/>
    <x v="0"/>
    <s v="O500"/>
    <x v="143"/>
    <x v="33"/>
    <n v="749482"/>
    <n v="82924"/>
    <n v="0"/>
    <n v="6"/>
    <m/>
    <n v="5"/>
    <n v="5.8"/>
    <m/>
    <m/>
    <n v="0.44"/>
    <m/>
    <n v="174"/>
    <n v="96"/>
    <n v="83"/>
    <n v="0"/>
    <n v="17"/>
    <n v="11"/>
    <n v="1"/>
    <n v="1"/>
    <n v="1"/>
    <n v="63"/>
    <n v="16"/>
    <n v="2"/>
    <n v="174"/>
    <n v="0.58000000000000429"/>
    <n v="96"/>
    <n v="0.63999999999999768"/>
    <n v="17"/>
    <n v="0.37777777777777721"/>
    <n v="11"/>
    <n v="0.36666666666666681"/>
    <n v="83"/>
    <n v="1"/>
    <n v="0"/>
    <n v="1.3877787807814457E-16"/>
    <n v="0"/>
    <x v="2"/>
  </r>
  <r>
    <x v="1"/>
    <d v="2012-06-30T00:00:00"/>
    <x v="0"/>
    <s v="O500"/>
    <x v="143"/>
    <x v="512"/>
    <n v="736831"/>
    <n v="70273"/>
    <n v="0"/>
    <n v="5"/>
    <m/>
    <n v="3"/>
    <n v="5.7"/>
    <m/>
    <m/>
    <n v="0.24"/>
    <m/>
    <n v="68"/>
    <n v="88"/>
    <n v="5"/>
    <n v="1"/>
    <n v="14"/>
    <n v="6"/>
    <n v="0"/>
    <n v="1"/>
    <n v="1"/>
    <n v="29"/>
    <n v="12"/>
    <n v="1"/>
    <n v="68"/>
    <n v="0.22666666666667021"/>
    <n v="88"/>
    <n v="0.58666666666666401"/>
    <n v="14"/>
    <n v="0.31111111111111062"/>
    <n v="6"/>
    <n v="0.20000000000000018"/>
    <n v="5"/>
    <n v="0.33333333333333348"/>
    <n v="1"/>
    <n v="0.10000000000000014"/>
    <n v="0"/>
    <x v="3"/>
  </r>
  <r>
    <x v="1"/>
    <d v="2012-06-30T00:00:00"/>
    <x v="0"/>
    <s v="O500"/>
    <x v="143"/>
    <x v="279"/>
    <n v="688993"/>
    <n v="23378"/>
    <n v="0"/>
    <n v="5"/>
    <m/>
    <n v="3"/>
    <n v="6.1"/>
    <m/>
    <m/>
    <n v="0.22"/>
    <m/>
    <n v="56"/>
    <n v="72"/>
    <n v="7"/>
    <n v="0"/>
    <n v="11"/>
    <n v="7"/>
    <n v="0"/>
    <n v="0"/>
    <n v="0"/>
    <n v="52"/>
    <n v="15"/>
    <n v="2"/>
    <n v="56"/>
    <n v="0.18666666666667028"/>
    <n v="72"/>
    <n v="0.47999999999999687"/>
    <n v="11"/>
    <n v="0.24444444444444399"/>
    <n v="7"/>
    <n v="0.2333333333333335"/>
    <n v="7"/>
    <n v="0.46666666666666679"/>
    <n v="0"/>
    <n v="1.3877787807814457E-16"/>
    <n v="0"/>
    <x v="4"/>
  </r>
  <r>
    <x v="1"/>
    <d v="2012-06-30T00:00:00"/>
    <x v="0"/>
    <s v="O500"/>
    <x v="143"/>
    <x v="17"/>
    <n v="665417"/>
    <n v="37451"/>
    <n v="0"/>
    <n v="7"/>
    <m/>
    <n v="5"/>
    <n v="6.2"/>
    <m/>
    <m/>
    <n v="0.74"/>
    <m/>
    <n v="74"/>
    <n v="79"/>
    <n v="8"/>
    <n v="0"/>
    <n v="18"/>
    <n v="9"/>
    <n v="0"/>
    <n v="1"/>
    <n v="1"/>
    <n v="30"/>
    <n v="6"/>
    <n v="3"/>
    <n v="74"/>
    <n v="0.24666666666667017"/>
    <n v="79"/>
    <n v="0.52666666666666362"/>
    <n v="18"/>
    <n v="0.39999999999999941"/>
    <n v="9"/>
    <n v="0.30000000000000016"/>
    <n v="8"/>
    <n v="0.53333333333333344"/>
    <n v="0"/>
    <n v="1.3877787807814457E-16"/>
    <n v="0"/>
    <x v="5"/>
  </r>
  <r>
    <x v="1"/>
    <d v="2012-06-30T00:00:00"/>
    <x v="0"/>
    <s v="O500"/>
    <x v="143"/>
    <x v="17"/>
    <n v="667558"/>
    <n v="39592"/>
    <n v="0"/>
    <n v="8"/>
    <m/>
    <n v="5"/>
    <n v="6.1"/>
    <m/>
    <m/>
    <n v="0.72"/>
    <m/>
    <n v="77"/>
    <n v="86"/>
    <n v="7"/>
    <n v="0"/>
    <n v="14"/>
    <n v="3"/>
    <n v="0"/>
    <n v="1"/>
    <n v="1"/>
    <n v="29"/>
    <n v="9"/>
    <n v="2"/>
    <n v="77"/>
    <n v="0.25666666666667021"/>
    <n v="86"/>
    <n v="0.57333333333333059"/>
    <n v="14"/>
    <n v="0.31111111111111062"/>
    <n v="3"/>
    <n v="0.1000000000000002"/>
    <n v="7"/>
    <n v="0.46666666666666679"/>
    <n v="0"/>
    <n v="1.3877787807814457E-16"/>
    <n v="0"/>
    <x v="6"/>
  </r>
  <r>
    <x v="1"/>
    <d v="2012-06-30T00:00:00"/>
    <x v="0"/>
    <s v="O500"/>
    <x v="143"/>
    <x v="134"/>
    <n v="659104"/>
    <n v="31138"/>
    <n v="0"/>
    <n v="8"/>
    <m/>
    <n v="5"/>
    <n v="6"/>
    <n v="36"/>
    <m/>
    <n v="0.7"/>
    <s v="Clara"/>
    <n v="69"/>
    <n v="78"/>
    <n v="8"/>
    <n v="1"/>
    <n v="13"/>
    <n v="8"/>
    <n v="1"/>
    <n v="-1"/>
    <n v="1"/>
    <n v="29"/>
    <n v="8"/>
    <n v="2"/>
    <n v="69"/>
    <n v="0.23000000000000353"/>
    <n v="78"/>
    <n v="0.51999999999999691"/>
    <n v="13"/>
    <n v="0.28888888888888842"/>
    <n v="8"/>
    <n v="0.26666666666666683"/>
    <n v="8"/>
    <n v="0.53333333333333344"/>
    <n v="1"/>
    <n v="0.10000000000000014"/>
    <n v="0"/>
    <x v="7"/>
  </r>
  <r>
    <x v="1"/>
    <d v="2012-06-30T00:00:00"/>
    <x v="0"/>
    <s v="O500"/>
    <x v="143"/>
    <x v="303"/>
    <n v="618339"/>
    <n v="150482"/>
    <n v="0"/>
    <n v="5"/>
    <n v="0"/>
    <n v="12"/>
    <n v="7.1"/>
    <n v="36.799999999999997"/>
    <n v="1"/>
    <n v="0.1"/>
    <s v="Clara"/>
    <n v="203"/>
    <n v="76"/>
    <n v="17"/>
    <n v="0"/>
    <n v="14"/>
    <n v="14"/>
    <n v="0"/>
    <n v="0"/>
    <n v="0"/>
    <n v="36"/>
    <n v="10"/>
    <n v="2"/>
    <n v="203"/>
    <n v="0.67666666666666997"/>
    <n v="76"/>
    <n v="0.50666666666666349"/>
    <n v="14"/>
    <n v="0.31111111111111062"/>
    <n v="14"/>
    <n v="0.46666666666666679"/>
    <n v="17"/>
    <n v="1"/>
    <n v="0"/>
    <n v="1.3877787807814457E-16"/>
    <n v="0"/>
    <x v="8"/>
  </r>
  <r>
    <x v="1"/>
    <d v="2012-06-30T00:00:00"/>
    <x v="0"/>
    <s v="O500"/>
    <x v="143"/>
    <x v="362"/>
    <n v="589289"/>
    <n v="121432"/>
    <n v="0"/>
    <n v="7"/>
    <n v="-1"/>
    <n v="31"/>
    <n v="7.1"/>
    <n v="37.700000000000003"/>
    <n v="0.5"/>
    <n v="0.1"/>
    <s v="Clara"/>
    <n v="462"/>
    <n v="117"/>
    <n v="30"/>
    <n v="0"/>
    <n v="24"/>
    <n v="22"/>
    <n v="0"/>
    <n v="1"/>
    <n v="-1"/>
    <n v="45"/>
    <n v="16"/>
    <n v="4"/>
    <n v="462"/>
    <n v="1.3"/>
    <n v="117"/>
    <n v="0.77999999999999858"/>
    <n v="24"/>
    <n v="0.53333333333333266"/>
    <n v="22"/>
    <n v="0.73333333333333339"/>
    <n v="30"/>
    <n v="1"/>
    <n v="0"/>
    <n v="1.3877787807814457E-16"/>
    <n v="0"/>
    <x v="9"/>
  </r>
  <r>
    <x v="1"/>
    <d v="2012-06-13T00:00:00"/>
    <x v="0"/>
    <s v="O500"/>
    <x v="144"/>
    <x v="377"/>
    <n v="820540"/>
    <n v="90940"/>
    <n v="0"/>
    <n v="5"/>
    <m/>
    <n v="2"/>
    <n v="5.7"/>
    <m/>
    <m/>
    <n v="0.33"/>
    <m/>
    <n v="109"/>
    <n v="109"/>
    <n v="5"/>
    <n v="1"/>
    <n v="14"/>
    <n v="13"/>
    <n v="0"/>
    <n v="1"/>
    <n v="1"/>
    <n v="34"/>
    <n v="5"/>
    <n v="0"/>
    <n v="109"/>
    <n v="0.36333333333333756"/>
    <n v="109"/>
    <n v="0.72666666666666491"/>
    <n v="14"/>
    <n v="0.31111111111111062"/>
    <n v="13"/>
    <n v="0.43333333333333346"/>
    <n v="5"/>
    <n v="0.33333333333333348"/>
    <n v="1"/>
    <n v="0.10000000000000014"/>
    <n v="1"/>
    <x v="0"/>
  </r>
  <r>
    <x v="1"/>
    <d v="2012-06-13T00:00:00"/>
    <x v="0"/>
    <s v="O500"/>
    <x v="144"/>
    <x v="320"/>
    <n v="781250"/>
    <n v="51650"/>
    <n v="0"/>
    <n v="4"/>
    <m/>
    <n v="1"/>
    <n v="5.8"/>
    <m/>
    <m/>
    <n v="0.33"/>
    <m/>
    <n v="94"/>
    <n v="72"/>
    <n v="7"/>
    <n v="0"/>
    <n v="14"/>
    <n v="10"/>
    <n v="1"/>
    <n v="1"/>
    <n v="1"/>
    <n v="31"/>
    <n v="4"/>
    <n v="0"/>
    <n v="94"/>
    <n v="0.31333333333333724"/>
    <n v="72"/>
    <n v="0.47999999999999687"/>
    <n v="14"/>
    <n v="0.31111111111111062"/>
    <n v="10"/>
    <n v="0.33339999999999997"/>
    <n v="7"/>
    <n v="0.46666666666666679"/>
    <n v="0"/>
    <n v="1.3877787807814457E-16"/>
    <n v="0"/>
    <x v="1"/>
  </r>
  <r>
    <x v="1"/>
    <d v="2012-06-13T00:00:00"/>
    <x v="0"/>
    <s v="O500"/>
    <x v="144"/>
    <x v="513"/>
    <n v="732811"/>
    <n v="69648"/>
    <n v="0"/>
    <n v="183"/>
    <m/>
    <n v="6"/>
    <n v="6"/>
    <m/>
    <m/>
    <n v="0.25"/>
    <m/>
    <n v="108"/>
    <n v="221"/>
    <n v="10"/>
    <n v="3"/>
    <n v="1787"/>
    <n v="11"/>
    <n v="29"/>
    <n v="13"/>
    <n v="1"/>
    <n v="52"/>
    <n v="5"/>
    <n v="24"/>
    <n v="108"/>
    <n v="0.36000000000000421"/>
    <n v="221"/>
    <n v="1"/>
    <n v="1787"/>
    <n v="1"/>
    <n v="11"/>
    <n v="0.36666666666666681"/>
    <n v="10"/>
    <n v="0.66666666666666674"/>
    <n v="3"/>
    <n v="0.30000000000000016"/>
    <n v="0"/>
    <x v="2"/>
  </r>
  <r>
    <x v="1"/>
    <d v="2012-06-13T00:00:00"/>
    <x v="0"/>
    <s v="O500"/>
    <x v="144"/>
    <x v="33"/>
    <n v="717958"/>
    <n v="54795"/>
    <n v="0"/>
    <n v="6"/>
    <m/>
    <n v="2"/>
    <n v="6.1"/>
    <m/>
    <m/>
    <n v="0.23"/>
    <m/>
    <n v="63"/>
    <n v="51"/>
    <n v="5"/>
    <n v="0"/>
    <n v="14"/>
    <n v="7"/>
    <n v="0"/>
    <n v="1"/>
    <n v="0"/>
    <n v="41"/>
    <n v="4"/>
    <n v="2"/>
    <n v="63"/>
    <n v="0.21000000000000357"/>
    <n v="51"/>
    <n v="0.33999999999999714"/>
    <n v="14"/>
    <n v="0.31111111111111062"/>
    <n v="7"/>
    <n v="0.2333333333333335"/>
    <n v="5"/>
    <n v="0.33333333333333348"/>
    <n v="0"/>
    <n v="1.3877787807814457E-16"/>
    <n v="0"/>
    <x v="3"/>
  </r>
  <r>
    <x v="1"/>
    <d v="2012-06-13T00:00:00"/>
    <x v="0"/>
    <s v="O500"/>
    <x v="144"/>
    <x v="171"/>
    <n v="657087"/>
    <n v="31604"/>
    <n v="0"/>
    <n v="4"/>
    <m/>
    <n v="3"/>
    <n v="6.3"/>
    <m/>
    <m/>
    <n v="0.85"/>
    <m/>
    <n v="56"/>
    <n v="59"/>
    <n v="7"/>
    <n v="0"/>
    <n v="14"/>
    <n v="6"/>
    <n v="0"/>
    <n v="0"/>
    <n v="0"/>
    <n v="32"/>
    <n v="3"/>
    <n v="1"/>
    <n v="56"/>
    <n v="0.18666666666667028"/>
    <n v="59"/>
    <n v="0.39333333333333037"/>
    <n v="14"/>
    <n v="0.31111111111111062"/>
    <n v="6"/>
    <n v="0.20000000000000018"/>
    <n v="7"/>
    <n v="0.46666666666666679"/>
    <n v="0"/>
    <n v="1.3877787807814457E-16"/>
    <n v="0"/>
    <x v="4"/>
  </r>
  <r>
    <x v="1"/>
    <d v="2012-06-13T00:00:00"/>
    <x v="0"/>
    <s v="O500"/>
    <x v="144"/>
    <x v="410"/>
    <n v="625483"/>
    <n v="101185"/>
    <n v="0"/>
    <n v="6"/>
    <m/>
    <n v="9"/>
    <n v="7.1"/>
    <n v="37.200000000000003"/>
    <n v="0.2"/>
    <n v="0.1"/>
    <s v="Clara"/>
    <n v="70"/>
    <n v="99"/>
    <n v="14"/>
    <n v="0"/>
    <n v="13"/>
    <n v="5"/>
    <n v="1"/>
    <n v="1"/>
    <n v="0"/>
    <n v="30"/>
    <n v="7"/>
    <n v="3"/>
    <n v="70"/>
    <n v="0.23333333333333686"/>
    <n v="99"/>
    <n v="0.6"/>
    <n v="13"/>
    <n v="0.28888888888888842"/>
    <n v="5"/>
    <n v="0.16666666666666685"/>
    <n v="14"/>
    <n v="0.93333333333333335"/>
    <n v="0"/>
    <n v="1.3877787807814457E-16"/>
    <n v="0"/>
    <x v="5"/>
  </r>
  <r>
    <x v="1"/>
    <d v="2012-06-13T00:00:00"/>
    <x v="0"/>
    <s v="O500"/>
    <x v="144"/>
    <x v="42"/>
    <n v="593872"/>
    <n v="69574"/>
    <n v="0"/>
    <n v="4"/>
    <n v="-1"/>
    <n v="7"/>
    <n v="7.2"/>
    <n v="37.6"/>
    <n v="0.8"/>
    <n v="0.1"/>
    <s v="Clara"/>
    <n v="33"/>
    <n v="70"/>
    <n v="16"/>
    <n v="1"/>
    <n v="5"/>
    <n v="3"/>
    <n v="0"/>
    <n v="2"/>
    <n v="0"/>
    <n v="21"/>
    <n v="3"/>
    <n v="1"/>
    <n v="33"/>
    <n v="0.11000000000000376"/>
    <n v="70"/>
    <n v="0.46666666666666357"/>
    <n v="5"/>
    <n v="0.11111111111111063"/>
    <n v="3"/>
    <n v="0.1000000000000002"/>
    <n v="16"/>
    <n v="1"/>
    <n v="1"/>
    <n v="0.10000000000000014"/>
    <n v="0"/>
    <x v="6"/>
  </r>
  <r>
    <x v="1"/>
    <d v="2012-06-13T00:00:00"/>
    <x v="0"/>
    <s v="O500"/>
    <x v="144"/>
    <x v="19"/>
    <n v="557136"/>
    <n v="32838"/>
    <n v="0"/>
    <n v="42.2"/>
    <n v="0"/>
    <n v="12.4"/>
    <n v="7"/>
    <n v="37"/>
    <m/>
    <n v="-1"/>
    <s v="Oscura"/>
    <n v="24.3"/>
    <n v="57.2"/>
    <n v="15.5"/>
    <n v="4.5999999999999996"/>
    <n v="6.3"/>
    <n v="14.5"/>
    <n v="2.6"/>
    <n v="0"/>
    <n v="0"/>
    <n v="51.3"/>
    <n v="21.2"/>
    <n v="3.1"/>
    <n v="24"/>
    <n v="8.0000000000003818E-2"/>
    <n v="57"/>
    <n v="0.37999999999999706"/>
    <n v="6"/>
    <n v="0.13333333333333286"/>
    <n v="15"/>
    <n v="0.50000000000000011"/>
    <n v="16"/>
    <n v="1"/>
    <n v="5"/>
    <n v="0.50000000000000011"/>
    <n v="0"/>
    <x v="7"/>
  </r>
  <r>
    <x v="1"/>
    <d v="2012-06-13T00:00:00"/>
    <x v="0"/>
    <s v="O500"/>
    <x v="144"/>
    <x v="514"/>
    <n v="590000"/>
    <n v="122143"/>
    <n v="0"/>
    <n v="0.7"/>
    <n v="0"/>
    <n v="30.5"/>
    <n v="7.1"/>
    <n v="37.4"/>
    <m/>
    <n v="-1"/>
    <s v="Oscura"/>
    <n v="211.4"/>
    <n v="51.1"/>
    <n v="9.4"/>
    <n v="2.5"/>
    <n v="17"/>
    <n v="22.3"/>
    <n v="0.8"/>
    <n v="0"/>
    <n v="0"/>
    <n v="116.2"/>
    <n v="31"/>
    <n v="10"/>
    <n v="211"/>
    <n v="0.70333333333333636"/>
    <n v="51"/>
    <n v="0.33999999999999714"/>
    <n v="17"/>
    <n v="0.37777777777777721"/>
    <n v="22"/>
    <n v="0.73333333333333339"/>
    <n v="9"/>
    <n v="0.60000000000000009"/>
    <n v="3"/>
    <n v="0.30000000000000016"/>
    <n v="0"/>
    <x v="8"/>
  </r>
  <r>
    <x v="1"/>
    <d v="2012-06-13T00:00:00"/>
    <x v="0"/>
    <s v="O500"/>
    <x v="144"/>
    <x v="437"/>
    <n v="529614"/>
    <n v="148371"/>
    <n v="0"/>
    <n v="0"/>
    <n v="0"/>
    <n v="42.5"/>
    <n v="6.8"/>
    <n v="37.4"/>
    <m/>
    <n v="-1"/>
    <s v="Oscura"/>
    <n v="109.5"/>
    <n v="28.4"/>
    <n v="10.6"/>
    <n v="1"/>
    <n v="6.7"/>
    <n v="13.3"/>
    <n v="1.2"/>
    <n v="1.7"/>
    <n v="0"/>
    <n v="157.80000000000001"/>
    <n v="40.200000000000003"/>
    <n v="12.4"/>
    <n v="110"/>
    <n v="0.36666666666667092"/>
    <n v="28"/>
    <n v="0.18666666666666409"/>
    <n v="7"/>
    <n v="0.15555555555555509"/>
    <n v="13"/>
    <n v="0.43333333333333346"/>
    <n v="11"/>
    <n v="0.73333333333333339"/>
    <n v="1"/>
    <n v="0.10000000000000014"/>
    <n v="0"/>
    <x v="9"/>
  </r>
  <r>
    <x v="1"/>
    <d v="2012-06-13T00:00:00"/>
    <x v="0"/>
    <s v="O500"/>
    <x v="144"/>
    <x v="515"/>
    <n v="481525"/>
    <n v="100282"/>
    <n v="0"/>
    <n v="12.7"/>
    <n v="0"/>
    <n v="27.3"/>
    <n v="6.9"/>
    <n v="39"/>
    <m/>
    <n v="-1"/>
    <s v="Oscura"/>
    <n v="29.6"/>
    <n v="26.4"/>
    <n v="3.4"/>
    <n v="0"/>
    <n v="5.6"/>
    <n v="5.5"/>
    <n v="0.4"/>
    <n v="0.1"/>
    <n v="0"/>
    <n v="38.299999999999997"/>
    <n v="25.8"/>
    <n v="4.5999999999999996"/>
    <n v="30"/>
    <n v="0.10000000000000378"/>
    <n v="26"/>
    <n v="0.17333333333333079"/>
    <n v="6"/>
    <n v="0.13333333333333286"/>
    <n v="6"/>
    <n v="0.20000000000000018"/>
    <n v="3"/>
    <n v="0.20000000000000018"/>
    <n v="0"/>
    <n v="1.3877787807814457E-16"/>
    <n v="0"/>
    <x v="10"/>
  </r>
  <r>
    <x v="1"/>
    <d v="2013-03-02T00:00:00"/>
    <x v="0"/>
    <s v="O500"/>
    <x v="145"/>
    <x v="236"/>
    <n v="839302"/>
    <n v="36218"/>
    <n v="0"/>
    <n v="7"/>
    <m/>
    <n v="10"/>
    <n v="7"/>
    <m/>
    <m/>
    <n v="0.02"/>
    <s v="Clara"/>
    <n v="43"/>
    <n v="65"/>
    <n v="1"/>
    <n v="0"/>
    <n v="10"/>
    <n v="5"/>
    <n v="1"/>
    <n v="0"/>
    <n v="0"/>
    <n v="39"/>
    <n v="8"/>
    <n v="1"/>
    <n v="43"/>
    <n v="0.14333333333333703"/>
    <n v="65"/>
    <n v="0.4333333333333303"/>
    <n v="10"/>
    <n v="0.22222222222222177"/>
    <n v="5"/>
    <n v="0.16666666666666685"/>
    <n v="1"/>
    <n v="6.666666666666686E-2"/>
    <n v="0"/>
    <n v="1.3877787807814457E-16"/>
    <n v="1"/>
    <x v="0"/>
  </r>
  <r>
    <x v="1"/>
    <d v="2013-03-02T00:00:00"/>
    <x v="0"/>
    <s v="O500"/>
    <x v="145"/>
    <x v="23"/>
    <n v="819865"/>
    <n v="16781"/>
    <n v="0"/>
    <n v="3"/>
    <m/>
    <n v="9"/>
    <n v="7.1"/>
    <n v="36.299999999999997"/>
    <n v="1.1599999999999999"/>
    <n v="0"/>
    <m/>
    <n v="24"/>
    <n v="36"/>
    <n v="2"/>
    <n v="0"/>
    <n v="5"/>
    <n v="2"/>
    <n v="0"/>
    <n v="0"/>
    <n v="0"/>
    <n v="37"/>
    <n v="6"/>
    <n v="1"/>
    <n v="24"/>
    <n v="8.0000000000003818E-2"/>
    <n v="36"/>
    <n v="0.23999999999999733"/>
    <n v="5"/>
    <n v="0.11111111111111063"/>
    <n v="2"/>
    <n v="6.6666666666666874E-2"/>
    <n v="2"/>
    <n v="0.13333333333333353"/>
    <n v="0"/>
    <n v="1.3877787807814457E-16"/>
    <n v="0"/>
    <x v="1"/>
  </r>
  <r>
    <x v="1"/>
    <d v="2013-03-02T00:00:00"/>
    <x v="0"/>
    <s v="O500"/>
    <x v="145"/>
    <x v="139"/>
    <n v="752595"/>
    <n v="71119"/>
    <n v="0"/>
    <n v="4"/>
    <m/>
    <n v="3"/>
    <n v="5.9669999999999996"/>
    <n v="28.21"/>
    <n v="1.28"/>
    <n v="0.36"/>
    <m/>
    <n v="114"/>
    <n v="68"/>
    <n v="4"/>
    <n v="0"/>
    <n v="14"/>
    <n v="7"/>
    <n v="0"/>
    <m/>
    <n v="1"/>
    <n v="28"/>
    <n v="3"/>
    <n v="1"/>
    <n v="114"/>
    <n v="0.38000000000000433"/>
    <n v="68"/>
    <n v="0.45333333333333026"/>
    <n v="14"/>
    <n v="0.31111111111111062"/>
    <n v="7"/>
    <n v="0.2333333333333335"/>
    <n v="4"/>
    <n v="0.26666666666666683"/>
    <n v="0"/>
    <n v="1.3877787807814457E-16"/>
    <n v="0"/>
    <x v="2"/>
  </r>
  <r>
    <x v="1"/>
    <d v="2013-03-02T00:00:00"/>
    <x v="0"/>
    <s v="O500"/>
    <x v="145"/>
    <x v="33"/>
    <n v="733453"/>
    <n v="51977"/>
    <n v="0"/>
    <n v="4"/>
    <m/>
    <n v="2"/>
    <n v="6.1"/>
    <m/>
    <m/>
    <n v="0.39"/>
    <m/>
    <n v="89"/>
    <n v="64"/>
    <n v="5"/>
    <n v="0"/>
    <n v="14"/>
    <n v="10"/>
    <n v="1"/>
    <n v="1"/>
    <n v="1"/>
    <n v="32"/>
    <n v="5"/>
    <n v="1"/>
    <n v="89"/>
    <n v="0.29666666666667046"/>
    <n v="64"/>
    <n v="0.42666666666666364"/>
    <n v="14"/>
    <n v="0.31111111111111062"/>
    <n v="10"/>
    <n v="0.33339999999999997"/>
    <n v="5"/>
    <n v="0.33333333333333348"/>
    <n v="0"/>
    <n v="1.3877787807814457E-16"/>
    <n v="0"/>
    <x v="3"/>
  </r>
  <r>
    <x v="1"/>
    <d v="2013-03-02T00:00:00"/>
    <x v="0"/>
    <s v="O500"/>
    <x v="145"/>
    <x v="247"/>
    <n v="664310"/>
    <n v="32610"/>
    <n v="0"/>
    <n v="4"/>
    <m/>
    <n v="4"/>
    <n v="6.3"/>
    <s v=""/>
    <s v=""/>
    <n v="0.81"/>
    <s v=""/>
    <n v="91"/>
    <n v="64"/>
    <n v="5"/>
    <n v="0"/>
    <n v="16"/>
    <n v="8"/>
    <n v="0"/>
    <n v="0"/>
    <n v="1"/>
    <n v="32"/>
    <n v="6"/>
    <n v="1"/>
    <n v="91"/>
    <n v="0.30333333333333717"/>
    <n v="64"/>
    <n v="0.42666666666666364"/>
    <n v="16"/>
    <n v="0.35555555555555501"/>
    <n v="8"/>
    <n v="0.26666666666666683"/>
    <n v="5"/>
    <n v="0.33333333333333348"/>
    <n v="0"/>
    <n v="1.3877787807814457E-16"/>
    <n v="0"/>
    <x v="4"/>
  </r>
  <r>
    <x v="1"/>
    <d v="2013-03-02T00:00:00"/>
    <x v="0"/>
    <s v="O500"/>
    <x v="145"/>
    <x v="444"/>
    <n v="660957"/>
    <n v="29257"/>
    <n v="0"/>
    <n v="4"/>
    <m/>
    <n v="4"/>
    <n v="6.4"/>
    <s v=""/>
    <s v=""/>
    <n v="0.8"/>
    <s v=""/>
    <n v="85"/>
    <n v="70"/>
    <n v="4"/>
    <n v="0"/>
    <n v="18"/>
    <n v="9"/>
    <n v="0"/>
    <n v="0"/>
    <n v="1"/>
    <n v="28"/>
    <n v="6"/>
    <n v="1"/>
    <n v="85"/>
    <n v="0.28333333333333705"/>
    <n v="70"/>
    <n v="0.46666666666666357"/>
    <n v="18"/>
    <n v="0.39999999999999941"/>
    <n v="9"/>
    <n v="0.30000000000000016"/>
    <n v="4"/>
    <n v="0.26666666666666683"/>
    <n v="0"/>
    <n v="1.3877787807814457E-16"/>
    <n v="0"/>
    <x v="5"/>
  </r>
  <r>
    <x v="1"/>
    <d v="2013-03-02T00:00:00"/>
    <x v="0"/>
    <s v="O500"/>
    <x v="145"/>
    <x v="390"/>
    <n v="601616"/>
    <n v="153466"/>
    <n v="0"/>
    <n v="7"/>
    <n v="-1"/>
    <n v="14"/>
    <n v="7.1"/>
    <n v="36.9"/>
    <n v="0.1"/>
    <n v="0.1"/>
    <s v="Clara"/>
    <n v="171"/>
    <n v="120"/>
    <n v="10"/>
    <n v="1"/>
    <n v="20"/>
    <n v="11"/>
    <n v="0"/>
    <n v="1"/>
    <n v="-1"/>
    <n v="45"/>
    <n v="22"/>
    <n v="3"/>
    <n v="171"/>
    <n v="0.57000000000000439"/>
    <n v="120"/>
    <n v="0.79999999999999871"/>
    <n v="20"/>
    <n v="0.44444444444444381"/>
    <n v="11"/>
    <n v="0.36666666666666681"/>
    <n v="10"/>
    <n v="0.66666666666666674"/>
    <n v="1"/>
    <n v="0.10000000000000014"/>
    <n v="0"/>
    <x v="6"/>
  </r>
  <r>
    <x v="1"/>
    <d v="2013-03-02T00:00:00"/>
    <x v="0"/>
    <s v="O500"/>
    <x v="145"/>
    <x v="184"/>
    <n v="567736"/>
    <n v="119586"/>
    <n v="0"/>
    <n v="4.0999999999999996"/>
    <n v="0"/>
    <n v="24.6"/>
    <n v="6.9"/>
    <n v="37.200000000000003"/>
    <m/>
    <n v="-1"/>
    <s v="Oscura"/>
    <n v="118.1"/>
    <n v="77.400000000000006"/>
    <n v="9.8000000000000007"/>
    <n v="5.3"/>
    <n v="16.399999999999999"/>
    <n v="27"/>
    <n v="0.9"/>
    <n v="0"/>
    <n v="0"/>
    <n v="79.2"/>
    <n v="30.2"/>
    <n v="1.5"/>
    <n v="118"/>
    <n v="0.39333333333333775"/>
    <n v="77"/>
    <n v="0.5133333333333302"/>
    <n v="16"/>
    <n v="0.35555555555555501"/>
    <n v="27"/>
    <n v="0.9"/>
    <n v="10"/>
    <n v="0.66666666666666674"/>
    <n v="5"/>
    <n v="0.50000000000000011"/>
    <n v="0"/>
    <x v="7"/>
  </r>
  <r>
    <x v="1"/>
    <d v="2013-03-02T00:00:00"/>
    <x v="1"/>
    <s v="O500"/>
    <x v="145"/>
    <x v="146"/>
    <n v="514997"/>
    <n v="150300"/>
    <n v="0"/>
    <n v="0"/>
    <n v="0"/>
    <n v="4.5999999999999996"/>
    <n v="7.2"/>
    <n v="41.9"/>
    <m/>
    <n v="-1"/>
    <s v="Oscura"/>
    <n v="61.4"/>
    <n v="3.1"/>
    <n v="17"/>
    <n v="1.3"/>
    <n v="5.2"/>
    <n v="15.1"/>
    <n v="0.8"/>
    <n v="1.6"/>
    <n v="0"/>
    <n v="19.399999999999999"/>
    <n v="21.5"/>
    <n v="0.4"/>
    <n v="61"/>
    <n v="0.20333333333333692"/>
    <n v="3"/>
    <n v="1.999999999999752E-2"/>
    <n v="5"/>
    <n v="0.11111111111111063"/>
    <n v="15"/>
    <n v="0.50000000000000011"/>
    <n v="17"/>
    <n v="1"/>
    <n v="1"/>
    <n v="0.10000000000000014"/>
    <n v="0"/>
    <x v="8"/>
  </r>
  <r>
    <x v="1"/>
    <d v="2011-11-06T00:00:00"/>
    <x v="0"/>
    <s v="O500"/>
    <x v="146"/>
    <x v="347"/>
    <n v="883704"/>
    <n v="40421"/>
    <n v="0"/>
    <n v="2"/>
    <m/>
    <n v="1"/>
    <n v="7.2"/>
    <m/>
    <m/>
    <n v="0"/>
    <s v="Clara"/>
    <n v="39"/>
    <n v="23"/>
    <n v="5"/>
    <n v="0"/>
    <n v="5"/>
    <n v="5"/>
    <n v="0"/>
    <n v="0"/>
    <n v="0"/>
    <n v="28"/>
    <n v="2"/>
    <n v="0"/>
    <n v="39"/>
    <n v="0.13000000000000372"/>
    <n v="23"/>
    <n v="0.15333333333333082"/>
    <n v="5"/>
    <n v="0.11111111111111063"/>
    <n v="5"/>
    <n v="0.16666666666666685"/>
    <n v="5"/>
    <n v="0.33333333333333348"/>
    <n v="0"/>
    <n v="1.3877787807814457E-16"/>
    <n v="1"/>
    <x v="0"/>
  </r>
  <r>
    <x v="1"/>
    <d v="2011-11-06T00:00:00"/>
    <x v="0"/>
    <s v="O500"/>
    <x v="146"/>
    <x v="377"/>
    <n v="843395"/>
    <n v="88768"/>
    <n v="0"/>
    <n v="4"/>
    <m/>
    <n v="3"/>
    <n v="6.2"/>
    <m/>
    <m/>
    <n v="0.86"/>
    <m/>
    <n v="122"/>
    <n v="83"/>
    <n v="26"/>
    <n v="0"/>
    <n v="16"/>
    <n v="13"/>
    <n v="0"/>
    <n v="0"/>
    <n v="1"/>
    <n v="37"/>
    <n v="4"/>
    <n v="1"/>
    <n v="122"/>
    <n v="0.40666666666667117"/>
    <n v="83"/>
    <n v="0.55333333333333046"/>
    <n v="16"/>
    <n v="0.35555555555555501"/>
    <n v="13"/>
    <n v="0.43333333333333346"/>
    <n v="26"/>
    <n v="1"/>
    <n v="0"/>
    <n v="1.3877787807814457E-16"/>
    <n v="0"/>
    <x v="1"/>
  </r>
  <r>
    <x v="1"/>
    <d v="2011-11-06T00:00:00"/>
    <x v="0"/>
    <s v="O500"/>
    <x v="146"/>
    <x v="95"/>
    <n v="804241"/>
    <n v="49614"/>
    <n v="0"/>
    <n v="3"/>
    <m/>
    <n v="3"/>
    <n v="6.1"/>
    <m/>
    <m/>
    <n v="0.34"/>
    <m/>
    <n v="85"/>
    <n v="52"/>
    <n v="43"/>
    <n v="0"/>
    <n v="6"/>
    <n v="10"/>
    <n v="0"/>
    <n v="0"/>
    <n v="0"/>
    <n v="40"/>
    <n v="5"/>
    <n v="1"/>
    <n v="85"/>
    <n v="0.28333333333333705"/>
    <n v="52"/>
    <n v="0.34666666666666379"/>
    <n v="6"/>
    <n v="0.13333333333333286"/>
    <n v="10"/>
    <n v="0.33339999999999997"/>
    <n v="43"/>
    <n v="1"/>
    <n v="0"/>
    <n v="1.3877787807814457E-16"/>
    <n v="0"/>
    <x v="2"/>
  </r>
  <r>
    <x v="1"/>
    <d v="2011-11-06T00:00:00"/>
    <x v="0"/>
    <s v="O500"/>
    <x v="146"/>
    <x v="25"/>
    <n v="752461"/>
    <n v="65878"/>
    <n v="0"/>
    <n v="5"/>
    <m/>
    <n v="2"/>
    <n v="6.3280000000000003"/>
    <n v="29.6"/>
    <n v="1.31"/>
    <n v="0.38"/>
    <m/>
    <n v="44"/>
    <n v="33"/>
    <n v="5"/>
    <n v="0"/>
    <n v="4"/>
    <n v="4"/>
    <n v="0"/>
    <m/>
    <n v="0"/>
    <n v="29"/>
    <n v="1"/>
    <n v="0"/>
    <n v="44"/>
    <n v="0.14666666666667036"/>
    <n v="33"/>
    <n v="0.21999999999999736"/>
    <n v="4"/>
    <n v="8.8888888888888407E-2"/>
    <n v="4"/>
    <n v="0.13333333333333353"/>
    <n v="5"/>
    <n v="0.33333333333333348"/>
    <n v="0"/>
    <n v="1.3877787807814457E-16"/>
    <n v="0"/>
    <x v="3"/>
  </r>
  <r>
    <x v="1"/>
    <d v="2011-11-06T00:00:00"/>
    <x v="0"/>
    <s v="O500"/>
    <x v="146"/>
    <x v="33"/>
    <n v="734241"/>
    <n v="47638"/>
    <n v="0"/>
    <n v="2"/>
    <m/>
    <n v="1"/>
    <n v="6"/>
    <m/>
    <m/>
    <n v="0.14000000000000001"/>
    <m/>
    <n v="54"/>
    <n v="35"/>
    <n v="3"/>
    <n v="0"/>
    <n v="4"/>
    <n v="7"/>
    <n v="0"/>
    <n v="0"/>
    <n v="1"/>
    <n v="26"/>
    <n v="2"/>
    <n v="0"/>
    <n v="54"/>
    <n v="0.18000000000000363"/>
    <n v="35"/>
    <n v="0.23333333333333067"/>
    <n v="4"/>
    <n v="8.8888888888888407E-2"/>
    <n v="7"/>
    <n v="0.2333333333333335"/>
    <n v="3"/>
    <n v="0.20000000000000018"/>
    <n v="0"/>
    <n v="1.3877787807814457E-16"/>
    <n v="0"/>
    <x v="4"/>
  </r>
  <r>
    <x v="1"/>
    <d v="2011-11-06T00:00:00"/>
    <x v="0"/>
    <s v="O500"/>
    <x v="146"/>
    <x v="279"/>
    <n v="666891"/>
    <n v="30867"/>
    <n v="0"/>
    <n v="6"/>
    <m/>
    <n v="4"/>
    <n v="6.2"/>
    <m/>
    <m/>
    <n v="0.76"/>
    <m/>
    <n v="71"/>
    <n v="37"/>
    <n v="3"/>
    <n v="0"/>
    <n v="8"/>
    <n v="9"/>
    <n v="0"/>
    <n v="0"/>
    <n v="0"/>
    <n v="38"/>
    <n v="4"/>
    <n v="1"/>
    <n v="71"/>
    <n v="0.23666666666667019"/>
    <n v="37"/>
    <n v="0.24666666666666398"/>
    <n v="8"/>
    <n v="0.17777777777777731"/>
    <n v="9"/>
    <n v="0.30000000000000016"/>
    <n v="3"/>
    <n v="0.20000000000000018"/>
    <n v="0"/>
    <n v="1.3877787807814457E-16"/>
    <n v="0"/>
    <x v="5"/>
  </r>
  <r>
    <x v="1"/>
    <d v="2011-11-06T00:00:00"/>
    <x v="0"/>
    <s v="O500"/>
    <x v="146"/>
    <x v="62"/>
    <n v="636024"/>
    <n v="59543"/>
    <n v="0"/>
    <n v="4"/>
    <m/>
    <n v="9"/>
    <n v="7.1"/>
    <n v="36.5"/>
    <n v="1"/>
    <n v="0"/>
    <s v="Clara"/>
    <n v="73"/>
    <n v="41"/>
    <n v="3"/>
    <n v="0"/>
    <n v="8"/>
    <n v="5"/>
    <n v="0"/>
    <n v="0"/>
    <n v="0"/>
    <n v="30"/>
    <n v="10"/>
    <n v="1"/>
    <n v="73"/>
    <n v="0.24333333333333684"/>
    <n v="41"/>
    <n v="0.2733333333333306"/>
    <n v="8"/>
    <n v="0.17777777777777731"/>
    <n v="5"/>
    <n v="0.16666666666666685"/>
    <n v="3"/>
    <n v="0.20000000000000018"/>
    <n v="0"/>
    <n v="1.3877787807814457E-16"/>
    <n v="0"/>
    <x v="6"/>
  </r>
  <r>
    <x v="1"/>
    <d v="2011-11-06T00:00:00"/>
    <x v="0"/>
    <s v="O500"/>
    <x v="146"/>
    <x v="103"/>
    <n v="605538"/>
    <n v="29057"/>
    <n v="0"/>
    <n v="4"/>
    <n v="0"/>
    <n v="8"/>
    <n v="7"/>
    <n v="36.700000000000003"/>
    <n v="0.3"/>
    <n v="0"/>
    <s v="Clara"/>
    <n v="43"/>
    <n v="25"/>
    <n v="3"/>
    <n v="0"/>
    <n v="5"/>
    <n v="4"/>
    <n v="0"/>
    <n v="0"/>
    <n v="0"/>
    <n v="32"/>
    <n v="9"/>
    <n v="2"/>
    <n v="43"/>
    <n v="0.14333333333333703"/>
    <n v="25"/>
    <n v="0.16666666666666413"/>
    <n v="5"/>
    <n v="0.11111111111111063"/>
    <n v="4"/>
    <n v="0.13333333333333353"/>
    <n v="3"/>
    <n v="0.20000000000000018"/>
    <n v="0"/>
    <n v="1.3877787807814457E-16"/>
    <n v="0"/>
    <x v="7"/>
  </r>
  <r>
    <x v="1"/>
    <d v="2011-11-06T00:00:00"/>
    <x v="0"/>
    <s v="O500"/>
    <x v="146"/>
    <x v="500"/>
    <n v="546204"/>
    <n v="119492"/>
    <n v="0"/>
    <n v="2"/>
    <n v="0"/>
    <n v="15.8"/>
    <n v="7.1"/>
    <n v="37.5"/>
    <m/>
    <n v="-1"/>
    <s v="Oscura"/>
    <n v="205.7"/>
    <n v="83.9"/>
    <n v="9.6999999999999993"/>
    <n v="1.9"/>
    <n v="17.7"/>
    <n v="36.5"/>
    <n v="1.1000000000000001"/>
    <n v="0"/>
    <n v="0"/>
    <n v="172.3"/>
    <n v="55.2"/>
    <n v="0.9"/>
    <n v="206"/>
    <n v="0.68666666666666987"/>
    <n v="84"/>
    <n v="0.55999999999999717"/>
    <n v="18"/>
    <n v="0.39999999999999941"/>
    <n v="37"/>
    <n v="1"/>
    <n v="10"/>
    <n v="0.66666666666666674"/>
    <n v="2"/>
    <n v="0.20000000000000015"/>
    <n v="0"/>
    <x v="8"/>
  </r>
  <r>
    <x v="1"/>
    <d v="2011-11-06T00:00:00"/>
    <x v="0"/>
    <s v="O500"/>
    <x v="146"/>
    <x v="37"/>
    <n v="532369"/>
    <n v="84218"/>
    <n v="0"/>
    <n v="0"/>
    <n v="0"/>
    <n v="25.6"/>
    <n v="6.6"/>
    <n v="20"/>
    <m/>
    <n v="-1"/>
    <s v="Oscura"/>
    <n v="74.2"/>
    <n v="0.8"/>
    <n v="6.1"/>
    <n v="1.2"/>
    <n v="0"/>
    <n v="21.7"/>
    <n v="1.2"/>
    <n v="0"/>
    <n v="0"/>
    <n v="107.3"/>
    <n v="32.4"/>
    <n v="2.2999999999999998"/>
    <n v="74"/>
    <n v="0.24666666666667017"/>
    <n v="1"/>
    <n v="6.6666666666641847E-3"/>
    <n v="0"/>
    <n v="-4.9266146717741321E-16"/>
    <n v="22"/>
    <n v="0.73333333333333339"/>
    <n v="6"/>
    <n v="0.40000000000000013"/>
    <n v="1"/>
    <n v="0.10000000000000014"/>
    <n v="0"/>
    <x v="9"/>
  </r>
  <r>
    <x v="1"/>
    <d v="2011-11-06T00:00:00"/>
    <x v="0"/>
    <s v="O500"/>
    <x v="146"/>
    <x v="280"/>
    <n v="516468"/>
    <n v="89756"/>
    <n v="0"/>
    <n v="0"/>
    <n v="0"/>
    <n v="15.2"/>
    <n v="7"/>
    <n v="38.799999999999997"/>
    <m/>
    <n v="-1"/>
    <s v="Oscura"/>
    <n v="0"/>
    <n v="1.2"/>
    <n v="9"/>
    <n v="5"/>
    <n v="0"/>
    <n v="41.2"/>
    <n v="1.3"/>
    <n v="0"/>
    <n v="0"/>
    <n v="560.5"/>
    <n v="19.100000000000001"/>
    <n v="0.5"/>
    <n v="0"/>
    <n v="3.8380756905986857E-15"/>
    <n v="1"/>
    <n v="6.6666666666641847E-3"/>
    <n v="0"/>
    <n v="-4.9266146717741321E-16"/>
    <n v="41"/>
    <n v="1"/>
    <n v="9"/>
    <n v="0.60000000000000009"/>
    <n v="5"/>
    <n v="0.50000000000000011"/>
    <n v="0"/>
    <x v="10"/>
  </r>
  <r>
    <x v="1"/>
    <d v="2011-11-06T00:00:00"/>
    <x v="0"/>
    <s v="O500"/>
    <x v="146"/>
    <x v="230"/>
    <n v="485878"/>
    <n v="59166"/>
    <n v="0"/>
    <n v="0"/>
    <n v="0"/>
    <n v="7.2"/>
    <n v="7"/>
    <n v="38.1"/>
    <m/>
    <n v="-1"/>
    <s v="Oscura"/>
    <n v="125.9"/>
    <n v="48.3"/>
    <n v="8.5"/>
    <n v="3.6"/>
    <n v="10.8"/>
    <n v="24.4"/>
    <n v="1"/>
    <n v="1.6"/>
    <n v="0"/>
    <n v="471.7"/>
    <n v="60.2"/>
    <n v="11.6"/>
    <n v="126"/>
    <n v="0.42000000000000459"/>
    <n v="48"/>
    <n v="0.31999999999999718"/>
    <n v="11"/>
    <n v="0.24444444444444399"/>
    <n v="24"/>
    <n v="0.8"/>
    <n v="9"/>
    <n v="0.60000000000000009"/>
    <n v="4"/>
    <n v="0.40000000000000013"/>
    <n v="0"/>
    <x v="11"/>
  </r>
  <r>
    <x v="1"/>
    <d v="2011-11-06T00:00:00"/>
    <x v="0"/>
    <s v="O500"/>
    <x v="146"/>
    <x v="516"/>
    <n v="486391"/>
    <n v="149791"/>
    <n v="0"/>
    <n v="0"/>
    <n v="0"/>
    <n v="17"/>
    <n v="6.8"/>
    <n v="36.4"/>
    <m/>
    <n v="-1"/>
    <s v="Oscura"/>
    <n v="65.3"/>
    <n v="50.5"/>
    <n v="9.9"/>
    <n v="0"/>
    <n v="12.4"/>
    <n v="17.899999999999999"/>
    <n v="1.1000000000000001"/>
    <n v="0"/>
    <n v="0"/>
    <n v="152.30000000000001"/>
    <n v="36.4"/>
    <n v="3"/>
    <n v="65"/>
    <n v="0.21666666666667023"/>
    <n v="51"/>
    <n v="0.33999999999999714"/>
    <n v="12"/>
    <n v="0.26666666666666622"/>
    <n v="18"/>
    <n v="0.60000000000000009"/>
    <n v="10"/>
    <n v="0.66666666666666674"/>
    <n v="0"/>
    <n v="1.3877787807814457E-16"/>
    <n v="0"/>
    <x v="12"/>
  </r>
  <r>
    <x v="1"/>
    <d v="2014-12-29T00:00:00"/>
    <x v="0"/>
    <s v="O500"/>
    <x v="147"/>
    <x v="263"/>
    <n v="850641"/>
    <n v="26394"/>
    <n v="0"/>
    <n v="6"/>
    <m/>
    <n v="21"/>
    <n v="7.1"/>
    <m/>
    <m/>
    <n v="0.02"/>
    <s v="Clara"/>
    <n v="59"/>
    <n v="65"/>
    <n v="0"/>
    <n v="0"/>
    <n v="7"/>
    <n v="8"/>
    <n v="1"/>
    <n v="0"/>
    <n v="0"/>
    <n v="35"/>
    <n v="5"/>
    <n v="1"/>
    <n v="59"/>
    <n v="0.19666666666667026"/>
    <n v="65"/>
    <n v="0.4333333333333303"/>
    <n v="7"/>
    <n v="0.15555555555555509"/>
    <n v="8"/>
    <n v="0.26666666666666683"/>
    <n v="0"/>
    <n v="1.9428902930940239E-16"/>
    <n v="0"/>
    <n v="1.3877787807814457E-16"/>
    <n v="1"/>
    <x v="0"/>
  </r>
  <r>
    <x v="1"/>
    <d v="2014-12-29T00:00:00"/>
    <x v="0"/>
    <s v="O500"/>
    <x v="147"/>
    <x v="517"/>
    <n v="819596"/>
    <n v="48045"/>
    <n v="0"/>
    <n v="22"/>
    <m/>
    <n v="4"/>
    <n v="5.9"/>
    <m/>
    <m/>
    <n v="7.0000000000000007E-2"/>
    <m/>
    <n v="223"/>
    <n v="94"/>
    <n v="19"/>
    <n v="1"/>
    <n v="23"/>
    <n v="21"/>
    <n v="1"/>
    <n v="2"/>
    <n v="2"/>
    <n v="70"/>
    <n v="15"/>
    <n v="3"/>
    <n v="223"/>
    <n v="0.74333333333333595"/>
    <n v="94"/>
    <n v="0.62666666666666426"/>
    <n v="23"/>
    <n v="0.51111111111111041"/>
    <n v="21"/>
    <n v="0.70000000000000007"/>
    <n v="19"/>
    <n v="1"/>
    <n v="1"/>
    <n v="0.10000000000000014"/>
    <n v="0"/>
    <x v="1"/>
  </r>
  <r>
    <x v="1"/>
    <d v="2014-12-29T00:00:00"/>
    <x v="0"/>
    <s v="O500"/>
    <x v="147"/>
    <x v="139"/>
    <n v="768502"/>
    <n v="52544"/>
    <n v="0"/>
    <n v="8"/>
    <m/>
    <n v="2"/>
    <n v="5.9020000000000001"/>
    <n v="27.82"/>
    <n v="1.28"/>
    <n v="0.21"/>
    <m/>
    <n v="100"/>
    <n v="64"/>
    <n v="2"/>
    <n v="0"/>
    <n v="6"/>
    <n v="12"/>
    <n v="0"/>
    <m/>
    <n v="0"/>
    <n v="38"/>
    <n v="4"/>
    <n v="0"/>
    <n v="100"/>
    <n v="0.33333333333333737"/>
    <n v="64"/>
    <n v="0.42666666666666364"/>
    <n v="6"/>
    <n v="0.13333333333333286"/>
    <n v="12"/>
    <n v="0.40000000000000013"/>
    <n v="2"/>
    <n v="0.13333333333333353"/>
    <n v="0"/>
    <n v="1.3877787807814457E-16"/>
    <n v="0"/>
    <x v="2"/>
  </r>
  <r>
    <x v="1"/>
    <d v="2014-12-29T00:00:00"/>
    <x v="0"/>
    <s v="O500"/>
    <x v="147"/>
    <x v="352"/>
    <n v="762372"/>
    <n v="46414"/>
    <n v="0"/>
    <n v="2"/>
    <m/>
    <n v="2"/>
    <n v="5.8"/>
    <m/>
    <m/>
    <n v="0.25"/>
    <m/>
    <n v="96"/>
    <n v="31"/>
    <n v="2"/>
    <n v="0"/>
    <n v="5"/>
    <n v="12"/>
    <n v="0"/>
    <n v="0"/>
    <n v="0"/>
    <n v="29"/>
    <n v="4"/>
    <n v="0"/>
    <n v="96"/>
    <n v="0.32000000000000395"/>
    <n v="31"/>
    <n v="0.20666666666666406"/>
    <n v="5"/>
    <n v="0.11111111111111063"/>
    <n v="12"/>
    <n v="0.40000000000000013"/>
    <n v="2"/>
    <n v="0.13333333333333353"/>
    <n v="0"/>
    <n v="1.3877787807814457E-16"/>
    <n v="0"/>
    <x v="3"/>
  </r>
  <r>
    <x v="1"/>
    <d v="2014-12-29T00:00:00"/>
    <x v="1"/>
    <s v="O500"/>
    <x v="147"/>
    <x v="91"/>
    <n v="749451"/>
    <n v="33493"/>
    <n v="0"/>
    <n v="3"/>
    <m/>
    <n v="2"/>
    <n v="6"/>
    <m/>
    <m/>
    <n v="0.27"/>
    <m/>
    <n v="109"/>
    <n v="32"/>
    <n v="3"/>
    <n v="0"/>
    <n v="5"/>
    <n v="12"/>
    <n v="0"/>
    <n v="0"/>
    <n v="0"/>
    <n v="41"/>
    <n v="5"/>
    <n v="0"/>
    <n v="109"/>
    <n v="0.36333333333333756"/>
    <n v="32"/>
    <n v="0.21333333333333071"/>
    <n v="5"/>
    <n v="0.11111111111111063"/>
    <n v="12"/>
    <n v="0.40000000000000013"/>
    <n v="3"/>
    <n v="0.20000000000000018"/>
    <n v="0"/>
    <n v="1.3877787807814457E-16"/>
    <n v="0"/>
    <x v="4"/>
  </r>
  <r>
    <x v="1"/>
    <d v="2014-12-29T00:00:00"/>
    <x v="1"/>
    <s v="O500"/>
    <x v="147"/>
    <x v="165"/>
    <n v="709743"/>
    <n v="108366"/>
    <n v="0"/>
    <n v="2"/>
    <m/>
    <n v="1"/>
    <n v="6.5"/>
    <n v="31.2"/>
    <n v="1.47"/>
    <n v="0.03"/>
    <m/>
    <n v="37"/>
    <n v="28"/>
    <n v="1"/>
    <n v="0"/>
    <n v="3"/>
    <n v="4"/>
    <n v="0"/>
    <n v="0"/>
    <n v="0"/>
    <n v="30"/>
    <n v="2"/>
    <n v="1"/>
    <n v="37"/>
    <n v="0.12333333333333707"/>
    <n v="28"/>
    <n v="0.18666666666666409"/>
    <n v="3"/>
    <n v="6.666666666666618E-2"/>
    <n v="4"/>
    <n v="0.13333333333333353"/>
    <n v="1"/>
    <n v="6.666666666666686E-2"/>
    <n v="0"/>
    <n v="1.3877787807814457E-16"/>
    <n v="0"/>
    <x v="5"/>
  </r>
  <r>
    <x v="1"/>
    <d v="2014-12-29T00:00:00"/>
    <x v="1"/>
    <s v="O500"/>
    <x v="147"/>
    <x v="518"/>
    <n v="673550"/>
    <n v="72173"/>
    <n v="0"/>
    <n v="3"/>
    <m/>
    <n v="15"/>
    <n v="7.2"/>
    <n v="37.700000000000003"/>
    <n v="0.35"/>
    <n v="0.05"/>
    <s v=""/>
    <n v="248"/>
    <n v="87"/>
    <n v="3"/>
    <n v="0"/>
    <n v="12"/>
    <n v="16"/>
    <n v="1"/>
    <n v="1"/>
    <n v="1"/>
    <n v="90"/>
    <n v="48"/>
    <n v="2"/>
    <n v="248"/>
    <n v="0.82666666666666844"/>
    <n v="87"/>
    <n v="0.5799999999999973"/>
    <n v="12"/>
    <n v="0.26666666666666622"/>
    <n v="16"/>
    <n v="0.53333333333333344"/>
    <n v="3"/>
    <n v="0.20000000000000018"/>
    <n v="0"/>
    <n v="1.3877787807814457E-16"/>
    <n v="0"/>
    <x v="6"/>
  </r>
  <r>
    <x v="1"/>
    <d v="2014-12-29T00:00:00"/>
    <x v="1"/>
    <s v="O500"/>
    <x v="147"/>
    <x v="11"/>
    <n v="633942"/>
    <n v="32565"/>
    <n v="0"/>
    <n v="3"/>
    <n v="0"/>
    <n v="12"/>
    <n v="7.1"/>
    <n v="36.200000000000003"/>
    <n v="0.9"/>
    <n v="0.1"/>
    <s v="Clara"/>
    <n v="49"/>
    <n v="39"/>
    <n v="2"/>
    <n v="0"/>
    <n v="7"/>
    <n v="7"/>
    <n v="0"/>
    <n v="0"/>
    <n v="0"/>
    <n v="25"/>
    <n v="5"/>
    <n v="1"/>
    <n v="49"/>
    <n v="0.16333333333333699"/>
    <n v="39"/>
    <n v="0.25999999999999729"/>
    <n v="7"/>
    <n v="0.15555555555555509"/>
    <n v="7"/>
    <n v="0.2333333333333335"/>
    <n v="2"/>
    <n v="0.13333333333333353"/>
    <n v="0"/>
    <n v="1.3877787807814457E-16"/>
    <n v="0"/>
    <x v="7"/>
  </r>
  <r>
    <x v="1"/>
    <d v="2014-12-29T00:00:00"/>
    <x v="1"/>
    <s v="O500"/>
    <x v="147"/>
    <x v="451"/>
    <n v="566487"/>
    <n v="93058"/>
    <n v="0"/>
    <n v="3"/>
    <n v="0"/>
    <n v="-1"/>
    <n v="7.2"/>
    <n v="37.4"/>
    <m/>
    <n v="-1"/>
    <s v="Oscura"/>
    <n v="356"/>
    <n v="93"/>
    <n v="21"/>
    <n v="0"/>
    <n v="23"/>
    <n v="24"/>
    <n v="-1"/>
    <n v="-1"/>
    <n v="-1"/>
    <n v="-1"/>
    <n v="-1"/>
    <n v="-1"/>
    <n v="356"/>
    <n v="1.3"/>
    <n v="93"/>
    <n v="0.62"/>
    <n v="23"/>
    <n v="0.51111111111111041"/>
    <n v="24"/>
    <n v="0.8"/>
    <n v="21"/>
    <n v="1"/>
    <n v="0"/>
    <n v="1.3877787807814457E-16"/>
    <n v="0"/>
    <x v="8"/>
  </r>
  <r>
    <x v="1"/>
    <d v="2014-12-29T00:00:00"/>
    <x v="1"/>
    <s v="O500"/>
    <x v="147"/>
    <x v="373"/>
    <n v="545857"/>
    <n v="151591"/>
    <n v="0"/>
    <n v="0"/>
    <n v="0"/>
    <n v="26.7"/>
    <n v="7"/>
    <n v="39.9"/>
    <m/>
    <n v="-1"/>
    <s v="Oscura"/>
    <n v="0"/>
    <n v="0.8"/>
    <n v="11.1"/>
    <n v="2.2000000000000002"/>
    <n v="0"/>
    <n v="32.1"/>
    <n v="0.7"/>
    <n v="0"/>
    <n v="0"/>
    <n v="77.8"/>
    <n v="11.7"/>
    <n v="4.4000000000000004"/>
    <n v="0"/>
    <n v="3.8380756905986857E-15"/>
    <n v="1"/>
    <n v="6.6666666666641847E-3"/>
    <n v="0"/>
    <n v="-4.9266146717741321E-16"/>
    <n v="32"/>
    <n v="1"/>
    <n v="11"/>
    <n v="0.73333333333333339"/>
    <n v="2"/>
    <n v="0.20000000000000015"/>
    <n v="0"/>
    <x v="9"/>
  </r>
  <r>
    <x v="1"/>
    <d v="2011-11-13T00:00:00"/>
    <x v="0"/>
    <s v="O500"/>
    <x v="148"/>
    <x v="401"/>
    <n v="843287"/>
    <n v="80741"/>
    <n v="0"/>
    <n v="6"/>
    <m/>
    <n v="3"/>
    <n v="6"/>
    <m/>
    <m/>
    <n v="0.41"/>
    <m/>
    <n v="62"/>
    <n v="102"/>
    <n v="20"/>
    <n v="0"/>
    <n v="10"/>
    <n v="6"/>
    <n v="0"/>
    <n v="1"/>
    <n v="0"/>
    <n v="37"/>
    <n v="9"/>
    <n v="1"/>
    <n v="62"/>
    <n v="0.20666666666667025"/>
    <n v="102"/>
    <n v="0.67999999999999794"/>
    <n v="10"/>
    <n v="0.22222222222222177"/>
    <n v="6"/>
    <n v="0.20000000000000018"/>
    <n v="20"/>
    <n v="1"/>
    <n v="0"/>
    <n v="1.3877787807814457E-16"/>
    <n v="1"/>
    <x v="0"/>
  </r>
  <r>
    <x v="1"/>
    <d v="2011-11-13T00:00:00"/>
    <x v="0"/>
    <s v="O500"/>
    <x v="148"/>
    <x v="519"/>
    <n v="814726"/>
    <n v="52180"/>
    <n v="0"/>
    <n v="2"/>
    <m/>
    <n v="3"/>
    <n v="6.3"/>
    <m/>
    <m/>
    <n v="0.52"/>
    <m/>
    <n v="53"/>
    <n v="58"/>
    <n v="31"/>
    <n v="0"/>
    <n v="6"/>
    <n v="5"/>
    <n v="1"/>
    <n v="0"/>
    <n v="0"/>
    <n v="39"/>
    <n v="5"/>
    <n v="1"/>
    <n v="53"/>
    <n v="0.1766666666666703"/>
    <n v="58"/>
    <n v="0.38666666666666372"/>
    <n v="6"/>
    <n v="0.13333333333333286"/>
    <n v="5"/>
    <n v="0.16666666666666685"/>
    <n v="31"/>
    <n v="1"/>
    <n v="0"/>
    <n v="1.3877787807814457E-16"/>
    <n v="0"/>
    <x v="1"/>
  </r>
  <r>
    <x v="1"/>
    <d v="2011-11-13T00:00:00"/>
    <x v="0"/>
    <s v="O500"/>
    <x v="148"/>
    <x v="510"/>
    <n v="804109"/>
    <n v="41563"/>
    <n v="0"/>
    <n v="2"/>
    <m/>
    <n v="2"/>
    <n v="6.3"/>
    <m/>
    <m/>
    <n v="0.52"/>
    <m/>
    <n v="56"/>
    <n v="52"/>
    <n v="33"/>
    <n v="0"/>
    <n v="5"/>
    <n v="6"/>
    <n v="0"/>
    <n v="0"/>
    <n v="0"/>
    <n v="53"/>
    <n v="6"/>
    <n v="1"/>
    <n v="56"/>
    <n v="0.18666666666667028"/>
    <n v="52"/>
    <n v="0.34666666666666379"/>
    <n v="5"/>
    <n v="0.11111111111111063"/>
    <n v="6"/>
    <n v="0.20000000000000018"/>
    <n v="33"/>
    <n v="1"/>
    <n v="0"/>
    <n v="1.3877787807814457E-16"/>
    <n v="0"/>
    <x v="2"/>
  </r>
  <r>
    <x v="1"/>
    <d v="2011-11-13T00:00:00"/>
    <x v="0"/>
    <s v="O500"/>
    <x v="148"/>
    <x v="424"/>
    <n v="494280"/>
    <n v="73646"/>
    <n v="0"/>
    <n v="3"/>
    <m/>
    <n v="5"/>
    <n v="5.8860000000000001"/>
    <n v="27.69"/>
    <n v="1.3"/>
    <n v="0.53"/>
    <m/>
    <n v="99"/>
    <n v="62"/>
    <n v="4"/>
    <n v="0"/>
    <n v="7"/>
    <n v="9"/>
    <n v="0"/>
    <m/>
    <n v="0"/>
    <n v="30"/>
    <n v="4"/>
    <n v="0"/>
    <n v="99"/>
    <n v="0.33000000000000401"/>
    <n v="62"/>
    <n v="0.41333333333333033"/>
    <n v="7"/>
    <n v="0.15555555555555509"/>
    <n v="9"/>
    <n v="0.30000000000000016"/>
    <n v="4"/>
    <n v="0.26666666666666683"/>
    <n v="0"/>
    <n v="1.3877787807814457E-16"/>
    <n v="0"/>
    <x v="3"/>
  </r>
  <r>
    <x v="1"/>
    <d v="2011-11-13T00:00:00"/>
    <x v="0"/>
    <s v="O500"/>
    <x v="148"/>
    <x v="13"/>
    <n v="771532"/>
    <n v="25351"/>
    <n v="0"/>
    <n v="4"/>
    <m/>
    <n v="4"/>
    <n v="6.0869999999999997"/>
    <n v="29"/>
    <n v="1.17"/>
    <n v="7.0000000000000007E-2"/>
    <m/>
    <n v="44"/>
    <n v="61"/>
    <n v="6"/>
    <n v="0"/>
    <n v="10"/>
    <n v="4"/>
    <n v="0"/>
    <m/>
    <n v="0"/>
    <n v="33"/>
    <n v="3"/>
    <n v="2"/>
    <n v="44"/>
    <n v="0.14666666666667036"/>
    <n v="61"/>
    <n v="0.40666666666666368"/>
    <n v="10"/>
    <n v="0.22222222222222177"/>
    <n v="4"/>
    <n v="0.13333333333333353"/>
    <n v="6"/>
    <n v="0.40000000000000013"/>
    <n v="0"/>
    <n v="1.3877787807814457E-16"/>
    <n v="0"/>
    <x v="4"/>
  </r>
  <r>
    <x v="1"/>
    <d v="2011-11-13T00:00:00"/>
    <x v="0"/>
    <s v="O500"/>
    <x v="148"/>
    <x v="91"/>
    <n v="759231"/>
    <n v="13050"/>
    <n v="0"/>
    <n v="4"/>
    <m/>
    <n v="3"/>
    <n v="6.4"/>
    <m/>
    <m/>
    <n v="0.08"/>
    <m/>
    <n v="30"/>
    <n v="39"/>
    <n v="7"/>
    <n v="0"/>
    <n v="5"/>
    <n v="5"/>
    <n v="0"/>
    <n v="0"/>
    <n v="1"/>
    <n v="37"/>
    <n v="4"/>
    <n v="1"/>
    <n v="30"/>
    <n v="0.10000000000000378"/>
    <n v="39"/>
    <n v="0.25999999999999729"/>
    <n v="5"/>
    <n v="0.11111111111111063"/>
    <n v="5"/>
    <n v="0.16666666666666685"/>
    <n v="7"/>
    <n v="0.46666666666666679"/>
    <n v="0"/>
    <n v="1.3877787807814457E-16"/>
    <n v="0"/>
    <x v="5"/>
  </r>
  <r>
    <x v="1"/>
    <d v="2011-11-13T00:00:00"/>
    <x v="0"/>
    <s v="O500"/>
    <x v="148"/>
    <x v="97"/>
    <n v="720474"/>
    <n v="68092"/>
    <n v="0"/>
    <n v="1"/>
    <m/>
    <n v="1"/>
    <n v="6.9"/>
    <n v="35.1"/>
    <n v="1.21"/>
    <n v="0"/>
    <m/>
    <n v="78"/>
    <n v="34"/>
    <n v="2"/>
    <n v="0"/>
    <n v="4"/>
    <n v="6"/>
    <n v="0"/>
    <n v="0"/>
    <n v="0"/>
    <n v="32"/>
    <n v="2"/>
    <n v="1"/>
    <n v="78"/>
    <n v="0.26000000000000356"/>
    <n v="34"/>
    <n v="0.22666666666666402"/>
    <n v="4"/>
    <n v="8.8888888888888407E-2"/>
    <n v="6"/>
    <n v="0.20000000000000018"/>
    <n v="2"/>
    <n v="0.13333333333333353"/>
    <n v="0"/>
    <n v="1.3877787807814457E-16"/>
    <n v="0"/>
    <x v="6"/>
  </r>
  <r>
    <x v="1"/>
    <d v="2011-11-13T00:00:00"/>
    <x v="0"/>
    <s v="O500"/>
    <x v="148"/>
    <x v="154"/>
    <n v="683139"/>
    <n v="30757"/>
    <n v="0"/>
    <n v="1"/>
    <m/>
    <n v="1"/>
    <n v="7.1"/>
    <n v="35.200000000000003"/>
    <n v="1.1000000000000001"/>
    <n v="0.1"/>
    <s v="Clara"/>
    <n v="45"/>
    <n v="22"/>
    <n v="2"/>
    <n v="0"/>
    <n v="2"/>
    <n v="6"/>
    <n v="0"/>
    <n v="0"/>
    <n v="0"/>
    <n v="23"/>
    <n v="2"/>
    <n v="0"/>
    <n v="45"/>
    <n v="0.15000000000000369"/>
    <n v="22"/>
    <n v="0.14666666666666417"/>
    <n v="2"/>
    <n v="4.4444444444443953E-2"/>
    <n v="6"/>
    <n v="0.20000000000000018"/>
    <n v="2"/>
    <n v="0.13333333333333353"/>
    <n v="0"/>
    <n v="1.3877787807814457E-16"/>
    <n v="0"/>
    <x v="7"/>
  </r>
  <r>
    <x v="1"/>
    <d v="2011-11-13T00:00:00"/>
    <x v="0"/>
    <s v="O500"/>
    <x v="148"/>
    <x v="73"/>
    <n v="652382"/>
    <n v="185537"/>
    <n v="0"/>
    <n v="3"/>
    <n v="0"/>
    <n v="2"/>
    <n v="7.2"/>
    <n v="37.4"/>
    <n v="0"/>
    <n v="0.1"/>
    <s v="Clara"/>
    <n v="61"/>
    <n v="34"/>
    <n v="2"/>
    <n v="0"/>
    <n v="5"/>
    <n v="5"/>
    <n v="0"/>
    <n v="1"/>
    <n v="0"/>
    <n v="28"/>
    <n v="2"/>
    <n v="0"/>
    <n v="61"/>
    <n v="0.20333333333333692"/>
    <n v="34"/>
    <n v="0.22666666666666402"/>
    <n v="5"/>
    <n v="0.11111111111111063"/>
    <n v="5"/>
    <n v="0.16666666666666685"/>
    <n v="2"/>
    <n v="0.13333333333333353"/>
    <n v="0"/>
    <n v="1.3877787807814457E-16"/>
    <n v="0"/>
    <x v="8"/>
  </r>
  <r>
    <x v="1"/>
    <d v="2011-11-13T00:00:00"/>
    <x v="0"/>
    <s v="O500"/>
    <x v="148"/>
    <x v="520"/>
    <n v="619564"/>
    <n v="152719"/>
    <n v="0"/>
    <n v="3"/>
    <n v="-1"/>
    <n v="4"/>
    <n v="7.2"/>
    <n v="37"/>
    <n v="0.3"/>
    <n v="0.1"/>
    <s v="Clara"/>
    <n v="83"/>
    <n v="60"/>
    <n v="8"/>
    <n v="0"/>
    <n v="10"/>
    <n v="8"/>
    <n v="0"/>
    <n v="0"/>
    <n v="-1"/>
    <n v="35"/>
    <n v="5"/>
    <n v="1"/>
    <n v="83"/>
    <n v="0.27666666666667034"/>
    <n v="60"/>
    <n v="0.39999999999999702"/>
    <n v="10"/>
    <n v="0.22222222222222177"/>
    <n v="8"/>
    <n v="0.26666666666666683"/>
    <n v="8"/>
    <n v="0.53333333333333344"/>
    <n v="0"/>
    <n v="1.3877787807814457E-16"/>
    <n v="0"/>
    <x v="9"/>
  </r>
  <r>
    <x v="1"/>
    <d v="2011-11-13T00:00:00"/>
    <x v="0"/>
    <s v="O500"/>
    <x v="148"/>
    <x v="521"/>
    <n v="590583"/>
    <n v="123738"/>
    <n v="0"/>
    <n v="1.3"/>
    <n v="0"/>
    <n v="16.8"/>
    <n v="7"/>
    <n v="36.5"/>
    <m/>
    <n v="-1"/>
    <s v="Oscura"/>
    <n v="161.5"/>
    <n v="66.8"/>
    <n v="10.8"/>
    <n v="2.5"/>
    <n v="18.600000000000001"/>
    <n v="19.399999999999999"/>
    <n v="0.6"/>
    <n v="0"/>
    <n v="0"/>
    <n v="49.4"/>
    <n v="35.6"/>
    <n v="0.2"/>
    <n v="162"/>
    <n v="0.5400000000000047"/>
    <n v="67"/>
    <n v="0.4466666666666636"/>
    <n v="19"/>
    <n v="0.42222222222222161"/>
    <n v="19"/>
    <n v="0.63333333333333341"/>
    <n v="11"/>
    <n v="0.73333333333333339"/>
    <n v="3"/>
    <n v="0.30000000000000016"/>
    <n v="0"/>
    <x v="10"/>
  </r>
  <r>
    <x v="1"/>
    <d v="2011-11-13T00:00:00"/>
    <x v="0"/>
    <s v="O500"/>
    <x v="148"/>
    <x v="275"/>
    <n v="556718"/>
    <n v="89873"/>
    <n v="0"/>
    <n v="0"/>
    <n v="0"/>
    <n v="16.7"/>
    <n v="6.8"/>
    <n v="37.200000000000003"/>
    <m/>
    <n v="-1"/>
    <s v="Oscura"/>
    <n v="168.5"/>
    <n v="3.8"/>
    <n v="11.1"/>
    <n v="0.2"/>
    <n v="2.2000000000000002"/>
    <n v="23.5"/>
    <n v="0"/>
    <n v="1.9"/>
    <n v="0"/>
    <n v="30.1"/>
    <n v="34"/>
    <n v="0.9"/>
    <n v="169"/>
    <n v="0.56333333333333779"/>
    <n v="4"/>
    <n v="2.6666666666664188E-2"/>
    <n v="2"/>
    <n v="4.4444444444443953E-2"/>
    <n v="24"/>
    <n v="0.8"/>
    <n v="11"/>
    <n v="0.73333333333333339"/>
    <n v="0"/>
    <n v="1.3877787807814457E-16"/>
    <n v="0"/>
    <x v="11"/>
  </r>
  <r>
    <x v="1"/>
    <d v="2011-11-13T00:00:00"/>
    <x v="0"/>
    <s v="O500"/>
    <x v="148"/>
    <x v="522"/>
    <n v="515040"/>
    <n v="48195"/>
    <n v="0"/>
    <n v="0"/>
    <n v="0"/>
    <n v="17.399999999999999"/>
    <n v="6.7"/>
    <n v="35.799999999999997"/>
    <m/>
    <n v="-1"/>
    <s v="Oscura"/>
    <n v="77.099999999999994"/>
    <n v="50"/>
    <n v="5.7"/>
    <n v="1.6"/>
    <n v="12"/>
    <n v="13.1"/>
    <n v="0.7"/>
    <n v="0"/>
    <n v="0"/>
    <n v="233.2"/>
    <n v="41.9"/>
    <n v="19.3"/>
    <n v="77"/>
    <n v="0.25666666666667021"/>
    <n v="50"/>
    <n v="0.33333333333333048"/>
    <n v="12"/>
    <n v="0.26666666666666622"/>
    <n v="13"/>
    <n v="0.43333333333333346"/>
    <n v="6"/>
    <n v="0.40000000000000013"/>
    <n v="2"/>
    <n v="0.20000000000000015"/>
    <n v="0"/>
    <x v="12"/>
  </r>
  <r>
    <x v="1"/>
    <d v="2012-05-05T00:00:00"/>
    <x v="0"/>
    <s v="O500"/>
    <x v="149"/>
    <x v="347"/>
    <n v="883704"/>
    <n v="31012"/>
    <n v="0"/>
    <n v="3"/>
    <m/>
    <n v="1"/>
    <n v="7.1"/>
    <m/>
    <m/>
    <n v="0"/>
    <s v="Clara"/>
    <n v="24"/>
    <n v="47"/>
    <n v="5"/>
    <n v="0"/>
    <n v="6"/>
    <n v="3"/>
    <n v="0"/>
    <n v="0"/>
    <n v="0"/>
    <n v="29"/>
    <n v="2"/>
    <n v="0"/>
    <n v="24"/>
    <n v="8.0000000000003818E-2"/>
    <n v="47"/>
    <n v="0.31333333333333052"/>
    <n v="6"/>
    <n v="0.13333333333333286"/>
    <n v="3"/>
    <n v="0.1000000000000002"/>
    <n v="5"/>
    <n v="0.33333333333333348"/>
    <n v="0"/>
    <n v="1.3877787807814457E-16"/>
    <n v="1"/>
    <x v="0"/>
  </r>
  <r>
    <x v="1"/>
    <d v="2012-05-05T00:00:00"/>
    <x v="0"/>
    <s v="O500"/>
    <x v="149"/>
    <x v="456"/>
    <n v="852693"/>
    <n v="85316"/>
    <n v="0"/>
    <n v="9"/>
    <m/>
    <n v="6"/>
    <n v="5.7"/>
    <m/>
    <m/>
    <n v="0.4"/>
    <m/>
    <n v="109"/>
    <n v="141"/>
    <n v="21"/>
    <n v="1"/>
    <n v="28"/>
    <n v="10"/>
    <n v="1"/>
    <n v="1"/>
    <n v="1"/>
    <n v="39"/>
    <n v="8"/>
    <n v="2"/>
    <n v="109"/>
    <n v="0.36333333333333756"/>
    <n v="141"/>
    <n v="0.93999999999999961"/>
    <n v="28"/>
    <n v="0.62222222222222168"/>
    <n v="10"/>
    <n v="0.33339999999999997"/>
    <n v="21"/>
    <n v="1"/>
    <n v="1"/>
    <n v="0.10000000000000014"/>
    <n v="0"/>
    <x v="1"/>
  </r>
  <r>
    <x v="1"/>
    <d v="2012-05-05T00:00:00"/>
    <x v="0"/>
    <s v="O500"/>
    <x v="149"/>
    <x v="25"/>
    <n v="519489"/>
    <n v="17616"/>
    <n v="0"/>
    <n v="1"/>
    <m/>
    <n v="4"/>
    <n v="6.1909999999999998"/>
    <n v="28.69"/>
    <n v="1.25"/>
    <n v="0.04"/>
    <m/>
    <n v="46"/>
    <n v="20"/>
    <n v="1"/>
    <n v="0"/>
    <n v="4"/>
    <n v="3"/>
    <n v="0"/>
    <m/>
    <n v="0"/>
    <n v="26"/>
    <n v="2"/>
    <n v="0"/>
    <n v="46"/>
    <n v="0.15333333333333701"/>
    <n v="20"/>
    <n v="0.13333333333333086"/>
    <n v="4"/>
    <n v="8.8888888888888407E-2"/>
    <n v="3"/>
    <n v="0.1000000000000002"/>
    <n v="1"/>
    <n v="6.666666666666686E-2"/>
    <n v="0"/>
    <n v="1.3877787807814457E-16"/>
    <n v="0"/>
    <x v="2"/>
  </r>
  <r>
    <x v="1"/>
    <d v="2012-05-05T00:00:00"/>
    <x v="0"/>
    <s v="O500"/>
    <x v="149"/>
    <x v="60"/>
    <n v="478479"/>
    <n v="57845"/>
    <n v="0"/>
    <n v="4"/>
    <m/>
    <n v="3"/>
    <n v="6"/>
    <n v="29.2"/>
    <n v="1.24"/>
    <n v="0.49"/>
    <m/>
    <n v="72"/>
    <n v="52"/>
    <n v="5"/>
    <n v="0"/>
    <n v="4"/>
    <n v="8"/>
    <n v="0"/>
    <n v="0"/>
    <n v="0"/>
    <n v="27"/>
    <n v="6"/>
    <n v="0"/>
    <n v="72"/>
    <n v="0.24000000000000352"/>
    <n v="52"/>
    <n v="0.34666666666666379"/>
    <n v="4"/>
    <n v="8.8888888888888407E-2"/>
    <n v="8"/>
    <n v="0.26666666666666683"/>
    <n v="5"/>
    <n v="0.33333333333333348"/>
    <n v="0"/>
    <n v="1.3877787807814457E-16"/>
    <n v="0"/>
    <x v="3"/>
  </r>
  <r>
    <x v="1"/>
    <d v="2012-05-05T00:00:00"/>
    <x v="0"/>
    <s v="O500"/>
    <x v="149"/>
    <x v="33"/>
    <n v="468447"/>
    <n v="47813"/>
    <n v="0"/>
    <n v="3"/>
    <m/>
    <n v="3"/>
    <n v="6.2"/>
    <m/>
    <m/>
    <n v="0.56000000000000005"/>
    <m/>
    <n v="34"/>
    <n v="39"/>
    <n v="5"/>
    <n v="0"/>
    <n v="4"/>
    <n v="5"/>
    <n v="0"/>
    <n v="0"/>
    <n v="0"/>
    <n v="29"/>
    <n v="3"/>
    <n v="0"/>
    <n v="34"/>
    <n v="0.11333333333333709"/>
    <n v="39"/>
    <n v="0.25999999999999729"/>
    <n v="4"/>
    <n v="8.8888888888888407E-2"/>
    <n v="5"/>
    <n v="0.16666666666666685"/>
    <n v="5"/>
    <n v="0.33333333333333348"/>
    <n v="0"/>
    <n v="1.3877787807814457E-16"/>
    <n v="0"/>
    <x v="4"/>
  </r>
  <r>
    <x v="1"/>
    <d v="2012-05-05T00:00:00"/>
    <x v="0"/>
    <s v="O500"/>
    <x v="149"/>
    <x v="33"/>
    <n v="496365"/>
    <n v="87120"/>
    <n v="0"/>
    <n v="2"/>
    <m/>
    <n v="4"/>
    <n v="6"/>
    <m/>
    <m/>
    <n v="0.14000000000000001"/>
    <m/>
    <n v="83"/>
    <n v="40"/>
    <n v="5"/>
    <n v="0"/>
    <n v="6"/>
    <n v="8"/>
    <n v="0"/>
    <n v="1"/>
    <n v="0"/>
    <n v="29"/>
    <n v="7"/>
    <n v="1"/>
    <n v="83"/>
    <n v="0.27666666666667034"/>
    <n v="40"/>
    <n v="0.26666666666666394"/>
    <n v="6"/>
    <n v="0.13333333333333286"/>
    <n v="8"/>
    <n v="0.26666666666666683"/>
    <n v="5"/>
    <n v="0.33333333333333348"/>
    <n v="0"/>
    <n v="1.3877787807814457E-16"/>
    <n v="0"/>
    <x v="5"/>
  </r>
  <r>
    <x v="1"/>
    <d v="2012-05-05T00:00:00"/>
    <x v="0"/>
    <s v="O500"/>
    <x v="149"/>
    <x v="46"/>
    <n v="460170"/>
    <n v="50925"/>
    <n v="0"/>
    <n v="1"/>
    <m/>
    <n v="1"/>
    <n v="6.2"/>
    <m/>
    <m/>
    <n v="0.16"/>
    <m/>
    <n v="48"/>
    <n v="25"/>
    <n v="0"/>
    <n v="0"/>
    <n v="3"/>
    <n v="7"/>
    <n v="0"/>
    <n v="0"/>
    <n v="0"/>
    <n v="24"/>
    <n v="2"/>
    <n v="1"/>
    <n v="48"/>
    <n v="0.16000000000000367"/>
    <n v="25"/>
    <n v="0.16666666666666413"/>
    <n v="3"/>
    <n v="6.666666666666618E-2"/>
    <n v="7"/>
    <n v="0.2333333333333335"/>
    <n v="0"/>
    <n v="1.9428902930940239E-16"/>
    <n v="0"/>
    <n v="1.3877787807814457E-16"/>
    <n v="0"/>
    <x v="6"/>
  </r>
  <r>
    <x v="1"/>
    <d v="2012-05-05T00:00:00"/>
    <x v="0"/>
    <s v="O500"/>
    <x v="149"/>
    <x v="171"/>
    <n v="416099"/>
    <n v="98799"/>
    <n v="0"/>
    <n v="6"/>
    <m/>
    <n v="13"/>
    <n v="6.9"/>
    <n v="34.5"/>
    <n v="0.83"/>
    <n v="0.06"/>
    <m/>
    <n v="114"/>
    <n v="90"/>
    <n v="13"/>
    <n v="0"/>
    <n v="13"/>
    <n v="9"/>
    <n v="0"/>
    <n v="0"/>
    <n v="1"/>
    <n v="45"/>
    <n v="16"/>
    <n v="2"/>
    <n v="114"/>
    <n v="0.38000000000000433"/>
    <n v="90"/>
    <n v="0.59999999999999742"/>
    <n v="13"/>
    <n v="0.28888888888888842"/>
    <n v="9"/>
    <n v="0.30000000000000016"/>
    <n v="13"/>
    <n v="0.8666666666666667"/>
    <n v="0"/>
    <n v="1.3877787807814457E-16"/>
    <n v="0"/>
    <x v="7"/>
  </r>
  <r>
    <x v="1"/>
    <d v="2012-05-05T00:00:00"/>
    <x v="0"/>
    <s v="O500"/>
    <x v="149"/>
    <x v="41"/>
    <n v="402473"/>
    <n v="85173"/>
    <n v="0"/>
    <n v="4"/>
    <m/>
    <n v="10"/>
    <n v="7"/>
    <n v="35"/>
    <n v="0.85"/>
    <n v="0.05"/>
    <s v=""/>
    <n v="61"/>
    <n v="56"/>
    <n v="7"/>
    <n v="0"/>
    <n v="5"/>
    <n v="4"/>
    <n v="0"/>
    <n v="0"/>
    <n v="0"/>
    <n v="31"/>
    <n v="7"/>
    <n v="1"/>
    <n v="61"/>
    <n v="0.20333333333333692"/>
    <n v="56"/>
    <n v="0.37333333333333041"/>
    <n v="5"/>
    <n v="0.11111111111111063"/>
    <n v="4"/>
    <n v="0.13333333333333353"/>
    <n v="7"/>
    <n v="0.46666666666666679"/>
    <n v="0"/>
    <n v="1.3877787807814457E-16"/>
    <n v="0"/>
    <x v="8"/>
  </r>
  <r>
    <x v="1"/>
    <d v="2012-05-05T00:00:00"/>
    <x v="0"/>
    <s v="O500"/>
    <x v="149"/>
    <x v="518"/>
    <n v="409150"/>
    <n v="80142"/>
    <n v="0"/>
    <n v="2"/>
    <m/>
    <n v="6"/>
    <n v="7"/>
    <n v="35.799999999999997"/>
    <n v="0.73"/>
    <n v="0.05"/>
    <s v=""/>
    <n v="77"/>
    <n v="74"/>
    <n v="5"/>
    <n v="0"/>
    <n v="6"/>
    <n v="6"/>
    <n v="0"/>
    <n v="0"/>
    <n v="0"/>
    <n v="58"/>
    <n v="32"/>
    <n v="1"/>
    <n v="77"/>
    <n v="0.25666666666667021"/>
    <n v="74"/>
    <n v="0.49333333333333018"/>
    <n v="6"/>
    <n v="0.13333333333333286"/>
    <n v="6"/>
    <n v="0.20000000000000018"/>
    <n v="5"/>
    <n v="0.33333333333333348"/>
    <n v="0"/>
    <n v="1.3877787807814457E-16"/>
    <n v="0"/>
    <x v="9"/>
  </r>
  <r>
    <x v="1"/>
    <d v="2012-05-05T00:00:00"/>
    <x v="0"/>
    <s v="O500"/>
    <x v="149"/>
    <x v="145"/>
    <n v="394537"/>
    <n v="65529"/>
    <n v="0"/>
    <n v="2"/>
    <m/>
    <n v="6"/>
    <n v="7.1"/>
    <n v="36.200000000000003"/>
    <n v="1"/>
    <n v="0"/>
    <s v="Clara"/>
    <n v="66"/>
    <n v="68"/>
    <n v="5"/>
    <n v="0"/>
    <n v="6"/>
    <n v="6"/>
    <n v="0"/>
    <n v="0"/>
    <n v="0"/>
    <n v="59"/>
    <n v="28"/>
    <n v="1"/>
    <n v="66"/>
    <n v="0.22000000000000355"/>
    <n v="68"/>
    <n v="0.45333333333333026"/>
    <n v="6"/>
    <n v="0.13333333333333286"/>
    <n v="6"/>
    <n v="0.20000000000000018"/>
    <n v="5"/>
    <n v="0.33333333333333348"/>
    <n v="0"/>
    <n v="1.3877787807814457E-16"/>
    <n v="0"/>
    <x v="10"/>
  </r>
  <r>
    <x v="1"/>
    <d v="2012-05-05T00:00:00"/>
    <x v="0"/>
    <s v="O500"/>
    <x v="149"/>
    <x v="11"/>
    <n v="355278"/>
    <n v="37978"/>
    <n v="0"/>
    <n v="2"/>
    <n v="0"/>
    <n v="8"/>
    <n v="7.1"/>
    <n v="36"/>
    <n v="0.8"/>
    <n v="0"/>
    <s v="Clara"/>
    <n v="20"/>
    <n v="21"/>
    <n v="5"/>
    <n v="0"/>
    <n v="2"/>
    <n v="2"/>
    <n v="0"/>
    <n v="0"/>
    <n v="0"/>
    <n v="24"/>
    <n v="4"/>
    <n v="1"/>
    <n v="20"/>
    <n v="6.666666666667051E-2"/>
    <n v="21"/>
    <n v="0.13999999999999752"/>
    <n v="2"/>
    <n v="4.4444444444443953E-2"/>
    <n v="2"/>
    <n v="6.6666666666666874E-2"/>
    <n v="5"/>
    <n v="0.33333333333333348"/>
    <n v="0"/>
    <n v="1.3877787807814457E-16"/>
    <n v="0"/>
    <x v="11"/>
  </r>
  <r>
    <x v="1"/>
    <d v="2012-05-05T00:00:00"/>
    <x v="0"/>
    <s v="O500"/>
    <x v="149"/>
    <x v="11"/>
    <n v="361722"/>
    <n v="32714"/>
    <n v="0"/>
    <n v="2"/>
    <n v="0"/>
    <n v="4"/>
    <n v="7.2"/>
    <n v="36.5"/>
    <n v="0.5"/>
    <n v="0.1"/>
    <s v="Clara"/>
    <n v="41"/>
    <n v="27"/>
    <n v="6"/>
    <n v="0"/>
    <n v="4"/>
    <n v="5"/>
    <n v="0"/>
    <n v="0"/>
    <n v="0"/>
    <n v="29"/>
    <n v="4"/>
    <n v="0"/>
    <n v="41"/>
    <n v="0.13666666666667038"/>
    <n v="27"/>
    <n v="0.17999999999999744"/>
    <n v="4"/>
    <n v="8.8888888888888407E-2"/>
    <n v="5"/>
    <n v="0.16666666666666685"/>
    <n v="6"/>
    <n v="0.40000000000000013"/>
    <n v="0"/>
    <n v="1.3877787807814457E-16"/>
    <n v="0"/>
    <x v="12"/>
  </r>
  <r>
    <x v="1"/>
    <d v="2012-05-05T00:00:00"/>
    <x v="0"/>
    <s v="O500"/>
    <x v="149"/>
    <x v="350"/>
    <n v="273047"/>
    <n v="102138"/>
    <n v="0"/>
    <n v="2.8"/>
    <n v="0"/>
    <n v="15.2"/>
    <n v="6.9"/>
    <n v="36.5"/>
    <m/>
    <n v="-1"/>
    <s v="Oscura"/>
    <n v="108.1"/>
    <n v="77.099999999999994"/>
    <n v="22.8"/>
    <n v="2.6"/>
    <n v="12.2"/>
    <n v="18.3"/>
    <n v="1.3"/>
    <n v="0"/>
    <n v="0"/>
    <n v="40.6"/>
    <n v="31.5"/>
    <n v="0.8"/>
    <n v="108"/>
    <n v="0.36000000000000421"/>
    <n v="77"/>
    <n v="0.5133333333333302"/>
    <n v="12"/>
    <n v="0.26666666666666622"/>
    <n v="18"/>
    <n v="0.60000000000000009"/>
    <n v="23"/>
    <n v="1"/>
    <n v="3"/>
    <n v="0.30000000000000016"/>
    <n v="0"/>
    <x v="14"/>
  </r>
  <r>
    <x v="1"/>
    <d v="2012-05-05T00:00:00"/>
    <x v="0"/>
    <s v="O500"/>
    <x v="149"/>
    <x v="267"/>
    <n v="242192"/>
    <n v="71283"/>
    <n v="0"/>
    <n v="0"/>
    <n v="0"/>
    <n v="9.1"/>
    <n v="7"/>
    <n v="40"/>
    <m/>
    <n v="-1"/>
    <s v="Oscura"/>
    <n v="67.599999999999994"/>
    <n v="17.8"/>
    <n v="27.1"/>
    <n v="0.2"/>
    <n v="2.2000000000000002"/>
    <n v="13.2"/>
    <n v="0"/>
    <n v="2.7"/>
    <n v="0"/>
    <n v="7.1"/>
    <n v="14.1"/>
    <n v="0.2"/>
    <n v="68"/>
    <n v="0.22666666666667021"/>
    <n v="18"/>
    <n v="0.11999999999999754"/>
    <n v="2"/>
    <n v="4.4444444444443953E-2"/>
    <n v="13"/>
    <n v="0.43333333333333346"/>
    <n v="27"/>
    <n v="1"/>
    <n v="0"/>
    <n v="1.3877787807814457E-16"/>
    <n v="0"/>
    <x v="15"/>
  </r>
  <r>
    <x v="1"/>
    <d v="2013-01-05T00:00:00"/>
    <x v="0"/>
    <s v="O500"/>
    <x v="150"/>
    <x v="45"/>
    <n v="826842"/>
    <n v="82684"/>
    <n v="0"/>
    <n v="8"/>
    <m/>
    <n v="6"/>
    <n v="6"/>
    <m/>
    <m/>
    <n v="0.39"/>
    <m/>
    <n v="192"/>
    <n v="146"/>
    <n v="8"/>
    <n v="1"/>
    <n v="24"/>
    <n v="15"/>
    <n v="1"/>
    <n v="2"/>
    <n v="1"/>
    <n v="48"/>
    <n v="14"/>
    <n v="1"/>
    <n v="192"/>
    <n v="0.64000000000000368"/>
    <n v="146"/>
    <n v="0.97333333333333316"/>
    <n v="24"/>
    <n v="0.53333333333333266"/>
    <n v="15"/>
    <n v="0.50000000000000011"/>
    <n v="8"/>
    <n v="0.53333333333333344"/>
    <n v="1"/>
    <n v="0.10000000000000014"/>
    <n v="1"/>
    <x v="0"/>
  </r>
  <r>
    <x v="1"/>
    <d v="2013-01-05T00:00:00"/>
    <x v="0"/>
    <s v="O500"/>
    <x v="150"/>
    <x v="23"/>
    <n v="790048"/>
    <n v="45890"/>
    <n v="0"/>
    <n v="7"/>
    <m/>
    <n v="6"/>
    <n v="5.9"/>
    <m/>
    <m/>
    <n v="0.21"/>
    <m/>
    <n v="60"/>
    <n v="84"/>
    <n v="8"/>
    <n v="0"/>
    <n v="18"/>
    <n v="6"/>
    <n v="1"/>
    <n v="1"/>
    <n v="0"/>
    <n v="45"/>
    <n v="13"/>
    <n v="2"/>
    <n v="60"/>
    <n v="0.20000000000000359"/>
    <n v="84"/>
    <n v="0.55999999999999717"/>
    <n v="18"/>
    <n v="0.39999999999999941"/>
    <n v="6"/>
    <n v="0.20000000000000018"/>
    <n v="8"/>
    <n v="0.53333333333333344"/>
    <n v="0"/>
    <n v="1.3877787807814457E-16"/>
    <n v="0"/>
    <x v="1"/>
  </r>
  <r>
    <x v="1"/>
    <d v="2013-01-05T00:00:00"/>
    <x v="0"/>
    <s v="O500"/>
    <x v="150"/>
    <x v="139"/>
    <n v="476290"/>
    <n v="60375"/>
    <n v="0"/>
    <n v="3"/>
    <m/>
    <n v="4"/>
    <n v="6.0670000000000002"/>
    <n v="28.21"/>
    <n v="1.23"/>
    <n v="0.2"/>
    <m/>
    <n v="47"/>
    <n v="34"/>
    <n v="2"/>
    <n v="0"/>
    <n v="11"/>
    <n v="3"/>
    <n v="0"/>
    <m/>
    <n v="0"/>
    <n v="28"/>
    <n v="3"/>
    <n v="0"/>
    <n v="47"/>
    <n v="0.15666666666667034"/>
    <n v="34"/>
    <n v="0.22666666666666402"/>
    <n v="11"/>
    <n v="0.24444444444444399"/>
    <n v="3"/>
    <n v="0.1000000000000002"/>
    <n v="2"/>
    <n v="0.13333333333333353"/>
    <n v="0"/>
    <n v="1.3877787807814457E-16"/>
    <n v="0"/>
    <x v="2"/>
  </r>
  <r>
    <x v="1"/>
    <d v="2013-01-05T00:00:00"/>
    <x v="0"/>
    <s v="O500"/>
    <x v="150"/>
    <x v="91"/>
    <n v="455166"/>
    <n v="43257"/>
    <n v="0"/>
    <n v="2"/>
    <m/>
    <n v="3"/>
    <n v="6.2"/>
    <m/>
    <m/>
    <n v="0.23"/>
    <m/>
    <n v="53"/>
    <n v="26"/>
    <n v="3"/>
    <n v="0"/>
    <n v="4"/>
    <n v="6"/>
    <n v="0"/>
    <n v="0"/>
    <n v="0"/>
    <n v="28"/>
    <n v="3"/>
    <n v="0"/>
    <n v="53"/>
    <n v="0.1766666666666703"/>
    <n v="26"/>
    <n v="0.17333333333333079"/>
    <n v="4"/>
    <n v="8.8888888888888407E-2"/>
    <n v="6"/>
    <n v="0.20000000000000018"/>
    <n v="3"/>
    <n v="0.20000000000000018"/>
    <n v="0"/>
    <n v="1.3877787807814457E-16"/>
    <n v="0"/>
    <x v="3"/>
  </r>
  <r>
    <x v="1"/>
    <d v="2013-01-05T00:00:00"/>
    <x v="0"/>
    <s v="O500"/>
    <x v="150"/>
    <x v="165"/>
    <n v="409476"/>
    <n v="100965"/>
    <n v="0"/>
    <n v="1"/>
    <m/>
    <n v="1"/>
    <n v="6.5"/>
    <n v="31.1"/>
    <n v="1.21"/>
    <n v="0.03"/>
    <m/>
    <n v="31"/>
    <n v="20"/>
    <n v="0"/>
    <n v="0"/>
    <n v="3"/>
    <n v="4"/>
    <n v="0"/>
    <n v="0"/>
    <n v="0"/>
    <n v="28"/>
    <n v="1"/>
    <n v="0"/>
    <n v="31"/>
    <n v="0.10333333333333711"/>
    <n v="20"/>
    <n v="0.13333333333333086"/>
    <n v="3"/>
    <n v="6.666666666666618E-2"/>
    <n v="4"/>
    <n v="0.13333333333333353"/>
    <n v="0"/>
    <n v="1.9428902930940239E-16"/>
    <n v="0"/>
    <n v="1.3877787807814457E-16"/>
    <n v="0"/>
    <x v="4"/>
  </r>
  <r>
    <x v="1"/>
    <d v="2013-01-05T00:00:00"/>
    <x v="0"/>
    <s v="O500"/>
    <x v="150"/>
    <x v="523"/>
    <n v="329008"/>
    <n v="153978"/>
    <n v="0"/>
    <n v="4"/>
    <n v="-1"/>
    <n v="11"/>
    <n v="7.1"/>
    <n v="37.1"/>
    <n v="0.1"/>
    <n v="0.1"/>
    <s v="Clara"/>
    <n v="187"/>
    <n v="84"/>
    <n v="24"/>
    <n v="0"/>
    <n v="12"/>
    <n v="12"/>
    <n v="0"/>
    <n v="1"/>
    <n v="-1"/>
    <n v="52"/>
    <n v="21"/>
    <n v="2"/>
    <n v="187"/>
    <n v="0.62333333333333718"/>
    <n v="84"/>
    <n v="0.55999999999999717"/>
    <n v="12"/>
    <n v="0.26666666666666622"/>
    <n v="12"/>
    <n v="0.40000000000000013"/>
    <n v="24"/>
    <n v="1"/>
    <n v="0"/>
    <n v="1.3877787807814457E-16"/>
    <n v="0"/>
    <x v="5"/>
  </r>
  <r>
    <x v="1"/>
    <d v="2013-01-05T00:00:00"/>
    <x v="0"/>
    <s v="O500"/>
    <x v="150"/>
    <x v="524"/>
    <n v="302914"/>
    <n v="127884"/>
    <n v="0"/>
    <n v="28.1"/>
    <n v="0"/>
    <n v="27.9"/>
    <n v="8"/>
    <n v="38.9"/>
    <n v="0"/>
    <n v="-1"/>
    <s v="Oscura"/>
    <n v="174.5"/>
    <n v="73.599999999999994"/>
    <n v="24.3"/>
    <n v="4.4000000000000004"/>
    <n v="12.2"/>
    <n v="11.6"/>
    <n v="0.7"/>
    <n v="0"/>
    <n v="0"/>
    <n v="88.5"/>
    <n v="17.5"/>
    <n v="4.5"/>
    <n v="175"/>
    <n v="0.58333333333333759"/>
    <n v="74"/>
    <n v="0.49333333333333018"/>
    <n v="12"/>
    <n v="0.26666666666666622"/>
    <n v="12"/>
    <n v="0.40000000000000013"/>
    <n v="24"/>
    <n v="1"/>
    <n v="4"/>
    <n v="0.40000000000000013"/>
    <n v="0"/>
    <x v="6"/>
  </r>
  <r>
    <x v="1"/>
    <d v="2013-01-05T00:00:00"/>
    <x v="0"/>
    <s v="O500"/>
    <x v="150"/>
    <x v="168"/>
    <n v="272742"/>
    <n v="97712"/>
    <n v="0"/>
    <n v="0"/>
    <n v="0"/>
    <n v="20.3"/>
    <n v="7"/>
    <n v="37.700000000000003"/>
    <m/>
    <n v="-1"/>
    <s v="Oscura"/>
    <n v="112"/>
    <n v="33"/>
    <n v="13.6"/>
    <n v="0.5"/>
    <n v="9.5"/>
    <n v="8.9"/>
    <n v="0.8"/>
    <n v="0"/>
    <n v="0"/>
    <n v="88.9"/>
    <n v="23"/>
    <n v="5.9"/>
    <n v="112"/>
    <n v="0.37333333333333762"/>
    <n v="33"/>
    <n v="0.21999999999999736"/>
    <n v="10"/>
    <n v="0.22222222222222177"/>
    <n v="9"/>
    <n v="0.30000000000000016"/>
    <n v="14"/>
    <n v="0.93333333333333335"/>
    <n v="1"/>
    <n v="0.10000000000000014"/>
    <n v="0"/>
    <x v="7"/>
  </r>
  <r>
    <x v="1"/>
    <d v="2013-01-05T00:00:00"/>
    <x v="1"/>
    <s v="O500"/>
    <x v="150"/>
    <x v="169"/>
    <n v="241577"/>
    <n v="66547"/>
    <n v="0"/>
    <n v="0"/>
    <n v="0"/>
    <n v="8.9"/>
    <n v="7"/>
    <n v="40.6"/>
    <m/>
    <n v="-1"/>
    <s v="Oscura"/>
    <n v="80.2"/>
    <n v="2.6"/>
    <n v="27.8"/>
    <n v="0.8"/>
    <n v="4.3"/>
    <n v="13.3"/>
    <n v="0.9"/>
    <n v="0.2"/>
    <n v="0"/>
    <n v="8.8000000000000007"/>
    <n v="18.100000000000001"/>
    <n v="0.5"/>
    <n v="80"/>
    <n v="0.26666666666667027"/>
    <n v="3"/>
    <n v="1.999999999999752E-2"/>
    <n v="4"/>
    <n v="8.8888888888888407E-2"/>
    <n v="13"/>
    <n v="0.43333333333333346"/>
    <n v="28"/>
    <n v="1"/>
    <n v="1"/>
    <n v="0.10000000000000014"/>
    <n v="0"/>
    <x v="8"/>
  </r>
  <r>
    <x v="1"/>
    <d v="2012-03-04T00:00:00"/>
    <x v="0"/>
    <s v="O500"/>
    <x v="151"/>
    <x v="104"/>
    <n v="825416"/>
    <n v="50896"/>
    <n v="0"/>
    <n v="3"/>
    <m/>
    <n v="1"/>
    <n v="6"/>
    <m/>
    <m/>
    <n v="0.47"/>
    <m/>
    <n v="104"/>
    <n v="67"/>
    <n v="1"/>
    <n v="0"/>
    <n v="8"/>
    <n v="9"/>
    <n v="0"/>
    <n v="0"/>
    <n v="1"/>
    <n v="32"/>
    <n v="3"/>
    <n v="0"/>
    <n v="104"/>
    <n v="0.34666666666667079"/>
    <n v="67"/>
    <n v="0.4466666666666636"/>
    <n v="8"/>
    <n v="0.17777777777777731"/>
    <n v="9"/>
    <n v="0.30000000000000016"/>
    <n v="1"/>
    <n v="6.666666666666686E-2"/>
    <n v="0"/>
    <n v="1.3877787807814457E-16"/>
    <n v="1"/>
    <x v="0"/>
  </r>
  <r>
    <x v="1"/>
    <d v="2012-03-04T00:00:00"/>
    <x v="0"/>
    <s v="O500"/>
    <x v="151"/>
    <x v="525"/>
    <n v="774520"/>
    <n v="93044"/>
    <n v="0"/>
    <n v="4"/>
    <m/>
    <n v="3"/>
    <n v="5.9"/>
    <m/>
    <m/>
    <n v="0.32"/>
    <m/>
    <n v="114"/>
    <n v="87"/>
    <n v="6"/>
    <n v="0"/>
    <n v="15"/>
    <n v="10"/>
    <n v="1"/>
    <n v="1"/>
    <n v="1"/>
    <n v="35"/>
    <n v="5"/>
    <n v="1"/>
    <n v="114"/>
    <n v="0.38000000000000433"/>
    <n v="87"/>
    <n v="0.5799999999999973"/>
    <n v="15"/>
    <n v="0.33333333333333282"/>
    <n v="10"/>
    <n v="0.33339999999999997"/>
    <n v="6"/>
    <n v="0.40000000000000013"/>
    <n v="0"/>
    <n v="1.3877787807814457E-16"/>
    <n v="0"/>
    <x v="1"/>
  </r>
  <r>
    <x v="1"/>
    <d v="2012-03-04T00:00:00"/>
    <x v="0"/>
    <s v="O500"/>
    <x v="151"/>
    <x v="424"/>
    <n v="497708"/>
    <n v="61590"/>
    <n v="0"/>
    <n v="2"/>
    <m/>
    <n v="3"/>
    <n v="6.2460000000000004"/>
    <n v="28.74"/>
    <n v="1.18"/>
    <n v="0.08"/>
    <m/>
    <n v="41"/>
    <n v="48"/>
    <n v="3"/>
    <n v="0"/>
    <n v="5"/>
    <n v="4"/>
    <n v="0"/>
    <m/>
    <n v="0"/>
    <n v="28"/>
    <n v="2"/>
    <n v="0"/>
    <n v="41"/>
    <n v="0.13666666666667038"/>
    <n v="48"/>
    <n v="0.31999999999999718"/>
    <n v="5"/>
    <n v="0.11111111111111063"/>
    <n v="4"/>
    <n v="0.13333333333333353"/>
    <n v="3"/>
    <n v="0.20000000000000018"/>
    <n v="0"/>
    <n v="1.3877787807814457E-16"/>
    <n v="0"/>
    <x v="2"/>
  </r>
  <r>
    <x v="1"/>
    <d v="2012-03-04T00:00:00"/>
    <x v="0"/>
    <s v="O500"/>
    <x v="151"/>
    <x v="91"/>
    <n v="479375"/>
    <n v="43257"/>
    <n v="0"/>
    <n v="2"/>
    <m/>
    <n v="3"/>
    <n v="6.3"/>
    <m/>
    <m/>
    <n v="0.3"/>
    <m/>
    <n v="32"/>
    <n v="21"/>
    <n v="3"/>
    <n v="0"/>
    <n v="3"/>
    <n v="3"/>
    <n v="0"/>
    <n v="0"/>
    <n v="0"/>
    <n v="25"/>
    <n v="3"/>
    <n v="0"/>
    <n v="32"/>
    <n v="0.10666666666667043"/>
    <n v="21"/>
    <n v="0.13999999999999752"/>
    <n v="3"/>
    <n v="6.666666666666618E-2"/>
    <n v="3"/>
    <n v="0.1000000000000002"/>
    <n v="3"/>
    <n v="0.20000000000000018"/>
    <n v="0"/>
    <n v="1.3877787807814457E-16"/>
    <n v="0"/>
    <x v="3"/>
  </r>
  <r>
    <x v="1"/>
    <d v="2012-03-04T00:00:00"/>
    <x v="0"/>
    <s v="O500"/>
    <x v="151"/>
    <x v="247"/>
    <n v="376985"/>
    <n v="68474"/>
    <n v="0"/>
    <n v="3"/>
    <m/>
    <n v="6"/>
    <n v="7"/>
    <n v="34.9"/>
    <n v="0.67"/>
    <n v="0.04"/>
    <s v=""/>
    <n v="74"/>
    <n v="56"/>
    <n v="9"/>
    <n v="0"/>
    <n v="7"/>
    <n v="6"/>
    <n v="0"/>
    <n v="0"/>
    <n v="0"/>
    <n v="32"/>
    <n v="6"/>
    <n v="1"/>
    <n v="74"/>
    <n v="0.24666666666667017"/>
    <n v="56"/>
    <n v="0.37333333333333041"/>
    <n v="7"/>
    <n v="0.15555555555555509"/>
    <n v="6"/>
    <n v="0.20000000000000018"/>
    <n v="9"/>
    <n v="0.60000000000000009"/>
    <n v="0"/>
    <n v="1.3877787807814457E-16"/>
    <n v="0"/>
    <x v="4"/>
  </r>
  <r>
    <x v="1"/>
    <d v="2012-03-04T00:00:00"/>
    <x v="0"/>
    <s v="O500"/>
    <x v="151"/>
    <x v="344"/>
    <n v="341065"/>
    <n v="32554"/>
    <n v="0"/>
    <n v="2"/>
    <m/>
    <n v="6"/>
    <n v="7.2"/>
    <n v="37.299999999999997"/>
    <n v="1"/>
    <n v="0"/>
    <s v="Clara"/>
    <n v="56"/>
    <n v="31"/>
    <n v="14"/>
    <n v="0"/>
    <n v="7"/>
    <n v="5"/>
    <n v="0"/>
    <n v="0"/>
    <n v="0"/>
    <n v="32"/>
    <n v="6"/>
    <n v="1"/>
    <n v="56"/>
    <n v="0.18666666666667028"/>
    <n v="31"/>
    <n v="0.20666666666666406"/>
    <n v="7"/>
    <n v="0.15555555555555509"/>
    <n v="5"/>
    <n v="0.16666666666666685"/>
    <n v="14"/>
    <n v="0.93333333333333335"/>
    <n v="0"/>
    <n v="1.3877787807814457E-16"/>
    <n v="0"/>
    <x v="5"/>
  </r>
  <r>
    <x v="1"/>
    <d v="2012-03-04T00:00:00"/>
    <x v="0"/>
    <s v="O500"/>
    <x v="151"/>
    <x v="256"/>
    <n v="308511"/>
    <n v="150793"/>
    <n v="0"/>
    <n v="4"/>
    <n v="-1"/>
    <n v="15"/>
    <n v="7.1"/>
    <n v="36.6"/>
    <n v="0.1"/>
    <n v="0.1"/>
    <s v="Clara"/>
    <n v="224"/>
    <n v="81"/>
    <n v="59"/>
    <n v="0"/>
    <n v="23"/>
    <n v="16"/>
    <n v="0"/>
    <n v="1"/>
    <n v="-1"/>
    <n v="54"/>
    <n v="25"/>
    <n v="4"/>
    <n v="224"/>
    <n v="0.74666666666666925"/>
    <n v="81"/>
    <n v="0.53999999999999704"/>
    <n v="23"/>
    <n v="0.51111111111111041"/>
    <n v="16"/>
    <n v="0.53333333333333344"/>
    <n v="59"/>
    <n v="1"/>
    <n v="0"/>
    <n v="1.3877787807814457E-16"/>
    <n v="0"/>
    <x v="6"/>
  </r>
  <r>
    <x v="1"/>
    <d v="2012-03-04T00:00:00"/>
    <x v="0"/>
    <s v="O500"/>
    <x v="151"/>
    <x v="109"/>
    <n v="293991"/>
    <n v="136273"/>
    <n v="0"/>
    <n v="5"/>
    <n v="-1"/>
    <n v="12"/>
    <n v="7"/>
    <n v="71.5"/>
    <n v="0"/>
    <n v="0.1"/>
    <s v="Clara"/>
    <n v="332"/>
    <n v="90"/>
    <n v="41"/>
    <n v="0"/>
    <n v="31"/>
    <n v="21"/>
    <n v="1"/>
    <n v="1"/>
    <n v="-1"/>
    <n v="66"/>
    <n v="24"/>
    <n v="2"/>
    <n v="332"/>
    <n v="1.3"/>
    <n v="90"/>
    <n v="0.59999999999999742"/>
    <n v="31"/>
    <n v="0.68888888888888844"/>
    <n v="21"/>
    <n v="0.70000000000000007"/>
    <n v="41"/>
    <n v="1"/>
    <n v="0"/>
    <n v="1.3877787807814457E-16"/>
    <n v="0"/>
    <x v="7"/>
  </r>
  <r>
    <x v="1"/>
    <d v="2012-03-04T00:00:00"/>
    <x v="0"/>
    <s v="O500"/>
    <x v="151"/>
    <x v="340"/>
    <n v="257898"/>
    <n v="100180"/>
    <n v="0"/>
    <n v="3.3"/>
    <n v="0"/>
    <n v="20.3"/>
    <n v="6.8"/>
    <n v="36.299999999999997"/>
    <m/>
    <n v="-1"/>
    <s v="Oscura"/>
    <n v="158.30000000000001"/>
    <n v="63.2"/>
    <n v="25.2"/>
    <n v="2.1"/>
    <n v="26.3"/>
    <n v="19.100000000000001"/>
    <n v="0.5"/>
    <n v="0"/>
    <n v="0"/>
    <n v="143.4"/>
    <n v="55.6"/>
    <n v="1.6"/>
    <n v="158"/>
    <n v="0.5266666666666715"/>
    <n v="63"/>
    <n v="0.41999999999999699"/>
    <n v="26"/>
    <n v="0.57777777777777717"/>
    <n v="19"/>
    <n v="0.63333333333333341"/>
    <n v="25"/>
    <n v="1"/>
    <n v="2"/>
    <n v="0.20000000000000015"/>
    <n v="0"/>
    <x v="8"/>
  </r>
  <r>
    <x v="1"/>
    <d v="2012-03-04T00:00:00"/>
    <x v="0"/>
    <s v="O500"/>
    <x v="151"/>
    <x v="287"/>
    <n v="224100"/>
    <n v="66382"/>
    <n v="0"/>
    <n v="0"/>
    <n v="0"/>
    <n v="6.9"/>
    <n v="7.2"/>
    <n v="44.2"/>
    <m/>
    <n v="-1"/>
    <s v="Oscura"/>
    <n v="107.6"/>
    <n v="2.2999999999999998"/>
    <n v="36.799999999999997"/>
    <n v="0.2"/>
    <n v="6.3"/>
    <n v="14.6"/>
    <n v="1.2"/>
    <n v="1.1000000000000001"/>
    <n v="0"/>
    <n v="20.2"/>
    <n v="19.8"/>
    <n v="0.5"/>
    <n v="108"/>
    <n v="0.36000000000000421"/>
    <n v="2"/>
    <n v="1.3333333333330852E-2"/>
    <n v="6"/>
    <n v="0.13333333333333286"/>
    <n v="15"/>
    <n v="0.50000000000000011"/>
    <n v="37"/>
    <n v="1"/>
    <n v="0"/>
    <n v="1.3877787807814457E-16"/>
    <n v="0"/>
    <x v="9"/>
  </r>
  <r>
    <x v="1"/>
    <d v="2012-03-19T00:00:00"/>
    <x v="0"/>
    <s v="O500"/>
    <x v="152"/>
    <x v="23"/>
    <n v="805058"/>
    <n v="18361"/>
    <n v="0"/>
    <n v="2"/>
    <m/>
    <n v="1"/>
    <n v="6.9"/>
    <n v="35.4"/>
    <n v="1.37"/>
    <n v="0.02"/>
    <m/>
    <n v="21"/>
    <n v="22"/>
    <n v="2"/>
    <n v="0"/>
    <n v="1"/>
    <n v="3"/>
    <n v="0"/>
    <n v="0"/>
    <n v="0"/>
    <n v="29"/>
    <n v="2"/>
    <n v="0"/>
    <n v="21"/>
    <n v="7.0000000000003837E-2"/>
    <n v="22"/>
    <n v="0.14666666666666417"/>
    <n v="1"/>
    <n v="2.222222222222173E-2"/>
    <n v="3"/>
    <n v="0.1000000000000002"/>
    <n v="2"/>
    <n v="0.13333333333333353"/>
    <n v="0"/>
    <n v="1.3877787807814457E-16"/>
    <n v="1"/>
    <x v="0"/>
  </r>
  <r>
    <x v="1"/>
    <d v="2012-03-19T00:00:00"/>
    <x v="0"/>
    <s v="O500"/>
    <x v="152"/>
    <x v="166"/>
    <n v="416720"/>
    <n v="95612"/>
    <n v="0"/>
    <n v="1"/>
    <m/>
    <n v="7"/>
    <n v="7"/>
    <n v="35.299999999999997"/>
    <n v="1"/>
    <n v="0.05"/>
    <m/>
    <n v="67"/>
    <n v="28"/>
    <n v="8"/>
    <n v="0"/>
    <n v="5"/>
    <n v="7"/>
    <n v="0"/>
    <n v="0"/>
    <n v="0"/>
    <n v="29"/>
    <n v="2"/>
    <n v="0"/>
    <n v="67"/>
    <n v="0.22333333333333688"/>
    <n v="28"/>
    <n v="0.18666666666666409"/>
    <n v="5"/>
    <n v="0.11111111111111063"/>
    <n v="7"/>
    <n v="0.2333333333333335"/>
    <n v="8"/>
    <n v="0.53333333333333344"/>
    <n v="0"/>
    <n v="1.3877787807814457E-16"/>
    <n v="0"/>
    <x v="1"/>
  </r>
  <r>
    <x v="1"/>
    <d v="2012-03-19T00:00:00"/>
    <x v="0"/>
    <s v="O500"/>
    <x v="152"/>
    <x v="518"/>
    <n v="395725"/>
    <n v="74617"/>
    <n v="0"/>
    <n v="2"/>
    <m/>
    <n v="7"/>
    <n v="7.2"/>
    <n v="36.799999999999997"/>
    <n v="0.4"/>
    <n v="0.08"/>
    <s v=""/>
    <n v="162"/>
    <n v="55"/>
    <n v="14"/>
    <n v="0"/>
    <n v="8"/>
    <n v="10"/>
    <n v="0"/>
    <n v="0"/>
    <n v="0"/>
    <n v="27"/>
    <n v="5"/>
    <n v="1"/>
    <n v="162"/>
    <n v="0.5400000000000047"/>
    <n v="55"/>
    <n v="0.36666666666666375"/>
    <n v="8"/>
    <n v="0.17777777777777731"/>
    <n v="10"/>
    <n v="0.33339999999999997"/>
    <n v="14"/>
    <n v="0.93333333333333335"/>
    <n v="0"/>
    <n v="1.3877787807814457E-16"/>
    <n v="0"/>
    <x v="2"/>
  </r>
  <r>
    <x v="1"/>
    <d v="2012-03-19T00:00:00"/>
    <x v="0"/>
    <s v="O500"/>
    <x v="152"/>
    <x v="222"/>
    <n v="354791"/>
    <n v="33683"/>
    <n v="0"/>
    <n v="4"/>
    <n v="0"/>
    <n v="6"/>
    <n v="7.2"/>
    <n v="36.5"/>
    <n v="1"/>
    <n v="0.1"/>
    <s v="Clara"/>
    <n v="65"/>
    <n v="45"/>
    <n v="16"/>
    <n v="0"/>
    <n v="7"/>
    <n v="10"/>
    <n v="0"/>
    <n v="0"/>
    <n v="0"/>
    <n v="29"/>
    <n v="5"/>
    <n v="1"/>
    <n v="65"/>
    <n v="0.21666666666667023"/>
    <n v="45"/>
    <n v="0.29999999999999721"/>
    <n v="7"/>
    <n v="0.15555555555555509"/>
    <n v="10"/>
    <n v="0.33339999999999997"/>
    <n v="16"/>
    <n v="1"/>
    <n v="0"/>
    <n v="1.3877787807814457E-16"/>
    <n v="0"/>
    <x v="3"/>
  </r>
  <r>
    <x v="1"/>
    <d v="2012-03-19T00:00:00"/>
    <x v="0"/>
    <s v="O500"/>
    <x v="152"/>
    <x v="523"/>
    <n v="321108"/>
    <n v="152931"/>
    <n v="0"/>
    <n v="5"/>
    <n v="-1"/>
    <n v="14"/>
    <n v="7"/>
    <n v="36.9"/>
    <n v="1.1000000000000001"/>
    <n v="0.1"/>
    <s v="Clara"/>
    <n v="235"/>
    <n v="96"/>
    <n v="45"/>
    <n v="0"/>
    <n v="18"/>
    <n v="14"/>
    <n v="0"/>
    <n v="1"/>
    <n v="-1"/>
    <n v="38"/>
    <n v="12"/>
    <n v="2"/>
    <n v="235"/>
    <n v="0.78333333333333555"/>
    <n v="96"/>
    <n v="0.63999999999999768"/>
    <n v="18"/>
    <n v="0.39999999999999941"/>
    <n v="14"/>
    <n v="0.46666666666666679"/>
    <n v="45"/>
    <n v="1"/>
    <n v="0"/>
    <n v="1.3877787807814457E-16"/>
    <n v="0"/>
    <x v="4"/>
  </r>
  <r>
    <x v="1"/>
    <d v="2012-03-19T00:00:00"/>
    <x v="0"/>
    <s v="O500"/>
    <x v="152"/>
    <x v="526"/>
    <n v="304980"/>
    <n v="136334"/>
    <n v="0"/>
    <n v="5"/>
    <n v="-1"/>
    <n v="13"/>
    <n v="7.1"/>
    <n v="36.799999999999997"/>
    <n v="0.8"/>
    <n v="0.1"/>
    <s v="Clara"/>
    <n v="215"/>
    <n v="92"/>
    <n v="39"/>
    <n v="0"/>
    <n v="17"/>
    <n v="13"/>
    <n v="1"/>
    <n v="0"/>
    <n v="-1"/>
    <n v="46"/>
    <n v="17"/>
    <n v="2"/>
    <n v="215"/>
    <n v="0.71666666666666956"/>
    <n v="92"/>
    <n v="0.61333333333333084"/>
    <n v="17"/>
    <n v="0.37777777777777721"/>
    <n v="13"/>
    <n v="0.43333333333333346"/>
    <n v="39"/>
    <n v="1"/>
    <n v="0"/>
    <n v="1.3877787807814457E-16"/>
    <n v="0"/>
    <x v="5"/>
  </r>
  <r>
    <x v="1"/>
    <d v="2012-03-19T00:00:00"/>
    <x v="0"/>
    <s v="O500"/>
    <x v="152"/>
    <x v="362"/>
    <n v="302770"/>
    <n v="134593"/>
    <n v="0"/>
    <n v="4"/>
    <n v="-1"/>
    <n v="9"/>
    <n v="7.1"/>
    <n v="38.1"/>
    <n v="0.1"/>
    <n v="0.1"/>
    <s v="Clara"/>
    <n v="171"/>
    <n v="89"/>
    <n v="50"/>
    <n v="0"/>
    <n v="17"/>
    <n v="11"/>
    <n v="0"/>
    <n v="1"/>
    <n v="-1"/>
    <n v="34"/>
    <n v="7"/>
    <n v="1"/>
    <n v="171"/>
    <n v="0.57000000000000439"/>
    <n v="89"/>
    <n v="0.59333333333333071"/>
    <n v="17"/>
    <n v="0.37777777777777721"/>
    <n v="11"/>
    <n v="0.36666666666666681"/>
    <n v="50"/>
    <n v="1"/>
    <n v="0"/>
    <n v="1.3877787807814457E-16"/>
    <n v="0"/>
    <x v="6"/>
  </r>
  <r>
    <x v="1"/>
    <d v="2012-03-19T00:00:00"/>
    <x v="0"/>
    <s v="O500"/>
    <x v="152"/>
    <x v="178"/>
    <n v="271650"/>
    <n v="103473"/>
    <n v="0"/>
    <n v="0"/>
    <n v="0"/>
    <n v="11.7"/>
    <n v="6.9"/>
    <n v="36.299999999999997"/>
    <m/>
    <n v="-1"/>
    <s v="Oscura"/>
    <n v="127.2"/>
    <n v="44"/>
    <n v="25.3"/>
    <n v="2.2000000000000002"/>
    <n v="13.9"/>
    <n v="11.5"/>
    <n v="0.5"/>
    <n v="0.1"/>
    <n v="0"/>
    <n v="91.1"/>
    <n v="23.8"/>
    <n v="6.2"/>
    <n v="127"/>
    <n v="0.42333333333333795"/>
    <n v="44"/>
    <n v="0.29333333333333056"/>
    <n v="14"/>
    <n v="0.31111111111111062"/>
    <n v="12"/>
    <n v="0.40000000000000013"/>
    <n v="25"/>
    <n v="1"/>
    <n v="2"/>
    <n v="0.20000000000000015"/>
    <n v="0"/>
    <x v="7"/>
  </r>
  <r>
    <x v="1"/>
    <d v="2012-03-19T00:00:00"/>
    <x v="0"/>
    <s v="O500"/>
    <x v="152"/>
    <x v="267"/>
    <n v="241637"/>
    <n v="73460"/>
    <n v="0"/>
    <n v="0"/>
    <n v="0"/>
    <n v="8.6999999999999993"/>
    <n v="6.7"/>
    <n v="36.6"/>
    <m/>
    <n v="-1"/>
    <s v="Oscura"/>
    <n v="49.7"/>
    <n v="2.9"/>
    <n v="25.7"/>
    <n v="0"/>
    <n v="6.8"/>
    <n v="3.6"/>
    <n v="0.6"/>
    <n v="2.8"/>
    <n v="0"/>
    <n v="5.2"/>
    <n v="12.5"/>
    <n v="0.4"/>
    <n v="50"/>
    <n v="0.16666666666667032"/>
    <n v="3"/>
    <n v="1.999999999999752E-2"/>
    <n v="7"/>
    <n v="0.15555555555555509"/>
    <n v="4"/>
    <n v="0.13333333333333353"/>
    <n v="26"/>
    <n v="1"/>
    <n v="0"/>
    <n v="1.3877787807814457E-16"/>
    <n v="0"/>
    <x v="8"/>
  </r>
  <r>
    <x v="1"/>
    <d v="2012-03-19T00:00:00"/>
    <x v="0"/>
    <s v="O500"/>
    <x v="152"/>
    <x v="69"/>
    <n v="229786"/>
    <n v="61609"/>
    <n v="0"/>
    <n v="0"/>
    <n v="0"/>
    <n v="8.5"/>
    <n v="6.4"/>
    <n v="36.799999999999997"/>
    <m/>
    <n v="-1"/>
    <s v="Oscura"/>
    <n v="19.7"/>
    <n v="33.6"/>
    <n v="38.799999999999997"/>
    <n v="0.2"/>
    <n v="9"/>
    <n v="4.8"/>
    <n v="0.8"/>
    <n v="0"/>
    <n v="0"/>
    <n v="30.6"/>
    <n v="17.5"/>
    <n v="0.8"/>
    <n v="20"/>
    <n v="6.666666666667051E-2"/>
    <n v="34"/>
    <n v="0.22666666666666402"/>
    <n v="9"/>
    <n v="0.19999999999999954"/>
    <n v="5"/>
    <n v="0.16666666666666685"/>
    <n v="39"/>
    <n v="1"/>
    <n v="0"/>
    <n v="1.3877787807814457E-16"/>
    <n v="0"/>
    <x v="9"/>
  </r>
  <r>
    <x v="1"/>
    <d v="2012-03-11T00:00:00"/>
    <x v="0"/>
    <s v="O500"/>
    <x v="153"/>
    <x v="51"/>
    <n v="857311"/>
    <n v="48538"/>
    <n v="0"/>
    <n v="3"/>
    <m/>
    <n v="2"/>
    <n v="6.1"/>
    <m/>
    <m/>
    <n v="0.12"/>
    <m/>
    <n v="305"/>
    <n v="78"/>
    <n v="2"/>
    <n v="0"/>
    <n v="6"/>
    <n v="22"/>
    <n v="0"/>
    <n v="0"/>
    <n v="0"/>
    <n v="40"/>
    <n v="7"/>
    <n v="0"/>
    <n v="305"/>
    <n v="1.3"/>
    <n v="78"/>
    <n v="0.51999999999999691"/>
    <n v="6"/>
    <n v="0.13333333333333286"/>
    <n v="22"/>
    <n v="0.73333333333333339"/>
    <n v="2"/>
    <n v="0.13333333333333353"/>
    <n v="0"/>
    <n v="1.3877787807814457E-16"/>
    <n v="1"/>
    <x v="0"/>
  </r>
  <r>
    <x v="1"/>
    <d v="2012-03-11T00:00:00"/>
    <x v="0"/>
    <s v="O500"/>
    <x v="153"/>
    <x v="23"/>
    <n v="821106"/>
    <n v="12334"/>
    <n v="0"/>
    <n v="3"/>
    <m/>
    <n v="0"/>
    <n v="6.4"/>
    <m/>
    <m/>
    <n v="7.0000000000000007E-2"/>
    <m/>
    <n v="36"/>
    <n v="24"/>
    <n v="2"/>
    <n v="0"/>
    <n v="3"/>
    <n v="5"/>
    <n v="0"/>
    <n v="0"/>
    <n v="0"/>
    <n v="27"/>
    <n v="3"/>
    <n v="0"/>
    <n v="36"/>
    <n v="0.12000000000000374"/>
    <n v="24"/>
    <n v="0.15999999999999748"/>
    <n v="3"/>
    <n v="6.666666666666618E-2"/>
    <n v="5"/>
    <n v="0.16666666666666685"/>
    <n v="2"/>
    <n v="0.13333333333333353"/>
    <n v="0"/>
    <n v="1.3877787807814457E-16"/>
    <n v="0"/>
    <x v="1"/>
  </r>
  <r>
    <x v="1"/>
    <d v="2012-03-11T00:00:00"/>
    <x v="0"/>
    <s v="O500"/>
    <x v="153"/>
    <x v="424"/>
    <n v="505755"/>
    <n v="58755"/>
    <n v="0"/>
    <n v="2"/>
    <m/>
    <n v="4"/>
    <n v="6.0350000000000001"/>
    <n v="27.98"/>
    <n v="0.91"/>
    <n v="0.24"/>
    <m/>
    <n v="122"/>
    <n v="70"/>
    <n v="3"/>
    <n v="1"/>
    <n v="5"/>
    <n v="10"/>
    <n v="0"/>
    <m/>
    <n v="0"/>
    <n v="29"/>
    <n v="3"/>
    <n v="0"/>
    <n v="122"/>
    <n v="0.40666666666667117"/>
    <n v="70"/>
    <n v="0.46666666666666357"/>
    <n v="5"/>
    <n v="0.11111111111111063"/>
    <n v="10"/>
    <n v="0.33339999999999997"/>
    <n v="3"/>
    <n v="0.20000000000000018"/>
    <n v="1"/>
    <n v="0.10000000000000014"/>
    <n v="0"/>
    <x v="2"/>
  </r>
  <r>
    <x v="1"/>
    <d v="2012-03-11T00:00:00"/>
    <x v="0"/>
    <s v="O500"/>
    <x v="153"/>
    <x v="9"/>
    <n v="486386"/>
    <n v="39386"/>
    <n v="0"/>
    <n v="2"/>
    <m/>
    <n v="2"/>
    <n v="6.2"/>
    <m/>
    <m/>
    <n v="0.23"/>
    <m/>
    <n v="43"/>
    <n v="64"/>
    <n v="5"/>
    <n v="1"/>
    <n v="2"/>
    <n v="3"/>
    <n v="0"/>
    <n v="1"/>
    <n v="0"/>
    <n v="32"/>
    <n v="4"/>
    <n v="0"/>
    <n v="43"/>
    <n v="0.14333333333333703"/>
    <n v="64"/>
    <n v="0.42666666666666364"/>
    <n v="2"/>
    <n v="4.4444444444443953E-2"/>
    <n v="3"/>
    <n v="0.1000000000000002"/>
    <n v="5"/>
    <n v="0.33333333333333348"/>
    <n v="1"/>
    <n v="0.10000000000000014"/>
    <n v="0"/>
    <x v="3"/>
  </r>
  <r>
    <x v="1"/>
    <d v="2012-03-11T00:00:00"/>
    <x v="0"/>
    <s v="O500"/>
    <x v="153"/>
    <x v="527"/>
    <n v="442207"/>
    <n v="122399"/>
    <n v="0"/>
    <n v="3"/>
    <m/>
    <n v="7"/>
    <n v="7.2"/>
    <n v="36.9"/>
    <n v="1.45"/>
    <n v="0.09"/>
    <m/>
    <n v="234"/>
    <n v="142"/>
    <n v="9"/>
    <n v="1"/>
    <n v="7"/>
    <n v="9"/>
    <n v="0"/>
    <n v="1"/>
    <n v="0"/>
    <n v="46"/>
    <n v="12"/>
    <n v="1"/>
    <n v="234"/>
    <n v="0.78000000000000225"/>
    <n v="142"/>
    <n v="0.94666666666666632"/>
    <n v="7"/>
    <n v="0.15555555555555509"/>
    <n v="9"/>
    <n v="0.30000000000000016"/>
    <n v="9"/>
    <n v="0.60000000000000009"/>
    <n v="1"/>
    <n v="0.10000000000000014"/>
    <n v="0"/>
    <x v="4"/>
  </r>
  <r>
    <x v="1"/>
    <d v="2012-03-11T00:00:00"/>
    <x v="0"/>
    <s v="O500"/>
    <x v="153"/>
    <x v="134"/>
    <n v="383044"/>
    <n v="63236"/>
    <n v="0"/>
    <n v="2"/>
    <m/>
    <n v="6"/>
    <n v="7.2"/>
    <n v="36.799999999999997"/>
    <n v="1"/>
    <n v="0.1"/>
    <s v="Clara"/>
    <n v="98"/>
    <n v="54"/>
    <n v="8"/>
    <n v="0"/>
    <n v="5"/>
    <n v="7"/>
    <n v="0"/>
    <n v="0"/>
    <n v="0"/>
    <n v="39"/>
    <n v="13"/>
    <n v="0"/>
    <n v="98"/>
    <n v="0.32666666666667066"/>
    <n v="54"/>
    <n v="0.3599999999999971"/>
    <n v="5"/>
    <n v="0.11111111111111063"/>
    <n v="7"/>
    <n v="0.2333333333333335"/>
    <n v="8"/>
    <n v="0.53333333333333344"/>
    <n v="0"/>
    <n v="1.3877787807814457E-16"/>
    <n v="0"/>
    <x v="5"/>
  </r>
  <r>
    <x v="1"/>
    <d v="2012-03-11T00:00:00"/>
    <x v="0"/>
    <s v="O500"/>
    <x v="153"/>
    <x v="11"/>
    <n v="350867"/>
    <n v="31059"/>
    <n v="0"/>
    <n v="2"/>
    <n v="0"/>
    <n v="5"/>
    <n v="7.2"/>
    <n v="36.6"/>
    <n v="0.1"/>
    <n v="0.1"/>
    <s v="Clara"/>
    <n v="48"/>
    <n v="29"/>
    <n v="6"/>
    <n v="0"/>
    <n v="4"/>
    <n v="6"/>
    <n v="0"/>
    <n v="0"/>
    <n v="0"/>
    <n v="33"/>
    <n v="7"/>
    <n v="0"/>
    <n v="48"/>
    <n v="0.16000000000000367"/>
    <n v="29"/>
    <n v="0.19333333333333075"/>
    <n v="4"/>
    <n v="8.8888888888888407E-2"/>
    <n v="6"/>
    <n v="0.20000000000000018"/>
    <n v="6"/>
    <n v="0.40000000000000013"/>
    <n v="0"/>
    <n v="1.3877787807814457E-16"/>
    <n v="0"/>
    <x v="6"/>
  </r>
  <r>
    <x v="1"/>
    <d v="2012-03-11T00:00:00"/>
    <x v="0"/>
    <s v="O500"/>
    <x v="153"/>
    <x v="523"/>
    <n v="319808"/>
    <n v="150482"/>
    <n v="0"/>
    <n v="4"/>
    <n v="-1"/>
    <n v="10"/>
    <n v="7.2"/>
    <n v="37.700000000000003"/>
    <n v="0"/>
    <n v="0.1"/>
    <s v="Clara"/>
    <n v="226"/>
    <n v="90"/>
    <n v="25"/>
    <n v="0"/>
    <n v="12"/>
    <n v="14"/>
    <n v="1"/>
    <n v="1"/>
    <n v="-1"/>
    <n v="78"/>
    <n v="45"/>
    <n v="1"/>
    <n v="226"/>
    <n v="0.75333333333333585"/>
    <n v="90"/>
    <n v="0.59999999999999742"/>
    <n v="12"/>
    <n v="0.26666666666666622"/>
    <n v="14"/>
    <n v="0.46666666666666679"/>
    <n v="25"/>
    <n v="1"/>
    <n v="0"/>
    <n v="1.3877787807814457E-16"/>
    <n v="0"/>
    <x v="7"/>
  </r>
  <r>
    <x v="1"/>
    <d v="2012-03-11T00:00:00"/>
    <x v="0"/>
    <s v="O500"/>
    <x v="153"/>
    <x v="528"/>
    <n v="299072"/>
    <n v="129746"/>
    <n v="0"/>
    <n v="32.6"/>
    <n v="0"/>
    <n v="19.8"/>
    <n v="8"/>
    <n v="38.9"/>
    <n v="0"/>
    <n v="-1"/>
    <s v="Oscura"/>
    <n v="249.5"/>
    <n v="88.2"/>
    <n v="27.3"/>
    <n v="4.7"/>
    <n v="13.5"/>
    <n v="18.8"/>
    <n v="0.8"/>
    <n v="0"/>
    <n v="0"/>
    <n v="260.2"/>
    <n v="34.6"/>
    <n v="4.8"/>
    <n v="250"/>
    <n v="0.83333333333333504"/>
    <n v="88"/>
    <n v="0.58666666666666401"/>
    <n v="14"/>
    <n v="0.31111111111111062"/>
    <n v="19"/>
    <n v="0.63333333333333341"/>
    <n v="27"/>
    <n v="1"/>
    <n v="5"/>
    <n v="0.50000000000000011"/>
    <n v="0"/>
    <x v="8"/>
  </r>
  <r>
    <x v="1"/>
    <d v="2012-03-11T00:00:00"/>
    <x v="0"/>
    <s v="O500"/>
    <x v="153"/>
    <x v="43"/>
    <n v="262219"/>
    <n v="92893"/>
    <n v="0"/>
    <n v="0"/>
    <n v="0"/>
    <n v="13.2"/>
    <n v="7.2"/>
    <n v="40.5"/>
    <m/>
    <n v="-1"/>
    <s v="Oscura"/>
    <n v="164.3"/>
    <n v="42.7"/>
    <n v="19.7"/>
    <n v="1.6"/>
    <n v="12.9"/>
    <n v="13.1"/>
    <n v="0.5"/>
    <n v="0"/>
    <n v="0"/>
    <n v="174.6"/>
    <n v="43.2"/>
    <n v="5.0999999999999996"/>
    <n v="164"/>
    <n v="0.5466666666666713"/>
    <n v="43"/>
    <n v="0.28666666666666391"/>
    <n v="13"/>
    <n v="0.28888888888888842"/>
    <n v="13"/>
    <n v="0.43333333333333346"/>
    <n v="20"/>
    <n v="1"/>
    <n v="2"/>
    <n v="0.20000000000000015"/>
    <n v="0"/>
    <x v="9"/>
  </r>
  <r>
    <x v="1"/>
    <d v="2012-03-11T00:00:00"/>
    <x v="0"/>
    <s v="O500"/>
    <x v="153"/>
    <x v="5"/>
    <n v="232448"/>
    <n v="63122"/>
    <n v="0"/>
    <n v="0"/>
    <n v="0"/>
    <n v="7.2"/>
    <n v="6.8"/>
    <n v="38.299999999999997"/>
    <m/>
    <n v="-1"/>
    <s v="Oscura"/>
    <n v="83.1"/>
    <n v="2.5"/>
    <n v="31.2"/>
    <n v="0"/>
    <n v="4.5999999999999996"/>
    <n v="11"/>
    <n v="1.1000000000000001"/>
    <n v="1.9"/>
    <n v="0"/>
    <n v="134.30000000000001"/>
    <n v="34.4"/>
    <n v="0.4"/>
    <n v="83"/>
    <n v="0.27666666666667034"/>
    <n v="3"/>
    <n v="1.999999999999752E-2"/>
    <n v="5"/>
    <n v="0.11111111111111063"/>
    <n v="11"/>
    <n v="0.36666666666666681"/>
    <n v="31"/>
    <n v="1"/>
    <n v="0"/>
    <n v="1.3877787807814457E-16"/>
    <n v="0"/>
    <x v="10"/>
  </r>
  <r>
    <x v="1"/>
    <d v="2012-01-30T00:00:00"/>
    <x v="0"/>
    <s v="O500"/>
    <x v="154"/>
    <x v="236"/>
    <n v="853827"/>
    <n v="36372"/>
    <n v="0"/>
    <n v="8"/>
    <m/>
    <n v="2"/>
    <n v="6.7"/>
    <m/>
    <m/>
    <n v="0.02"/>
    <s v="Clara"/>
    <n v="53"/>
    <n v="85"/>
    <n v="1"/>
    <n v="1"/>
    <n v="6"/>
    <n v="9"/>
    <n v="1"/>
    <n v="0"/>
    <n v="0"/>
    <n v="39"/>
    <n v="3"/>
    <n v="1"/>
    <n v="53"/>
    <n v="0.1766666666666703"/>
    <n v="85"/>
    <n v="0.56666666666666388"/>
    <n v="6"/>
    <n v="0.13333333333333286"/>
    <n v="9"/>
    <n v="0.30000000000000016"/>
    <n v="1"/>
    <n v="6.666666666666686E-2"/>
    <n v="1"/>
    <n v="0.10000000000000014"/>
    <n v="1"/>
    <x v="0"/>
  </r>
  <r>
    <x v="1"/>
    <d v="2012-01-30T00:00:00"/>
    <x v="0"/>
    <s v="O500"/>
    <x v="154"/>
    <x v="525"/>
    <n v="791204"/>
    <n v="45023"/>
    <n v="0"/>
    <n v="3"/>
    <m/>
    <n v="3"/>
    <n v="5.9"/>
    <m/>
    <m/>
    <n v="0.12"/>
    <m/>
    <n v="75"/>
    <n v="73"/>
    <n v="4"/>
    <n v="0"/>
    <n v="9"/>
    <n v="8"/>
    <n v="1"/>
    <n v="1"/>
    <n v="0"/>
    <n v="27"/>
    <n v="4"/>
    <n v="1"/>
    <n v="75"/>
    <n v="0.2500000000000035"/>
    <n v="73"/>
    <n v="0.48666666666666353"/>
    <n v="9"/>
    <n v="0.19999999999999954"/>
    <n v="8"/>
    <n v="0.26666666666666683"/>
    <n v="4"/>
    <n v="0.26666666666666683"/>
    <n v="0"/>
    <n v="1.3877787807814457E-16"/>
    <n v="0"/>
    <x v="1"/>
  </r>
  <r>
    <x v="1"/>
    <d v="2012-01-30T00:00:00"/>
    <x v="0"/>
    <s v="O500"/>
    <x v="154"/>
    <x v="13"/>
    <n v="385397"/>
    <n v="64472"/>
    <n v="0"/>
    <n v="2"/>
    <m/>
    <n v="4"/>
    <n v="5.93"/>
    <n v="27.63"/>
    <n v="0.89"/>
    <n v="0.43"/>
    <m/>
    <n v="97"/>
    <n v="61"/>
    <n v="5"/>
    <n v="0"/>
    <n v="6"/>
    <n v="8"/>
    <n v="0"/>
    <m/>
    <n v="0"/>
    <n v="28"/>
    <n v="4"/>
    <n v="0"/>
    <n v="97"/>
    <n v="0.3233333333333373"/>
    <n v="61"/>
    <n v="0.40666666666666368"/>
    <n v="6"/>
    <n v="0.13333333333333286"/>
    <n v="8"/>
    <n v="0.26666666666666683"/>
    <n v="5"/>
    <n v="0.33333333333333348"/>
    <n v="0"/>
    <n v="1.3877787807814457E-16"/>
    <n v="0"/>
    <x v="2"/>
  </r>
  <r>
    <x v="1"/>
    <d v="2012-01-30T00:00:00"/>
    <x v="0"/>
    <s v="O500"/>
    <x v="154"/>
    <x v="13"/>
    <n v="286197"/>
    <n v="73221"/>
    <n v="0"/>
    <n v="4"/>
    <m/>
    <n v="7"/>
    <n v="6.1349999999999998"/>
    <n v="29.44"/>
    <n v="0.97"/>
    <n v="1.23"/>
    <m/>
    <n v="116"/>
    <n v="72"/>
    <n v="20"/>
    <n v="0"/>
    <n v="11"/>
    <n v="11"/>
    <n v="0"/>
    <m/>
    <n v="0"/>
    <n v="207"/>
    <n v="10"/>
    <n v="2"/>
    <n v="116"/>
    <n v="0.38666666666667104"/>
    <n v="72"/>
    <n v="0.47999999999999687"/>
    <n v="11"/>
    <n v="0.24444444444444399"/>
    <n v="11"/>
    <n v="0.36666666666666681"/>
    <n v="20"/>
    <n v="1"/>
    <n v="0"/>
    <n v="1.3877787807814457E-16"/>
    <n v="0"/>
    <x v="3"/>
  </r>
  <r>
    <x v="1"/>
    <d v="2012-01-30T00:00:00"/>
    <x v="0"/>
    <s v="O500"/>
    <x v="154"/>
    <x v="3"/>
    <n v="368350"/>
    <n v="47425"/>
    <n v="0"/>
    <n v="2"/>
    <m/>
    <n v="3"/>
    <n v="6"/>
    <m/>
    <m/>
    <n v="0.31"/>
    <m/>
    <n v="79"/>
    <n v="24"/>
    <n v="5"/>
    <n v="0"/>
    <n v="3"/>
    <n v="8"/>
    <n v="0"/>
    <n v="0"/>
    <n v="0"/>
    <n v="26"/>
    <n v="6"/>
    <n v="0"/>
    <n v="79"/>
    <n v="0.26333333333333692"/>
    <n v="24"/>
    <n v="0.15999999999999748"/>
    <n v="3"/>
    <n v="6.666666666666618E-2"/>
    <n v="8"/>
    <n v="0.26666666666666683"/>
    <n v="5"/>
    <n v="0.33333333333333348"/>
    <n v="0"/>
    <n v="1.3877787807814457E-16"/>
    <n v="0"/>
    <x v="4"/>
  </r>
  <r>
    <x v="1"/>
    <d v="2012-01-30T00:00:00"/>
    <x v="0"/>
    <s v="O500"/>
    <x v="154"/>
    <x v="33"/>
    <n v="260621"/>
    <n v="47645"/>
    <n v="0"/>
    <n v="2"/>
    <m/>
    <n v="2"/>
    <n v="6.1"/>
    <m/>
    <m/>
    <n v="0.35"/>
    <m/>
    <n v="55"/>
    <n v="23"/>
    <n v="9"/>
    <n v="0"/>
    <n v="3"/>
    <n v="6"/>
    <n v="0"/>
    <n v="0"/>
    <n v="0"/>
    <n v="27"/>
    <n v="3"/>
    <n v="0"/>
    <n v="55"/>
    <n v="0.18333333333333696"/>
    <n v="23"/>
    <n v="0.15333333333333082"/>
    <n v="3"/>
    <n v="6.666666666666618E-2"/>
    <n v="6"/>
    <n v="0.20000000000000018"/>
    <n v="9"/>
    <n v="0.60000000000000009"/>
    <n v="0"/>
    <n v="1.3877787807814457E-16"/>
    <n v="0"/>
    <x v="5"/>
  </r>
  <r>
    <x v="1"/>
    <d v="2012-01-30T00:00:00"/>
    <x v="0"/>
    <s v="O500"/>
    <x v="154"/>
    <x v="86"/>
    <n v="305885"/>
    <n v="40192"/>
    <n v="0"/>
    <n v="2"/>
    <m/>
    <n v="4"/>
    <n v="6.2"/>
    <m/>
    <m/>
    <n v="0.78"/>
    <m/>
    <n v="30"/>
    <n v="20"/>
    <n v="6"/>
    <n v="0"/>
    <n v="3"/>
    <n v="2"/>
    <n v="1"/>
    <n v="0"/>
    <n v="0"/>
    <n v="25"/>
    <n v="12"/>
    <n v="1"/>
    <n v="30"/>
    <n v="0.10000000000000378"/>
    <n v="20"/>
    <n v="0.13333333333333086"/>
    <n v="3"/>
    <n v="6.666666666666618E-2"/>
    <n v="2"/>
    <n v="6.6666666666666874E-2"/>
    <n v="6"/>
    <n v="0.40000000000000013"/>
    <n v="0"/>
    <n v="1.3877787807814457E-16"/>
    <n v="0"/>
    <x v="6"/>
  </r>
  <r>
    <x v="1"/>
    <d v="2012-01-30T00:00:00"/>
    <x v="0"/>
    <s v="O500"/>
    <x v="154"/>
    <x v="166"/>
    <n v="189788"/>
    <n v="91879"/>
    <n v="0"/>
    <n v="1"/>
    <m/>
    <n v="6"/>
    <n v="6.8"/>
    <n v="34.5"/>
    <n v="1.22"/>
    <n v="0.05"/>
    <m/>
    <n v="56"/>
    <n v="29"/>
    <n v="17"/>
    <n v="0"/>
    <n v="6"/>
    <n v="6"/>
    <n v="0"/>
    <n v="0"/>
    <n v="0"/>
    <n v="38"/>
    <n v="2"/>
    <n v="1"/>
    <n v="56"/>
    <n v="0.18666666666667028"/>
    <n v="29"/>
    <n v="0.19333333333333075"/>
    <n v="6"/>
    <n v="0.13333333333333286"/>
    <n v="6"/>
    <n v="0.20000000000000018"/>
    <n v="17"/>
    <n v="1"/>
    <n v="0"/>
    <n v="1.3877787807814457E-16"/>
    <n v="0"/>
    <x v="7"/>
  </r>
  <r>
    <x v="1"/>
    <d v="2012-01-30T00:00:00"/>
    <x v="0"/>
    <s v="O500"/>
    <x v="154"/>
    <x v="529"/>
    <n v="265693"/>
    <n v="96177"/>
    <n v="0"/>
    <n v="2"/>
    <m/>
    <n v="4"/>
    <n v="7.3"/>
    <n v="37.299999999999997"/>
    <n v="1.4"/>
    <n v="0.1"/>
    <s v="Clara"/>
    <n v="23"/>
    <n v="20"/>
    <n v="10"/>
    <n v="0"/>
    <n v="4"/>
    <n v="1"/>
    <n v="1"/>
    <n v="0"/>
    <n v="0"/>
    <n v="26"/>
    <n v="19"/>
    <n v="4"/>
    <n v="23"/>
    <n v="7.6666666666670491E-2"/>
    <n v="20"/>
    <n v="0.13333333333333086"/>
    <n v="4"/>
    <n v="8.8888888888888407E-2"/>
    <n v="1"/>
    <n v="3.3333333333333541E-2"/>
    <n v="10"/>
    <n v="0.66666666666666674"/>
    <n v="0"/>
    <n v="1.3877787807814457E-16"/>
    <n v="0"/>
    <x v="8"/>
  </r>
  <r>
    <x v="1"/>
    <d v="2012-01-30T00:00:00"/>
    <x v="0"/>
    <s v="O500"/>
    <x v="154"/>
    <x v="146"/>
    <n v="237930"/>
    <n v="68414"/>
    <n v="0"/>
    <n v="0"/>
    <n v="0"/>
    <n v="8.8000000000000007"/>
    <n v="6.7"/>
    <n v="43.1"/>
    <m/>
    <n v="-1"/>
    <s v="Oscura"/>
    <n v="61.3"/>
    <n v="2.2999999999999998"/>
    <n v="18.899999999999999"/>
    <n v="1.8"/>
    <n v="5.2"/>
    <n v="16.399999999999999"/>
    <n v="1.6"/>
    <n v="0.7"/>
    <n v="0"/>
    <n v="37.200000000000003"/>
    <n v="18.7"/>
    <n v="0.3"/>
    <n v="61"/>
    <n v="0.20333333333333692"/>
    <n v="2"/>
    <n v="1.3333333333330852E-2"/>
    <n v="5"/>
    <n v="0.11111111111111063"/>
    <n v="16"/>
    <n v="0.53333333333333344"/>
    <n v="19"/>
    <n v="1"/>
    <n v="2"/>
    <n v="0.20000000000000015"/>
    <n v="0"/>
    <x v="9"/>
  </r>
  <r>
    <x v="1"/>
    <d v="2012-01-30T00:00:00"/>
    <x v="0"/>
    <s v="O500"/>
    <x v="154"/>
    <x v="530"/>
    <n v="198055"/>
    <n v="28729"/>
    <n v="0"/>
    <n v="0"/>
    <n v="0"/>
    <n v="9.5"/>
    <n v="7.2"/>
    <n v="36.799999999999997"/>
    <m/>
    <n v="-1"/>
    <s v="Oscura"/>
    <n v="83.8"/>
    <n v="28.8"/>
    <n v="41.6"/>
    <n v="0.6"/>
    <n v="7.1"/>
    <n v="10.4"/>
    <n v="0.6"/>
    <n v="0.8"/>
    <n v="0"/>
    <n v="241.4"/>
    <n v="36.9"/>
    <n v="7"/>
    <n v="84"/>
    <n v="0.28000000000000369"/>
    <n v="29"/>
    <n v="0.19333333333333075"/>
    <n v="7"/>
    <n v="0.15555555555555509"/>
    <n v="10"/>
    <n v="0.33339999999999997"/>
    <n v="42"/>
    <n v="1"/>
    <n v="1"/>
    <n v="0.10000000000000014"/>
    <n v="0"/>
    <x v="10"/>
  </r>
  <r>
    <x v="2"/>
    <d v="2013-07-22T00:00:00"/>
    <x v="0"/>
    <s v="O500 EURO V"/>
    <x v="155"/>
    <x v="56"/>
    <n v="587872"/>
    <n v="18133"/>
    <n v="0"/>
    <n v="2"/>
    <m/>
    <n v="3"/>
    <n v="7"/>
    <n v="34.5"/>
    <n v="1.61"/>
    <n v="0.03"/>
    <m/>
    <n v="34"/>
    <n v="23"/>
    <n v="1"/>
    <n v="0"/>
    <n v="2"/>
    <n v="3"/>
    <n v="0"/>
    <n v="0"/>
    <n v="0"/>
    <n v="42"/>
    <n v="2"/>
    <n v="0"/>
    <n v="34"/>
    <n v="0.11333333333333709"/>
    <n v="23"/>
    <n v="0.15333333333333082"/>
    <n v="2"/>
    <n v="4.4444444444443953E-2"/>
    <n v="3"/>
    <n v="0.1000000000000002"/>
    <n v="1"/>
    <n v="6.666666666666686E-2"/>
    <n v="0"/>
    <n v="1.3877787807814457E-16"/>
    <n v="1"/>
    <x v="0"/>
  </r>
  <r>
    <x v="2"/>
    <d v="2013-07-22T00:00:00"/>
    <x v="0"/>
    <s v="O500 EURO V"/>
    <x v="155"/>
    <x v="281"/>
    <n v="582924"/>
    <n v="13185"/>
    <n v="0"/>
    <n v="1"/>
    <m/>
    <n v="3"/>
    <n v="7"/>
    <m/>
    <m/>
    <n v="2.44"/>
    <m/>
    <n v="29"/>
    <n v="19"/>
    <n v="1"/>
    <n v="0"/>
    <n v="2"/>
    <n v="2"/>
    <n v="0"/>
    <n v="0"/>
    <n v="0"/>
    <n v="39"/>
    <n v="2"/>
    <n v="0"/>
    <n v="29"/>
    <n v="9.6666666666670453E-2"/>
    <n v="19"/>
    <n v="0.12666666666666421"/>
    <n v="2"/>
    <n v="4.4444444444443953E-2"/>
    <n v="2"/>
    <n v="6.6666666666666874E-2"/>
    <n v="1"/>
    <n v="6.666666666666686E-2"/>
    <n v="0"/>
    <n v="1.3877787807814457E-16"/>
    <n v="0"/>
    <x v="1"/>
  </r>
  <r>
    <x v="2"/>
    <d v="2013-07-22T00:00:00"/>
    <x v="0"/>
    <s v="O500 EURO V"/>
    <x v="155"/>
    <x v="100"/>
    <n v="569739"/>
    <n v="52529"/>
    <n v="0"/>
    <n v="3"/>
    <m/>
    <n v="4"/>
    <n v="5.8"/>
    <m/>
    <m/>
    <n v="0.13"/>
    <m/>
    <n v="83"/>
    <n v="34"/>
    <n v="3"/>
    <n v="0"/>
    <n v="5"/>
    <n v="9"/>
    <n v="0"/>
    <n v="0"/>
    <n v="1"/>
    <n v="26"/>
    <n v="3"/>
    <n v="0"/>
    <n v="83"/>
    <n v="0.27666666666667034"/>
    <n v="34"/>
    <n v="0.22666666666666402"/>
    <n v="5"/>
    <n v="0.11111111111111063"/>
    <n v="9"/>
    <n v="0.30000000000000016"/>
    <n v="3"/>
    <n v="0.20000000000000018"/>
    <n v="0"/>
    <n v="1.3877787807814457E-16"/>
    <n v="0"/>
    <x v="2"/>
  </r>
  <r>
    <x v="2"/>
    <d v="2013-07-22T00:00:00"/>
    <x v="0"/>
    <s v="O500 EURO V"/>
    <x v="155"/>
    <x v="23"/>
    <n v="553191"/>
    <n v="35982"/>
    <n v="0"/>
    <n v="2"/>
    <m/>
    <n v="1"/>
    <n v="6.7"/>
    <m/>
    <m/>
    <n v="2.36"/>
    <m/>
    <n v="22"/>
    <n v="23"/>
    <n v="2"/>
    <n v="0"/>
    <n v="1"/>
    <n v="4"/>
    <n v="0"/>
    <n v="0"/>
    <n v="0"/>
    <n v="35"/>
    <n v="2"/>
    <n v="0"/>
    <n v="22"/>
    <n v="7.3333333333337164E-2"/>
    <n v="23"/>
    <n v="0.15333333333333082"/>
    <n v="1"/>
    <n v="2.222222222222173E-2"/>
    <n v="4"/>
    <n v="0.13333333333333353"/>
    <n v="2"/>
    <n v="0.13333333333333353"/>
    <n v="0"/>
    <n v="1.3877787807814457E-16"/>
    <n v="0"/>
    <x v="3"/>
  </r>
  <r>
    <x v="2"/>
    <d v="2013-07-22T00:00:00"/>
    <x v="0"/>
    <s v="O500 EURO V"/>
    <x v="155"/>
    <x v="320"/>
    <n v="517210"/>
    <n v="91576"/>
    <n v="0"/>
    <n v="4"/>
    <m/>
    <n v="1"/>
    <n v="5.8"/>
    <m/>
    <m/>
    <n v="0.49"/>
    <m/>
    <n v="105"/>
    <n v="110"/>
    <n v="7"/>
    <n v="0"/>
    <n v="19"/>
    <n v="9"/>
    <n v="1"/>
    <n v="1"/>
    <n v="1"/>
    <n v="32"/>
    <n v="6"/>
    <n v="1"/>
    <n v="105"/>
    <n v="0.35000000000000414"/>
    <n v="110"/>
    <n v="0.73333333333333162"/>
    <n v="19"/>
    <n v="0.42222222222222161"/>
    <n v="9"/>
    <n v="0.30000000000000016"/>
    <n v="7"/>
    <n v="0.46666666666666679"/>
    <n v="0"/>
    <n v="1.3877787807814457E-16"/>
    <n v="0"/>
    <x v="4"/>
  </r>
  <r>
    <x v="2"/>
    <d v="2013-07-22T00:00:00"/>
    <x v="0"/>
    <s v="O500 EURO V"/>
    <x v="155"/>
    <x v="25"/>
    <n v="279912"/>
    <n v="65048"/>
    <n v="0"/>
    <n v="6"/>
    <m/>
    <n v="6"/>
    <n v="5.899"/>
    <n v="29.57"/>
    <n v="0.91"/>
    <n v="0.35"/>
    <m/>
    <n v="87"/>
    <n v="41"/>
    <n v="8"/>
    <n v="0"/>
    <n v="6"/>
    <n v="8"/>
    <n v="0"/>
    <m/>
    <n v="0"/>
    <n v="33"/>
    <n v="4"/>
    <n v="0"/>
    <n v="87"/>
    <n v="0.29000000000000375"/>
    <n v="41"/>
    <n v="0.2733333333333306"/>
    <n v="6"/>
    <n v="0.13333333333333286"/>
    <n v="8"/>
    <n v="0.26666666666666683"/>
    <n v="8"/>
    <n v="0.53333333333333344"/>
    <n v="0"/>
    <n v="1.3877787807814457E-16"/>
    <n v="0"/>
    <x v="5"/>
  </r>
  <r>
    <x v="2"/>
    <d v="2013-07-22T00:00:00"/>
    <x v="0"/>
    <s v="O500 EURO V"/>
    <x v="155"/>
    <x v="91"/>
    <n v="258198"/>
    <n v="43384"/>
    <n v="0"/>
    <n v="2"/>
    <m/>
    <n v="4"/>
    <n v="6.1"/>
    <m/>
    <m/>
    <n v="0.36"/>
    <m/>
    <n v="64"/>
    <n v="24"/>
    <n v="12"/>
    <n v="0"/>
    <n v="5"/>
    <n v="6"/>
    <n v="0"/>
    <n v="0"/>
    <n v="0"/>
    <n v="33"/>
    <n v="5"/>
    <n v="0"/>
    <n v="64"/>
    <n v="0.2133333333333369"/>
    <n v="24"/>
    <n v="0.15999999999999748"/>
    <n v="5"/>
    <n v="0.11111111111111063"/>
    <n v="6"/>
    <n v="0.20000000000000018"/>
    <n v="12"/>
    <n v="0.8"/>
    <n v="0"/>
    <n v="1.3877787807814457E-16"/>
    <n v="0"/>
    <x v="6"/>
  </r>
  <r>
    <x v="2"/>
    <d v="2013-07-22T00:00:00"/>
    <x v="0"/>
    <s v="O500 EURO V"/>
    <x v="155"/>
    <x v="120"/>
    <n v="208878"/>
    <n v="111302"/>
    <n v="0"/>
    <n v="3"/>
    <m/>
    <n v="11"/>
    <n v="6.9"/>
    <n v="35.700000000000003"/>
    <n v="1.3"/>
    <n v="7.0000000000000007E-2"/>
    <m/>
    <n v="202"/>
    <n v="118"/>
    <n v="45"/>
    <n v="2"/>
    <n v="14"/>
    <n v="13"/>
    <n v="0"/>
    <n v="1"/>
    <n v="1"/>
    <n v="52"/>
    <n v="17"/>
    <n v="1"/>
    <n v="202"/>
    <n v="0.67333333333333667"/>
    <n v="118"/>
    <n v="0.78666666666666529"/>
    <n v="14"/>
    <n v="0.31111111111111062"/>
    <n v="13"/>
    <n v="0.43333333333333346"/>
    <n v="45"/>
    <n v="1"/>
    <n v="2"/>
    <n v="0.20000000000000015"/>
    <n v="0"/>
    <x v="7"/>
  </r>
  <r>
    <x v="2"/>
    <d v="2013-07-22T00:00:00"/>
    <x v="0"/>
    <s v="O500 EURO V"/>
    <x v="155"/>
    <x v="295"/>
    <n v="166159"/>
    <n v="68583"/>
    <n v="0"/>
    <n v="3"/>
    <m/>
    <n v="7"/>
    <n v="7.1"/>
    <n v="36.4"/>
    <n v="1"/>
    <n v="0.06"/>
    <s v=""/>
    <n v="99"/>
    <n v="53"/>
    <n v="61"/>
    <n v="0"/>
    <n v="14"/>
    <n v="10"/>
    <n v="0"/>
    <n v="0"/>
    <n v="0"/>
    <n v="37"/>
    <n v="9"/>
    <n v="1"/>
    <n v="99"/>
    <n v="0.33000000000000401"/>
    <n v="53"/>
    <n v="0.35333333333333045"/>
    <n v="14"/>
    <n v="0.31111111111111062"/>
    <n v="10"/>
    <n v="0.33339999999999997"/>
    <n v="61"/>
    <n v="1"/>
    <n v="0"/>
    <n v="1.3877787807814457E-16"/>
    <n v="0"/>
    <x v="8"/>
  </r>
  <r>
    <x v="2"/>
    <d v="2013-07-22T00:00:00"/>
    <x v="0"/>
    <s v="O500 EURO V"/>
    <x v="155"/>
    <x v="172"/>
    <n v="170826"/>
    <n v="72917"/>
    <n v="0"/>
    <n v="3"/>
    <m/>
    <n v="6"/>
    <n v="7.1"/>
    <n v="35.9"/>
    <n v="0.16"/>
    <n v="0.09"/>
    <s v=""/>
    <n v="90"/>
    <n v="52"/>
    <n v="47"/>
    <n v="0"/>
    <n v="9"/>
    <n v="7"/>
    <n v="0"/>
    <n v="0"/>
    <n v="0"/>
    <n v="32"/>
    <n v="6"/>
    <n v="1"/>
    <n v="90"/>
    <n v="0.30000000000000382"/>
    <n v="52"/>
    <n v="0.34666666666666379"/>
    <n v="9"/>
    <n v="0.19999999999999954"/>
    <n v="7"/>
    <n v="0.2333333333333335"/>
    <n v="47"/>
    <n v="1"/>
    <n v="0"/>
    <n v="1.3877787807814457E-16"/>
    <n v="0"/>
    <x v="9"/>
  </r>
  <r>
    <x v="2"/>
    <d v="2013-07-22T00:00:00"/>
    <x v="0"/>
    <s v="O500 EURO V"/>
    <x v="155"/>
    <x v="27"/>
    <n v="129547"/>
    <n v="31638"/>
    <n v="0"/>
    <n v="4"/>
    <n v="0"/>
    <n v="5"/>
    <n v="7.2"/>
    <n v="37"/>
    <n v="0.2"/>
    <n v="0.1"/>
    <s v="Clara"/>
    <n v="50"/>
    <n v="32"/>
    <n v="40"/>
    <n v="0"/>
    <n v="7"/>
    <n v="4"/>
    <n v="0"/>
    <n v="0"/>
    <n v="0"/>
    <n v="33"/>
    <n v="5"/>
    <n v="1"/>
    <n v="50"/>
    <n v="0.16666666666667032"/>
    <n v="32"/>
    <n v="0.21333333333333071"/>
    <n v="7"/>
    <n v="0.15555555555555509"/>
    <n v="4"/>
    <n v="0.13333333333333353"/>
    <n v="40"/>
    <n v="1"/>
    <n v="0"/>
    <n v="1.3877787807814457E-16"/>
    <n v="0"/>
    <x v="10"/>
  </r>
  <r>
    <x v="2"/>
    <d v="2013-07-22T00:00:00"/>
    <x v="0"/>
    <s v="O500 EURO V"/>
    <x v="155"/>
    <x v="42"/>
    <n v="97909"/>
    <n v="92793"/>
    <n v="0"/>
    <n v="4"/>
    <n v="-1"/>
    <n v="11"/>
    <n v="6.8"/>
    <n v="35.299999999999997"/>
    <n v="0.6"/>
    <n v="0.1"/>
    <s v="Clara"/>
    <n v="113"/>
    <n v="60"/>
    <n v="104"/>
    <n v="0"/>
    <n v="13"/>
    <n v="10"/>
    <n v="0"/>
    <n v="0"/>
    <n v="0"/>
    <n v="51"/>
    <n v="12"/>
    <n v="3"/>
    <n v="113"/>
    <n v="0.37666666666667098"/>
    <n v="60"/>
    <n v="0.39999999999999702"/>
    <n v="13"/>
    <n v="0.28888888888888842"/>
    <n v="10"/>
    <n v="0.33339999999999997"/>
    <n v="104"/>
    <n v="1"/>
    <n v="0"/>
    <n v="1.3877787807814457E-16"/>
    <n v="0"/>
    <x v="11"/>
  </r>
  <r>
    <x v="2"/>
    <d v="2013-07-22T00:00:00"/>
    <x v="1"/>
    <s v="O500 EURO V"/>
    <x v="155"/>
    <x v="177"/>
    <n v="68550"/>
    <n v="63434"/>
    <n v="0"/>
    <n v="1"/>
    <n v="-1"/>
    <n v="7"/>
    <n v="6.6"/>
    <n v="38"/>
    <n v="0"/>
    <n v="0.1"/>
    <s v="Clara"/>
    <n v="84"/>
    <n v="43"/>
    <n v="185"/>
    <n v="0"/>
    <n v="11"/>
    <n v="5"/>
    <n v="1"/>
    <n v="0"/>
    <n v="-1"/>
    <n v="80"/>
    <n v="9"/>
    <n v="1"/>
    <n v="84"/>
    <n v="0.28000000000000369"/>
    <n v="43"/>
    <n v="0.28666666666666391"/>
    <n v="11"/>
    <n v="0.24444444444444399"/>
    <n v="5"/>
    <n v="0.16666666666666685"/>
    <n v="185"/>
    <n v="1"/>
    <n v="0"/>
    <n v="1.3877787807814457E-16"/>
    <n v="0"/>
    <x v="12"/>
  </r>
  <r>
    <x v="2"/>
    <d v="2013-07-22T00:00:00"/>
    <x v="1"/>
    <s v="O500 EURO V"/>
    <x v="155"/>
    <x v="190"/>
    <n v="36366"/>
    <n v="31250"/>
    <n v="0"/>
    <n v="0.3"/>
    <n v="0"/>
    <n v="14.4"/>
    <n v="6.5"/>
    <n v="34.200000000000003"/>
    <m/>
    <n v="-1"/>
    <s v="Oscura"/>
    <n v="62.3"/>
    <n v="42.5"/>
    <n v="136.19999999999999"/>
    <n v="1.6"/>
    <n v="9.6"/>
    <n v="9.5"/>
    <n v="0.8"/>
    <n v="0"/>
    <n v="0"/>
    <n v="86.2"/>
    <n v="23.4"/>
    <n v="2.2000000000000002"/>
    <n v="62"/>
    <n v="0.20666666666667025"/>
    <n v="43"/>
    <n v="0.28666666666666391"/>
    <n v="10"/>
    <n v="0.22222222222222177"/>
    <n v="10"/>
    <n v="0.33339999999999997"/>
    <n v="136"/>
    <n v="1"/>
    <n v="2"/>
    <n v="0.20000000000000015"/>
    <n v="0"/>
    <x v="14"/>
  </r>
  <r>
    <x v="2"/>
    <d v="2014-03-30T00:00:00"/>
    <x v="0"/>
    <s v="O500 EURO V"/>
    <x v="156"/>
    <x v="89"/>
    <n v="616959"/>
    <n v="17859"/>
    <n v="0"/>
    <n v="1"/>
    <m/>
    <n v="3"/>
    <n v="7"/>
    <n v="34.799999999999997"/>
    <n v="1.56"/>
    <n v="0.02"/>
    <m/>
    <n v="25"/>
    <n v="28"/>
    <n v="0"/>
    <n v="0"/>
    <n v="1"/>
    <n v="3"/>
    <n v="0"/>
    <n v="0"/>
    <n v="0"/>
    <n v="36"/>
    <n v="2"/>
    <n v="0"/>
    <n v="25"/>
    <n v="8.3333333333337145E-2"/>
    <n v="28"/>
    <n v="0.18666666666666409"/>
    <n v="1"/>
    <n v="2.222222222222173E-2"/>
    <n v="3"/>
    <n v="0.1000000000000002"/>
    <n v="0"/>
    <n v="1.9428902930940239E-16"/>
    <n v="0"/>
    <n v="1.3877787807814457E-16"/>
    <n v="1"/>
    <x v="0"/>
  </r>
  <r>
    <x v="2"/>
    <d v="2014-03-30T00:00:00"/>
    <x v="0"/>
    <s v="O500 EURO V"/>
    <x v="156"/>
    <x v="250"/>
    <n v="559230"/>
    <n v="57357"/>
    <n v="0"/>
    <n v="4"/>
    <m/>
    <n v="6"/>
    <n v="5.5"/>
    <m/>
    <m/>
    <n v="0.14000000000000001"/>
    <m/>
    <n v="272"/>
    <n v="73"/>
    <n v="38"/>
    <n v="0"/>
    <n v="14"/>
    <n v="15"/>
    <n v="0"/>
    <n v="0"/>
    <n v="1"/>
    <n v="40"/>
    <n v="6"/>
    <n v="1"/>
    <n v="272"/>
    <n v="0.90666666666666762"/>
    <n v="73"/>
    <n v="0.48666666666666353"/>
    <n v="14"/>
    <n v="0.31111111111111062"/>
    <n v="15"/>
    <n v="0.50000000000000011"/>
    <n v="38"/>
    <n v="1"/>
    <n v="0"/>
    <n v="1.3877787807814457E-16"/>
    <n v="0"/>
    <x v="1"/>
  </r>
  <r>
    <x v="2"/>
    <d v="2014-03-30T00:00:00"/>
    <x v="0"/>
    <s v="O500 EURO V"/>
    <x v="156"/>
    <x v="250"/>
    <n v="559230"/>
    <n v="57357"/>
    <n v="0"/>
    <n v="9"/>
    <m/>
    <n v="6"/>
    <n v="5.8"/>
    <m/>
    <m/>
    <n v="0.16"/>
    <m/>
    <n v="356"/>
    <n v="88"/>
    <n v="7"/>
    <n v="0"/>
    <n v="12"/>
    <n v="22"/>
    <n v="1"/>
    <n v="1"/>
    <n v="2"/>
    <n v="69"/>
    <n v="27"/>
    <n v="2"/>
    <n v="356"/>
    <n v="1.3"/>
    <n v="88"/>
    <n v="0.58666666666666401"/>
    <n v="12"/>
    <n v="0.26666666666666622"/>
    <n v="22"/>
    <n v="0.73333333333333339"/>
    <n v="7"/>
    <n v="0.46666666666666679"/>
    <n v="0"/>
    <n v="1.3877787807814457E-16"/>
    <n v="0"/>
    <x v="2"/>
  </r>
  <r>
    <x v="2"/>
    <d v="2014-03-30T00:00:00"/>
    <x v="0"/>
    <s v="O500 EURO V"/>
    <x v="156"/>
    <x v="466"/>
    <n v="548530"/>
    <n v="46657"/>
    <n v="0"/>
    <n v="1"/>
    <m/>
    <n v="4"/>
    <n v="5.8"/>
    <m/>
    <m/>
    <n v="7.0000000000000007E-2"/>
    <m/>
    <n v="103"/>
    <n v="41"/>
    <n v="2"/>
    <n v="0"/>
    <n v="6"/>
    <n v="9"/>
    <n v="1"/>
    <n v="0"/>
    <n v="0"/>
    <n v="29"/>
    <n v="3"/>
    <n v="1"/>
    <n v="103"/>
    <n v="0.34333333333333743"/>
    <n v="41"/>
    <n v="0.2733333333333306"/>
    <n v="6"/>
    <n v="0.13333333333333286"/>
    <n v="9"/>
    <n v="0.30000000000000016"/>
    <n v="2"/>
    <n v="0.13333333333333353"/>
    <n v="0"/>
    <n v="1.3877787807814457E-16"/>
    <n v="0"/>
    <x v="3"/>
  </r>
  <r>
    <x v="2"/>
    <d v="2014-03-30T00:00:00"/>
    <x v="0"/>
    <s v="O500 EURO V"/>
    <x v="156"/>
    <x v="424"/>
    <n v="6188"/>
    <n v="2102"/>
    <n v="0"/>
    <n v="1"/>
    <m/>
    <n v="6"/>
    <n v="6.2679999999999998"/>
    <n v="29.13"/>
    <n v="0.73"/>
    <n v="0.02"/>
    <m/>
    <n v="29"/>
    <n v="6"/>
    <n v="208"/>
    <n v="0"/>
    <n v="3"/>
    <n v="1"/>
    <n v="0"/>
    <m/>
    <n v="0"/>
    <n v="88"/>
    <n v="6"/>
    <n v="0"/>
    <n v="29"/>
    <n v="9.6666666666670453E-2"/>
    <n v="6"/>
    <n v="3.9999999999997524E-2"/>
    <n v="3"/>
    <n v="6.666666666666618E-2"/>
    <n v="1"/>
    <n v="3.3333333333333541E-2"/>
    <n v="208"/>
    <n v="1"/>
    <n v="0"/>
    <n v="1.3877787807814457E-16"/>
    <n v="0"/>
    <x v="4"/>
  </r>
  <r>
    <x v="2"/>
    <d v="2014-03-30T00:00:00"/>
    <x v="0"/>
    <s v="O500 EURO V"/>
    <x v="156"/>
    <x v="424"/>
    <n v="143692"/>
    <n v="45670"/>
    <n v="0"/>
    <n v="5"/>
    <m/>
    <n v="6"/>
    <n v="5.8380000000000001"/>
    <n v="27.54"/>
    <n v="0.89"/>
    <n v="0.36"/>
    <m/>
    <n v="86"/>
    <n v="34"/>
    <n v="63"/>
    <n v="0"/>
    <n v="6"/>
    <n v="9"/>
    <n v="0"/>
    <m/>
    <n v="0"/>
    <n v="98"/>
    <n v="5"/>
    <n v="1"/>
    <n v="86"/>
    <n v="0.2866666666666704"/>
    <n v="34"/>
    <n v="0.22666666666666402"/>
    <n v="6"/>
    <n v="0.13333333333333286"/>
    <n v="9"/>
    <n v="0.30000000000000016"/>
    <n v="63"/>
    <n v="1"/>
    <n v="0"/>
    <n v="1.3877787807814457E-16"/>
    <n v="0"/>
    <x v="5"/>
  </r>
  <r>
    <x v="2"/>
    <d v="2014-03-30T00:00:00"/>
    <x v="0"/>
    <s v="O500 EURO V"/>
    <x v="156"/>
    <x v="13"/>
    <n v="136536"/>
    <n v="36284"/>
    <n v="0"/>
    <n v="2"/>
    <m/>
    <n v="5"/>
    <n v="5.89"/>
    <n v="27.56"/>
    <n v="0.99"/>
    <n v="0.19"/>
    <m/>
    <n v="93"/>
    <n v="30"/>
    <n v="42"/>
    <n v="0"/>
    <n v="7"/>
    <n v="11"/>
    <n v="0"/>
    <m/>
    <n v="0"/>
    <n v="41"/>
    <n v="2"/>
    <n v="0"/>
    <n v="93"/>
    <n v="0.31000000000000388"/>
    <n v="30"/>
    <n v="0.1999999999999974"/>
    <n v="7"/>
    <n v="0.15555555555555509"/>
    <n v="11"/>
    <n v="0.36666666666666681"/>
    <n v="42"/>
    <n v="1"/>
    <n v="0"/>
    <n v="1.3877787807814457E-16"/>
    <n v="0"/>
    <x v="6"/>
  </r>
  <r>
    <x v="2"/>
    <d v="2014-03-30T00:00:00"/>
    <x v="0"/>
    <s v="O500 EURO V"/>
    <x v="156"/>
    <x v="9"/>
    <n v="122519"/>
    <n v="24497"/>
    <n v="0"/>
    <n v="2"/>
    <m/>
    <n v="4"/>
    <n v="6.1"/>
    <m/>
    <m/>
    <n v="0.33"/>
    <m/>
    <n v="71"/>
    <n v="25"/>
    <n v="63"/>
    <n v="0"/>
    <n v="5"/>
    <n v="6"/>
    <n v="0"/>
    <n v="0"/>
    <n v="0"/>
    <n v="42"/>
    <n v="4"/>
    <n v="0"/>
    <n v="71"/>
    <n v="0.23666666666667019"/>
    <n v="25"/>
    <n v="0.16666666666666413"/>
    <n v="5"/>
    <n v="0.11111111111111063"/>
    <n v="6"/>
    <n v="0.20000000000000018"/>
    <n v="63"/>
    <n v="1"/>
    <n v="0"/>
    <n v="1.3877787807814457E-16"/>
    <n v="0"/>
    <x v="7"/>
  </r>
  <r>
    <x v="2"/>
    <d v="2014-03-30T00:00:00"/>
    <x v="0"/>
    <s v="O500 EURO V"/>
    <x v="156"/>
    <x v="531"/>
    <n v="98022"/>
    <n v="91787"/>
    <n v="0"/>
    <n v="5"/>
    <m/>
    <n v="13"/>
    <n v="5.8"/>
    <m/>
    <m/>
    <n v="1.2"/>
    <m/>
    <n v="285"/>
    <n v="86"/>
    <n v="213"/>
    <n v="0"/>
    <n v="17"/>
    <n v="17"/>
    <n v="0"/>
    <n v="0"/>
    <n v="1"/>
    <n v="81"/>
    <n v="12"/>
    <n v="1"/>
    <n v="285"/>
    <n v="0.95000000000000051"/>
    <n v="86"/>
    <n v="0.57333333333333059"/>
    <n v="17"/>
    <n v="0.37777777777777721"/>
    <n v="17"/>
    <n v="0.56666666666666676"/>
    <n v="213"/>
    <n v="1"/>
    <n v="0"/>
    <n v="1.3877787807814457E-16"/>
    <n v="0"/>
    <x v="8"/>
  </r>
  <r>
    <x v="2"/>
    <d v="2014-03-30T00:00:00"/>
    <x v="0"/>
    <s v="O500 EURO V"/>
    <x v="156"/>
    <x v="368"/>
    <n v="61206"/>
    <n v="54970"/>
    <n v="0"/>
    <n v="3"/>
    <m/>
    <n v="11"/>
    <n v="5.3"/>
    <m/>
    <m/>
    <n v="0.09"/>
    <m/>
    <n v="237"/>
    <n v="49"/>
    <n v="236"/>
    <n v="0"/>
    <n v="13"/>
    <n v="14"/>
    <n v="0"/>
    <n v="1"/>
    <n v="1"/>
    <n v="94"/>
    <n v="11"/>
    <n v="1"/>
    <n v="237"/>
    <n v="0.79000000000000214"/>
    <n v="49"/>
    <n v="0.32666666666666383"/>
    <n v="13"/>
    <n v="0.28888888888888842"/>
    <n v="14"/>
    <n v="0.46666666666666679"/>
    <n v="236"/>
    <n v="1"/>
    <n v="0"/>
    <n v="1.3877787807814457E-16"/>
    <n v="0"/>
    <x v="9"/>
  </r>
  <r>
    <x v="2"/>
    <d v="2014-03-30T00:00:00"/>
    <x v="0"/>
    <s v="O500 EURO V"/>
    <x v="156"/>
    <x v="195"/>
    <n v="30119"/>
    <n v="23884"/>
    <n v="0"/>
    <n v="3"/>
    <m/>
    <n v="7"/>
    <n v="5.5"/>
    <s v=""/>
    <s v=""/>
    <n v="0.06"/>
    <s v=""/>
    <n v="95"/>
    <n v="30"/>
    <n v="241"/>
    <n v="0"/>
    <n v="9"/>
    <n v="6"/>
    <n v="0"/>
    <n v="0"/>
    <n v="1"/>
    <n v="105"/>
    <n v="10"/>
    <n v="1"/>
    <n v="95"/>
    <n v="0.31666666666667059"/>
    <n v="30"/>
    <n v="0.1999999999999974"/>
    <n v="9"/>
    <n v="0.19999999999999954"/>
    <n v="6"/>
    <n v="0.20000000000000018"/>
    <n v="241"/>
    <n v="1"/>
    <n v="0"/>
    <n v="1.3877787807814457E-16"/>
    <n v="0"/>
    <x v="10"/>
  </r>
  <r>
    <x v="2"/>
    <d v="2014-03-30T00:00:00"/>
    <x v="1"/>
    <s v="O500 EURO V"/>
    <x v="156"/>
    <x v="501"/>
    <n v="134577"/>
    <n v="37001"/>
    <n v="0"/>
    <n v="3"/>
    <m/>
    <n v="6"/>
    <n v="7.1"/>
    <n v="36.4"/>
    <n v="0.4"/>
    <n v="0.1"/>
    <s v="Clara"/>
    <n v="63"/>
    <n v="31"/>
    <n v="51"/>
    <n v="0"/>
    <n v="7"/>
    <n v="6"/>
    <n v="0"/>
    <n v="0"/>
    <n v="0"/>
    <n v="36"/>
    <n v="5"/>
    <n v="1"/>
    <n v="63"/>
    <n v="0.21000000000000357"/>
    <n v="31"/>
    <n v="0.20666666666666406"/>
    <n v="7"/>
    <n v="0.15555555555555509"/>
    <n v="6"/>
    <n v="0.20000000000000018"/>
    <n v="51"/>
    <n v="1"/>
    <n v="0"/>
    <n v="1.3877787807814457E-16"/>
    <n v="0"/>
    <x v="11"/>
  </r>
  <r>
    <x v="2"/>
    <d v="2014-03-30T00:00:00"/>
    <x v="1"/>
    <s v="O500 EURO V"/>
    <x v="156"/>
    <x v="532"/>
    <n v="97576"/>
    <n v="92294"/>
    <n v="0"/>
    <n v="3"/>
    <n v="0"/>
    <n v="10"/>
    <n v="6.7"/>
    <n v="33.700000000000003"/>
    <n v="0.6"/>
    <n v="0.1"/>
    <s v="Clara"/>
    <n v="158"/>
    <n v="64"/>
    <n v="129"/>
    <n v="0"/>
    <n v="15"/>
    <n v="11"/>
    <n v="0"/>
    <n v="0"/>
    <n v="0"/>
    <n v="69"/>
    <n v="16"/>
    <n v="2"/>
    <n v="158"/>
    <n v="0.5266666666666715"/>
    <n v="64"/>
    <n v="0.42666666666666364"/>
    <n v="15"/>
    <n v="0.33333333333333282"/>
    <n v="11"/>
    <n v="0.36666666666666681"/>
    <n v="129"/>
    <n v="1"/>
    <n v="0"/>
    <n v="1.3877787807814457E-16"/>
    <n v="0"/>
    <x v="12"/>
  </r>
  <r>
    <x v="2"/>
    <d v="2014-03-30T00:00:00"/>
    <x v="1"/>
    <s v="O500 EURO V"/>
    <x v="156"/>
    <x v="184"/>
    <n v="35740"/>
    <n v="30458"/>
    <n v="0"/>
    <n v="0.6"/>
    <n v="0"/>
    <n v="16.399999999999999"/>
    <n v="6.4"/>
    <n v="33.700000000000003"/>
    <m/>
    <n v="-1"/>
    <s v="Oscura"/>
    <n v="78.099999999999994"/>
    <n v="34.4"/>
    <n v="161.19999999999999"/>
    <n v="2.4"/>
    <n v="8.8000000000000007"/>
    <n v="8.1"/>
    <n v="0.7"/>
    <n v="0"/>
    <n v="0"/>
    <n v="106.5"/>
    <n v="26.3"/>
    <n v="3.2"/>
    <n v="78"/>
    <n v="0.26000000000000356"/>
    <n v="34"/>
    <n v="0.22666666666666402"/>
    <n v="9"/>
    <n v="0.19999999999999954"/>
    <n v="8"/>
    <n v="0.26666666666666683"/>
    <n v="161"/>
    <n v="1"/>
    <n v="2"/>
    <n v="0.20000000000000015"/>
    <n v="0"/>
    <x v="14"/>
  </r>
  <r>
    <x v="2"/>
    <d v="1899-12-30T00:00:00"/>
    <x v="0"/>
    <s v="O500 EURO V"/>
    <x v="157"/>
    <x v="236"/>
    <n v="598891"/>
    <n v="31648"/>
    <n v="0"/>
    <n v="5"/>
    <m/>
    <n v="5"/>
    <n v="6.9"/>
    <m/>
    <m/>
    <n v="0.02"/>
    <s v="Clara"/>
    <n v="59"/>
    <n v="33"/>
    <n v="0"/>
    <n v="0"/>
    <n v="24"/>
    <n v="8"/>
    <n v="1"/>
    <n v="0"/>
    <n v="0"/>
    <n v="27"/>
    <n v="3"/>
    <n v="0"/>
    <n v="59"/>
    <n v="0.19666666666667026"/>
    <n v="33"/>
    <n v="0.21999999999999736"/>
    <n v="24"/>
    <n v="0.53333333333333266"/>
    <n v="8"/>
    <n v="0.26666666666666683"/>
    <n v="0"/>
    <n v="1.9428902930940239E-16"/>
    <n v="0"/>
    <n v="1.3877787807814457E-16"/>
    <n v="1"/>
    <x v="0"/>
  </r>
  <r>
    <x v="2"/>
    <d v="1899-12-30T00:00:00"/>
    <x v="0"/>
    <s v="O500 EURO V"/>
    <x v="157"/>
    <x v="23"/>
    <n v="541282"/>
    <n v="25089"/>
    <n v="0"/>
    <n v="2"/>
    <m/>
    <n v="3"/>
    <n v="6.8"/>
    <n v="35.200000000000003"/>
    <n v="1.88"/>
    <n v="0"/>
    <m/>
    <n v="30"/>
    <n v="17"/>
    <n v="2"/>
    <n v="0"/>
    <n v="3"/>
    <n v="4"/>
    <n v="0"/>
    <n v="0"/>
    <n v="0"/>
    <n v="31"/>
    <n v="2"/>
    <n v="0"/>
    <n v="30"/>
    <n v="0.10000000000000378"/>
    <n v="17"/>
    <n v="0.11333333333333087"/>
    <n v="3"/>
    <n v="6.666666666666618E-2"/>
    <n v="4"/>
    <n v="0.13333333333333353"/>
    <n v="2"/>
    <n v="0.13333333333333353"/>
    <n v="0"/>
    <n v="1.3877787807814457E-16"/>
    <n v="0"/>
    <x v="1"/>
  </r>
  <r>
    <x v="2"/>
    <d v="1899-12-30T00:00:00"/>
    <x v="0"/>
    <s v="O500 EURO V"/>
    <x v="157"/>
    <x v="23"/>
    <n v="541282"/>
    <n v="25089"/>
    <n v="0"/>
    <n v="2"/>
    <m/>
    <n v="3"/>
    <n v="6.8"/>
    <n v="35.200000000000003"/>
    <n v="1.88"/>
    <n v="0"/>
    <m/>
    <n v="30"/>
    <n v="17"/>
    <n v="2"/>
    <n v="0"/>
    <n v="3"/>
    <n v="4"/>
    <n v="0"/>
    <n v="0"/>
    <n v="0"/>
    <n v="31"/>
    <n v="2"/>
    <n v="0"/>
    <n v="30"/>
    <n v="0.10000000000000378"/>
    <n v="17"/>
    <n v="0.11333333333333087"/>
    <n v="3"/>
    <n v="6.666666666666618E-2"/>
    <n v="4"/>
    <n v="0.13333333333333353"/>
    <n v="2"/>
    <n v="0.13333333333333353"/>
    <n v="0"/>
    <n v="1.3877787807814457E-16"/>
    <n v="0"/>
    <x v="2"/>
  </r>
  <r>
    <x v="2"/>
    <d v="1899-12-30T00:00:00"/>
    <x v="0"/>
    <s v="O500 EURO V"/>
    <x v="157"/>
    <x v="392"/>
    <n v="516345"/>
    <n v="100430"/>
    <n v="0"/>
    <n v="3"/>
    <m/>
    <n v="4"/>
    <n v="5.9"/>
    <m/>
    <m/>
    <n v="0.4"/>
    <m/>
    <n v="74"/>
    <n v="49"/>
    <n v="2"/>
    <n v="0"/>
    <n v="11"/>
    <n v="7"/>
    <n v="0"/>
    <n v="0"/>
    <n v="0"/>
    <n v="31"/>
    <n v="4"/>
    <n v="0"/>
    <n v="74"/>
    <n v="0.24666666666667017"/>
    <n v="49"/>
    <n v="0.32666666666666383"/>
    <n v="11"/>
    <n v="0.24444444444444399"/>
    <n v="7"/>
    <n v="0.2333333333333335"/>
    <n v="2"/>
    <n v="0.13333333333333353"/>
    <n v="0"/>
    <n v="1.3877787807814457E-16"/>
    <n v="0"/>
    <x v="3"/>
  </r>
  <r>
    <x v="2"/>
    <d v="1899-12-30T00:00:00"/>
    <x v="0"/>
    <s v="O500 EURO V"/>
    <x v="157"/>
    <x v="84"/>
    <n v="149029"/>
    <n v="42452"/>
    <n v="0"/>
    <n v="2"/>
    <m/>
    <n v="6"/>
    <n v="5.7229999999999999"/>
    <n v="26.45"/>
    <n v="1.03"/>
    <n v="7.0000000000000007E-2"/>
    <m/>
    <n v="102"/>
    <n v="28"/>
    <n v="72"/>
    <n v="0"/>
    <n v="6"/>
    <n v="11"/>
    <n v="0"/>
    <m/>
    <n v="0"/>
    <n v="62"/>
    <n v="4"/>
    <n v="0"/>
    <n v="102"/>
    <n v="0.34000000000000408"/>
    <n v="28"/>
    <n v="0.18666666666666409"/>
    <n v="6"/>
    <n v="0.13333333333333286"/>
    <n v="11"/>
    <n v="0.36666666666666681"/>
    <n v="72"/>
    <n v="1"/>
    <n v="0"/>
    <n v="1.3877787807814457E-16"/>
    <n v="0"/>
    <x v="4"/>
  </r>
  <r>
    <x v="2"/>
    <d v="1899-12-30T00:00:00"/>
    <x v="0"/>
    <s v="O500 EURO V"/>
    <x v="157"/>
    <x v="96"/>
    <n v="147505"/>
    <n v="44597"/>
    <n v="0"/>
    <n v="2"/>
    <m/>
    <n v="6"/>
    <n v="5.7270000000000003"/>
    <n v="26.8"/>
    <n v="1.1000000000000001"/>
    <n v="0.08"/>
    <m/>
    <n v="180"/>
    <n v="35"/>
    <n v="82"/>
    <n v="0"/>
    <n v="9"/>
    <n v="12"/>
    <n v="0"/>
    <m/>
    <n v="0"/>
    <n v="60"/>
    <n v="4"/>
    <n v="0"/>
    <n v="180"/>
    <n v="0.60000000000000409"/>
    <n v="35"/>
    <n v="0.23333333333333067"/>
    <n v="9"/>
    <n v="0.19999999999999954"/>
    <n v="12"/>
    <n v="0.40000000000000013"/>
    <n v="82"/>
    <n v="1"/>
    <n v="0"/>
    <n v="1.3877787807814457E-16"/>
    <n v="0"/>
    <x v="5"/>
  </r>
  <r>
    <x v="2"/>
    <d v="1899-12-30T00:00:00"/>
    <x v="0"/>
    <s v="O500 EURO V"/>
    <x v="157"/>
    <x v="9"/>
    <n v="118050"/>
    <n v="17798"/>
    <n v="0"/>
    <n v="3"/>
    <m/>
    <n v="3"/>
    <n v="6.2"/>
    <m/>
    <m/>
    <n v="0.18"/>
    <m/>
    <n v="69"/>
    <n v="24"/>
    <n v="41"/>
    <n v="0"/>
    <n v="6"/>
    <n v="6"/>
    <n v="0"/>
    <n v="0"/>
    <n v="0"/>
    <n v="33"/>
    <n v="4"/>
    <n v="0"/>
    <n v="69"/>
    <n v="0.23000000000000353"/>
    <n v="24"/>
    <n v="0.15999999999999748"/>
    <n v="6"/>
    <n v="0.13333333333333286"/>
    <n v="6"/>
    <n v="0.20000000000000018"/>
    <n v="41"/>
    <n v="1"/>
    <n v="0"/>
    <n v="1.3877787807814457E-16"/>
    <n v="0"/>
    <x v="6"/>
  </r>
  <r>
    <x v="2"/>
    <d v="1899-12-30T00:00:00"/>
    <x v="0"/>
    <s v="O500 EURO V"/>
    <x v="157"/>
    <x v="91"/>
    <n v="128216"/>
    <n v="21639"/>
    <n v="0"/>
    <n v="3"/>
    <m/>
    <n v="5"/>
    <n v="6"/>
    <m/>
    <m/>
    <n v="7.0000000000000007E-2"/>
    <m/>
    <n v="81"/>
    <n v="23"/>
    <n v="74"/>
    <n v="0"/>
    <n v="6"/>
    <n v="6"/>
    <n v="0"/>
    <n v="0"/>
    <n v="0"/>
    <n v="46"/>
    <n v="5"/>
    <n v="1"/>
    <n v="81"/>
    <n v="0.27000000000000363"/>
    <n v="23"/>
    <n v="0.15333333333333082"/>
    <n v="6"/>
    <n v="0.13333333333333286"/>
    <n v="6"/>
    <n v="0.20000000000000018"/>
    <n v="74"/>
    <n v="1"/>
    <n v="0"/>
    <n v="1.3877787807814457E-16"/>
    <n v="0"/>
    <x v="7"/>
  </r>
  <r>
    <x v="2"/>
    <d v="1899-12-30T00:00:00"/>
    <x v="0"/>
    <s v="O500 EURO V"/>
    <x v="157"/>
    <x v="33"/>
    <n v="124912"/>
    <n v="22004"/>
    <n v="0"/>
    <n v="3"/>
    <m/>
    <n v="4"/>
    <n v="6"/>
    <m/>
    <m/>
    <n v="0.06"/>
    <m/>
    <n v="214"/>
    <n v="31"/>
    <n v="89"/>
    <n v="0"/>
    <n v="8"/>
    <n v="9"/>
    <n v="1"/>
    <n v="0"/>
    <n v="0"/>
    <n v="52"/>
    <n v="7"/>
    <n v="1"/>
    <n v="214"/>
    <n v="0.71333333333333626"/>
    <n v="31"/>
    <n v="0.20666666666666406"/>
    <n v="8"/>
    <n v="0.17777777777777731"/>
    <n v="9"/>
    <n v="0.30000000000000016"/>
    <n v="89"/>
    <n v="1"/>
    <n v="0"/>
    <n v="1.3877787807814457E-16"/>
    <n v="0"/>
    <x v="8"/>
  </r>
  <r>
    <x v="2"/>
    <d v="1899-12-30T00:00:00"/>
    <x v="0"/>
    <s v="O500 EURO V"/>
    <x v="157"/>
    <x v="533"/>
    <n v="100252"/>
    <n v="93423"/>
    <n v="0"/>
    <n v="4"/>
    <m/>
    <n v="7"/>
    <n v="5.7"/>
    <m/>
    <m/>
    <n v="0.64"/>
    <m/>
    <n v="336"/>
    <n v="76"/>
    <n v="115"/>
    <n v="0"/>
    <n v="21"/>
    <n v="15"/>
    <n v="0"/>
    <n v="1"/>
    <n v="1"/>
    <n v="63"/>
    <n v="20"/>
    <n v="1"/>
    <n v="336"/>
    <n v="1.3"/>
    <n v="76"/>
    <n v="0.50666666666666349"/>
    <n v="21"/>
    <n v="0.46666666666666601"/>
    <n v="15"/>
    <n v="0.50000000000000011"/>
    <n v="115"/>
    <n v="1"/>
    <n v="0"/>
    <n v="1.3877787807814457E-16"/>
    <n v="0"/>
    <x v="9"/>
  </r>
  <r>
    <x v="2"/>
    <d v="1899-12-30T00:00:00"/>
    <x v="0"/>
    <s v="O500 EURO V"/>
    <x v="157"/>
    <x v="534"/>
    <n v="106577"/>
    <n v="99282"/>
    <n v="0"/>
    <n v="4"/>
    <m/>
    <n v="12"/>
    <n v="5.2"/>
    <m/>
    <m/>
    <n v="0.13"/>
    <m/>
    <n v="377"/>
    <n v="63"/>
    <n v="229"/>
    <n v="0"/>
    <n v="18"/>
    <n v="16"/>
    <n v="0"/>
    <n v="1"/>
    <n v="1"/>
    <n v="81"/>
    <n v="14"/>
    <n v="1"/>
    <n v="377"/>
    <n v="1.3"/>
    <n v="63"/>
    <n v="0.41999999999999699"/>
    <n v="18"/>
    <n v="0.39999999999999941"/>
    <n v="16"/>
    <n v="0.53333333333333344"/>
    <n v="229"/>
    <n v="1"/>
    <n v="0"/>
    <n v="1.3877787807814457E-16"/>
    <n v="0"/>
    <x v="10"/>
  </r>
  <r>
    <x v="2"/>
    <d v="1899-12-30T00:00:00"/>
    <x v="0"/>
    <s v="O500 EURO V"/>
    <x v="157"/>
    <x v="535"/>
    <n v="102908"/>
    <n v="96575"/>
    <n v="0"/>
    <n v="8"/>
    <m/>
    <n v="16"/>
    <n v="5.3"/>
    <m/>
    <m/>
    <n v="0.19"/>
    <m/>
    <n v="447"/>
    <n v="78"/>
    <n v="245"/>
    <n v="0"/>
    <n v="21"/>
    <n v="19"/>
    <n v="1"/>
    <n v="1"/>
    <n v="1"/>
    <n v="93"/>
    <n v="17"/>
    <n v="2"/>
    <n v="447"/>
    <n v="1.3"/>
    <n v="78"/>
    <n v="0.51999999999999691"/>
    <n v="21"/>
    <n v="0.46666666666666601"/>
    <n v="19"/>
    <n v="0.63333333333333341"/>
    <n v="245"/>
    <n v="1"/>
    <n v="0"/>
    <n v="1.3877787807814457E-16"/>
    <n v="0"/>
    <x v="11"/>
  </r>
  <r>
    <x v="2"/>
    <d v="1899-12-30T00:00:00"/>
    <x v="0"/>
    <s v="O500 EURO V"/>
    <x v="157"/>
    <x v="536"/>
    <n v="56487"/>
    <n v="49658"/>
    <n v="0"/>
    <n v="2"/>
    <m/>
    <n v="9"/>
    <n v="5.4"/>
    <m/>
    <m/>
    <n v="0.09"/>
    <m/>
    <n v="245"/>
    <n v="53"/>
    <n v="221"/>
    <n v="0"/>
    <n v="11"/>
    <n v="9"/>
    <n v="1"/>
    <n v="1"/>
    <n v="1"/>
    <n v="91"/>
    <n v="8"/>
    <n v="1"/>
    <n v="245"/>
    <n v="0.81666666666666854"/>
    <n v="53"/>
    <n v="0.35333333333333045"/>
    <n v="11"/>
    <n v="0.24444444444444399"/>
    <n v="9"/>
    <n v="0.30000000000000016"/>
    <n v="221"/>
    <n v="1"/>
    <n v="0"/>
    <n v="1.3877787807814457E-16"/>
    <n v="0"/>
    <x v="12"/>
  </r>
  <r>
    <x v="2"/>
    <d v="1899-12-30T00:00:00"/>
    <x v="0"/>
    <s v="O500 EURO V"/>
    <x v="157"/>
    <x v="10"/>
    <n v="55373"/>
    <n v="48078"/>
    <n v="0"/>
    <n v="3"/>
    <m/>
    <n v="10"/>
    <n v="5.4"/>
    <m/>
    <m/>
    <n v="0.09"/>
    <m/>
    <n v="164"/>
    <n v="50"/>
    <n v="240"/>
    <n v="0"/>
    <n v="11"/>
    <n v="10"/>
    <n v="0"/>
    <n v="0"/>
    <n v="0"/>
    <n v="103"/>
    <n v="9"/>
    <n v="1"/>
    <n v="164"/>
    <n v="0.5466666666666713"/>
    <n v="50"/>
    <n v="0.33333333333333048"/>
    <n v="11"/>
    <n v="0.24444444444444399"/>
    <n v="10"/>
    <n v="0.33339999999999997"/>
    <n v="240"/>
    <n v="1"/>
    <n v="0"/>
    <n v="1.3877787807814457E-16"/>
    <n v="0"/>
    <x v="14"/>
  </r>
  <r>
    <x v="2"/>
    <d v="1899-12-30T00:00:00"/>
    <x v="0"/>
    <s v="O500 EURO V"/>
    <x v="157"/>
    <x v="10"/>
    <n v="56820"/>
    <n v="50487"/>
    <n v="0"/>
    <n v="3"/>
    <m/>
    <n v="9"/>
    <n v="5.3"/>
    <m/>
    <m/>
    <n v="0.1"/>
    <m/>
    <n v="218"/>
    <n v="50"/>
    <n v="260"/>
    <n v="0"/>
    <n v="12"/>
    <n v="12"/>
    <n v="0"/>
    <n v="0"/>
    <n v="0"/>
    <n v="115"/>
    <n v="9"/>
    <n v="1"/>
    <n v="218"/>
    <n v="0.72666666666666946"/>
    <n v="50"/>
    <n v="0.33333333333333048"/>
    <n v="12"/>
    <n v="0.26666666666666622"/>
    <n v="12"/>
    <n v="0.40000000000000013"/>
    <n v="260"/>
    <n v="1"/>
    <n v="0"/>
    <n v="1.3877787807814457E-16"/>
    <n v="0"/>
    <x v="15"/>
  </r>
  <r>
    <x v="2"/>
    <e v="#N/A"/>
    <x v="2"/>
    <s v="O500 EURO V"/>
    <x v="158"/>
    <x v="22"/>
    <n v="549174"/>
    <n v="11931"/>
    <n v="0"/>
    <n v="3"/>
    <m/>
    <n v="4"/>
    <n v="6.9"/>
    <n v="36.299999999999997"/>
    <n v="1.67"/>
    <n v="0"/>
    <m/>
    <n v="43"/>
    <n v="22"/>
    <n v="1"/>
    <n v="0"/>
    <n v="5"/>
    <n v="4"/>
    <n v="0"/>
    <n v="0"/>
    <n v="0"/>
    <n v="29"/>
    <n v="4"/>
    <n v="0"/>
    <n v="43"/>
    <n v="0.14333333333333703"/>
    <n v="22"/>
    <n v="0.14666666666666417"/>
    <n v="5"/>
    <n v="0.11111111111111063"/>
    <n v="4"/>
    <n v="0.13333333333333353"/>
    <n v="1"/>
    <n v="6.666666666666686E-2"/>
    <n v="0"/>
    <n v="1.3877787807814457E-16"/>
    <n v="1"/>
    <x v="0"/>
  </r>
  <r>
    <x v="2"/>
    <d v="2014-12-31T00:00:00"/>
    <x v="0"/>
    <s v="O500 EURO V"/>
    <x v="159"/>
    <x v="31"/>
    <n v="551336"/>
    <n v="19068"/>
    <n v="0"/>
    <n v="2"/>
    <m/>
    <n v="3"/>
    <n v="6.9"/>
    <n v="34.700000000000003"/>
    <n v="1.29"/>
    <n v="0"/>
    <m/>
    <n v="35"/>
    <n v="27"/>
    <n v="3"/>
    <n v="0"/>
    <n v="2"/>
    <n v="6"/>
    <n v="0"/>
    <n v="0"/>
    <n v="0"/>
    <n v="31"/>
    <n v="3"/>
    <n v="0"/>
    <n v="35"/>
    <n v="0.11666666666667042"/>
    <n v="27"/>
    <n v="0.17999999999999744"/>
    <n v="2"/>
    <n v="4.4444444444443953E-2"/>
    <n v="6"/>
    <n v="0.20000000000000018"/>
    <n v="3"/>
    <n v="0.20000000000000018"/>
    <n v="0"/>
    <n v="1.3877787807814457E-16"/>
    <n v="1"/>
    <x v="0"/>
  </r>
  <r>
    <x v="2"/>
    <d v="2014-12-31T00:00:00"/>
    <x v="0"/>
    <s v="O500 EURO V"/>
    <x v="159"/>
    <x v="537"/>
    <n v="532438"/>
    <n v="44674"/>
    <n v="0"/>
    <n v="3"/>
    <m/>
    <n v="4"/>
    <n v="5.9"/>
    <m/>
    <m/>
    <n v="0.53"/>
    <m/>
    <n v="68"/>
    <n v="73"/>
    <n v="3"/>
    <n v="1"/>
    <n v="8"/>
    <n v="10"/>
    <n v="1"/>
    <n v="0"/>
    <n v="0"/>
    <n v="29"/>
    <n v="4"/>
    <n v="1"/>
    <n v="68"/>
    <n v="0.22666666666667021"/>
    <n v="73"/>
    <n v="0.48666666666666353"/>
    <n v="8"/>
    <n v="0.17777777777777731"/>
    <n v="10"/>
    <n v="0.33339999999999997"/>
    <n v="3"/>
    <n v="0.20000000000000018"/>
    <n v="1"/>
    <n v="0.10000000000000014"/>
    <n v="0"/>
    <x v="1"/>
  </r>
  <r>
    <x v="2"/>
    <d v="2014-12-31T00:00:00"/>
    <x v="0"/>
    <s v="O500 EURO V"/>
    <x v="159"/>
    <x v="538"/>
    <n v="158414"/>
    <n v="51604"/>
    <n v="0"/>
    <n v="1"/>
    <m/>
    <n v="3"/>
    <n v="5.8"/>
    <m/>
    <m/>
    <n v="0.06"/>
    <m/>
    <n v="97"/>
    <n v="28"/>
    <n v="34"/>
    <n v="0"/>
    <n v="6"/>
    <n v="8"/>
    <n v="0"/>
    <n v="0"/>
    <n v="0"/>
    <n v="34"/>
    <n v="4"/>
    <n v="0"/>
    <n v="97"/>
    <n v="0.3233333333333373"/>
    <n v="28"/>
    <n v="0.18666666666666409"/>
    <n v="6"/>
    <n v="0.13333333333333286"/>
    <n v="8"/>
    <n v="0.26666666666666683"/>
    <n v="34"/>
    <n v="1"/>
    <n v="0"/>
    <n v="1.3877787807814457E-16"/>
    <n v="0"/>
    <x v="2"/>
  </r>
  <r>
    <x v="2"/>
    <d v="2014-12-31T00:00:00"/>
    <x v="0"/>
    <s v="O500 EURO V"/>
    <x v="159"/>
    <x v="424"/>
    <n v="145537"/>
    <n v="38727"/>
    <n v="0"/>
    <n v="1"/>
    <m/>
    <n v="4"/>
    <n v="5.899"/>
    <n v="26.79"/>
    <n v="1.01"/>
    <n v="0.04"/>
    <m/>
    <n v="87"/>
    <n v="21"/>
    <n v="33"/>
    <n v="0"/>
    <n v="5"/>
    <n v="7"/>
    <n v="0"/>
    <m/>
    <n v="0"/>
    <n v="34"/>
    <n v="2"/>
    <n v="0"/>
    <n v="87"/>
    <n v="0.29000000000000375"/>
    <n v="21"/>
    <n v="0.13999999999999752"/>
    <n v="5"/>
    <n v="0.11111111111111063"/>
    <n v="7"/>
    <n v="0.2333333333333335"/>
    <n v="33"/>
    <n v="1"/>
    <n v="0"/>
    <n v="1.3877787807814457E-16"/>
    <n v="0"/>
    <x v="3"/>
  </r>
  <r>
    <x v="2"/>
    <d v="2014-12-31T00:00:00"/>
    <x v="0"/>
    <s v="O500 EURO V"/>
    <x v="159"/>
    <x v="424"/>
    <n v="154642"/>
    <n v="44216"/>
    <n v="0"/>
    <n v="4"/>
    <m/>
    <n v="6"/>
    <n v="5.798"/>
    <n v="27.19"/>
    <n v="0.87"/>
    <n v="0.35"/>
    <m/>
    <n v="81"/>
    <n v="32"/>
    <n v="58"/>
    <n v="0"/>
    <n v="8"/>
    <n v="8"/>
    <n v="0"/>
    <m/>
    <n v="0"/>
    <n v="50"/>
    <n v="5"/>
    <n v="0"/>
    <n v="81"/>
    <n v="0.27000000000000363"/>
    <n v="32"/>
    <n v="0.21333333333333071"/>
    <n v="8"/>
    <n v="0.17777777777777731"/>
    <n v="8"/>
    <n v="0.26666666666666683"/>
    <n v="58"/>
    <n v="1"/>
    <n v="0"/>
    <n v="1.3877787807814457E-16"/>
    <n v="0"/>
    <x v="4"/>
  </r>
  <r>
    <x v="2"/>
    <d v="2014-12-31T00:00:00"/>
    <x v="0"/>
    <s v="O500 EURO V"/>
    <x v="159"/>
    <x v="424"/>
    <n v="151859"/>
    <n v="47032"/>
    <n v="0"/>
    <n v="2"/>
    <m/>
    <n v="6"/>
    <n v="5.7619999999999996"/>
    <n v="26.85"/>
    <n v="1.03"/>
    <n v="7.0000000000000007E-2"/>
    <m/>
    <n v="125"/>
    <n v="30"/>
    <n v="60"/>
    <n v="0"/>
    <n v="7"/>
    <n v="9"/>
    <n v="0"/>
    <m/>
    <n v="0"/>
    <n v="45"/>
    <n v="3"/>
    <n v="0"/>
    <n v="125"/>
    <n v="0.41666666666667124"/>
    <n v="30"/>
    <n v="0.1999999999999974"/>
    <n v="7"/>
    <n v="0.15555555555555509"/>
    <n v="9"/>
    <n v="0.30000000000000016"/>
    <n v="60"/>
    <n v="1"/>
    <n v="0"/>
    <n v="1.3877787807814457E-16"/>
    <n v="0"/>
    <x v="5"/>
  </r>
  <r>
    <x v="2"/>
    <d v="2014-12-31T00:00:00"/>
    <x v="1"/>
    <s v="O500 EURO V"/>
    <x v="159"/>
    <x v="539"/>
    <n v="130287"/>
    <n v="25460"/>
    <n v="0"/>
    <n v="2"/>
    <m/>
    <n v="4"/>
    <n v="6"/>
    <m/>
    <m/>
    <n v="0.08"/>
    <m/>
    <n v="84"/>
    <n v="23"/>
    <n v="60"/>
    <n v="0"/>
    <n v="5"/>
    <n v="6"/>
    <n v="0"/>
    <n v="0"/>
    <n v="0"/>
    <n v="43"/>
    <n v="4"/>
    <n v="0"/>
    <n v="84"/>
    <n v="0.28000000000000369"/>
    <n v="23"/>
    <n v="0.15333333333333082"/>
    <n v="5"/>
    <n v="0.11111111111111063"/>
    <n v="6"/>
    <n v="0.20000000000000018"/>
    <n v="60"/>
    <n v="1"/>
    <n v="0"/>
    <n v="1.3877787807814457E-16"/>
    <n v="0"/>
    <x v="6"/>
  </r>
  <r>
    <x v="2"/>
    <d v="2014-12-31T00:00:00"/>
    <x v="1"/>
    <s v="O500 EURO V"/>
    <x v="159"/>
    <x v="91"/>
    <n v="131692"/>
    <n v="21266"/>
    <n v="0"/>
    <n v="2"/>
    <m/>
    <n v="4"/>
    <n v="6"/>
    <m/>
    <m/>
    <n v="0.32"/>
    <m/>
    <n v="59"/>
    <n v="26"/>
    <n v="70"/>
    <n v="0"/>
    <n v="7"/>
    <n v="5"/>
    <n v="0"/>
    <n v="0"/>
    <n v="0"/>
    <n v="45"/>
    <n v="7"/>
    <n v="0"/>
    <n v="59"/>
    <n v="0.19666666666667026"/>
    <n v="26"/>
    <n v="0.17333333333333079"/>
    <n v="7"/>
    <n v="0.15555555555555509"/>
    <n v="5"/>
    <n v="0.16666666666666685"/>
    <n v="70"/>
    <n v="1"/>
    <n v="0"/>
    <n v="1.3877787807814457E-16"/>
    <n v="0"/>
    <x v="7"/>
  </r>
  <r>
    <x v="2"/>
    <d v="2014-12-31T00:00:00"/>
    <x v="1"/>
    <s v="O500 EURO V"/>
    <x v="159"/>
    <x v="540"/>
    <n v="106810"/>
    <n v="10005"/>
    <n v="0"/>
    <n v="2"/>
    <m/>
    <n v="4"/>
    <n v="5.8"/>
    <m/>
    <m/>
    <n v="7.0000000000000007E-2"/>
    <m/>
    <n v="95"/>
    <n v="27"/>
    <n v="91"/>
    <n v="0"/>
    <n v="7"/>
    <n v="7"/>
    <n v="0"/>
    <n v="0"/>
    <n v="0"/>
    <n v="43"/>
    <n v="4"/>
    <n v="0"/>
    <n v="95"/>
    <n v="0.31666666666667059"/>
    <n v="27"/>
    <n v="0.17999999999999744"/>
    <n v="7"/>
    <n v="0.15555555555555509"/>
    <n v="7"/>
    <n v="0.2333333333333335"/>
    <n v="91"/>
    <n v="1"/>
    <n v="0"/>
    <n v="1.3877787807814457E-16"/>
    <n v="0"/>
    <x v="8"/>
  </r>
  <r>
    <x v="2"/>
    <d v="2014-12-31T00:00:00"/>
    <x v="1"/>
    <s v="O500 EURO V"/>
    <x v="159"/>
    <x v="541"/>
    <n v="110426"/>
    <n v="10344"/>
    <n v="0"/>
    <n v="3"/>
    <m/>
    <n v="8"/>
    <n v="5.8"/>
    <m/>
    <m/>
    <n v="0.92"/>
    <m/>
    <n v="163"/>
    <n v="59"/>
    <n v="171"/>
    <n v="0"/>
    <n v="18"/>
    <n v="10"/>
    <n v="0"/>
    <n v="0"/>
    <n v="1"/>
    <n v="62"/>
    <n v="21"/>
    <n v="1"/>
    <n v="163"/>
    <n v="0.543333333333338"/>
    <n v="59"/>
    <n v="0.39333333333333037"/>
    <n v="18"/>
    <n v="0.39999999999999941"/>
    <n v="10"/>
    <n v="0.33339999999999997"/>
    <n v="171"/>
    <n v="1"/>
    <n v="0"/>
    <n v="1.3877787807814457E-16"/>
    <n v="0"/>
    <x v="9"/>
  </r>
  <r>
    <x v="2"/>
    <d v="2014-12-31T00:00:00"/>
    <x v="1"/>
    <s v="O500 EURO V"/>
    <x v="159"/>
    <x v="531"/>
    <n v="104827"/>
    <n v="98400"/>
    <n v="0"/>
    <n v="4"/>
    <m/>
    <n v="12"/>
    <n v="5.5"/>
    <m/>
    <m/>
    <n v="0.28000000000000003"/>
    <m/>
    <n v="286"/>
    <n v="62"/>
    <n v="190"/>
    <n v="0"/>
    <n v="15"/>
    <n v="14"/>
    <n v="1"/>
    <n v="0"/>
    <n v="1"/>
    <n v="84"/>
    <n v="12"/>
    <n v="1"/>
    <n v="286"/>
    <n v="0.95333333333333381"/>
    <n v="62"/>
    <n v="0.41333333333333033"/>
    <n v="15"/>
    <n v="0.33333333333333282"/>
    <n v="14"/>
    <n v="0.46666666666666679"/>
    <n v="190"/>
    <n v="1"/>
    <n v="0"/>
    <n v="1.3877787807814457E-16"/>
    <n v="0"/>
    <x v="10"/>
  </r>
  <r>
    <x v="2"/>
    <d v="2014-12-31T00:00:00"/>
    <x v="1"/>
    <s v="O500 EURO V"/>
    <x v="159"/>
    <x v="97"/>
    <n v="82500"/>
    <n v="75745"/>
    <n v="0"/>
    <n v="1"/>
    <m/>
    <n v="5"/>
    <n v="6.2"/>
    <m/>
    <m/>
    <n v="0.06"/>
    <m/>
    <n v="56"/>
    <n v="22"/>
    <n v="89"/>
    <n v="0"/>
    <n v="5"/>
    <n v="5"/>
    <n v="0"/>
    <n v="0"/>
    <n v="0"/>
    <n v="45"/>
    <n v="4"/>
    <n v="0"/>
    <n v="56"/>
    <n v="0.18666666666667028"/>
    <n v="22"/>
    <n v="0.14666666666666417"/>
    <n v="5"/>
    <n v="0.11111111111111063"/>
    <n v="5"/>
    <n v="0.16666666666666685"/>
    <n v="89"/>
    <n v="1"/>
    <n v="0"/>
    <n v="1.3877787807814457E-16"/>
    <n v="0"/>
    <x v="11"/>
  </r>
  <r>
    <x v="2"/>
    <d v="2014-12-31T00:00:00"/>
    <x v="1"/>
    <s v="O500 EURO V"/>
    <x v="159"/>
    <x v="10"/>
    <n v="56245"/>
    <n v="49818"/>
    <n v="0"/>
    <n v="3"/>
    <m/>
    <n v="9"/>
    <n v="5.4"/>
    <m/>
    <m/>
    <n v="0.09"/>
    <m/>
    <n v="230"/>
    <n v="55"/>
    <n v="246"/>
    <n v="0"/>
    <n v="12"/>
    <n v="10"/>
    <n v="0"/>
    <n v="0"/>
    <n v="0"/>
    <n v="104"/>
    <n v="8"/>
    <n v="1"/>
    <n v="230"/>
    <n v="0.76666666666666905"/>
    <n v="55"/>
    <n v="0.36666666666666375"/>
    <n v="12"/>
    <n v="0.26666666666666622"/>
    <n v="10"/>
    <n v="0.33339999999999997"/>
    <n v="246"/>
    <n v="1"/>
    <n v="0"/>
    <n v="1.3877787807814457E-16"/>
    <n v="0"/>
    <x v="12"/>
  </r>
  <r>
    <x v="2"/>
    <d v="2014-12-31T00:00:00"/>
    <x v="1"/>
    <s v="O500 EURO V"/>
    <x v="159"/>
    <x v="542"/>
    <n v="56041"/>
    <n v="49061"/>
    <n v="0"/>
    <n v="3"/>
    <m/>
    <n v="7"/>
    <n v="5.6"/>
    <m/>
    <m/>
    <n v="7.0000000000000007E-2"/>
    <m/>
    <n v="89"/>
    <n v="45"/>
    <n v="264"/>
    <n v="0"/>
    <n v="13"/>
    <n v="8"/>
    <n v="0"/>
    <n v="0"/>
    <n v="0"/>
    <n v="101"/>
    <n v="26"/>
    <n v="1"/>
    <n v="89"/>
    <n v="0.29666666666667046"/>
    <n v="45"/>
    <n v="0.29999999999999721"/>
    <n v="13"/>
    <n v="0.28888888888888842"/>
    <n v="8"/>
    <n v="0.26666666666666683"/>
    <n v="264"/>
    <n v="1"/>
    <n v="0"/>
    <n v="1.3877787807814457E-16"/>
    <n v="0"/>
    <x v="14"/>
  </r>
  <r>
    <x v="2"/>
    <d v="2014-12-31T00:00:00"/>
    <x v="1"/>
    <s v="O500 EURO V"/>
    <x v="159"/>
    <x v="195"/>
    <n v="31008"/>
    <n v="24253"/>
    <n v="0"/>
    <n v="2"/>
    <m/>
    <n v="6"/>
    <n v="5.6"/>
    <s v=""/>
    <s v=""/>
    <n v="0.05"/>
    <s v=""/>
    <n v="78"/>
    <n v="27"/>
    <n v="233"/>
    <n v="0"/>
    <n v="7"/>
    <n v="4"/>
    <n v="0"/>
    <n v="0"/>
    <n v="0"/>
    <n v="78"/>
    <n v="7"/>
    <n v="1"/>
    <n v="78"/>
    <n v="0.26000000000000356"/>
    <n v="27"/>
    <n v="0.17999999999999744"/>
    <n v="7"/>
    <n v="0.15555555555555509"/>
    <n v="4"/>
    <n v="0.13333333333333353"/>
    <n v="233"/>
    <n v="1"/>
    <n v="0"/>
    <n v="1.3877787807814457E-16"/>
    <n v="0"/>
    <x v="15"/>
  </r>
  <r>
    <x v="2"/>
    <d v="1899-12-30T00:00:00"/>
    <x v="0"/>
    <s v="O500 EURO V"/>
    <x v="160"/>
    <x v="236"/>
    <n v="621604"/>
    <n v="29226"/>
    <n v="0"/>
    <n v="4"/>
    <m/>
    <n v="2"/>
    <n v="7.1"/>
    <m/>
    <m/>
    <n v="0"/>
    <s v="Clara"/>
    <n v="47"/>
    <n v="20"/>
    <n v="0"/>
    <n v="0"/>
    <n v="2"/>
    <n v="6"/>
    <n v="0"/>
    <n v="0"/>
    <n v="0"/>
    <n v="30"/>
    <n v="2"/>
    <n v="0"/>
    <n v="47"/>
    <n v="0.15666666666667034"/>
    <n v="20"/>
    <n v="0.13333333333333086"/>
    <n v="2"/>
    <n v="4.4444444444443953E-2"/>
    <n v="6"/>
    <n v="0.20000000000000018"/>
    <n v="0"/>
    <n v="1.9428902930940239E-16"/>
    <n v="0"/>
    <n v="1.3877787807814457E-16"/>
    <n v="1"/>
    <x v="0"/>
  </r>
  <r>
    <x v="2"/>
    <d v="1899-12-30T00:00:00"/>
    <x v="0"/>
    <s v="O500 EURO V"/>
    <x v="160"/>
    <x v="23"/>
    <n v="565940"/>
    <n v="21464"/>
    <n v="0"/>
    <n v="2"/>
    <m/>
    <n v="3"/>
    <n v="6.8"/>
    <n v="34.5"/>
    <n v="1.91"/>
    <n v="0"/>
    <m/>
    <n v="40"/>
    <n v="26"/>
    <n v="2"/>
    <n v="0"/>
    <n v="2"/>
    <n v="5"/>
    <n v="0"/>
    <n v="0"/>
    <n v="0"/>
    <n v="27"/>
    <n v="2"/>
    <n v="0"/>
    <n v="40"/>
    <n v="0.13333333333333705"/>
    <n v="26"/>
    <n v="0.17333333333333079"/>
    <n v="2"/>
    <n v="4.4444444444443953E-2"/>
    <n v="5"/>
    <n v="0.16666666666666685"/>
    <n v="2"/>
    <n v="0.13333333333333353"/>
    <n v="0"/>
    <n v="1.3877787807814457E-16"/>
    <n v="0"/>
    <x v="1"/>
  </r>
  <r>
    <x v="2"/>
    <d v="1899-12-30T00:00:00"/>
    <x v="0"/>
    <s v="O500 EURO V"/>
    <x v="160"/>
    <x v="424"/>
    <n v="149436"/>
    <n v="46090"/>
    <n v="0"/>
    <n v="2"/>
    <m/>
    <n v="6"/>
    <n v="5.8010000000000002"/>
    <n v="27.25"/>
    <n v="0.97"/>
    <n v="0.31"/>
    <m/>
    <n v="172"/>
    <n v="38"/>
    <n v="63"/>
    <n v="0"/>
    <n v="12"/>
    <n v="13"/>
    <n v="0"/>
    <m/>
    <n v="0"/>
    <n v="46"/>
    <n v="4"/>
    <n v="0"/>
    <n v="172"/>
    <n v="0.57333333333333769"/>
    <n v="38"/>
    <n v="0.25333333333333063"/>
    <n v="12"/>
    <n v="0.26666666666666622"/>
    <n v="13"/>
    <n v="0.43333333333333346"/>
    <n v="63"/>
    <n v="1"/>
    <n v="0"/>
    <n v="1.3877787807814457E-16"/>
    <n v="0"/>
    <x v="2"/>
  </r>
  <r>
    <x v="2"/>
    <d v="1899-12-30T00:00:00"/>
    <x v="0"/>
    <s v="O500 EURO V"/>
    <x v="160"/>
    <x v="424"/>
    <n v="145175"/>
    <n v="41351"/>
    <n v="0"/>
    <n v="1"/>
    <m/>
    <n v="6"/>
    <n v="5.7770000000000001"/>
    <n v="27.01"/>
    <n v="0.83"/>
    <n v="0.17"/>
    <m/>
    <n v="92"/>
    <n v="33"/>
    <n v="56"/>
    <n v="0"/>
    <n v="7"/>
    <n v="10"/>
    <n v="0"/>
    <m/>
    <n v="0"/>
    <n v="42"/>
    <n v="2"/>
    <n v="0"/>
    <n v="92"/>
    <n v="0.30666666666667053"/>
    <n v="33"/>
    <n v="0.21999999999999736"/>
    <n v="7"/>
    <n v="0.15555555555555509"/>
    <n v="10"/>
    <n v="0.33339999999999997"/>
    <n v="56"/>
    <n v="1"/>
    <n v="0"/>
    <n v="1.3877787807814457E-16"/>
    <n v="0"/>
    <x v="3"/>
  </r>
  <r>
    <x v="2"/>
    <d v="1899-12-30T00:00:00"/>
    <x v="0"/>
    <s v="O500 EURO V"/>
    <x v="160"/>
    <x v="96"/>
    <n v="145376"/>
    <n v="43499"/>
    <n v="0"/>
    <n v="2"/>
    <m/>
    <n v="4"/>
    <n v="5.9189999999999996"/>
    <n v="27.92"/>
    <n v="0.99"/>
    <n v="0.42"/>
    <m/>
    <n v="131"/>
    <n v="41"/>
    <n v="49"/>
    <n v="0"/>
    <n v="11"/>
    <n v="10"/>
    <n v="0"/>
    <m/>
    <n v="0"/>
    <n v="41"/>
    <n v="3"/>
    <n v="0"/>
    <n v="131"/>
    <n v="0.43666666666667137"/>
    <n v="41"/>
    <n v="0.2733333333333306"/>
    <n v="11"/>
    <n v="0.24444444444444399"/>
    <n v="10"/>
    <n v="0.33339999999999997"/>
    <n v="49"/>
    <n v="1"/>
    <n v="0"/>
    <n v="1.3877787807814457E-16"/>
    <n v="0"/>
    <x v="4"/>
  </r>
  <r>
    <x v="2"/>
    <d v="1899-12-30T00:00:00"/>
    <x v="0"/>
    <s v="O500 EURO V"/>
    <x v="160"/>
    <x v="293"/>
    <n v="124291"/>
    <n v="22414"/>
    <n v="0"/>
    <n v="2"/>
    <m/>
    <n v="4"/>
    <n v="6.1"/>
    <m/>
    <m/>
    <n v="0.4"/>
    <m/>
    <n v="77"/>
    <n v="30"/>
    <n v="51"/>
    <n v="0"/>
    <n v="7"/>
    <n v="7"/>
    <n v="0"/>
    <n v="0"/>
    <n v="0"/>
    <n v="35"/>
    <n v="4"/>
    <n v="0"/>
    <n v="77"/>
    <n v="0.25666666666667021"/>
    <n v="30"/>
    <n v="0.1999999999999974"/>
    <n v="7"/>
    <n v="0.15555555555555509"/>
    <n v="7"/>
    <n v="0.2333333333333335"/>
    <n v="51"/>
    <n v="1"/>
    <n v="0"/>
    <n v="1.3877787807814457E-16"/>
    <n v="0"/>
    <x v="5"/>
  </r>
  <r>
    <x v="2"/>
    <d v="1899-12-30T00:00:00"/>
    <x v="0"/>
    <s v="O500 EURO V"/>
    <x v="160"/>
    <x v="91"/>
    <n v="126792"/>
    <n v="23446"/>
    <n v="0"/>
    <n v="2"/>
    <m/>
    <n v="4"/>
    <n v="6"/>
    <m/>
    <m/>
    <n v="0.28000000000000003"/>
    <m/>
    <n v="93"/>
    <n v="28"/>
    <n v="60"/>
    <n v="0"/>
    <n v="9"/>
    <n v="10"/>
    <n v="0"/>
    <n v="0"/>
    <n v="1"/>
    <n v="49"/>
    <n v="4"/>
    <n v="0"/>
    <n v="93"/>
    <n v="0.31000000000000388"/>
    <n v="28"/>
    <n v="0.18666666666666409"/>
    <n v="9"/>
    <n v="0.19999999999999954"/>
    <n v="10"/>
    <n v="0.33339999999999997"/>
    <n v="60"/>
    <n v="1"/>
    <n v="0"/>
    <n v="1.3877787807814457E-16"/>
    <n v="0"/>
    <x v="6"/>
  </r>
  <r>
    <x v="2"/>
    <d v="1899-12-30T00:00:00"/>
    <x v="0"/>
    <s v="O500 EURO V"/>
    <x v="160"/>
    <x v="52"/>
    <n v="120208"/>
    <n v="16384"/>
    <n v="0"/>
    <n v="3"/>
    <m/>
    <n v="3"/>
    <n v="6.5"/>
    <m/>
    <m/>
    <n v="0.03"/>
    <m/>
    <n v="17"/>
    <n v="26"/>
    <n v="4"/>
    <n v="0"/>
    <n v="2"/>
    <n v="1"/>
    <n v="0"/>
    <n v="0"/>
    <n v="0"/>
    <n v="33"/>
    <n v="4"/>
    <n v="1"/>
    <n v="17"/>
    <n v="5.6666666666670515E-2"/>
    <n v="26"/>
    <n v="0.17333333333333079"/>
    <n v="2"/>
    <n v="4.4444444444443953E-2"/>
    <n v="1"/>
    <n v="3.3333333333333541E-2"/>
    <n v="4"/>
    <n v="0.26666666666666683"/>
    <n v="0"/>
    <n v="1.3877787807814457E-16"/>
    <n v="0"/>
    <x v="7"/>
  </r>
  <r>
    <x v="2"/>
    <d v="1899-12-30T00:00:00"/>
    <x v="0"/>
    <s v="O500 EURO V"/>
    <x v="160"/>
    <x v="534"/>
    <n v="103824"/>
    <n v="98191"/>
    <n v="0"/>
    <n v="2"/>
    <m/>
    <n v="6"/>
    <n v="5.6"/>
    <m/>
    <m/>
    <n v="0.44"/>
    <m/>
    <n v="223"/>
    <n v="52"/>
    <n v="146"/>
    <n v="0"/>
    <n v="12"/>
    <n v="10"/>
    <n v="0"/>
    <n v="1"/>
    <n v="1"/>
    <n v="51"/>
    <n v="8"/>
    <n v="1"/>
    <n v="223"/>
    <n v="0.74333333333333595"/>
    <n v="52"/>
    <n v="0.34666666666666379"/>
    <n v="12"/>
    <n v="0.26666666666666622"/>
    <n v="10"/>
    <n v="0.33339999999999997"/>
    <n v="146"/>
    <n v="1"/>
    <n v="0"/>
    <n v="1.3877787807814457E-16"/>
    <n v="0"/>
    <x v="8"/>
  </r>
  <r>
    <x v="2"/>
    <d v="1899-12-30T00:00:00"/>
    <x v="0"/>
    <s v="O500 EURO V"/>
    <x v="160"/>
    <x v="531"/>
    <n v="103346"/>
    <n v="96522"/>
    <n v="0"/>
    <n v="6"/>
    <m/>
    <n v="15"/>
    <n v="5.7"/>
    <m/>
    <m/>
    <n v="1.03"/>
    <m/>
    <n v="430"/>
    <n v="88"/>
    <n v="191"/>
    <n v="0"/>
    <n v="24"/>
    <n v="24"/>
    <n v="1"/>
    <n v="0"/>
    <n v="1"/>
    <n v="88"/>
    <n v="12"/>
    <n v="1"/>
    <n v="430"/>
    <n v="1.3"/>
    <n v="88"/>
    <n v="0.58666666666666401"/>
    <n v="24"/>
    <n v="0.53333333333333266"/>
    <n v="24"/>
    <n v="0.8"/>
    <n v="191"/>
    <n v="1"/>
    <n v="0"/>
    <n v="1.3877787807814457E-16"/>
    <n v="0"/>
    <x v="9"/>
  </r>
  <r>
    <x v="2"/>
    <d v="1899-12-30T00:00:00"/>
    <x v="0"/>
    <s v="O500 EURO V"/>
    <x v="160"/>
    <x v="86"/>
    <n v="55313"/>
    <n v="50100"/>
    <n v="0"/>
    <n v="4"/>
    <m/>
    <n v="7"/>
    <n v="6"/>
    <m/>
    <m/>
    <n v="1.1399999999999999"/>
    <m/>
    <n v="171"/>
    <n v="54"/>
    <n v="163"/>
    <n v="0"/>
    <n v="10"/>
    <n v="7"/>
    <n v="1"/>
    <n v="0"/>
    <n v="1"/>
    <n v="66"/>
    <n v="8"/>
    <n v="1"/>
    <n v="171"/>
    <n v="0.57000000000000439"/>
    <n v="54"/>
    <n v="0.3599999999999971"/>
    <n v="10"/>
    <n v="0.22222222222222177"/>
    <n v="7"/>
    <n v="0.2333333333333335"/>
    <n v="163"/>
    <n v="1"/>
    <n v="0"/>
    <n v="1.3877787807814457E-16"/>
    <n v="0"/>
    <x v="10"/>
  </r>
  <r>
    <x v="2"/>
    <d v="1899-12-30T00:00:00"/>
    <x v="0"/>
    <s v="O500 EURO V"/>
    <x v="160"/>
    <x v="321"/>
    <n v="56858"/>
    <n v="49761"/>
    <n v="0"/>
    <n v="3"/>
    <m/>
    <n v="11"/>
    <n v="5.3"/>
    <m/>
    <m/>
    <n v="7.0000000000000007E-2"/>
    <m/>
    <n v="166"/>
    <n v="38"/>
    <n v="201"/>
    <n v="0"/>
    <n v="15"/>
    <n v="9"/>
    <n v="0"/>
    <n v="0"/>
    <n v="1"/>
    <n v="92"/>
    <n v="9"/>
    <n v="1"/>
    <n v="166"/>
    <n v="0.5533333333333379"/>
    <n v="38"/>
    <n v="0.25333333333333063"/>
    <n v="15"/>
    <n v="0.33333333333333282"/>
    <n v="9"/>
    <n v="0.30000000000000016"/>
    <n v="201"/>
    <n v="1"/>
    <n v="0"/>
    <n v="1.3877787807814457E-16"/>
    <n v="0"/>
    <x v="11"/>
  </r>
  <r>
    <x v="2"/>
    <d v="1899-12-30T00:00:00"/>
    <x v="0"/>
    <s v="O500 EURO V"/>
    <x v="160"/>
    <x v="444"/>
    <n v="29587"/>
    <n v="23160"/>
    <n v="0"/>
    <n v="3"/>
    <m/>
    <n v="8"/>
    <n v="5.6"/>
    <s v=""/>
    <s v=""/>
    <n v="7.0000000000000007E-2"/>
    <s v=""/>
    <n v="91"/>
    <n v="31"/>
    <n v="216"/>
    <n v="0"/>
    <n v="9"/>
    <n v="4"/>
    <n v="0"/>
    <n v="0"/>
    <n v="0"/>
    <n v="91"/>
    <n v="6"/>
    <n v="1"/>
    <n v="91"/>
    <n v="0.30333333333333717"/>
    <n v="31"/>
    <n v="0.20666666666666406"/>
    <n v="9"/>
    <n v="0.19999999999999954"/>
    <n v="4"/>
    <n v="0.13333333333333353"/>
    <n v="216"/>
    <n v="1"/>
    <n v="0"/>
    <n v="1.3877787807814457E-16"/>
    <n v="0"/>
    <x v="12"/>
  </r>
  <r>
    <x v="2"/>
    <d v="1899-12-30T00:00:00"/>
    <x v="0"/>
    <s v="O500 EURO V"/>
    <x v="161"/>
    <x v="236"/>
    <n v="513684"/>
    <n v="23231"/>
    <n v="0"/>
    <n v="8"/>
    <m/>
    <n v="3"/>
    <n v="7.1"/>
    <m/>
    <m/>
    <n v="0"/>
    <s v="Clara"/>
    <n v="42"/>
    <n v="29"/>
    <n v="0"/>
    <n v="0"/>
    <n v="3"/>
    <n v="7"/>
    <n v="0"/>
    <n v="0"/>
    <n v="0"/>
    <n v="33"/>
    <n v="3"/>
    <n v="0"/>
    <n v="42"/>
    <n v="0.1400000000000037"/>
    <n v="29"/>
    <n v="0.19333333333333075"/>
    <n v="3"/>
    <n v="6.666666666666618E-2"/>
    <n v="7"/>
    <n v="0.2333333333333335"/>
    <n v="0"/>
    <n v="1.9428902930940239E-16"/>
    <n v="0"/>
    <n v="1.3877787807814457E-16"/>
    <n v="1"/>
    <x v="0"/>
  </r>
  <r>
    <x v="2"/>
    <d v="1899-12-30T00:00:00"/>
    <x v="0"/>
    <s v="O500 EURO V"/>
    <x v="161"/>
    <x v="543"/>
    <n v="490573"/>
    <n v="49238"/>
    <n v="0"/>
    <n v="2"/>
    <m/>
    <n v="5"/>
    <n v="6"/>
    <m/>
    <m/>
    <n v="0.09"/>
    <m/>
    <n v="89"/>
    <n v="37"/>
    <n v="1"/>
    <n v="0"/>
    <n v="5"/>
    <n v="10"/>
    <n v="0"/>
    <n v="0"/>
    <n v="0"/>
    <n v="35"/>
    <n v="6"/>
    <n v="0"/>
    <n v="89"/>
    <n v="0.29666666666667046"/>
    <n v="37"/>
    <n v="0.24666666666666398"/>
    <n v="5"/>
    <n v="0.11111111111111063"/>
    <n v="10"/>
    <n v="0.33339999999999997"/>
    <n v="1"/>
    <n v="6.666666666666686E-2"/>
    <n v="0"/>
    <n v="1.3877787807814457E-16"/>
    <n v="0"/>
    <x v="1"/>
  </r>
  <r>
    <x v="2"/>
    <d v="1899-12-30T00:00:00"/>
    <x v="0"/>
    <s v="O500 EURO V"/>
    <x v="161"/>
    <x v="159"/>
    <n v="460046"/>
    <n v="18711"/>
    <n v="0"/>
    <n v="3"/>
    <m/>
    <n v="3"/>
    <n v="6.4"/>
    <m/>
    <m/>
    <n v="0.04"/>
    <m/>
    <n v="27"/>
    <n v="11"/>
    <n v="1"/>
    <n v="0"/>
    <n v="1"/>
    <n v="2"/>
    <n v="0"/>
    <n v="0"/>
    <n v="0"/>
    <n v="29"/>
    <n v="5"/>
    <n v="0"/>
    <n v="27"/>
    <n v="9.0000000000003799E-2"/>
    <n v="11"/>
    <n v="7.3333333333330863E-2"/>
    <n v="1"/>
    <n v="2.222222222222173E-2"/>
    <n v="2"/>
    <n v="6.6666666666666874E-2"/>
    <n v="1"/>
    <n v="6.666666666666686E-2"/>
    <n v="0"/>
    <n v="1.3877787807814457E-16"/>
    <n v="0"/>
    <x v="2"/>
  </r>
  <r>
    <x v="2"/>
    <d v="1899-12-30T00:00:00"/>
    <x v="0"/>
    <s v="O500 EURO V"/>
    <x v="161"/>
    <x v="519"/>
    <n v="814726"/>
    <n v="52180"/>
    <n v="0"/>
    <n v="2"/>
    <m/>
    <n v="3"/>
    <n v="6.3"/>
    <m/>
    <m/>
    <n v="0.52"/>
    <m/>
    <n v="53"/>
    <n v="58"/>
    <n v="31"/>
    <n v="0"/>
    <n v="6"/>
    <n v="5"/>
    <n v="1"/>
    <n v="0"/>
    <n v="0"/>
    <n v="39"/>
    <n v="5"/>
    <n v="1"/>
    <n v="53"/>
    <n v="0.1766666666666703"/>
    <n v="58"/>
    <n v="0.38666666666666372"/>
    <n v="6"/>
    <n v="0.13333333333333286"/>
    <n v="5"/>
    <n v="0.16666666666666685"/>
    <n v="31"/>
    <n v="1"/>
    <n v="0"/>
    <n v="1.3877787807814457E-16"/>
    <n v="0"/>
    <x v="3"/>
  </r>
  <r>
    <x v="2"/>
    <d v="1899-12-30T00:00:00"/>
    <x v="0"/>
    <s v="O500 EURO V"/>
    <x v="161"/>
    <x v="105"/>
    <n v="910694"/>
    <n v="49255"/>
    <n v="0"/>
    <n v="3"/>
    <m/>
    <n v="3"/>
    <n v="6.1"/>
    <m/>
    <m/>
    <n v="0.27"/>
    <m/>
    <n v="29"/>
    <n v="52"/>
    <n v="2"/>
    <n v="0"/>
    <n v="5"/>
    <n v="3"/>
    <n v="0"/>
    <n v="0"/>
    <n v="0"/>
    <n v="49"/>
    <n v="8"/>
    <n v="1"/>
    <n v="29"/>
    <n v="9.6666666666670453E-2"/>
    <n v="52"/>
    <n v="0.34666666666666379"/>
    <n v="5"/>
    <n v="0.11111111111111063"/>
    <n v="3"/>
    <n v="0.1000000000000002"/>
    <n v="2"/>
    <n v="0.13333333333333353"/>
    <n v="0"/>
    <n v="1.3877787807814457E-16"/>
    <n v="0"/>
    <x v="4"/>
  </r>
  <r>
    <x v="2"/>
    <d v="1899-12-30T00:00:00"/>
    <x v="0"/>
    <s v="O500 EURO V"/>
    <x v="161"/>
    <x v="440"/>
    <n v="792693"/>
    <n v="45678"/>
    <n v="0"/>
    <n v="4"/>
    <m/>
    <n v="1"/>
    <n v="6.1"/>
    <m/>
    <m/>
    <n v="0.36"/>
    <m/>
    <n v="81"/>
    <n v="129"/>
    <n v="5"/>
    <n v="1"/>
    <n v="6"/>
    <n v="8"/>
    <n v="0"/>
    <n v="1"/>
    <n v="0"/>
    <n v="41"/>
    <n v="6"/>
    <n v="1"/>
    <n v="81"/>
    <n v="0.27000000000000363"/>
    <n v="129"/>
    <n v="0.8599999999999991"/>
    <n v="6"/>
    <n v="0.13333333333333286"/>
    <n v="8"/>
    <n v="0.26666666666666683"/>
    <n v="5"/>
    <n v="0.33333333333333348"/>
    <n v="1"/>
    <n v="0.10000000000000014"/>
    <n v="0"/>
    <x v="5"/>
  </r>
  <r>
    <x v="2"/>
    <d v="1899-12-30T00:00:00"/>
    <x v="0"/>
    <s v="O500 EURO V"/>
    <x v="161"/>
    <x v="315"/>
    <n v="819426"/>
    <n v="48574"/>
    <n v="0"/>
    <n v="6"/>
    <m/>
    <n v="5"/>
    <n v="5.9"/>
    <m/>
    <m/>
    <n v="0.06"/>
    <m/>
    <n v="65"/>
    <n v="220"/>
    <n v="3"/>
    <n v="1"/>
    <n v="15"/>
    <n v="8"/>
    <n v="0"/>
    <n v="1"/>
    <n v="0"/>
    <n v="56"/>
    <n v="5"/>
    <n v="2"/>
    <n v="65"/>
    <n v="0.21666666666667023"/>
    <n v="220"/>
    <n v="1"/>
    <n v="15"/>
    <n v="0.33333333333333282"/>
    <n v="8"/>
    <n v="0.26666666666666683"/>
    <n v="3"/>
    <n v="0.20000000000000018"/>
    <n v="1"/>
    <n v="0.10000000000000014"/>
    <n v="0"/>
    <x v="6"/>
  </r>
  <r>
    <x v="2"/>
    <d v="1899-12-30T00:00:00"/>
    <x v="0"/>
    <s v="O500 EURO V"/>
    <x v="161"/>
    <x v="498"/>
    <n v="412803"/>
    <n v="91878"/>
    <n v="0"/>
    <n v="2"/>
    <m/>
    <n v="4"/>
    <n v="5.7"/>
    <m/>
    <m/>
    <n v="0.4"/>
    <m/>
    <n v="176"/>
    <n v="69"/>
    <n v="7"/>
    <n v="0"/>
    <n v="7"/>
    <n v="14"/>
    <n v="0"/>
    <n v="0"/>
    <n v="1"/>
    <n v="28"/>
    <n v="6"/>
    <n v="1"/>
    <n v="176"/>
    <n v="0.58666666666667089"/>
    <n v="69"/>
    <n v="0.45999999999999691"/>
    <n v="7"/>
    <n v="0.15555555555555509"/>
    <n v="14"/>
    <n v="0.46666666666666679"/>
    <n v="7"/>
    <n v="0.46666666666666679"/>
    <n v="0"/>
    <n v="1.3877787807814457E-16"/>
    <n v="0"/>
    <x v="7"/>
  </r>
  <r>
    <x v="2"/>
    <d v="1899-12-30T00:00:00"/>
    <x v="0"/>
    <s v="O500 EURO V"/>
    <x v="161"/>
    <x v="544"/>
    <n v="58320"/>
    <n v="52687"/>
    <n v="0"/>
    <n v="3"/>
    <m/>
    <n v="7"/>
    <n v="5.5"/>
    <m/>
    <m/>
    <n v="0.08"/>
    <m/>
    <n v="187"/>
    <n v="47"/>
    <n v="231"/>
    <n v="0"/>
    <n v="13"/>
    <n v="10"/>
    <n v="0"/>
    <n v="1"/>
    <n v="1"/>
    <n v="76"/>
    <n v="8"/>
    <n v="1"/>
    <n v="187"/>
    <n v="0.62333333333333718"/>
    <n v="47"/>
    <n v="0.31333333333333052"/>
    <n v="13"/>
    <n v="0.28888888888888842"/>
    <n v="10"/>
    <n v="0.33339999999999997"/>
    <n v="231"/>
    <n v="1"/>
    <n v="0"/>
    <n v="1.3877787807814457E-16"/>
    <n v="0"/>
    <x v="8"/>
  </r>
  <r>
    <x v="2"/>
    <d v="1899-12-30T00:00:00"/>
    <x v="0"/>
    <s v="O500 EURO V"/>
    <x v="162"/>
    <x v="347"/>
    <n v="414330"/>
    <n v="36580"/>
    <n v="0"/>
    <n v="3"/>
    <m/>
    <n v="4"/>
    <n v="7"/>
    <m/>
    <m/>
    <n v="0"/>
    <s v="Clara"/>
    <n v="29"/>
    <n v="11"/>
    <n v="2"/>
    <n v="0"/>
    <n v="2"/>
    <n v="3"/>
    <n v="0"/>
    <n v="0"/>
    <n v="0"/>
    <n v="29"/>
    <n v="3"/>
    <n v="0"/>
    <n v="29"/>
    <n v="9.6666666666670453E-2"/>
    <n v="11"/>
    <n v="7.3333333333330863E-2"/>
    <n v="2"/>
    <n v="4.4444444444443953E-2"/>
    <n v="3"/>
    <n v="0.1000000000000002"/>
    <n v="2"/>
    <n v="0.13333333333333353"/>
    <n v="0"/>
    <n v="1.3877787807814457E-16"/>
    <n v="1"/>
    <x v="0"/>
  </r>
  <r>
    <x v="2"/>
    <d v="1899-12-30T00:00:00"/>
    <x v="0"/>
    <s v="O500 EURO V"/>
    <x v="162"/>
    <x v="158"/>
    <n v="577757"/>
    <n v="247645"/>
    <n v="0"/>
    <n v="2"/>
    <m/>
    <n v="4"/>
    <n v="6"/>
    <m/>
    <m/>
    <n v="0.08"/>
    <m/>
    <n v="70"/>
    <n v="25"/>
    <n v="3"/>
    <n v="0"/>
    <n v="4"/>
    <n v="7"/>
    <n v="0"/>
    <n v="0"/>
    <n v="0"/>
    <n v="26"/>
    <n v="5"/>
    <n v="0"/>
    <n v="70"/>
    <n v="0.23333333333333686"/>
    <n v="25"/>
    <n v="0.16666666666666413"/>
    <n v="4"/>
    <n v="8.8888888888888407E-2"/>
    <n v="7"/>
    <n v="0.2333333333333335"/>
    <n v="3"/>
    <n v="0.20000000000000018"/>
    <n v="0"/>
    <n v="1.3877787807814457E-16"/>
    <n v="0"/>
    <x v="1"/>
  </r>
  <r>
    <x v="2"/>
    <d v="1899-12-30T00:00:00"/>
    <x v="0"/>
    <s v="O500 EURO V"/>
    <x v="162"/>
    <x v="23"/>
    <n v="350121"/>
    <n v="20011"/>
    <n v="0"/>
    <n v="5"/>
    <m/>
    <n v="8"/>
    <n v="6.8"/>
    <m/>
    <m/>
    <n v="0.35"/>
    <m/>
    <n v="61"/>
    <n v="25"/>
    <n v="10"/>
    <n v="0"/>
    <n v="4"/>
    <n v="6"/>
    <n v="0"/>
    <n v="0"/>
    <n v="0"/>
    <n v="79"/>
    <n v="3"/>
    <n v="1"/>
    <n v="61"/>
    <n v="0.20333333333333692"/>
    <n v="25"/>
    <n v="0.16666666666666413"/>
    <n v="4"/>
    <n v="8.8888888888888407E-2"/>
    <n v="6"/>
    <n v="0.20000000000000018"/>
    <n v="10"/>
    <n v="0.66666666666666674"/>
    <n v="0"/>
    <n v="1.3877787807814457E-16"/>
    <n v="0"/>
    <x v="2"/>
  </r>
  <r>
    <x v="2"/>
    <d v="1899-12-30T00:00:00"/>
    <x v="0"/>
    <s v="O500 EURO V"/>
    <x v="162"/>
    <x v="23"/>
    <n v="553191"/>
    <n v="35982"/>
    <n v="0"/>
    <n v="2"/>
    <m/>
    <n v="1"/>
    <n v="6.7"/>
    <m/>
    <m/>
    <n v="2.36"/>
    <m/>
    <n v="22"/>
    <n v="23"/>
    <n v="2"/>
    <n v="0"/>
    <n v="1"/>
    <n v="4"/>
    <n v="0"/>
    <n v="0"/>
    <n v="0"/>
    <n v="35"/>
    <n v="2"/>
    <n v="0"/>
    <n v="22"/>
    <n v="7.3333333333337164E-2"/>
    <n v="23"/>
    <n v="0.15333333333333082"/>
    <n v="1"/>
    <n v="2.222222222222173E-2"/>
    <n v="4"/>
    <n v="0.13333333333333353"/>
    <n v="2"/>
    <n v="0.13333333333333353"/>
    <n v="0"/>
    <n v="1.3877787807814457E-16"/>
    <n v="0"/>
    <x v="3"/>
  </r>
  <r>
    <x v="2"/>
    <d v="1899-12-30T00:00:00"/>
    <x v="0"/>
    <s v="O500 EURO V"/>
    <x v="162"/>
    <x v="23"/>
    <n v="350121"/>
    <n v="20011"/>
    <n v="0"/>
    <n v="5"/>
    <m/>
    <n v="8"/>
    <n v="6.8"/>
    <m/>
    <m/>
    <n v="0.35"/>
    <m/>
    <n v="61"/>
    <n v="25"/>
    <n v="10"/>
    <n v="0"/>
    <n v="4"/>
    <n v="6"/>
    <n v="0"/>
    <n v="0"/>
    <n v="0"/>
    <n v="79"/>
    <n v="3"/>
    <n v="1"/>
    <n v="61"/>
    <n v="0.20333333333333692"/>
    <n v="25"/>
    <n v="0.16666666666666413"/>
    <n v="4"/>
    <n v="8.8888888888888407E-2"/>
    <n v="6"/>
    <n v="0.20000000000000018"/>
    <n v="10"/>
    <n v="0.66666666666666674"/>
    <n v="0"/>
    <n v="1.3877787807814457E-16"/>
    <n v="0"/>
    <x v="4"/>
  </r>
  <r>
    <x v="2"/>
    <d v="1899-12-30T00:00:00"/>
    <x v="0"/>
    <s v="O500 EURO V"/>
    <x v="162"/>
    <x v="31"/>
    <n v="219169"/>
    <n v="18888"/>
    <n v="0"/>
    <n v="3"/>
    <m/>
    <n v="4"/>
    <n v="6.3"/>
    <m/>
    <m/>
    <n v="0.21"/>
    <m/>
    <n v="57"/>
    <n v="20"/>
    <n v="18"/>
    <n v="0"/>
    <n v="4"/>
    <n v="6"/>
    <n v="0"/>
    <n v="0"/>
    <n v="0"/>
    <n v="32"/>
    <n v="5"/>
    <n v="0"/>
    <n v="57"/>
    <n v="0.19000000000000361"/>
    <n v="20"/>
    <n v="0.13333333333333086"/>
    <n v="4"/>
    <n v="8.8888888888888407E-2"/>
    <n v="6"/>
    <n v="0.20000000000000018"/>
    <n v="18"/>
    <n v="1"/>
    <n v="0"/>
    <n v="1.3877787807814457E-16"/>
    <n v="0"/>
    <x v="5"/>
  </r>
  <r>
    <x v="2"/>
    <d v="1899-12-30T00:00:00"/>
    <x v="0"/>
    <s v="O500 EURO V"/>
    <x v="162"/>
    <x v="397"/>
    <n v="783594"/>
    <n v="101543"/>
    <n v="0"/>
    <n v="4"/>
    <m/>
    <n v="3"/>
    <n v="5.8"/>
    <m/>
    <m/>
    <n v="0.4"/>
    <m/>
    <n v="2475"/>
    <n v="99"/>
    <n v="9"/>
    <n v="1"/>
    <n v="8"/>
    <n v="94"/>
    <n v="1"/>
    <n v="0"/>
    <n v="4"/>
    <n v="42"/>
    <n v="8"/>
    <n v="1"/>
    <n v="2475"/>
    <n v="1.5"/>
    <n v="99"/>
    <n v="0.6"/>
    <n v="8"/>
    <n v="0.17777777777777731"/>
    <n v="94"/>
    <n v="1"/>
    <n v="9"/>
    <n v="0.60000000000000009"/>
    <n v="1"/>
    <n v="0.10000000000000014"/>
    <n v="0"/>
    <x v="6"/>
  </r>
  <r>
    <x v="2"/>
    <d v="1899-12-30T00:00:00"/>
    <x v="0"/>
    <s v="O500 EURO V"/>
    <x v="162"/>
    <x v="392"/>
    <n v="516345"/>
    <n v="100430"/>
    <n v="0"/>
    <n v="3"/>
    <m/>
    <n v="4"/>
    <n v="5.9"/>
    <m/>
    <m/>
    <n v="0.4"/>
    <m/>
    <n v="74"/>
    <n v="49"/>
    <n v="2"/>
    <n v="0"/>
    <n v="11"/>
    <n v="7"/>
    <n v="0"/>
    <n v="0"/>
    <n v="0"/>
    <n v="31"/>
    <n v="4"/>
    <n v="0"/>
    <n v="74"/>
    <n v="0.24666666666667017"/>
    <n v="49"/>
    <n v="0.32666666666666383"/>
    <n v="11"/>
    <n v="0.24444444444444399"/>
    <n v="7"/>
    <n v="0.2333333333333335"/>
    <n v="2"/>
    <n v="0.13333333333333353"/>
    <n v="0"/>
    <n v="1.3877787807814457E-16"/>
    <n v="0"/>
    <x v="7"/>
  </r>
  <r>
    <x v="2"/>
    <d v="1899-12-30T00:00:00"/>
    <x v="0"/>
    <s v="O500 EURO V"/>
    <x v="162"/>
    <x v="392"/>
    <n v="780539"/>
    <n v="98835"/>
    <n v="0"/>
    <n v="6"/>
    <m/>
    <n v="3"/>
    <n v="5.9"/>
    <m/>
    <m/>
    <n v="0.69"/>
    <m/>
    <n v="200"/>
    <n v="159"/>
    <n v="9"/>
    <n v="1"/>
    <n v="21"/>
    <n v="15"/>
    <n v="1"/>
    <n v="1"/>
    <n v="1"/>
    <n v="31"/>
    <n v="6"/>
    <n v="1"/>
    <n v="200"/>
    <n v="0.66666666666667007"/>
    <n v="159"/>
    <n v="1"/>
    <n v="21"/>
    <n v="0.46666666666666601"/>
    <n v="15"/>
    <n v="0.50000000000000011"/>
    <n v="9"/>
    <n v="0.60000000000000009"/>
    <n v="1"/>
    <n v="0.10000000000000014"/>
    <n v="0"/>
    <x v="8"/>
  </r>
  <r>
    <x v="2"/>
    <d v="1899-12-30T00:00:00"/>
    <x v="0"/>
    <s v="O500 EURO V"/>
    <x v="162"/>
    <x v="537"/>
    <n v="532438"/>
    <n v="44674"/>
    <n v="0"/>
    <n v="3"/>
    <m/>
    <n v="4"/>
    <n v="5.9"/>
    <m/>
    <m/>
    <n v="0.53"/>
    <m/>
    <n v="68"/>
    <n v="73"/>
    <n v="3"/>
    <n v="1"/>
    <n v="8"/>
    <n v="10"/>
    <n v="1"/>
    <n v="0"/>
    <n v="0"/>
    <n v="29"/>
    <n v="4"/>
    <n v="1"/>
    <n v="68"/>
    <n v="0.22666666666667021"/>
    <n v="73"/>
    <n v="0.48666666666666353"/>
    <n v="8"/>
    <n v="0.17777777777777731"/>
    <n v="10"/>
    <n v="0.33339999999999997"/>
    <n v="3"/>
    <n v="0.20000000000000018"/>
    <n v="1"/>
    <n v="0.10000000000000014"/>
    <n v="0"/>
    <x v="9"/>
  </r>
  <r>
    <x v="2"/>
    <d v="1899-12-30T00:00:00"/>
    <x v="0"/>
    <s v="O500 EURO V"/>
    <x v="162"/>
    <x v="95"/>
    <n v="926122"/>
    <n v="44162"/>
    <n v="0"/>
    <n v="3"/>
    <m/>
    <n v="1"/>
    <n v="6.4"/>
    <m/>
    <m/>
    <n v="7.0000000000000007E-2"/>
    <m/>
    <n v="48"/>
    <n v="33"/>
    <n v="2"/>
    <n v="0"/>
    <n v="5"/>
    <n v="6"/>
    <n v="0"/>
    <n v="0"/>
    <n v="0"/>
    <n v="36"/>
    <n v="4"/>
    <n v="0"/>
    <n v="48"/>
    <n v="0.16000000000000367"/>
    <n v="33"/>
    <n v="0.21999999999999736"/>
    <n v="5"/>
    <n v="0.11111111111111063"/>
    <n v="6"/>
    <n v="0.20000000000000018"/>
    <n v="2"/>
    <n v="0.13333333333333353"/>
    <n v="0"/>
    <n v="1.3877787807814457E-16"/>
    <n v="0"/>
    <x v="10"/>
  </r>
  <r>
    <x v="2"/>
    <d v="1899-12-30T00:00:00"/>
    <x v="0"/>
    <s v="O500 EURO V"/>
    <x v="162"/>
    <x v="95"/>
    <n v="804241"/>
    <n v="49614"/>
    <n v="0"/>
    <n v="3"/>
    <m/>
    <n v="3"/>
    <n v="6.1"/>
    <m/>
    <m/>
    <n v="0.34"/>
    <m/>
    <n v="85"/>
    <n v="52"/>
    <n v="43"/>
    <n v="0"/>
    <n v="6"/>
    <n v="10"/>
    <n v="0"/>
    <n v="0"/>
    <n v="0"/>
    <n v="40"/>
    <n v="5"/>
    <n v="1"/>
    <n v="85"/>
    <n v="0.28333333333333705"/>
    <n v="52"/>
    <n v="0.34666666666666379"/>
    <n v="6"/>
    <n v="0.13333333333333286"/>
    <n v="10"/>
    <n v="0.33339999999999997"/>
    <n v="43"/>
    <n v="1"/>
    <n v="0"/>
    <n v="1.3877787807814457E-16"/>
    <n v="0"/>
    <x v="11"/>
  </r>
  <r>
    <x v="2"/>
    <d v="1899-12-30T00:00:00"/>
    <x v="0"/>
    <s v="O500 EURO V"/>
    <x v="162"/>
    <x v="498"/>
    <n v="309843"/>
    <n v="96867"/>
    <n v="0"/>
    <n v="3"/>
    <m/>
    <n v="5"/>
    <n v="6"/>
    <m/>
    <m/>
    <n v="1.1100000000000001"/>
    <m/>
    <n v="197"/>
    <n v="80"/>
    <n v="23"/>
    <n v="0"/>
    <n v="11"/>
    <n v="14"/>
    <n v="0"/>
    <n v="0"/>
    <n v="1"/>
    <n v="44"/>
    <n v="6"/>
    <n v="1"/>
    <n v="197"/>
    <n v="0.65666666666667017"/>
    <n v="80"/>
    <n v="0.53333333333333033"/>
    <n v="11"/>
    <n v="0.24444444444444399"/>
    <n v="14"/>
    <n v="0.46666666666666679"/>
    <n v="23"/>
    <n v="1"/>
    <n v="0"/>
    <n v="1.3877787807814457E-16"/>
    <n v="0"/>
    <x v="12"/>
  </r>
  <r>
    <x v="2"/>
    <d v="1899-12-30T00:00:00"/>
    <x v="0"/>
    <s v="O500 EURO V"/>
    <x v="163"/>
    <x v="490"/>
    <n v="389927"/>
    <n v="24702"/>
    <n v="0"/>
    <n v="5"/>
    <m/>
    <n v="7"/>
    <n v="5.9"/>
    <m/>
    <m/>
    <n v="0.19"/>
    <m/>
    <n v="249"/>
    <n v="65"/>
    <n v="8"/>
    <n v="0"/>
    <n v="11"/>
    <n v="16"/>
    <n v="0"/>
    <n v="1"/>
    <n v="0"/>
    <n v="38"/>
    <n v="7"/>
    <n v="0"/>
    <n v="249"/>
    <n v="0.83"/>
    <n v="65"/>
    <n v="0.4333333333333303"/>
    <n v="11"/>
    <n v="0.24444444444444399"/>
    <n v="16"/>
    <n v="0.53333333333333344"/>
    <n v="8"/>
    <n v="0.53333333333333344"/>
    <n v="0"/>
    <n v="1.3877787807814457E-16"/>
    <n v="1"/>
    <x v="0"/>
  </r>
  <r>
    <x v="2"/>
    <d v="1899-12-30T00:00:00"/>
    <x v="0"/>
    <s v="O500 EURO V"/>
    <x v="163"/>
    <x v="58"/>
    <n v="365225"/>
    <n v="53686"/>
    <n v="0"/>
    <n v="6"/>
    <m/>
    <n v="5"/>
    <n v="5.9"/>
    <m/>
    <m/>
    <n v="0.1"/>
    <m/>
    <n v="105"/>
    <n v="28"/>
    <n v="7"/>
    <n v="0"/>
    <n v="6"/>
    <n v="8"/>
    <n v="0"/>
    <n v="0"/>
    <n v="0"/>
    <n v="29"/>
    <n v="4"/>
    <n v="1"/>
    <n v="105"/>
    <n v="0.35000000000000414"/>
    <n v="28"/>
    <n v="0.18666666666666409"/>
    <n v="6"/>
    <n v="0.13333333333333286"/>
    <n v="8"/>
    <n v="0.26666666666666683"/>
    <n v="7"/>
    <n v="0.46666666666666679"/>
    <n v="0"/>
    <n v="1.3877787807814457E-16"/>
    <n v="0"/>
    <x v="1"/>
  </r>
  <r>
    <x v="2"/>
    <d v="1899-12-30T00:00:00"/>
    <x v="0"/>
    <s v="O500 EURO V"/>
    <x v="163"/>
    <x v="23"/>
    <n v="825125"/>
    <n v="17035"/>
    <n v="0"/>
    <n v="4"/>
    <m/>
    <n v="1"/>
    <n v="6.2"/>
    <m/>
    <m/>
    <n v="0.16"/>
    <m/>
    <n v="57"/>
    <n v="33"/>
    <n v="2"/>
    <n v="0"/>
    <n v="10"/>
    <n v="6"/>
    <n v="1"/>
    <n v="0"/>
    <n v="0"/>
    <n v="31"/>
    <n v="5"/>
    <n v="1"/>
    <n v="57"/>
    <n v="0.19000000000000361"/>
    <n v="33"/>
    <n v="0.21999999999999736"/>
    <n v="10"/>
    <n v="0.22222222222222177"/>
    <n v="6"/>
    <n v="0.20000000000000018"/>
    <n v="2"/>
    <n v="0.13333333333333353"/>
    <n v="0"/>
    <n v="1.3877787807814457E-16"/>
    <n v="0"/>
    <x v="2"/>
  </r>
  <r>
    <x v="2"/>
    <d v="1899-12-30T00:00:00"/>
    <x v="0"/>
    <s v="O500 EURO V"/>
    <x v="163"/>
    <x v="23"/>
    <n v="776760"/>
    <n v="9826"/>
    <n v="0"/>
    <n v="3"/>
    <m/>
    <n v="1"/>
    <n v="6.2"/>
    <m/>
    <m/>
    <n v="0.09"/>
    <m/>
    <n v="70"/>
    <n v="31"/>
    <n v="2"/>
    <n v="0"/>
    <n v="4"/>
    <n v="9"/>
    <n v="1"/>
    <n v="0"/>
    <n v="0"/>
    <n v="31"/>
    <n v="4"/>
    <n v="0"/>
    <n v="70"/>
    <n v="0.23333333333333686"/>
    <n v="31"/>
    <n v="0.20666666666666406"/>
    <n v="4"/>
    <n v="8.8888888888888407E-2"/>
    <n v="9"/>
    <n v="0.30000000000000016"/>
    <n v="2"/>
    <n v="0.13333333333333353"/>
    <n v="0"/>
    <n v="1.3877787807814457E-16"/>
    <n v="0"/>
    <x v="3"/>
  </r>
  <r>
    <x v="2"/>
    <d v="1899-12-30T00:00:00"/>
    <x v="0"/>
    <s v="O500 EURO V"/>
    <x v="163"/>
    <x v="23"/>
    <n v="806887"/>
    <n v="18064"/>
    <n v="0"/>
    <n v="3"/>
    <m/>
    <n v="1"/>
    <n v="6.3"/>
    <m/>
    <m/>
    <n v="0.19"/>
    <m/>
    <n v="71"/>
    <n v="33"/>
    <n v="4"/>
    <n v="0"/>
    <n v="4"/>
    <n v="9"/>
    <n v="1"/>
    <n v="0"/>
    <n v="1"/>
    <n v="32"/>
    <n v="3"/>
    <n v="0"/>
    <n v="71"/>
    <n v="0.23666666666667019"/>
    <n v="33"/>
    <n v="0.21999999999999736"/>
    <n v="4"/>
    <n v="8.8888888888888407E-2"/>
    <n v="9"/>
    <n v="0.30000000000000016"/>
    <n v="4"/>
    <n v="0.26666666666666683"/>
    <n v="0"/>
    <n v="1.3877787807814457E-16"/>
    <n v="0"/>
    <x v="4"/>
  </r>
  <r>
    <x v="2"/>
    <d v="1899-12-30T00:00:00"/>
    <x v="0"/>
    <s v="O500 EURO V"/>
    <x v="163"/>
    <x v="23"/>
    <n v="816715"/>
    <n v="13226"/>
    <n v="0"/>
    <n v="19"/>
    <m/>
    <n v="8"/>
    <n v="6.2"/>
    <m/>
    <m/>
    <n v="0.1"/>
    <m/>
    <n v="29"/>
    <n v="111"/>
    <n v="2"/>
    <n v="2"/>
    <n v="8"/>
    <n v="4"/>
    <n v="1"/>
    <n v="1"/>
    <n v="1"/>
    <n v="46"/>
    <n v="14"/>
    <n v="2"/>
    <n v="29"/>
    <n v="9.6666666666670453E-2"/>
    <n v="111"/>
    <n v="0.73999999999999833"/>
    <n v="8"/>
    <n v="0.17777777777777731"/>
    <n v="4"/>
    <n v="0.13333333333333353"/>
    <n v="2"/>
    <n v="0.13333333333333353"/>
    <n v="2"/>
    <n v="0.20000000000000015"/>
    <n v="0"/>
    <x v="5"/>
  </r>
  <r>
    <x v="2"/>
    <d v="1899-12-30T00:00:00"/>
    <x v="0"/>
    <s v="O500 EURO V"/>
    <x v="163"/>
    <x v="23"/>
    <n v="812730"/>
    <n v="23980"/>
    <n v="0"/>
    <n v="3"/>
    <m/>
    <n v="1"/>
    <n v="6.4"/>
    <m/>
    <m/>
    <n v="0.43"/>
    <m/>
    <n v="85"/>
    <n v="57"/>
    <n v="12"/>
    <n v="0"/>
    <n v="7"/>
    <n v="10"/>
    <n v="1"/>
    <n v="0"/>
    <n v="0"/>
    <n v="67"/>
    <n v="10"/>
    <n v="0"/>
    <n v="85"/>
    <n v="0.28333333333333705"/>
    <n v="57"/>
    <n v="0.37999999999999706"/>
    <n v="7"/>
    <n v="0.15555555555555509"/>
    <n v="10"/>
    <n v="0.33339999999999997"/>
    <n v="12"/>
    <n v="0.8"/>
    <n v="0"/>
    <n v="1.3877787807814457E-16"/>
    <n v="0"/>
    <x v="6"/>
  </r>
  <r>
    <x v="2"/>
    <d v="1899-12-30T00:00:00"/>
    <x v="0"/>
    <s v="O500 EURO V"/>
    <x v="163"/>
    <x v="23"/>
    <n v="821106"/>
    <n v="12334"/>
    <n v="0"/>
    <n v="3"/>
    <m/>
    <n v="0"/>
    <n v="6.4"/>
    <m/>
    <m/>
    <n v="7.0000000000000007E-2"/>
    <m/>
    <n v="36"/>
    <n v="24"/>
    <n v="2"/>
    <n v="0"/>
    <n v="3"/>
    <n v="5"/>
    <n v="0"/>
    <n v="0"/>
    <n v="0"/>
    <n v="27"/>
    <n v="3"/>
    <n v="0"/>
    <n v="36"/>
    <n v="0.12000000000000374"/>
    <n v="24"/>
    <n v="0.15999999999999748"/>
    <n v="3"/>
    <n v="6.666666666666618E-2"/>
    <n v="5"/>
    <n v="0.16666666666666685"/>
    <n v="2"/>
    <n v="0.13333333333333353"/>
    <n v="0"/>
    <n v="1.3877787807814457E-16"/>
    <n v="0"/>
    <x v="7"/>
  </r>
  <r>
    <x v="2"/>
    <d v="1899-12-30T00:00:00"/>
    <x v="0"/>
    <s v="O500 EURO V"/>
    <x v="163"/>
    <x v="31"/>
    <s v="751540 Hours"/>
    <s v="11074 Hours"/>
    <n v="0"/>
    <n v="6"/>
    <m/>
    <n v="3"/>
    <n v="6.4"/>
    <m/>
    <m/>
    <n v="0.36"/>
    <m/>
    <n v="35"/>
    <n v="57"/>
    <n v="93"/>
    <n v="0"/>
    <n v="5"/>
    <n v="3"/>
    <n v="1"/>
    <n v="0"/>
    <n v="0"/>
    <n v="57"/>
    <n v="5"/>
    <n v="1"/>
    <n v="35"/>
    <n v="0.11666666666667042"/>
    <n v="57"/>
    <n v="0.37999999999999706"/>
    <n v="5"/>
    <n v="0.11111111111111063"/>
    <n v="3"/>
    <n v="0.1000000000000002"/>
    <n v="93"/>
    <n v="1"/>
    <n v="0"/>
    <n v="1.3877787807814457E-16"/>
    <n v="0"/>
    <x v="8"/>
  </r>
  <r>
    <x v="2"/>
    <d v="1899-12-30T00:00:00"/>
    <x v="0"/>
    <s v="O500 EURO V"/>
    <x v="163"/>
    <x v="320"/>
    <n v="311539"/>
    <n v="91675"/>
    <n v="0"/>
    <n v="2"/>
    <m/>
    <n v="5"/>
    <n v="5.7"/>
    <m/>
    <m/>
    <n v="0.33"/>
    <m/>
    <n v="178"/>
    <n v="58"/>
    <n v="10"/>
    <n v="0"/>
    <n v="10"/>
    <n v="11"/>
    <n v="2"/>
    <n v="0"/>
    <n v="0"/>
    <n v="29"/>
    <n v="5"/>
    <n v="1"/>
    <n v="178"/>
    <n v="0.59333333333333749"/>
    <n v="58"/>
    <n v="0.38666666666666372"/>
    <n v="10"/>
    <n v="0.22222222222222177"/>
    <n v="11"/>
    <n v="0.36666666666666681"/>
    <n v="10"/>
    <n v="0.66666666666666674"/>
    <n v="0"/>
    <n v="1.3877787807814457E-16"/>
    <n v="0"/>
    <x v="9"/>
  </r>
  <r>
    <x v="2"/>
    <d v="2014-01-19T00:00:00"/>
    <x v="0"/>
    <s v="O500 EURO V"/>
    <x v="164"/>
    <x v="236"/>
    <n v="43205"/>
    <n v="35766"/>
    <n v="0"/>
    <n v="2"/>
    <m/>
    <n v="4"/>
    <n v="6.6"/>
    <m/>
    <m/>
    <n v="0.02"/>
    <s v="Clara"/>
    <n v="50"/>
    <n v="29"/>
    <n v="150"/>
    <n v="0"/>
    <n v="11"/>
    <n v="4"/>
    <n v="1"/>
    <n v="0"/>
    <n v="0"/>
    <n v="46"/>
    <n v="4"/>
    <n v="0"/>
    <n v="50"/>
    <n v="0.16666666666667032"/>
    <n v="29"/>
    <n v="0.19333333333333075"/>
    <n v="11"/>
    <n v="0.24444444444444399"/>
    <n v="4"/>
    <n v="0.13333333333333353"/>
    <n v="150"/>
    <n v="1"/>
    <n v="0"/>
    <n v="1.3877787807814457E-16"/>
    <n v="1"/>
    <x v="0"/>
  </r>
  <r>
    <x v="2"/>
    <d v="2014-01-19T00:00:00"/>
    <x v="0"/>
    <s v="O500 EURO V"/>
    <x v="164"/>
    <x v="545"/>
    <n v="22353"/>
    <n v="14914"/>
    <n v="0"/>
    <n v="3"/>
    <m/>
    <n v="3"/>
    <n v="6.8"/>
    <n v="33.299999999999997"/>
    <n v="1.63"/>
    <n v="0"/>
    <m/>
    <n v="29"/>
    <n v="13"/>
    <n v="137"/>
    <n v="0"/>
    <n v="5"/>
    <n v="1"/>
    <n v="0"/>
    <n v="0"/>
    <n v="0"/>
    <n v="56"/>
    <n v="4"/>
    <n v="1"/>
    <n v="29"/>
    <n v="9.6666666666670453E-2"/>
    <n v="13"/>
    <n v="8.6666666666664199E-2"/>
    <n v="5"/>
    <n v="0.11111111111111063"/>
    <n v="1"/>
    <n v="3.3333333333333541E-2"/>
    <n v="137"/>
    <n v="1"/>
    <n v="0"/>
    <n v="1.3877787807814457E-16"/>
    <n v="0"/>
    <x v="1"/>
  </r>
  <r>
    <x v="2"/>
    <d v="2014-01-19T00:00:00"/>
    <x v="0"/>
    <s v="O500 EURO V"/>
    <x v="164"/>
    <x v="23"/>
    <n v="11582"/>
    <n v="4143"/>
    <n v="0"/>
    <n v="2"/>
    <m/>
    <n v="2"/>
    <n v="6.8"/>
    <n v="34.4"/>
    <n v="1.25"/>
    <n v="0"/>
    <m/>
    <n v="22"/>
    <n v="7"/>
    <n v="109"/>
    <n v="0"/>
    <n v="3"/>
    <n v="2"/>
    <n v="0"/>
    <n v="0"/>
    <n v="0"/>
    <n v="44"/>
    <n v="2"/>
    <n v="0"/>
    <n v="22"/>
    <n v="7.3333333333337164E-2"/>
    <n v="7"/>
    <n v="4.6666666666664192E-2"/>
    <n v="3"/>
    <n v="6.666666666666618E-2"/>
    <n v="2"/>
    <n v="6.6666666666666874E-2"/>
    <n v="109"/>
    <n v="1"/>
    <n v="0"/>
    <n v="1.3877787807814457E-16"/>
    <n v="0"/>
    <x v="2"/>
  </r>
  <r>
    <x v="2"/>
    <d v="2014-01-19T00:00:00"/>
    <x v="0"/>
    <s v="O500 EURO V"/>
    <x v="164"/>
    <x v="23"/>
    <n v="11582"/>
    <n v="4143"/>
    <n v="0"/>
    <n v="2"/>
    <m/>
    <n v="2"/>
    <n v="6.8"/>
    <n v="34.4"/>
    <n v="1.25"/>
    <n v="0"/>
    <m/>
    <n v="22"/>
    <n v="7"/>
    <n v="109"/>
    <n v="0"/>
    <n v="3"/>
    <n v="2"/>
    <n v="0"/>
    <n v="0"/>
    <n v="0"/>
    <n v="44"/>
    <n v="2"/>
    <n v="0"/>
    <n v="22"/>
    <n v="7.3333333333337164E-2"/>
    <n v="7"/>
    <n v="4.6666666666664192E-2"/>
    <n v="3"/>
    <n v="6.666666666666618E-2"/>
    <n v="2"/>
    <n v="6.6666666666666874E-2"/>
    <n v="109"/>
    <n v="1"/>
    <n v="0"/>
    <n v="1.3877787807814457E-16"/>
    <n v="0"/>
    <x v="3"/>
  </r>
  <r>
    <x v="2"/>
    <d v="2014-01-19T00:00:00"/>
    <x v="0"/>
    <s v="O500 EURO V"/>
    <x v="164"/>
    <x v="23"/>
    <n v="816248"/>
    <n v="16732"/>
    <n v="0"/>
    <n v="3"/>
    <m/>
    <n v="1"/>
    <n v="6.3"/>
    <m/>
    <m/>
    <n v="0.36"/>
    <m/>
    <n v="56"/>
    <n v="51"/>
    <n v="4"/>
    <n v="0"/>
    <n v="6"/>
    <n v="6"/>
    <n v="1"/>
    <n v="0"/>
    <n v="0"/>
    <n v="33"/>
    <n v="4"/>
    <n v="0"/>
    <n v="56"/>
    <n v="0.18666666666667028"/>
    <n v="51"/>
    <n v="0.33999999999999714"/>
    <n v="6"/>
    <n v="0.13333333333333286"/>
    <n v="6"/>
    <n v="0.20000000000000018"/>
    <n v="4"/>
    <n v="0.26666666666666683"/>
    <n v="0"/>
    <n v="1.3877787807814457E-16"/>
    <n v="0"/>
    <x v="4"/>
  </r>
  <r>
    <x v="2"/>
    <d v="2014-01-19T00:00:00"/>
    <x v="0"/>
    <s v="O500 EURO V"/>
    <x v="164"/>
    <x v="31"/>
    <n v="851976"/>
    <n v="14092"/>
    <n v="0"/>
    <n v="5"/>
    <m/>
    <n v="1"/>
    <n v="5.9"/>
    <m/>
    <m/>
    <n v="0.1"/>
    <m/>
    <n v="39"/>
    <n v="122"/>
    <n v="2"/>
    <n v="1"/>
    <n v="6"/>
    <n v="5"/>
    <n v="1"/>
    <n v="1"/>
    <n v="0"/>
    <n v="30"/>
    <n v="4"/>
    <n v="1"/>
    <n v="39"/>
    <n v="0.13000000000000372"/>
    <n v="122"/>
    <n v="0.81333333333333213"/>
    <n v="6"/>
    <n v="0.13333333333333286"/>
    <n v="5"/>
    <n v="0.16666666666666685"/>
    <n v="2"/>
    <n v="0.13333333333333353"/>
    <n v="1"/>
    <n v="0.10000000000000014"/>
    <n v="0"/>
    <x v="5"/>
  </r>
  <r>
    <x v="2"/>
    <d v="2014-01-19T00:00:00"/>
    <x v="0"/>
    <s v="O500 EURO V"/>
    <x v="165"/>
    <x v="465"/>
    <n v="240229"/>
    <n v="42204"/>
    <n v="0"/>
    <n v="2"/>
    <m/>
    <n v="4"/>
    <n v="5.9"/>
    <m/>
    <m/>
    <n v="0.06"/>
    <m/>
    <n v="153"/>
    <n v="46"/>
    <n v="20"/>
    <n v="0"/>
    <n v="6"/>
    <n v="11"/>
    <n v="0"/>
    <n v="0"/>
    <n v="1"/>
    <n v="31"/>
    <n v="7"/>
    <n v="0"/>
    <n v="153"/>
    <n v="0.510000000000005"/>
    <n v="46"/>
    <n v="0.30666666666666387"/>
    <n v="6"/>
    <n v="0.13333333333333286"/>
    <n v="11"/>
    <n v="0.36666666666666681"/>
    <n v="20"/>
    <n v="1"/>
    <n v="0"/>
    <n v="1.3877787807814457E-16"/>
    <n v="1"/>
    <x v="0"/>
  </r>
  <r>
    <x v="2"/>
    <d v="2014-01-19T00:00:00"/>
    <x v="0"/>
    <s v="O500 EURO V"/>
    <x v="165"/>
    <x v="23"/>
    <n v="862873"/>
    <n v="27509"/>
    <n v="0"/>
    <n v="4"/>
    <m/>
    <n v="4"/>
    <n v="7"/>
    <m/>
    <m/>
    <n v="2.2799999999999998"/>
    <m/>
    <n v="27"/>
    <n v="29"/>
    <n v="11"/>
    <n v="0"/>
    <n v="5"/>
    <n v="2"/>
    <n v="1"/>
    <n v="0"/>
    <n v="0"/>
    <n v="45"/>
    <n v="3"/>
    <n v="1"/>
    <n v="27"/>
    <n v="9.0000000000003799E-2"/>
    <n v="29"/>
    <n v="0.19333333333333075"/>
    <n v="5"/>
    <n v="0.11111111111111063"/>
    <n v="2"/>
    <n v="6.6666666666666874E-2"/>
    <n v="11"/>
    <n v="0.73333333333333339"/>
    <n v="0"/>
    <n v="1.3877787807814457E-16"/>
    <n v="0"/>
    <x v="1"/>
  </r>
  <r>
    <x v="2"/>
    <d v="2014-01-19T00:00:00"/>
    <x v="0"/>
    <s v="O500 EURO V"/>
    <x v="165"/>
    <x v="23"/>
    <s v="931792 Hours"/>
    <s v="20977 Hours"/>
    <n v="0"/>
    <n v="5"/>
    <m/>
    <n v="1"/>
    <n v="6.1"/>
    <m/>
    <m/>
    <n v="0.16"/>
    <m/>
    <n v="58"/>
    <n v="39"/>
    <n v="3"/>
    <n v="0"/>
    <n v="13"/>
    <n v="6"/>
    <n v="0"/>
    <n v="0"/>
    <n v="0"/>
    <n v="36"/>
    <n v="6"/>
    <n v="1"/>
    <n v="58"/>
    <n v="0.19333333333333694"/>
    <n v="39"/>
    <n v="0.25999999999999729"/>
    <n v="13"/>
    <n v="0.28888888888888842"/>
    <n v="6"/>
    <n v="0.20000000000000018"/>
    <n v="3"/>
    <n v="0.20000000000000018"/>
    <n v="0"/>
    <n v="1.3877787807814457E-16"/>
    <n v="0"/>
    <x v="2"/>
  </r>
  <r>
    <x v="2"/>
    <d v="2014-01-19T00:00:00"/>
    <x v="0"/>
    <s v="O500 EURO V"/>
    <x v="165"/>
    <x v="23"/>
    <n v="200597"/>
    <n v="6077"/>
    <n v="0"/>
    <n v="5"/>
    <m/>
    <n v="8"/>
    <n v="6.9"/>
    <m/>
    <m/>
    <n v="0.05"/>
    <m/>
    <n v="65"/>
    <n v="26"/>
    <n v="10"/>
    <n v="0"/>
    <n v="4"/>
    <n v="6"/>
    <n v="0"/>
    <n v="0"/>
    <n v="0"/>
    <n v="81"/>
    <n v="3"/>
    <n v="1"/>
    <n v="65"/>
    <n v="0.21666666666667023"/>
    <n v="26"/>
    <n v="0.17333333333333079"/>
    <n v="4"/>
    <n v="8.8888888888888407E-2"/>
    <n v="6"/>
    <n v="0.20000000000000018"/>
    <n v="10"/>
    <n v="0.66666666666666674"/>
    <n v="0"/>
    <n v="1.3877787807814457E-16"/>
    <n v="0"/>
    <x v="3"/>
  </r>
  <r>
    <x v="2"/>
    <d v="2014-01-19T00:00:00"/>
    <x v="0"/>
    <s v="O500 EURO V"/>
    <x v="165"/>
    <x v="23"/>
    <n v="190356"/>
    <n v="1067"/>
    <n v="0"/>
    <n v="2"/>
    <m/>
    <n v="4"/>
    <n v="6"/>
    <m/>
    <m/>
    <n v="0.03"/>
    <m/>
    <n v="64"/>
    <n v="29"/>
    <n v="3"/>
    <n v="0"/>
    <n v="4"/>
    <n v="7"/>
    <n v="0"/>
    <n v="0"/>
    <n v="0"/>
    <n v="27"/>
    <n v="3"/>
    <n v="0"/>
    <n v="64"/>
    <n v="0.2133333333333369"/>
    <n v="29"/>
    <n v="0.19333333333333075"/>
    <n v="4"/>
    <n v="8.8888888888888407E-2"/>
    <n v="7"/>
    <n v="0.2333333333333335"/>
    <n v="3"/>
    <n v="0.20000000000000018"/>
    <n v="0"/>
    <n v="1.3877787807814457E-16"/>
    <n v="0"/>
    <x v="4"/>
  </r>
  <r>
    <x v="2"/>
    <d v="2014-01-19T00:00:00"/>
    <x v="0"/>
    <s v="O500 EURO V"/>
    <x v="165"/>
    <x v="31"/>
    <n v="917752"/>
    <n v="18939"/>
    <n v="0"/>
    <n v="4"/>
    <m/>
    <n v="1"/>
    <n v="6.5"/>
    <m/>
    <m/>
    <n v="0.09"/>
    <m/>
    <n v="26"/>
    <n v="30"/>
    <n v="4"/>
    <n v="0"/>
    <n v="11"/>
    <n v="4"/>
    <n v="1"/>
    <n v="0"/>
    <n v="0"/>
    <n v="29"/>
    <n v="3"/>
    <n v="0"/>
    <n v="26"/>
    <n v="8.6666666666670472E-2"/>
    <n v="30"/>
    <n v="0.1999999999999974"/>
    <n v="11"/>
    <n v="0.24444444444444399"/>
    <n v="4"/>
    <n v="0.13333333333333353"/>
    <n v="4"/>
    <n v="0.26666666666666683"/>
    <n v="0"/>
    <n v="1.3877787807814457E-16"/>
    <n v="0"/>
    <x v="5"/>
  </r>
  <r>
    <x v="2"/>
    <d v="2014-01-19T00:00:00"/>
    <x v="0"/>
    <s v="O500 EURO V"/>
    <x v="166"/>
    <x v="486"/>
    <n v="238241"/>
    <n v="48952"/>
    <n v="0"/>
    <n v="5"/>
    <m/>
    <n v="11"/>
    <n v="6.6"/>
    <m/>
    <m/>
    <n v="0.22"/>
    <m/>
    <n v="694"/>
    <n v="39"/>
    <n v="15"/>
    <n v="0"/>
    <n v="6"/>
    <n v="18"/>
    <n v="0"/>
    <n v="1"/>
    <n v="1"/>
    <n v="89"/>
    <n v="8"/>
    <n v="1"/>
    <n v="694"/>
    <n v="1.5"/>
    <n v="39"/>
    <n v="0.25999999999999729"/>
    <n v="6"/>
    <n v="0.13333333333333286"/>
    <n v="18"/>
    <n v="0.60000000000000009"/>
    <n v="15"/>
    <n v="1"/>
    <n v="0"/>
    <n v="1.3877787807814457E-16"/>
    <n v="1"/>
    <x v="0"/>
  </r>
  <r>
    <x v="2"/>
    <d v="2014-01-19T00:00:00"/>
    <x v="0"/>
    <s v="O500 EURO V"/>
    <x v="166"/>
    <x v="23"/>
    <n v="785041"/>
    <n v="3235"/>
    <n v="0"/>
    <n v="5"/>
    <m/>
    <n v="4"/>
    <n v="7.1"/>
    <m/>
    <m/>
    <n v="0.04"/>
    <m/>
    <n v="50"/>
    <n v="34"/>
    <n v="1"/>
    <n v="0"/>
    <n v="3"/>
    <n v="6"/>
    <n v="1"/>
    <n v="0"/>
    <n v="0"/>
    <n v="60"/>
    <n v="2"/>
    <n v="1"/>
    <n v="50"/>
    <n v="0.16666666666667032"/>
    <n v="34"/>
    <n v="0.22666666666666402"/>
    <n v="3"/>
    <n v="6.666666666666618E-2"/>
    <n v="6"/>
    <n v="0.20000000000000018"/>
    <n v="1"/>
    <n v="6.666666666666686E-2"/>
    <n v="0"/>
    <n v="1.3877787807814457E-16"/>
    <n v="0"/>
    <x v="1"/>
  </r>
  <r>
    <x v="2"/>
    <d v="2014-01-19T00:00:00"/>
    <x v="0"/>
    <s v="O500 EURO V"/>
    <x v="166"/>
    <x v="23"/>
    <n v="833703"/>
    <n v="3468"/>
    <n v="0"/>
    <n v="5"/>
    <m/>
    <n v="6"/>
    <n v="7"/>
    <m/>
    <m/>
    <n v="0"/>
    <m/>
    <n v="46"/>
    <n v="30"/>
    <n v="2"/>
    <n v="0"/>
    <n v="5"/>
    <n v="6"/>
    <n v="0"/>
    <n v="0"/>
    <n v="0"/>
    <n v="89"/>
    <n v="2"/>
    <n v="1"/>
    <n v="46"/>
    <n v="0.15333333333333701"/>
    <n v="30"/>
    <n v="0.1999999999999974"/>
    <n v="5"/>
    <n v="0.11111111111111063"/>
    <n v="6"/>
    <n v="0.20000000000000018"/>
    <n v="2"/>
    <n v="0.13333333333333353"/>
    <n v="0"/>
    <n v="1.3877787807814457E-16"/>
    <n v="0"/>
    <x v="2"/>
  </r>
  <r>
    <x v="2"/>
    <d v="2014-01-19T00:00:00"/>
    <x v="0"/>
    <s v="O500 EURO V"/>
    <x v="166"/>
    <x v="23"/>
    <n v="793830"/>
    <n v="4445"/>
    <n v="0"/>
    <n v="5"/>
    <m/>
    <n v="5"/>
    <n v="6.8"/>
    <m/>
    <m/>
    <n v="0.06"/>
    <m/>
    <n v="19"/>
    <n v="17"/>
    <n v="1"/>
    <n v="0"/>
    <n v="4"/>
    <n v="3"/>
    <n v="1"/>
    <n v="0"/>
    <n v="0"/>
    <n v="77"/>
    <n v="2"/>
    <n v="1"/>
    <n v="19"/>
    <n v="6.3333333333337183E-2"/>
    <n v="17"/>
    <n v="0.11333333333333087"/>
    <n v="4"/>
    <n v="8.8888888888888407E-2"/>
    <n v="3"/>
    <n v="0.1000000000000002"/>
    <n v="1"/>
    <n v="6.666666666666686E-2"/>
    <n v="0"/>
    <n v="1.3877787807814457E-16"/>
    <n v="0"/>
    <x v="3"/>
  </r>
  <r>
    <x v="2"/>
    <d v="2014-01-19T00:00:00"/>
    <x v="0"/>
    <s v="O500 EURO V"/>
    <x v="166"/>
    <x v="23"/>
    <n v="190356"/>
    <n v="1067"/>
    <n v="0"/>
    <n v="2"/>
    <m/>
    <n v="4"/>
    <n v="6"/>
    <m/>
    <m/>
    <n v="0.03"/>
    <m/>
    <n v="64"/>
    <n v="29"/>
    <n v="3"/>
    <n v="0"/>
    <n v="4"/>
    <n v="7"/>
    <n v="0"/>
    <n v="0"/>
    <n v="0"/>
    <n v="27"/>
    <n v="3"/>
    <n v="0"/>
    <n v="64"/>
    <n v="0.2133333333333369"/>
    <n v="29"/>
    <n v="0.19333333333333075"/>
    <n v="4"/>
    <n v="8.8888888888888407E-2"/>
    <n v="7"/>
    <n v="0.2333333333333335"/>
    <n v="3"/>
    <n v="0.20000000000000018"/>
    <n v="0"/>
    <n v="1.3877787807814457E-16"/>
    <n v="0"/>
    <x v="4"/>
  </r>
  <r>
    <x v="2"/>
    <d v="2014-01-19T00:00:00"/>
    <x v="0"/>
    <s v="O500 EURO V"/>
    <x v="166"/>
    <x v="31"/>
    <n v="786792"/>
    <n v="5606"/>
    <n v="0"/>
    <n v="5"/>
    <m/>
    <n v="6"/>
    <n v="6.8"/>
    <m/>
    <m/>
    <n v="7.0000000000000007E-2"/>
    <m/>
    <n v="62"/>
    <n v="27"/>
    <n v="2"/>
    <n v="0"/>
    <n v="4"/>
    <n v="7"/>
    <n v="0"/>
    <n v="0"/>
    <n v="0"/>
    <n v="76"/>
    <n v="3"/>
    <n v="1"/>
    <n v="62"/>
    <n v="0.20666666666667025"/>
    <n v="27"/>
    <n v="0.17999999999999744"/>
    <n v="4"/>
    <n v="8.8888888888888407E-2"/>
    <n v="7"/>
    <n v="0.2333333333333335"/>
    <n v="2"/>
    <n v="0.13333333333333353"/>
    <n v="0"/>
    <n v="1.3877787807814457E-16"/>
    <n v="0"/>
    <x v="5"/>
  </r>
  <r>
    <x v="2"/>
    <d v="2014-01-19T00:00:00"/>
    <x v="0"/>
    <s v="O500 EURO V"/>
    <x v="166"/>
    <x v="31"/>
    <n v="807865"/>
    <n v="1844"/>
    <n v="0"/>
    <n v="5"/>
    <m/>
    <n v="5"/>
    <n v="6.8"/>
    <m/>
    <m/>
    <n v="0.78"/>
    <m/>
    <n v="25"/>
    <n v="25"/>
    <n v="2"/>
    <n v="0"/>
    <n v="1"/>
    <n v="4"/>
    <n v="0"/>
    <n v="0"/>
    <n v="0"/>
    <n v="89"/>
    <n v="2"/>
    <n v="1"/>
    <n v="25"/>
    <n v="8.3333333333337145E-2"/>
    <n v="25"/>
    <n v="0.16666666666666413"/>
    <n v="1"/>
    <n v="2.222222222222173E-2"/>
    <n v="4"/>
    <n v="0.13333333333333353"/>
    <n v="2"/>
    <n v="0.13333333333333353"/>
    <n v="0"/>
    <n v="1.3877787807814457E-16"/>
    <n v="0"/>
    <x v="6"/>
  </r>
  <r>
    <x v="2"/>
    <d v="2014-01-19T00:00:00"/>
    <x v="0"/>
    <s v="O500 EURO V"/>
    <x v="166"/>
    <x v="282"/>
    <n v="153941"/>
    <n v="53689"/>
    <n v="0"/>
    <n v="2"/>
    <m/>
    <n v="4"/>
    <n v="5.7"/>
    <m/>
    <m/>
    <n v="0.19"/>
    <m/>
    <n v="166"/>
    <n v="34"/>
    <n v="48"/>
    <n v="0"/>
    <n v="10"/>
    <n v="14"/>
    <n v="0"/>
    <n v="0"/>
    <n v="1"/>
    <n v="33"/>
    <n v="4"/>
    <n v="0"/>
    <n v="166"/>
    <n v="0.5533333333333379"/>
    <n v="34"/>
    <n v="0.22666666666666402"/>
    <n v="10"/>
    <n v="0.22222222222222177"/>
    <n v="14"/>
    <n v="0.46666666666666679"/>
    <n v="48"/>
    <n v="1"/>
    <n v="0"/>
    <n v="1.3877787807814457E-16"/>
    <n v="0"/>
    <x v="7"/>
  </r>
  <r>
    <x v="2"/>
    <d v="2014-01-19T00:00:00"/>
    <x v="0"/>
    <s v="O500 EURO V"/>
    <x v="167"/>
    <x v="236"/>
    <n v="279873"/>
    <n v="29581"/>
    <n v="0"/>
    <n v="4"/>
    <m/>
    <n v="4"/>
    <n v="6.9"/>
    <m/>
    <m/>
    <n v="0"/>
    <s v="Clara"/>
    <n v="46"/>
    <n v="20"/>
    <n v="8"/>
    <n v="0"/>
    <n v="4"/>
    <n v="7"/>
    <n v="0"/>
    <n v="0"/>
    <n v="0"/>
    <n v="32"/>
    <n v="4"/>
    <n v="0"/>
    <n v="46"/>
    <n v="0.15333333333333701"/>
    <n v="20"/>
    <n v="0.13333333333333086"/>
    <n v="4"/>
    <n v="8.8888888888888407E-2"/>
    <n v="7"/>
    <n v="0.2333333333333335"/>
    <n v="8"/>
    <n v="0.53333333333333344"/>
    <n v="0"/>
    <n v="1.3877787807814457E-16"/>
    <n v="1"/>
    <x v="0"/>
  </r>
  <r>
    <x v="2"/>
    <d v="2014-01-19T00:00:00"/>
    <x v="0"/>
    <s v="O500 EURO V"/>
    <x v="167"/>
    <x v="546"/>
    <n v="252731"/>
    <n v="48235"/>
    <n v="0"/>
    <n v="2"/>
    <m/>
    <n v="5"/>
    <n v="5.8"/>
    <m/>
    <m/>
    <n v="7.0000000000000007E-2"/>
    <m/>
    <n v="206"/>
    <n v="35"/>
    <n v="21"/>
    <n v="0"/>
    <n v="7"/>
    <n v="13"/>
    <n v="0"/>
    <n v="0"/>
    <n v="1"/>
    <n v="36"/>
    <n v="10"/>
    <n v="0"/>
    <n v="206"/>
    <n v="0.68666666666666987"/>
    <n v="35"/>
    <n v="0.23333333333333067"/>
    <n v="7"/>
    <n v="0.15555555555555509"/>
    <n v="13"/>
    <n v="0.43333333333333346"/>
    <n v="21"/>
    <n v="1"/>
    <n v="0"/>
    <n v="1.3877787807814457E-16"/>
    <n v="0"/>
    <x v="1"/>
  </r>
  <r>
    <x v="2"/>
    <d v="2014-01-19T00:00:00"/>
    <x v="0"/>
    <s v="O500 EURO V"/>
    <x v="167"/>
    <x v="23"/>
    <n v="812780"/>
    <n v="3445"/>
    <n v="0"/>
    <n v="5"/>
    <m/>
    <n v="5"/>
    <n v="6.8"/>
    <m/>
    <m/>
    <n v="0.04"/>
    <m/>
    <n v="81"/>
    <n v="65"/>
    <n v="3"/>
    <n v="0"/>
    <n v="4"/>
    <n v="10"/>
    <n v="0"/>
    <n v="0"/>
    <n v="0"/>
    <n v="79"/>
    <n v="4"/>
    <n v="1"/>
    <n v="81"/>
    <n v="0.27000000000000363"/>
    <n v="65"/>
    <n v="0.4333333333333303"/>
    <n v="4"/>
    <n v="8.8888888888888407E-2"/>
    <n v="10"/>
    <n v="0.33339999999999997"/>
    <n v="3"/>
    <n v="0.20000000000000018"/>
    <n v="0"/>
    <n v="1.3877787807814457E-16"/>
    <n v="0"/>
    <x v="2"/>
  </r>
  <r>
    <x v="2"/>
    <d v="2014-01-19T00:00:00"/>
    <x v="0"/>
    <s v="O500 EURO V"/>
    <x v="167"/>
    <x v="23"/>
    <n v="839891"/>
    <n v="3763"/>
    <n v="0"/>
    <n v="6"/>
    <m/>
    <n v="5"/>
    <n v="6.9"/>
    <m/>
    <m/>
    <n v="0.13"/>
    <m/>
    <n v="31"/>
    <n v="33"/>
    <n v="2"/>
    <n v="0"/>
    <n v="5"/>
    <n v="4"/>
    <n v="0"/>
    <n v="0"/>
    <n v="0"/>
    <n v="74"/>
    <n v="3"/>
    <n v="1"/>
    <n v="31"/>
    <n v="0.10333333333333711"/>
    <n v="33"/>
    <n v="0.21999999999999736"/>
    <n v="5"/>
    <n v="0.11111111111111063"/>
    <n v="4"/>
    <n v="0.13333333333333353"/>
    <n v="2"/>
    <n v="0.13333333333333353"/>
    <n v="0"/>
    <n v="1.3877787807814457E-16"/>
    <n v="0"/>
    <x v="3"/>
  </r>
  <r>
    <x v="2"/>
    <d v="2014-01-19T00:00:00"/>
    <x v="0"/>
    <s v="O500 EURO V"/>
    <x v="167"/>
    <x v="31"/>
    <n v="808038"/>
    <n v="2181"/>
    <n v="0"/>
    <n v="5"/>
    <m/>
    <n v="5"/>
    <n v="6.9"/>
    <m/>
    <m/>
    <n v="0.13"/>
    <m/>
    <n v="32"/>
    <n v="52"/>
    <n v="1"/>
    <n v="0"/>
    <n v="2"/>
    <n v="4"/>
    <n v="0"/>
    <n v="0"/>
    <n v="0"/>
    <n v="80"/>
    <n v="4"/>
    <n v="1"/>
    <n v="32"/>
    <n v="0.10666666666667043"/>
    <n v="52"/>
    <n v="0.34666666666666379"/>
    <n v="2"/>
    <n v="4.4444444444443953E-2"/>
    <n v="4"/>
    <n v="0.13333333333333353"/>
    <n v="1"/>
    <n v="6.666666666666686E-2"/>
    <n v="0"/>
    <n v="1.3877787807814457E-16"/>
    <n v="0"/>
    <x v="4"/>
  </r>
  <r>
    <x v="2"/>
    <d v="2014-01-19T00:00:00"/>
    <x v="0"/>
    <s v="O500 EURO V"/>
    <x v="167"/>
    <x v="31"/>
    <n v="838939"/>
    <n v="6016"/>
    <n v="0"/>
    <n v="4"/>
    <m/>
    <n v="6"/>
    <n v="6.8"/>
    <m/>
    <m/>
    <n v="7.0000000000000007E-2"/>
    <m/>
    <n v="24"/>
    <n v="19"/>
    <n v="2"/>
    <n v="0"/>
    <n v="1"/>
    <n v="3"/>
    <n v="0"/>
    <n v="0"/>
    <n v="0"/>
    <n v="84"/>
    <n v="2"/>
    <n v="1"/>
    <n v="24"/>
    <n v="8.0000000000003818E-2"/>
    <n v="19"/>
    <n v="0.12666666666666421"/>
    <n v="1"/>
    <n v="2.222222222222173E-2"/>
    <n v="3"/>
    <n v="0.1000000000000002"/>
    <n v="2"/>
    <n v="0.13333333333333353"/>
    <n v="0"/>
    <n v="1.3877787807814457E-16"/>
    <n v="0"/>
    <x v="5"/>
  </r>
  <r>
    <x v="2"/>
    <d v="2014-01-19T00:00:00"/>
    <x v="0"/>
    <s v="O500 EURO V"/>
    <x v="168"/>
    <x v="236"/>
    <n v="277886"/>
    <n v="25283"/>
    <n v="0"/>
    <n v="13"/>
    <m/>
    <n v="4"/>
    <n v="7"/>
    <m/>
    <m/>
    <n v="0"/>
    <s v="Clara"/>
    <n v="42"/>
    <n v="26"/>
    <n v="4"/>
    <n v="0"/>
    <n v="3"/>
    <n v="7"/>
    <n v="0"/>
    <n v="0"/>
    <n v="0"/>
    <n v="35"/>
    <n v="4"/>
    <n v="0"/>
    <n v="42"/>
    <n v="0.1400000000000037"/>
    <n v="26"/>
    <n v="0.17333333333333079"/>
    <n v="3"/>
    <n v="6.666666666666618E-2"/>
    <n v="7"/>
    <n v="0.2333333333333335"/>
    <n v="4"/>
    <n v="0.26666666666666683"/>
    <n v="0"/>
    <n v="1.3877787807814457E-16"/>
    <n v="1"/>
    <x v="0"/>
  </r>
  <r>
    <x v="2"/>
    <d v="2014-01-19T00:00:00"/>
    <x v="0"/>
    <s v="O500 EURO V"/>
    <x v="168"/>
    <x v="0"/>
    <n v="250293"/>
    <n v="49940"/>
    <n v="0"/>
    <n v="2"/>
    <m/>
    <n v="5"/>
    <n v="5.9"/>
    <m/>
    <m/>
    <n v="0.22"/>
    <m/>
    <n v="163"/>
    <n v="33"/>
    <n v="22"/>
    <n v="0"/>
    <n v="6"/>
    <n v="13"/>
    <n v="0"/>
    <n v="0"/>
    <n v="0"/>
    <n v="38"/>
    <n v="6"/>
    <n v="0"/>
    <n v="163"/>
    <n v="0.543333333333338"/>
    <n v="33"/>
    <n v="0.21999999999999736"/>
    <n v="6"/>
    <n v="0.13333333333333286"/>
    <n v="13"/>
    <n v="0.43333333333333346"/>
    <n v="22"/>
    <n v="1"/>
    <n v="0"/>
    <n v="1.3877787807814457E-16"/>
    <n v="0"/>
    <x v="1"/>
  </r>
  <r>
    <x v="2"/>
    <d v="2014-01-19T00:00:00"/>
    <x v="0"/>
    <s v="O500 EURO V"/>
    <x v="168"/>
    <x v="23"/>
    <n v="823916"/>
    <n v="5460"/>
    <n v="0"/>
    <n v="6"/>
    <m/>
    <n v="5"/>
    <n v="6.6"/>
    <m/>
    <m/>
    <n v="0.03"/>
    <m/>
    <n v="46"/>
    <n v="66"/>
    <n v="2"/>
    <n v="0"/>
    <n v="5"/>
    <n v="6"/>
    <n v="0"/>
    <n v="0"/>
    <n v="0"/>
    <n v="81"/>
    <n v="3"/>
    <n v="1"/>
    <n v="46"/>
    <n v="0.15333333333333701"/>
    <n v="66"/>
    <n v="0.43999999999999695"/>
    <n v="5"/>
    <n v="0.11111111111111063"/>
    <n v="6"/>
    <n v="0.20000000000000018"/>
    <n v="2"/>
    <n v="0.13333333333333353"/>
    <n v="0"/>
    <n v="1.3877787807814457E-16"/>
    <n v="0"/>
    <x v="2"/>
  </r>
  <r>
    <x v="2"/>
    <d v="2014-01-19T00:00:00"/>
    <x v="0"/>
    <s v="O500 EURO V"/>
    <x v="168"/>
    <x v="23"/>
    <n v="881649"/>
    <n v="4843"/>
    <n v="0"/>
    <n v="4"/>
    <m/>
    <n v="5"/>
    <n v="7"/>
    <m/>
    <m/>
    <n v="0.06"/>
    <m/>
    <n v="18"/>
    <n v="27"/>
    <n v="1"/>
    <n v="0"/>
    <n v="1"/>
    <n v="2"/>
    <n v="0"/>
    <n v="0"/>
    <n v="0"/>
    <n v="78"/>
    <n v="2"/>
    <n v="1"/>
    <n v="18"/>
    <n v="6.0000000000003849E-2"/>
    <n v="27"/>
    <n v="0.17999999999999744"/>
    <n v="1"/>
    <n v="2.222222222222173E-2"/>
    <n v="2"/>
    <n v="6.6666666666666874E-2"/>
    <n v="1"/>
    <n v="6.666666666666686E-2"/>
    <n v="0"/>
    <n v="1.3877787807814457E-16"/>
    <n v="0"/>
    <x v="3"/>
  </r>
  <r>
    <x v="2"/>
    <d v="2014-01-19T00:00:00"/>
    <x v="0"/>
    <s v="O500 EURO V"/>
    <x v="168"/>
    <x v="23"/>
    <n v="901163"/>
    <n v="2280"/>
    <n v="0"/>
    <n v="6"/>
    <m/>
    <n v="5"/>
    <n v="6.8"/>
    <m/>
    <m/>
    <n v="0.23"/>
    <m/>
    <n v="77"/>
    <n v="32"/>
    <n v="4"/>
    <n v="0"/>
    <n v="17"/>
    <n v="9"/>
    <n v="1"/>
    <n v="0"/>
    <n v="0"/>
    <n v="75"/>
    <n v="3"/>
    <n v="1"/>
    <n v="77"/>
    <n v="0.25666666666667021"/>
    <n v="32"/>
    <n v="0.21333333333333071"/>
    <n v="17"/>
    <n v="0.37777777777777721"/>
    <n v="9"/>
    <n v="0.30000000000000016"/>
    <n v="4"/>
    <n v="0.26666666666666683"/>
    <n v="0"/>
    <n v="1.3877787807814457E-16"/>
    <n v="0"/>
    <x v="4"/>
  </r>
  <r>
    <x v="2"/>
    <d v="2014-01-19T00:00:00"/>
    <x v="0"/>
    <s v="O500 EURO V"/>
    <x v="168"/>
    <x v="31"/>
    <n v="838803"/>
    <n v="2526"/>
    <n v="0"/>
    <n v="5"/>
    <m/>
    <n v="6"/>
    <n v="6.9"/>
    <m/>
    <m/>
    <n v="0.03"/>
    <m/>
    <n v="61"/>
    <n v="89"/>
    <n v="2"/>
    <n v="1"/>
    <n v="3"/>
    <n v="7"/>
    <n v="0"/>
    <n v="0"/>
    <n v="0"/>
    <n v="78"/>
    <n v="2"/>
    <n v="1"/>
    <n v="61"/>
    <n v="0.20333333333333692"/>
    <n v="89"/>
    <n v="0.59333333333333071"/>
    <n v="3"/>
    <n v="6.666666666666618E-2"/>
    <n v="7"/>
    <n v="0.2333333333333335"/>
    <n v="2"/>
    <n v="0.13333333333333353"/>
    <n v="1"/>
    <n v="0.10000000000000014"/>
    <n v="0"/>
    <x v="5"/>
  </r>
  <r>
    <x v="2"/>
    <d v="2014-01-19T00:00:00"/>
    <x v="0"/>
    <s v="O500 EURO V"/>
    <x v="168"/>
    <x v="31"/>
    <n v="895207"/>
    <n v="4087"/>
    <n v="0"/>
    <n v="5"/>
    <m/>
    <n v="6"/>
    <n v="7"/>
    <m/>
    <m/>
    <n v="0.02"/>
    <m/>
    <n v="13"/>
    <n v="27"/>
    <n v="2"/>
    <n v="0"/>
    <n v="2"/>
    <n v="2"/>
    <n v="0"/>
    <n v="0"/>
    <n v="0"/>
    <n v="82"/>
    <n v="3"/>
    <n v="1"/>
    <n v="13"/>
    <n v="4.3333333333337179E-2"/>
    <n v="27"/>
    <n v="0.17999999999999744"/>
    <n v="2"/>
    <n v="4.4444444444443953E-2"/>
    <n v="2"/>
    <n v="6.6666666666666874E-2"/>
    <n v="2"/>
    <n v="0.13333333333333353"/>
    <n v="0"/>
    <n v="1.3877787807814457E-16"/>
    <n v="0"/>
    <x v="6"/>
  </r>
  <r>
    <x v="2"/>
    <d v="2014-01-19T00:00:00"/>
    <x v="0"/>
    <s v="O500 EURO V"/>
    <x v="168"/>
    <x v="31"/>
    <n v="219169"/>
    <n v="18888"/>
    <n v="0"/>
    <n v="3"/>
    <m/>
    <n v="4"/>
    <n v="6.3"/>
    <m/>
    <m/>
    <n v="0.21"/>
    <m/>
    <n v="57"/>
    <n v="20"/>
    <n v="18"/>
    <n v="0"/>
    <n v="4"/>
    <n v="6"/>
    <n v="0"/>
    <n v="0"/>
    <n v="0"/>
    <n v="32"/>
    <n v="5"/>
    <n v="0"/>
    <n v="57"/>
    <n v="0.19000000000000361"/>
    <n v="20"/>
    <n v="0.13333333333333086"/>
    <n v="4"/>
    <n v="8.8888888888888407E-2"/>
    <n v="6"/>
    <n v="0.20000000000000018"/>
    <n v="18"/>
    <n v="1"/>
    <n v="0"/>
    <n v="1.3877787807814457E-16"/>
    <n v="0"/>
    <x v="7"/>
  </r>
  <r>
    <x v="2"/>
    <d v="2014-01-19T00:00:00"/>
    <x v="0"/>
    <s v="O500 EURO V"/>
    <x v="169"/>
    <x v="379"/>
    <n v="284853"/>
    <n v="36788"/>
    <n v="0"/>
    <n v="3"/>
    <m/>
    <n v="5"/>
    <n v="7"/>
    <m/>
    <m/>
    <n v="0.02"/>
    <s v="Clara"/>
    <n v="43"/>
    <n v="23"/>
    <n v="4"/>
    <n v="0"/>
    <n v="2"/>
    <n v="5"/>
    <n v="0"/>
    <n v="0"/>
    <n v="0"/>
    <n v="38"/>
    <n v="3"/>
    <n v="0"/>
    <n v="43"/>
    <n v="0.14333333333333703"/>
    <n v="23"/>
    <n v="0.15333333333333082"/>
    <n v="2"/>
    <n v="4.4444444444443953E-2"/>
    <n v="5"/>
    <n v="0.16666666666666685"/>
    <n v="4"/>
    <n v="0.26666666666666683"/>
    <n v="0"/>
    <n v="1.3877787807814457E-16"/>
    <n v="1"/>
    <x v="0"/>
  </r>
  <r>
    <x v="2"/>
    <d v="2014-01-19T00:00:00"/>
    <x v="0"/>
    <s v="O500 EURO V"/>
    <x v="169"/>
    <x v="57"/>
    <n v="247933"/>
    <n v="42350"/>
    <n v="0"/>
    <n v="5"/>
    <m/>
    <n v="12"/>
    <n v="6.5"/>
    <m/>
    <m/>
    <n v="0.38"/>
    <m/>
    <n v="160"/>
    <n v="34"/>
    <n v="13"/>
    <n v="0"/>
    <n v="5"/>
    <n v="12"/>
    <n v="0"/>
    <n v="0"/>
    <n v="1"/>
    <n v="91"/>
    <n v="5"/>
    <n v="1"/>
    <n v="160"/>
    <n v="0.5333333333333381"/>
    <n v="34"/>
    <n v="0.22666666666666402"/>
    <n v="5"/>
    <n v="0.11111111111111063"/>
    <n v="12"/>
    <n v="0.40000000000000013"/>
    <n v="13"/>
    <n v="0.8666666666666667"/>
    <n v="0"/>
    <n v="1.3877787807814457E-16"/>
    <n v="0"/>
    <x v="1"/>
  </r>
  <r>
    <x v="2"/>
    <d v="2014-01-19T00:00:00"/>
    <x v="0"/>
    <s v="O500 EURO V"/>
    <x v="169"/>
    <x v="23"/>
    <n v="924400"/>
    <n v="4750"/>
    <n v="0"/>
    <n v="5"/>
    <m/>
    <n v="5"/>
    <n v="7"/>
    <m/>
    <m/>
    <n v="0.18"/>
    <m/>
    <n v="84"/>
    <n v="21"/>
    <n v="2"/>
    <n v="0"/>
    <n v="4"/>
    <n v="8"/>
    <n v="0"/>
    <n v="0"/>
    <n v="1"/>
    <n v="81"/>
    <n v="3"/>
    <n v="1"/>
    <n v="84"/>
    <n v="0.28000000000000369"/>
    <n v="21"/>
    <n v="0.13999999999999752"/>
    <n v="4"/>
    <n v="8.8888888888888407E-2"/>
    <n v="8"/>
    <n v="0.26666666666666683"/>
    <n v="2"/>
    <n v="0.13333333333333353"/>
    <n v="0"/>
    <n v="1.3877787807814457E-16"/>
    <n v="0"/>
    <x v="2"/>
  </r>
  <r>
    <x v="2"/>
    <d v="2014-01-19T00:00:00"/>
    <x v="0"/>
    <s v="O500 EURO V"/>
    <x v="169"/>
    <x v="23"/>
    <n v="922960"/>
    <n v="3122"/>
    <n v="0"/>
    <n v="5"/>
    <m/>
    <n v="5"/>
    <n v="7"/>
    <m/>
    <m/>
    <n v="0.85"/>
    <m/>
    <n v="5"/>
    <n v="13"/>
    <n v="3"/>
    <n v="0"/>
    <n v="4"/>
    <n v="2"/>
    <n v="1"/>
    <n v="0"/>
    <n v="0"/>
    <n v="70"/>
    <n v="4"/>
    <n v="1"/>
    <n v="5"/>
    <n v="1.6666666666670507E-2"/>
    <n v="13"/>
    <n v="8.6666666666664199E-2"/>
    <n v="4"/>
    <n v="8.8888888888888407E-2"/>
    <n v="2"/>
    <n v="6.6666666666666874E-2"/>
    <n v="3"/>
    <n v="0.20000000000000018"/>
    <n v="0"/>
    <n v="1.3877787807814457E-16"/>
    <n v="0"/>
    <x v="3"/>
  </r>
  <r>
    <x v="2"/>
    <d v="2014-01-19T00:00:00"/>
    <x v="0"/>
    <s v="O500 EURO V"/>
    <x v="169"/>
    <x v="23"/>
    <n v="895285"/>
    <n v="3786"/>
    <n v="0"/>
    <n v="4"/>
    <m/>
    <n v="5"/>
    <n v="7"/>
    <m/>
    <m/>
    <n v="0.03"/>
    <m/>
    <n v="17"/>
    <n v="17"/>
    <n v="1"/>
    <n v="0"/>
    <n v="4"/>
    <n v="2"/>
    <n v="0"/>
    <n v="0"/>
    <n v="0"/>
    <n v="80"/>
    <n v="2"/>
    <n v="1"/>
    <n v="17"/>
    <n v="5.6666666666670515E-2"/>
    <n v="17"/>
    <n v="0.11333333333333087"/>
    <n v="4"/>
    <n v="8.8888888888888407E-2"/>
    <n v="2"/>
    <n v="6.6666666666666874E-2"/>
    <n v="1"/>
    <n v="6.666666666666686E-2"/>
    <n v="0"/>
    <n v="1.3877787807814457E-16"/>
    <n v="0"/>
    <x v="4"/>
  </r>
  <r>
    <x v="2"/>
    <d v="2014-01-19T00:00:00"/>
    <x v="0"/>
    <s v="O500 EURO V"/>
    <x v="169"/>
    <x v="31"/>
    <n v="929780"/>
    <n v="3084"/>
    <n v="0"/>
    <n v="6"/>
    <m/>
    <n v="5"/>
    <n v="6.9"/>
    <m/>
    <m/>
    <n v="0.03"/>
    <m/>
    <n v="30"/>
    <n v="26"/>
    <n v="1"/>
    <n v="0"/>
    <n v="9"/>
    <n v="4"/>
    <n v="0"/>
    <n v="0"/>
    <n v="0"/>
    <n v="66"/>
    <n v="3"/>
    <n v="1"/>
    <n v="30"/>
    <n v="0.10000000000000378"/>
    <n v="26"/>
    <n v="0.17333333333333079"/>
    <n v="9"/>
    <n v="0.19999999999999954"/>
    <n v="4"/>
    <n v="0.13333333333333353"/>
    <n v="1"/>
    <n v="6.666666666666686E-2"/>
    <n v="0"/>
    <n v="1.3877787807814457E-16"/>
    <n v="0"/>
    <x v="5"/>
  </r>
  <r>
    <x v="2"/>
    <d v="2014-01-19T00:00:00"/>
    <x v="0"/>
    <s v="O500 EURO V"/>
    <x v="169"/>
    <x v="309"/>
    <n v="212920"/>
    <n v="6833"/>
    <n v="0"/>
    <n v="5"/>
    <m/>
    <n v="9"/>
    <n v="6.7"/>
    <m/>
    <m/>
    <n v="0.03"/>
    <m/>
    <n v="64"/>
    <n v="14"/>
    <n v="10"/>
    <n v="0"/>
    <n v="2"/>
    <n v="6"/>
    <n v="0"/>
    <n v="0"/>
    <n v="0"/>
    <n v="85"/>
    <n v="4"/>
    <n v="1"/>
    <n v="64"/>
    <n v="0.2133333333333369"/>
    <n v="14"/>
    <n v="9.3333333333330867E-2"/>
    <n v="2"/>
    <n v="4.4444444444443953E-2"/>
    <n v="6"/>
    <n v="0.20000000000000018"/>
    <n v="10"/>
    <n v="0.66666666666666674"/>
    <n v="0"/>
    <n v="1.3877787807814457E-16"/>
    <n v="0"/>
    <x v="6"/>
  </r>
  <r>
    <x v="2"/>
    <d v="2014-01-19T00:00:00"/>
    <x v="0"/>
    <s v="O500 EURO V"/>
    <x v="169"/>
    <x v="309"/>
    <n v="796361"/>
    <n v="5488"/>
    <n v="0"/>
    <n v="5"/>
    <m/>
    <n v="5"/>
    <n v="6.8"/>
    <m/>
    <m/>
    <n v="0.02"/>
    <m/>
    <n v="56"/>
    <n v="39"/>
    <n v="2"/>
    <n v="0"/>
    <n v="3"/>
    <n v="6"/>
    <n v="0"/>
    <n v="0"/>
    <n v="0"/>
    <n v="76"/>
    <n v="4"/>
    <n v="1"/>
    <n v="56"/>
    <n v="0.18666666666667028"/>
    <n v="39"/>
    <n v="0.25999999999999729"/>
    <n v="3"/>
    <n v="6.666666666666618E-2"/>
    <n v="6"/>
    <n v="0.20000000000000018"/>
    <n v="2"/>
    <n v="0.13333333333333353"/>
    <n v="0"/>
    <n v="1.3877787807814457E-16"/>
    <n v="0"/>
    <x v="7"/>
  </r>
  <r>
    <x v="2"/>
    <d v="2014-01-19T00:00:00"/>
    <x v="0"/>
    <s v="O500 EURO V"/>
    <x v="169"/>
    <x v="309"/>
    <n v="212920"/>
    <n v="6833"/>
    <n v="0"/>
    <n v="5"/>
    <m/>
    <n v="9"/>
    <n v="6.7"/>
    <m/>
    <m/>
    <n v="0.03"/>
    <m/>
    <n v="64"/>
    <n v="14"/>
    <n v="10"/>
    <n v="0"/>
    <n v="2"/>
    <n v="6"/>
    <n v="0"/>
    <n v="0"/>
    <n v="0"/>
    <n v="85"/>
    <n v="4"/>
    <n v="1"/>
    <n v="64"/>
    <n v="0.2133333333333369"/>
    <n v="14"/>
    <n v="9.3333333333330867E-2"/>
    <n v="2"/>
    <n v="4.4444444444443953E-2"/>
    <n v="6"/>
    <n v="0.20000000000000018"/>
    <n v="10"/>
    <n v="0.66666666666666674"/>
    <n v="0"/>
    <n v="1.3877787807814457E-16"/>
    <n v="0"/>
    <x v="8"/>
  </r>
  <r>
    <x v="2"/>
    <d v="2014-01-19T00:00:00"/>
    <x v="0"/>
    <s v="O500 EURO V"/>
    <x v="170"/>
    <x v="443"/>
    <n v="249590"/>
    <n v="44450"/>
    <n v="0"/>
    <n v="2"/>
    <m/>
    <n v="5"/>
    <n v="5.8"/>
    <m/>
    <m/>
    <n v="0.08"/>
    <m/>
    <n v="100"/>
    <n v="37"/>
    <n v="20"/>
    <n v="0"/>
    <n v="8"/>
    <n v="11"/>
    <n v="0"/>
    <n v="0"/>
    <n v="1"/>
    <n v="33"/>
    <n v="5"/>
    <n v="0"/>
    <n v="100"/>
    <n v="0.33333333333333737"/>
    <n v="37"/>
    <n v="0.24666666666666398"/>
    <n v="8"/>
    <n v="0.17777777777777731"/>
    <n v="11"/>
    <n v="0.36666666666666681"/>
    <n v="20"/>
    <n v="1"/>
    <n v="0"/>
    <n v="1.3877787807814457E-16"/>
    <n v="1"/>
    <x v="0"/>
  </r>
  <r>
    <x v="2"/>
    <d v="2014-01-19T00:00:00"/>
    <x v="0"/>
    <s v="O500 EURO V"/>
    <x v="170"/>
    <x v="31"/>
    <n v="811464"/>
    <n v="22976"/>
    <n v="0"/>
    <n v="4"/>
    <m/>
    <n v="4"/>
    <n v="6.2"/>
    <n v="31.5"/>
    <m/>
    <n v="0.02"/>
    <m/>
    <n v="46"/>
    <n v="66"/>
    <n v="2"/>
    <n v="0"/>
    <n v="10"/>
    <n v="5"/>
    <n v="0"/>
    <n v="0"/>
    <n v="1"/>
    <n v="40"/>
    <n v="9"/>
    <n v="1"/>
    <n v="46"/>
    <n v="0.15333333333333701"/>
    <n v="66"/>
    <n v="0.43999999999999695"/>
    <n v="10"/>
    <n v="0.22222222222222177"/>
    <n v="5"/>
    <n v="0.16666666666666685"/>
    <n v="2"/>
    <n v="0.13333333333333353"/>
    <n v="0"/>
    <n v="1.3877787807814457E-16"/>
    <n v="0"/>
    <x v="1"/>
  </r>
  <r>
    <x v="2"/>
    <d v="2014-01-19T00:00:00"/>
    <x v="0"/>
    <s v="O500 EURO V"/>
    <x v="170"/>
    <x v="31"/>
    <n v="551336"/>
    <n v="19068"/>
    <n v="0"/>
    <n v="2"/>
    <m/>
    <n v="3"/>
    <n v="6.9"/>
    <n v="34.700000000000003"/>
    <m/>
    <n v="0"/>
    <m/>
    <n v="35"/>
    <n v="27"/>
    <n v="3"/>
    <n v="0"/>
    <n v="2"/>
    <n v="6"/>
    <n v="0"/>
    <n v="0"/>
    <n v="0"/>
    <n v="31"/>
    <n v="3"/>
    <n v="0"/>
    <n v="35"/>
    <n v="0.11666666666667042"/>
    <n v="27"/>
    <n v="0.17999999999999744"/>
    <n v="2"/>
    <n v="4.4444444444443953E-2"/>
    <n v="6"/>
    <n v="0.20000000000000018"/>
    <n v="3"/>
    <n v="0.20000000000000018"/>
    <n v="0"/>
    <n v="1.3877787807814457E-16"/>
    <n v="0"/>
    <x v="2"/>
  </r>
  <r>
    <x v="2"/>
    <d v="2014-01-19T00:00:00"/>
    <x v="0"/>
    <s v="O500 EURO V"/>
    <x v="170"/>
    <x v="309"/>
    <n v="850249"/>
    <n v="5841"/>
    <n v="0"/>
    <n v="6"/>
    <m/>
    <n v="5"/>
    <n v="6.7"/>
    <m/>
    <m/>
    <n v="0.02"/>
    <m/>
    <n v="155"/>
    <n v="62"/>
    <n v="3"/>
    <n v="0"/>
    <n v="5"/>
    <n v="10"/>
    <n v="0"/>
    <n v="1"/>
    <n v="0"/>
    <n v="76"/>
    <n v="3"/>
    <n v="1"/>
    <n v="155"/>
    <n v="0.5166666666666716"/>
    <n v="62"/>
    <n v="0.41333333333333033"/>
    <n v="5"/>
    <n v="0.11111111111111063"/>
    <n v="10"/>
    <n v="0.33339999999999997"/>
    <n v="3"/>
    <n v="0.20000000000000018"/>
    <n v="0"/>
    <n v="1.3877787807814457E-16"/>
    <n v="0"/>
    <x v="3"/>
  </r>
  <r>
    <x v="2"/>
    <d v="2014-01-19T00:00:00"/>
    <x v="0"/>
    <s v="O500 EURO V"/>
    <x v="170"/>
    <x v="309"/>
    <n v="850549"/>
    <n v="4559"/>
    <n v="0"/>
    <n v="5"/>
    <m/>
    <n v="6"/>
    <n v="7"/>
    <m/>
    <m/>
    <n v="0"/>
    <m/>
    <n v="28"/>
    <n v="26"/>
    <n v="2"/>
    <n v="0"/>
    <n v="3"/>
    <n v="3"/>
    <n v="0"/>
    <n v="0"/>
    <n v="0"/>
    <n v="75"/>
    <n v="3"/>
    <n v="1"/>
    <n v="28"/>
    <n v="9.3333333333337126E-2"/>
    <n v="26"/>
    <n v="0.17333333333333079"/>
    <n v="3"/>
    <n v="6.666666666666618E-2"/>
    <n v="3"/>
    <n v="0.1000000000000002"/>
    <n v="2"/>
    <n v="0.13333333333333353"/>
    <n v="0"/>
    <n v="1.3877787807814457E-16"/>
    <n v="0"/>
    <x v="4"/>
  </r>
  <r>
    <x v="2"/>
    <d v="2014-01-19T00:00:00"/>
    <x v="0"/>
    <s v="O500 EURO V"/>
    <x v="171"/>
    <x v="158"/>
    <n v="251011"/>
    <n v="45181"/>
    <n v="0"/>
    <n v="2"/>
    <m/>
    <n v="4"/>
    <n v="5.9"/>
    <m/>
    <m/>
    <n v="0.06"/>
    <m/>
    <n v="157"/>
    <n v="32"/>
    <n v="14"/>
    <n v="0"/>
    <n v="7"/>
    <n v="10"/>
    <n v="0"/>
    <n v="0"/>
    <n v="1"/>
    <n v="29"/>
    <n v="6"/>
    <n v="0"/>
    <n v="157"/>
    <n v="0.5233333333333382"/>
    <n v="32"/>
    <n v="0.21333333333333071"/>
    <n v="7"/>
    <n v="0.15555555555555509"/>
    <n v="10"/>
    <n v="0.33339999999999997"/>
    <n v="14"/>
    <n v="0.93333333333333335"/>
    <n v="0"/>
    <n v="1.3877787807814457E-16"/>
    <n v="1"/>
    <x v="0"/>
  </r>
  <r>
    <x v="2"/>
    <d v="2014-01-19T00:00:00"/>
    <x v="0"/>
    <s v="O500 EURO V"/>
    <x v="171"/>
    <x v="23"/>
    <n v="798781"/>
    <n v="18488"/>
    <n v="0"/>
    <n v="4"/>
    <m/>
    <n v="1"/>
    <n v="6.8"/>
    <n v="35.299999999999997"/>
    <m/>
    <n v="0.02"/>
    <m/>
    <n v="74"/>
    <n v="63"/>
    <n v="5"/>
    <n v="0"/>
    <n v="11"/>
    <n v="8"/>
    <n v="1"/>
    <n v="0"/>
    <n v="1"/>
    <n v="32"/>
    <n v="4"/>
    <n v="1"/>
    <n v="74"/>
    <n v="0.24666666666667017"/>
    <n v="63"/>
    <n v="0.41999999999999699"/>
    <n v="11"/>
    <n v="0.24444444444444399"/>
    <n v="8"/>
    <n v="0.26666666666666683"/>
    <n v="5"/>
    <n v="0.33333333333333348"/>
    <n v="0"/>
    <n v="1.3877787807814457E-16"/>
    <n v="0"/>
    <x v="1"/>
  </r>
  <r>
    <x v="2"/>
    <d v="2014-01-19T00:00:00"/>
    <x v="0"/>
    <s v="O500 EURO V"/>
    <x v="171"/>
    <x v="31"/>
    <n v="821402"/>
    <n v="16021"/>
    <n v="0"/>
    <n v="2"/>
    <m/>
    <n v="1"/>
    <n v="6.8"/>
    <n v="34"/>
    <m/>
    <n v="0"/>
    <m/>
    <n v="30"/>
    <n v="39"/>
    <n v="1"/>
    <n v="0"/>
    <n v="3"/>
    <n v="4"/>
    <n v="0"/>
    <n v="0"/>
    <n v="0"/>
    <n v="26"/>
    <n v="2"/>
    <n v="0"/>
    <n v="30"/>
    <n v="0.10000000000000378"/>
    <n v="39"/>
    <n v="0.25999999999999729"/>
    <n v="3"/>
    <n v="6.666666666666618E-2"/>
    <n v="4"/>
    <n v="0.13333333333333353"/>
    <n v="1"/>
    <n v="6.666666666666686E-2"/>
    <n v="0"/>
    <n v="1.3877787807814457E-16"/>
    <n v="0"/>
    <x v="2"/>
  </r>
  <r>
    <x v="2"/>
    <d v="2014-01-19T00:00:00"/>
    <x v="0"/>
    <s v="O500 EURO V"/>
    <x v="171"/>
    <x v="31"/>
    <n v="823788"/>
    <n v="12866"/>
    <n v="0"/>
    <n v="3"/>
    <m/>
    <n v="4"/>
    <n v="7"/>
    <n v="36.4"/>
    <m/>
    <n v="0"/>
    <m/>
    <n v="17"/>
    <n v="53"/>
    <n v="6"/>
    <n v="0"/>
    <n v="5"/>
    <n v="2"/>
    <n v="0"/>
    <n v="0"/>
    <n v="0"/>
    <n v="39"/>
    <n v="3"/>
    <n v="1"/>
    <n v="17"/>
    <n v="5.6666666666670515E-2"/>
    <n v="53"/>
    <n v="0.35333333333333045"/>
    <n v="5"/>
    <n v="0.11111111111111063"/>
    <n v="2"/>
    <n v="6.6666666666666874E-2"/>
    <n v="6"/>
    <n v="0.40000000000000013"/>
    <n v="0"/>
    <n v="1.3877787807814457E-16"/>
    <n v="0"/>
    <x v="3"/>
  </r>
  <r>
    <x v="2"/>
    <d v="2014-01-19T00:00:00"/>
    <x v="0"/>
    <s v="O500 EURO V"/>
    <x v="171"/>
    <x v="31"/>
    <n v="822314"/>
    <n v="17830"/>
    <n v="0"/>
    <n v="3"/>
    <m/>
    <n v="1"/>
    <n v="6.6"/>
    <n v="35"/>
    <m/>
    <n v="0.02"/>
    <m/>
    <n v="36"/>
    <n v="66"/>
    <n v="2"/>
    <n v="0"/>
    <n v="4"/>
    <n v="4"/>
    <n v="0"/>
    <n v="0"/>
    <n v="0"/>
    <n v="29"/>
    <n v="2"/>
    <n v="1"/>
    <n v="36"/>
    <n v="0.12000000000000374"/>
    <n v="66"/>
    <n v="0.43999999999999695"/>
    <n v="4"/>
    <n v="8.8888888888888407E-2"/>
    <n v="4"/>
    <n v="0.13333333333333353"/>
    <n v="2"/>
    <n v="0.13333333333333353"/>
    <n v="0"/>
    <n v="1.3877787807814457E-16"/>
    <n v="0"/>
    <x v="4"/>
  </r>
  <r>
    <x v="2"/>
    <d v="2014-01-19T00:00:00"/>
    <x v="0"/>
    <s v="O500 EURO V"/>
    <x v="171"/>
    <x v="31"/>
    <n v="778826"/>
    <n v="25002"/>
    <n v="0"/>
    <n v="4"/>
    <m/>
    <n v="5"/>
    <n v="6.4"/>
    <n v="32.9"/>
    <m/>
    <n v="0"/>
    <m/>
    <n v="51"/>
    <n v="58"/>
    <n v="1"/>
    <n v="0"/>
    <n v="5"/>
    <n v="5"/>
    <n v="0"/>
    <n v="0"/>
    <n v="0"/>
    <n v="35"/>
    <n v="6"/>
    <n v="1"/>
    <n v="51"/>
    <n v="0.17000000000000365"/>
    <n v="58"/>
    <n v="0.38666666666666372"/>
    <n v="5"/>
    <n v="0.11111111111111063"/>
    <n v="5"/>
    <n v="0.16666666666666685"/>
    <n v="1"/>
    <n v="6.666666666666686E-2"/>
    <n v="0"/>
    <n v="1.3877787807814457E-16"/>
    <n v="0"/>
    <x v="5"/>
  </r>
  <r>
    <x v="2"/>
    <d v="2014-01-19T00:00:00"/>
    <x v="0"/>
    <s v="O500 EURO V"/>
    <x v="172"/>
    <x v="455"/>
    <n v="284958"/>
    <n v="39470"/>
    <n v="0"/>
    <n v="4"/>
    <m/>
    <n v="4"/>
    <n v="7"/>
    <m/>
    <m/>
    <n v="0"/>
    <s v="Clara"/>
    <n v="62"/>
    <n v="25"/>
    <n v="3"/>
    <n v="0"/>
    <n v="6"/>
    <n v="6"/>
    <n v="0"/>
    <n v="0"/>
    <n v="0"/>
    <n v="31"/>
    <n v="3"/>
    <n v="0"/>
    <n v="62"/>
    <n v="0.20666666666667025"/>
    <n v="25"/>
    <n v="0.16666666666666413"/>
    <n v="6"/>
    <n v="0.13333333333333286"/>
    <n v="6"/>
    <n v="0.20000000000000018"/>
    <n v="3"/>
    <n v="0.20000000000000018"/>
    <n v="0"/>
    <n v="1.3877787807814457E-16"/>
    <n v="1"/>
    <x v="0"/>
  </r>
  <r>
    <x v="2"/>
    <d v="2014-01-19T00:00:00"/>
    <x v="0"/>
    <s v="O500 EURO V"/>
    <x v="172"/>
    <x v="7"/>
    <n v="245566"/>
    <n v="48945"/>
    <n v="0"/>
    <n v="3"/>
    <m/>
    <n v="5"/>
    <n v="6"/>
    <m/>
    <m/>
    <n v="0.4"/>
    <m/>
    <n v="177"/>
    <n v="32"/>
    <n v="15"/>
    <n v="0"/>
    <n v="14"/>
    <n v="12"/>
    <n v="0"/>
    <n v="0"/>
    <n v="1"/>
    <n v="28"/>
    <n v="6"/>
    <n v="0"/>
    <n v="177"/>
    <n v="0.59000000000000419"/>
    <n v="32"/>
    <n v="0.21333333333333071"/>
    <n v="14"/>
    <n v="0.31111111111111062"/>
    <n v="12"/>
    <n v="0.40000000000000013"/>
    <n v="15"/>
    <n v="1"/>
    <n v="0"/>
    <n v="1.3877787807814457E-16"/>
    <n v="0"/>
    <x v="1"/>
  </r>
  <r>
    <x v="2"/>
    <d v="2014-01-19T00:00:00"/>
    <x v="0"/>
    <s v="O500 EURO V"/>
    <x v="172"/>
    <x v="23"/>
    <n v="783031"/>
    <n v="9179"/>
    <n v="0"/>
    <n v="1"/>
    <m/>
    <n v="1"/>
    <n v="6.8"/>
    <n v="34.6"/>
    <m/>
    <n v="0"/>
    <m/>
    <n v="17"/>
    <n v="17"/>
    <n v="2"/>
    <n v="0"/>
    <n v="2"/>
    <n v="2"/>
    <n v="0"/>
    <n v="0"/>
    <n v="0"/>
    <n v="25"/>
    <n v="2"/>
    <n v="0"/>
    <n v="17"/>
    <n v="5.6666666666670515E-2"/>
    <n v="17"/>
    <n v="0.11333333333333087"/>
    <n v="2"/>
    <n v="4.4444444444443953E-2"/>
    <n v="2"/>
    <n v="6.6666666666666874E-2"/>
    <n v="2"/>
    <n v="0.13333333333333353"/>
    <n v="0"/>
    <n v="1.3877787807814457E-16"/>
    <n v="0"/>
    <x v="2"/>
  </r>
  <r>
    <x v="2"/>
    <d v="2014-01-19T00:00:00"/>
    <x v="0"/>
    <s v="O500 EURO V"/>
    <x v="172"/>
    <x v="23"/>
    <n v="816018"/>
    <n v="18129"/>
    <n v="0"/>
    <n v="3"/>
    <m/>
    <n v="1"/>
    <n v="7"/>
    <n v="34.9"/>
    <m/>
    <n v="0.03"/>
    <m/>
    <n v="72"/>
    <n v="57"/>
    <n v="5"/>
    <n v="0"/>
    <n v="10"/>
    <n v="7"/>
    <n v="0"/>
    <n v="0"/>
    <n v="1"/>
    <n v="29"/>
    <n v="3"/>
    <n v="0"/>
    <n v="72"/>
    <n v="0.24000000000000352"/>
    <n v="57"/>
    <n v="0.37999999999999706"/>
    <n v="10"/>
    <n v="0.22222222222222177"/>
    <n v="7"/>
    <n v="0.2333333333333335"/>
    <n v="5"/>
    <n v="0.33333333333333348"/>
    <n v="0"/>
    <n v="1.3877787807814457E-16"/>
    <n v="0"/>
    <x v="3"/>
  </r>
  <r>
    <x v="2"/>
    <d v="2014-01-19T00:00:00"/>
    <x v="0"/>
    <s v="O500 EURO V"/>
    <x v="172"/>
    <x v="23"/>
    <n v="565940"/>
    <n v="21464"/>
    <n v="0"/>
    <n v="2"/>
    <m/>
    <n v="3"/>
    <n v="6.8"/>
    <n v="34.5"/>
    <m/>
    <n v="0"/>
    <m/>
    <n v="40"/>
    <n v="26"/>
    <n v="2"/>
    <n v="0"/>
    <n v="2"/>
    <n v="5"/>
    <n v="0"/>
    <n v="0"/>
    <n v="0"/>
    <n v="27"/>
    <n v="2"/>
    <n v="0"/>
    <n v="40"/>
    <n v="0.13333333333333705"/>
    <n v="26"/>
    <n v="0.17333333333333079"/>
    <n v="2"/>
    <n v="4.4444444444443953E-2"/>
    <n v="5"/>
    <n v="0.16666666666666685"/>
    <n v="2"/>
    <n v="0.13333333333333353"/>
    <n v="0"/>
    <n v="1.3877787807814457E-16"/>
    <n v="0"/>
    <x v="4"/>
  </r>
  <r>
    <x v="2"/>
    <d v="2014-01-19T00:00:00"/>
    <x v="0"/>
    <s v="O500 EURO V"/>
    <x v="173"/>
    <x v="547"/>
    <n v="244891"/>
    <n v="47752"/>
    <n v="0"/>
    <n v="3"/>
    <m/>
    <n v="6"/>
    <n v="5.9"/>
    <m/>
    <m/>
    <n v="0.38"/>
    <m/>
    <n v="262"/>
    <n v="31"/>
    <n v="28"/>
    <n v="0"/>
    <n v="10"/>
    <n v="15"/>
    <n v="0"/>
    <n v="0"/>
    <n v="1"/>
    <n v="36"/>
    <n v="9"/>
    <n v="0"/>
    <n v="262"/>
    <n v="0.87333333333333463"/>
    <n v="31"/>
    <n v="0.20666666666666406"/>
    <n v="10"/>
    <n v="0.22222222222222177"/>
    <n v="15"/>
    <n v="0.50000000000000011"/>
    <n v="28"/>
    <n v="1"/>
    <n v="0"/>
    <n v="1.3877787807814457E-16"/>
    <n v="1"/>
    <x v="0"/>
  </r>
  <r>
    <x v="2"/>
    <d v="2014-01-19T00:00:00"/>
    <x v="0"/>
    <s v="O500 EURO V"/>
    <x v="173"/>
    <x v="23"/>
    <n v="541282"/>
    <n v="25089"/>
    <n v="0"/>
    <n v="2"/>
    <m/>
    <n v="3"/>
    <n v="6.8"/>
    <n v="35.200000000000003"/>
    <m/>
    <n v="0"/>
    <m/>
    <n v="30"/>
    <n v="17"/>
    <n v="2"/>
    <n v="0"/>
    <n v="3"/>
    <n v="4"/>
    <n v="0"/>
    <n v="0"/>
    <n v="0"/>
    <n v="31"/>
    <n v="2"/>
    <n v="0"/>
    <n v="30"/>
    <n v="0.10000000000000378"/>
    <n v="17"/>
    <n v="0.11333333333333087"/>
    <n v="3"/>
    <n v="6.666666666666618E-2"/>
    <n v="4"/>
    <n v="0.13333333333333353"/>
    <n v="2"/>
    <n v="0.13333333333333353"/>
    <n v="0"/>
    <n v="1.3877787807814457E-16"/>
    <n v="0"/>
    <x v="1"/>
  </r>
  <r>
    <x v="2"/>
    <d v="2014-01-19T00:00:00"/>
    <x v="0"/>
    <s v="O500 EURO V"/>
    <x v="173"/>
    <x v="23"/>
    <n v="801753"/>
    <n v="18219"/>
    <n v="0"/>
    <n v="3"/>
    <m/>
    <n v="1"/>
    <n v="6.9"/>
    <n v="35"/>
    <m/>
    <n v="0"/>
    <m/>
    <n v="698"/>
    <n v="44"/>
    <n v="4"/>
    <n v="0"/>
    <n v="3"/>
    <n v="30"/>
    <n v="0"/>
    <n v="0"/>
    <n v="1"/>
    <n v="28"/>
    <n v="3"/>
    <n v="0"/>
    <n v="698"/>
    <n v="1.5"/>
    <n v="44"/>
    <n v="0.29333333333333056"/>
    <n v="3"/>
    <n v="6.666666666666618E-2"/>
    <n v="30"/>
    <n v="1"/>
    <n v="4"/>
    <n v="0.26666666666666683"/>
    <n v="0"/>
    <n v="1.3877787807814457E-16"/>
    <n v="0"/>
    <x v="2"/>
  </r>
  <r>
    <x v="2"/>
    <d v="2014-01-19T00:00:00"/>
    <x v="0"/>
    <s v="O500 EURO V"/>
    <x v="173"/>
    <x v="23"/>
    <n v="788899"/>
    <n v="9657"/>
    <n v="0"/>
    <n v="2"/>
    <m/>
    <n v="1"/>
    <n v="6.7"/>
    <n v="34.799999999999997"/>
    <m/>
    <n v="0.02"/>
    <m/>
    <n v="33"/>
    <n v="24"/>
    <n v="2"/>
    <n v="0"/>
    <n v="6"/>
    <n v="4"/>
    <n v="0"/>
    <n v="0"/>
    <n v="0"/>
    <n v="29"/>
    <n v="2"/>
    <n v="0"/>
    <n v="33"/>
    <n v="0.11000000000000376"/>
    <n v="24"/>
    <n v="0.15999999999999748"/>
    <n v="6"/>
    <n v="0.13333333333333286"/>
    <n v="4"/>
    <n v="0.13333333333333353"/>
    <n v="2"/>
    <n v="0.13333333333333353"/>
    <n v="0"/>
    <n v="1.3877787807814457E-16"/>
    <n v="0"/>
    <x v="3"/>
  </r>
  <r>
    <x v="2"/>
    <d v="2014-01-19T00:00:00"/>
    <x v="0"/>
    <s v="O500 EURO V"/>
    <x v="173"/>
    <x v="23"/>
    <n v="799358"/>
    <n v="13937"/>
    <n v="0"/>
    <n v="7"/>
    <m/>
    <n v="1"/>
    <n v="7"/>
    <n v="36.299999999999997"/>
    <m/>
    <n v="0.02"/>
    <m/>
    <n v="14"/>
    <n v="43"/>
    <n v="5"/>
    <n v="0"/>
    <n v="4"/>
    <n v="2"/>
    <n v="0"/>
    <n v="0"/>
    <n v="0"/>
    <n v="27"/>
    <n v="3"/>
    <n v="1"/>
    <n v="14"/>
    <n v="4.6666666666670513E-2"/>
    <n v="43"/>
    <n v="0.28666666666666391"/>
    <n v="4"/>
    <n v="8.8888888888888407E-2"/>
    <n v="2"/>
    <n v="6.6666666666666874E-2"/>
    <n v="5"/>
    <n v="0.33333333333333348"/>
    <n v="0"/>
    <n v="1.3877787807814457E-16"/>
    <n v="0"/>
    <x v="4"/>
  </r>
  <r>
    <x v="2"/>
    <d v="2014-01-19T00:00:00"/>
    <x v="0"/>
    <s v="O500 EURO V"/>
    <x v="174"/>
    <x v="486"/>
    <n v="247747"/>
    <n v="53235"/>
    <n v="0"/>
    <n v="4"/>
    <m/>
    <n v="11"/>
    <n v="6.4"/>
    <m/>
    <m/>
    <n v="0.08"/>
    <m/>
    <n v="426"/>
    <n v="47"/>
    <n v="14"/>
    <n v="0"/>
    <n v="9"/>
    <n v="15"/>
    <n v="0"/>
    <n v="1"/>
    <n v="1"/>
    <n v="81"/>
    <n v="5"/>
    <n v="1"/>
    <n v="426"/>
    <n v="1.3"/>
    <n v="47"/>
    <n v="0.31333333333333052"/>
    <n v="9"/>
    <n v="0.19999999999999954"/>
    <n v="15"/>
    <n v="0.50000000000000011"/>
    <n v="14"/>
    <n v="0.93333333333333335"/>
    <n v="0"/>
    <n v="1.3877787807814457E-16"/>
    <n v="1"/>
    <x v="0"/>
  </r>
  <r>
    <x v="2"/>
    <d v="2014-01-19T00:00:00"/>
    <x v="0"/>
    <s v="O500 EURO V"/>
    <x v="174"/>
    <x v="23"/>
    <n v="792320"/>
    <n v="8951"/>
    <n v="0"/>
    <n v="5"/>
    <m/>
    <n v="1"/>
    <n v="7.1"/>
    <n v="35.200000000000003"/>
    <m/>
    <n v="0"/>
    <m/>
    <n v="29"/>
    <n v="83"/>
    <n v="5"/>
    <n v="0"/>
    <n v="3"/>
    <n v="2"/>
    <n v="0"/>
    <n v="1"/>
    <n v="0"/>
    <n v="37"/>
    <n v="9"/>
    <n v="1"/>
    <n v="29"/>
    <n v="9.6666666666670453E-2"/>
    <n v="83"/>
    <n v="0.55333333333333046"/>
    <n v="3"/>
    <n v="6.666666666666618E-2"/>
    <n v="2"/>
    <n v="6.6666666666666874E-2"/>
    <n v="5"/>
    <n v="0.33333333333333348"/>
    <n v="0"/>
    <n v="1.3877787807814457E-16"/>
    <n v="0"/>
    <x v="1"/>
  </r>
  <r>
    <x v="2"/>
    <d v="2014-01-19T00:00:00"/>
    <x v="0"/>
    <s v="O500 EURO V"/>
    <x v="174"/>
    <x v="23"/>
    <n v="805058"/>
    <n v="18361"/>
    <n v="0"/>
    <n v="2"/>
    <m/>
    <n v="1"/>
    <n v="6.9"/>
    <n v="35.4"/>
    <m/>
    <n v="0.02"/>
    <m/>
    <n v="21"/>
    <n v="22"/>
    <n v="2"/>
    <n v="0"/>
    <n v="1"/>
    <n v="3"/>
    <n v="0"/>
    <n v="0"/>
    <n v="0"/>
    <n v="29"/>
    <n v="2"/>
    <n v="0"/>
    <n v="21"/>
    <n v="7.0000000000003837E-2"/>
    <n v="22"/>
    <n v="0.14666666666666417"/>
    <n v="1"/>
    <n v="2.222222222222173E-2"/>
    <n v="3"/>
    <n v="0.1000000000000002"/>
    <n v="2"/>
    <n v="0.13333333333333353"/>
    <n v="0"/>
    <n v="1.3877787807814457E-16"/>
    <n v="0"/>
    <x v="2"/>
  </r>
  <r>
    <x v="2"/>
    <d v="2014-01-19T00:00:00"/>
    <x v="0"/>
    <s v="O500 EURO V"/>
    <x v="174"/>
    <x v="23"/>
    <n v="804571"/>
    <n v="16692"/>
    <n v="0"/>
    <n v="3"/>
    <m/>
    <n v="1"/>
    <n v="6.8"/>
    <n v="32.200000000000003"/>
    <m/>
    <n v="0.03"/>
    <m/>
    <n v="55"/>
    <n v="33"/>
    <n v="2"/>
    <n v="0"/>
    <n v="2"/>
    <n v="7"/>
    <n v="0"/>
    <n v="0"/>
    <n v="0"/>
    <n v="30"/>
    <n v="3"/>
    <n v="0"/>
    <n v="55"/>
    <n v="0.18333333333333696"/>
    <n v="33"/>
    <n v="0.21999999999999736"/>
    <n v="2"/>
    <n v="4.4444444444443953E-2"/>
    <n v="7"/>
    <n v="0.2333333333333335"/>
    <n v="2"/>
    <n v="0.13333333333333353"/>
    <n v="0"/>
    <n v="1.3877787807814457E-16"/>
    <n v="0"/>
    <x v="3"/>
  </r>
  <r>
    <x v="2"/>
    <d v="2014-01-19T00:00:00"/>
    <x v="0"/>
    <s v="O500 EURO V"/>
    <x v="174"/>
    <x v="23"/>
    <n v="823764"/>
    <n v="16590"/>
    <n v="0"/>
    <n v="6"/>
    <m/>
    <n v="1"/>
    <n v="6.8"/>
    <n v="35"/>
    <m/>
    <n v="0.02"/>
    <m/>
    <n v="191"/>
    <n v="160"/>
    <n v="4"/>
    <n v="1"/>
    <n v="28"/>
    <n v="9"/>
    <n v="1"/>
    <n v="1"/>
    <n v="0"/>
    <n v="30"/>
    <n v="3"/>
    <n v="1"/>
    <n v="191"/>
    <n v="0.63666666666667038"/>
    <n v="160"/>
    <n v="1"/>
    <n v="28"/>
    <n v="0.62222222222222168"/>
    <n v="9"/>
    <n v="0.30000000000000016"/>
    <n v="4"/>
    <n v="0.26666666666666683"/>
    <n v="1"/>
    <n v="0.10000000000000014"/>
    <n v="0"/>
    <x v="4"/>
  </r>
  <r>
    <x v="2"/>
    <d v="2014-01-19T00:00:00"/>
    <x v="0"/>
    <s v="O500 EURO V"/>
    <x v="174"/>
    <x v="23"/>
    <n v="11582"/>
    <n v="4143"/>
    <n v="0"/>
    <n v="2"/>
    <m/>
    <n v="2"/>
    <n v="6.8"/>
    <n v="34.4"/>
    <m/>
    <n v="0"/>
    <m/>
    <n v="22"/>
    <n v="7"/>
    <n v="109"/>
    <n v="0"/>
    <n v="3"/>
    <n v="2"/>
    <n v="0"/>
    <n v="0"/>
    <n v="0"/>
    <n v="44"/>
    <n v="2"/>
    <n v="0"/>
    <n v="22"/>
    <n v="7.3333333333337164E-2"/>
    <n v="7"/>
    <n v="4.6666666666664192E-2"/>
    <n v="3"/>
    <n v="6.666666666666618E-2"/>
    <n v="2"/>
    <n v="6.6666666666666874E-2"/>
    <n v="109"/>
    <n v="1"/>
    <n v="0"/>
    <n v="1.3877787807814457E-16"/>
    <n v="0"/>
    <x v="5"/>
  </r>
  <r>
    <x v="3"/>
    <m/>
    <x v="3"/>
    <m/>
    <x v="175"/>
    <x v="5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6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1663">
  <r>
    <s v="SHELL"/>
    <x v="0"/>
    <d v="2011-06-06T00:00:00"/>
    <s v="SIN"/>
    <s v="UPA400"/>
    <x v="0"/>
    <x v="0"/>
    <n v="908818"/>
    <n v="71994"/>
    <n v="0"/>
    <n v="5"/>
    <m/>
    <n v="3"/>
    <n v="6.1"/>
    <m/>
    <m/>
    <n v="0.37"/>
    <m/>
    <n v="38"/>
    <n v="69"/>
    <n v="0"/>
    <n v="0"/>
    <n v="7"/>
    <n v="5"/>
    <n v="0"/>
    <n v="0"/>
    <n v="0"/>
    <n v="38"/>
    <n v="10"/>
    <n v="1"/>
    <n v="38"/>
    <n v="0.1266666666666704"/>
    <n v="69"/>
    <n v="0.45999999999999691"/>
    <n v="7"/>
    <n v="0.15555555555555509"/>
    <n v="5"/>
    <n v="0.16666666666666685"/>
    <n v="0"/>
    <n v="1.9428902930940239E-16"/>
    <n v="0"/>
    <n v="1.3877787807814457E-16"/>
    <n v="1"/>
    <x v="0"/>
  </r>
  <r>
    <s v="SHELL"/>
    <x v="0"/>
    <d v="2011-06-06T00:00:00"/>
    <s v="SIN"/>
    <s v="UPA400"/>
    <x v="0"/>
    <x v="1"/>
    <n v="895995"/>
    <n v="59171"/>
    <n v="0"/>
    <n v="5"/>
    <m/>
    <n v="1"/>
    <n v="6.3"/>
    <m/>
    <m/>
    <n v="0.04"/>
    <m/>
    <n v="35"/>
    <n v="73"/>
    <n v="1"/>
    <n v="0"/>
    <n v="9"/>
    <n v="0"/>
    <n v="1"/>
    <n v="1"/>
    <n v="0"/>
    <n v="132"/>
    <n v="83"/>
    <n v="1"/>
    <n v="35"/>
    <n v="0.11666666666667042"/>
    <n v="73"/>
    <n v="0.48666666666666353"/>
    <n v="9"/>
    <n v="0.19999999999999954"/>
    <n v="0"/>
    <n v="2.0816681711721685E-16"/>
    <n v="1"/>
    <n v="6.666666666666686E-2"/>
    <n v="0"/>
    <n v="1.3877787807814457E-16"/>
    <n v="0"/>
    <x v="1"/>
  </r>
  <r>
    <s v="SHELL"/>
    <x v="0"/>
    <d v="2011-06-06T00:00:00"/>
    <s v="SIN"/>
    <s v="UPA400"/>
    <x v="0"/>
    <x v="2"/>
    <n v="853394"/>
    <n v="16570"/>
    <n v="0"/>
    <n v="2"/>
    <m/>
    <n v="1"/>
    <n v="6.3"/>
    <n v="29.04"/>
    <n v="0.89"/>
    <n v="0.05"/>
    <m/>
    <n v="30"/>
    <n v="37"/>
    <n v="2"/>
    <n v="0"/>
    <n v="4"/>
    <n v="2"/>
    <n v="0"/>
    <m/>
    <n v="0"/>
    <n v="28"/>
    <n v="6"/>
    <n v="0"/>
    <n v="30"/>
    <n v="0.10000000000000378"/>
    <n v="37"/>
    <n v="0.24666666666666398"/>
    <n v="4"/>
    <n v="8.8888888888888407E-2"/>
    <n v="2"/>
    <n v="6.6666666666666874E-2"/>
    <n v="2"/>
    <n v="0.13333333333333353"/>
    <n v="0"/>
    <n v="1.3877787807814457E-16"/>
    <n v="0"/>
    <x v="2"/>
  </r>
  <r>
    <s v="SHELL"/>
    <x v="0"/>
    <d v="2011-06-06T00:00:00"/>
    <s v="SIN"/>
    <s v="UPA400"/>
    <x v="0"/>
    <x v="3"/>
    <n v="840976"/>
    <n v="4152"/>
    <n v="0"/>
    <n v="2"/>
    <m/>
    <n v="1"/>
    <n v="6.8"/>
    <m/>
    <m/>
    <n v="0.33"/>
    <m/>
    <n v="23"/>
    <n v="27"/>
    <n v="4"/>
    <n v="0"/>
    <n v="2"/>
    <n v="2"/>
    <n v="0"/>
    <n v="0"/>
    <n v="0"/>
    <n v="27"/>
    <n v="6"/>
    <n v="0"/>
    <n v="23"/>
    <n v="7.6666666666670491E-2"/>
    <n v="27"/>
    <n v="0.17999999999999744"/>
    <n v="2"/>
    <n v="4.4444444444443953E-2"/>
    <n v="2"/>
    <n v="6.6666666666666874E-2"/>
    <n v="4"/>
    <n v="0.26666666666666683"/>
    <n v="0"/>
    <n v="1.3877787807814457E-16"/>
    <n v="0"/>
    <x v="3"/>
  </r>
  <r>
    <s v="CASTROL"/>
    <x v="0"/>
    <d v="2011-06-06T00:00:00"/>
    <s v="SIN"/>
    <s v="UPA400"/>
    <x v="0"/>
    <x v="4"/>
    <n v="745769"/>
    <n v="120258"/>
    <n v="0"/>
    <n v="5"/>
    <n v="-1"/>
    <n v="13"/>
    <n v="7"/>
    <n v="37.4"/>
    <n v="0.1"/>
    <n v="0.1"/>
    <s v="Clara"/>
    <n v="87"/>
    <n v="68"/>
    <n v="10"/>
    <n v="0"/>
    <n v="25"/>
    <n v="7"/>
    <n v="0"/>
    <n v="1"/>
    <n v="-1"/>
    <n v="43"/>
    <n v="8"/>
    <n v="1"/>
    <n v="87"/>
    <n v="0.29000000000000375"/>
    <n v="68"/>
    <n v="0.45333333333333026"/>
    <n v="25"/>
    <n v="0.55559999999999998"/>
    <n v="7"/>
    <n v="0.2333333333333335"/>
    <n v="10"/>
    <n v="0.66666666666666674"/>
    <n v="0"/>
    <n v="1.3877787807814457E-16"/>
    <n v="0"/>
    <x v="4"/>
  </r>
  <r>
    <s v="CASTROL"/>
    <x v="0"/>
    <d v="2011-06-06T00:00:00"/>
    <s v="SIN"/>
    <s v="UPA400"/>
    <x v="0"/>
    <x v="5"/>
    <n v="715400"/>
    <n v="89889"/>
    <n v="0"/>
    <n v="0"/>
    <n v="0"/>
    <n v="25.4"/>
    <n v="7"/>
    <n v="37.6"/>
    <m/>
    <n v="-1"/>
    <s v="Oscura"/>
    <n v="60.7"/>
    <n v="23.5"/>
    <n v="6"/>
    <n v="1.8"/>
    <n v="5.0999999999999996"/>
    <n v="13.4"/>
    <n v="0"/>
    <n v="2.4"/>
    <n v="0"/>
    <n v="149.19999999999999"/>
    <n v="44.4"/>
    <n v="0.5"/>
    <n v="61"/>
    <n v="0.20333333333333692"/>
    <n v="24"/>
    <n v="0.15999999999999748"/>
    <n v="5"/>
    <n v="0.11111111111111063"/>
    <n v="13"/>
    <n v="0.43333333333333346"/>
    <n v="6"/>
    <n v="0.40000000000000013"/>
    <n v="2"/>
    <n v="0.20000000000000015"/>
    <n v="0"/>
    <x v="5"/>
  </r>
  <r>
    <s v="CASTROL"/>
    <x v="0"/>
    <d v="2011-06-06T00:00:00"/>
    <s v="SIN"/>
    <s v="UPA400"/>
    <x v="0"/>
    <x v="6"/>
    <n v="607343"/>
    <n v="7205"/>
    <n v="0"/>
    <n v="7.8108969999999998"/>
    <n v="0"/>
    <n v="1.031398"/>
    <n v="5.7521019999999998"/>
    <n v="31.56251"/>
    <m/>
    <n v="25.4"/>
    <m/>
    <n v="49.11938"/>
    <n v="69.974500000000006"/>
    <n v="5.7392000000000003"/>
    <n v="0.54453300000000004"/>
    <n v="12.73268"/>
    <n v="12.270720000000001"/>
    <n v="0"/>
    <n v="0"/>
    <n v="0"/>
    <n v="69.34599"/>
    <n v="19.89874"/>
    <n v="0"/>
    <n v="49"/>
    <n v="0.16333333333333699"/>
    <n v="70"/>
    <n v="0.46666666666666357"/>
    <n v="13"/>
    <n v="0.28888888888888842"/>
    <n v="12"/>
    <n v="0.40000000000000013"/>
    <n v="6"/>
    <n v="0.40000000000000013"/>
    <n v="1"/>
    <n v="0.10000000000000014"/>
    <n v="0"/>
    <x v="6"/>
  </r>
  <r>
    <s v="SHELL"/>
    <x v="0"/>
    <d v="2011-10-22T00:00:00"/>
    <s v="SIN"/>
    <s v="UPA400"/>
    <x v="1"/>
    <x v="7"/>
    <n v="884318"/>
    <n v="85178"/>
    <n v="0"/>
    <n v="4"/>
    <m/>
    <n v="3"/>
    <n v="6.1"/>
    <m/>
    <m/>
    <n v="0.32"/>
    <m/>
    <n v="111"/>
    <n v="70"/>
    <n v="1"/>
    <n v="0"/>
    <n v="9"/>
    <n v="13"/>
    <n v="0"/>
    <n v="0"/>
    <n v="1"/>
    <n v="43"/>
    <n v="10"/>
    <n v="1"/>
    <n v="111"/>
    <n v="0.37000000000000427"/>
    <n v="70"/>
    <n v="0.46666666666666357"/>
    <n v="9"/>
    <n v="0.19999999999999954"/>
    <n v="13"/>
    <n v="0.43333333333333346"/>
    <n v="1"/>
    <n v="6.666666666666686E-2"/>
    <n v="0"/>
    <n v="1.3877787807814457E-16"/>
    <n v="1"/>
    <x v="0"/>
  </r>
  <r>
    <s v="SHELL"/>
    <x v="0"/>
    <d v="2011-10-22T00:00:00"/>
    <s v="SIN"/>
    <s v="UPA400"/>
    <x v="1"/>
    <x v="8"/>
    <n v="850318"/>
    <n v="51178"/>
    <n v="0"/>
    <n v="4"/>
    <m/>
    <n v="9"/>
    <n v="5.9"/>
    <m/>
    <m/>
    <n v="0.06"/>
    <m/>
    <n v="79"/>
    <n v="78"/>
    <n v="4"/>
    <n v="0"/>
    <n v="13"/>
    <n v="8"/>
    <n v="0"/>
    <n v="0"/>
    <n v="1"/>
    <n v="30"/>
    <n v="7"/>
    <n v="4"/>
    <n v="79"/>
    <n v="0.26333333333333692"/>
    <n v="78"/>
    <n v="0.51999999999999691"/>
    <n v="13"/>
    <n v="0.28888888888888842"/>
    <n v="8"/>
    <n v="0.26666666666666683"/>
    <n v="4"/>
    <n v="0.26666666666666683"/>
    <n v="0"/>
    <n v="1.3877787807814457E-16"/>
    <n v="0"/>
    <x v="1"/>
  </r>
  <r>
    <s v="SHELL"/>
    <x v="0"/>
    <d v="2011-10-22T00:00:00"/>
    <s v="SIN"/>
    <s v="UPA400"/>
    <x v="1"/>
    <x v="2"/>
    <n v="832177"/>
    <n v="33037"/>
    <n v="0"/>
    <n v="6"/>
    <m/>
    <n v="2"/>
    <n v="6.3540000000000001"/>
    <n v="29.19"/>
    <n v="0.84"/>
    <n v="0.14000000000000001"/>
    <m/>
    <n v="53"/>
    <n v="21"/>
    <n v="1"/>
    <n v="0"/>
    <n v="3"/>
    <n v="7"/>
    <n v="0"/>
    <m/>
    <n v="0"/>
    <n v="27"/>
    <n v="1"/>
    <n v="0"/>
    <n v="53"/>
    <n v="0.1766666666666703"/>
    <n v="21"/>
    <n v="0.13999999999999752"/>
    <n v="3"/>
    <n v="6.666666666666618E-2"/>
    <n v="7"/>
    <n v="0.2333333333333335"/>
    <n v="1"/>
    <n v="6.666666666666686E-2"/>
    <n v="0"/>
    <n v="1.3877787807814457E-16"/>
    <n v="0"/>
    <x v="2"/>
  </r>
  <r>
    <s v="SHELL"/>
    <x v="0"/>
    <d v="2011-10-22T00:00:00"/>
    <s v="SIN"/>
    <s v="UPA400"/>
    <x v="1"/>
    <x v="9"/>
    <n v="824582"/>
    <n v="25442"/>
    <n v="0"/>
    <n v="2"/>
    <m/>
    <n v="0"/>
    <n v="6.5"/>
    <m/>
    <m/>
    <n v="0.41"/>
    <m/>
    <n v="39"/>
    <n v="20"/>
    <n v="2"/>
    <n v="0"/>
    <n v="2"/>
    <n v="5"/>
    <n v="0"/>
    <n v="0"/>
    <n v="0"/>
    <n v="26"/>
    <n v="2"/>
    <n v="0"/>
    <n v="39"/>
    <n v="0.13000000000000372"/>
    <n v="20"/>
    <n v="0.13333333333333086"/>
    <n v="2"/>
    <n v="4.4444444444443953E-2"/>
    <n v="5"/>
    <n v="0.16666666666666685"/>
    <n v="2"/>
    <n v="0.13333333333333353"/>
    <n v="0"/>
    <n v="1.3877787807814457E-16"/>
    <n v="0"/>
    <x v="3"/>
  </r>
  <r>
    <s v="SHELL"/>
    <x v="0"/>
    <d v="2011-10-22T00:00:00"/>
    <s v="SIN"/>
    <s v="UPA400"/>
    <x v="1"/>
    <x v="10"/>
    <n v="796794"/>
    <n v="31794"/>
    <n v="0"/>
    <n v="4"/>
    <m/>
    <n v="1"/>
    <n v="6.3"/>
    <m/>
    <m/>
    <n v="0.52"/>
    <m/>
    <n v="83"/>
    <n v="27"/>
    <n v="0"/>
    <n v="0"/>
    <n v="6"/>
    <n v="8"/>
    <n v="0"/>
    <n v="0"/>
    <n v="1"/>
    <n v="34"/>
    <n v="4"/>
    <n v="1"/>
    <n v="83"/>
    <n v="0.27666666666667034"/>
    <n v="27"/>
    <n v="0.17999999999999744"/>
    <n v="6"/>
    <n v="0.13333333333333286"/>
    <n v="8"/>
    <n v="0.26666666666666683"/>
    <n v="0"/>
    <n v="1.9428902930940239E-16"/>
    <n v="0"/>
    <n v="1.3877787807814457E-16"/>
    <n v="0"/>
    <x v="4"/>
  </r>
  <r>
    <s v="CASTROL"/>
    <x v="0"/>
    <d v="2011-10-22T00:00:00"/>
    <s v="SIN"/>
    <s v="UPA400"/>
    <x v="1"/>
    <x v="11"/>
    <n v="759797"/>
    <n v="30014"/>
    <n v="0"/>
    <n v="3"/>
    <n v="0"/>
    <n v="1"/>
    <n v="7.2"/>
    <n v="37.6"/>
    <n v="0.1"/>
    <n v="0.1"/>
    <s v="Clara"/>
    <n v="45"/>
    <n v="25"/>
    <n v="1"/>
    <n v="0"/>
    <n v="8"/>
    <n v="4"/>
    <n v="0"/>
    <n v="0"/>
    <n v="0"/>
    <n v="25"/>
    <n v="3"/>
    <n v="0"/>
    <n v="45"/>
    <n v="0.15000000000000369"/>
    <n v="25"/>
    <n v="0.16666666666666413"/>
    <n v="8"/>
    <n v="0.17777777777777731"/>
    <n v="4"/>
    <n v="0.13333333333333353"/>
    <n v="1"/>
    <n v="6.666666666666686E-2"/>
    <n v="0"/>
    <n v="1.3877787807814457E-16"/>
    <n v="0"/>
    <x v="5"/>
  </r>
  <r>
    <s v="CASTROL"/>
    <x v="0"/>
    <d v="2011-10-22T00:00:00"/>
    <s v="SIN"/>
    <s v="UPA400"/>
    <x v="1"/>
    <x v="12"/>
    <n v="729783"/>
    <n v="118843"/>
    <n v="0"/>
    <n v="26.5"/>
    <n v="0"/>
    <n v="4.3"/>
    <n v="7.1"/>
    <n v="36.5"/>
    <n v="0"/>
    <n v="-1"/>
    <s v="Oscura"/>
    <n v="63"/>
    <n v="42.7"/>
    <n v="6.1"/>
    <n v="1.2"/>
    <n v="18.3"/>
    <n v="7.2"/>
    <n v="1.4"/>
    <n v="0"/>
    <n v="0"/>
    <n v="109"/>
    <n v="22.8"/>
    <n v="22.5"/>
    <n v="63"/>
    <n v="0.21000000000000357"/>
    <n v="43"/>
    <n v="0.28666666666666391"/>
    <n v="18"/>
    <n v="0.39999999999999941"/>
    <n v="7"/>
    <n v="0.2333333333333335"/>
    <n v="6"/>
    <n v="0.40000000000000013"/>
    <n v="1"/>
    <n v="0.10000000000000014"/>
    <n v="0"/>
    <x v="6"/>
  </r>
  <r>
    <s v="CASTROL"/>
    <x v="0"/>
    <d v="2011-10-22T00:00:00"/>
    <s v="SIN"/>
    <s v="UPA400"/>
    <x v="1"/>
    <x v="5"/>
    <n v="692982"/>
    <n v="82042"/>
    <n v="0"/>
    <n v="0"/>
    <n v="0"/>
    <n v="5.6"/>
    <n v="6.9"/>
    <n v="36.799999999999997"/>
    <m/>
    <n v="-1"/>
    <s v="Oscura"/>
    <n v="55.1"/>
    <n v="4"/>
    <n v="2.1"/>
    <n v="0"/>
    <n v="12.3"/>
    <n v="9.6999999999999993"/>
    <n v="0.6"/>
    <n v="1.9"/>
    <n v="0"/>
    <n v="135.4"/>
    <n v="42"/>
    <n v="0.5"/>
    <n v="55"/>
    <n v="0.18333333333333696"/>
    <n v="4"/>
    <n v="2.6666666666664188E-2"/>
    <n v="12"/>
    <n v="0.26666666666666622"/>
    <n v="10"/>
    <n v="0.33339999999999997"/>
    <n v="2"/>
    <n v="0.13333333333333353"/>
    <n v="0"/>
    <n v="1.3877787807814457E-16"/>
    <n v="0"/>
    <x v="7"/>
  </r>
  <r>
    <s v="SHELL"/>
    <x v="0"/>
    <d v="2012-03-01T00:00:00"/>
    <s v="SIN"/>
    <s v="UPA400"/>
    <x v="2"/>
    <x v="13"/>
    <n v="889085"/>
    <n v="3475"/>
    <n v="0"/>
    <n v="3"/>
    <m/>
    <n v="1"/>
    <n v="6.7249999999999996"/>
    <n v="31.15"/>
    <n v="0.97"/>
    <n v="0.44"/>
    <m/>
    <n v="29"/>
    <n v="23"/>
    <n v="8"/>
    <n v="0"/>
    <n v="9"/>
    <n v="4"/>
    <n v="0"/>
    <m/>
    <n v="0"/>
    <n v="35"/>
    <n v="3"/>
    <n v="1"/>
    <n v="29"/>
    <n v="9.6666666666670453E-2"/>
    <n v="23"/>
    <n v="0.15333333333333082"/>
    <n v="9"/>
    <n v="0.19999999999999954"/>
    <n v="4"/>
    <n v="0.13333333333333353"/>
    <n v="8"/>
    <n v="0.53333333333333344"/>
    <n v="0"/>
    <n v="1.3877787807814457E-16"/>
    <n v="1"/>
    <x v="0"/>
  </r>
  <r>
    <s v="CASTROL"/>
    <x v="0"/>
    <d v="2012-03-01T00:00:00"/>
    <s v="SIN"/>
    <s v="UPA400"/>
    <x v="2"/>
    <x v="14"/>
    <n v="880653"/>
    <n v="96781"/>
    <n v="0"/>
    <n v="4"/>
    <m/>
    <n v="3"/>
    <n v="6.7"/>
    <n v="32"/>
    <n v="1.2"/>
    <n v="0.03"/>
    <m/>
    <n v="77"/>
    <n v="72"/>
    <n v="27"/>
    <n v="0"/>
    <n v="21"/>
    <n v="5"/>
    <n v="1"/>
    <n v="1"/>
    <n v="0"/>
    <n v="56"/>
    <n v="24"/>
    <n v="3"/>
    <n v="77"/>
    <n v="0.25666666666667021"/>
    <n v="72"/>
    <n v="0.47999999999999687"/>
    <n v="21"/>
    <n v="0.46666666666666601"/>
    <n v="5"/>
    <n v="0.16666666666666685"/>
    <n v="27"/>
    <n v="1"/>
    <n v="0"/>
    <n v="1.3877787807814457E-16"/>
    <n v="0"/>
    <x v="1"/>
  </r>
  <r>
    <s v="SHELL"/>
    <x v="0"/>
    <d v="2012-03-01T00:00:00"/>
    <s v="SIN"/>
    <s v="UPA400"/>
    <x v="2"/>
    <x v="15"/>
    <n v="841605"/>
    <n v="19128"/>
    <n v="0"/>
    <n v="3"/>
    <m/>
    <n v="1"/>
    <n v="6.5"/>
    <m/>
    <m/>
    <n v="0.23"/>
    <m/>
    <n v="13"/>
    <n v="18"/>
    <n v="0"/>
    <n v="0"/>
    <n v="3"/>
    <n v="2"/>
    <n v="0"/>
    <n v="0"/>
    <n v="0"/>
    <n v="27"/>
    <n v="2"/>
    <n v="0"/>
    <n v="13"/>
    <n v="4.3333333333337179E-2"/>
    <n v="18"/>
    <n v="0.11999999999999754"/>
    <n v="3"/>
    <n v="6.666666666666618E-2"/>
    <n v="2"/>
    <n v="6.6666666666666874E-2"/>
    <n v="0"/>
    <n v="1.9428902930940239E-16"/>
    <n v="0"/>
    <n v="1.3877787807814457E-16"/>
    <n v="0"/>
    <x v="2"/>
  </r>
  <r>
    <s v="CASTROL"/>
    <x v="0"/>
    <d v="2012-03-01T00:00:00"/>
    <s v="SIN"/>
    <s v="UPA400"/>
    <x v="2"/>
    <x v="16"/>
    <n v="849561"/>
    <n v="65689"/>
    <n v="0"/>
    <n v="6"/>
    <m/>
    <n v="5"/>
    <n v="6.7"/>
    <n v="34.6"/>
    <n v="1.35"/>
    <n v="0.04"/>
    <s v="   CLARA"/>
    <n v="66"/>
    <n v="73"/>
    <n v="4"/>
    <n v="0"/>
    <n v="27"/>
    <n v="5"/>
    <n v="1"/>
    <n v="1"/>
    <n v="0"/>
    <n v="60"/>
    <n v="26"/>
    <n v="5"/>
    <n v="66"/>
    <n v="0.22000000000000355"/>
    <n v="73"/>
    <n v="0.48666666666666353"/>
    <n v="27"/>
    <n v="0.59999999999999942"/>
    <n v="5"/>
    <n v="0.16666666666666685"/>
    <n v="4"/>
    <n v="0.26666666666666683"/>
    <n v="0"/>
    <n v="1.3877787807814457E-16"/>
    <n v="0"/>
    <x v="3"/>
  </r>
  <r>
    <s v="CASTROL"/>
    <x v="0"/>
    <d v="2012-03-01T00:00:00"/>
    <s v="SIN"/>
    <s v="UPA400"/>
    <x v="2"/>
    <x v="17"/>
    <n v="817202"/>
    <n v="33330"/>
    <n v="0"/>
    <n v="4"/>
    <m/>
    <n v="4"/>
    <n v="6.9"/>
    <n v="34.5"/>
    <n v="1"/>
    <n v="0.1"/>
    <s v="Clara"/>
    <n v="45"/>
    <n v="59"/>
    <n v="3"/>
    <n v="0"/>
    <n v="23"/>
    <n v="3"/>
    <n v="1"/>
    <n v="0"/>
    <n v="0"/>
    <n v="47"/>
    <n v="28"/>
    <n v="5"/>
    <n v="45"/>
    <n v="0.15000000000000369"/>
    <n v="59"/>
    <n v="0.39333333333333037"/>
    <n v="23"/>
    <n v="0.51111111111111041"/>
    <n v="3"/>
    <n v="0.1000000000000002"/>
    <n v="3"/>
    <n v="0.20000000000000018"/>
    <n v="0"/>
    <n v="1.3877787807814457E-16"/>
    <n v="0"/>
    <x v="4"/>
  </r>
  <r>
    <s v="CASTROL"/>
    <x v="0"/>
    <d v="2012-03-01T00:00:00"/>
    <s v="SIN"/>
    <s v="UPA400"/>
    <x v="2"/>
    <x v="18"/>
    <n v="783872"/>
    <n v="118800"/>
    <n v="0"/>
    <n v="8"/>
    <n v="0"/>
    <n v="13"/>
    <n v="7"/>
    <n v="38.200000000000003"/>
    <n v="0.1"/>
    <n v="0.1"/>
    <s v="Clara"/>
    <n v="156"/>
    <n v="167"/>
    <n v="10"/>
    <n v="0"/>
    <n v="57"/>
    <n v="12"/>
    <n v="3"/>
    <n v="1"/>
    <n v="0"/>
    <n v="122"/>
    <n v="84"/>
    <n v="20"/>
    <n v="156"/>
    <n v="0.5200000000000049"/>
    <n v="167"/>
    <n v="1"/>
    <n v="57"/>
    <n v="1"/>
    <n v="12"/>
    <n v="0.40000000000000013"/>
    <n v="10"/>
    <n v="0.66666666666666674"/>
    <n v="0"/>
    <n v="1.3877787807814457E-16"/>
    <n v="0"/>
    <x v="5"/>
  </r>
  <r>
    <s v="CASTROL"/>
    <x v="0"/>
    <d v="2012-03-01T00:00:00"/>
    <s v="SIN"/>
    <s v="UPA400"/>
    <x v="2"/>
    <x v="19"/>
    <n v="755275"/>
    <n v="90203"/>
    <n v="0"/>
    <n v="41.6"/>
    <n v="0"/>
    <n v="20"/>
    <n v="6.9"/>
    <n v="38.6"/>
    <m/>
    <n v="-1"/>
    <s v="Oscura"/>
    <n v="108.1"/>
    <n v="104.6"/>
    <n v="11.6"/>
    <n v="6.8"/>
    <n v="40.6"/>
    <n v="15.3"/>
    <n v="2.5"/>
    <n v="0"/>
    <n v="0"/>
    <n v="182.3"/>
    <n v="53"/>
    <n v="14.6"/>
    <n v="108"/>
    <n v="0.36000000000000421"/>
    <n v="105"/>
    <n v="0.69999999999999807"/>
    <n v="41"/>
    <n v="0.91111111111111098"/>
    <n v="15"/>
    <n v="0.50000000000000011"/>
    <n v="12"/>
    <n v="0.8"/>
    <n v="7"/>
    <n v="0.70000000000000007"/>
    <n v="0"/>
    <x v="6"/>
  </r>
  <r>
    <s v="CASTROL"/>
    <x v="0"/>
    <d v="2012-03-01T00:00:00"/>
    <s v="SIN"/>
    <s v="UPA400"/>
    <x v="2"/>
    <x v="20"/>
    <n v="725675"/>
    <n v="60603"/>
    <n v="0"/>
    <n v="0"/>
    <n v="0"/>
    <n v="19.100000000000001"/>
    <n v="7.1"/>
    <n v="38"/>
    <m/>
    <n v="-1"/>
    <s v="Oscura"/>
    <n v="52.7"/>
    <n v="0.8"/>
    <n v="2.8"/>
    <n v="0.9"/>
    <n v="0"/>
    <n v="3.7"/>
    <n v="0.9"/>
    <n v="2.1"/>
    <n v="0"/>
    <n v="580.9"/>
    <n v="51.9"/>
    <n v="35.299999999999997"/>
    <n v="53"/>
    <n v="0.1766666666666703"/>
    <n v="1"/>
    <n v="6.6666666666641847E-3"/>
    <n v="0"/>
    <n v="-4.9266146717741321E-16"/>
    <n v="4"/>
    <n v="0.13333333333333353"/>
    <n v="3"/>
    <n v="0.20000000000000018"/>
    <n v="1"/>
    <n v="0.10000000000000014"/>
    <n v="0"/>
    <x v="7"/>
  </r>
  <r>
    <s v="CASTROL"/>
    <x v="0"/>
    <d v="2012-03-01T00:00:00"/>
    <s v="SIN"/>
    <s v="UPA400"/>
    <x v="2"/>
    <x v="21"/>
    <n v="693993"/>
    <n v="28862"/>
    <n v="0"/>
    <n v="0"/>
    <n v="0"/>
    <n v="16.3"/>
    <n v="7.3"/>
    <n v="38"/>
    <m/>
    <n v="-1"/>
    <s v="Oscura"/>
    <n v="62"/>
    <n v="23.3"/>
    <n v="5.4"/>
    <n v="2"/>
    <n v="15.5"/>
    <n v="0.9"/>
    <n v="1.8"/>
    <n v="1.7"/>
    <n v="0"/>
    <n v="247.8"/>
    <n v="54.5"/>
    <n v="21.4"/>
    <n v="62"/>
    <n v="0.20666666666667025"/>
    <n v="23"/>
    <n v="0.15333333333333082"/>
    <n v="16"/>
    <n v="0.35555555555555501"/>
    <n v="1"/>
    <n v="3.3333333333333541E-2"/>
    <n v="5"/>
    <n v="0.33333333333333348"/>
    <n v="2"/>
    <n v="0.20000000000000015"/>
    <n v="0"/>
    <x v="8"/>
  </r>
  <r>
    <s v="Shell ATF VM Plus"/>
    <x v="0"/>
    <d v="2012-07-22T00:00:00"/>
    <s v="SIN"/>
    <s v="UPA400"/>
    <x v="3"/>
    <x v="22"/>
    <n v="916240"/>
    <n v="24649"/>
    <n v="0"/>
    <n v="6"/>
    <m/>
    <n v="7"/>
    <n v="6.7"/>
    <m/>
    <m/>
    <n v="0.03"/>
    <m/>
    <n v="55"/>
    <n v="28"/>
    <n v="0"/>
    <n v="0"/>
    <n v="7"/>
    <n v="5"/>
    <n v="0"/>
    <n v="0"/>
    <n v="0"/>
    <n v="92"/>
    <n v="4"/>
    <n v="1"/>
    <n v="55"/>
    <n v="0.18333333333333696"/>
    <n v="28"/>
    <n v="0.18666666666666409"/>
    <n v="7"/>
    <n v="0.15555555555555509"/>
    <n v="5"/>
    <n v="0.16666666666666685"/>
    <n v="0"/>
    <n v="1.9428902930940239E-16"/>
    <n v="0"/>
    <n v="1.3877787807814457E-16"/>
    <n v="1"/>
    <x v="0"/>
  </r>
  <r>
    <s v="Shell ATF VM Plus"/>
    <x v="0"/>
    <d v="2012-07-22T00:00:00"/>
    <s v="SIN"/>
    <s v="UPA400"/>
    <x v="3"/>
    <x v="23"/>
    <n v="895285"/>
    <n v="3786"/>
    <n v="0"/>
    <n v="4"/>
    <m/>
    <n v="5"/>
    <n v="7"/>
    <m/>
    <m/>
    <n v="0.03"/>
    <m/>
    <n v="17"/>
    <n v="17"/>
    <n v="1"/>
    <n v="0"/>
    <n v="4"/>
    <n v="2"/>
    <n v="0"/>
    <n v="0"/>
    <n v="0"/>
    <n v="80"/>
    <n v="2"/>
    <n v="1"/>
    <n v="17"/>
    <n v="5.6666666666670515E-2"/>
    <n v="17"/>
    <n v="0.11333333333333087"/>
    <n v="4"/>
    <n v="8.8888888888888407E-2"/>
    <n v="2"/>
    <n v="6.6666666666666874E-2"/>
    <n v="1"/>
    <n v="6.666666666666686E-2"/>
    <n v="0"/>
    <n v="1.3877787807814457E-16"/>
    <n v="0"/>
    <x v="1"/>
  </r>
  <r>
    <s v="Shell ATF VM Plus"/>
    <x v="0"/>
    <d v="2012-07-22T00:00:00"/>
    <s v="SIN"/>
    <s v="UPA400"/>
    <x v="3"/>
    <x v="24"/>
    <n v="891591"/>
    <n v="88356"/>
    <n v="0"/>
    <n v="6"/>
    <m/>
    <n v="2"/>
    <n v="5.9"/>
    <m/>
    <m/>
    <n v="0.03"/>
    <m/>
    <n v="77"/>
    <n v="64"/>
    <n v="3"/>
    <n v="0"/>
    <n v="21"/>
    <n v="7"/>
    <n v="1"/>
    <n v="0"/>
    <n v="0"/>
    <n v="38"/>
    <n v="4"/>
    <n v="1"/>
    <n v="77"/>
    <n v="0.25666666666667021"/>
    <n v="64"/>
    <n v="0.42666666666666364"/>
    <n v="21"/>
    <n v="0.46666666666666601"/>
    <n v="7"/>
    <n v="0.2333333333333335"/>
    <n v="3"/>
    <n v="0.20000000000000018"/>
    <n v="0"/>
    <n v="1.3877787807814457E-16"/>
    <n v="0"/>
    <x v="2"/>
  </r>
  <r>
    <s v="Shell ATF VM Plus"/>
    <x v="0"/>
    <d v="2012-07-22T00:00:00"/>
    <s v="SIN"/>
    <s v="UPA400"/>
    <x v="3"/>
    <x v="25"/>
    <n v="876327"/>
    <n v="72192"/>
    <n v="0"/>
    <n v="8"/>
    <m/>
    <n v="2"/>
    <n v="6.0410000000000004"/>
    <n v="28.54"/>
    <n v="0.9"/>
    <n v="0.39"/>
    <m/>
    <n v="77"/>
    <n v="68"/>
    <n v="5"/>
    <n v="0"/>
    <n v="22"/>
    <n v="9"/>
    <n v="0"/>
    <m/>
    <n v="0"/>
    <n v="64"/>
    <n v="7"/>
    <n v="1"/>
    <n v="77"/>
    <n v="0.25666666666667021"/>
    <n v="68"/>
    <n v="0.45333333333333026"/>
    <n v="22"/>
    <n v="0.48888888888888821"/>
    <n v="9"/>
    <n v="0.30000000000000016"/>
    <n v="5"/>
    <n v="0.33333333333333348"/>
    <n v="0"/>
    <n v="1.3877787807814457E-16"/>
    <n v="0"/>
    <x v="3"/>
  </r>
  <r>
    <s v="SHELL"/>
    <x v="0"/>
    <d v="2012-07-22T00:00:00"/>
    <s v="SIN"/>
    <s v="UPA400"/>
    <x v="3"/>
    <x v="2"/>
    <n v="853060"/>
    <n v="49825"/>
    <n v="0"/>
    <n v="3"/>
    <m/>
    <n v="2"/>
    <n v="6.1909999999999998"/>
    <n v="28.66"/>
    <n v="0.84"/>
    <n v="0.17"/>
    <m/>
    <n v="47"/>
    <n v="43"/>
    <n v="3"/>
    <n v="0"/>
    <n v="13"/>
    <n v="5"/>
    <n v="0"/>
    <m/>
    <n v="0"/>
    <n v="36"/>
    <n v="3"/>
    <n v="0"/>
    <n v="47"/>
    <n v="0.15666666666667034"/>
    <n v="43"/>
    <n v="0.28666666666666391"/>
    <n v="13"/>
    <n v="0.28888888888888842"/>
    <n v="5"/>
    <n v="0.16666666666666685"/>
    <n v="3"/>
    <n v="0.20000000000000018"/>
    <n v="0"/>
    <n v="1.3877787807814457E-16"/>
    <n v="0"/>
    <x v="4"/>
  </r>
  <r>
    <s v="SHELL"/>
    <x v="0"/>
    <d v="2012-07-22T00:00:00"/>
    <s v="SIN"/>
    <s v="UPA400"/>
    <x v="3"/>
    <x v="9"/>
    <n v="843598"/>
    <n v="40363"/>
    <n v="0"/>
    <n v="4"/>
    <m/>
    <n v="1"/>
    <n v="6.1"/>
    <m/>
    <m/>
    <n v="0.25"/>
    <m/>
    <n v="47"/>
    <n v="40"/>
    <n v="3"/>
    <n v="0"/>
    <n v="20"/>
    <n v="5"/>
    <n v="0"/>
    <n v="0"/>
    <n v="0"/>
    <n v="28"/>
    <n v="4"/>
    <n v="1"/>
    <n v="47"/>
    <n v="0.15666666666667034"/>
    <n v="40"/>
    <n v="0.26666666666666394"/>
    <n v="20"/>
    <n v="0.44444444444444381"/>
    <n v="5"/>
    <n v="0.16666666666666685"/>
    <n v="3"/>
    <n v="0.20000000000000018"/>
    <n v="0"/>
    <n v="1.3877787807814457E-16"/>
    <n v="0"/>
    <x v="5"/>
  </r>
  <r>
    <s v="CASTROL"/>
    <x v="0"/>
    <d v="2012-07-22T00:00:00"/>
    <s v="SIN"/>
    <s v="UPA400"/>
    <x v="3"/>
    <x v="26"/>
    <n v="784943"/>
    <n v="92667"/>
    <n v="0"/>
    <n v="12"/>
    <m/>
    <n v="12"/>
    <n v="7.1"/>
    <n v="37"/>
    <n v="0.5"/>
    <n v="0"/>
    <s v="Clara"/>
    <n v="180"/>
    <n v="108"/>
    <n v="17"/>
    <n v="0"/>
    <n v="63"/>
    <n v="12"/>
    <n v="1"/>
    <n v="1"/>
    <n v="0"/>
    <n v="36"/>
    <n v="15"/>
    <n v="3"/>
    <n v="180"/>
    <n v="0.60000000000000409"/>
    <n v="108"/>
    <n v="0.7199999999999982"/>
    <n v="63"/>
    <n v="1"/>
    <n v="12"/>
    <n v="0.40000000000000013"/>
    <n v="17"/>
    <n v="1"/>
    <n v="0"/>
    <n v="1.3877787807814457E-16"/>
    <n v="0"/>
    <x v="6"/>
  </r>
  <r>
    <s v="CASTROL"/>
    <x v="0"/>
    <d v="2012-07-22T00:00:00"/>
    <s v="SIN"/>
    <s v="UPA400"/>
    <x v="3"/>
    <x v="27"/>
    <n v="782638"/>
    <n v="90362"/>
    <n v="0"/>
    <n v="11"/>
    <n v="0"/>
    <n v="12"/>
    <n v="7.2"/>
    <n v="37.299999999999997"/>
    <n v="0.1"/>
    <n v="0.2"/>
    <s v="Clara"/>
    <n v="185"/>
    <n v="100"/>
    <n v="16"/>
    <n v="0"/>
    <n v="58"/>
    <n v="11"/>
    <n v="1"/>
    <n v="1"/>
    <n v="0"/>
    <n v="36"/>
    <n v="14"/>
    <n v="2"/>
    <n v="185"/>
    <n v="0.61666666666667058"/>
    <n v="100"/>
    <n v="0.66666666666666452"/>
    <n v="58"/>
    <n v="1"/>
    <n v="11"/>
    <n v="0.36666666666666681"/>
    <n v="16"/>
    <n v="1"/>
    <n v="0"/>
    <n v="1.3877787807814457E-16"/>
    <n v="0"/>
    <x v="7"/>
  </r>
  <r>
    <s v="CASTROL"/>
    <x v="0"/>
    <d v="2012-07-22T00:00:00"/>
    <s v="SIN"/>
    <s v="UPA400"/>
    <x v="3"/>
    <x v="28"/>
    <n v="752441"/>
    <n v="73541"/>
    <n v="0"/>
    <n v="7"/>
    <n v="-1"/>
    <n v="11"/>
    <n v="7.1"/>
    <n v="38.9"/>
    <n v="1.1000000000000001"/>
    <n v="0.1"/>
    <s v="Clara"/>
    <n v="73"/>
    <n v="55"/>
    <n v="3"/>
    <n v="0"/>
    <n v="35"/>
    <n v="6"/>
    <n v="0"/>
    <n v="1"/>
    <n v="-1"/>
    <n v="35"/>
    <n v="11"/>
    <n v="1"/>
    <n v="73"/>
    <n v="0.24333333333333684"/>
    <n v="55"/>
    <n v="0.36666666666666375"/>
    <n v="35"/>
    <n v="0.77777777777777746"/>
    <n v="6"/>
    <n v="0.20000000000000018"/>
    <n v="3"/>
    <n v="0.20000000000000018"/>
    <n v="0"/>
    <n v="1.3877787807814457E-16"/>
    <n v="0"/>
    <x v="8"/>
  </r>
  <r>
    <s v="CASTROL"/>
    <x v="0"/>
    <d v="2012-07-22T00:00:00"/>
    <s v="SIN"/>
    <s v="UPA400"/>
    <x v="3"/>
    <x v="29"/>
    <n v="722948"/>
    <n v="30672"/>
    <n v="0"/>
    <n v="0.2"/>
    <n v="0"/>
    <n v="18.600000000000001"/>
    <n v="8"/>
    <n v="38.5"/>
    <m/>
    <n v="-1"/>
    <s v="Oscura"/>
    <n v="30"/>
    <n v="20.399999999999999"/>
    <n v="1.2"/>
    <n v="0"/>
    <n v="5.8"/>
    <n v="3.3"/>
    <n v="0.4"/>
    <n v="0"/>
    <n v="0"/>
    <n v="376.3"/>
    <n v="44.1"/>
    <n v="17.2"/>
    <n v="30"/>
    <n v="0.10000000000000378"/>
    <n v="20"/>
    <n v="0.13333333333333086"/>
    <n v="6"/>
    <n v="0.13333333333333286"/>
    <n v="3"/>
    <n v="0.1000000000000002"/>
    <n v="1"/>
    <n v="6.666666666666686E-2"/>
    <n v="0"/>
    <n v="1.3877787807814457E-16"/>
    <n v="0"/>
    <x v="9"/>
  </r>
  <r>
    <s v="CASTROL"/>
    <x v="0"/>
    <d v="2014-03-22T00:00:00"/>
    <s v="SIN"/>
    <s v="UPA400"/>
    <x v="4"/>
    <x v="30"/>
    <n v="937090"/>
    <n v="38669"/>
    <n v="0"/>
    <n v="4"/>
    <m/>
    <n v="1"/>
    <n v="6.1"/>
    <m/>
    <m/>
    <n v="0.09"/>
    <m/>
    <n v="53"/>
    <n v="48"/>
    <n v="0"/>
    <n v="0"/>
    <n v="18"/>
    <n v="7"/>
    <n v="0"/>
    <n v="0"/>
    <n v="1"/>
    <n v="34"/>
    <n v="4"/>
    <n v="0"/>
    <n v="53"/>
    <n v="0.1766666666666703"/>
    <n v="48"/>
    <n v="0.31999999999999718"/>
    <n v="18"/>
    <n v="0.39999999999999941"/>
    <n v="7"/>
    <n v="0.2333333333333335"/>
    <n v="0"/>
    <n v="1.9428902930940239E-16"/>
    <n v="0"/>
    <n v="1.3877787807814457E-16"/>
    <n v="1"/>
    <x v="0"/>
  </r>
  <r>
    <s v="CASTROL"/>
    <x v="0"/>
    <d v="2014-03-22T00:00:00"/>
    <s v="SIN"/>
    <s v="UPA400"/>
    <x v="4"/>
    <x v="31"/>
    <n v="917752"/>
    <n v="18939"/>
    <n v="0"/>
    <n v="4"/>
    <m/>
    <n v="1"/>
    <n v="6.5"/>
    <m/>
    <m/>
    <n v="0.09"/>
    <m/>
    <n v="26"/>
    <n v="30"/>
    <n v="4"/>
    <n v="0"/>
    <n v="11"/>
    <n v="4"/>
    <n v="1"/>
    <n v="0"/>
    <n v="0"/>
    <n v="29"/>
    <n v="3"/>
    <n v="0"/>
    <n v="26"/>
    <n v="8.6666666666670472E-2"/>
    <n v="30"/>
    <n v="0.1999999999999974"/>
    <n v="11"/>
    <n v="0.24444444444444399"/>
    <n v="4"/>
    <n v="0.13333333333333353"/>
    <n v="4"/>
    <n v="0.26666666666666683"/>
    <n v="0"/>
    <n v="1.3877787807814457E-16"/>
    <n v="0"/>
    <x v="1"/>
  </r>
  <r>
    <s v="CASTROL"/>
    <x v="0"/>
    <d v="2014-03-22T00:00:00"/>
    <s v="SIN"/>
    <s v="UPA400"/>
    <x v="4"/>
    <x v="32"/>
    <n v="890016"/>
    <n v="11392"/>
    <n v="0"/>
    <n v="1"/>
    <m/>
    <n v="2"/>
    <n v="6.5140000000000002"/>
    <n v="30.13"/>
    <n v="1.1000000000000001"/>
    <n v="0.01"/>
    <m/>
    <n v="4"/>
    <n v="11"/>
    <n v="1"/>
    <n v="0"/>
    <n v="2"/>
    <n v="3"/>
    <n v="0"/>
    <m/>
    <n v="0"/>
    <n v="28"/>
    <n v="2"/>
    <n v="0"/>
    <n v="4"/>
    <n v="1.3333333333337173E-2"/>
    <n v="11"/>
    <n v="7.3333333333330863E-2"/>
    <n v="2"/>
    <n v="4.4444444444443953E-2"/>
    <n v="3"/>
    <n v="0.1000000000000002"/>
    <n v="1"/>
    <n v="6.666666666666686E-2"/>
    <n v="0"/>
    <n v="1.3877787807814457E-16"/>
    <n v="0"/>
    <x v="2"/>
  </r>
  <r>
    <s v="Shell ATF VM"/>
    <x v="0"/>
    <d v="2014-03-22T00:00:00"/>
    <s v="SIN"/>
    <s v="UPA400"/>
    <x v="4"/>
    <x v="9"/>
    <n v="877848"/>
    <n v="19754"/>
    <n v="0"/>
    <n v="5"/>
    <m/>
    <n v="1"/>
    <n v="6.3"/>
    <m/>
    <m/>
    <n v="0.04"/>
    <m/>
    <n v="37"/>
    <n v="47"/>
    <n v="3"/>
    <n v="0"/>
    <n v="27"/>
    <n v="4"/>
    <n v="1"/>
    <n v="0"/>
    <n v="0"/>
    <n v="33"/>
    <n v="5"/>
    <n v="1"/>
    <n v="37"/>
    <n v="0.12333333333333707"/>
    <n v="47"/>
    <n v="0.31333333333333052"/>
    <n v="27"/>
    <n v="0.59999999999999942"/>
    <n v="4"/>
    <n v="0.13333333333333353"/>
    <n v="3"/>
    <n v="0.20000000000000018"/>
    <n v="0"/>
    <n v="1.3877787807814457E-16"/>
    <n v="0"/>
    <x v="3"/>
  </r>
  <r>
    <s v="SHELL"/>
    <x v="0"/>
    <d v="2014-03-22T00:00:00"/>
    <s v="SIN"/>
    <s v="UPA400"/>
    <x v="4"/>
    <x v="33"/>
    <n v="861387"/>
    <n v="57252"/>
    <n v="0"/>
    <n v="4"/>
    <m/>
    <n v="2"/>
    <n v="6.3"/>
    <m/>
    <m/>
    <n v="0.34"/>
    <m/>
    <n v="56"/>
    <n v="61"/>
    <n v="6"/>
    <n v="0"/>
    <n v="12"/>
    <n v="6"/>
    <n v="1"/>
    <n v="1"/>
    <n v="1"/>
    <n v="30"/>
    <n v="6"/>
    <n v="1"/>
    <n v="56"/>
    <n v="0.18666666666667028"/>
    <n v="61"/>
    <n v="0.40666666666666368"/>
    <n v="12"/>
    <n v="0.26666666666666622"/>
    <n v="6"/>
    <n v="0.20000000000000018"/>
    <n v="6"/>
    <n v="0.40000000000000013"/>
    <n v="0"/>
    <n v="1.3877787807814457E-16"/>
    <n v="0"/>
    <x v="4"/>
  </r>
  <r>
    <s v="SHELL"/>
    <x v="0"/>
    <d v="2014-03-22T00:00:00"/>
    <s v="SIN"/>
    <s v="UPA400"/>
    <x v="4"/>
    <x v="34"/>
    <n v="858225"/>
    <n v="54090"/>
    <n v="0"/>
    <n v="5"/>
    <m/>
    <n v="1"/>
    <n v="5.2"/>
    <m/>
    <m/>
    <n v="0.16"/>
    <m/>
    <n v="33"/>
    <n v="36"/>
    <n v="2"/>
    <n v="0"/>
    <n v="14"/>
    <n v="3"/>
    <n v="0"/>
    <n v="0"/>
    <n v="0"/>
    <n v="23"/>
    <n v="4"/>
    <n v="0"/>
    <n v="33"/>
    <n v="0.11000000000000376"/>
    <n v="36"/>
    <n v="0.23999999999999733"/>
    <n v="14"/>
    <n v="0.31111111111111062"/>
    <n v="3"/>
    <n v="0.1000000000000002"/>
    <n v="2"/>
    <n v="0.13333333333333353"/>
    <n v="0"/>
    <n v="1.3877787807814457E-16"/>
    <n v="0"/>
    <x v="5"/>
  </r>
  <r>
    <s v="SHELL"/>
    <x v="0"/>
    <d v="2014-03-22T00:00:00"/>
    <s v="CON"/>
    <s v="UPA400"/>
    <x v="4"/>
    <x v="35"/>
    <n v="785295"/>
    <n v="31316"/>
    <n v="0"/>
    <n v="1"/>
    <m/>
    <n v="2"/>
    <n v="7.3"/>
    <n v="37.4"/>
    <n v="1.1000000000000001"/>
    <n v="0.1"/>
    <s v="Clara"/>
    <n v="39"/>
    <n v="26"/>
    <n v="2"/>
    <n v="0"/>
    <n v="7"/>
    <n v="5"/>
    <n v="0"/>
    <n v="0"/>
    <n v="0"/>
    <n v="28"/>
    <n v="6"/>
    <n v="1"/>
    <n v="39"/>
    <n v="0.13000000000000372"/>
    <n v="26"/>
    <n v="0.17333333333333079"/>
    <n v="7"/>
    <n v="0.15555555555555509"/>
    <n v="5"/>
    <n v="0.16666666666666685"/>
    <n v="2"/>
    <n v="0.13333333333333353"/>
    <n v="0"/>
    <n v="1.3877787807814457E-16"/>
    <n v="0"/>
    <x v="6"/>
  </r>
  <r>
    <s v="CASTROL"/>
    <x v="0"/>
    <d v="2014-03-22T00:00:00"/>
    <s v="CON"/>
    <s v="UPA400"/>
    <x v="4"/>
    <x v="36"/>
    <n v="753979"/>
    <n v="120232"/>
    <n v="0"/>
    <n v="33.799999999999997"/>
    <n v="0"/>
    <n v="11.1"/>
    <n v="7"/>
    <n v="37.9"/>
    <n v="0"/>
    <n v="-1"/>
    <s v="Oscura"/>
    <n v="135.6"/>
    <n v="66.2"/>
    <n v="9.1999999999999993"/>
    <n v="2.7"/>
    <n v="11.7"/>
    <n v="17.7"/>
    <n v="1.5"/>
    <n v="0"/>
    <n v="0"/>
    <n v="98.5"/>
    <n v="34.1"/>
    <n v="19.8"/>
    <n v="136"/>
    <n v="0.45333333333333814"/>
    <n v="66"/>
    <n v="0.43999999999999695"/>
    <n v="12"/>
    <n v="0.26666666666666622"/>
    <n v="18"/>
    <n v="0.60000000000000009"/>
    <n v="9"/>
    <n v="0.60000000000000009"/>
    <n v="3"/>
    <n v="0.30000000000000016"/>
    <n v="0"/>
    <x v="7"/>
  </r>
  <r>
    <s v="CASTROL"/>
    <x v="0"/>
    <d v="2014-03-22T00:00:00"/>
    <s v="CON"/>
    <s v="UPA400"/>
    <x v="4"/>
    <x v="37"/>
    <n v="725285"/>
    <n v="91538"/>
    <n v="0"/>
    <n v="0"/>
    <n v="0"/>
    <n v="7.2"/>
    <n v="7.3"/>
    <n v="39.700000000000003"/>
    <m/>
    <n v="-1"/>
    <s v="Oscura"/>
    <n v="49.6"/>
    <n v="0.5"/>
    <n v="1.8"/>
    <n v="0.6"/>
    <n v="1.3"/>
    <n v="2.7"/>
    <n v="0.1"/>
    <n v="3.6"/>
    <n v="0"/>
    <n v="280.8"/>
    <n v="27.1"/>
    <n v="5.9"/>
    <n v="50"/>
    <n v="0.16666666666667032"/>
    <n v="1"/>
    <n v="6.6666666666641847E-3"/>
    <n v="1"/>
    <n v="2.222222222222173E-2"/>
    <n v="3"/>
    <n v="0.1000000000000002"/>
    <n v="2"/>
    <n v="0.13333333333333353"/>
    <n v="1"/>
    <n v="0.10000000000000014"/>
    <n v="0"/>
    <x v="8"/>
  </r>
  <r>
    <s v="CASTROL"/>
    <x v="0"/>
    <d v="2014-03-22T00:00:00"/>
    <s v="CON"/>
    <s v="UPA400"/>
    <x v="4"/>
    <x v="38"/>
    <n v="708398"/>
    <n v="74651"/>
    <n v="0"/>
    <n v="0"/>
    <n v="0"/>
    <n v="5.4"/>
    <n v="6.7"/>
    <n v="36.299999999999997"/>
    <m/>
    <n v="-1"/>
    <s v="Oscura"/>
    <n v="59.1"/>
    <n v="18.100000000000001"/>
    <n v="3.6"/>
    <n v="0.4"/>
    <n v="6.5"/>
    <n v="4.8"/>
    <n v="1.2"/>
    <n v="3.2"/>
    <n v="0"/>
    <n v="191.5"/>
    <n v="45.8"/>
    <n v="20.399999999999999"/>
    <n v="59"/>
    <n v="0.19666666666667026"/>
    <n v="18"/>
    <n v="0.11999999999999754"/>
    <n v="7"/>
    <n v="0.15555555555555509"/>
    <n v="5"/>
    <n v="0.16666666666666685"/>
    <n v="4"/>
    <n v="0.26666666666666683"/>
    <n v="0"/>
    <n v="1.3877787807814457E-16"/>
    <n v="0"/>
    <x v="9"/>
  </r>
  <r>
    <s v="SHELL"/>
    <x v="0"/>
    <d v="2014-12-30T00:00:00"/>
    <s v="SIN"/>
    <s v="UPA400"/>
    <x v="5"/>
    <x v="39"/>
    <n v="948167"/>
    <n v="32132"/>
    <n v="0"/>
    <n v="6"/>
    <m/>
    <n v="20"/>
    <n v="6.6"/>
    <m/>
    <m/>
    <n v="0.49"/>
    <m/>
    <n v="155"/>
    <n v="56"/>
    <n v="1"/>
    <n v="0"/>
    <n v="8"/>
    <n v="10"/>
    <n v="0"/>
    <n v="1"/>
    <n v="0"/>
    <n v="101"/>
    <n v="5"/>
    <n v="1"/>
    <n v="155"/>
    <n v="0.5166666666666716"/>
    <n v="56"/>
    <n v="0.37333333333333041"/>
    <n v="8"/>
    <n v="0.17777777777777731"/>
    <n v="10"/>
    <n v="0.33339999999999997"/>
    <n v="1"/>
    <n v="6.666666666666686E-2"/>
    <n v="0"/>
    <n v="1.3877787807814457E-16"/>
    <n v="1"/>
    <x v="0"/>
  </r>
  <r>
    <s v="CASTROL"/>
    <x v="0"/>
    <d v="2014-12-30T00:00:00"/>
    <s v="SIN"/>
    <s v="UPA400"/>
    <x v="5"/>
    <x v="25"/>
    <n v="850965"/>
    <n v="1967"/>
    <n v="0"/>
    <n v="2"/>
    <m/>
    <n v="2"/>
    <n v="6.7640000000000002"/>
    <n v="31.36"/>
    <n v="1.1000000000000001"/>
    <n v="0.06"/>
    <m/>
    <n v="5"/>
    <n v="6"/>
    <n v="1"/>
    <n v="0"/>
    <n v="1"/>
    <n v="3"/>
    <n v="0"/>
    <m/>
    <n v="0"/>
    <n v="32"/>
    <n v="1"/>
    <n v="0"/>
    <n v="5"/>
    <n v="1.6666666666670507E-2"/>
    <n v="6"/>
    <n v="3.9999999999997524E-2"/>
    <n v="1"/>
    <n v="2.222222222222173E-2"/>
    <n v="3"/>
    <n v="0.1000000000000002"/>
    <n v="1"/>
    <n v="6.666666666666686E-2"/>
    <n v="0"/>
    <n v="1.3877787807814457E-16"/>
    <n v="0"/>
    <x v="1"/>
  </r>
  <r>
    <s v="CASTROL"/>
    <x v="0"/>
    <d v="2014-12-30T00:00:00"/>
    <s v="CON"/>
    <s v="UPA400"/>
    <x v="5"/>
    <x v="14"/>
    <n v="843125"/>
    <n v="78571"/>
    <n v="0"/>
    <n v="3"/>
    <m/>
    <n v="9"/>
    <n v="6.2"/>
    <n v="29.3"/>
    <n v="1.04"/>
    <n v="0.03"/>
    <m/>
    <n v="60"/>
    <n v="67"/>
    <n v="10"/>
    <n v="0"/>
    <n v="9"/>
    <n v="5"/>
    <n v="0"/>
    <n v="1"/>
    <n v="0"/>
    <n v="67"/>
    <n v="20"/>
    <n v="2"/>
    <n v="60"/>
    <n v="0.20000000000000359"/>
    <n v="67"/>
    <n v="0.4466666666666636"/>
    <n v="9"/>
    <n v="0.19999999999999954"/>
    <n v="5"/>
    <n v="0.16666666666666685"/>
    <n v="10"/>
    <n v="0.66666666666666674"/>
    <n v="0"/>
    <n v="1.3877787807814457E-16"/>
    <n v="0"/>
    <x v="2"/>
  </r>
  <r>
    <s v="SHELL"/>
    <x v="0"/>
    <d v="2014-12-30T00:00:00"/>
    <s v="CON"/>
    <s v="UPA400"/>
    <x v="5"/>
    <x v="40"/>
    <n v="853904"/>
    <n v="104697"/>
    <n v="0"/>
    <n v="6"/>
    <m/>
    <n v="7"/>
    <n v="7.1"/>
    <n v="35.799999999999997"/>
    <n v="1.05"/>
    <n v="0.05"/>
    <m/>
    <n v="95"/>
    <n v="93"/>
    <n v="6"/>
    <n v="0"/>
    <n v="29"/>
    <n v="9"/>
    <n v="1"/>
    <n v="1"/>
    <n v="1"/>
    <n v="45"/>
    <n v="17"/>
    <n v="1"/>
    <n v="95"/>
    <n v="0.31666666666667059"/>
    <n v="93"/>
    <n v="0.62"/>
    <n v="29"/>
    <n v="0.64444444444444393"/>
    <n v="9"/>
    <n v="0.30000000000000016"/>
    <n v="6"/>
    <n v="0.40000000000000013"/>
    <n v="0"/>
    <n v="1.3877787807814457E-16"/>
    <n v="0"/>
    <x v="3"/>
  </r>
  <r>
    <s v="SHELL"/>
    <x v="0"/>
    <d v="2014-12-30T00:00:00"/>
    <s v="CON"/>
    <s v="UPA400"/>
    <x v="5"/>
    <x v="41"/>
    <n v="822500"/>
    <n v="73293"/>
    <n v="0"/>
    <n v="4"/>
    <m/>
    <n v="2"/>
    <n v="7.2"/>
    <n v="37.200000000000003"/>
    <n v="0.93"/>
    <n v="7.0000000000000007E-2"/>
    <s v=""/>
    <n v="97"/>
    <n v="70"/>
    <n v="3"/>
    <n v="0"/>
    <n v="9"/>
    <n v="6"/>
    <n v="0"/>
    <n v="0"/>
    <n v="0"/>
    <n v="46"/>
    <n v="19"/>
    <n v="1"/>
    <n v="97"/>
    <n v="0.3233333333333373"/>
    <n v="70"/>
    <n v="0.46666666666666357"/>
    <n v="9"/>
    <n v="0.19999999999999954"/>
    <n v="6"/>
    <n v="0.20000000000000018"/>
    <n v="3"/>
    <n v="0.20000000000000018"/>
    <n v="0"/>
    <n v="1.3877787807814457E-16"/>
    <n v="0"/>
    <x v="4"/>
  </r>
  <r>
    <s v="CASTROL"/>
    <x v="0"/>
    <d v="2014-12-30T00:00:00"/>
    <s v="CON"/>
    <s v="UPA400"/>
    <x v="5"/>
    <x v="42"/>
    <n v="780493"/>
    <n v="31286"/>
    <n v="0"/>
    <n v="1"/>
    <n v="-1"/>
    <n v="2"/>
    <n v="7.2"/>
    <n v="37.700000000000003"/>
    <n v="0.5"/>
    <n v="0.1"/>
    <s v="Clara"/>
    <n v="47"/>
    <n v="29"/>
    <n v="1"/>
    <n v="0"/>
    <n v="5"/>
    <n v="4"/>
    <n v="0"/>
    <n v="0"/>
    <n v="0"/>
    <n v="37"/>
    <n v="14"/>
    <n v="0"/>
    <n v="47"/>
    <n v="0.15666666666667034"/>
    <n v="29"/>
    <n v="0.19333333333333075"/>
    <n v="5"/>
    <n v="0.11111111111111063"/>
    <n v="4"/>
    <n v="0.13333333333333353"/>
    <n v="1"/>
    <n v="6.666666666666686E-2"/>
    <n v="0"/>
    <n v="1.3877787807814457E-16"/>
    <n v="0"/>
    <x v="5"/>
  </r>
  <r>
    <s v="CASTROL"/>
    <x v="0"/>
    <d v="2014-12-30T00:00:00"/>
    <s v="CON"/>
    <s v="UPA400"/>
    <x v="5"/>
    <x v="43"/>
    <n v="749210"/>
    <n v="118584"/>
    <n v="0"/>
    <n v="2.9"/>
    <n v="0"/>
    <n v="13.5"/>
    <n v="7.2"/>
    <n v="38.6"/>
    <m/>
    <n v="-1"/>
    <s v="Oscura"/>
    <n v="133.9"/>
    <n v="75.900000000000006"/>
    <n v="4.9000000000000004"/>
    <n v="3"/>
    <n v="15.2"/>
    <n v="13.8"/>
    <n v="0.8"/>
    <n v="0"/>
    <n v="0"/>
    <n v="124"/>
    <n v="49.5"/>
    <n v="0.2"/>
    <n v="134"/>
    <n v="0.44666666666667143"/>
    <n v="76"/>
    <n v="0.50666666666666349"/>
    <n v="15"/>
    <n v="0.33333333333333282"/>
    <n v="14"/>
    <n v="0.46666666666666679"/>
    <n v="5"/>
    <n v="0.33333333333333348"/>
    <n v="3"/>
    <n v="0.30000000000000016"/>
    <n v="0"/>
    <x v="6"/>
  </r>
  <r>
    <s v="CASTROL"/>
    <x v="0"/>
    <d v="2014-12-30T00:00:00"/>
    <s v="CON"/>
    <s v="UPA400"/>
    <x v="5"/>
    <x v="5"/>
    <n v="728156"/>
    <n v="97530"/>
    <n v="0"/>
    <n v="0"/>
    <n v="0"/>
    <n v="13.2"/>
    <n v="6.9"/>
    <n v="37.299999999999997"/>
    <m/>
    <n v="-1"/>
    <s v="Oscura"/>
    <n v="102.1"/>
    <n v="22"/>
    <n v="3.5"/>
    <n v="2"/>
    <n v="5"/>
    <n v="14.7"/>
    <n v="1.1000000000000001"/>
    <n v="2.1"/>
    <n v="0"/>
    <n v="352.6"/>
    <n v="60.9"/>
    <n v="0.5"/>
    <n v="102"/>
    <n v="0.34000000000000408"/>
    <n v="22"/>
    <n v="0.14666666666666417"/>
    <n v="5"/>
    <n v="0.11111111111111063"/>
    <n v="15"/>
    <n v="0.50000000000000011"/>
    <n v="4"/>
    <n v="0.26666666666666683"/>
    <n v="2"/>
    <n v="0.20000000000000015"/>
    <n v="0"/>
    <x v="7"/>
  </r>
  <r>
    <s v="CASTROL"/>
    <x v="0"/>
    <d v="2014-12-30T00:00:00"/>
    <s v="CON"/>
    <s v="UPA400"/>
    <x v="5"/>
    <x v="44"/>
    <n v="691679"/>
    <n v="61053"/>
    <n v="0"/>
    <n v="12"/>
    <n v="0"/>
    <n v="15"/>
    <n v="6.9"/>
    <n v="37.299999999999997"/>
    <m/>
    <n v="-1"/>
    <s v="Oscura"/>
    <n v="42.6"/>
    <n v="36.799999999999997"/>
    <n v="4.5"/>
    <n v="0"/>
    <n v="6.9"/>
    <n v="10.6"/>
    <n v="0.7"/>
    <n v="0"/>
    <n v="0"/>
    <n v="151.1"/>
    <n v="48.8"/>
    <n v="2.2999999999999998"/>
    <n v="43"/>
    <n v="0.14333333333333703"/>
    <n v="37"/>
    <n v="0.24666666666666398"/>
    <n v="7"/>
    <n v="0.15555555555555509"/>
    <n v="11"/>
    <n v="0.36666666666666681"/>
    <n v="5"/>
    <n v="0.33333333333333348"/>
    <n v="0"/>
    <n v="1.3877787807814457E-16"/>
    <n v="0"/>
    <x v="8"/>
  </r>
  <r>
    <s v="SHELL"/>
    <x v="0"/>
    <d v="2009-09-11T00:00:00"/>
    <s v="SIN"/>
    <s v="UPA400"/>
    <x v="6"/>
    <x v="45"/>
    <n v="907774"/>
    <n v="58776"/>
    <n v="0"/>
    <n v="2"/>
    <m/>
    <n v="2"/>
    <n v="6.2"/>
    <m/>
    <m/>
    <n v="0.15"/>
    <m/>
    <n v="16"/>
    <n v="45"/>
    <n v="0"/>
    <n v="0"/>
    <n v="4"/>
    <n v="3"/>
    <n v="0"/>
    <n v="1"/>
    <n v="0"/>
    <n v="35"/>
    <n v="5"/>
    <n v="0"/>
    <n v="16"/>
    <n v="5.3333333333337181E-2"/>
    <n v="45"/>
    <n v="0.29999999999999721"/>
    <n v="4"/>
    <n v="8.8888888888888407E-2"/>
    <n v="3"/>
    <n v="0.1000000000000002"/>
    <n v="0"/>
    <n v="1.9428902930940239E-16"/>
    <n v="0"/>
    <n v="1.3877787807814457E-16"/>
    <n v="1"/>
    <x v="0"/>
  </r>
  <r>
    <s v="CASTROL"/>
    <x v="0"/>
    <d v="2009-09-11T00:00:00"/>
    <s v="SIN"/>
    <s v="UPA400"/>
    <x v="6"/>
    <x v="2"/>
    <n v="883579"/>
    <n v="8196"/>
    <n v="0"/>
    <n v="2"/>
    <m/>
    <n v="1"/>
    <n v="6.5439999999999996"/>
    <n v="30.42"/>
    <n v="1.04"/>
    <n v="0.36"/>
    <m/>
    <n v="20"/>
    <n v="21"/>
    <n v="4"/>
    <n v="0"/>
    <n v="4"/>
    <n v="1"/>
    <n v="0"/>
    <m/>
    <n v="0"/>
    <n v="30"/>
    <n v="2"/>
    <n v="0"/>
    <n v="20"/>
    <n v="6.666666666667051E-2"/>
    <n v="21"/>
    <n v="0.13999999999999752"/>
    <n v="4"/>
    <n v="8.8888888888888407E-2"/>
    <n v="1"/>
    <n v="3.3333333333333541E-2"/>
    <n v="4"/>
    <n v="0.26666666666666683"/>
    <n v="0"/>
    <n v="1.3877787807814457E-16"/>
    <n v="0"/>
    <x v="1"/>
  </r>
  <r>
    <s v="CASTROL"/>
    <x v="0"/>
    <d v="2009-09-11T00:00:00"/>
    <s v="SIN"/>
    <s v="UPA400"/>
    <x v="6"/>
    <x v="33"/>
    <n v="868568"/>
    <n v="93927"/>
    <n v="0"/>
    <n v="3"/>
    <m/>
    <n v="4"/>
    <n v="6.3"/>
    <n v="30.6"/>
    <n v="1.48"/>
    <n v="0.02"/>
    <m/>
    <n v="26"/>
    <n v="49"/>
    <n v="5"/>
    <n v="0"/>
    <n v="9"/>
    <n v="3"/>
    <n v="0"/>
    <n v="1"/>
    <n v="0"/>
    <n v="42"/>
    <n v="9"/>
    <n v="1"/>
    <n v="26"/>
    <n v="8.6666666666670472E-2"/>
    <n v="49"/>
    <n v="0.32666666666666383"/>
    <n v="9"/>
    <n v="0.19999999999999954"/>
    <n v="3"/>
    <n v="0.1000000000000002"/>
    <n v="5"/>
    <n v="0.33333333333333348"/>
    <n v="0"/>
    <n v="1.3877787807814457E-16"/>
    <n v="0"/>
    <x v="2"/>
  </r>
  <r>
    <s v="SHELL"/>
    <x v="0"/>
    <d v="2009-09-11T00:00:00"/>
    <s v="SIN"/>
    <s v="UPA400"/>
    <x v="6"/>
    <x v="46"/>
    <n v="819732"/>
    <n v="55178"/>
    <n v="0"/>
    <n v="5"/>
    <m/>
    <n v="13"/>
    <n v="6.3"/>
    <n v="31.8"/>
    <n v="1.06"/>
    <n v="0.05"/>
    <m/>
    <n v="58"/>
    <n v="74"/>
    <n v="12"/>
    <n v="0"/>
    <n v="10"/>
    <n v="6"/>
    <n v="0"/>
    <n v="1"/>
    <n v="0"/>
    <n v="77"/>
    <n v="20"/>
    <n v="3"/>
    <n v="58"/>
    <n v="0.19333333333333694"/>
    <n v="74"/>
    <n v="0.49333333333333018"/>
    <n v="10"/>
    <n v="0.22222222222222177"/>
    <n v="6"/>
    <n v="0.20000000000000018"/>
    <n v="12"/>
    <n v="0.8"/>
    <n v="0"/>
    <n v="1.3877787807814457E-16"/>
    <n v="0"/>
    <x v="3"/>
  </r>
  <r>
    <s v="CASTROL"/>
    <x v="0"/>
    <d v="2009-09-11T00:00:00"/>
    <s v="SIN"/>
    <s v="UPA400"/>
    <x v="6"/>
    <x v="47"/>
    <n v="786784"/>
    <n v="9496"/>
    <n v="0"/>
    <n v="6"/>
    <n v="0"/>
    <n v="0"/>
    <n v="7.4"/>
    <n v="37.5"/>
    <n v="0.1"/>
    <n v="0.1"/>
    <s v="Clara"/>
    <n v="5"/>
    <n v="51"/>
    <n v="2"/>
    <n v="0"/>
    <n v="4"/>
    <n v="5"/>
    <n v="0"/>
    <n v="0"/>
    <n v="0"/>
    <n v="33"/>
    <n v="4"/>
    <n v="0"/>
    <n v="5"/>
    <n v="1.6666666666670507E-2"/>
    <n v="51"/>
    <n v="0.33999999999999714"/>
    <n v="4"/>
    <n v="8.8888888888888407E-2"/>
    <n v="5"/>
    <n v="0.16666666666666685"/>
    <n v="2"/>
    <n v="0.13333333333333353"/>
    <n v="0"/>
    <n v="1.3877787807814457E-16"/>
    <n v="0"/>
    <x v="4"/>
  </r>
  <r>
    <s v="CASTROL"/>
    <x v="0"/>
    <d v="2009-09-11T00:00:00"/>
    <s v="SIN"/>
    <s v="UPA400"/>
    <x v="6"/>
    <x v="48"/>
    <n v="760677"/>
    <n v="120686"/>
    <n v="0"/>
    <n v="6"/>
    <n v="-1"/>
    <n v="5"/>
    <n v="7.2"/>
    <n v="38.4"/>
    <n v="0.5"/>
    <n v="0.1"/>
    <s v="Clara"/>
    <n v="154"/>
    <n v="113"/>
    <n v="8"/>
    <n v="0"/>
    <n v="23"/>
    <n v="11"/>
    <n v="1"/>
    <n v="1"/>
    <n v="-1"/>
    <n v="44"/>
    <n v="15"/>
    <n v="2"/>
    <n v="154"/>
    <n v="0.5133333333333383"/>
    <n v="113"/>
    <n v="0.75333333333333174"/>
    <n v="23"/>
    <n v="0.51111111111111041"/>
    <n v="11"/>
    <n v="0.36666666666666681"/>
    <n v="8"/>
    <n v="0.53333333333333344"/>
    <n v="0"/>
    <n v="1.3877787807814457E-16"/>
    <n v="0"/>
    <x v="5"/>
  </r>
  <r>
    <s v="CASTROL"/>
    <x v="0"/>
    <d v="2009-09-11T00:00:00"/>
    <s v="SIN"/>
    <s v="UPA400"/>
    <x v="6"/>
    <x v="49"/>
    <n v="750615"/>
    <n v="110624"/>
    <n v="0"/>
    <n v="31.6"/>
    <n v="0"/>
    <n v="7.6"/>
    <n v="6.7"/>
    <n v="37.5"/>
    <m/>
    <n v="-1"/>
    <s v="Oscura"/>
    <n v="127.2"/>
    <n v="87.2"/>
    <n v="6.7"/>
    <n v="5.0999999999999996"/>
    <n v="18.600000000000001"/>
    <n v="13.2"/>
    <n v="1.1000000000000001"/>
    <n v="0"/>
    <n v="0"/>
    <n v="100.2"/>
    <n v="29.6"/>
    <n v="18.5"/>
    <n v="127"/>
    <n v="0.42333333333333795"/>
    <n v="87"/>
    <n v="0.5799999999999973"/>
    <n v="19"/>
    <n v="0.42222222222222161"/>
    <n v="13"/>
    <n v="0.43333333333333346"/>
    <n v="7"/>
    <n v="0.46666666666666679"/>
    <n v="5"/>
    <n v="0.50000000000000011"/>
    <n v="0"/>
    <x v="6"/>
  </r>
  <r>
    <s v="CASTROL"/>
    <x v="0"/>
    <d v="2009-09-11T00:00:00"/>
    <s v="SIN"/>
    <s v="UPA400"/>
    <x v="6"/>
    <x v="37"/>
    <n v="718316"/>
    <n v="78325"/>
    <n v="0"/>
    <n v="0"/>
    <n v="0"/>
    <n v="4.9000000000000004"/>
    <n v="7"/>
    <n v="36.9"/>
    <m/>
    <n v="-1"/>
    <s v="Oscura"/>
    <n v="62.9"/>
    <n v="1"/>
    <n v="3.7"/>
    <n v="3.6"/>
    <n v="0.9"/>
    <n v="16.100000000000001"/>
    <n v="0.5"/>
    <n v="0.4"/>
    <n v="0"/>
    <n v="232.7"/>
    <n v="28.9"/>
    <n v="2"/>
    <n v="63"/>
    <n v="0.21000000000000357"/>
    <n v="1"/>
    <n v="6.6666666666641847E-3"/>
    <n v="1"/>
    <n v="2.222222222222173E-2"/>
    <n v="16"/>
    <n v="0.53333333333333344"/>
    <n v="4"/>
    <n v="0.26666666666666683"/>
    <n v="4"/>
    <n v="0.40000000000000013"/>
    <n v="0"/>
    <x v="7"/>
  </r>
  <r>
    <s v="CASTROL"/>
    <x v="0"/>
    <d v="2009-09-11T00:00:00"/>
    <s v="SIN"/>
    <s v="UPA400"/>
    <x v="6"/>
    <x v="50"/>
    <n v="699172"/>
    <n v="59181"/>
    <n v="0"/>
    <n v="0"/>
    <n v="0"/>
    <n v="2.8"/>
    <n v="6.6"/>
    <n v="38.1"/>
    <m/>
    <n v="-1"/>
    <s v="Oscura"/>
    <n v="76.400000000000006"/>
    <n v="38"/>
    <n v="7.1"/>
    <n v="3.3"/>
    <n v="6.7"/>
    <n v="20"/>
    <n v="1.6"/>
    <n v="2.5"/>
    <n v="0"/>
    <n v="188.3"/>
    <n v="35.200000000000003"/>
    <n v="21.2"/>
    <n v="76"/>
    <n v="0.25333333333333685"/>
    <n v="38"/>
    <n v="0.25333333333333063"/>
    <n v="7"/>
    <n v="0.15555555555555509"/>
    <n v="20"/>
    <n v="0.66666666666666674"/>
    <n v="7"/>
    <n v="0.46666666666666679"/>
    <n v="3"/>
    <n v="0.30000000000000016"/>
    <n v="0"/>
    <x v="8"/>
  </r>
  <r>
    <s v="SHELL"/>
    <x v="0"/>
    <d v="2011-10-30T00:00:00"/>
    <s v="SIN"/>
    <s v="UPA400"/>
    <x v="7"/>
    <x v="51"/>
    <n v="947833"/>
    <n v="72450"/>
    <n v="0"/>
    <n v="5"/>
    <m/>
    <n v="3"/>
    <n v="5.8"/>
    <m/>
    <m/>
    <n v="0.96"/>
    <m/>
    <n v="121"/>
    <n v="93"/>
    <n v="9"/>
    <n v="0"/>
    <n v="10"/>
    <n v="13"/>
    <n v="0"/>
    <n v="1"/>
    <n v="0"/>
    <n v="45"/>
    <n v="10"/>
    <n v="0"/>
    <n v="121"/>
    <n v="0.40333333333333782"/>
    <n v="93"/>
    <n v="0.62"/>
    <n v="10"/>
    <n v="0.22222222222222177"/>
    <n v="13"/>
    <n v="0.43333333333333346"/>
    <n v="9"/>
    <n v="0.60000000000000009"/>
    <n v="0"/>
    <n v="1.3877787807814457E-16"/>
    <n v="1"/>
    <x v="0"/>
  </r>
  <r>
    <s v="CASTROL"/>
    <x v="0"/>
    <d v="2011-10-30T00:00:00"/>
    <s v="SIN"/>
    <s v="UPA400"/>
    <x v="7"/>
    <x v="2"/>
    <n v="884498"/>
    <n v="8597"/>
    <n v="0"/>
    <n v="1"/>
    <m/>
    <n v="2"/>
    <n v="6.5380000000000003"/>
    <n v="30.02"/>
    <n v="1.03"/>
    <n v="0.2"/>
    <m/>
    <n v="8"/>
    <n v="9"/>
    <n v="1"/>
    <n v="0"/>
    <n v="2"/>
    <n v="2"/>
    <n v="0"/>
    <m/>
    <n v="0"/>
    <n v="29"/>
    <n v="0"/>
    <n v="0"/>
    <n v="8"/>
    <n v="2.6666666666670509E-2"/>
    <n v="9"/>
    <n v="5.9999999999997528E-2"/>
    <n v="2"/>
    <n v="4.4444444444443953E-2"/>
    <n v="2"/>
    <n v="6.6666666666666874E-2"/>
    <n v="1"/>
    <n v="6.666666666666686E-2"/>
    <n v="0"/>
    <n v="1.3877787807814457E-16"/>
    <n v="0"/>
    <x v="1"/>
  </r>
  <r>
    <s v="CASTROL"/>
    <x v="0"/>
    <d v="2011-10-30T00:00:00"/>
    <s v="SIN"/>
    <s v="UPA400"/>
    <x v="7"/>
    <x v="52"/>
    <n v="868868"/>
    <n v="102964"/>
    <n v="0"/>
    <n v="3"/>
    <m/>
    <n v="2"/>
    <n v="7"/>
    <n v="34.4"/>
    <n v="1.45"/>
    <n v="0.03"/>
    <m/>
    <n v="69"/>
    <n v="51"/>
    <n v="3"/>
    <n v="0"/>
    <n v="8"/>
    <n v="7"/>
    <n v="0"/>
    <n v="0"/>
    <n v="0"/>
    <n v="32"/>
    <n v="6"/>
    <n v="1"/>
    <n v="69"/>
    <n v="0.23000000000000353"/>
    <n v="51"/>
    <n v="0.33999999999999714"/>
    <n v="8"/>
    <n v="0.17777777777777731"/>
    <n v="7"/>
    <n v="0.2333333333333335"/>
    <n v="3"/>
    <n v="0.20000000000000018"/>
    <n v="0"/>
    <n v="1.3877787807814457E-16"/>
    <n v="0"/>
    <x v="2"/>
  </r>
  <r>
    <s v="SHELL"/>
    <x v="0"/>
    <d v="2011-10-30T00:00:00"/>
    <s v="SIN"/>
    <s v="UPA400"/>
    <x v="7"/>
    <x v="53"/>
    <n v="841176"/>
    <n v="66535"/>
    <n v="0"/>
    <n v="7"/>
    <m/>
    <n v="2"/>
    <n v="6.7"/>
    <n v="34.200000000000003"/>
    <n v="0.18"/>
    <n v="0.04"/>
    <m/>
    <n v="18"/>
    <n v="58"/>
    <n v="0"/>
    <n v="0"/>
    <n v="9"/>
    <n v="1"/>
    <n v="0"/>
    <n v="1"/>
    <n v="1"/>
    <n v="29"/>
    <n v="6"/>
    <n v="1"/>
    <n v="18"/>
    <n v="6.0000000000003849E-2"/>
    <n v="58"/>
    <n v="0.38666666666666372"/>
    <n v="9"/>
    <n v="0.19999999999999954"/>
    <n v="1"/>
    <n v="3.3333333333333541E-2"/>
    <n v="0"/>
    <n v="1.9428902930940239E-16"/>
    <n v="0"/>
    <n v="1.3877787807814457E-16"/>
    <n v="0"/>
    <x v="3"/>
  </r>
  <r>
    <s v="CASTROL"/>
    <x v="0"/>
    <d v="2011-10-30T00:00:00"/>
    <s v="SIN"/>
    <s v="UPA400"/>
    <x v="7"/>
    <x v="54"/>
    <n v="808112"/>
    <n v="33471"/>
    <n v="0"/>
    <n v="5"/>
    <m/>
    <n v="2"/>
    <n v="7"/>
    <n v="34.700000000000003"/>
    <n v="1.25"/>
    <n v="0.03"/>
    <s v=""/>
    <n v="11"/>
    <n v="42"/>
    <n v="0"/>
    <n v="0"/>
    <n v="6"/>
    <n v="1"/>
    <n v="0"/>
    <n v="0"/>
    <n v="0"/>
    <n v="25"/>
    <n v="5"/>
    <n v="1"/>
    <n v="11"/>
    <n v="3.6666666666670511E-2"/>
    <n v="42"/>
    <n v="0.27999999999999725"/>
    <n v="6"/>
    <n v="0.13333333333333286"/>
    <n v="1"/>
    <n v="3.3333333333333541E-2"/>
    <n v="0"/>
    <n v="1.9428902930940239E-16"/>
    <n v="0"/>
    <n v="1.3877787807814457E-16"/>
    <n v="0"/>
    <x v="4"/>
  </r>
  <r>
    <s v="CASTROL"/>
    <x v="0"/>
    <d v="2011-10-30T00:00:00"/>
    <s v="SIN"/>
    <s v="UPA400"/>
    <x v="7"/>
    <x v="55"/>
    <n v="742754"/>
    <n v="89924"/>
    <n v="0"/>
    <n v="2.2999999999999998"/>
    <n v="0"/>
    <n v="14.9"/>
    <n v="6.9"/>
    <n v="36.700000000000003"/>
    <m/>
    <n v="-1"/>
    <s v="Oscura"/>
    <n v="37.700000000000003"/>
    <n v="63"/>
    <n v="6.2"/>
    <n v="2.6"/>
    <n v="13"/>
    <n v="7.5"/>
    <n v="1"/>
    <n v="0"/>
    <n v="0"/>
    <n v="249.4"/>
    <n v="64.099999999999994"/>
    <n v="3.2"/>
    <n v="38"/>
    <n v="0.1266666666666704"/>
    <n v="63"/>
    <n v="0.41999999999999699"/>
    <n v="13"/>
    <n v="0.28888888888888842"/>
    <n v="8"/>
    <n v="0.26666666666666683"/>
    <n v="6"/>
    <n v="0.40000000000000013"/>
    <n v="3"/>
    <n v="0.30000000000000016"/>
    <n v="0"/>
    <x v="5"/>
  </r>
  <r>
    <s v="CASTROL"/>
    <x v="0"/>
    <d v="2011-10-30T00:00:00"/>
    <s v="SIN"/>
    <s v="UPA400"/>
    <x v="7"/>
    <x v="5"/>
    <n v="712229"/>
    <n v="59737"/>
    <n v="0"/>
    <n v="0"/>
    <n v="0"/>
    <n v="7.8"/>
    <n v="6.7"/>
    <n v="36.9"/>
    <m/>
    <n v="-1"/>
    <s v="Oscura"/>
    <n v="19.5"/>
    <n v="24.9"/>
    <n v="1.6"/>
    <n v="1.7"/>
    <n v="3.4"/>
    <n v="8.6999999999999993"/>
    <n v="1"/>
    <n v="1.5"/>
    <n v="0"/>
    <n v="213.9"/>
    <n v="40.4"/>
    <n v="0.5"/>
    <n v="20"/>
    <n v="6.666666666667051E-2"/>
    <n v="25"/>
    <n v="0.16666666666666413"/>
    <n v="3"/>
    <n v="6.666666666666618E-2"/>
    <n v="9"/>
    <n v="0.30000000000000016"/>
    <n v="2"/>
    <n v="0.13333333333333353"/>
    <n v="2"/>
    <n v="0.20000000000000015"/>
    <n v="0"/>
    <x v="6"/>
  </r>
  <r>
    <s v="MOBIL"/>
    <x v="0"/>
    <d v="2013-08-27T00:00:00"/>
    <s v="SIN"/>
    <s v="O500 EURO V"/>
    <x v="8"/>
    <x v="56"/>
    <n v="945897"/>
    <n v="11429"/>
    <n v="0"/>
    <n v="2"/>
    <m/>
    <n v="1"/>
    <n v="7"/>
    <n v="34.4"/>
    <n v="1.25"/>
    <n v="0.02"/>
    <m/>
    <n v="21"/>
    <n v="22"/>
    <n v="0"/>
    <n v="0"/>
    <n v="3"/>
    <n v="3"/>
    <n v="0"/>
    <n v="0"/>
    <n v="0"/>
    <n v="39"/>
    <n v="2"/>
    <n v="0"/>
    <n v="21"/>
    <n v="7.0000000000003837E-2"/>
    <n v="22"/>
    <n v="0.14666666666666417"/>
    <n v="3"/>
    <n v="6.666666666666618E-2"/>
    <n v="3"/>
    <n v="0.1000000000000002"/>
    <n v="0"/>
    <n v="1.9428902930940239E-16"/>
    <n v="0"/>
    <n v="1.3877787807814457E-16"/>
    <n v="1"/>
    <x v="0"/>
  </r>
  <r>
    <s v="CASTROL"/>
    <x v="0"/>
    <d v="2013-08-27T00:00:00"/>
    <s v="SIN"/>
    <s v="UPA400"/>
    <x v="8"/>
    <x v="57"/>
    <n v="942900"/>
    <n v="8432"/>
    <n v="0"/>
    <n v="1"/>
    <m/>
    <n v="1"/>
    <n v="7"/>
    <m/>
    <m/>
    <n v="2.52"/>
    <m/>
    <n v="22"/>
    <n v="20"/>
    <n v="1"/>
    <n v="0"/>
    <n v="3"/>
    <n v="2"/>
    <n v="0"/>
    <n v="0"/>
    <n v="0"/>
    <n v="37"/>
    <n v="1"/>
    <n v="0"/>
    <n v="22"/>
    <n v="7.3333333333337164E-2"/>
    <n v="20"/>
    <n v="0.13333333333333086"/>
    <n v="3"/>
    <n v="6.666666666666618E-2"/>
    <n v="2"/>
    <n v="6.6666666666666874E-2"/>
    <n v="1"/>
    <n v="6.666666666666686E-2"/>
    <n v="0"/>
    <n v="1.3877787807814457E-16"/>
    <n v="0"/>
    <x v="1"/>
  </r>
  <r>
    <s v="CASTROL"/>
    <x v="0"/>
    <d v="2013-08-27T00:00:00"/>
    <s v="SIN"/>
    <s v="UPA400"/>
    <x v="8"/>
    <x v="58"/>
    <n v="934468"/>
    <n v="58567"/>
    <n v="0"/>
    <n v="4"/>
    <m/>
    <n v="1"/>
    <n v="6"/>
    <m/>
    <m/>
    <n v="0.05"/>
    <m/>
    <n v="50"/>
    <n v="53"/>
    <n v="3"/>
    <n v="0"/>
    <n v="12"/>
    <n v="5"/>
    <n v="1"/>
    <n v="0"/>
    <n v="0"/>
    <n v="34"/>
    <n v="4"/>
    <n v="1"/>
    <n v="50"/>
    <n v="0.16666666666667032"/>
    <n v="53"/>
    <n v="0.35333333333333045"/>
    <n v="12"/>
    <n v="0.26666666666666622"/>
    <n v="5"/>
    <n v="0.16666666666666685"/>
    <n v="3"/>
    <n v="0.20000000000000018"/>
    <n v="0"/>
    <n v="1.3877787807814457E-16"/>
    <n v="0"/>
    <x v="2"/>
  </r>
  <r>
    <s v="CASTROL"/>
    <x v="0"/>
    <d v="2013-08-27T00:00:00"/>
    <s v="SIN"/>
    <s v="UPA400"/>
    <x v="8"/>
    <x v="59"/>
    <n v="925697"/>
    <n v="49796"/>
    <n v="0"/>
    <n v="4"/>
    <m/>
    <n v="1"/>
    <n v="6"/>
    <m/>
    <m/>
    <n v="0.38"/>
    <m/>
    <n v="23"/>
    <n v="30"/>
    <n v="1"/>
    <n v="0"/>
    <n v="8"/>
    <n v="3"/>
    <n v="0"/>
    <n v="0"/>
    <n v="0"/>
    <n v="29"/>
    <n v="2"/>
    <n v="0"/>
    <n v="23"/>
    <n v="7.6666666666670491E-2"/>
    <n v="30"/>
    <n v="0.1999999999999974"/>
    <n v="8"/>
    <n v="0.17777777777777731"/>
    <n v="3"/>
    <n v="0.1000000000000002"/>
    <n v="1"/>
    <n v="6.666666666666686E-2"/>
    <n v="0"/>
    <n v="1.3877787807814457E-16"/>
    <n v="0"/>
    <x v="3"/>
  </r>
  <r>
    <s v="CASTROL"/>
    <x v="0"/>
    <d v="2013-08-27T00:00:00"/>
    <s v="SIN"/>
    <s v="UPA400"/>
    <x v="8"/>
    <x v="2"/>
    <n v="888013"/>
    <n v="65765"/>
    <n v="0"/>
    <n v="5"/>
    <m/>
    <n v="4"/>
    <n v="6.1959999999999997"/>
    <n v="29.35"/>
    <n v="0.96"/>
    <n v="1.17"/>
    <m/>
    <n v="59"/>
    <n v="76"/>
    <n v="20"/>
    <n v="0"/>
    <n v="12"/>
    <n v="5"/>
    <n v="0"/>
    <m/>
    <n v="1"/>
    <n v="37"/>
    <n v="8"/>
    <n v="1"/>
    <n v="59"/>
    <n v="0.19666666666667026"/>
    <n v="76"/>
    <n v="0.50666666666666349"/>
    <n v="12"/>
    <n v="0.26666666666666622"/>
    <n v="5"/>
    <n v="0.16666666666666685"/>
    <n v="20"/>
    <n v="1"/>
    <n v="0"/>
    <n v="1.3877787807814457E-16"/>
    <n v="0"/>
    <x v="4"/>
  </r>
  <r>
    <s v="CASTROL"/>
    <x v="0"/>
    <d v="2013-08-27T00:00:00"/>
    <s v="SIN"/>
    <s v="UPA400"/>
    <x v="8"/>
    <x v="60"/>
    <n v="881627"/>
    <n v="59379"/>
    <n v="0"/>
    <n v="5"/>
    <m/>
    <n v="3"/>
    <n v="6.3"/>
    <n v="30.6"/>
    <n v="1.2"/>
    <n v="1.03"/>
    <m/>
    <n v="58"/>
    <n v="69"/>
    <n v="21"/>
    <n v="0"/>
    <n v="11"/>
    <n v="5"/>
    <n v="0"/>
    <n v="0"/>
    <n v="1"/>
    <n v="36"/>
    <n v="9"/>
    <n v="1"/>
    <n v="58"/>
    <n v="0.19333333333333694"/>
    <n v="69"/>
    <n v="0.45999999999999691"/>
    <n v="11"/>
    <n v="0.24444444444444399"/>
    <n v="5"/>
    <n v="0.16666666666666685"/>
    <n v="21"/>
    <n v="1"/>
    <n v="0"/>
    <n v="1.3877787807814457E-16"/>
    <n v="0"/>
    <x v="5"/>
  </r>
  <r>
    <s v="SHELL"/>
    <x v="0"/>
    <d v="2013-08-27T00:00:00"/>
    <s v="SIN"/>
    <s v="UPA400"/>
    <x v="8"/>
    <x v="61"/>
    <n v="825172"/>
    <n v="59268"/>
    <n v="0"/>
    <n v="2"/>
    <m/>
    <n v="5"/>
    <n v="7.1"/>
    <n v="36.5"/>
    <n v="1.07"/>
    <n v="0.03"/>
    <s v="   CLARA"/>
    <n v="31"/>
    <n v="20"/>
    <n v="2"/>
    <n v="0"/>
    <n v="4"/>
    <n v="4"/>
    <n v="0"/>
    <n v="0"/>
    <n v="0"/>
    <n v="22"/>
    <n v="1"/>
    <n v="0"/>
    <n v="31"/>
    <n v="0.10333333333333711"/>
    <n v="20"/>
    <n v="0.13333333333333086"/>
    <n v="4"/>
    <n v="8.8888888888888407E-2"/>
    <n v="4"/>
    <n v="0.13333333333333353"/>
    <n v="2"/>
    <n v="0.13333333333333353"/>
    <n v="0"/>
    <n v="1.3877787807814457E-16"/>
    <n v="0"/>
    <x v="6"/>
  </r>
  <r>
    <s v="CASTROL"/>
    <x v="0"/>
    <d v="2013-08-27T00:00:00"/>
    <s v="SIN"/>
    <s v="UPA400"/>
    <x v="8"/>
    <x v="62"/>
    <n v="794535"/>
    <n v="28631"/>
    <n v="0"/>
    <n v="2"/>
    <m/>
    <n v="4"/>
    <n v="7.1"/>
    <n v="36.4"/>
    <n v="1"/>
    <n v="0"/>
    <s v="Clara"/>
    <n v="29"/>
    <n v="27"/>
    <n v="0"/>
    <n v="0"/>
    <n v="3"/>
    <n v="3"/>
    <n v="0"/>
    <n v="0"/>
    <n v="0"/>
    <n v="26"/>
    <n v="5"/>
    <n v="1"/>
    <n v="29"/>
    <n v="9.6666666666670453E-2"/>
    <n v="27"/>
    <n v="0.17999999999999744"/>
    <n v="3"/>
    <n v="6.666666666666618E-2"/>
    <n v="3"/>
    <n v="0.1000000000000002"/>
    <n v="0"/>
    <n v="1.9428902930940239E-16"/>
    <n v="0"/>
    <n v="1.3877787807814457E-16"/>
    <n v="0"/>
    <x v="7"/>
  </r>
  <r>
    <s v="CASTROL"/>
    <x v="0"/>
    <d v="2013-08-27T00:00:00"/>
    <s v="CON"/>
    <s v="UPA400"/>
    <x v="8"/>
    <x v="63"/>
    <n v="748845"/>
    <n v="29590"/>
    <n v="0"/>
    <n v="25.9"/>
    <n v="0"/>
    <n v="3.4"/>
    <n v="7.1"/>
    <n v="36.5"/>
    <m/>
    <n v="-1"/>
    <s v="Oscura"/>
    <n v="33.5"/>
    <n v="29.9"/>
    <n v="1.2"/>
    <n v="1.2"/>
    <n v="5"/>
    <n v="3.4"/>
    <n v="1"/>
    <n v="0"/>
    <n v="0"/>
    <n v="73.7"/>
    <n v="19.7"/>
    <n v="13.1"/>
    <n v="34"/>
    <n v="0.11333333333333709"/>
    <n v="30"/>
    <n v="0.1999999999999974"/>
    <n v="5"/>
    <n v="0.11111111111111063"/>
    <n v="3"/>
    <n v="0.1000000000000002"/>
    <n v="1"/>
    <n v="6.666666666666686E-2"/>
    <n v="1"/>
    <n v="0.10000000000000014"/>
    <n v="0"/>
    <x v="8"/>
  </r>
  <r>
    <s v="CASTROL"/>
    <x v="0"/>
    <d v="2013-08-27T00:00:00"/>
    <s v="CON"/>
    <s v="UPA400"/>
    <x v="8"/>
    <x v="64"/>
    <n v="719255"/>
    <n v="118033"/>
    <n v="0"/>
    <n v="0"/>
    <n v="0"/>
    <n v="6.2"/>
    <n v="6.9"/>
    <n v="37"/>
    <m/>
    <n v="-1"/>
    <s v="Oscura"/>
    <n v="36.4"/>
    <n v="0.8"/>
    <n v="1.1000000000000001"/>
    <n v="0.7"/>
    <n v="2.6"/>
    <n v="5.7"/>
    <n v="1.5"/>
    <n v="0.2"/>
    <n v="0"/>
    <n v="140"/>
    <n v="36.799999999999997"/>
    <n v="0.6"/>
    <n v="36"/>
    <n v="0.12000000000000374"/>
    <n v="1"/>
    <n v="6.6666666666641847E-3"/>
    <n v="3"/>
    <n v="6.666666666666618E-2"/>
    <n v="6"/>
    <n v="0.20000000000000018"/>
    <n v="1"/>
    <n v="6.666666666666686E-2"/>
    <n v="1"/>
    <n v="0.10000000000000014"/>
    <n v="0"/>
    <x v="9"/>
  </r>
  <r>
    <s v="CASTROL"/>
    <x v="0"/>
    <d v="2013-08-27T00:00:00"/>
    <s v="CON"/>
    <s v="UPA400"/>
    <x v="8"/>
    <x v="38"/>
    <n v="702393"/>
    <n v="101171"/>
    <n v="0"/>
    <n v="0"/>
    <n v="0"/>
    <n v="5.7"/>
    <n v="6.9"/>
    <n v="42.5"/>
    <m/>
    <m/>
    <s v="Oscura"/>
    <n v="68.5"/>
    <n v="23.6"/>
    <n v="0.7"/>
    <n v="1.4"/>
    <n v="6.2"/>
    <n v="10.3"/>
    <n v="1.4"/>
    <n v="0"/>
    <n v="0"/>
    <n v="229.8"/>
    <n v="46.7"/>
    <n v="26.7"/>
    <n v="69"/>
    <n v="0.23000000000000353"/>
    <n v="24"/>
    <n v="0.15999999999999748"/>
    <n v="6"/>
    <n v="0.13333333333333286"/>
    <n v="10"/>
    <n v="0.33339999999999997"/>
    <n v="1"/>
    <n v="6.666666666666686E-2"/>
    <n v="1"/>
    <n v="0.10000000000000014"/>
    <n v="0"/>
    <x v="10"/>
  </r>
  <r>
    <s v="CASTROL"/>
    <x v="0"/>
    <d v="2014-04-17T00:00:00"/>
    <s v="SIN"/>
    <s v="UPA400"/>
    <x v="9"/>
    <x v="25"/>
    <n v="891269"/>
    <n v="2920"/>
    <n v="0"/>
    <n v="1"/>
    <m/>
    <n v="2"/>
    <n v="6.6289999999999996"/>
    <n v="30.77"/>
    <n v="0.97"/>
    <n v="0.15"/>
    <m/>
    <n v="33"/>
    <n v="18"/>
    <n v="18"/>
    <n v="0"/>
    <n v="3"/>
    <n v="3"/>
    <n v="0"/>
    <m/>
    <n v="0"/>
    <n v="43"/>
    <n v="2"/>
    <n v="0"/>
    <n v="33"/>
    <n v="0.11000000000000376"/>
    <n v="18"/>
    <n v="0.11999999999999754"/>
    <n v="3"/>
    <n v="6.666666666666618E-2"/>
    <n v="3"/>
    <n v="0.1000000000000002"/>
    <n v="18"/>
    <n v="1"/>
    <n v="0"/>
    <n v="1.3877787807814457E-16"/>
    <n v="1"/>
    <x v="0"/>
  </r>
  <r>
    <s v="CASTROL"/>
    <x v="0"/>
    <d v="2014-04-17T00:00:00"/>
    <s v="SIN"/>
    <s v="UPA400"/>
    <x v="9"/>
    <x v="65"/>
    <n v="888349"/>
    <n v="87945"/>
    <n v="0"/>
    <n v="4"/>
    <m/>
    <n v="4"/>
    <n v="6"/>
    <m/>
    <m/>
    <n v="0.59"/>
    <m/>
    <n v="86"/>
    <n v="53"/>
    <n v="65"/>
    <n v="0"/>
    <n v="10"/>
    <n v="6"/>
    <n v="1"/>
    <n v="1"/>
    <n v="0"/>
    <n v="79"/>
    <n v="8"/>
    <n v="1"/>
    <n v="86"/>
    <n v="0.2866666666666704"/>
    <n v="53"/>
    <n v="0.35333333333333045"/>
    <n v="10"/>
    <n v="0.22222222222222177"/>
    <n v="6"/>
    <n v="0.20000000000000018"/>
    <n v="65"/>
    <n v="1"/>
    <n v="0"/>
    <n v="1.3877787807814457E-16"/>
    <n v="0"/>
    <x v="1"/>
  </r>
  <r>
    <s v="SHELL"/>
    <x v="0"/>
    <d v="2014-04-17T00:00:00"/>
    <s v="SIN"/>
    <s v="UPA400"/>
    <x v="9"/>
    <x v="33"/>
    <n v="877230"/>
    <n v="54982"/>
    <n v="0"/>
    <n v="5"/>
    <m/>
    <n v="3"/>
    <n v="6.3"/>
    <m/>
    <m/>
    <n v="1.05"/>
    <m/>
    <n v="64"/>
    <n v="74"/>
    <n v="23"/>
    <n v="0"/>
    <n v="11"/>
    <n v="6"/>
    <n v="0"/>
    <n v="1"/>
    <n v="1"/>
    <n v="42"/>
    <n v="9"/>
    <n v="1"/>
    <n v="64"/>
    <n v="0.2133333333333369"/>
    <n v="74"/>
    <n v="0.49333333333333018"/>
    <n v="11"/>
    <n v="0.24444444444444399"/>
    <n v="6"/>
    <n v="0.20000000000000018"/>
    <n v="23"/>
    <n v="1"/>
    <n v="0"/>
    <n v="1.3877787807814457E-16"/>
    <n v="0"/>
    <x v="2"/>
  </r>
  <r>
    <s v="SHELL"/>
    <x v="0"/>
    <d v="2014-04-17T00:00:00"/>
    <s v="SIN"/>
    <s v="UPA400"/>
    <x v="9"/>
    <x v="66"/>
    <n v="870699"/>
    <n v="48451"/>
    <n v="0"/>
    <n v="4"/>
    <m/>
    <n v="2"/>
    <n v="6.1"/>
    <m/>
    <m/>
    <n v="0.1"/>
    <m/>
    <n v="22"/>
    <n v="36"/>
    <n v="1"/>
    <n v="0"/>
    <n v="6"/>
    <n v="0"/>
    <n v="0"/>
    <n v="0"/>
    <n v="1"/>
    <n v="26"/>
    <n v="5"/>
    <n v="1"/>
    <n v="22"/>
    <n v="7.3333333333337164E-2"/>
    <n v="36"/>
    <n v="0.23999999999999733"/>
    <n v="6"/>
    <n v="0.13333333333333286"/>
    <n v="0"/>
    <n v="2.0816681711721685E-16"/>
    <n v="1"/>
    <n v="6.666666666666686E-2"/>
    <n v="0"/>
    <n v="1.3877787807814457E-16"/>
    <n v="0"/>
    <x v="3"/>
  </r>
  <r>
    <s v="SHELL"/>
    <x v="0"/>
    <d v="2014-04-17T00:00:00"/>
    <s v="CON"/>
    <s v="UPA400"/>
    <x v="9"/>
    <x v="67"/>
    <n v="795064"/>
    <n v="29533"/>
    <n v="0"/>
    <n v="3"/>
    <n v="0"/>
    <n v="1"/>
    <n v="7.2"/>
    <n v="37.1"/>
    <n v="1"/>
    <n v="0.1"/>
    <s v="Clara"/>
    <n v="13"/>
    <n v="38"/>
    <n v="1"/>
    <n v="0"/>
    <n v="2"/>
    <n v="2"/>
    <n v="0"/>
    <n v="0"/>
    <n v="0"/>
    <n v="29"/>
    <n v="3"/>
    <n v="0"/>
    <n v="13"/>
    <n v="4.3333333333337179E-2"/>
    <n v="38"/>
    <n v="0.25333333333333063"/>
    <n v="2"/>
    <n v="4.4444444444443953E-2"/>
    <n v="2"/>
    <n v="6.6666666666666874E-2"/>
    <n v="1"/>
    <n v="6.666666666666686E-2"/>
    <n v="0"/>
    <n v="1.3877787807814457E-16"/>
    <n v="0"/>
    <x v="4"/>
  </r>
  <r>
    <s v="SHELL"/>
    <x v="0"/>
    <d v="2014-04-17T00:00:00"/>
    <s v="CON"/>
    <s v="UPA400"/>
    <x v="9"/>
    <x v="4"/>
    <n v="765530"/>
    <n v="120785"/>
    <n v="0"/>
    <n v="0"/>
    <n v="-1"/>
    <n v="3"/>
    <n v="7.1"/>
    <n v="38.5"/>
    <n v="0.9"/>
    <n v="0"/>
    <s v="Clara"/>
    <n v="26"/>
    <n v="47"/>
    <n v="3"/>
    <n v="0"/>
    <n v="5"/>
    <n v="2"/>
    <n v="0"/>
    <n v="0"/>
    <n v="-1"/>
    <n v="31"/>
    <n v="3"/>
    <n v="1"/>
    <n v="26"/>
    <n v="8.6666666666670472E-2"/>
    <n v="47"/>
    <n v="0.31333333333333052"/>
    <n v="5"/>
    <n v="0.11111111111111063"/>
    <n v="2"/>
    <n v="6.6666666666666874E-2"/>
    <n v="3"/>
    <n v="0.20000000000000018"/>
    <n v="0"/>
    <n v="1.3877787807814457E-16"/>
    <n v="0"/>
    <x v="5"/>
  </r>
  <r>
    <s v="CASTROL"/>
    <x v="0"/>
    <d v="2014-04-17T00:00:00"/>
    <s v="CON"/>
    <s v="UPA400"/>
    <x v="9"/>
    <x v="68"/>
    <n v="727988"/>
    <n v="83434"/>
    <n v="0"/>
    <n v="0"/>
    <n v="0"/>
    <n v="4.9000000000000004"/>
    <n v="7"/>
    <n v="36.9"/>
    <m/>
    <n v="-1"/>
    <s v="Oscura"/>
    <n v="62.9"/>
    <n v="1"/>
    <n v="3.7"/>
    <n v="3.6"/>
    <n v="0.9"/>
    <n v="16.100000000000001"/>
    <n v="0.5"/>
    <n v="0.4"/>
    <n v="0"/>
    <n v="232.7"/>
    <n v="28.9"/>
    <n v="2"/>
    <n v="63"/>
    <n v="0.21000000000000357"/>
    <n v="1"/>
    <n v="6.6666666666641847E-3"/>
    <n v="1"/>
    <n v="2.222222222222173E-2"/>
    <n v="16"/>
    <n v="0.53333333333333344"/>
    <n v="4"/>
    <n v="0.26666666666666683"/>
    <n v="4"/>
    <n v="0.40000000000000013"/>
    <n v="0"/>
    <x v="6"/>
  </r>
  <r>
    <s v="CASTROL"/>
    <x v="0"/>
    <d v="2014-04-17T00:00:00"/>
    <s v="CON"/>
    <s v="UPA400"/>
    <x v="9"/>
    <x v="69"/>
    <n v="715275"/>
    <n v="70721"/>
    <n v="0"/>
    <n v="0"/>
    <n v="0"/>
    <n v="7.7"/>
    <n v="6.8"/>
    <n v="37.4"/>
    <m/>
    <n v="-1"/>
    <s v="Oscura"/>
    <n v="6.6"/>
    <n v="41.5"/>
    <n v="3.4"/>
    <n v="0"/>
    <n v="6.4"/>
    <n v="4.2"/>
    <n v="0.7"/>
    <n v="0"/>
    <n v="0"/>
    <n v="51.8"/>
    <n v="14.7"/>
    <n v="0.5"/>
    <n v="7"/>
    <n v="2.3333333333337175E-2"/>
    <n v="42"/>
    <n v="0.27999999999999725"/>
    <n v="6"/>
    <n v="0.13333333333333286"/>
    <n v="4"/>
    <n v="0.13333333333333353"/>
    <n v="3"/>
    <n v="0.20000000000000018"/>
    <n v="0"/>
    <n v="1.3877787807814457E-16"/>
    <n v="0"/>
    <x v="7"/>
  </r>
  <r>
    <s v="CASTROL"/>
    <x v="0"/>
    <d v="2014-04-17T00:00:00"/>
    <s v="CON"/>
    <s v="UPA400"/>
    <x v="9"/>
    <x v="70"/>
    <n v="684972"/>
    <n v="40418"/>
    <n v="0"/>
    <n v="0.8"/>
    <n v="0"/>
    <n v="8.1"/>
    <n v="6.3"/>
    <n v="36.5"/>
    <m/>
    <n v="-1"/>
    <s v="Oscura"/>
    <n v="28"/>
    <n v="86.4"/>
    <n v="5.0999999999999996"/>
    <n v="0.6"/>
    <n v="8.1"/>
    <n v="8.4"/>
    <n v="1"/>
    <n v="0"/>
    <n v="0"/>
    <n v="92.7"/>
    <n v="30"/>
    <n v="2.9"/>
    <n v="28"/>
    <n v="9.3333333333337126E-2"/>
    <n v="86"/>
    <n v="0.57333333333333059"/>
    <n v="8"/>
    <n v="0.17777777777777731"/>
    <n v="8"/>
    <n v="0.26666666666666683"/>
    <n v="5"/>
    <n v="0.33333333333333348"/>
    <n v="1"/>
    <n v="0.10000000000000014"/>
    <n v="0"/>
    <x v="8"/>
  </r>
  <r>
    <s v="CASTROL"/>
    <x v="0"/>
    <d v="2014-01-10T00:00:00"/>
    <s v="SIN"/>
    <s v="UPA400"/>
    <x v="10"/>
    <x v="59"/>
    <n v="931973"/>
    <n v="43624"/>
    <n v="0"/>
    <n v="4"/>
    <m/>
    <n v="2"/>
    <n v="6.1"/>
    <m/>
    <m/>
    <n v="0.14000000000000001"/>
    <m/>
    <n v="65"/>
    <n v="38"/>
    <n v="19"/>
    <n v="0"/>
    <n v="7"/>
    <n v="4"/>
    <n v="0"/>
    <n v="0"/>
    <n v="0"/>
    <n v="44"/>
    <n v="5"/>
    <n v="1"/>
    <n v="65"/>
    <n v="0.21666666666667023"/>
    <n v="38"/>
    <n v="0.25333333333333063"/>
    <n v="7"/>
    <n v="0.15555555555555509"/>
    <n v="4"/>
    <n v="0.13333333333333353"/>
    <n v="19"/>
    <n v="1"/>
    <n v="0"/>
    <n v="1.3877787807814457E-16"/>
    <n v="1"/>
    <x v="0"/>
  </r>
  <r>
    <s v="CASTROL"/>
    <x v="0"/>
    <d v="2014-01-10T00:00:00"/>
    <s v="SIN"/>
    <s v="UPA400"/>
    <x v="10"/>
    <x v="2"/>
    <n v="885755"/>
    <n v="51615"/>
    <n v="0"/>
    <n v="6"/>
    <m/>
    <n v="1"/>
    <n v="5.9889999999999999"/>
    <n v="28.29"/>
    <n v="0.92"/>
    <n v="0.23"/>
    <m/>
    <n v="33"/>
    <n v="40"/>
    <n v="2"/>
    <n v="0"/>
    <n v="21"/>
    <n v="4"/>
    <n v="0"/>
    <m/>
    <n v="0"/>
    <n v="30"/>
    <n v="2"/>
    <n v="0"/>
    <n v="33"/>
    <n v="0.11000000000000376"/>
    <n v="40"/>
    <n v="0.26666666666666394"/>
    <n v="21"/>
    <n v="0.46666666666666601"/>
    <n v="4"/>
    <n v="0.13333333333333353"/>
    <n v="2"/>
    <n v="0.13333333333333353"/>
    <n v="0"/>
    <n v="1.3877787807814457E-16"/>
    <n v="0"/>
    <x v="1"/>
  </r>
  <r>
    <s v="CASTROL"/>
    <x v="0"/>
    <d v="2014-01-10T00:00:00"/>
    <s v="SIN"/>
    <s v="UPA400"/>
    <x v="10"/>
    <x v="3"/>
    <n v="873979"/>
    <n v="39839"/>
    <n v="0"/>
    <n v="5"/>
    <m/>
    <n v="1"/>
    <n v="6.2"/>
    <m/>
    <m/>
    <n v="0.05"/>
    <m/>
    <n v="25"/>
    <n v="40"/>
    <n v="2"/>
    <n v="0"/>
    <n v="13"/>
    <n v="3"/>
    <n v="1"/>
    <n v="0"/>
    <n v="0"/>
    <n v="28"/>
    <n v="4"/>
    <n v="1"/>
    <n v="25"/>
    <n v="8.3333333333337145E-2"/>
    <n v="40"/>
    <n v="0.26666666666666394"/>
    <n v="13"/>
    <n v="0.28888888888888842"/>
    <n v="3"/>
    <n v="0.1000000000000002"/>
    <n v="2"/>
    <n v="0.13333333333333353"/>
    <n v="0"/>
    <n v="1.3877787807814457E-16"/>
    <n v="0"/>
    <x v="2"/>
  </r>
  <r>
    <s v="SHELL"/>
    <x v="0"/>
    <d v="2014-01-10T00:00:00"/>
    <s v="SIN"/>
    <s v="UPA400"/>
    <x v="10"/>
    <x v="14"/>
    <n v="875817"/>
    <n v="75413"/>
    <n v="0"/>
    <n v="4"/>
    <m/>
    <n v="4"/>
    <n v="6.1"/>
    <m/>
    <m/>
    <n v="0.56999999999999995"/>
    <m/>
    <n v="87"/>
    <n v="62"/>
    <n v="80"/>
    <n v="0"/>
    <n v="11"/>
    <n v="7"/>
    <n v="0"/>
    <n v="1"/>
    <n v="0"/>
    <n v="72"/>
    <n v="10"/>
    <n v="1"/>
    <n v="87"/>
    <n v="0.29000000000000375"/>
    <n v="62"/>
    <n v="0.41333333333333033"/>
    <n v="11"/>
    <n v="0.24444444444444399"/>
    <n v="7"/>
    <n v="0.2333333333333335"/>
    <n v="80"/>
    <n v="1"/>
    <n v="0"/>
    <n v="1.3877787807814457E-16"/>
    <n v="0"/>
    <x v="3"/>
  </r>
  <r>
    <s v="SHELL"/>
    <x v="0"/>
    <d v="2014-01-10T00:00:00"/>
    <s v="SIN"/>
    <s v="UPA400"/>
    <x v="10"/>
    <x v="71"/>
    <n v="865789"/>
    <n v="65385"/>
    <n v="0"/>
    <n v="4"/>
    <m/>
    <n v="1"/>
    <n v="6.5"/>
    <m/>
    <m/>
    <n v="0.6"/>
    <m/>
    <n v="31"/>
    <n v="31"/>
    <n v="3"/>
    <n v="0"/>
    <n v="6"/>
    <n v="2"/>
    <n v="0"/>
    <n v="0"/>
    <n v="0"/>
    <n v="74"/>
    <n v="6"/>
    <n v="1"/>
    <n v="31"/>
    <n v="0.10333333333333711"/>
    <n v="31"/>
    <n v="0.20666666666666406"/>
    <n v="6"/>
    <n v="0.13333333333333286"/>
    <n v="2"/>
    <n v="6.6666666666666874E-2"/>
    <n v="3"/>
    <n v="0.20000000000000018"/>
    <n v="0"/>
    <n v="1.3877787807814457E-16"/>
    <n v="0"/>
    <x v="4"/>
  </r>
  <r>
    <s v="SHELL"/>
    <x v="0"/>
    <d v="2014-01-10T00:00:00"/>
    <s v="SIN"/>
    <s v="UPA400"/>
    <x v="10"/>
    <x v="72"/>
    <n v="821197"/>
    <n v="20793"/>
    <n v="0"/>
    <n v="5"/>
    <m/>
    <n v="3"/>
    <n v="6.5"/>
    <s v=""/>
    <s v=""/>
    <n v="0.68"/>
    <s v=""/>
    <n v="41"/>
    <n v="40"/>
    <n v="6"/>
    <n v="0"/>
    <n v="8"/>
    <n v="3"/>
    <n v="0"/>
    <n v="0"/>
    <n v="1"/>
    <n v="29"/>
    <n v="7"/>
    <n v="1"/>
    <n v="41"/>
    <n v="0.13666666666667038"/>
    <n v="40"/>
    <n v="0.26666666666666394"/>
    <n v="8"/>
    <n v="0.17777777777777731"/>
    <n v="3"/>
    <n v="0.1000000000000002"/>
    <n v="6"/>
    <n v="0.40000000000000013"/>
    <n v="0"/>
    <n v="1.3877787807814457E-16"/>
    <n v="0"/>
    <x v="5"/>
  </r>
  <r>
    <s v="SHELL"/>
    <x v="0"/>
    <d v="2014-01-10T00:00:00"/>
    <s v="CON"/>
    <s v="UPA400"/>
    <x v="10"/>
    <x v="73"/>
    <n v="788142"/>
    <n v="121467"/>
    <n v="0"/>
    <n v="6"/>
    <n v="0"/>
    <n v="6"/>
    <n v="7.1"/>
    <n v="35.200000000000003"/>
    <n v="0.1"/>
    <n v="0.1"/>
    <s v="Clara"/>
    <n v="249"/>
    <n v="123"/>
    <n v="14"/>
    <n v="1"/>
    <n v="19"/>
    <n v="17"/>
    <n v="0"/>
    <n v="1"/>
    <n v="0"/>
    <n v="43"/>
    <n v="13"/>
    <n v="2"/>
    <n v="249"/>
    <n v="0.83"/>
    <n v="123"/>
    <n v="0.81999999999999884"/>
    <n v="19"/>
    <n v="0.42222222222222161"/>
    <n v="17"/>
    <n v="0.56666666666666676"/>
    <n v="14"/>
    <n v="0.93333333333333335"/>
    <n v="1"/>
    <n v="0.10000000000000014"/>
    <n v="0"/>
    <x v="6"/>
  </r>
  <r>
    <s v="SHELL"/>
    <x v="0"/>
    <d v="2014-01-10T00:00:00"/>
    <s v="CON"/>
    <s v="UPA400"/>
    <x v="10"/>
    <x v="74"/>
    <n v="762325"/>
    <n v="95650"/>
    <n v="0"/>
    <n v="6"/>
    <n v="-1"/>
    <n v="6"/>
    <n v="7.1"/>
    <n v="37.799999999999997"/>
    <n v="0.1"/>
    <n v="0.1"/>
    <s v="Clara"/>
    <n v="274"/>
    <n v="129"/>
    <n v="16"/>
    <n v="0"/>
    <n v="17"/>
    <n v="16"/>
    <n v="0"/>
    <n v="1"/>
    <n v="-1"/>
    <n v="48"/>
    <n v="16"/>
    <n v="2"/>
    <n v="274"/>
    <n v="0.91333333333333422"/>
    <n v="129"/>
    <n v="0.8599999999999991"/>
    <n v="17"/>
    <n v="0.37777777777777721"/>
    <n v="16"/>
    <n v="0.53333333333333344"/>
    <n v="16"/>
    <n v="1"/>
    <n v="0"/>
    <n v="1.3877787807814457E-16"/>
    <n v="0"/>
    <x v="7"/>
  </r>
  <r>
    <s v="CASTROL"/>
    <x v="0"/>
    <d v="2014-01-10T00:00:00"/>
    <s v="CON"/>
    <s v="UPA400"/>
    <x v="10"/>
    <x v="75"/>
    <n v="733581"/>
    <n v="66906"/>
    <n v="0"/>
    <n v="3.4"/>
    <n v="0"/>
    <n v="8.6"/>
    <n v="6.9"/>
    <n v="35.4"/>
    <m/>
    <n v="-1"/>
    <s v="Oscura"/>
    <n v="244.9"/>
    <n v="113.2"/>
    <n v="8.8000000000000007"/>
    <n v="2.9"/>
    <n v="13.8"/>
    <n v="16.2"/>
    <n v="0.4"/>
    <n v="0"/>
    <n v="0"/>
    <n v="77.599999999999994"/>
    <n v="37.200000000000003"/>
    <n v="2"/>
    <n v="245"/>
    <n v="0.81666666666666854"/>
    <n v="113"/>
    <n v="0.75333333333333174"/>
    <n v="14"/>
    <n v="0.31111111111111062"/>
    <n v="16"/>
    <n v="0.53333333333333344"/>
    <n v="9"/>
    <n v="0.60000000000000009"/>
    <n v="3"/>
    <n v="0.30000000000000016"/>
    <n v="0"/>
    <x v="8"/>
  </r>
  <r>
    <s v="CASTROL"/>
    <x v="0"/>
    <d v="2014-01-10T00:00:00"/>
    <s v="CON"/>
    <s v="UPA400"/>
    <x v="10"/>
    <x v="76"/>
    <n v="702745"/>
    <n v="36070"/>
    <n v="0"/>
    <n v="0"/>
    <n v="0"/>
    <n v="8"/>
    <n v="6.9"/>
    <n v="39.799999999999997"/>
    <m/>
    <n v="-1"/>
    <s v="Oscura"/>
    <n v="69.900000000000006"/>
    <n v="60"/>
    <n v="8.4"/>
    <n v="4.3"/>
    <n v="10.1"/>
    <n v="14.2"/>
    <n v="0.9"/>
    <n v="2.2999999999999998"/>
    <n v="0"/>
    <n v="259.60000000000002"/>
    <n v="56.5"/>
    <n v="12.9"/>
    <n v="70"/>
    <n v="0.23333333333333686"/>
    <n v="60"/>
    <n v="0.39999999999999702"/>
    <n v="10"/>
    <n v="0.22222222222222177"/>
    <n v="14"/>
    <n v="0.46666666666666679"/>
    <n v="8"/>
    <n v="0.53333333333333344"/>
    <n v="4"/>
    <n v="0.40000000000000013"/>
    <n v="0"/>
    <x v="9"/>
  </r>
  <r>
    <s v="Shell ATF VM Plus"/>
    <x v="0"/>
    <d v="2009-12-15T00:00:00"/>
    <s v="SIN"/>
    <s v="UPA400"/>
    <x v="11"/>
    <x v="77"/>
    <n v="948547"/>
    <n v="21977"/>
    <n v="0"/>
    <n v="8"/>
    <m/>
    <n v="7"/>
    <n v="6.7"/>
    <m/>
    <m/>
    <n v="0.05"/>
    <m/>
    <n v="281"/>
    <n v="49"/>
    <n v="0"/>
    <n v="0"/>
    <n v="11"/>
    <n v="19"/>
    <n v="0"/>
    <n v="0"/>
    <n v="1"/>
    <n v="87"/>
    <n v="6"/>
    <n v="1"/>
    <n v="281"/>
    <n v="0.93666666666666731"/>
    <n v="49"/>
    <n v="0.32666666666666383"/>
    <n v="11"/>
    <n v="0.24444444444444399"/>
    <n v="19"/>
    <n v="0.63333333333333341"/>
    <n v="0"/>
    <n v="1.9428902930940239E-16"/>
    <n v="0"/>
    <n v="1.3877787807814457E-16"/>
    <n v="1"/>
    <x v="0"/>
  </r>
  <r>
    <s v="Shell ATF VM Plus"/>
    <x v="0"/>
    <d v="2009-12-15T00:00:00"/>
    <s v="SIN"/>
    <s v="UPA400"/>
    <x v="11"/>
    <x v="31"/>
    <n v="929780"/>
    <n v="3084"/>
    <n v="0"/>
    <n v="6"/>
    <m/>
    <n v="5"/>
    <n v="6.9"/>
    <m/>
    <m/>
    <n v="0.03"/>
    <m/>
    <n v="30"/>
    <n v="26"/>
    <n v="1"/>
    <n v="0"/>
    <n v="9"/>
    <n v="4"/>
    <n v="0"/>
    <n v="0"/>
    <n v="0"/>
    <n v="66"/>
    <n v="3"/>
    <n v="1"/>
    <n v="30"/>
    <n v="0.10000000000000378"/>
    <n v="26"/>
    <n v="0.17333333333333079"/>
    <n v="9"/>
    <n v="0.19999999999999954"/>
    <n v="4"/>
    <n v="0.13333333333333353"/>
    <n v="1"/>
    <n v="6.666666666666686E-2"/>
    <n v="0"/>
    <n v="1.3877787807814457E-16"/>
    <n v="0"/>
    <x v="1"/>
  </r>
  <r>
    <s v="SHELL"/>
    <x v="0"/>
    <d v="2009-12-15T00:00:00"/>
    <s v="SIN"/>
    <s v="UPA400"/>
    <x v="11"/>
    <x v="13"/>
    <n v="904413"/>
    <n v="58907"/>
    <n v="0"/>
    <n v="9"/>
    <m/>
    <n v="2"/>
    <n v="6.0149999999999997"/>
    <n v="28.14"/>
    <n v="0.84"/>
    <n v="0.15"/>
    <m/>
    <n v="45"/>
    <n v="85"/>
    <n v="2"/>
    <n v="0"/>
    <n v="8"/>
    <n v="6"/>
    <n v="0"/>
    <m/>
    <n v="0"/>
    <n v="37"/>
    <n v="5"/>
    <n v="2"/>
    <n v="45"/>
    <n v="0.15000000000000369"/>
    <n v="85"/>
    <n v="0.56666666666666388"/>
    <n v="8"/>
    <n v="0.17777777777777731"/>
    <n v="6"/>
    <n v="0.20000000000000018"/>
    <n v="2"/>
    <n v="0.13333333333333353"/>
    <n v="0"/>
    <n v="1.3877787807814457E-16"/>
    <n v="0"/>
    <x v="2"/>
  </r>
  <r>
    <s v="SHELL"/>
    <x v="0"/>
    <d v="2009-12-15T00:00:00"/>
    <s v="SIN"/>
    <s v="UPA400"/>
    <x v="11"/>
    <x v="9"/>
    <n v="890883"/>
    <n v="45377"/>
    <n v="0"/>
    <n v="3"/>
    <m/>
    <n v="2"/>
    <n v="6.5"/>
    <m/>
    <m/>
    <n v="0.06"/>
    <m/>
    <n v="15"/>
    <n v="26"/>
    <n v="2"/>
    <n v="0"/>
    <n v="3"/>
    <n v="1"/>
    <n v="0"/>
    <n v="0"/>
    <n v="0"/>
    <n v="29"/>
    <n v="7"/>
    <n v="1"/>
    <n v="15"/>
    <n v="5.0000000000003847E-2"/>
    <n v="26"/>
    <n v="0.17333333333333079"/>
    <n v="3"/>
    <n v="6.666666666666618E-2"/>
    <n v="1"/>
    <n v="3.3333333333333541E-2"/>
    <n v="2"/>
    <n v="0.13333333333333353"/>
    <n v="0"/>
    <n v="1.3877787807814457E-16"/>
    <n v="0"/>
    <x v="3"/>
  </r>
  <r>
    <s v="SHELL"/>
    <x v="0"/>
    <d v="2009-12-15T00:00:00"/>
    <s v="SIN"/>
    <s v="UPA400"/>
    <x v="11"/>
    <x v="78"/>
    <n v="831370"/>
    <n v="25629"/>
    <n v="0"/>
    <n v="20"/>
    <m/>
    <n v="4"/>
    <n v="6.2"/>
    <s v=""/>
    <s v=""/>
    <n v="0.1"/>
    <s v=""/>
    <n v="51"/>
    <n v="45"/>
    <n v="8"/>
    <n v="0"/>
    <n v="10"/>
    <n v="1"/>
    <n v="0"/>
    <n v="1"/>
    <n v="1"/>
    <n v="29"/>
    <n v="12"/>
    <n v="1"/>
    <n v="51"/>
    <n v="0.17000000000000365"/>
    <n v="45"/>
    <n v="0.29999999999999721"/>
    <n v="10"/>
    <n v="0.22222222222222177"/>
    <n v="1"/>
    <n v="3.3333333333333541E-2"/>
    <n v="8"/>
    <n v="0.53333333333333344"/>
    <n v="0"/>
    <n v="1.3877787807814457E-16"/>
    <n v="0"/>
    <x v="4"/>
  </r>
  <r>
    <s v="SHELL"/>
    <x v="0"/>
    <d v="2009-12-15T00:00:00"/>
    <s v="SIN"/>
    <s v="UPA400"/>
    <x v="11"/>
    <x v="79"/>
    <n v="814495"/>
    <n v="24016"/>
    <n v="0"/>
    <n v="4"/>
    <m/>
    <n v="1"/>
    <n v="6.4"/>
    <s v=""/>
    <s v=""/>
    <n v="0.65"/>
    <s v=""/>
    <n v="28"/>
    <n v="42"/>
    <n v="1"/>
    <n v="0"/>
    <n v="13"/>
    <n v="2"/>
    <n v="0"/>
    <n v="1"/>
    <n v="0"/>
    <n v="23"/>
    <n v="3"/>
    <n v="1"/>
    <n v="28"/>
    <n v="9.3333333333337126E-2"/>
    <n v="42"/>
    <n v="0.27999999999999725"/>
    <n v="13"/>
    <n v="0.28888888888888842"/>
    <n v="2"/>
    <n v="6.6666666666666874E-2"/>
    <n v="1"/>
    <n v="6.666666666666686E-2"/>
    <n v="0"/>
    <n v="1.3877787807814457E-16"/>
    <n v="0"/>
    <x v="5"/>
  </r>
  <r>
    <s v="SHELL"/>
    <x v="0"/>
    <d v="2009-12-15T00:00:00"/>
    <s v="SIN"/>
    <s v="UPA400"/>
    <x v="11"/>
    <x v="80"/>
    <n v="790479"/>
    <n v="120849"/>
    <n v="0"/>
    <n v="8"/>
    <n v="0"/>
    <n v="4"/>
    <n v="7.2"/>
    <n v="37.5"/>
    <n v="0.2"/>
    <n v="0.1"/>
    <s v="Clara"/>
    <n v="64"/>
    <n v="96"/>
    <n v="8"/>
    <n v="1"/>
    <n v="23"/>
    <n v="7"/>
    <n v="0"/>
    <n v="1"/>
    <n v="0"/>
    <n v="33"/>
    <n v="10"/>
    <n v="1"/>
    <n v="64"/>
    <n v="0.2133333333333369"/>
    <n v="96"/>
    <n v="0.63999999999999768"/>
    <n v="23"/>
    <n v="0.51111111111111041"/>
    <n v="7"/>
    <n v="0.2333333333333335"/>
    <n v="8"/>
    <n v="0.53333333333333344"/>
    <n v="1"/>
    <n v="0.10000000000000014"/>
    <n v="0"/>
    <x v="6"/>
  </r>
  <r>
    <s v="SHELL"/>
    <x v="0"/>
    <d v="2009-12-15T00:00:00"/>
    <s v="SIN"/>
    <s v="UPA400"/>
    <x v="11"/>
    <x v="81"/>
    <n v="759683"/>
    <n v="90053"/>
    <n v="0"/>
    <n v="5"/>
    <n v="-1"/>
    <n v="4"/>
    <n v="7.2"/>
    <n v="38.799999999999997"/>
    <n v="0.7"/>
    <n v="0.1"/>
    <s v="Clara"/>
    <n v="84"/>
    <n v="71"/>
    <n v="11"/>
    <n v="0"/>
    <n v="24"/>
    <n v="7"/>
    <n v="0"/>
    <n v="1"/>
    <n v="-1"/>
    <n v="38"/>
    <n v="10"/>
    <n v="2"/>
    <n v="84"/>
    <n v="0.28000000000000369"/>
    <n v="71"/>
    <n v="0.47333333333333022"/>
    <n v="24"/>
    <n v="0.53333333333333266"/>
    <n v="7"/>
    <n v="0.2333333333333335"/>
    <n v="11"/>
    <n v="0.73333333333333339"/>
    <n v="0"/>
    <n v="1.3877787807814457E-16"/>
    <n v="0"/>
    <x v="7"/>
  </r>
  <r>
    <s v="CASTROL"/>
    <x v="0"/>
    <d v="2009-12-15T00:00:00"/>
    <s v="SIN"/>
    <s v="UPA400"/>
    <x v="11"/>
    <x v="82"/>
    <n v="729714"/>
    <n v="60084"/>
    <n v="0"/>
    <n v="0"/>
    <n v="0"/>
    <n v="5.2"/>
    <n v="8"/>
    <n v="38.6"/>
    <m/>
    <n v="-1"/>
    <s v="Oscura"/>
    <n v="18.7"/>
    <n v="19.3"/>
    <n v="0"/>
    <n v="1.1000000000000001"/>
    <n v="19.600000000000001"/>
    <n v="4.0999999999999996"/>
    <n v="0.5"/>
    <n v="0.7"/>
    <n v="0"/>
    <n v="387.5"/>
    <n v="39.799999999999997"/>
    <n v="12.8"/>
    <n v="19"/>
    <n v="6.3333333333337183E-2"/>
    <n v="19"/>
    <n v="0.12666666666666421"/>
    <n v="20"/>
    <n v="0.44444444444444381"/>
    <n v="4"/>
    <n v="0.13333333333333353"/>
    <n v="0"/>
    <n v="1.9428902930940239E-16"/>
    <n v="1"/>
    <n v="0.10000000000000014"/>
    <n v="0"/>
    <x v="8"/>
  </r>
  <r>
    <s v="SHELL"/>
    <x v="0"/>
    <d v="2014-01-07T00:00:00"/>
    <s v="SIN"/>
    <s v="UPA400"/>
    <x v="12"/>
    <x v="83"/>
    <n v="936117"/>
    <n v="90611"/>
    <n v="0"/>
    <n v="5"/>
    <m/>
    <n v="3"/>
    <n v="5.9"/>
    <m/>
    <m/>
    <n v="0.4"/>
    <m/>
    <n v="50"/>
    <n v="87"/>
    <n v="2"/>
    <n v="0"/>
    <n v="16"/>
    <n v="4"/>
    <n v="0"/>
    <n v="1"/>
    <n v="0"/>
    <n v="32"/>
    <n v="6"/>
    <n v="1"/>
    <n v="50"/>
    <n v="0.16666666666667032"/>
    <n v="87"/>
    <n v="0.5799999999999973"/>
    <n v="16"/>
    <n v="0.35555555555555501"/>
    <n v="4"/>
    <n v="0.13333333333333353"/>
    <n v="2"/>
    <n v="0.13333333333333353"/>
    <n v="0"/>
    <n v="1.3877787807814457E-16"/>
    <n v="1"/>
    <x v="0"/>
  </r>
  <r>
    <s v="SHELL"/>
    <x v="0"/>
    <d v="2014-01-07T00:00:00"/>
    <s v="SIN"/>
    <s v="UPA400"/>
    <x v="12"/>
    <x v="84"/>
    <n v="838631"/>
    <n v="9031"/>
    <n v="0"/>
    <n v="3"/>
    <m/>
    <n v="2"/>
    <n v="6.5289999999999999"/>
    <n v="30.24"/>
    <n v="0.95"/>
    <n v="7.0000000000000007E-2"/>
    <m/>
    <n v="32"/>
    <n v="28"/>
    <n v="10"/>
    <n v="0"/>
    <n v="3"/>
    <n v="3"/>
    <n v="0"/>
    <m/>
    <n v="0"/>
    <n v="35"/>
    <n v="4"/>
    <n v="1"/>
    <n v="32"/>
    <n v="0.10666666666667043"/>
    <n v="28"/>
    <n v="0.18666666666666409"/>
    <n v="3"/>
    <n v="6.666666666666618E-2"/>
    <n v="3"/>
    <n v="0.1000000000000002"/>
    <n v="10"/>
    <n v="0.66666666666666674"/>
    <n v="0"/>
    <n v="1.3877787807814457E-16"/>
    <n v="0"/>
    <x v="1"/>
  </r>
  <r>
    <s v="CASTROL"/>
    <x v="0"/>
    <d v="2014-01-07T00:00:00"/>
    <s v="SIN"/>
    <s v="UPA400"/>
    <x v="12"/>
    <x v="85"/>
    <n v="827907"/>
    <n v="79384"/>
    <n v="0"/>
    <n v="25"/>
    <m/>
    <n v="6"/>
    <n v="6.9"/>
    <n v="34.200000000000003"/>
    <n v="1.1599999999999999"/>
    <n v="0.05"/>
    <m/>
    <n v="103"/>
    <n v="312"/>
    <n v="6"/>
    <n v="1"/>
    <n v="14"/>
    <n v="10"/>
    <n v="1"/>
    <n v="9"/>
    <n v="0"/>
    <n v="31"/>
    <n v="10"/>
    <n v="1"/>
    <n v="103"/>
    <n v="0.34333333333333743"/>
    <n v="312"/>
    <n v="1"/>
    <n v="14"/>
    <n v="0.31111111111111062"/>
    <n v="10"/>
    <n v="0.33339999999999997"/>
    <n v="6"/>
    <n v="0.40000000000000013"/>
    <n v="1"/>
    <n v="0.10000000000000014"/>
    <n v="0"/>
    <x v="2"/>
  </r>
  <r>
    <s v="CASTROL"/>
    <x v="0"/>
    <d v="2014-01-07T00:00:00"/>
    <s v="SIN"/>
    <s v="UPA400"/>
    <x v="12"/>
    <x v="86"/>
    <n v="807750"/>
    <n v="59227"/>
    <n v="0"/>
    <n v="5"/>
    <m/>
    <n v="5"/>
    <n v="7.2"/>
    <n v="37.200000000000003"/>
    <n v="1.34"/>
    <n v="0.12"/>
    <s v="   CLARA"/>
    <n v="86"/>
    <n v="68"/>
    <n v="4"/>
    <n v="0"/>
    <n v="6"/>
    <n v="6"/>
    <n v="1"/>
    <n v="1"/>
    <n v="1"/>
    <n v="31"/>
    <n v="6"/>
    <n v="1"/>
    <n v="86"/>
    <n v="0.2866666666666704"/>
    <n v="68"/>
    <n v="0.45333333333333026"/>
    <n v="6"/>
    <n v="0.13333333333333286"/>
    <n v="6"/>
    <n v="0.20000000000000018"/>
    <n v="4"/>
    <n v="0.26666666666666683"/>
    <n v="0"/>
    <n v="1.3877787807814457E-16"/>
    <n v="0"/>
    <x v="3"/>
  </r>
  <r>
    <s v="SHELL"/>
    <x v="0"/>
    <d v="2014-01-07T00:00:00"/>
    <s v="CON"/>
    <s v="UPA400"/>
    <x v="12"/>
    <x v="87"/>
    <n v="801297"/>
    <n v="116520"/>
    <n v="0"/>
    <n v="5"/>
    <n v="0"/>
    <n v="5"/>
    <n v="7.2"/>
    <n v="37.6"/>
    <n v="1.1000000000000001"/>
    <n v="0.1"/>
    <s v="Clara"/>
    <n v="72"/>
    <n v="77"/>
    <n v="7"/>
    <n v="0"/>
    <n v="17"/>
    <n v="6"/>
    <n v="0"/>
    <n v="1"/>
    <n v="0"/>
    <n v="42"/>
    <n v="19"/>
    <n v="1"/>
    <n v="72"/>
    <n v="0.24000000000000352"/>
    <n v="77"/>
    <n v="0.5133333333333302"/>
    <n v="17"/>
    <n v="0.37777777777777721"/>
    <n v="6"/>
    <n v="0.20000000000000018"/>
    <n v="7"/>
    <n v="0.46666666666666679"/>
    <n v="0"/>
    <n v="1.3877787807814457E-16"/>
    <n v="0"/>
    <x v="4"/>
  </r>
  <r>
    <s v="SHELL"/>
    <x v="0"/>
    <d v="2014-01-07T00:00:00"/>
    <s v="CON"/>
    <s v="UPA400"/>
    <x v="12"/>
    <x v="48"/>
    <n v="772655"/>
    <n v="87878"/>
    <n v="0"/>
    <n v="4"/>
    <n v="-1"/>
    <n v="5"/>
    <n v="7.2"/>
    <n v="38"/>
    <n v="0"/>
    <n v="0.1"/>
    <s v="Clara"/>
    <n v="76"/>
    <n v="78"/>
    <n v="8"/>
    <n v="0"/>
    <n v="15"/>
    <n v="5"/>
    <n v="1"/>
    <n v="0"/>
    <n v="-1"/>
    <n v="42"/>
    <n v="16"/>
    <n v="1"/>
    <n v="76"/>
    <n v="0.25333333333333685"/>
    <n v="78"/>
    <n v="0.51999999999999691"/>
    <n v="15"/>
    <n v="0.33333333333333282"/>
    <n v="5"/>
    <n v="0.16666666666666685"/>
    <n v="8"/>
    <n v="0.53333333333333344"/>
    <n v="0"/>
    <n v="1.3877787807814457E-16"/>
    <n v="0"/>
    <x v="5"/>
  </r>
  <r>
    <s v="SHELL"/>
    <x v="0"/>
    <d v="2014-01-07T00:00:00"/>
    <s v="CON"/>
    <s v="UPA400"/>
    <x v="12"/>
    <x v="82"/>
    <n v="742345"/>
    <n v="57568"/>
    <n v="0"/>
    <n v="0"/>
    <n v="0"/>
    <n v="8.9"/>
    <n v="8"/>
    <n v="38.6"/>
    <m/>
    <n v="-1"/>
    <s v="Oscura"/>
    <n v="29.3"/>
    <n v="28.9"/>
    <n v="3.6"/>
    <n v="0"/>
    <n v="11.1"/>
    <n v="3.2"/>
    <n v="0.4"/>
    <n v="0"/>
    <n v="0"/>
    <n v="417"/>
    <n v="51"/>
    <n v="12.5"/>
    <n v="29"/>
    <n v="9.6666666666670453E-2"/>
    <n v="29"/>
    <n v="0.19333333333333075"/>
    <n v="11"/>
    <n v="0.24444444444444399"/>
    <n v="3"/>
    <n v="0.1000000000000002"/>
    <n v="4"/>
    <n v="0.26666666666666683"/>
    <n v="0"/>
    <n v="1.3877787807814457E-16"/>
    <n v="0"/>
    <x v="6"/>
  </r>
  <r>
    <s v="CASTROL"/>
    <x v="0"/>
    <d v="2014-01-07T00:00:00"/>
    <s v="CON"/>
    <s v="UPA400"/>
    <x v="12"/>
    <x v="88"/>
    <n v="693929"/>
    <n v="9152"/>
    <n v="0"/>
    <n v="1.1000000000000001"/>
    <n v="0"/>
    <n v="4.2"/>
    <n v="7.1"/>
    <n v="36.6"/>
    <m/>
    <n v="-1"/>
    <s v="Oscura"/>
    <n v="16"/>
    <n v="17.2"/>
    <n v="4.0999999999999996"/>
    <n v="0"/>
    <n v="3.7"/>
    <n v="5.2"/>
    <n v="0.9"/>
    <n v="0.9"/>
    <n v="0"/>
    <n v="107.4"/>
    <n v="33.1"/>
    <n v="4"/>
    <n v="16"/>
    <n v="5.3333333333337181E-2"/>
    <n v="17"/>
    <n v="0.11333333333333087"/>
    <n v="4"/>
    <n v="8.8888888888888407E-2"/>
    <n v="5"/>
    <n v="0.16666666666666685"/>
    <n v="4"/>
    <n v="0.26666666666666683"/>
    <n v="0"/>
    <n v="1.3877787807814457E-16"/>
    <n v="0"/>
    <x v="7"/>
  </r>
  <r>
    <s v="SHELL"/>
    <x v="0"/>
    <d v="2014-12-24T00:00:00"/>
    <s v="SIN"/>
    <s v="UPA400"/>
    <x v="13"/>
    <x v="89"/>
    <n v="903105"/>
    <n v="20277"/>
    <n v="0"/>
    <n v="3"/>
    <m/>
    <n v="2"/>
    <n v="6.4"/>
    <m/>
    <m/>
    <n v="0.1"/>
    <m/>
    <n v="25"/>
    <n v="46"/>
    <n v="0"/>
    <n v="0"/>
    <n v="4"/>
    <n v="1"/>
    <n v="0"/>
    <n v="0"/>
    <n v="0"/>
    <n v="34"/>
    <n v="7"/>
    <n v="0"/>
    <n v="25"/>
    <n v="8.3333333333337145E-2"/>
    <n v="46"/>
    <n v="0.30666666666666387"/>
    <n v="4"/>
    <n v="8.8888888888888407E-2"/>
    <n v="1"/>
    <n v="3.3333333333333541E-2"/>
    <n v="0"/>
    <n v="1.9428902930940239E-16"/>
    <n v="0"/>
    <n v="1.3877787807814457E-16"/>
    <n v="1"/>
    <x v="0"/>
  </r>
  <r>
    <s v="SHELL"/>
    <x v="0"/>
    <d v="2014-12-24T00:00:00"/>
    <s v="SIN"/>
    <s v="UPA400"/>
    <x v="13"/>
    <x v="90"/>
    <n v="878943"/>
    <n v="49411"/>
    <n v="0"/>
    <n v="4"/>
    <m/>
    <n v="1"/>
    <n v="6"/>
    <m/>
    <m/>
    <n v="0.21"/>
    <m/>
    <n v="42"/>
    <n v="62"/>
    <n v="0"/>
    <n v="0"/>
    <n v="6"/>
    <n v="0"/>
    <n v="0"/>
    <n v="1"/>
    <n v="0"/>
    <n v="39"/>
    <n v="7"/>
    <n v="1"/>
    <n v="42"/>
    <n v="0.1400000000000037"/>
    <n v="62"/>
    <n v="0.41333333333333033"/>
    <n v="6"/>
    <n v="0.13333333333333286"/>
    <n v="0"/>
    <n v="2.0816681711721685E-16"/>
    <n v="0"/>
    <n v="1.9428902930940239E-16"/>
    <n v="0"/>
    <n v="1.3877787807814457E-16"/>
    <n v="0"/>
    <x v="1"/>
  </r>
  <r>
    <s v="SHELL"/>
    <x v="0"/>
    <d v="2014-12-24T00:00:00"/>
    <s v="SIN"/>
    <s v="UPA400"/>
    <x v="13"/>
    <x v="13"/>
    <n v="898620"/>
    <n v="16660"/>
    <n v="0"/>
    <n v="1"/>
    <m/>
    <n v="1"/>
    <n v="6.5350000000000001"/>
    <n v="30.1"/>
    <n v="0.91"/>
    <n v="0.04"/>
    <m/>
    <n v="28"/>
    <n v="16"/>
    <n v="2"/>
    <n v="0"/>
    <n v="3"/>
    <n v="3"/>
    <n v="0"/>
    <m/>
    <n v="0"/>
    <n v="28"/>
    <n v="2"/>
    <n v="0"/>
    <n v="28"/>
    <n v="9.3333333333337126E-2"/>
    <n v="16"/>
    <n v="0.1066666666666642"/>
    <n v="3"/>
    <n v="6.666666666666618E-2"/>
    <n v="3"/>
    <n v="0.1000000000000002"/>
    <n v="2"/>
    <n v="0.13333333333333353"/>
    <n v="0"/>
    <n v="1.3877787807814457E-16"/>
    <n v="0"/>
    <x v="2"/>
  </r>
  <r>
    <s v="SHELL"/>
    <x v="0"/>
    <d v="2014-12-24T00:00:00"/>
    <s v="CON"/>
    <s v="UPA400"/>
    <x v="13"/>
    <x v="91"/>
    <n v="886213"/>
    <n v="4253"/>
    <n v="0"/>
    <n v="1"/>
    <m/>
    <n v="1"/>
    <n v="6.8"/>
    <m/>
    <m/>
    <n v="0.06"/>
    <m/>
    <n v="22"/>
    <n v="14"/>
    <n v="3"/>
    <n v="0"/>
    <n v="2"/>
    <n v="3"/>
    <n v="0"/>
    <n v="0"/>
    <n v="0"/>
    <n v="29"/>
    <n v="2"/>
    <n v="0"/>
    <n v="22"/>
    <n v="7.3333333333337164E-2"/>
    <n v="14"/>
    <n v="9.3333333333330867E-2"/>
    <n v="2"/>
    <n v="4.4444444444443953E-2"/>
    <n v="3"/>
    <n v="0.1000000000000002"/>
    <n v="3"/>
    <n v="0.20000000000000018"/>
    <n v="0"/>
    <n v="1.3877787807814457E-16"/>
    <n v="0"/>
    <x v="3"/>
  </r>
  <r>
    <s v="SHELL"/>
    <x v="0"/>
    <d v="2014-12-24T00:00:00"/>
    <s v="CON"/>
    <s v="UPA400"/>
    <x v="13"/>
    <x v="92"/>
    <n v="819025"/>
    <n v="87592"/>
    <n v="0"/>
    <n v="3"/>
    <m/>
    <n v="5"/>
    <n v="7.2"/>
    <n v="37.200000000000003"/>
    <n v="0.1"/>
    <n v="0.1"/>
    <s v="Clara"/>
    <n v="89"/>
    <n v="94"/>
    <n v="3"/>
    <n v="0"/>
    <n v="13"/>
    <n v="9"/>
    <n v="0"/>
    <n v="1"/>
    <n v="0"/>
    <n v="71"/>
    <n v="23"/>
    <n v="2"/>
    <n v="89"/>
    <n v="0.29666666666667046"/>
    <n v="94"/>
    <n v="0.62666666666666426"/>
    <n v="13"/>
    <n v="0.28888888888888842"/>
    <n v="9"/>
    <n v="0.30000000000000016"/>
    <n v="3"/>
    <n v="0.20000000000000018"/>
    <n v="0"/>
    <n v="1.3877787807814457E-16"/>
    <n v="0"/>
    <x v="4"/>
  </r>
  <r>
    <s v="SHELL"/>
    <x v="0"/>
    <d v="2014-12-24T00:00:00"/>
    <s v="CON"/>
    <s v="UPA400"/>
    <x v="13"/>
    <x v="11"/>
    <n v="777963"/>
    <n v="29440"/>
    <n v="0"/>
    <n v="3"/>
    <n v="0"/>
    <n v="4"/>
    <n v="7.2"/>
    <n v="37.4"/>
    <n v="0.4"/>
    <n v="0.1"/>
    <s v="Clara"/>
    <n v="42"/>
    <n v="37"/>
    <n v="1"/>
    <n v="0"/>
    <n v="4"/>
    <n v="5"/>
    <n v="0"/>
    <n v="0"/>
    <n v="0"/>
    <n v="24"/>
    <n v="3"/>
    <n v="0"/>
    <n v="42"/>
    <n v="0.1400000000000037"/>
    <n v="37"/>
    <n v="0.24666666666666398"/>
    <n v="4"/>
    <n v="8.8888888888888407E-2"/>
    <n v="5"/>
    <n v="0.16666666666666685"/>
    <n v="1"/>
    <n v="6.666666666666686E-2"/>
    <n v="0"/>
    <n v="1.3877787807814457E-16"/>
    <n v="0"/>
    <x v="5"/>
  </r>
  <r>
    <s v="CASTROL"/>
    <x v="0"/>
    <d v="2014-12-24T00:00:00"/>
    <s v="CON"/>
    <s v="UPA400"/>
    <x v="13"/>
    <x v="93"/>
    <n v="744472"/>
    <n v="71568"/>
    <n v="0"/>
    <n v="36.1"/>
    <n v="0"/>
    <n v="23.7"/>
    <n v="7"/>
    <n v="37.6"/>
    <m/>
    <n v="-1"/>
    <s v="Oscura"/>
    <n v="110.8"/>
    <n v="54.2"/>
    <n v="8.4"/>
    <n v="2.8"/>
    <n v="7.5"/>
    <n v="10.7"/>
    <n v="1.9"/>
    <n v="0"/>
    <n v="0"/>
    <n v="55.7"/>
    <n v="27.2"/>
    <n v="0"/>
    <n v="111"/>
    <n v="0.37000000000000427"/>
    <n v="54"/>
    <n v="0.3599999999999971"/>
    <n v="8"/>
    <n v="0.17777777777777731"/>
    <n v="11"/>
    <n v="0.36666666666666681"/>
    <n v="8"/>
    <n v="0.53333333333333344"/>
    <n v="3"/>
    <n v="0.30000000000000016"/>
    <n v="0"/>
    <x v="6"/>
  </r>
  <r>
    <s v="CASTROL"/>
    <x v="0"/>
    <d v="2014-12-24T00:00:00"/>
    <s v="CON"/>
    <s v="UPA400"/>
    <x v="13"/>
    <x v="94"/>
    <n v="710630"/>
    <n v="37724"/>
    <n v="0"/>
    <n v="0"/>
    <n v="0"/>
    <n v="22.2"/>
    <n v="7"/>
    <n v="37.6"/>
    <m/>
    <n v="21.7"/>
    <s v="Oscura"/>
    <n v="84.7"/>
    <n v="43.4"/>
    <n v="11.1"/>
    <n v="7.7"/>
    <n v="3.6"/>
    <n v="20.2"/>
    <n v="1.2"/>
    <n v="0.4"/>
    <n v="0"/>
    <n v="280.5"/>
    <n v="36"/>
    <n v="16.2"/>
    <n v="85"/>
    <n v="0.28333333333333705"/>
    <n v="43"/>
    <n v="0.28666666666666391"/>
    <n v="4"/>
    <n v="8.8888888888888407E-2"/>
    <n v="20"/>
    <n v="0.66666666666666674"/>
    <n v="11"/>
    <n v="0.73333333333333339"/>
    <n v="8"/>
    <n v="0.8"/>
    <n v="0"/>
    <x v="7"/>
  </r>
  <r>
    <s v="SHELL"/>
    <x v="0"/>
    <d v="2014-07-10T00:00:00"/>
    <s v="SIN"/>
    <s v="UPA400"/>
    <x v="14"/>
    <x v="95"/>
    <n v="926122"/>
    <n v="44162"/>
    <n v="0"/>
    <n v="3"/>
    <m/>
    <n v="1"/>
    <n v="6.4"/>
    <m/>
    <m/>
    <n v="7.0000000000000007E-2"/>
    <m/>
    <n v="48"/>
    <n v="33"/>
    <n v="2"/>
    <n v="0"/>
    <n v="5"/>
    <n v="6"/>
    <n v="0"/>
    <n v="0"/>
    <n v="0"/>
    <n v="36"/>
    <n v="4"/>
    <n v="0"/>
    <n v="48"/>
    <n v="0.16000000000000367"/>
    <n v="33"/>
    <n v="0.21999999999999736"/>
    <n v="5"/>
    <n v="0.11111111111111063"/>
    <n v="6"/>
    <n v="0.20000000000000018"/>
    <n v="2"/>
    <n v="0.13333333333333353"/>
    <n v="0"/>
    <n v="1.3877787807814457E-16"/>
    <n v="1"/>
    <x v="0"/>
  </r>
  <r>
    <s v="SHELL"/>
    <x v="0"/>
    <d v="2014-07-10T00:00:00"/>
    <s v="SIN"/>
    <s v="UPA400"/>
    <x v="14"/>
    <x v="96"/>
    <n v="885248"/>
    <n v="25208"/>
    <n v="0"/>
    <n v="6"/>
    <m/>
    <n v="20"/>
    <n v="6.2350000000000003"/>
    <n v="29.07"/>
    <n v="0.51"/>
    <n v="0.03"/>
    <m/>
    <n v="21"/>
    <n v="54"/>
    <n v="28"/>
    <n v="0"/>
    <n v="22"/>
    <n v="2"/>
    <n v="2"/>
    <m/>
    <n v="0"/>
    <n v="30"/>
    <n v="24"/>
    <n v="1"/>
    <n v="21"/>
    <n v="7.0000000000003837E-2"/>
    <n v="54"/>
    <n v="0.3599999999999971"/>
    <n v="22"/>
    <n v="0.48888888888888821"/>
    <n v="2"/>
    <n v="6.6666666666666874E-2"/>
    <n v="28"/>
    <n v="1"/>
    <n v="0"/>
    <n v="1.3877787807814457E-16"/>
    <n v="0"/>
    <x v="1"/>
  </r>
  <r>
    <s v="SHELL"/>
    <x v="0"/>
    <d v="2014-07-10T00:00:00"/>
    <s v="SIN"/>
    <s v="UPA400"/>
    <x v="14"/>
    <x v="3"/>
    <n v="870564"/>
    <n v="10524"/>
    <n v="0"/>
    <n v="4"/>
    <m/>
    <n v="14"/>
    <n v="6.5"/>
    <m/>
    <m/>
    <n v="0.04"/>
    <m/>
    <n v="18"/>
    <n v="32"/>
    <n v="24"/>
    <n v="0"/>
    <n v="10"/>
    <n v="3"/>
    <n v="2"/>
    <n v="0"/>
    <n v="0"/>
    <n v="31"/>
    <n v="27"/>
    <n v="1"/>
    <n v="18"/>
    <n v="6.0000000000003849E-2"/>
    <n v="32"/>
    <n v="0.21333333333333071"/>
    <n v="10"/>
    <n v="0.22222222222222177"/>
    <n v="3"/>
    <n v="0.1000000000000002"/>
    <n v="24"/>
    <n v="1"/>
    <n v="0"/>
    <n v="1.3877787807814457E-16"/>
    <n v="0"/>
    <x v="2"/>
  </r>
  <r>
    <s v="SHELL"/>
    <x v="0"/>
    <d v="2014-07-10T00:00:00"/>
    <s v="SIN"/>
    <s v="UPA400"/>
    <x v="14"/>
    <x v="97"/>
    <n v="847808"/>
    <n v="71294"/>
    <n v="0"/>
    <n v="15"/>
    <m/>
    <n v="3"/>
    <n v="7.1"/>
    <n v="36.700000000000003"/>
    <n v="1.5"/>
    <n v="0.06"/>
    <m/>
    <n v="82"/>
    <n v="200"/>
    <n v="4"/>
    <n v="1"/>
    <n v="61"/>
    <n v="6"/>
    <n v="1"/>
    <n v="2"/>
    <n v="1"/>
    <n v="34"/>
    <n v="8"/>
    <n v="1"/>
    <n v="82"/>
    <n v="0.27333333333333698"/>
    <n v="200"/>
    <n v="1"/>
    <n v="61"/>
    <n v="1"/>
    <n v="6"/>
    <n v="0.20000000000000018"/>
    <n v="4"/>
    <n v="0.26666666666666683"/>
    <n v="1"/>
    <n v="0.10000000000000014"/>
    <n v="0"/>
    <x v="3"/>
  </r>
  <r>
    <s v="SHELL"/>
    <x v="0"/>
    <d v="2014-07-10T00:00:00"/>
    <s v="CON"/>
    <s v="UPA400"/>
    <x v="14"/>
    <x v="54"/>
    <n v="809874"/>
    <n v="33360"/>
    <n v="0"/>
    <n v="11"/>
    <m/>
    <n v="2"/>
    <n v="7.2"/>
    <n v="36.700000000000003"/>
    <n v="1.22"/>
    <n v="0.08"/>
    <s v=""/>
    <n v="72"/>
    <n v="157"/>
    <n v="4"/>
    <n v="1"/>
    <n v="47"/>
    <n v="5"/>
    <n v="0"/>
    <n v="1"/>
    <n v="0"/>
    <n v="29"/>
    <n v="8"/>
    <n v="1"/>
    <n v="72"/>
    <n v="0.24000000000000352"/>
    <n v="157"/>
    <n v="1"/>
    <n v="47"/>
    <n v="1"/>
    <n v="5"/>
    <n v="0.16666666666666685"/>
    <n v="4"/>
    <n v="0.26666666666666683"/>
    <n v="1"/>
    <n v="0.10000000000000014"/>
    <n v="0"/>
    <x v="4"/>
  </r>
  <r>
    <s v="SHELL"/>
    <x v="0"/>
    <d v="2014-07-10T00:00:00"/>
    <s v="CON"/>
    <s v="UPA400"/>
    <x v="14"/>
    <x v="11"/>
    <n v="792564"/>
    <n v="61131"/>
    <n v="0"/>
    <n v="3"/>
    <n v="0"/>
    <n v="1"/>
    <n v="7.3"/>
    <n v="37.799999999999997"/>
    <n v="1.2"/>
    <n v="0.1"/>
    <s v="Clara"/>
    <n v="57"/>
    <n v="59"/>
    <n v="1"/>
    <n v="0"/>
    <n v="8"/>
    <n v="6"/>
    <n v="0"/>
    <n v="0"/>
    <n v="0"/>
    <n v="32"/>
    <n v="6"/>
    <n v="2"/>
    <n v="57"/>
    <n v="0.19000000000000361"/>
    <n v="59"/>
    <n v="0.39333333333333037"/>
    <n v="8"/>
    <n v="0.17777777777777731"/>
    <n v="6"/>
    <n v="0.20000000000000018"/>
    <n v="1"/>
    <n v="6.666666666666686E-2"/>
    <n v="0"/>
    <n v="1.3877787807814457E-16"/>
    <n v="0"/>
    <x v="5"/>
  </r>
  <r>
    <s v="SHELL"/>
    <x v="0"/>
    <d v="2014-07-10T00:00:00"/>
    <s v="CON"/>
    <s v="UPA400"/>
    <x v="14"/>
    <x v="98"/>
    <n v="761298"/>
    <n v="29865"/>
    <n v="0"/>
    <n v="31.1"/>
    <n v="0"/>
    <n v="2.5"/>
    <n v="6.8"/>
    <n v="38"/>
    <n v="0"/>
    <n v="-1"/>
    <s v="Oscura"/>
    <n v="49.9"/>
    <n v="41.7"/>
    <n v="3.4"/>
    <n v="1.1000000000000001"/>
    <n v="5.9"/>
    <n v="10"/>
    <n v="1.5"/>
    <n v="0"/>
    <n v="0"/>
    <n v="94.6"/>
    <n v="26.6"/>
    <n v="20.6"/>
    <n v="50"/>
    <n v="0.16666666666667032"/>
    <n v="42"/>
    <n v="0.27999999999999725"/>
    <n v="6"/>
    <n v="0.13333333333333286"/>
    <n v="10"/>
    <n v="0.33339999999999997"/>
    <n v="3"/>
    <n v="0.20000000000000018"/>
    <n v="1"/>
    <n v="0.10000000000000014"/>
    <n v="0"/>
    <x v="6"/>
  </r>
  <r>
    <s v="CASTROL"/>
    <x v="0"/>
    <d v="2014-07-10T00:00:00"/>
    <s v="CON"/>
    <s v="UPA400"/>
    <x v="14"/>
    <x v="94"/>
    <n v="731103"/>
    <n v="112877"/>
    <n v="0"/>
    <n v="0"/>
    <n v="0"/>
    <n v="7.2"/>
    <n v="7.1"/>
    <n v="40.4"/>
    <m/>
    <n v="21.7"/>
    <s v="Oscura"/>
    <n v="76.900000000000006"/>
    <n v="27.8"/>
    <n v="4.5999999999999996"/>
    <n v="3.5"/>
    <n v="2.6"/>
    <n v="15"/>
    <n v="1.2"/>
    <n v="2.1"/>
    <n v="0"/>
    <n v="362.2"/>
    <n v="33.1"/>
    <n v="24.7"/>
    <n v="77"/>
    <n v="0.25666666666667021"/>
    <n v="28"/>
    <n v="0.18666666666666409"/>
    <n v="3"/>
    <n v="6.666666666666618E-2"/>
    <n v="15"/>
    <n v="0.50000000000000011"/>
    <n v="5"/>
    <n v="0.33333333333333348"/>
    <n v="4"/>
    <n v="0.40000000000000013"/>
    <n v="0"/>
    <x v="7"/>
  </r>
  <r>
    <s v="CASTROL"/>
    <x v="0"/>
    <d v="2014-07-10T00:00:00"/>
    <s v="CON"/>
    <s v="UPA400"/>
    <x v="14"/>
    <x v="99"/>
    <n v="698135"/>
    <n v="79910"/>
    <n v="0"/>
    <n v="18.399999999999999"/>
    <n v="0"/>
    <n v="4"/>
    <n v="7.2"/>
    <n v="36.200000000000003"/>
    <m/>
    <n v="-1"/>
    <s v="Oscura"/>
    <n v="83.4"/>
    <n v="59.6"/>
    <n v="3"/>
    <n v="2.2000000000000002"/>
    <n v="16.600000000000001"/>
    <n v="19.3"/>
    <n v="0.2"/>
    <n v="0"/>
    <n v="0"/>
    <n v="140.69999999999999"/>
    <n v="40.6"/>
    <n v="6.4"/>
    <n v="83"/>
    <n v="0.27666666666667034"/>
    <n v="60"/>
    <n v="0.39999999999999702"/>
    <n v="17"/>
    <n v="0.37777777777777721"/>
    <n v="19"/>
    <n v="0.63333333333333341"/>
    <n v="3"/>
    <n v="0.20000000000000018"/>
    <n v="2"/>
    <n v="0.20000000000000015"/>
    <n v="0"/>
    <x v="8"/>
  </r>
  <r>
    <s v="MOBIL"/>
    <x v="0"/>
    <d v="2014-11-02T00:00:00"/>
    <s v="SIN"/>
    <s v="O500 EURO V"/>
    <x v="15"/>
    <x v="89"/>
    <n v="940196"/>
    <n v="10576"/>
    <n v="0"/>
    <n v="3"/>
    <m/>
    <n v="3"/>
    <n v="7.1"/>
    <n v="35"/>
    <n v="1.48"/>
    <n v="0.02"/>
    <m/>
    <n v="16"/>
    <n v="21"/>
    <n v="0"/>
    <n v="0"/>
    <n v="8"/>
    <n v="1"/>
    <n v="0"/>
    <n v="0"/>
    <n v="0"/>
    <n v="38"/>
    <n v="3"/>
    <n v="0"/>
    <n v="16"/>
    <n v="5.3333333333337181E-2"/>
    <n v="21"/>
    <n v="0.13999999999999752"/>
    <n v="8"/>
    <n v="0.17777777777777731"/>
    <n v="1"/>
    <n v="3.3333333333333541E-2"/>
    <n v="0"/>
    <n v="1.9428902930940239E-16"/>
    <n v="0"/>
    <n v="1.3877787807814457E-16"/>
    <n v="1"/>
    <x v="0"/>
  </r>
  <r>
    <s v="SHELL"/>
    <x v="0"/>
    <d v="2014-11-02T00:00:00"/>
    <s v="SIN"/>
    <s v="UPA400"/>
    <x v="15"/>
    <x v="100"/>
    <n v="929620"/>
    <n v="9855"/>
    <n v="0"/>
    <n v="6"/>
    <m/>
    <n v="5"/>
    <n v="6.8"/>
    <m/>
    <m/>
    <n v="0.61"/>
    <m/>
    <n v="7"/>
    <n v="18"/>
    <n v="2"/>
    <n v="0"/>
    <n v="8"/>
    <n v="1"/>
    <n v="1"/>
    <n v="0"/>
    <n v="0"/>
    <n v="57"/>
    <n v="5"/>
    <n v="1"/>
    <n v="7"/>
    <n v="2.3333333333337175E-2"/>
    <n v="18"/>
    <n v="0.11999999999999754"/>
    <n v="8"/>
    <n v="0.17777777777777731"/>
    <n v="1"/>
    <n v="3.3333333333333541E-2"/>
    <n v="2"/>
    <n v="0.13333333333333353"/>
    <n v="0"/>
    <n v="1.3877787807814457E-16"/>
    <n v="0"/>
    <x v="1"/>
  </r>
  <r>
    <s v="SHELL"/>
    <x v="0"/>
    <d v="2014-11-02T00:00:00"/>
    <s v="SIN"/>
    <s v="UPA400"/>
    <x v="15"/>
    <x v="23"/>
    <n v="922960"/>
    <n v="3122"/>
    <n v="0"/>
    <n v="5"/>
    <m/>
    <n v="5"/>
    <n v="7"/>
    <m/>
    <m/>
    <n v="0.85"/>
    <m/>
    <n v="5"/>
    <n v="13"/>
    <n v="3"/>
    <n v="0"/>
    <n v="4"/>
    <n v="2"/>
    <n v="1"/>
    <n v="0"/>
    <n v="0"/>
    <n v="70"/>
    <n v="4"/>
    <n v="1"/>
    <n v="5"/>
    <n v="1.6666666666670507E-2"/>
    <n v="13"/>
    <n v="8.6666666666664199E-2"/>
    <n v="4"/>
    <n v="8.8888888888888407E-2"/>
    <n v="2"/>
    <n v="6.6666666666666874E-2"/>
    <n v="3"/>
    <n v="0.20000000000000018"/>
    <n v="0"/>
    <n v="1.3877787807814457E-16"/>
    <n v="0"/>
    <x v="2"/>
  </r>
  <r>
    <s v="CASTROL"/>
    <x v="0"/>
    <d v="2014-11-02T00:00:00"/>
    <s v="SIN"/>
    <s v="UPA400"/>
    <x v="15"/>
    <x v="2"/>
    <n v="883639"/>
    <n v="22200"/>
    <n v="0"/>
    <n v="2"/>
    <m/>
    <n v="2"/>
    <n v="6.5330000000000004"/>
    <n v="30.54"/>
    <n v="0.85"/>
    <n v="0.02"/>
    <m/>
    <n v="14"/>
    <n v="22"/>
    <n v="2"/>
    <n v="0"/>
    <n v="3"/>
    <n v="2"/>
    <n v="0"/>
    <m/>
    <n v="0"/>
    <n v="39"/>
    <n v="6"/>
    <n v="0"/>
    <n v="14"/>
    <n v="4.6666666666670513E-2"/>
    <n v="22"/>
    <n v="0.14666666666666417"/>
    <n v="3"/>
    <n v="6.666666666666618E-2"/>
    <n v="2"/>
    <n v="6.6666666666666874E-2"/>
    <n v="2"/>
    <n v="0.13333333333333353"/>
    <n v="0"/>
    <n v="1.3877787807814457E-16"/>
    <n v="0"/>
    <x v="3"/>
  </r>
  <r>
    <s v="CASTROL"/>
    <x v="0"/>
    <d v="2014-11-02T00:00:00"/>
    <s v="SIN"/>
    <s v="UPA400"/>
    <x v="15"/>
    <x v="91"/>
    <n v="875905"/>
    <n v="14466"/>
    <n v="0"/>
    <n v="3"/>
    <m/>
    <n v="2"/>
    <n v="6.5"/>
    <m/>
    <m/>
    <n v="0.04"/>
    <m/>
    <n v="18"/>
    <n v="27"/>
    <n v="3"/>
    <n v="0"/>
    <n v="2"/>
    <n v="2"/>
    <n v="0"/>
    <n v="0"/>
    <n v="0"/>
    <n v="35"/>
    <n v="4"/>
    <n v="1"/>
    <n v="18"/>
    <n v="6.0000000000003849E-2"/>
    <n v="27"/>
    <n v="0.17999999999999744"/>
    <n v="2"/>
    <n v="4.4444444444443953E-2"/>
    <n v="2"/>
    <n v="6.6666666666666874E-2"/>
    <n v="3"/>
    <n v="0.20000000000000018"/>
    <n v="0"/>
    <n v="1.3877787807814457E-16"/>
    <n v="0"/>
    <x v="4"/>
  </r>
  <r>
    <s v="CASTROL"/>
    <x v="0"/>
    <d v="2014-11-02T00:00:00"/>
    <s v="CON"/>
    <s v="UPA400"/>
    <x v="15"/>
    <x v="101"/>
    <n v="839859"/>
    <n v="30608"/>
    <n v="0"/>
    <n v="6"/>
    <m/>
    <n v="3"/>
    <n v="6.4"/>
    <m/>
    <m/>
    <n v="0.83"/>
    <m/>
    <n v="61"/>
    <n v="61"/>
    <n v="8"/>
    <n v="0"/>
    <n v="13"/>
    <n v="5"/>
    <n v="1"/>
    <n v="0"/>
    <n v="0"/>
    <n v="38"/>
    <n v="7"/>
    <n v="1"/>
    <n v="61"/>
    <n v="0.20333333333333692"/>
    <n v="61"/>
    <n v="0.40666666666666368"/>
    <n v="13"/>
    <n v="0.28888888888888842"/>
    <n v="5"/>
    <n v="0.16666666666666685"/>
    <n v="8"/>
    <n v="0.53333333333333344"/>
    <n v="0"/>
    <n v="1.3877787807814457E-16"/>
    <n v="0"/>
    <x v="5"/>
  </r>
  <r>
    <s v="CASTROL"/>
    <x v="0"/>
    <d v="2014-11-02T00:00:00"/>
    <s v="CON"/>
    <s v="UPA400"/>
    <x v="15"/>
    <x v="102"/>
    <n v="809251"/>
    <n v="100946"/>
    <n v="0"/>
    <n v="10"/>
    <m/>
    <n v="8"/>
    <n v="7.2"/>
    <n v="35.6"/>
    <n v="0.9"/>
    <n v="0.1"/>
    <s v="Clara"/>
    <n v="219"/>
    <n v="163"/>
    <n v="28"/>
    <n v="1"/>
    <n v="30"/>
    <n v="14"/>
    <n v="1"/>
    <n v="2"/>
    <n v="0"/>
    <n v="43"/>
    <n v="19"/>
    <n v="3"/>
    <n v="219"/>
    <n v="0.73000000000000276"/>
    <n v="163"/>
    <n v="1"/>
    <n v="30"/>
    <n v="0.66666666666666619"/>
    <n v="14"/>
    <n v="0.46666666666666679"/>
    <n v="28"/>
    <n v="1"/>
    <n v="1"/>
    <n v="0.10000000000000014"/>
    <n v="0"/>
    <x v="6"/>
  </r>
  <r>
    <s v="Shell ATF VM Plus"/>
    <x v="0"/>
    <d v="2014-11-02T00:00:00"/>
    <s v="CON"/>
    <s v="UPA400"/>
    <x v="15"/>
    <x v="35"/>
    <n v="799471"/>
    <n v="91166"/>
    <n v="0"/>
    <n v="8"/>
    <m/>
    <n v="8"/>
    <n v="7.1"/>
    <n v="37.200000000000003"/>
    <n v="1.1000000000000001"/>
    <n v="0.1"/>
    <s v="Clara"/>
    <n v="164"/>
    <n v="131"/>
    <n v="25"/>
    <n v="0"/>
    <n v="25"/>
    <n v="13"/>
    <n v="0"/>
    <n v="1"/>
    <n v="0"/>
    <n v="43"/>
    <n v="17"/>
    <n v="2"/>
    <n v="164"/>
    <n v="0.5466666666666713"/>
    <n v="131"/>
    <n v="0.87333333333333252"/>
    <n v="25"/>
    <n v="0.55559999999999998"/>
    <n v="13"/>
    <n v="0.43333333333333346"/>
    <n v="25"/>
    <n v="1"/>
    <n v="0"/>
    <n v="1.3877787807814457E-16"/>
    <n v="0"/>
    <x v="7"/>
  </r>
  <r>
    <s v="SHELL"/>
    <x v="0"/>
    <d v="2014-11-02T00:00:00"/>
    <s v="CON"/>
    <s v="UPA400"/>
    <x v="15"/>
    <x v="103"/>
    <n v="776514"/>
    <n v="119334"/>
    <n v="0"/>
    <n v="13"/>
    <n v="0"/>
    <n v="7"/>
    <n v="7.1"/>
    <n v="37.1"/>
    <n v="0.2"/>
    <n v="0.1"/>
    <s v="Clara"/>
    <n v="124"/>
    <n v="115"/>
    <n v="11"/>
    <n v="1"/>
    <n v="35"/>
    <n v="10"/>
    <n v="0"/>
    <n v="1"/>
    <n v="0"/>
    <n v="37"/>
    <n v="10"/>
    <n v="3"/>
    <n v="124"/>
    <n v="0.41333333333333788"/>
    <n v="115"/>
    <n v="0.76666666666666516"/>
    <n v="35"/>
    <n v="0.77777777777777746"/>
    <n v="10"/>
    <n v="0.33339999999999997"/>
    <n v="11"/>
    <n v="0.73333333333333339"/>
    <n v="1"/>
    <n v="0.10000000000000014"/>
    <n v="0"/>
    <x v="8"/>
  </r>
  <r>
    <s v="SHELL"/>
    <x v="0"/>
    <d v="2014-11-02T00:00:00"/>
    <s v="CON"/>
    <s v="UPA400"/>
    <x v="15"/>
    <x v="4"/>
    <n v="758746"/>
    <n v="101765"/>
    <n v="0"/>
    <n v="6"/>
    <n v="-1"/>
    <n v="5"/>
    <n v="7.2"/>
    <n v="37.4"/>
    <n v="0.3"/>
    <n v="0"/>
    <s v="Clara"/>
    <n v="160"/>
    <n v="127"/>
    <n v="5"/>
    <n v="0"/>
    <n v="33"/>
    <n v="7"/>
    <n v="0"/>
    <n v="1"/>
    <n v="-1"/>
    <n v="44"/>
    <n v="8"/>
    <n v="2"/>
    <n v="160"/>
    <n v="0.5333333333333381"/>
    <n v="127"/>
    <n v="0.84666666666666568"/>
    <n v="33"/>
    <n v="0.73333333333333295"/>
    <n v="7"/>
    <n v="0.2333333333333335"/>
    <n v="5"/>
    <n v="0.33333333333333348"/>
    <n v="0"/>
    <n v="1.3877787807814457E-16"/>
    <n v="0"/>
    <x v="9"/>
  </r>
  <r>
    <s v="CASTROL"/>
    <x v="0"/>
    <d v="2014-11-02T00:00:00"/>
    <s v="CON"/>
    <s v="UPA400"/>
    <x v="15"/>
    <x v="75"/>
    <n v="730131"/>
    <n v="72951"/>
    <n v="0"/>
    <n v="8.6999999999999993"/>
    <n v="0"/>
    <n v="10.8"/>
    <n v="7"/>
    <n v="36.6"/>
    <m/>
    <n v="-1"/>
    <s v="Oscura"/>
    <n v="321"/>
    <n v="206.4"/>
    <n v="26.7"/>
    <n v="7.7"/>
    <n v="39.799999999999997"/>
    <n v="52.2"/>
    <n v="0"/>
    <n v="0"/>
    <n v="0"/>
    <n v="96.7"/>
    <n v="29.8"/>
    <n v="2.6"/>
    <n v="321"/>
    <n v="1.3"/>
    <n v="206"/>
    <n v="1"/>
    <n v="40"/>
    <n v="0.88888888888888873"/>
    <n v="52"/>
    <n v="1"/>
    <n v="27"/>
    <n v="1"/>
    <n v="8"/>
    <n v="0.8"/>
    <n v="0"/>
    <x v="10"/>
  </r>
  <r>
    <s v="SHELL"/>
    <x v="0"/>
    <d v="2014-09-25T00:00:00"/>
    <s v="SIN"/>
    <s v="UPA400"/>
    <x v="16"/>
    <x v="104"/>
    <n v="938398"/>
    <n v="76959"/>
    <n v="0"/>
    <n v="4"/>
    <m/>
    <n v="3"/>
    <n v="5.9"/>
    <m/>
    <m/>
    <n v="0.41"/>
    <m/>
    <n v="103"/>
    <n v="117"/>
    <n v="6"/>
    <n v="0"/>
    <n v="9"/>
    <n v="11"/>
    <n v="0"/>
    <n v="1"/>
    <n v="0"/>
    <n v="42"/>
    <n v="14"/>
    <n v="1"/>
    <n v="103"/>
    <n v="0.34333333333333743"/>
    <n v="117"/>
    <n v="0.77999999999999858"/>
    <n v="9"/>
    <n v="0.19999999999999954"/>
    <n v="11"/>
    <n v="0.36666666666666681"/>
    <n v="6"/>
    <n v="0.40000000000000013"/>
    <n v="0"/>
    <n v="1.3877787807814457E-16"/>
    <n v="1"/>
    <x v="0"/>
  </r>
  <r>
    <s v="SHELL"/>
    <x v="0"/>
    <d v="2014-09-25T00:00:00"/>
    <s v="SIN"/>
    <s v="UPA400"/>
    <x v="16"/>
    <x v="105"/>
    <n v="910694"/>
    <n v="49255"/>
    <n v="0"/>
    <n v="3"/>
    <m/>
    <n v="3"/>
    <n v="6.1"/>
    <m/>
    <m/>
    <n v="0.27"/>
    <m/>
    <n v="29"/>
    <n v="52"/>
    <n v="2"/>
    <n v="0"/>
    <n v="5"/>
    <n v="3"/>
    <n v="0"/>
    <n v="0"/>
    <n v="0"/>
    <n v="49"/>
    <n v="8"/>
    <n v="1"/>
    <n v="29"/>
    <n v="9.6666666666670453E-2"/>
    <n v="52"/>
    <n v="0.34666666666666379"/>
    <n v="5"/>
    <n v="0.11111111111111063"/>
    <n v="3"/>
    <n v="0.1000000000000002"/>
    <n v="2"/>
    <n v="0.13333333333333353"/>
    <n v="0"/>
    <n v="1.3877787807814457E-16"/>
    <n v="0"/>
    <x v="1"/>
  </r>
  <r>
    <s v="CASTROL"/>
    <x v="0"/>
    <d v="2014-09-25T00:00:00"/>
    <s v="SIN"/>
    <s v="UPA400"/>
    <x v="16"/>
    <x v="96"/>
    <n v="891230"/>
    <n v="72215"/>
    <n v="0"/>
    <n v="13"/>
    <m/>
    <n v="3"/>
    <n v="5.8380000000000001"/>
    <n v="27.75"/>
    <n v="0.94"/>
    <n v="0.22"/>
    <m/>
    <n v="71"/>
    <n v="78"/>
    <n v="8"/>
    <n v="0"/>
    <n v="49"/>
    <n v="5"/>
    <n v="0"/>
    <m/>
    <n v="0"/>
    <n v="38"/>
    <n v="8"/>
    <n v="1"/>
    <n v="71"/>
    <n v="0.23666666666667019"/>
    <n v="78"/>
    <n v="0.51999999999999691"/>
    <n v="49"/>
    <n v="1"/>
    <n v="5"/>
    <n v="0.16666666666666685"/>
    <n v="8"/>
    <n v="0.53333333333333344"/>
    <n v="0"/>
    <n v="1.3877787807814457E-16"/>
    <n v="0"/>
    <x v="2"/>
  </r>
  <r>
    <s v="CASTROL"/>
    <x v="0"/>
    <d v="2014-09-25T00:00:00"/>
    <s v="SIN"/>
    <s v="UPA400"/>
    <x v="16"/>
    <x v="106"/>
    <n v="873139"/>
    <n v="54124"/>
    <n v="0"/>
    <n v="10"/>
    <m/>
    <n v="2"/>
    <n v="6"/>
    <m/>
    <m/>
    <n v="0.21"/>
    <m/>
    <n v="57"/>
    <n v="61"/>
    <n v="8"/>
    <n v="0"/>
    <n v="33"/>
    <n v="5"/>
    <n v="1"/>
    <n v="1"/>
    <n v="1"/>
    <n v="32"/>
    <n v="8"/>
    <n v="1"/>
    <n v="57"/>
    <n v="0.19000000000000361"/>
    <n v="61"/>
    <n v="0.40666666666666368"/>
    <n v="33"/>
    <n v="0.73333333333333295"/>
    <n v="5"/>
    <n v="0.16666666666666685"/>
    <n v="8"/>
    <n v="0.53333333333333344"/>
    <n v="0"/>
    <n v="1.3877787807814457E-16"/>
    <n v="0"/>
    <x v="3"/>
  </r>
  <r>
    <s v="CASTROL"/>
    <x v="0"/>
    <d v="2014-09-25T00:00:00"/>
    <s v="CON"/>
    <s v="UPA400"/>
    <x v="16"/>
    <x v="107"/>
    <n v="802973"/>
    <n v="31070"/>
    <n v="0"/>
    <n v="7"/>
    <m/>
    <n v="2"/>
    <n v="7.2"/>
    <n v="36.9"/>
    <n v="0.3"/>
    <n v="0.1"/>
    <s v="Clara"/>
    <n v="35"/>
    <n v="156"/>
    <n v="7"/>
    <n v="1"/>
    <n v="14"/>
    <n v="3"/>
    <n v="0"/>
    <n v="1"/>
    <n v="0"/>
    <n v="29"/>
    <n v="6"/>
    <n v="1"/>
    <n v="35"/>
    <n v="0.11666666666667042"/>
    <n v="156"/>
    <n v="1"/>
    <n v="14"/>
    <n v="0.31111111111111062"/>
    <n v="3"/>
    <n v="0.1000000000000002"/>
    <n v="7"/>
    <n v="0.46666666666666679"/>
    <n v="1"/>
    <n v="0.10000000000000014"/>
    <n v="0"/>
    <x v="4"/>
  </r>
  <r>
    <s v="CASTROL"/>
    <x v="0"/>
    <d v="2014-09-25T00:00:00"/>
    <s v="CON"/>
    <s v="UPA400"/>
    <x v="16"/>
    <x v="108"/>
    <n v="771903"/>
    <n v="119073"/>
    <n v="0"/>
    <n v="7"/>
    <n v="0"/>
    <n v="5"/>
    <n v="7.1"/>
    <n v="37.200000000000003"/>
    <n v="1"/>
    <n v="0.1"/>
    <s v="Clara"/>
    <n v="80"/>
    <n v="152"/>
    <n v="20"/>
    <n v="1"/>
    <n v="20"/>
    <n v="8"/>
    <n v="0"/>
    <n v="1"/>
    <n v="0"/>
    <n v="32"/>
    <n v="12"/>
    <n v="2"/>
    <n v="80"/>
    <n v="0.26666666666667027"/>
    <n v="152"/>
    <n v="1"/>
    <n v="20"/>
    <n v="0.44444444444444381"/>
    <n v="8"/>
    <n v="0.26666666666666683"/>
    <n v="20"/>
    <n v="1"/>
    <n v="1"/>
    <n v="0.10000000000000014"/>
    <n v="0"/>
    <x v="5"/>
  </r>
  <r>
    <s v="SHELL"/>
    <x v="0"/>
    <d v="2014-09-25T00:00:00"/>
    <s v="CON"/>
    <s v="UPA400"/>
    <x v="16"/>
    <x v="109"/>
    <n v="767265"/>
    <n v="58960"/>
    <n v="0"/>
    <n v="5"/>
    <n v="-1"/>
    <n v="3"/>
    <n v="7.4"/>
    <n v="37.5"/>
    <n v="0.5"/>
    <n v="0.1"/>
    <s v="Clara"/>
    <n v="107"/>
    <n v="104"/>
    <n v="4"/>
    <n v="1"/>
    <n v="15"/>
    <n v="12"/>
    <n v="1"/>
    <n v="1"/>
    <n v="-1"/>
    <n v="34"/>
    <n v="8"/>
    <n v="1"/>
    <n v="107"/>
    <n v="0.35666666666667085"/>
    <n v="104"/>
    <n v="0.69333333333333136"/>
    <n v="15"/>
    <n v="0.33333333333333282"/>
    <n v="12"/>
    <n v="0.40000000000000013"/>
    <n v="4"/>
    <n v="0.26666666666666683"/>
    <n v="1"/>
    <n v="0.10000000000000014"/>
    <n v="0"/>
    <x v="6"/>
  </r>
  <r>
    <s v="CASTROL"/>
    <x v="0"/>
    <d v="2014-09-25T00:00:00"/>
    <s v="CON"/>
    <s v="UPA400"/>
    <x v="16"/>
    <x v="110"/>
    <n v="751541"/>
    <n v="98711"/>
    <n v="0"/>
    <n v="33.200000000000003"/>
    <n v="0"/>
    <n v="10.8"/>
    <n v="6.8"/>
    <n v="37.200000000000003"/>
    <n v="0"/>
    <n v="-1"/>
    <s v="Oscura"/>
    <n v="94.4"/>
    <n v="103.7"/>
    <n v="19.399999999999999"/>
    <n v="3"/>
    <n v="21.4"/>
    <n v="15.5"/>
    <n v="1.4"/>
    <n v="0"/>
    <n v="0"/>
    <n v="99.1"/>
    <n v="26.1"/>
    <n v="18.2"/>
    <n v="94"/>
    <n v="0.31333333333333724"/>
    <n v="104"/>
    <n v="0.69333333333333136"/>
    <n v="21"/>
    <n v="0.46666666666666601"/>
    <n v="16"/>
    <n v="0.53333333333333344"/>
    <n v="19"/>
    <n v="1"/>
    <n v="3"/>
    <n v="0.30000000000000016"/>
    <n v="0"/>
    <x v="7"/>
  </r>
  <r>
    <s v="SHELL"/>
    <x v="0"/>
    <d v="2014-09-25T00:00:00"/>
    <s v="CON"/>
    <s v="UPA400"/>
    <x v="16"/>
    <x v="111"/>
    <n v="736550"/>
    <n v="28245"/>
    <n v="0"/>
    <n v="18.7"/>
    <n v="0"/>
    <n v="6.5"/>
    <n v="7"/>
    <n v="37.799999999999997"/>
    <m/>
    <n v="-1"/>
    <s v="Oscura"/>
    <n v="108.8"/>
    <n v="46.5"/>
    <n v="6.2"/>
    <n v="2.5"/>
    <n v="13.4"/>
    <n v="12.7"/>
    <n v="2.2999999999999998"/>
    <n v="0"/>
    <n v="0"/>
    <n v="174.4"/>
    <n v="49.7"/>
    <n v="6.6"/>
    <n v="109"/>
    <n v="0.36333333333333756"/>
    <n v="47"/>
    <n v="0.31333333333333052"/>
    <n v="13"/>
    <n v="0.28888888888888842"/>
    <n v="13"/>
    <n v="0.43333333333333346"/>
    <n v="6"/>
    <n v="0.40000000000000013"/>
    <n v="3"/>
    <n v="0.30000000000000016"/>
    <n v="0"/>
    <x v="8"/>
  </r>
  <r>
    <s v="Shell ATF VM"/>
    <x v="0"/>
    <d v="2014-09-25T00:00:00"/>
    <s v="CON"/>
    <s v="UPA400"/>
    <x v="16"/>
    <x v="112"/>
    <n v="722103"/>
    <n v="69273"/>
    <n v="0"/>
    <n v="0"/>
    <n v="0"/>
    <n v="2.9"/>
    <n v="7.8"/>
    <n v="38.200000000000003"/>
    <m/>
    <n v="-1"/>
    <s v="Oscura"/>
    <n v="23.2"/>
    <n v="18.2"/>
    <n v="1.7"/>
    <n v="0"/>
    <n v="17.3"/>
    <n v="5.8"/>
    <n v="0.2"/>
    <n v="0.4"/>
    <n v="0"/>
    <n v="288.7"/>
    <n v="33.6"/>
    <n v="6.8"/>
    <n v="23"/>
    <n v="7.6666666666670491E-2"/>
    <n v="18"/>
    <n v="0.11999999999999754"/>
    <n v="17"/>
    <n v="0.37777777777777721"/>
    <n v="6"/>
    <n v="0.20000000000000018"/>
    <n v="2"/>
    <n v="0.13333333333333353"/>
    <n v="0"/>
    <n v="1.3877787807814457E-16"/>
    <n v="0"/>
    <x v="9"/>
  </r>
  <r>
    <s v="SHELL"/>
    <x v="0"/>
    <d v="2014-09-25T00:00:00"/>
    <s v="CON"/>
    <s v="UPA400"/>
    <x v="16"/>
    <x v="113"/>
    <n v="708305"/>
    <n v="124082"/>
    <n v="0"/>
    <n v="0"/>
    <n v="0"/>
    <n v="18.600000000000001"/>
    <n v="6.5"/>
    <n v="37.5"/>
    <m/>
    <n v="-1"/>
    <s v="Oscura"/>
    <n v="217.1"/>
    <n v="52.9"/>
    <n v="9.4"/>
    <n v="2.6"/>
    <n v="5.4"/>
    <n v="38.1"/>
    <n v="1"/>
    <n v="0.7"/>
    <n v="0"/>
    <n v="56.2"/>
    <n v="32.6"/>
    <n v="1.1000000000000001"/>
    <n v="217"/>
    <n v="0.72333333333333616"/>
    <n v="53"/>
    <n v="0.35333333333333045"/>
    <n v="5"/>
    <n v="0.11111111111111063"/>
    <n v="38"/>
    <n v="1"/>
    <n v="9"/>
    <n v="0.60000000000000009"/>
    <n v="3"/>
    <n v="0.30000000000000016"/>
    <n v="0"/>
    <x v="10"/>
  </r>
  <r>
    <s v="SHELL"/>
    <x v="0"/>
    <d v="2014-04-17T00:00:00"/>
    <s v="SIN"/>
    <s v="UPA400"/>
    <x v="17"/>
    <x v="114"/>
    <n v="962291"/>
    <n v="51475"/>
    <n v="0"/>
    <n v="7"/>
    <m/>
    <n v="1"/>
    <n v="5.9"/>
    <m/>
    <m/>
    <n v="0.03"/>
    <m/>
    <n v="385"/>
    <n v="65"/>
    <n v="5"/>
    <n v="0"/>
    <n v="29"/>
    <n v="23"/>
    <n v="1"/>
    <n v="0"/>
    <n v="2"/>
    <n v="35"/>
    <n v="11"/>
    <n v="1"/>
    <n v="385"/>
    <n v="1.3"/>
    <n v="65"/>
    <n v="0.4333333333333303"/>
    <n v="29"/>
    <n v="0.64444444444444393"/>
    <n v="23"/>
    <n v="0.76666666666666672"/>
    <n v="5"/>
    <n v="0.33333333333333348"/>
    <n v="0"/>
    <n v="1.3877787807814457E-16"/>
    <n v="1"/>
    <x v="0"/>
  </r>
  <r>
    <s v="Shell ATF VM"/>
    <x v="0"/>
    <d v="2014-04-17T00:00:00"/>
    <s v="SIN"/>
    <s v="UPA400"/>
    <x v="17"/>
    <x v="23"/>
    <n v="931792"/>
    <n v="20977"/>
    <n v="0"/>
    <n v="5"/>
    <m/>
    <n v="1"/>
    <n v="6.1"/>
    <m/>
    <m/>
    <n v="0.16"/>
    <m/>
    <n v="58"/>
    <n v="39"/>
    <n v="3"/>
    <n v="0"/>
    <n v="13"/>
    <n v="6"/>
    <n v="0"/>
    <n v="0"/>
    <n v="0"/>
    <n v="36"/>
    <n v="6"/>
    <n v="1"/>
    <n v="58"/>
    <n v="0.19333333333333694"/>
    <n v="39"/>
    <n v="0.25999999999999729"/>
    <n v="13"/>
    <n v="0.28888888888888842"/>
    <n v="6"/>
    <n v="0.20000000000000018"/>
    <n v="3"/>
    <n v="0.20000000000000018"/>
    <n v="0"/>
    <n v="1.3877787807814457E-16"/>
    <n v="0"/>
    <x v="1"/>
  </r>
  <r>
    <s v="Shell ATF VM"/>
    <x v="0"/>
    <d v="2014-04-17T00:00:00"/>
    <s v="SIN"/>
    <s v="UPA400"/>
    <x v="17"/>
    <x v="115"/>
    <n v="910816"/>
    <n v="91801"/>
    <n v="0"/>
    <n v="14"/>
    <m/>
    <n v="3"/>
    <n v="6"/>
    <m/>
    <m/>
    <n v="0.2"/>
    <m/>
    <n v="71"/>
    <n v="94"/>
    <n v="8"/>
    <n v="0"/>
    <n v="53"/>
    <n v="5"/>
    <n v="1"/>
    <n v="1"/>
    <n v="0"/>
    <n v="51"/>
    <n v="22"/>
    <n v="2"/>
    <n v="71"/>
    <n v="0.23666666666667019"/>
    <n v="94"/>
    <n v="0.62666666666666426"/>
    <n v="53"/>
    <n v="1"/>
    <n v="5"/>
    <n v="0.16666666666666685"/>
    <n v="8"/>
    <n v="0.53333333333333344"/>
    <n v="0"/>
    <n v="1.3877787807814457E-16"/>
    <n v="0"/>
    <x v="2"/>
  </r>
  <r>
    <s v="Shell ATF VM"/>
    <x v="0"/>
    <d v="2014-04-17T00:00:00"/>
    <s v="SIN"/>
    <s v="UPA400"/>
    <x v="17"/>
    <x v="2"/>
    <n v="900726"/>
    <n v="8384"/>
    <n v="0"/>
    <n v="2"/>
    <m/>
    <n v="3"/>
    <n v="6.7839999999999998"/>
    <n v="31.58"/>
    <n v="1"/>
    <n v="0.27"/>
    <m/>
    <n v="22"/>
    <n v="18"/>
    <n v="6"/>
    <n v="0"/>
    <n v="4"/>
    <n v="2"/>
    <n v="0"/>
    <m/>
    <n v="0"/>
    <n v="31"/>
    <n v="2"/>
    <n v="0"/>
    <n v="22"/>
    <n v="7.3333333333337164E-2"/>
    <n v="18"/>
    <n v="0.11999999999999754"/>
    <n v="4"/>
    <n v="8.8888888888888407E-2"/>
    <n v="2"/>
    <n v="6.6666666666666874E-2"/>
    <n v="6"/>
    <n v="0.40000000000000013"/>
    <n v="0"/>
    <n v="1.3877787807814457E-16"/>
    <n v="0"/>
    <x v="3"/>
  </r>
  <r>
    <s v="SHELL"/>
    <x v="0"/>
    <d v="2014-04-17T00:00:00"/>
    <s v="SIN"/>
    <s v="UPA400"/>
    <x v="17"/>
    <x v="116"/>
    <n v="879979"/>
    <n v="89223"/>
    <n v="0"/>
    <n v="4"/>
    <m/>
    <n v="2"/>
    <n v="6.52"/>
    <n v="29.86"/>
    <n v="0.96"/>
    <n v="0.18"/>
    <m/>
    <n v="39"/>
    <n v="34"/>
    <n v="11"/>
    <n v="0"/>
    <n v="9"/>
    <n v="2"/>
    <n v="0"/>
    <m/>
    <n v="0"/>
    <n v="29"/>
    <n v="3"/>
    <n v="1"/>
    <n v="39"/>
    <n v="0.13000000000000372"/>
    <n v="34"/>
    <n v="0.22666666666666402"/>
    <n v="9"/>
    <n v="0.19999999999999954"/>
    <n v="2"/>
    <n v="6.6666666666666874E-2"/>
    <n v="11"/>
    <n v="0.73333333333333339"/>
    <n v="0"/>
    <n v="1.3877787807814457E-16"/>
    <n v="0"/>
    <x v="4"/>
  </r>
  <r>
    <s v="CASTROL"/>
    <x v="0"/>
    <d v="2014-04-17T00:00:00"/>
    <s v="SIN"/>
    <s v="UPA400"/>
    <x v="17"/>
    <x v="33"/>
    <n v="865711"/>
    <n v="74955"/>
    <n v="0"/>
    <n v="4"/>
    <m/>
    <n v="2"/>
    <n v="6.2"/>
    <m/>
    <m/>
    <n v="0.26"/>
    <m/>
    <n v="48"/>
    <n v="38"/>
    <n v="17"/>
    <n v="0"/>
    <n v="7"/>
    <n v="4"/>
    <n v="0"/>
    <n v="1"/>
    <n v="0"/>
    <n v="33"/>
    <n v="5"/>
    <n v="1"/>
    <n v="48"/>
    <n v="0.16000000000000367"/>
    <n v="38"/>
    <n v="0.25333333333333063"/>
    <n v="7"/>
    <n v="0.15555555555555509"/>
    <n v="4"/>
    <n v="0.13333333333333353"/>
    <n v="17"/>
    <n v="1"/>
    <n v="0"/>
    <n v="1.3877787807814457E-16"/>
    <n v="0"/>
    <x v="5"/>
  </r>
  <r>
    <s v="CASTROL"/>
    <x v="0"/>
    <d v="2014-04-17T00:00:00"/>
    <s v="SIN"/>
    <s v="UPA400"/>
    <x v="17"/>
    <x v="71"/>
    <n v="856688"/>
    <n v="65932"/>
    <n v="0"/>
    <n v="2"/>
    <m/>
    <n v="1"/>
    <n v="6.5"/>
    <m/>
    <m/>
    <n v="0.06"/>
    <m/>
    <n v="16"/>
    <n v="22"/>
    <n v="2"/>
    <n v="0"/>
    <n v="4"/>
    <n v="1"/>
    <n v="0"/>
    <n v="0"/>
    <n v="0"/>
    <n v="22"/>
    <n v="4"/>
    <n v="1"/>
    <n v="16"/>
    <n v="5.3333333333337181E-2"/>
    <n v="22"/>
    <n v="0.14666666666666417"/>
    <n v="4"/>
    <n v="8.8888888888888407E-2"/>
    <n v="1"/>
    <n v="3.3333333333333541E-2"/>
    <n v="2"/>
    <n v="0.13333333333333353"/>
    <n v="0"/>
    <n v="1.3877787807814457E-16"/>
    <n v="0"/>
    <x v="6"/>
  </r>
  <r>
    <s v="CASTROL"/>
    <x v="0"/>
    <d v="2014-04-17T00:00:00"/>
    <s v="CON"/>
    <s v="UPA400"/>
    <x v="17"/>
    <x v="72"/>
    <n v="812901"/>
    <n v="22145"/>
    <n v="0"/>
    <n v="6"/>
    <m/>
    <n v="2"/>
    <n v="6.4"/>
    <s v=""/>
    <s v=""/>
    <n v="0.09"/>
    <s v=""/>
    <n v="13"/>
    <n v="24"/>
    <n v="2"/>
    <n v="0"/>
    <n v="5"/>
    <n v="0"/>
    <n v="0"/>
    <n v="0"/>
    <n v="0"/>
    <n v="33"/>
    <n v="5"/>
    <n v="1"/>
    <n v="13"/>
    <n v="4.3333333333337179E-2"/>
    <n v="24"/>
    <n v="0.15999999999999748"/>
    <n v="5"/>
    <n v="0.11111111111111063"/>
    <n v="0"/>
    <n v="2.0816681711721685E-16"/>
    <n v="2"/>
    <n v="0.13333333333333353"/>
    <n v="0"/>
    <n v="1.3877787807814457E-16"/>
    <n v="0"/>
    <x v="7"/>
  </r>
  <r>
    <s v="CASTROL"/>
    <x v="0"/>
    <d v="2014-04-17T00:00:00"/>
    <s v="CON"/>
    <s v="UPA400"/>
    <x v="17"/>
    <x v="109"/>
    <n v="757491"/>
    <n v="61497"/>
    <n v="0"/>
    <n v="1"/>
    <n v="-1"/>
    <n v="3"/>
    <n v="7.3"/>
    <n v="37.5"/>
    <n v="1"/>
    <n v="0"/>
    <s v="Clara"/>
    <n v="31"/>
    <n v="54"/>
    <n v="2"/>
    <n v="0"/>
    <n v="6"/>
    <n v="3"/>
    <n v="1"/>
    <n v="0"/>
    <n v="-1"/>
    <n v="26"/>
    <n v="6"/>
    <n v="1"/>
    <n v="31"/>
    <n v="0.10333333333333711"/>
    <n v="54"/>
    <n v="0.3599999999999971"/>
    <n v="6"/>
    <n v="0.13333333333333286"/>
    <n v="3"/>
    <n v="0.1000000000000002"/>
    <n v="2"/>
    <n v="0.13333333333333353"/>
    <n v="0"/>
    <n v="1.3877787807814457E-16"/>
    <n v="0"/>
    <x v="8"/>
  </r>
  <r>
    <s v="CASTROL"/>
    <x v="0"/>
    <d v="2014-04-17T00:00:00"/>
    <s v="CON"/>
    <s v="UPA400"/>
    <x v="17"/>
    <x v="117"/>
    <n v="723306"/>
    <n v="27312"/>
    <n v="0"/>
    <n v="0.8"/>
    <n v="0"/>
    <n v="6.1"/>
    <n v="6.9"/>
    <n v="37"/>
    <m/>
    <n v="-1"/>
    <s v="Oscura"/>
    <n v="49.8"/>
    <n v="43.8"/>
    <n v="0.6"/>
    <n v="2.1"/>
    <n v="7.1"/>
    <n v="6.3"/>
    <n v="0.3"/>
    <n v="0"/>
    <n v="0"/>
    <n v="62.4"/>
    <n v="22.6"/>
    <n v="1.6"/>
    <n v="50"/>
    <n v="0.16666666666667032"/>
    <n v="44"/>
    <n v="0.29333333333333056"/>
    <n v="7"/>
    <n v="0.15555555555555509"/>
    <n v="6"/>
    <n v="0.20000000000000018"/>
    <n v="1"/>
    <n v="6.666666666666686E-2"/>
    <n v="2"/>
    <n v="0.20000000000000015"/>
    <n v="0"/>
    <x v="9"/>
  </r>
  <r>
    <s v="SHELL"/>
    <x v="0"/>
    <d v="2014-04-17T00:00:00"/>
    <s v="CON"/>
    <s v="UPA400"/>
    <x v="17"/>
    <x v="118"/>
    <n v="697923"/>
    <n v="45093"/>
    <n v="0"/>
    <n v="0"/>
    <n v="0"/>
    <n v="13.2"/>
    <n v="6.7"/>
    <n v="45.1"/>
    <m/>
    <n v="-1"/>
    <s v="Oscura"/>
    <n v="59.8"/>
    <n v="27.7"/>
    <n v="5"/>
    <n v="1.6"/>
    <n v="5.6"/>
    <n v="18"/>
    <n v="1.8"/>
    <n v="0.1"/>
    <n v="0"/>
    <n v="99.8"/>
    <n v="47.4"/>
    <n v="16.399999999999999"/>
    <n v="60"/>
    <n v="0.20000000000000359"/>
    <n v="28"/>
    <n v="0.18666666666666409"/>
    <n v="6"/>
    <n v="0.13333333333333286"/>
    <n v="18"/>
    <n v="0.60000000000000009"/>
    <n v="5"/>
    <n v="0.33333333333333348"/>
    <n v="2"/>
    <n v="0.20000000000000015"/>
    <n v="0"/>
    <x v="10"/>
  </r>
  <r>
    <s v="CASTROL"/>
    <x v="0"/>
    <d v="2015-03-03T00:00:00"/>
    <s v="SIN"/>
    <s v="O500 EURO V"/>
    <x v="18"/>
    <x v="89"/>
    <n v="940416"/>
    <n v="5838"/>
    <n v="0"/>
    <n v="2"/>
    <m/>
    <n v="0"/>
    <n v="7.3"/>
    <n v="36.200000000000003"/>
    <n v="1.1000000000000001"/>
    <n v="0"/>
    <m/>
    <n v="5"/>
    <n v="23"/>
    <n v="0"/>
    <n v="0"/>
    <n v="1"/>
    <n v="1"/>
    <n v="0"/>
    <n v="0"/>
    <n v="0"/>
    <n v="32"/>
    <n v="2"/>
    <n v="0"/>
    <n v="5"/>
    <n v="1.6666666666670507E-2"/>
    <n v="23"/>
    <n v="0.15333333333333082"/>
    <n v="1"/>
    <n v="2.222222222222173E-2"/>
    <n v="1"/>
    <n v="3.3333333333333541E-2"/>
    <n v="0"/>
    <n v="1.9428902930940239E-16"/>
    <n v="0"/>
    <n v="1.3877787807814457E-16"/>
    <n v="1"/>
    <x v="0"/>
  </r>
  <r>
    <s v="SHELL"/>
    <x v="0"/>
    <d v="2015-03-03T00:00:00"/>
    <s v="SIN"/>
    <s v="UPA400"/>
    <x v="18"/>
    <x v="119"/>
    <n v="934702"/>
    <n v="47917"/>
    <n v="0"/>
    <n v="6"/>
    <m/>
    <n v="2"/>
    <n v="6.3"/>
    <m/>
    <m/>
    <n v="0.72"/>
    <m/>
    <n v="24"/>
    <n v="98"/>
    <n v="2"/>
    <n v="0"/>
    <n v="6"/>
    <n v="2"/>
    <n v="0"/>
    <n v="1"/>
    <n v="0"/>
    <n v="32"/>
    <n v="10"/>
    <n v="1"/>
    <n v="24"/>
    <n v="8.0000000000003818E-2"/>
    <n v="98"/>
    <n v="0.6533333333333311"/>
    <n v="6"/>
    <n v="0.13333333333333286"/>
    <n v="2"/>
    <n v="6.6666666666666874E-2"/>
    <n v="2"/>
    <n v="0.13333333333333353"/>
    <n v="0"/>
    <n v="1.3877787807814457E-16"/>
    <n v="0"/>
    <x v="1"/>
  </r>
  <r>
    <s v="SHELL"/>
    <x v="0"/>
    <d v="2015-03-03T00:00:00"/>
    <s v="CON"/>
    <s v="UPA400"/>
    <x v="18"/>
    <x v="14"/>
    <n v="886215"/>
    <n v="99822"/>
    <n v="0"/>
    <n v="2"/>
    <m/>
    <n v="1"/>
    <n v="6.6"/>
    <n v="31.1"/>
    <n v="1.1200000000000001"/>
    <n v="0"/>
    <m/>
    <n v="20"/>
    <n v="23"/>
    <n v="3"/>
    <n v="0"/>
    <n v="6"/>
    <n v="1"/>
    <n v="0"/>
    <n v="0"/>
    <n v="0"/>
    <n v="41"/>
    <n v="8"/>
    <n v="0"/>
    <n v="20"/>
    <n v="6.666666666667051E-2"/>
    <n v="23"/>
    <n v="0.15333333333333082"/>
    <n v="6"/>
    <n v="0.13333333333333286"/>
    <n v="1"/>
    <n v="3.3333333333333541E-2"/>
    <n v="3"/>
    <n v="0.20000000000000018"/>
    <n v="0"/>
    <n v="1.3877787807814457E-16"/>
    <n v="0"/>
    <x v="2"/>
  </r>
  <r>
    <s v="SHELL"/>
    <x v="0"/>
    <d v="2015-03-03T00:00:00"/>
    <s v="CON"/>
    <s v="UPA400"/>
    <x v="18"/>
    <x v="120"/>
    <n v="856044"/>
    <n v="69651"/>
    <n v="0"/>
    <n v="3"/>
    <m/>
    <n v="3"/>
    <n v="7"/>
    <n v="35.5"/>
    <n v="1.45"/>
    <n v="0.04"/>
    <m/>
    <n v="41"/>
    <n v="41"/>
    <n v="5"/>
    <n v="0"/>
    <n v="11"/>
    <n v="2"/>
    <n v="0"/>
    <n v="1"/>
    <n v="0"/>
    <n v="64"/>
    <n v="25"/>
    <n v="1"/>
    <n v="41"/>
    <n v="0.13666666666667038"/>
    <n v="41"/>
    <n v="0.2733333333333306"/>
    <n v="11"/>
    <n v="0.24444444444444399"/>
    <n v="2"/>
    <n v="6.6666666666666874E-2"/>
    <n v="5"/>
    <n v="0.33333333333333348"/>
    <n v="0"/>
    <n v="1.3877787807814457E-16"/>
    <n v="0"/>
    <x v="3"/>
  </r>
  <r>
    <s v="SHELL"/>
    <x v="0"/>
    <d v="2015-03-03T00:00:00"/>
    <s v="CON"/>
    <s v="UPA400"/>
    <x v="18"/>
    <x v="54"/>
    <n v="822927"/>
    <n v="36534"/>
    <n v="0"/>
    <n v="2"/>
    <m/>
    <n v="3"/>
    <n v="7"/>
    <n v="35.200000000000003"/>
    <n v="1.51"/>
    <n v="0.05"/>
    <s v=""/>
    <n v="37"/>
    <n v="33"/>
    <n v="4"/>
    <n v="0"/>
    <n v="6"/>
    <n v="2"/>
    <n v="0"/>
    <n v="0"/>
    <n v="0"/>
    <n v="61"/>
    <n v="29"/>
    <n v="1"/>
    <n v="37"/>
    <n v="0.12333333333333707"/>
    <n v="33"/>
    <n v="0.21999999999999736"/>
    <n v="6"/>
    <n v="0.13333333333333286"/>
    <n v="2"/>
    <n v="6.6666666666666874E-2"/>
    <n v="4"/>
    <n v="0.26666666666666683"/>
    <n v="0"/>
    <n v="1.3877787807814457E-16"/>
    <n v="0"/>
    <x v="4"/>
  </r>
  <r>
    <s v="SHELL"/>
    <x v="0"/>
    <d v="2015-03-03T00:00:00"/>
    <s v="CON"/>
    <s v="UPA400"/>
    <x v="18"/>
    <x v="18"/>
    <n v="786393"/>
    <n v="121130"/>
    <n v="0"/>
    <n v="2"/>
    <n v="0"/>
    <n v="9"/>
    <n v="7.3"/>
    <n v="39"/>
    <n v="0.7"/>
    <n v="0.1"/>
    <s v="Clara"/>
    <n v="119"/>
    <n v="83"/>
    <n v="15"/>
    <n v="0"/>
    <n v="14"/>
    <n v="6"/>
    <n v="0"/>
    <n v="1"/>
    <n v="0"/>
    <n v="171"/>
    <n v="112"/>
    <n v="2"/>
    <n v="119"/>
    <n v="0.39666666666667111"/>
    <n v="83"/>
    <n v="0.55333333333333046"/>
    <n v="14"/>
    <n v="0.31111111111111062"/>
    <n v="6"/>
    <n v="0.20000000000000018"/>
    <n v="15"/>
    <n v="1"/>
    <n v="0"/>
    <n v="1.3877787807814457E-16"/>
    <n v="0"/>
    <x v="5"/>
  </r>
  <r>
    <s v="CASTROL"/>
    <x v="0"/>
    <d v="2015-03-03T00:00:00"/>
    <s v="CON"/>
    <s v="UPA400"/>
    <x v="18"/>
    <x v="63"/>
    <n v="758776"/>
    <n v="93513"/>
    <n v="0"/>
    <n v="33.200000000000003"/>
    <n v="0"/>
    <n v="11.5"/>
    <n v="7.1"/>
    <n v="37.700000000000003"/>
    <m/>
    <n v="-1"/>
    <s v="Oscura"/>
    <n v="126.7"/>
    <n v="60"/>
    <n v="10"/>
    <n v="2.9"/>
    <n v="11.9"/>
    <n v="15.3"/>
    <n v="0.8"/>
    <n v="0"/>
    <n v="0"/>
    <n v="383"/>
    <n v="53.6"/>
    <n v="14.4"/>
    <n v="127"/>
    <n v="0.42333333333333795"/>
    <n v="60"/>
    <n v="0.39999999999999702"/>
    <n v="12"/>
    <n v="0.26666666666666622"/>
    <n v="15"/>
    <n v="0.50000000000000011"/>
    <n v="10"/>
    <n v="0.66666666666666674"/>
    <n v="3"/>
    <n v="0.30000000000000016"/>
    <n v="0"/>
    <x v="6"/>
  </r>
  <r>
    <s v="CASTROL"/>
    <x v="0"/>
    <d v="2015-03-03T00:00:00"/>
    <s v="CON"/>
    <s v="UPA400"/>
    <x v="18"/>
    <x v="5"/>
    <n v="729109"/>
    <n v="63846"/>
    <n v="0"/>
    <n v="0"/>
    <n v="0"/>
    <n v="4.5"/>
    <n v="7.3"/>
    <n v="40.700000000000003"/>
    <m/>
    <n v="-1"/>
    <s v="Oscura"/>
    <n v="70.8"/>
    <n v="2.6"/>
    <n v="5.7"/>
    <n v="0"/>
    <n v="4.4000000000000004"/>
    <n v="7.1"/>
    <n v="1.3"/>
    <n v="2.2999999999999998"/>
    <n v="0"/>
    <n v="686.7"/>
    <n v="67"/>
    <n v="0.7"/>
    <n v="71"/>
    <n v="0.23666666666667019"/>
    <n v="3"/>
    <n v="1.999999999999752E-2"/>
    <n v="4"/>
    <n v="8.8888888888888407E-2"/>
    <n v="7"/>
    <n v="0.2333333333333335"/>
    <n v="6"/>
    <n v="0.40000000000000013"/>
    <n v="0"/>
    <n v="1.3877787807814457E-16"/>
    <n v="0"/>
    <x v="7"/>
  </r>
  <r>
    <s v="CASTROL"/>
    <x v="0"/>
    <d v="2011-05-07T00:00:00"/>
    <s v="SIN"/>
    <s v="O500 EURO V"/>
    <x v="19"/>
    <x v="89"/>
    <n v="958708"/>
    <n v="30234"/>
    <n v="0"/>
    <n v="3"/>
    <m/>
    <n v="2"/>
    <n v="7.3"/>
    <n v="1.19"/>
    <n v="36.4"/>
    <n v="0"/>
    <m/>
    <n v="6"/>
    <n v="23"/>
    <n v="0"/>
    <n v="0"/>
    <n v="3"/>
    <n v="0"/>
    <n v="0"/>
    <n v="0"/>
    <n v="0"/>
    <n v="34"/>
    <n v="8"/>
    <n v="0"/>
    <n v="6"/>
    <n v="2.0000000000003841E-2"/>
    <n v="23"/>
    <n v="0.15333333333333082"/>
    <n v="3"/>
    <n v="6.666666666666618E-2"/>
    <n v="0"/>
    <n v="2.0816681711721685E-16"/>
    <n v="0"/>
    <n v="1.9428902930940239E-16"/>
    <n v="0"/>
    <n v="1.3877787807814457E-16"/>
    <n v="1"/>
    <x v="0"/>
  </r>
  <r>
    <s v="CASTROL"/>
    <x v="0"/>
    <d v="2011-05-07T00:00:00"/>
    <s v="SIN"/>
    <s v="UPA400"/>
    <x v="19"/>
    <x v="13"/>
    <n v="864693"/>
    <n v="7142"/>
    <n v="0"/>
    <n v="4"/>
    <m/>
    <n v="4"/>
    <n v="6.6379999999999999"/>
    <n v="29.94"/>
    <n v="0.93"/>
    <n v="0.59"/>
    <m/>
    <n v="56"/>
    <n v="32"/>
    <n v="11"/>
    <n v="0"/>
    <n v="8"/>
    <n v="8"/>
    <n v="0"/>
    <m/>
    <n v="0"/>
    <n v="35"/>
    <n v="2"/>
    <n v="0"/>
    <n v="56"/>
    <n v="0.18666666666667028"/>
    <n v="32"/>
    <n v="0.21333333333333071"/>
    <n v="8"/>
    <n v="0.17777777777777731"/>
    <n v="8"/>
    <n v="0.26666666666666683"/>
    <n v="11"/>
    <n v="0.73333333333333339"/>
    <n v="0"/>
    <n v="1.3877787807814457E-16"/>
    <n v="0"/>
    <x v="1"/>
  </r>
  <r>
    <s v="CASTROL"/>
    <x v="0"/>
    <d v="2011-05-07T00:00:00"/>
    <s v="SIN"/>
    <s v="UPA400"/>
    <x v="19"/>
    <x v="13"/>
    <n v="884680"/>
    <n v="7521"/>
    <n v="0"/>
    <n v="2"/>
    <m/>
    <n v="2"/>
    <n v="6.7270000000000003"/>
    <n v="31"/>
    <n v="0.95"/>
    <n v="0.01"/>
    <m/>
    <n v="8"/>
    <n v="14"/>
    <n v="1"/>
    <n v="0"/>
    <n v="3"/>
    <n v="1"/>
    <n v="0"/>
    <m/>
    <n v="0"/>
    <n v="33"/>
    <n v="1"/>
    <n v="0"/>
    <n v="8"/>
    <n v="2.6666666666670509E-2"/>
    <n v="14"/>
    <n v="9.3333333333330867E-2"/>
    <n v="3"/>
    <n v="6.666666666666618E-2"/>
    <n v="1"/>
    <n v="3.3333333333333541E-2"/>
    <n v="1"/>
    <n v="6.666666666666686E-2"/>
    <n v="0"/>
    <n v="1.3877787807814457E-16"/>
    <n v="0"/>
    <x v="2"/>
  </r>
  <r>
    <s v="CASTROL"/>
    <x v="0"/>
    <d v="2011-05-07T00:00:00"/>
    <s v="SIN"/>
    <s v="UPA400"/>
    <x v="19"/>
    <x v="121"/>
    <n v="849854"/>
    <n v="93586"/>
    <n v="0"/>
    <n v="4"/>
    <m/>
    <n v="3"/>
    <n v="6.8"/>
    <n v="33.799999999999997"/>
    <n v="1.3"/>
    <n v="0.03"/>
    <m/>
    <n v="106"/>
    <n v="109"/>
    <n v="13"/>
    <n v="0"/>
    <n v="15"/>
    <n v="11"/>
    <n v="1"/>
    <n v="1"/>
    <n v="0"/>
    <n v="48"/>
    <n v="17"/>
    <n v="2"/>
    <n v="106"/>
    <n v="0.3533333333333375"/>
    <n v="109"/>
    <n v="0.72666666666666491"/>
    <n v="15"/>
    <n v="0.33333333333333282"/>
    <n v="11"/>
    <n v="0.36666666666666681"/>
    <n v="13"/>
    <n v="0.8666666666666667"/>
    <n v="0"/>
    <n v="1.3877787807814457E-16"/>
    <n v="0"/>
    <x v="3"/>
  </r>
  <r>
    <s v="CASTROL"/>
    <x v="0"/>
    <d v="2011-05-07T00:00:00"/>
    <s v="SIN"/>
    <s v="UPA400"/>
    <x v="19"/>
    <x v="53"/>
    <n v="821105"/>
    <n v="64837"/>
    <n v="0"/>
    <n v="4"/>
    <m/>
    <n v="3"/>
    <n v="7.1"/>
    <n v="36.1"/>
    <n v="0.09"/>
    <n v="0.05"/>
    <m/>
    <n v="59"/>
    <n v="42"/>
    <n v="1"/>
    <n v="0"/>
    <n v="15"/>
    <n v="6"/>
    <n v="0"/>
    <n v="0"/>
    <n v="0"/>
    <n v="43"/>
    <n v="9"/>
    <n v="1"/>
    <n v="59"/>
    <n v="0.19666666666667026"/>
    <n v="42"/>
    <n v="0.27999999999999725"/>
    <n v="15"/>
    <n v="0.33333333333333282"/>
    <n v="6"/>
    <n v="0.20000000000000018"/>
    <n v="1"/>
    <n v="6.666666666666686E-2"/>
    <n v="0"/>
    <n v="1.3877787807814457E-16"/>
    <n v="0"/>
    <x v="4"/>
  </r>
  <r>
    <s v="CASTROL"/>
    <x v="0"/>
    <d v="2011-05-07T00:00:00"/>
    <s v="SIN"/>
    <s v="UPA400"/>
    <x v="19"/>
    <x v="122"/>
    <n v="787269"/>
    <n v="31001"/>
    <n v="0"/>
    <n v="4"/>
    <n v="0"/>
    <n v="1"/>
    <n v="7.2"/>
    <n v="37.4"/>
    <n v="0.1"/>
    <n v="0.1"/>
    <s v="Clara"/>
    <n v="43"/>
    <n v="37"/>
    <n v="4"/>
    <n v="0"/>
    <n v="16"/>
    <n v="9"/>
    <n v="0"/>
    <n v="0"/>
    <n v="0"/>
    <n v="38"/>
    <n v="11"/>
    <n v="0"/>
    <n v="43"/>
    <n v="0.14333333333333703"/>
    <n v="37"/>
    <n v="0.24666666666666398"/>
    <n v="16"/>
    <n v="0.35555555555555501"/>
    <n v="9"/>
    <n v="0.30000000000000016"/>
    <n v="4"/>
    <n v="0.26666666666666683"/>
    <n v="0"/>
    <n v="1.3877787807814457E-16"/>
    <n v="0"/>
    <x v="5"/>
  </r>
  <r>
    <s v="CASTROL"/>
    <x v="0"/>
    <d v="2011-05-07T00:00:00"/>
    <s v="SIN"/>
    <s v="UPA400"/>
    <x v="19"/>
    <x v="123"/>
    <n v="756268"/>
    <n v="116644"/>
    <n v="0"/>
    <n v="4"/>
    <n v="-1"/>
    <n v="3"/>
    <n v="7.2"/>
    <n v="39.200000000000003"/>
    <n v="0.5"/>
    <n v="0"/>
    <s v="Clara"/>
    <n v="81"/>
    <n v="67"/>
    <n v="5"/>
    <n v="0"/>
    <n v="35"/>
    <n v="7"/>
    <n v="0"/>
    <n v="1"/>
    <n v="-1"/>
    <n v="78"/>
    <n v="20"/>
    <n v="1"/>
    <n v="81"/>
    <n v="0.27000000000000363"/>
    <n v="67"/>
    <n v="0.4466666666666636"/>
    <n v="35"/>
    <n v="0.77777777777777746"/>
    <n v="7"/>
    <n v="0.2333333333333335"/>
    <n v="5"/>
    <n v="0.33333333333333348"/>
    <n v="0"/>
    <n v="1.3877787807814457E-16"/>
    <n v="0"/>
    <x v="6"/>
  </r>
  <r>
    <s v="CASTROL"/>
    <x v="0"/>
    <d v="2011-05-07T00:00:00"/>
    <s v="SIN"/>
    <s v="UPA400"/>
    <x v="19"/>
    <x v="5"/>
    <n v="718767"/>
    <n v="79143"/>
    <n v="0"/>
    <n v="0"/>
    <n v="0"/>
    <n v="2.9"/>
    <n v="7.2"/>
    <n v="36.799999999999997"/>
    <m/>
    <n v="-1"/>
    <s v="Oscura"/>
    <n v="70.7"/>
    <n v="3.6"/>
    <n v="1.7"/>
    <n v="0.5"/>
    <n v="0"/>
    <n v="10.9"/>
    <n v="1"/>
    <n v="1.6"/>
    <n v="0"/>
    <n v="138"/>
    <n v="36.9"/>
    <n v="0.3"/>
    <n v="71"/>
    <n v="0.23666666666667019"/>
    <n v="4"/>
    <n v="2.6666666666664188E-2"/>
    <n v="0"/>
    <n v="-4.9266146717741321E-16"/>
    <n v="11"/>
    <n v="0.36666666666666681"/>
    <n v="2"/>
    <n v="0.13333333333333353"/>
    <n v="1"/>
    <n v="0.10000000000000014"/>
    <n v="0"/>
    <x v="7"/>
  </r>
  <r>
    <s v="SHELL"/>
    <x v="0"/>
    <d v="2011-05-07T00:00:00"/>
    <s v="SIN"/>
    <s v="UPA400"/>
    <x v="19"/>
    <x v="124"/>
    <n v="684304"/>
    <n v="19041"/>
    <n v="0"/>
    <n v="3.8"/>
    <n v="0"/>
    <n v="4.4000000000000004"/>
    <n v="6.6"/>
    <n v="43.4"/>
    <m/>
    <n v="-1"/>
    <s v="Oscura"/>
    <n v="66.8"/>
    <n v="21.5"/>
    <n v="10.199999999999999"/>
    <n v="1.6"/>
    <n v="3.1"/>
    <n v="6.5"/>
    <n v="1.4"/>
    <n v="0.9"/>
    <n v="0"/>
    <n v="992.4"/>
    <n v="90.3"/>
    <n v="7.7"/>
    <n v="67"/>
    <n v="0.22333333333333688"/>
    <n v="22"/>
    <n v="0.14666666666666417"/>
    <n v="3"/>
    <n v="6.666666666666618E-2"/>
    <n v="7"/>
    <n v="0.2333333333333335"/>
    <n v="10"/>
    <n v="0.66666666666666674"/>
    <n v="2"/>
    <n v="0.20000000000000015"/>
    <n v="0"/>
    <x v="8"/>
  </r>
  <r>
    <s v="SHELL"/>
    <x v="0"/>
    <d v="2009-06-05T00:00:00"/>
    <s v="SIN"/>
    <s v="UPA400"/>
    <x v="20"/>
    <x v="125"/>
    <n v="934034"/>
    <n v="76483"/>
    <n v="0"/>
    <n v="5"/>
    <m/>
    <n v="7"/>
    <n v="6.4"/>
    <m/>
    <m/>
    <n v="0.23"/>
    <m/>
    <n v="478"/>
    <n v="61"/>
    <n v="6"/>
    <n v="0"/>
    <n v="13"/>
    <n v="38"/>
    <n v="0"/>
    <n v="0"/>
    <n v="1"/>
    <n v="65"/>
    <n v="9"/>
    <n v="1"/>
    <n v="478"/>
    <n v="1.3"/>
    <n v="61"/>
    <n v="0.40666666666666368"/>
    <n v="13"/>
    <n v="0.28888888888888842"/>
    <n v="38"/>
    <n v="1"/>
    <n v="6"/>
    <n v="0.40000000000000013"/>
    <n v="0"/>
    <n v="1.3877787807814457E-16"/>
    <n v="1"/>
    <x v="0"/>
  </r>
  <r>
    <s v="SHELL"/>
    <x v="0"/>
    <d v="2009-06-05T00:00:00"/>
    <s v="SIN"/>
    <s v="UPA400"/>
    <x v="20"/>
    <x v="126"/>
    <n v="902004"/>
    <n v="44453"/>
    <n v="0"/>
    <n v="5"/>
    <m/>
    <n v="6"/>
    <n v="6.2"/>
    <m/>
    <m/>
    <n v="0.53"/>
    <m/>
    <n v="245"/>
    <n v="67"/>
    <n v="14"/>
    <n v="0"/>
    <n v="12"/>
    <n v="22"/>
    <n v="0"/>
    <n v="1"/>
    <n v="1"/>
    <n v="38"/>
    <n v="7"/>
    <n v="1"/>
    <n v="245"/>
    <n v="0.81666666666666854"/>
    <n v="67"/>
    <n v="0.4466666666666636"/>
    <n v="12"/>
    <n v="0.26666666666666622"/>
    <n v="22"/>
    <n v="0.73333333333333339"/>
    <n v="14"/>
    <n v="0.93333333333333335"/>
    <n v="0"/>
    <n v="1.3877787807814457E-16"/>
    <n v="0"/>
    <x v="1"/>
  </r>
  <r>
    <s v="SHELL"/>
    <x v="0"/>
    <d v="2009-06-05T00:00:00"/>
    <s v="SIN"/>
    <s v="UPA400"/>
    <x v="20"/>
    <x v="33"/>
    <n v="871189"/>
    <n v="54811"/>
    <n v="0"/>
    <n v="5"/>
    <m/>
    <n v="2"/>
    <n v="6.2"/>
    <m/>
    <m/>
    <n v="7.0000000000000007E-2"/>
    <m/>
    <n v="26"/>
    <n v="43"/>
    <n v="3"/>
    <n v="0"/>
    <n v="7"/>
    <n v="5"/>
    <n v="0"/>
    <n v="0"/>
    <n v="0"/>
    <n v="29"/>
    <n v="6"/>
    <n v="0"/>
    <n v="26"/>
    <n v="8.6666666666670472E-2"/>
    <n v="43"/>
    <n v="0.28666666666666391"/>
    <n v="7"/>
    <n v="0.15555555555555509"/>
    <n v="5"/>
    <n v="0.16666666666666685"/>
    <n v="3"/>
    <n v="0.20000000000000018"/>
    <n v="0"/>
    <n v="1.3877787807814457E-16"/>
    <n v="0"/>
    <x v="2"/>
  </r>
  <r>
    <s v="CASTROL"/>
    <x v="0"/>
    <d v="2009-06-05T00:00:00"/>
    <s v="SIN"/>
    <s v="UPA400"/>
    <x v="20"/>
    <x v="127"/>
    <n v="816624"/>
    <n v="32962"/>
    <n v="0"/>
    <n v="8"/>
    <m/>
    <n v="2"/>
    <n v="7.2"/>
    <n v="34.9"/>
    <n v="0.48"/>
    <n v="0.03"/>
    <s v=""/>
    <n v="5"/>
    <n v="15"/>
    <n v="1"/>
    <n v="0"/>
    <n v="3"/>
    <n v="1"/>
    <n v="0"/>
    <n v="0"/>
    <n v="0"/>
    <n v="30"/>
    <n v="2"/>
    <n v="0"/>
    <n v="5"/>
    <n v="1.6666666666670507E-2"/>
    <n v="15"/>
    <n v="9.9999999999997535E-2"/>
    <n v="3"/>
    <n v="6.666666666666618E-2"/>
    <n v="1"/>
    <n v="3.3333333333333541E-2"/>
    <n v="1"/>
    <n v="6.666666666666686E-2"/>
    <n v="0"/>
    <n v="1.3877787807814457E-16"/>
    <n v="0"/>
    <x v="3"/>
  </r>
  <r>
    <s v="CASTROL"/>
    <x v="0"/>
    <d v="2009-06-05T00:00:00"/>
    <s v="SIN"/>
    <s v="UPA400"/>
    <x v="20"/>
    <x v="73"/>
    <n v="783662"/>
    <n v="125157"/>
    <n v="0"/>
    <n v="2"/>
    <n v="0"/>
    <n v="2"/>
    <n v="7.3"/>
    <n v="38"/>
    <n v="0.2"/>
    <n v="0.1"/>
    <s v="Clara"/>
    <n v="24"/>
    <n v="31"/>
    <n v="1"/>
    <n v="0"/>
    <n v="5"/>
    <n v="2"/>
    <n v="0"/>
    <n v="0"/>
    <n v="0"/>
    <n v="33"/>
    <n v="4"/>
    <n v="0"/>
    <n v="24"/>
    <n v="8.0000000000003818E-2"/>
    <n v="31"/>
    <n v="0.20666666666666406"/>
    <n v="5"/>
    <n v="0.11111111111111063"/>
    <n v="2"/>
    <n v="6.6666666666666874E-2"/>
    <n v="1"/>
    <n v="6.666666666666686E-2"/>
    <n v="0"/>
    <n v="1.3877787807814457E-16"/>
    <n v="0"/>
    <x v="4"/>
  </r>
  <r>
    <s v="CASTROL"/>
    <x v="0"/>
    <d v="2009-06-05T00:00:00"/>
    <s v="SIN"/>
    <s v="UPA400"/>
    <x v="20"/>
    <x v="63"/>
    <n v="748696"/>
    <n v="90191"/>
    <n v="0"/>
    <n v="26.5"/>
    <n v="0"/>
    <n v="4.9000000000000004"/>
    <n v="7.3"/>
    <n v="36"/>
    <m/>
    <n v="-1"/>
    <s v="Oscura"/>
    <n v="29.1"/>
    <n v="30.4"/>
    <n v="2.6"/>
    <n v="0.2"/>
    <n v="3.9"/>
    <n v="5.3"/>
    <n v="0.9"/>
    <n v="0"/>
    <n v="0"/>
    <n v="119.4"/>
    <n v="21.3"/>
    <n v="14.3"/>
    <n v="29"/>
    <n v="9.6666666666670453E-2"/>
    <n v="30"/>
    <n v="0.1999999999999974"/>
    <n v="4"/>
    <n v="8.8888888888888407E-2"/>
    <n v="5"/>
    <n v="0.16666666666666685"/>
    <n v="3"/>
    <n v="0.20000000000000018"/>
    <n v="0"/>
    <n v="1.3877787807814457E-16"/>
    <n v="0"/>
    <x v="5"/>
  </r>
  <r>
    <s v="CASTROL"/>
    <x v="0"/>
    <d v="2009-06-05T00:00:00"/>
    <s v="SIN"/>
    <s v="UPA400"/>
    <x v="20"/>
    <x v="68"/>
    <n v="715011"/>
    <n v="56506"/>
    <n v="0"/>
    <n v="0"/>
    <n v="0"/>
    <n v="10.3"/>
    <n v="7.1"/>
    <n v="38.200000000000003"/>
    <m/>
    <n v="-1"/>
    <s v="Oscura"/>
    <n v="28.4"/>
    <n v="2.2000000000000002"/>
    <n v="0.6"/>
    <n v="0.5"/>
    <n v="4.4000000000000004"/>
    <n v="0"/>
    <n v="0.5"/>
    <n v="3.3"/>
    <n v="0"/>
    <n v="102.1"/>
    <n v="42.7"/>
    <n v="2.2000000000000002"/>
    <n v="28"/>
    <n v="9.3333333333337126E-2"/>
    <n v="2"/>
    <n v="1.3333333333330852E-2"/>
    <n v="4"/>
    <n v="8.8888888888888407E-2"/>
    <n v="0"/>
    <n v="2.0816681711721685E-16"/>
    <n v="1"/>
    <n v="6.666666666666686E-2"/>
    <n v="1"/>
    <n v="0.10000000000000014"/>
    <n v="0"/>
    <x v="6"/>
  </r>
  <r>
    <s v="CASTROL"/>
    <x v="0"/>
    <d v="2009-06-05T00:00:00"/>
    <s v="SIN"/>
    <s v="UPA400"/>
    <x v="20"/>
    <x v="128"/>
    <n v="701297"/>
    <n v="42792"/>
    <n v="0"/>
    <n v="0"/>
    <n v="0"/>
    <n v="15.3"/>
    <n v="6.7"/>
    <n v="36.700000000000003"/>
    <m/>
    <n v="-1"/>
    <s v="Oscura"/>
    <n v="34"/>
    <n v="4.5999999999999996"/>
    <n v="2.2999999999999998"/>
    <n v="1.6"/>
    <n v="4.5999999999999996"/>
    <n v="11.3"/>
    <n v="1.4"/>
    <n v="0.2"/>
    <n v="0"/>
    <n v="10.199999999999999"/>
    <n v="18.899999999999999"/>
    <n v="0.3"/>
    <n v="34"/>
    <n v="0.11333333333333709"/>
    <n v="5"/>
    <n v="3.3333333333330856E-2"/>
    <n v="5"/>
    <n v="0.11111111111111063"/>
    <n v="11"/>
    <n v="0.36666666666666681"/>
    <n v="2"/>
    <n v="0.13333333333333353"/>
    <n v="2"/>
    <n v="0.20000000000000015"/>
    <n v="0"/>
    <x v="7"/>
  </r>
  <r>
    <s v="SHELL"/>
    <x v="0"/>
    <d v="2014-04-16T00:00:00"/>
    <s v="SIN"/>
    <s v="UPA400"/>
    <x v="21"/>
    <x v="129"/>
    <n v="923143"/>
    <n v="45984"/>
    <n v="0"/>
    <n v="3"/>
    <m/>
    <n v="1"/>
    <n v="6.2"/>
    <m/>
    <m/>
    <n v="0.4"/>
    <m/>
    <n v="36"/>
    <n v="48"/>
    <n v="2"/>
    <n v="0"/>
    <n v="5"/>
    <n v="3"/>
    <n v="0"/>
    <n v="0"/>
    <n v="0"/>
    <n v="28"/>
    <n v="4"/>
    <n v="1"/>
    <n v="36"/>
    <n v="0.12000000000000374"/>
    <n v="48"/>
    <n v="0.31999999999999718"/>
    <n v="5"/>
    <n v="0.11111111111111063"/>
    <n v="3"/>
    <n v="0.1000000000000002"/>
    <n v="2"/>
    <n v="0.13333333333333353"/>
    <n v="0"/>
    <n v="1.3877787807814457E-16"/>
    <n v="1"/>
    <x v="0"/>
  </r>
  <r>
    <s v="SHELL"/>
    <x v="0"/>
    <d v="2014-04-16T00:00:00"/>
    <s v="SIN"/>
    <s v="UPA400"/>
    <x v="21"/>
    <x v="32"/>
    <n v="857692"/>
    <n v="56188"/>
    <n v="0"/>
    <n v="10"/>
    <m/>
    <n v="2"/>
    <n v="6.0519999999999996"/>
    <n v="28.28"/>
    <n v="1"/>
    <n v="0.16"/>
    <m/>
    <n v="37"/>
    <n v="41"/>
    <n v="4"/>
    <n v="0"/>
    <n v="42"/>
    <n v="3"/>
    <n v="0"/>
    <m/>
    <n v="0"/>
    <n v="30"/>
    <n v="3"/>
    <n v="0"/>
    <n v="37"/>
    <n v="0.12333333333333707"/>
    <n v="41"/>
    <n v="0.2733333333333306"/>
    <n v="42"/>
    <n v="0.93333333333333324"/>
    <n v="3"/>
    <n v="0.1000000000000002"/>
    <n v="4"/>
    <n v="0.26666666666666683"/>
    <n v="0"/>
    <n v="1.3877787807814457E-16"/>
    <n v="0"/>
    <x v="1"/>
  </r>
  <r>
    <s v="SHELL"/>
    <x v="0"/>
    <d v="2014-04-16T00:00:00"/>
    <s v="SIN"/>
    <s v="UPA400"/>
    <x v="21"/>
    <x v="9"/>
    <n v="843933"/>
    <n v="42429"/>
    <n v="0"/>
    <n v="8"/>
    <m/>
    <n v="1"/>
    <n v="6.1"/>
    <m/>
    <m/>
    <n v="0.11"/>
    <m/>
    <n v="15"/>
    <n v="39"/>
    <n v="2"/>
    <n v="0"/>
    <n v="51"/>
    <n v="1"/>
    <n v="1"/>
    <n v="0"/>
    <n v="0"/>
    <n v="30"/>
    <n v="5"/>
    <n v="0"/>
    <n v="15"/>
    <n v="5.0000000000003847E-2"/>
    <n v="39"/>
    <n v="0.25999999999999729"/>
    <n v="51"/>
    <n v="1"/>
    <n v="1"/>
    <n v="3.3333333333333541E-2"/>
    <n v="2"/>
    <n v="0.13333333333333353"/>
    <n v="0"/>
    <n v="1.3877787807814457E-16"/>
    <n v="0"/>
    <x v="2"/>
  </r>
  <r>
    <s v="CASTROL"/>
    <x v="0"/>
    <d v="2014-04-16T00:00:00"/>
    <s v="CON"/>
    <s v="UPA400"/>
    <x v="21"/>
    <x v="92"/>
    <n v="774229"/>
    <n v="81450"/>
    <n v="0"/>
    <n v="5"/>
    <m/>
    <n v="3"/>
    <n v="6.9"/>
    <n v="33.6"/>
    <n v="0.5"/>
    <n v="0.1"/>
    <s v="Clara"/>
    <n v="32"/>
    <n v="43"/>
    <n v="1"/>
    <n v="0"/>
    <n v="19"/>
    <n v="2"/>
    <n v="0"/>
    <n v="0"/>
    <n v="0"/>
    <n v="26"/>
    <n v="5"/>
    <n v="0"/>
    <n v="32"/>
    <n v="0.10666666666667043"/>
    <n v="43"/>
    <n v="0.28666666666666391"/>
    <n v="19"/>
    <n v="0.42222222222222161"/>
    <n v="2"/>
    <n v="6.6666666666666874E-2"/>
    <n v="1"/>
    <n v="6.666666666666686E-2"/>
    <n v="0"/>
    <n v="1.3877787807814457E-16"/>
    <n v="0"/>
    <x v="3"/>
  </r>
  <r>
    <s v="CASTROL"/>
    <x v="0"/>
    <d v="2014-04-16T00:00:00"/>
    <s v="CON"/>
    <s v="UPA400"/>
    <x v="21"/>
    <x v="130"/>
    <n v="754135"/>
    <n v="61356"/>
    <n v="0"/>
    <n v="7"/>
    <n v="0"/>
    <n v="2"/>
    <n v="7.2"/>
    <n v="37.1"/>
    <n v="0.8"/>
    <n v="0.1"/>
    <s v="Clara"/>
    <n v="19"/>
    <n v="26"/>
    <n v="4"/>
    <n v="0"/>
    <n v="23"/>
    <n v="4"/>
    <n v="0"/>
    <n v="0"/>
    <n v="0"/>
    <n v="30"/>
    <n v="5"/>
    <n v="0"/>
    <n v="19"/>
    <n v="6.3333333333337183E-2"/>
    <n v="26"/>
    <n v="0.17333333333333079"/>
    <n v="23"/>
    <n v="0.51111111111111041"/>
    <n v="4"/>
    <n v="0.13333333333333353"/>
    <n v="4"/>
    <n v="0.26666666666666683"/>
    <n v="0"/>
    <n v="1.3877787807814457E-16"/>
    <n v="0"/>
    <x v="4"/>
  </r>
  <r>
    <s v="CASTROL"/>
    <x v="0"/>
    <d v="2014-04-16T00:00:00"/>
    <s v="CON"/>
    <s v="UPA400"/>
    <x v="21"/>
    <x v="98"/>
    <n v="723007"/>
    <n v="30228"/>
    <n v="0"/>
    <n v="46.8"/>
    <n v="0"/>
    <n v="3.4"/>
    <n v="7"/>
    <n v="38.6"/>
    <n v="0"/>
    <n v="-1"/>
    <s v="Oscura"/>
    <n v="23.8"/>
    <n v="37.700000000000003"/>
    <n v="2"/>
    <n v="2.2000000000000002"/>
    <n v="25.5"/>
    <n v="6"/>
    <n v="1"/>
    <n v="0"/>
    <n v="0"/>
    <n v="98.9"/>
    <n v="21.8"/>
    <n v="14.1"/>
    <n v="24"/>
    <n v="8.0000000000003818E-2"/>
    <n v="38"/>
    <n v="0.25333333333333063"/>
    <n v="26"/>
    <n v="0.57777777777777717"/>
    <n v="6"/>
    <n v="0.20000000000000018"/>
    <n v="2"/>
    <n v="0.13333333333333353"/>
    <n v="2"/>
    <n v="0.20000000000000015"/>
    <n v="0"/>
    <x v="5"/>
  </r>
  <r>
    <s v="CASTROL"/>
    <x v="0"/>
    <d v="2014-04-16T00:00:00"/>
    <s v="CON"/>
    <s v="UPA400"/>
    <x v="21"/>
    <x v="68"/>
    <n v="690100"/>
    <n v="59308"/>
    <n v="0"/>
    <n v="0"/>
    <n v="0"/>
    <n v="4.9000000000000004"/>
    <n v="7"/>
    <n v="36.9"/>
    <m/>
    <n v="-1"/>
    <s v="Oscura"/>
    <n v="20.9"/>
    <n v="2.7"/>
    <n v="2.2000000000000002"/>
    <n v="0.2"/>
    <n v="6.5"/>
    <n v="0"/>
    <n v="0.2"/>
    <n v="4.0999999999999996"/>
    <n v="0"/>
    <n v="108"/>
    <n v="27.8"/>
    <n v="0.4"/>
    <n v="21"/>
    <n v="7.0000000000003837E-2"/>
    <n v="3"/>
    <n v="1.999999999999752E-2"/>
    <n v="7"/>
    <n v="0.15555555555555509"/>
    <n v="0"/>
    <n v="2.0816681711721685E-16"/>
    <n v="2"/>
    <n v="0.13333333333333353"/>
    <n v="0"/>
    <n v="1.3877787807814457E-16"/>
    <n v="0"/>
    <x v="6"/>
  </r>
  <r>
    <s v="CASTROL"/>
    <x v="0"/>
    <d v="2014-04-16T00:00:00"/>
    <s v="CON"/>
    <s v="UPA400"/>
    <x v="21"/>
    <x v="131"/>
    <n v="668595"/>
    <n v="37803"/>
    <n v="0"/>
    <n v="0"/>
    <n v="0"/>
    <n v="9"/>
    <n v="6.7"/>
    <n v="37.9"/>
    <m/>
    <n v="-1"/>
    <s v="Oscura"/>
    <n v="39.200000000000003"/>
    <n v="45.5"/>
    <n v="9.6"/>
    <n v="7.2"/>
    <n v="6.4"/>
    <n v="6.2"/>
    <n v="0.7"/>
    <n v="0.1"/>
    <n v="0"/>
    <n v="118.2"/>
    <n v="24.5"/>
    <n v="4.2"/>
    <n v="39"/>
    <n v="0.13000000000000372"/>
    <n v="46"/>
    <n v="0.30666666666666387"/>
    <n v="6"/>
    <n v="0.13333333333333286"/>
    <n v="6"/>
    <n v="0.20000000000000018"/>
    <n v="10"/>
    <n v="0.66666666666666674"/>
    <n v="7"/>
    <n v="0.70000000000000007"/>
    <n v="0"/>
    <x v="7"/>
  </r>
  <r>
    <s v="SHELL"/>
    <x v="0"/>
    <d v="2010-08-25T00:00:00"/>
    <s v="SIN"/>
    <s v="UPA400"/>
    <x v="22"/>
    <x v="132"/>
    <n v="892723"/>
    <n v="91219"/>
    <n v="0"/>
    <n v="11"/>
    <m/>
    <n v="2"/>
    <n v="5.9"/>
    <m/>
    <m/>
    <n v="0.32"/>
    <m/>
    <n v="37"/>
    <n v="63"/>
    <n v="3"/>
    <n v="0"/>
    <n v="55"/>
    <n v="4"/>
    <n v="2"/>
    <n v="0"/>
    <n v="0"/>
    <n v="39"/>
    <n v="10"/>
    <n v="1"/>
    <n v="37"/>
    <n v="0.12333333333333707"/>
    <n v="63"/>
    <n v="0.41999999999999699"/>
    <n v="55"/>
    <n v="1"/>
    <n v="4"/>
    <n v="0.13333333333333353"/>
    <n v="3"/>
    <n v="0.20000000000000018"/>
    <n v="0"/>
    <n v="1.3877787807814457E-16"/>
    <n v="1"/>
    <x v="0"/>
  </r>
  <r>
    <s v="SHELL"/>
    <x v="0"/>
    <d v="2010-08-25T00:00:00"/>
    <s v="SIN"/>
    <s v="UPA400"/>
    <x v="22"/>
    <x v="2"/>
    <n v="884221"/>
    <n v="16580"/>
    <n v="0"/>
    <n v="3"/>
    <m/>
    <n v="1"/>
    <n v="6.4980000000000002"/>
    <n v="30.41"/>
    <n v="1.4"/>
    <n v="0.55000000000000004"/>
    <m/>
    <n v="35"/>
    <n v="34"/>
    <n v="11"/>
    <n v="0"/>
    <n v="8"/>
    <n v="4"/>
    <n v="0"/>
    <m/>
    <n v="0"/>
    <n v="33"/>
    <n v="2"/>
    <n v="0"/>
    <n v="35"/>
    <n v="0.11666666666667042"/>
    <n v="34"/>
    <n v="0.22666666666666402"/>
    <n v="8"/>
    <n v="0.17777777777777731"/>
    <n v="4"/>
    <n v="0.13333333333333353"/>
    <n v="11"/>
    <n v="0.73333333333333339"/>
    <n v="0"/>
    <n v="1.3877787807814457E-16"/>
    <n v="0"/>
    <x v="1"/>
  </r>
  <r>
    <s v="SHELL"/>
    <x v="0"/>
    <d v="2010-08-25T00:00:00"/>
    <s v="SIN"/>
    <s v="UPA400"/>
    <x v="22"/>
    <x v="91"/>
    <n v="871803"/>
    <n v="4162"/>
    <n v="0"/>
    <n v="2"/>
    <m/>
    <n v="1"/>
    <n v="6.8"/>
    <m/>
    <m/>
    <n v="0.49"/>
    <m/>
    <n v="28"/>
    <n v="25"/>
    <n v="11"/>
    <n v="0"/>
    <n v="7"/>
    <n v="3"/>
    <n v="1"/>
    <n v="0"/>
    <n v="0"/>
    <n v="28"/>
    <n v="3"/>
    <n v="0"/>
    <n v="28"/>
    <n v="9.3333333333337126E-2"/>
    <n v="25"/>
    <n v="0.16666666666666413"/>
    <n v="7"/>
    <n v="0.15555555555555509"/>
    <n v="3"/>
    <n v="0.1000000000000002"/>
    <n v="11"/>
    <n v="0.73333333333333339"/>
    <n v="0"/>
    <n v="1.3877787807814457E-16"/>
    <n v="0"/>
    <x v="2"/>
  </r>
  <r>
    <s v="CASTROL"/>
    <x v="0"/>
    <d v="2010-08-25T00:00:00"/>
    <s v="SIN"/>
    <s v="UPA400"/>
    <x v="22"/>
    <x v="133"/>
    <n v="828428"/>
    <n v="62678"/>
    <n v="0"/>
    <n v="5"/>
    <m/>
    <n v="2"/>
    <n v="7.3"/>
    <n v="37.700000000000003"/>
    <n v="1.48"/>
    <n v="0.08"/>
    <s v="   CLARA"/>
    <n v="60"/>
    <n v="59"/>
    <n v="4"/>
    <n v="0"/>
    <n v="16"/>
    <n v="6"/>
    <n v="1"/>
    <n v="0"/>
    <n v="0"/>
    <n v="47"/>
    <n v="9"/>
    <n v="1"/>
    <n v="60"/>
    <n v="0.20000000000000359"/>
    <n v="59"/>
    <n v="0.39333333333333037"/>
    <n v="16"/>
    <n v="0.35555555555555501"/>
    <n v="6"/>
    <n v="0.20000000000000018"/>
    <n v="4"/>
    <n v="0.26666666666666683"/>
    <n v="0"/>
    <n v="1.3877787807814457E-16"/>
    <n v="0"/>
    <x v="3"/>
  </r>
  <r>
    <s v="CASTROL"/>
    <x v="0"/>
    <d v="2010-08-25T00:00:00"/>
    <s v="SIN"/>
    <s v="UPA400"/>
    <x v="22"/>
    <x v="134"/>
    <n v="797300"/>
    <n v="31550"/>
    <n v="0"/>
    <n v="4"/>
    <m/>
    <n v="2"/>
    <n v="7.3"/>
    <n v="37.1"/>
    <n v="1.2"/>
    <n v="0.1"/>
    <s v="Clara"/>
    <n v="50"/>
    <n v="54"/>
    <n v="3"/>
    <n v="0"/>
    <n v="16"/>
    <n v="6"/>
    <n v="0"/>
    <n v="0"/>
    <n v="0"/>
    <n v="37"/>
    <n v="10"/>
    <n v="1"/>
    <n v="50"/>
    <n v="0.16666666666667032"/>
    <n v="54"/>
    <n v="0.3599999999999971"/>
    <n v="16"/>
    <n v="0.35555555555555501"/>
    <n v="6"/>
    <n v="0.20000000000000018"/>
    <n v="3"/>
    <n v="0.20000000000000018"/>
    <n v="0"/>
    <n v="1.3877787807814457E-16"/>
    <n v="0"/>
    <x v="4"/>
  </r>
  <r>
    <s v="CASTROL"/>
    <x v="0"/>
    <d v="2010-08-25T00:00:00"/>
    <s v="SIN"/>
    <s v="UPA400"/>
    <x v="22"/>
    <x v="135"/>
    <n v="765750"/>
    <n v="121074"/>
    <n v="0"/>
    <n v="9"/>
    <n v="0"/>
    <n v="6"/>
    <n v="7.2"/>
    <n v="37.1"/>
    <n v="0.7"/>
    <n v="0.1"/>
    <s v="Clara"/>
    <n v="319"/>
    <n v="125"/>
    <n v="11"/>
    <n v="0"/>
    <n v="52"/>
    <n v="17"/>
    <n v="1"/>
    <n v="2"/>
    <n v="0"/>
    <n v="73"/>
    <n v="39"/>
    <n v="2"/>
    <n v="319"/>
    <n v="1"/>
    <n v="125"/>
    <n v="0.83333333333333226"/>
    <n v="52"/>
    <n v="1"/>
    <n v="17"/>
    <n v="0.56666666666666676"/>
    <n v="11"/>
    <n v="0.73333333333333339"/>
    <n v="0"/>
    <n v="1.3877787807814457E-16"/>
    <n v="0"/>
    <x v="5"/>
  </r>
  <r>
    <s v="CASTROL"/>
    <x v="0"/>
    <d v="2010-08-25T00:00:00"/>
    <s v="SIN"/>
    <s v="UPA400"/>
    <x v="22"/>
    <x v="136"/>
    <n v="738535"/>
    <n v="93859"/>
    <n v="0"/>
    <n v="43.9"/>
    <n v="0"/>
    <n v="9.5"/>
    <n v="7"/>
    <n v="36.1"/>
    <m/>
    <n v="-1"/>
    <s v="Oscura"/>
    <n v="190.5"/>
    <n v="84.7"/>
    <n v="8.4"/>
    <n v="3.8"/>
    <n v="38.4"/>
    <n v="16.899999999999999"/>
    <n v="1"/>
    <n v="0"/>
    <n v="0"/>
    <n v="193.6"/>
    <n v="33.1"/>
    <n v="12.4"/>
    <n v="191"/>
    <n v="0.63666666666667038"/>
    <n v="85"/>
    <n v="0.56666666666666388"/>
    <n v="38"/>
    <n v="0.84444444444444422"/>
    <n v="17"/>
    <n v="0.56666666666666676"/>
    <n v="8"/>
    <n v="0.53333333333333344"/>
    <n v="4"/>
    <n v="0.40000000000000013"/>
    <n v="0"/>
    <x v="6"/>
  </r>
  <r>
    <s v="CASTROL"/>
    <x v="0"/>
    <d v="2010-08-25T00:00:00"/>
    <s v="SIN"/>
    <s v="UPA400"/>
    <x v="22"/>
    <x v="137"/>
    <n v="707731"/>
    <n v="63055"/>
    <n v="0"/>
    <n v="0"/>
    <n v="0"/>
    <n v="4.9000000000000004"/>
    <n v="7"/>
    <n v="37.4"/>
    <m/>
    <n v="21.7"/>
    <s v="Oscura"/>
    <n v="74.099999999999994"/>
    <n v="3.7"/>
    <n v="5.4"/>
    <n v="2"/>
    <n v="5.9"/>
    <n v="18.899999999999999"/>
    <n v="1.6"/>
    <n v="1.6"/>
    <n v="0"/>
    <n v="314.5"/>
    <n v="26.4"/>
    <n v="13.8"/>
    <n v="74"/>
    <n v="0.24666666666667017"/>
    <n v="4"/>
    <n v="2.6666666666664188E-2"/>
    <n v="6"/>
    <n v="0.13333333333333286"/>
    <n v="19"/>
    <n v="0.63333333333333341"/>
    <n v="5"/>
    <n v="0.33333333333333348"/>
    <n v="2"/>
    <n v="0.20000000000000015"/>
    <n v="0"/>
    <x v="7"/>
  </r>
  <r>
    <s v="SHELL"/>
    <x v="0"/>
    <d v="2010-04-21T00:00:00"/>
    <s v="SIN"/>
    <s v="UPA400"/>
    <x v="23"/>
    <x v="138"/>
    <n v="945661"/>
    <n v="78020"/>
    <n v="0"/>
    <n v="5"/>
    <m/>
    <n v="2"/>
    <n v="6"/>
    <m/>
    <m/>
    <n v="0.42"/>
    <m/>
    <n v="104"/>
    <n v="75"/>
    <n v="13"/>
    <n v="0"/>
    <n v="16"/>
    <n v="10"/>
    <n v="0"/>
    <n v="1"/>
    <n v="1"/>
    <n v="37"/>
    <n v="5"/>
    <n v="0"/>
    <n v="104"/>
    <n v="0.34666666666667079"/>
    <n v="75"/>
    <n v="0.49999999999999684"/>
    <n v="16"/>
    <n v="0.35555555555555501"/>
    <n v="10"/>
    <n v="0.33339999999999997"/>
    <n v="13"/>
    <n v="0.8666666666666667"/>
    <n v="0"/>
    <n v="1.3877787807814457E-16"/>
    <n v="1"/>
    <x v="0"/>
  </r>
  <r>
    <s v="SHELL"/>
    <x v="0"/>
    <d v="2010-04-21T00:00:00"/>
    <s v="SIN"/>
    <s v="UPA400"/>
    <x v="23"/>
    <x v="139"/>
    <n v="892853"/>
    <n v="9861"/>
    <n v="0"/>
    <n v="5"/>
    <m/>
    <n v="3"/>
    <n v="6.5659999999999998"/>
    <n v="29.92"/>
    <n v="1.18"/>
    <n v="0.01"/>
    <m/>
    <n v="19"/>
    <n v="24"/>
    <n v="2"/>
    <n v="0"/>
    <n v="5"/>
    <n v="2"/>
    <n v="0"/>
    <m/>
    <n v="0"/>
    <n v="107"/>
    <n v="51"/>
    <n v="1"/>
    <n v="19"/>
    <n v="6.3333333333337183E-2"/>
    <n v="24"/>
    <n v="0.15999999999999748"/>
    <n v="5"/>
    <n v="0.11111111111111063"/>
    <n v="2"/>
    <n v="6.6666666666666874E-2"/>
    <n v="2"/>
    <n v="0.13333333333333353"/>
    <n v="0"/>
    <n v="1.3877787807814457E-16"/>
    <n v="0"/>
    <x v="1"/>
  </r>
  <r>
    <s v="CASTROL"/>
    <x v="0"/>
    <d v="2010-04-21T00:00:00"/>
    <s v="SIN"/>
    <s v="UPA400"/>
    <x v="23"/>
    <x v="14"/>
    <n v="878547"/>
    <n v="58584"/>
    <n v="0"/>
    <n v="2"/>
    <m/>
    <n v="1"/>
    <n v="6.6"/>
    <m/>
    <m/>
    <n v="0.08"/>
    <m/>
    <n v="20"/>
    <n v="19"/>
    <n v="13"/>
    <n v="0"/>
    <n v="2"/>
    <n v="2"/>
    <n v="0"/>
    <n v="0"/>
    <n v="0"/>
    <n v="26"/>
    <n v="3"/>
    <n v="0"/>
    <n v="20"/>
    <n v="6.666666666667051E-2"/>
    <n v="19"/>
    <n v="0.12666666666666421"/>
    <n v="2"/>
    <n v="4.4444444444443953E-2"/>
    <n v="2"/>
    <n v="6.6666666666666874E-2"/>
    <n v="13"/>
    <n v="0.8666666666666667"/>
    <n v="0"/>
    <n v="1.3877787807814457E-16"/>
    <n v="0"/>
    <x v="2"/>
  </r>
  <r>
    <s v="CASTROL"/>
    <x v="0"/>
    <d v="2010-04-21T00:00:00"/>
    <s v="SIN"/>
    <s v="UPA400"/>
    <x v="23"/>
    <x v="140"/>
    <n v="815874"/>
    <n v="23871"/>
    <n v="0"/>
    <n v="5"/>
    <m/>
    <n v="5"/>
    <n v="6.3"/>
    <m/>
    <m/>
    <n v="0.54"/>
    <m/>
    <n v="42"/>
    <n v="61"/>
    <n v="4"/>
    <n v="0"/>
    <n v="11"/>
    <n v="3"/>
    <n v="0"/>
    <n v="0"/>
    <n v="0"/>
    <n v="42"/>
    <n v="16"/>
    <n v="1"/>
    <n v="42"/>
    <n v="0.1400000000000037"/>
    <n v="61"/>
    <n v="0.40666666666666368"/>
    <n v="11"/>
    <n v="0.24444444444444399"/>
    <n v="3"/>
    <n v="0.1000000000000002"/>
    <n v="4"/>
    <n v="0.26666666666666683"/>
    <n v="0"/>
    <n v="1.3877787807814457E-16"/>
    <n v="0"/>
    <x v="3"/>
  </r>
  <r>
    <s v="CASTROL"/>
    <x v="0"/>
    <d v="2010-04-21T00:00:00"/>
    <s v="SIN"/>
    <s v="UPA400"/>
    <x v="23"/>
    <x v="47"/>
    <n v="792003"/>
    <n v="122406"/>
    <n v="0"/>
    <n v="12"/>
    <n v="0"/>
    <n v="9"/>
    <n v="7.2"/>
    <n v="37.799999999999997"/>
    <n v="0"/>
    <n v="0.1"/>
    <s v="Clara"/>
    <n v="77"/>
    <n v="151"/>
    <n v="3"/>
    <n v="1"/>
    <n v="18"/>
    <n v="10"/>
    <n v="0"/>
    <n v="1"/>
    <n v="0"/>
    <n v="81"/>
    <n v="45"/>
    <n v="2"/>
    <n v="77"/>
    <n v="0.25666666666667021"/>
    <n v="151"/>
    <n v="1"/>
    <n v="18"/>
    <n v="0.39999999999999941"/>
    <n v="10"/>
    <n v="0.33339999999999997"/>
    <n v="3"/>
    <n v="0.20000000000000018"/>
    <n v="1"/>
    <n v="0.10000000000000014"/>
    <n v="0"/>
    <x v="4"/>
  </r>
  <r>
    <s v="CASTROL"/>
    <x v="0"/>
    <d v="2010-04-21T00:00:00"/>
    <s v="SIN"/>
    <s v="UPA400"/>
    <x v="23"/>
    <x v="141"/>
    <n v="760323"/>
    <n v="90726"/>
    <n v="0"/>
    <n v="3"/>
    <n v="-1"/>
    <n v="10"/>
    <n v="7.1"/>
    <n v="38.9"/>
    <n v="0.1"/>
    <n v="0.1"/>
    <s v="Clara"/>
    <n v="91"/>
    <n v="17"/>
    <n v="5"/>
    <n v="1"/>
    <n v="14"/>
    <n v="11"/>
    <n v="0"/>
    <n v="1"/>
    <n v="-1"/>
    <n v="78"/>
    <n v="42"/>
    <n v="2"/>
    <n v="91"/>
    <n v="0.30333333333333717"/>
    <n v="17"/>
    <n v="0.11333333333333087"/>
    <n v="14"/>
    <n v="0.31111111111111062"/>
    <n v="11"/>
    <n v="0.36666666666666681"/>
    <n v="5"/>
    <n v="0.33333333333333348"/>
    <n v="1"/>
    <n v="0.10000000000000014"/>
    <n v="0"/>
    <x v="5"/>
  </r>
  <r>
    <s v="CASTROL"/>
    <x v="0"/>
    <d v="2010-04-21T00:00:00"/>
    <s v="SIN"/>
    <s v="UPA400"/>
    <x v="23"/>
    <x v="142"/>
    <n v="731504"/>
    <n v="61907"/>
    <n v="0"/>
    <n v="0.9"/>
    <n v="0"/>
    <n v="14.3"/>
    <n v="7.2"/>
    <n v="36.200000000000003"/>
    <m/>
    <n v="-1"/>
    <s v="Oscura"/>
    <n v="30.3"/>
    <n v="21.3"/>
    <n v="0.3"/>
    <n v="0"/>
    <n v="5"/>
    <n v="9.3000000000000007"/>
    <n v="0.6"/>
    <n v="0"/>
    <n v="0"/>
    <n v="337.9"/>
    <n v="66.099999999999994"/>
    <n v="2.6"/>
    <n v="30"/>
    <n v="0.10000000000000378"/>
    <n v="21"/>
    <n v="0.13999999999999752"/>
    <n v="5"/>
    <n v="0.11111111111111063"/>
    <n v="9"/>
    <n v="0.30000000000000016"/>
    <n v="0"/>
    <n v="1.9428902930940239E-16"/>
    <n v="0"/>
    <n v="1.3877787807814457E-16"/>
    <n v="0"/>
    <x v="6"/>
  </r>
  <r>
    <s v="SHELL"/>
    <x v="0"/>
    <d v="2010-04-21T00:00:00"/>
    <s v="SIN"/>
    <s v="UPA400"/>
    <x v="23"/>
    <x v="118"/>
    <n v="688621"/>
    <n v="43945"/>
    <n v="0"/>
    <n v="0"/>
    <n v="0"/>
    <n v="13.8"/>
    <n v="6.7"/>
    <n v="37.5"/>
    <m/>
    <n v="-1"/>
    <s v="Oscura"/>
    <n v="72.599999999999994"/>
    <n v="29.7"/>
    <n v="6.4"/>
    <n v="4.7"/>
    <n v="5.3"/>
    <n v="19.100000000000001"/>
    <n v="1.3"/>
    <n v="0.3"/>
    <n v="0"/>
    <n v="129"/>
    <n v="31.4"/>
    <n v="12.5"/>
    <n v="73"/>
    <n v="0.24333333333333684"/>
    <n v="30"/>
    <n v="0.1999999999999974"/>
    <n v="5"/>
    <n v="0.11111111111111063"/>
    <n v="19"/>
    <n v="0.63333333333333341"/>
    <n v="6"/>
    <n v="0.40000000000000013"/>
    <n v="5"/>
    <n v="0.50000000000000011"/>
    <n v="0"/>
    <x v="7"/>
  </r>
  <r>
    <s v="CASTROL"/>
    <x v="0"/>
    <d v="2010-04-21T00:00:00"/>
    <s v="SIN"/>
    <s v="UPA400"/>
    <x v="23"/>
    <x v="88"/>
    <n v="683605"/>
    <n v="14008"/>
    <n v="0"/>
    <n v="1.2"/>
    <n v="0"/>
    <n v="11.7"/>
    <n v="7.1"/>
    <n v="34.6"/>
    <m/>
    <n v="-1"/>
    <s v="Oscura"/>
    <n v="13.5"/>
    <n v="20.7"/>
    <n v="0"/>
    <n v="0.1"/>
    <n v="4.4000000000000004"/>
    <n v="3.2"/>
    <n v="1"/>
    <n v="0.8"/>
    <n v="0"/>
    <n v="250.3"/>
    <n v="57.2"/>
    <n v="4"/>
    <n v="14"/>
    <n v="4.6666666666670513E-2"/>
    <n v="21"/>
    <n v="0.13999999999999752"/>
    <n v="4"/>
    <n v="8.8888888888888407E-2"/>
    <n v="3"/>
    <n v="0.1000000000000002"/>
    <n v="0"/>
    <n v="1.9428902930940239E-16"/>
    <n v="0"/>
    <n v="1.3877787807814457E-16"/>
    <n v="0"/>
    <x v="8"/>
  </r>
  <r>
    <s v="SHELL"/>
    <x v="0"/>
    <d v="2014-12-29T00:00:00"/>
    <s v="SIN"/>
    <s v="UPA400"/>
    <x v="24"/>
    <x v="143"/>
    <n v="935203"/>
    <n v="52211"/>
    <n v="0"/>
    <n v="3"/>
    <m/>
    <n v="1"/>
    <n v="6.9"/>
    <m/>
    <m/>
    <n v="0.62"/>
    <m/>
    <n v="7"/>
    <n v="33"/>
    <n v="4"/>
    <n v="0"/>
    <n v="2"/>
    <n v="3"/>
    <n v="1"/>
    <n v="0"/>
    <n v="1"/>
    <n v="31"/>
    <n v="7"/>
    <n v="1"/>
    <n v="7"/>
    <n v="2.3333333333337175E-2"/>
    <n v="33"/>
    <n v="0.21999999999999736"/>
    <n v="2"/>
    <n v="4.4444444444443953E-2"/>
    <n v="3"/>
    <n v="0.1000000000000002"/>
    <n v="4"/>
    <n v="0.26666666666666683"/>
    <n v="0"/>
    <n v="1.3877787807814457E-16"/>
    <n v="1"/>
    <x v="0"/>
  </r>
  <r>
    <s v="SHELL"/>
    <x v="0"/>
    <d v="2014-12-29T00:00:00"/>
    <s v="SIN"/>
    <s v="UPA400"/>
    <x v="24"/>
    <x v="25"/>
    <n v="869530"/>
    <n v="8948"/>
    <n v="0"/>
    <n v="1"/>
    <m/>
    <n v="2"/>
    <n v="6.7290000000000001"/>
    <n v="31.26"/>
    <n v="1.42"/>
    <n v="0.16"/>
    <m/>
    <n v="18"/>
    <n v="14"/>
    <n v="5"/>
    <n v="0"/>
    <n v="4"/>
    <n v="1"/>
    <n v="0"/>
    <m/>
    <n v="0"/>
    <n v="29"/>
    <n v="3"/>
    <n v="0"/>
    <n v="18"/>
    <n v="6.0000000000003849E-2"/>
    <n v="14"/>
    <n v="9.3333333333330867E-2"/>
    <n v="4"/>
    <n v="8.8888888888888407E-2"/>
    <n v="1"/>
    <n v="3.3333333333333541E-2"/>
    <n v="5"/>
    <n v="0.33333333333333348"/>
    <n v="0"/>
    <n v="1.3877787807814457E-16"/>
    <n v="0"/>
    <x v="1"/>
  </r>
  <r>
    <s v="SHELL"/>
    <x v="0"/>
    <d v="2014-12-29T00:00:00"/>
    <s v="CON"/>
    <s v="UPA400"/>
    <x v="24"/>
    <x v="33"/>
    <n v="853075"/>
    <n v="99407"/>
    <n v="0"/>
    <n v="5"/>
    <m/>
    <n v="4"/>
    <n v="6.4"/>
    <n v="31"/>
    <n v="1.48"/>
    <n v="0.04"/>
    <m/>
    <n v="106"/>
    <n v="70"/>
    <n v="88"/>
    <n v="0"/>
    <n v="14"/>
    <n v="9"/>
    <n v="0"/>
    <n v="1"/>
    <n v="1"/>
    <n v="67"/>
    <n v="19"/>
    <n v="1"/>
    <n v="106"/>
    <n v="0.3533333333333375"/>
    <n v="70"/>
    <n v="0.46666666666666357"/>
    <n v="14"/>
    <n v="0.31111111111111062"/>
    <n v="9"/>
    <n v="0.30000000000000016"/>
    <n v="88"/>
    <n v="1"/>
    <n v="0"/>
    <n v="1.3877787807814457E-16"/>
    <n v="0"/>
    <x v="2"/>
  </r>
  <r>
    <s v="SHELL"/>
    <x v="0"/>
    <d v="2014-12-29T00:00:00"/>
    <s v="CON"/>
    <s v="UPA400"/>
    <x v="24"/>
    <x v="144"/>
    <n v="818575"/>
    <n v="54907"/>
    <n v="0"/>
    <n v="4"/>
    <m/>
    <n v="2"/>
    <n v="7.2"/>
    <n v="37.299999999999997"/>
    <n v="1.05"/>
    <n v="7.0000000000000007E-2"/>
    <s v="   CLARA"/>
    <n v="53"/>
    <n v="63"/>
    <n v="5"/>
    <n v="0"/>
    <n v="9"/>
    <n v="5"/>
    <n v="0"/>
    <n v="0"/>
    <n v="0"/>
    <n v="68"/>
    <n v="31"/>
    <n v="1"/>
    <n v="53"/>
    <n v="0.1766666666666703"/>
    <n v="63"/>
    <n v="0.41999999999999699"/>
    <n v="9"/>
    <n v="0.19999999999999954"/>
    <n v="5"/>
    <n v="0.16666666666666685"/>
    <n v="5"/>
    <n v="0.33333333333333348"/>
    <n v="0"/>
    <n v="1.3877787807814457E-16"/>
    <n v="0"/>
    <x v="3"/>
  </r>
  <r>
    <s v="CASTROL"/>
    <x v="0"/>
    <d v="2014-12-29T00:00:00"/>
    <s v="CON"/>
    <s v="UPA400"/>
    <x v="24"/>
    <x v="145"/>
    <n v="784088"/>
    <n v="30420"/>
    <n v="0"/>
    <n v="3"/>
    <m/>
    <n v="1"/>
    <n v="7.3"/>
    <n v="37.4"/>
    <n v="0.7"/>
    <n v="0.1"/>
    <s v="Clara"/>
    <n v="37"/>
    <n v="52"/>
    <n v="4"/>
    <n v="0"/>
    <n v="7"/>
    <n v="4"/>
    <n v="0"/>
    <n v="0"/>
    <n v="0"/>
    <n v="54"/>
    <n v="29"/>
    <n v="1"/>
    <n v="37"/>
    <n v="0.12333333333333707"/>
    <n v="52"/>
    <n v="0.34666666666666379"/>
    <n v="7"/>
    <n v="0.15555555555555509"/>
    <n v="4"/>
    <n v="0.13333333333333353"/>
    <n v="4"/>
    <n v="0.26666666666666683"/>
    <n v="0"/>
    <n v="1.3877787807814457E-16"/>
    <n v="0"/>
    <x v="4"/>
  </r>
  <r>
    <s v="CASTROL"/>
    <x v="0"/>
    <d v="2014-12-29T00:00:00"/>
    <s v="CON"/>
    <s v="UPA400"/>
    <x v="24"/>
    <x v="108"/>
    <n v="753668"/>
    <n v="119430"/>
    <n v="0"/>
    <n v="4"/>
    <n v="0"/>
    <n v="4"/>
    <n v="7.3"/>
    <n v="37.299999999999997"/>
    <n v="0.7"/>
    <n v="0.1"/>
    <s v="Clara"/>
    <n v="83"/>
    <n v="77"/>
    <n v="13"/>
    <n v="0"/>
    <n v="13"/>
    <n v="7"/>
    <n v="0"/>
    <n v="1"/>
    <n v="0"/>
    <n v="128"/>
    <n v="86"/>
    <n v="2"/>
    <n v="83"/>
    <n v="0.27666666666667034"/>
    <n v="77"/>
    <n v="0.5133333333333302"/>
    <n v="13"/>
    <n v="0.28888888888888842"/>
    <n v="7"/>
    <n v="0.2333333333333335"/>
    <n v="13"/>
    <n v="0.8666666666666667"/>
    <n v="0"/>
    <n v="1.3877787807814457E-16"/>
    <n v="0"/>
    <x v="5"/>
  </r>
  <r>
    <s v="CASTROL"/>
    <x v="0"/>
    <d v="2014-12-29T00:00:00"/>
    <s v="CON"/>
    <s v="UPA400"/>
    <x v="24"/>
    <x v="49"/>
    <n v="726430"/>
    <n v="92192"/>
    <n v="0"/>
    <n v="42.7"/>
    <n v="0"/>
    <n v="11.1"/>
    <n v="7.1"/>
    <n v="38.1"/>
    <m/>
    <n v="-1"/>
    <s v="Oscura"/>
    <n v="86.3"/>
    <n v="70.8"/>
    <n v="9.9"/>
    <n v="4.5"/>
    <n v="13.8"/>
    <n v="13.6"/>
    <n v="0.9"/>
    <n v="0"/>
    <n v="0"/>
    <n v="363.7"/>
    <n v="42"/>
    <n v="11.9"/>
    <n v="86"/>
    <n v="0.2866666666666704"/>
    <n v="71"/>
    <n v="0.47333333333333022"/>
    <n v="14"/>
    <n v="0.31111111111111062"/>
    <n v="14"/>
    <n v="0.46666666666666679"/>
    <n v="10"/>
    <n v="0.66666666666666674"/>
    <n v="5"/>
    <n v="0.50000000000000011"/>
    <n v="0"/>
    <x v="6"/>
  </r>
  <r>
    <s v="CASTROL"/>
    <x v="0"/>
    <d v="2014-12-29T00:00:00"/>
    <s v="CON"/>
    <s v="UPA400"/>
    <x v="24"/>
    <x v="146"/>
    <n v="692784"/>
    <n v="58546"/>
    <n v="0"/>
    <n v="0"/>
    <n v="0"/>
    <n v="4"/>
    <n v="7.5"/>
    <n v="39.6"/>
    <m/>
    <n v="-1"/>
    <s v="Oscura"/>
    <n v="50.4"/>
    <n v="17"/>
    <n v="7.8"/>
    <n v="0.5"/>
    <n v="7"/>
    <n v="4.9000000000000004"/>
    <n v="1.5"/>
    <n v="2.8"/>
    <n v="0"/>
    <n v="458.4"/>
    <n v="57.5"/>
    <n v="0.4"/>
    <n v="50"/>
    <n v="0.16666666666667032"/>
    <n v="17"/>
    <n v="0.11333333333333087"/>
    <n v="7"/>
    <n v="0.15555555555555509"/>
    <n v="5"/>
    <n v="0.16666666666666685"/>
    <n v="8"/>
    <n v="0.53333333333333344"/>
    <n v="1"/>
    <n v="0.10000000000000014"/>
    <n v="0"/>
    <x v="7"/>
  </r>
  <r>
    <s v="SHELL"/>
    <x v="0"/>
    <d v="2010-02-18T00:00:00"/>
    <s v="SIN"/>
    <s v="UPA400"/>
    <x v="25"/>
    <x v="147"/>
    <n v="907078"/>
    <n v="46496"/>
    <n v="0"/>
    <n v="6"/>
    <m/>
    <n v="1"/>
    <n v="6.2"/>
    <m/>
    <m/>
    <n v="0.13"/>
    <m/>
    <n v="31"/>
    <n v="50"/>
    <n v="6"/>
    <n v="0"/>
    <n v="9"/>
    <n v="2"/>
    <n v="0"/>
    <n v="0"/>
    <n v="0"/>
    <n v="45"/>
    <n v="11"/>
    <n v="1"/>
    <n v="31"/>
    <n v="0.10333333333333711"/>
    <n v="50"/>
    <n v="0.33333333333333048"/>
    <n v="9"/>
    <n v="0.19999999999999954"/>
    <n v="2"/>
    <n v="6.6666666666666874E-2"/>
    <n v="6"/>
    <n v="0.40000000000000013"/>
    <n v="0"/>
    <n v="1.3877787807814457E-16"/>
    <n v="1"/>
    <x v="0"/>
  </r>
  <r>
    <s v="SHELL"/>
    <x v="0"/>
    <d v="2010-02-18T00:00:00"/>
    <s v="SIN"/>
    <s v="UPA400"/>
    <x v="25"/>
    <x v="2"/>
    <n v="852469"/>
    <n v="5732"/>
    <n v="0"/>
    <n v="0"/>
    <m/>
    <n v="1"/>
    <n v="6.8049999999999997"/>
    <n v="31.78"/>
    <n v="1.47"/>
    <n v="0.28000000000000003"/>
    <m/>
    <n v="4"/>
    <n v="7"/>
    <n v="0"/>
    <n v="0"/>
    <n v="2"/>
    <n v="0"/>
    <n v="0"/>
    <m/>
    <n v="0"/>
    <n v="23"/>
    <n v="1"/>
    <n v="0"/>
    <n v="4"/>
    <n v="1.3333333333337173E-2"/>
    <n v="7"/>
    <n v="4.6666666666664192E-2"/>
    <n v="2"/>
    <n v="4.4444444444443953E-2"/>
    <n v="0"/>
    <n v="2.0816681711721685E-16"/>
    <n v="0"/>
    <n v="1.9428902930940239E-16"/>
    <n v="0"/>
    <n v="1.3877787807814457E-16"/>
    <n v="0"/>
    <x v="1"/>
  </r>
  <r>
    <s v="CASTROL"/>
    <x v="0"/>
    <d v="2010-02-18T00:00:00"/>
    <s v="SIN"/>
    <s v="UPA400"/>
    <x v="25"/>
    <x v="33"/>
    <n v="836923"/>
    <n v="78241"/>
    <n v="0"/>
    <n v="3"/>
    <m/>
    <n v="6"/>
    <n v="7.2"/>
    <n v="36"/>
    <n v="1.36"/>
    <n v="0.02"/>
    <m/>
    <n v="24"/>
    <n v="41"/>
    <n v="2"/>
    <n v="0"/>
    <n v="17"/>
    <n v="3"/>
    <n v="1"/>
    <n v="0"/>
    <n v="0"/>
    <n v="28"/>
    <n v="11"/>
    <n v="1"/>
    <n v="24"/>
    <n v="8.0000000000003818E-2"/>
    <n v="41"/>
    <n v="0.2733333333333306"/>
    <n v="17"/>
    <n v="0.37777777777777721"/>
    <n v="3"/>
    <n v="0.1000000000000002"/>
    <n v="2"/>
    <n v="0.13333333333333353"/>
    <n v="0"/>
    <n v="1.3877787807814457E-16"/>
    <n v="0"/>
    <x v="2"/>
  </r>
  <r>
    <s v="CASTROL"/>
    <x v="0"/>
    <d v="2010-02-18T00:00:00"/>
    <s v="SIN"/>
    <s v="UPA400"/>
    <x v="25"/>
    <x v="97"/>
    <n v="821337"/>
    <n v="62655"/>
    <n v="0"/>
    <n v="4"/>
    <m/>
    <n v="7"/>
    <n v="7.2"/>
    <n v="37"/>
    <n v="1.02"/>
    <n v="0.02"/>
    <m/>
    <n v="22"/>
    <n v="40"/>
    <n v="0"/>
    <n v="0"/>
    <n v="17"/>
    <n v="1"/>
    <n v="1"/>
    <n v="1"/>
    <n v="0"/>
    <n v="31"/>
    <n v="10"/>
    <n v="1"/>
    <n v="22"/>
    <n v="7.3333333333337164E-2"/>
    <n v="40"/>
    <n v="0.26666666666666394"/>
    <n v="17"/>
    <n v="0.37777777777777721"/>
    <n v="1"/>
    <n v="3.3333333333333541E-2"/>
    <n v="0"/>
    <n v="1.9428902930940239E-16"/>
    <n v="0"/>
    <n v="1.3877787807814457E-16"/>
    <n v="0"/>
    <x v="3"/>
  </r>
  <r>
    <s v="CASTROL"/>
    <x v="0"/>
    <d v="2010-02-18T00:00:00"/>
    <s v="SIN"/>
    <s v="UPA400"/>
    <x v="25"/>
    <x v="148"/>
    <n v="788964"/>
    <n v="30282"/>
    <n v="0"/>
    <n v="2"/>
    <m/>
    <n v="5"/>
    <n v="7.1"/>
    <n v="35.799999999999997"/>
    <n v="1.1000000000000001"/>
    <n v="0.1"/>
    <s v="Clara"/>
    <n v="14"/>
    <n v="23"/>
    <n v="0"/>
    <n v="0"/>
    <n v="6"/>
    <n v="1"/>
    <n v="1"/>
    <n v="0"/>
    <n v="0"/>
    <n v="27"/>
    <n v="7"/>
    <n v="1"/>
    <n v="14"/>
    <n v="4.6666666666670513E-2"/>
    <n v="23"/>
    <n v="0.15333333333333082"/>
    <n v="6"/>
    <n v="0.13333333333333286"/>
    <n v="1"/>
    <n v="3.3333333333333541E-2"/>
    <n v="0"/>
    <n v="1.9428902930940239E-16"/>
    <n v="0"/>
    <n v="1.3877787807814457E-16"/>
    <n v="0"/>
    <x v="4"/>
  </r>
  <r>
    <s v="CASTROL"/>
    <x v="0"/>
    <d v="2010-02-18T00:00:00"/>
    <s v="SIN"/>
    <s v="UPA400"/>
    <x v="25"/>
    <x v="149"/>
    <n v="731362"/>
    <n v="87475"/>
    <n v="0"/>
    <n v="1.1000000000000001"/>
    <n v="0"/>
    <n v="9.6"/>
    <n v="6.8"/>
    <n v="37.5"/>
    <m/>
    <n v="-1"/>
    <s v="Oscura"/>
    <n v="144.19999999999999"/>
    <n v="53.5"/>
    <n v="10.199999999999999"/>
    <n v="1.2"/>
    <n v="11.5"/>
    <n v="19.600000000000001"/>
    <n v="0.9"/>
    <n v="0"/>
    <n v="0"/>
    <n v="63.3"/>
    <n v="31"/>
    <n v="3.1"/>
    <n v="144"/>
    <n v="0.48000000000000498"/>
    <n v="54"/>
    <n v="0.3599999999999971"/>
    <n v="12"/>
    <n v="0.26666666666666622"/>
    <n v="20"/>
    <n v="0.66666666666666674"/>
    <n v="10"/>
    <n v="0.66666666666666674"/>
    <n v="1"/>
    <n v="0.10000000000000014"/>
    <n v="0"/>
    <x v="5"/>
  </r>
  <r>
    <s v="CASTROL"/>
    <x v="0"/>
    <d v="2010-02-18T00:00:00"/>
    <s v="SIN"/>
    <s v="UPA400"/>
    <x v="25"/>
    <x v="5"/>
    <n v="701217"/>
    <n v="57330"/>
    <n v="0"/>
    <n v="0"/>
    <n v="0"/>
    <n v="2.4"/>
    <n v="7.2"/>
    <n v="37.5"/>
    <m/>
    <n v="-1"/>
    <s v="Oscura"/>
    <n v="42.9"/>
    <n v="1.8"/>
    <n v="2.5"/>
    <n v="0.7"/>
    <n v="4.2"/>
    <n v="4.3"/>
    <n v="0.7"/>
    <n v="1.3"/>
    <n v="0"/>
    <n v="70.8"/>
    <n v="34.200000000000003"/>
    <n v="0.2"/>
    <n v="43"/>
    <n v="0.14333333333333703"/>
    <n v="2"/>
    <n v="1.3333333333330852E-2"/>
    <n v="4"/>
    <n v="8.8888888888888407E-2"/>
    <n v="4"/>
    <n v="0.13333333333333353"/>
    <n v="3"/>
    <n v="0.20000000000000018"/>
    <n v="1"/>
    <n v="0.10000000000000014"/>
    <n v="0"/>
    <x v="6"/>
  </r>
  <r>
    <s v="CASTROL"/>
    <x v="0"/>
    <d v="2010-02-18T00:00:00"/>
    <s v="SIN"/>
    <s v="UPA400"/>
    <x v="25"/>
    <x v="150"/>
    <n v="665363"/>
    <n v="21476"/>
    <n v="0"/>
    <n v="9"/>
    <n v="0"/>
    <n v="6.9"/>
    <n v="7.2"/>
    <n v="36.1"/>
    <m/>
    <n v="-1"/>
    <s v="Oscura"/>
    <n v="19.600000000000001"/>
    <n v="20.8"/>
    <n v="1.6"/>
    <n v="2.2999999999999998"/>
    <n v="2.4"/>
    <n v="0"/>
    <n v="0.6"/>
    <n v="1.3"/>
    <n v="0"/>
    <n v="56.8"/>
    <n v="27.7"/>
    <n v="3.1"/>
    <n v="20"/>
    <n v="6.666666666667051E-2"/>
    <n v="21"/>
    <n v="0.13999999999999752"/>
    <n v="2"/>
    <n v="4.4444444444443953E-2"/>
    <n v="0"/>
    <n v="2.0816681711721685E-16"/>
    <n v="2"/>
    <n v="0.13333333333333353"/>
    <n v="2"/>
    <n v="0.20000000000000015"/>
    <n v="0"/>
    <x v="7"/>
  </r>
  <r>
    <s v="SHELL"/>
    <x v="0"/>
    <d v="2013-06-24T00:00:00"/>
    <s v="SIN"/>
    <s v="UPA400"/>
    <x v="26"/>
    <x v="126"/>
    <n v="891121"/>
    <n v="44384"/>
    <n v="0"/>
    <n v="3"/>
    <m/>
    <n v="2"/>
    <n v="6.2"/>
    <m/>
    <m/>
    <n v="0.39"/>
    <m/>
    <n v="9"/>
    <n v="26"/>
    <n v="1"/>
    <n v="0"/>
    <n v="6"/>
    <n v="1"/>
    <n v="0"/>
    <n v="0"/>
    <n v="0"/>
    <n v="34"/>
    <n v="5"/>
    <n v="1"/>
    <n v="9"/>
    <n v="3.0000000000003843E-2"/>
    <n v="26"/>
    <n v="0.17333333333333079"/>
    <n v="6"/>
    <n v="0.13333333333333286"/>
    <n v="1"/>
    <n v="3.3333333333333541E-2"/>
    <n v="1"/>
    <n v="6.666666666666686E-2"/>
    <n v="0"/>
    <n v="1.3877787807814457E-16"/>
    <n v="1"/>
    <x v="0"/>
  </r>
  <r>
    <s v="SHELL"/>
    <x v="0"/>
    <d v="2013-06-24T00:00:00"/>
    <s v="SIN"/>
    <s v="UPA400"/>
    <x v="26"/>
    <x v="25"/>
    <n v="827281"/>
    <n v="13719"/>
    <n v="0"/>
    <n v="2"/>
    <m/>
    <n v="2"/>
    <n v="6.3390000000000004"/>
    <n v="29.9"/>
    <n v="1.3"/>
    <n v="0.1"/>
    <m/>
    <n v="22"/>
    <n v="23"/>
    <n v="2"/>
    <n v="0"/>
    <n v="4"/>
    <n v="2"/>
    <n v="0"/>
    <m/>
    <n v="0"/>
    <n v="31"/>
    <n v="2"/>
    <n v="0"/>
    <n v="22"/>
    <n v="7.3333333333337164E-2"/>
    <n v="23"/>
    <n v="0.15333333333333082"/>
    <n v="4"/>
    <n v="8.8888888888888407E-2"/>
    <n v="2"/>
    <n v="6.6666666666666874E-2"/>
    <n v="2"/>
    <n v="0.13333333333333353"/>
    <n v="0"/>
    <n v="1.3877787807814457E-16"/>
    <n v="0"/>
    <x v="1"/>
  </r>
  <r>
    <s v="CASTROL"/>
    <x v="0"/>
    <d v="2013-06-24T00:00:00"/>
    <s v="SIN"/>
    <s v="UPA400"/>
    <x v="26"/>
    <x v="3"/>
    <n v="820699"/>
    <n v="7137"/>
    <n v="0"/>
    <n v="7"/>
    <m/>
    <n v="2"/>
    <n v="6.1"/>
    <m/>
    <m/>
    <n v="0.17"/>
    <m/>
    <n v="56"/>
    <n v="72"/>
    <n v="16"/>
    <n v="0"/>
    <n v="12"/>
    <n v="7"/>
    <n v="0"/>
    <n v="0"/>
    <n v="0"/>
    <n v="49"/>
    <n v="6"/>
    <n v="2"/>
    <n v="56"/>
    <n v="0.18666666666667028"/>
    <n v="72"/>
    <n v="0.47999999999999687"/>
    <n v="12"/>
    <n v="0.26666666666666622"/>
    <n v="7"/>
    <n v="0.2333333333333335"/>
    <n v="16"/>
    <n v="1"/>
    <n v="0"/>
    <n v="1.3877787807814457E-16"/>
    <n v="0"/>
    <x v="2"/>
  </r>
  <r>
    <s v="CASTROL"/>
    <x v="0"/>
    <d v="2013-06-24T00:00:00"/>
    <s v="SIN"/>
    <s v="UPA400"/>
    <x v="26"/>
    <x v="26"/>
    <n v="782384"/>
    <n v="108211"/>
    <n v="0"/>
    <n v="8"/>
    <m/>
    <n v="13"/>
    <n v="7.2"/>
    <n v="37.200000000000003"/>
    <n v="0.7"/>
    <n v="0"/>
    <s v="Clara"/>
    <n v="81"/>
    <n v="115"/>
    <n v="10"/>
    <n v="0"/>
    <n v="41"/>
    <n v="5"/>
    <n v="1"/>
    <n v="1"/>
    <n v="0"/>
    <n v="36"/>
    <n v="15"/>
    <n v="3"/>
    <n v="81"/>
    <n v="0.27000000000000363"/>
    <n v="115"/>
    <n v="0.76666666666666516"/>
    <n v="41"/>
    <n v="0.91111111111111098"/>
    <n v="5"/>
    <n v="0.16666666666666685"/>
    <n v="10"/>
    <n v="0.66666666666666674"/>
    <n v="0"/>
    <n v="1.3877787807814457E-16"/>
    <n v="0"/>
    <x v="3"/>
  </r>
  <r>
    <s v="CASTROL"/>
    <x v="0"/>
    <d v="2013-06-24T00:00:00"/>
    <s v="SIN"/>
    <s v="UPA400"/>
    <x v="26"/>
    <x v="151"/>
    <n v="768336"/>
    <n v="94163"/>
    <n v="0"/>
    <n v="6"/>
    <n v="0"/>
    <n v="11"/>
    <n v="7.1"/>
    <n v="36.9"/>
    <n v="0.1"/>
    <n v="0.1"/>
    <s v="Clara"/>
    <n v="64"/>
    <n v="73"/>
    <n v="8"/>
    <n v="0"/>
    <n v="30"/>
    <n v="5"/>
    <n v="1"/>
    <n v="1"/>
    <n v="0"/>
    <n v="32"/>
    <n v="9"/>
    <n v="2"/>
    <n v="64"/>
    <n v="0.2133333333333369"/>
    <n v="73"/>
    <n v="0.48666666666666353"/>
    <n v="30"/>
    <n v="0.66666666666666619"/>
    <n v="5"/>
    <n v="0.16666666666666685"/>
    <n v="8"/>
    <n v="0.53333333333333344"/>
    <n v="0"/>
    <n v="1.3877787807814457E-16"/>
    <n v="0"/>
    <x v="4"/>
  </r>
  <r>
    <s v="CASTROL"/>
    <x v="0"/>
    <d v="2013-06-24T00:00:00"/>
    <s v="CON"/>
    <s v="UPA400"/>
    <x v="26"/>
    <x v="28"/>
    <n v="738635"/>
    <n v="64462"/>
    <n v="0"/>
    <n v="4"/>
    <n v="-1"/>
    <n v="9"/>
    <n v="7.1"/>
    <n v="38.5"/>
    <n v="0.2"/>
    <n v="0.1"/>
    <s v="Clara"/>
    <n v="21"/>
    <n v="56"/>
    <n v="4"/>
    <n v="0"/>
    <n v="18"/>
    <n v="0"/>
    <n v="0"/>
    <n v="1"/>
    <n v="-1"/>
    <n v="29"/>
    <n v="9"/>
    <n v="2"/>
    <n v="21"/>
    <n v="7.0000000000003837E-2"/>
    <n v="56"/>
    <n v="0.37333333333333041"/>
    <n v="18"/>
    <n v="0.39999999999999941"/>
    <n v="0"/>
    <n v="2.0816681711721685E-16"/>
    <n v="4"/>
    <n v="0.26666666666666683"/>
    <n v="0"/>
    <n v="1.3877787807814457E-16"/>
    <n v="0"/>
    <x v="5"/>
  </r>
  <r>
    <s v="CASTROL"/>
    <x v="0"/>
    <d v="2013-06-24T00:00:00"/>
    <s v="CON"/>
    <s v="UPA400"/>
    <x v="26"/>
    <x v="64"/>
    <n v="702081"/>
    <n v="27908"/>
    <n v="0"/>
    <n v="0"/>
    <n v="0"/>
    <n v="16.600000000000001"/>
    <n v="7"/>
    <n v="37.5"/>
    <m/>
    <n v="-1"/>
    <s v="Oscura"/>
    <n v="12"/>
    <n v="0.3"/>
    <n v="1"/>
    <n v="0.3"/>
    <n v="3"/>
    <n v="4.5"/>
    <n v="1.4"/>
    <n v="0.6"/>
    <n v="0"/>
    <n v="139.6"/>
    <n v="32.200000000000003"/>
    <n v="1.8"/>
    <n v="12"/>
    <n v="4.0000000000003845E-2"/>
    <n v="0"/>
    <n v="-2.482389294122811E-15"/>
    <n v="3"/>
    <n v="6.666666666666618E-2"/>
    <n v="5"/>
    <n v="0.16666666666666685"/>
    <n v="1"/>
    <n v="6.666666666666686E-2"/>
    <n v="0"/>
    <n v="1.3877787807814457E-16"/>
    <n v="0"/>
    <x v="6"/>
  </r>
  <r>
    <s v="CASTROL"/>
    <x v="0"/>
    <d v="2013-06-24T00:00:00"/>
    <s v="CON"/>
    <s v="UPA400"/>
    <x v="26"/>
    <x v="94"/>
    <n v="701022"/>
    <n v="26849"/>
    <n v="0"/>
    <n v="0"/>
    <n v="0"/>
    <n v="15.8"/>
    <n v="7.4"/>
    <n v="38.4"/>
    <m/>
    <n v="21.7"/>
    <s v="Oscura"/>
    <n v="23.3"/>
    <n v="1.9"/>
    <n v="2.2999999999999998"/>
    <n v="0.7"/>
    <n v="2.2000000000000002"/>
    <n v="8.3000000000000007"/>
    <n v="0.8"/>
    <n v="1"/>
    <n v="0"/>
    <n v="203.3"/>
    <n v="28.2"/>
    <n v="13.2"/>
    <n v="23"/>
    <n v="7.6666666666670491E-2"/>
    <n v="2"/>
    <n v="1.3333333333330852E-2"/>
    <n v="2"/>
    <n v="4.4444444444443953E-2"/>
    <n v="8"/>
    <n v="0.26666666666666683"/>
    <n v="2"/>
    <n v="0.13333333333333353"/>
    <n v="1"/>
    <n v="0.10000000000000014"/>
    <n v="0"/>
    <x v="7"/>
  </r>
  <r>
    <s v="SHELL"/>
    <x v="0"/>
    <d v="2014-08-01T00:00:00"/>
    <s v="SIN"/>
    <s v="UPA400"/>
    <x v="27"/>
    <x v="152"/>
    <n v="886866"/>
    <n v="73304"/>
    <n v="0"/>
    <n v="4"/>
    <m/>
    <n v="4"/>
    <n v="5.9"/>
    <m/>
    <m/>
    <n v="0.22"/>
    <m/>
    <n v="92"/>
    <n v="74"/>
    <n v="3"/>
    <n v="0"/>
    <n v="16"/>
    <n v="11"/>
    <n v="0"/>
    <n v="1"/>
    <n v="0"/>
    <n v="45"/>
    <n v="16"/>
    <n v="0"/>
    <n v="92"/>
    <n v="0.30666666666667053"/>
    <n v="74"/>
    <n v="0.49333333333333018"/>
    <n v="16"/>
    <n v="0.35555555555555501"/>
    <n v="11"/>
    <n v="0.36666666666666681"/>
    <n v="3"/>
    <n v="0.20000000000000018"/>
    <n v="0"/>
    <n v="1.3877787807814457E-16"/>
    <n v="1"/>
    <x v="0"/>
  </r>
  <r>
    <s v="SHELL"/>
    <x v="0"/>
    <d v="2014-08-01T00:00:00"/>
    <s v="SIN"/>
    <s v="UPA400"/>
    <x v="27"/>
    <x v="25"/>
    <n v="882947"/>
    <n v="53811"/>
    <n v="0"/>
    <n v="3"/>
    <m/>
    <n v="1"/>
    <n v="6.1829999999999998"/>
    <n v="29.25"/>
    <n v="1.33"/>
    <n v="0.37"/>
    <m/>
    <n v="146"/>
    <n v="45"/>
    <n v="2"/>
    <n v="0"/>
    <n v="10"/>
    <n v="18"/>
    <n v="0"/>
    <m/>
    <n v="1"/>
    <n v="30"/>
    <n v="2"/>
    <n v="0"/>
    <n v="146"/>
    <n v="0.48666666666667169"/>
    <n v="45"/>
    <n v="0.29999999999999721"/>
    <n v="10"/>
    <n v="0.22222222222222177"/>
    <n v="18"/>
    <n v="0.60000000000000009"/>
    <n v="2"/>
    <n v="0.13333333333333353"/>
    <n v="0"/>
    <n v="1.3877787807814457E-16"/>
    <n v="0"/>
    <x v="1"/>
  </r>
  <r>
    <s v="SHELL"/>
    <x v="0"/>
    <d v="2014-08-01T00:00:00"/>
    <s v="SIN"/>
    <s v="UPA400"/>
    <x v="27"/>
    <x v="91"/>
    <n v="873038"/>
    <n v="43902"/>
    <n v="0"/>
    <n v="2"/>
    <m/>
    <n v="1"/>
    <n v="6.4"/>
    <m/>
    <m/>
    <n v="0.4"/>
    <m/>
    <n v="81"/>
    <n v="28"/>
    <n v="2"/>
    <n v="0"/>
    <n v="8"/>
    <n v="11"/>
    <n v="0"/>
    <n v="0"/>
    <n v="1"/>
    <n v="26"/>
    <n v="3"/>
    <n v="0"/>
    <n v="81"/>
    <n v="0.27000000000000363"/>
    <n v="28"/>
    <n v="0.18666666666666409"/>
    <n v="8"/>
    <n v="0.17777777777777731"/>
    <n v="11"/>
    <n v="0.36666666666666681"/>
    <n v="2"/>
    <n v="0.13333333333333353"/>
    <n v="0"/>
    <n v="1.3877787807814457E-16"/>
    <n v="0"/>
    <x v="2"/>
  </r>
  <r>
    <s v="CASTROL"/>
    <x v="0"/>
    <d v="2014-08-01T00:00:00"/>
    <s v="CON"/>
    <s v="UPA400"/>
    <x v="27"/>
    <x v="79"/>
    <n v="807285"/>
    <n v="23204"/>
    <n v="0"/>
    <n v="2"/>
    <m/>
    <n v="1"/>
    <n v="6.7"/>
    <s v=""/>
    <s v=""/>
    <n v="1.53"/>
    <s v=""/>
    <n v="43"/>
    <n v="18"/>
    <n v="0"/>
    <n v="0"/>
    <n v="4"/>
    <n v="5"/>
    <n v="0"/>
    <n v="0"/>
    <n v="0"/>
    <n v="23"/>
    <n v="2"/>
    <n v="0"/>
    <n v="43"/>
    <n v="0.14333333333333703"/>
    <n v="18"/>
    <n v="0.11999999999999754"/>
    <n v="4"/>
    <n v="8.8888888888888407E-2"/>
    <n v="5"/>
    <n v="0.16666666666666685"/>
    <n v="0"/>
    <n v="1.9428902930940239E-16"/>
    <n v="0"/>
    <n v="1.3877787807814457E-16"/>
    <n v="0"/>
    <x v="3"/>
  </r>
  <r>
    <s v="CASTROL"/>
    <x v="0"/>
    <d v="2014-08-01T00:00:00"/>
    <s v="CON"/>
    <s v="UPA400"/>
    <x v="27"/>
    <x v="153"/>
    <n v="766490"/>
    <n v="121919"/>
    <n v="0"/>
    <n v="6"/>
    <n v="0"/>
    <n v="11"/>
    <n v="7.2"/>
    <n v="38.299999999999997"/>
    <n v="0.6"/>
    <n v="0.1"/>
    <s v="Clara"/>
    <n v="1246"/>
    <n v="99"/>
    <n v="16"/>
    <n v="0"/>
    <n v="17"/>
    <n v="64"/>
    <n v="0"/>
    <n v="1"/>
    <n v="0"/>
    <n v="69"/>
    <n v="34"/>
    <n v="3"/>
    <n v="1246"/>
    <n v="1.5"/>
    <n v="99"/>
    <n v="0.6"/>
    <n v="17"/>
    <n v="0.37777777777777721"/>
    <n v="64"/>
    <n v="1"/>
    <n v="16"/>
    <n v="1"/>
    <n v="0"/>
    <n v="1.3877787807814457E-16"/>
    <n v="0"/>
    <x v="4"/>
  </r>
  <r>
    <s v="CASTROL"/>
    <x v="0"/>
    <d v="2014-08-01T00:00:00"/>
    <s v="CON"/>
    <s v="UPA400"/>
    <x v="27"/>
    <x v="149"/>
    <n v="735153"/>
    <n v="90582"/>
    <n v="0"/>
    <n v="0.9"/>
    <n v="0"/>
    <n v="20.6"/>
    <n v="7"/>
    <n v="38.299999999999997"/>
    <m/>
    <n v="-1"/>
    <s v="Oscura"/>
    <n v="234.3"/>
    <n v="52.5"/>
    <n v="10.199999999999999"/>
    <n v="3.5"/>
    <n v="14.3"/>
    <n v="42.1"/>
    <n v="1.1000000000000001"/>
    <n v="0"/>
    <n v="0"/>
    <n v="64.900000000000006"/>
    <n v="36.6"/>
    <n v="2.6"/>
    <n v="234"/>
    <n v="0.78000000000000225"/>
    <n v="53"/>
    <n v="0.35333333333333045"/>
    <n v="14"/>
    <n v="0.31111111111111062"/>
    <n v="42"/>
    <n v="1"/>
    <n v="10"/>
    <n v="0.66666666666666674"/>
    <n v="4"/>
    <n v="0.40000000000000013"/>
    <n v="0"/>
    <x v="5"/>
  </r>
  <r>
    <s v="CASTROL"/>
    <x v="0"/>
    <d v="2014-08-01T00:00:00"/>
    <s v="CON"/>
    <s v="UPA400"/>
    <x v="27"/>
    <x v="64"/>
    <n v="705177"/>
    <n v="60606"/>
    <n v="0"/>
    <n v="0"/>
    <n v="0"/>
    <n v="22.9"/>
    <n v="6.8"/>
    <n v="39.799999999999997"/>
    <m/>
    <n v="-1"/>
    <s v="Oscura"/>
    <n v="91.6"/>
    <n v="1.1000000000000001"/>
    <n v="4.2"/>
    <n v="2.2999999999999998"/>
    <n v="1.8"/>
    <n v="23.4"/>
    <n v="1.5"/>
    <n v="0"/>
    <n v="0"/>
    <n v="282.39999999999998"/>
    <n v="43.9"/>
    <n v="1.6"/>
    <n v="92"/>
    <n v="0.30666666666667053"/>
    <n v="1"/>
    <n v="6.6666666666641847E-3"/>
    <n v="2"/>
    <n v="4.4444444444443953E-2"/>
    <n v="23"/>
    <n v="0.76666666666666672"/>
    <n v="4"/>
    <n v="0.26666666666666683"/>
    <n v="2"/>
    <n v="0.20000000000000015"/>
    <n v="0"/>
    <x v="6"/>
  </r>
  <r>
    <s v="CASTROL"/>
    <x v="0"/>
    <d v="2014-08-01T00:00:00"/>
    <s v="CON"/>
    <s v="UPA400"/>
    <x v="27"/>
    <x v="44"/>
    <n v="667353"/>
    <n v="177573"/>
    <n v="0"/>
    <n v="6.9"/>
    <n v="0"/>
    <n v="15.1"/>
    <n v="7.2"/>
    <n v="37.1"/>
    <m/>
    <n v="-1"/>
    <s v="Oscura"/>
    <n v="27.3"/>
    <n v="20.399999999999999"/>
    <n v="2.6"/>
    <n v="0.3"/>
    <n v="5.9"/>
    <n v="12.9"/>
    <n v="0.4"/>
    <n v="0"/>
    <n v="0"/>
    <n v="77.900000000000006"/>
    <n v="33.5"/>
    <n v="0.7"/>
    <n v="27"/>
    <n v="9.0000000000003799E-2"/>
    <n v="20"/>
    <n v="0.13333333333333086"/>
    <n v="6"/>
    <n v="0.13333333333333286"/>
    <n v="13"/>
    <n v="0.43333333333333346"/>
    <n v="3"/>
    <n v="0.20000000000000018"/>
    <n v="0"/>
    <n v="1.3877787807814457E-16"/>
    <n v="0"/>
    <x v="7"/>
  </r>
  <r>
    <s v="Shell ATF VM Plus"/>
    <x v="0"/>
    <d v="2010-03-23T00:00:00"/>
    <s v="SIN"/>
    <s v="UPA400"/>
    <x v="28"/>
    <x v="56"/>
    <n v="944025"/>
    <n v="24771"/>
    <n v="0"/>
    <n v="8"/>
    <m/>
    <n v="8"/>
    <n v="6.9"/>
    <m/>
    <m/>
    <n v="0.19"/>
    <m/>
    <n v="244"/>
    <n v="51"/>
    <n v="0"/>
    <n v="0"/>
    <n v="5"/>
    <n v="15"/>
    <n v="0"/>
    <n v="0"/>
    <n v="1"/>
    <n v="83"/>
    <n v="7"/>
    <n v="1"/>
    <n v="244"/>
    <n v="0.81333333333333524"/>
    <n v="51"/>
    <n v="0.33999999999999714"/>
    <n v="5"/>
    <n v="0.11111111111111063"/>
    <n v="15"/>
    <n v="0.50000000000000011"/>
    <n v="0"/>
    <n v="1.9428902930940239E-16"/>
    <n v="0"/>
    <n v="1.3877787807814457E-16"/>
    <n v="1"/>
    <x v="0"/>
  </r>
  <r>
    <s v="SHELL"/>
    <x v="0"/>
    <d v="2010-03-23T00:00:00"/>
    <s v="SIN"/>
    <s v="UPA400"/>
    <x v="28"/>
    <x v="23"/>
    <n v="924400"/>
    <n v="4750"/>
    <n v="0"/>
    <n v="5"/>
    <m/>
    <n v="5"/>
    <n v="7"/>
    <m/>
    <m/>
    <n v="0.18"/>
    <m/>
    <n v="84"/>
    <n v="21"/>
    <n v="2"/>
    <n v="0"/>
    <n v="4"/>
    <n v="8"/>
    <n v="0"/>
    <n v="0"/>
    <n v="1"/>
    <n v="81"/>
    <n v="3"/>
    <n v="1"/>
    <n v="84"/>
    <n v="0.28000000000000369"/>
    <n v="21"/>
    <n v="0.13999999999999752"/>
    <n v="4"/>
    <n v="8.8888888888888407E-2"/>
    <n v="8"/>
    <n v="0.26666666666666683"/>
    <n v="2"/>
    <n v="0.13333333333333353"/>
    <n v="0"/>
    <n v="1.3877787807814457E-16"/>
    <n v="0"/>
    <x v="1"/>
  </r>
  <r>
    <s v="SHELL"/>
    <x v="0"/>
    <d v="2010-03-23T00:00:00"/>
    <s v="SIN"/>
    <s v="UPA400"/>
    <x v="28"/>
    <x v="84"/>
    <n v="863560"/>
    <n v="41083"/>
    <n v="0"/>
    <n v="4"/>
    <m/>
    <n v="2"/>
    <n v="6.2809999999999997"/>
    <n v="29.85"/>
    <n v="1.27"/>
    <n v="0.45"/>
    <m/>
    <n v="33"/>
    <n v="54"/>
    <n v="1"/>
    <n v="0"/>
    <n v="6"/>
    <n v="4"/>
    <n v="0"/>
    <m/>
    <n v="0"/>
    <n v="52"/>
    <n v="14"/>
    <n v="1"/>
    <n v="33"/>
    <n v="0.11000000000000376"/>
    <n v="54"/>
    <n v="0.3599999999999971"/>
    <n v="6"/>
    <n v="0.13333333333333286"/>
    <n v="4"/>
    <n v="0.13333333333333353"/>
    <n v="1"/>
    <n v="6.666666666666686E-2"/>
    <n v="0"/>
    <n v="1.3877787807814457E-16"/>
    <n v="0"/>
    <x v="2"/>
  </r>
  <r>
    <s v="SHELL"/>
    <x v="0"/>
    <d v="2010-03-23T00:00:00"/>
    <s v="SIN"/>
    <s v="UPA400"/>
    <x v="28"/>
    <x v="25"/>
    <n v="858598"/>
    <n v="48634"/>
    <n v="0"/>
    <n v="4"/>
    <m/>
    <n v="3"/>
    <n v="6.173"/>
    <n v="28.1"/>
    <n v="1.22"/>
    <n v="0.31"/>
    <m/>
    <n v="73"/>
    <n v="32"/>
    <n v="2"/>
    <n v="0"/>
    <n v="21"/>
    <n v="8"/>
    <n v="0"/>
    <m/>
    <n v="0"/>
    <n v="36"/>
    <n v="1"/>
    <n v="0"/>
    <n v="73"/>
    <n v="0.24333333333333684"/>
    <n v="32"/>
    <n v="0.21333333333333071"/>
    <n v="21"/>
    <n v="0.46666666666666601"/>
    <n v="8"/>
    <n v="0.26666666666666683"/>
    <n v="2"/>
    <n v="0.13333333333333353"/>
    <n v="0"/>
    <n v="1.3877787807814457E-16"/>
    <n v="0"/>
    <x v="3"/>
  </r>
  <r>
    <s v="SHELL"/>
    <x v="0"/>
    <d v="2010-03-23T00:00:00"/>
    <s v="SIN"/>
    <s v="UPA400"/>
    <x v="28"/>
    <x v="91"/>
    <n v="849723"/>
    <n v="39759"/>
    <n v="0"/>
    <n v="3"/>
    <m/>
    <n v="1"/>
    <n v="6.3"/>
    <m/>
    <m/>
    <n v="0.28999999999999998"/>
    <m/>
    <n v="77"/>
    <n v="29"/>
    <n v="3"/>
    <n v="0"/>
    <n v="16"/>
    <n v="9"/>
    <n v="1"/>
    <n v="0"/>
    <n v="0"/>
    <n v="28"/>
    <n v="2"/>
    <n v="0"/>
    <n v="77"/>
    <n v="0.25666666666667021"/>
    <n v="29"/>
    <n v="0.19333333333333075"/>
    <n v="16"/>
    <n v="0.35555555555555501"/>
    <n v="9"/>
    <n v="0.30000000000000016"/>
    <n v="3"/>
    <n v="0.20000000000000018"/>
    <n v="0"/>
    <n v="1.3877787807814457E-16"/>
    <n v="0"/>
    <x v="4"/>
  </r>
  <r>
    <s v="SHELL"/>
    <x v="0"/>
    <d v="2010-03-23T00:00:00"/>
    <s v="SIN"/>
    <s v="UPA400"/>
    <x v="28"/>
    <x v="91"/>
    <n v="856566"/>
    <n v="34089"/>
    <n v="0"/>
    <n v="3"/>
    <m/>
    <n v="1"/>
    <n v="6.3"/>
    <m/>
    <m/>
    <n v="0.43"/>
    <m/>
    <n v="26"/>
    <n v="51"/>
    <n v="2"/>
    <n v="0"/>
    <n v="5"/>
    <n v="3"/>
    <n v="1"/>
    <n v="0"/>
    <n v="0"/>
    <n v="28"/>
    <n v="4"/>
    <n v="1"/>
    <n v="26"/>
    <n v="8.6666666666670472E-2"/>
    <n v="51"/>
    <n v="0.33999999999999714"/>
    <n v="5"/>
    <n v="0.11111111111111063"/>
    <n v="3"/>
    <n v="0.1000000000000002"/>
    <n v="2"/>
    <n v="0.13333333333333353"/>
    <n v="0"/>
    <n v="1.3877787807814457E-16"/>
    <n v="0"/>
    <x v="5"/>
  </r>
  <r>
    <s v="SHELL"/>
    <x v="0"/>
    <d v="2010-03-23T00:00:00"/>
    <s v="SIN"/>
    <s v="UPA400"/>
    <x v="28"/>
    <x v="154"/>
    <n v="796957"/>
    <n v="33090"/>
    <n v="0"/>
    <n v="3"/>
    <m/>
    <n v="1"/>
    <n v="7.2"/>
    <n v="37.200000000000003"/>
    <n v="0.9"/>
    <n v="0.1"/>
    <s v="Clara"/>
    <n v="35"/>
    <n v="51"/>
    <n v="2"/>
    <n v="0"/>
    <n v="12"/>
    <n v="3"/>
    <n v="0"/>
    <n v="0"/>
    <n v="0"/>
    <n v="27"/>
    <n v="4"/>
    <n v="0"/>
    <n v="35"/>
    <n v="0.11666666666667042"/>
    <n v="51"/>
    <n v="0.33999999999999714"/>
    <n v="12"/>
    <n v="0.26666666666666622"/>
    <n v="3"/>
    <n v="0.1000000000000002"/>
    <n v="2"/>
    <n v="0.13333333333333353"/>
    <n v="0"/>
    <n v="1.3877787807814457E-16"/>
    <n v="0"/>
    <x v="6"/>
  </r>
  <r>
    <s v="SHELL"/>
    <x v="0"/>
    <d v="2010-03-23T00:00:00"/>
    <s v="SIN"/>
    <s v="UPA401"/>
    <x v="28"/>
    <x v="155"/>
    <n v="790296"/>
    <n v="116304"/>
    <n v="0"/>
    <n v="7"/>
    <m/>
    <n v="5"/>
    <n v="7.2"/>
    <n v="37.5"/>
    <n v="1"/>
    <n v="0.1"/>
    <s v="Clara"/>
    <n v="105"/>
    <n v="79"/>
    <n v="4"/>
    <n v="0"/>
    <n v="27"/>
    <n v="10"/>
    <n v="0"/>
    <n v="0"/>
    <n v="0"/>
    <n v="34"/>
    <n v="8"/>
    <n v="1"/>
    <n v="105"/>
    <n v="0.35000000000000414"/>
    <n v="79"/>
    <n v="0.52666666666666362"/>
    <n v="27"/>
    <n v="0.59999999999999942"/>
    <n v="10"/>
    <n v="0.33339999999999997"/>
    <n v="4"/>
    <n v="0.26666666666666683"/>
    <n v="0"/>
    <n v="1.3877787807814457E-16"/>
    <n v="0"/>
    <x v="7"/>
  </r>
  <r>
    <s v="CASTROL"/>
    <x v="0"/>
    <d v="2010-03-23T00:00:00"/>
    <s v="SIN"/>
    <s v="UPA400"/>
    <x v="28"/>
    <x v="156"/>
    <n v="752548"/>
    <n v="67564"/>
    <n v="0"/>
    <n v="6"/>
    <n v="-1"/>
    <n v="2"/>
    <n v="7.2"/>
    <n v="37.200000000000003"/>
    <n v="0.2"/>
    <n v="0.1"/>
    <s v="Clara"/>
    <n v="27"/>
    <n v="60"/>
    <n v="1"/>
    <n v="0"/>
    <n v="18"/>
    <n v="3"/>
    <n v="0"/>
    <n v="0"/>
    <n v="-1"/>
    <n v="39"/>
    <n v="13"/>
    <n v="1"/>
    <n v="27"/>
    <n v="9.0000000000003799E-2"/>
    <n v="60"/>
    <n v="0.39999999999999702"/>
    <n v="18"/>
    <n v="0.39999999999999941"/>
    <n v="3"/>
    <n v="0.1000000000000002"/>
    <n v="1"/>
    <n v="6.666666666666686E-2"/>
    <n v="0"/>
    <n v="1.3877787807814457E-16"/>
    <n v="0"/>
    <x v="8"/>
  </r>
  <r>
    <s v="CASTROL"/>
    <x v="0"/>
    <d v="2010-03-23T00:00:00"/>
    <s v="SIN"/>
    <s v="UPA400"/>
    <x v="28"/>
    <x v="157"/>
    <n v="717332"/>
    <n v="32348"/>
    <n v="0"/>
    <n v="2.1"/>
    <n v="0"/>
    <n v="5.5"/>
    <n v="6.8"/>
    <n v="36.5"/>
    <m/>
    <n v="-1"/>
    <s v="Oscura"/>
    <n v="55.6"/>
    <n v="55.7"/>
    <n v="0.1"/>
    <n v="0"/>
    <n v="15.2"/>
    <n v="9.1999999999999993"/>
    <n v="0.6"/>
    <n v="0"/>
    <n v="0"/>
    <n v="67.599999999999994"/>
    <n v="24.8"/>
    <n v="1"/>
    <n v="56"/>
    <n v="0.18666666666667028"/>
    <n v="56"/>
    <n v="0.37333333333333041"/>
    <n v="15"/>
    <n v="0.33333333333333282"/>
    <n v="9"/>
    <n v="0.30000000000000016"/>
    <n v="0"/>
    <n v="1.9428902930940239E-16"/>
    <n v="0"/>
    <n v="1.3877787807814457E-16"/>
    <n v="0"/>
    <x v="9"/>
  </r>
  <r>
    <s v="SHELL"/>
    <x v="0"/>
    <d v="2008-11-22T00:00:00"/>
    <s v="SIN"/>
    <s v="UPA400"/>
    <x v="29"/>
    <x v="158"/>
    <n v="899531"/>
    <n v="77054"/>
    <n v="0"/>
    <n v="7"/>
    <m/>
    <n v="6"/>
    <n v="6"/>
    <m/>
    <m/>
    <n v="0.27"/>
    <m/>
    <n v="59"/>
    <n v="113"/>
    <n v="0"/>
    <n v="0"/>
    <n v="13"/>
    <n v="6"/>
    <n v="1"/>
    <n v="1"/>
    <n v="0"/>
    <n v="41"/>
    <n v="23"/>
    <n v="1"/>
    <n v="59"/>
    <n v="0.19666666666667026"/>
    <n v="113"/>
    <n v="0.75333333333333174"/>
    <n v="13"/>
    <n v="0.28888888888888842"/>
    <n v="6"/>
    <n v="0.20000000000000018"/>
    <n v="0"/>
    <n v="1.9428902930940239E-16"/>
    <n v="0"/>
    <n v="1.3877787807814457E-16"/>
    <n v="1"/>
    <x v="0"/>
  </r>
  <r>
    <s v="SHELL"/>
    <x v="0"/>
    <d v="2008-11-22T00:00:00"/>
    <s v="SIN"/>
    <s v="UPA400"/>
    <x v="29"/>
    <x v="159"/>
    <n v="886927"/>
    <n v="64450"/>
    <n v="0"/>
    <n v="7"/>
    <m/>
    <n v="7"/>
    <n v="6.1"/>
    <m/>
    <m/>
    <n v="0.38"/>
    <m/>
    <n v="51"/>
    <n v="94"/>
    <n v="2"/>
    <n v="1"/>
    <n v="11"/>
    <n v="4"/>
    <n v="1"/>
    <n v="1"/>
    <n v="0"/>
    <n v="42"/>
    <n v="24"/>
    <n v="1"/>
    <n v="51"/>
    <n v="0.17000000000000365"/>
    <n v="94"/>
    <n v="0.62666666666666426"/>
    <n v="11"/>
    <n v="0.24444444444444399"/>
    <n v="4"/>
    <n v="0.13333333333333353"/>
    <n v="2"/>
    <n v="0.13333333333333353"/>
    <n v="1"/>
    <n v="0.10000000000000014"/>
    <n v="0"/>
    <x v="1"/>
  </r>
  <r>
    <s v="SHELL"/>
    <x v="0"/>
    <d v="2008-11-22T00:00:00"/>
    <s v="SIN"/>
    <s v="UPA400"/>
    <x v="29"/>
    <x v="139"/>
    <n v="831608"/>
    <n v="12483"/>
    <n v="0"/>
    <n v="4"/>
    <m/>
    <n v="2"/>
    <n v="6.5090000000000003"/>
    <n v="30.5"/>
    <n v="1.29"/>
    <n v="0.09"/>
    <m/>
    <n v="47"/>
    <n v="24"/>
    <n v="4"/>
    <n v="0"/>
    <n v="6"/>
    <n v="5"/>
    <n v="0"/>
    <m/>
    <n v="0"/>
    <n v="40"/>
    <n v="2"/>
    <n v="0"/>
    <n v="47"/>
    <n v="0.15666666666667034"/>
    <n v="24"/>
    <n v="0.15999999999999748"/>
    <n v="6"/>
    <n v="0.13333333333333286"/>
    <n v="5"/>
    <n v="0.16666666666666685"/>
    <n v="4"/>
    <n v="0.26666666666666683"/>
    <n v="0"/>
    <n v="1.3877787807814457E-16"/>
    <n v="0"/>
    <x v="2"/>
  </r>
  <r>
    <s v="SHELL"/>
    <x v="0"/>
    <d v="2008-11-22T00:00:00"/>
    <s v="SIN"/>
    <s v="UPA400"/>
    <x v="29"/>
    <x v="160"/>
    <n v="778861"/>
    <n v="104879"/>
    <n v="0"/>
    <n v="6"/>
    <n v="0"/>
    <n v="4"/>
    <n v="7.2"/>
    <n v="37"/>
    <n v="0.4"/>
    <n v="0.1"/>
    <s v="Clara"/>
    <n v="83"/>
    <n v="60"/>
    <n v="3"/>
    <n v="0"/>
    <n v="24"/>
    <n v="9"/>
    <n v="0"/>
    <n v="1"/>
    <n v="0"/>
    <n v="28"/>
    <n v="5"/>
    <n v="1"/>
    <n v="83"/>
    <n v="0.27666666666667034"/>
    <n v="60"/>
    <n v="0.39999999999999702"/>
    <n v="24"/>
    <n v="0.53333333333333266"/>
    <n v="9"/>
    <n v="0.30000000000000016"/>
    <n v="3"/>
    <n v="0.20000000000000018"/>
    <n v="0"/>
    <n v="1.3877787807814457E-16"/>
    <n v="0"/>
    <x v="3"/>
  </r>
  <r>
    <s v="SHELL"/>
    <x v="0"/>
    <d v="2008-11-22T00:00:00"/>
    <s v="SIN"/>
    <s v="UPA400"/>
    <x v="29"/>
    <x v="74"/>
    <n v="749844"/>
    <n v="75862"/>
    <n v="0"/>
    <n v="4"/>
    <n v="-1"/>
    <n v="1"/>
    <n v="7.2"/>
    <n v="38.4"/>
    <n v="1.2"/>
    <n v="0.1"/>
    <s v="Clara"/>
    <n v="88"/>
    <n v="43"/>
    <n v="2"/>
    <n v="0"/>
    <n v="22"/>
    <n v="9"/>
    <n v="0"/>
    <n v="1"/>
    <n v="-1"/>
    <n v="31"/>
    <n v="4"/>
    <n v="0"/>
    <n v="88"/>
    <n v="0.29333333333333711"/>
    <n v="43"/>
    <n v="0.28666666666666391"/>
    <n v="22"/>
    <n v="0.48888888888888821"/>
    <n v="9"/>
    <n v="0.30000000000000016"/>
    <n v="2"/>
    <n v="0.13333333333333353"/>
    <n v="0"/>
    <n v="1.3877787807814457E-16"/>
    <n v="0"/>
    <x v="4"/>
  </r>
  <r>
    <s v="CASTROL"/>
    <x v="0"/>
    <d v="2008-11-22T00:00:00"/>
    <s v="SIN"/>
    <s v="UPA400"/>
    <x v="29"/>
    <x v="161"/>
    <n v="708967"/>
    <n v="34985"/>
    <n v="0"/>
    <n v="0"/>
    <n v="0"/>
    <n v="2"/>
    <n v="7"/>
    <n v="36.4"/>
    <m/>
    <n v="-1"/>
    <s v="Oscura"/>
    <n v="47"/>
    <n v="1.1000000000000001"/>
    <n v="0"/>
    <n v="1.1000000000000001"/>
    <n v="5.3"/>
    <n v="0"/>
    <n v="0.5"/>
    <n v="1.9"/>
    <n v="0"/>
    <n v="77.400000000000006"/>
    <n v="26.9"/>
    <n v="0.3"/>
    <n v="47"/>
    <n v="0.15666666666667034"/>
    <n v="1"/>
    <n v="6.6666666666641847E-3"/>
    <n v="5"/>
    <n v="0.11111111111111063"/>
    <n v="0"/>
    <n v="2.0816681711721685E-16"/>
    <n v="0"/>
    <n v="1.9428902930940239E-16"/>
    <n v="1"/>
    <n v="0.10000000000000014"/>
    <n v="0"/>
    <x v="5"/>
  </r>
  <r>
    <s v="CASTROL"/>
    <x v="0"/>
    <d v="2008-11-22T00:00:00"/>
    <s v="SIN"/>
    <s v="UPA400"/>
    <x v="29"/>
    <x v="162"/>
    <n v="673982"/>
    <n v="183306"/>
    <n v="0"/>
    <n v="0"/>
    <n v="0"/>
    <n v="4.7"/>
    <n v="7"/>
    <n v="36"/>
    <m/>
    <n v="-1"/>
    <s v="Oscura"/>
    <n v="68.7"/>
    <n v="18.8"/>
    <n v="2.2999999999999998"/>
    <n v="0"/>
    <n v="7.2"/>
    <n v="8.3000000000000007"/>
    <n v="0.6"/>
    <n v="1.2"/>
    <n v="0"/>
    <n v="196.7"/>
    <n v="39.299999999999997"/>
    <n v="4.7"/>
    <n v="69"/>
    <n v="0.23000000000000353"/>
    <n v="19"/>
    <n v="0.12666666666666421"/>
    <n v="7"/>
    <n v="0.15555555555555509"/>
    <n v="8"/>
    <n v="0.26666666666666683"/>
    <n v="2"/>
    <n v="0.13333333333333353"/>
    <n v="0"/>
    <n v="1.3877787807814457E-16"/>
    <n v="0"/>
    <x v="6"/>
  </r>
  <r>
    <s v="SHELL"/>
    <x v="1"/>
    <d v="2010-03-23T00:00:00"/>
    <s v="SIN"/>
    <s v="UPA400"/>
    <x v="30"/>
    <x v="163"/>
    <n v="930230"/>
    <n v="31452"/>
    <n v="0"/>
    <n v="10"/>
    <m/>
    <n v="7"/>
    <n v="6.8"/>
    <m/>
    <m/>
    <n v="0.23"/>
    <m/>
    <n v="410"/>
    <n v="61"/>
    <n v="4"/>
    <n v="0"/>
    <n v="38"/>
    <n v="24"/>
    <n v="2"/>
    <n v="0"/>
    <n v="0"/>
    <n v="94"/>
    <n v="6"/>
    <n v="2"/>
    <n v="410"/>
    <n v="1.3"/>
    <n v="61"/>
    <n v="0.40666666666666368"/>
    <n v="38"/>
    <n v="0.84444444444444422"/>
    <n v="24"/>
    <n v="0.8"/>
    <n v="4"/>
    <n v="0.26666666666666683"/>
    <n v="0"/>
    <n v="1.3877787807814457E-16"/>
    <n v="1"/>
    <x v="0"/>
  </r>
  <r>
    <s v="Shell ATF VM Plus"/>
    <x v="1"/>
    <d v="2010-03-23T00:00:00"/>
    <s v="SIN"/>
    <s v="UPA400"/>
    <x v="30"/>
    <x v="23"/>
    <n v="901163"/>
    <n v="2280"/>
    <n v="0"/>
    <n v="6"/>
    <m/>
    <n v="5"/>
    <n v="6.8"/>
    <m/>
    <m/>
    <n v="0.23"/>
    <m/>
    <n v="77"/>
    <n v="32"/>
    <n v="4"/>
    <n v="0"/>
    <n v="17"/>
    <n v="9"/>
    <n v="1"/>
    <n v="0"/>
    <n v="0"/>
    <n v="75"/>
    <n v="3"/>
    <n v="1"/>
    <n v="77"/>
    <n v="0.25666666666667021"/>
    <n v="32"/>
    <n v="0.21333333333333071"/>
    <n v="17"/>
    <n v="0.37777777777777721"/>
    <n v="9"/>
    <n v="0.30000000000000016"/>
    <n v="4"/>
    <n v="0.26666666666666683"/>
    <n v="0"/>
    <n v="1.3877787807814457E-16"/>
    <n v="0"/>
    <x v="1"/>
  </r>
  <r>
    <s v="SHELL"/>
    <x v="1"/>
    <d v="2010-03-23T00:00:00"/>
    <s v="SIN"/>
    <s v="UPA400"/>
    <x v="30"/>
    <x v="13"/>
    <n v="849876"/>
    <n v="20559"/>
    <n v="0"/>
    <n v="2"/>
    <m/>
    <n v="2"/>
    <n v="6.6029999999999998"/>
    <n v="30.23"/>
    <n v="1.4"/>
    <n v="0.16"/>
    <m/>
    <n v="20"/>
    <n v="16"/>
    <n v="1"/>
    <n v="0"/>
    <n v="4"/>
    <n v="3"/>
    <n v="0"/>
    <m/>
    <n v="0"/>
    <n v="26"/>
    <n v="1"/>
    <n v="0"/>
    <n v="20"/>
    <n v="6.666666666667051E-2"/>
    <n v="16"/>
    <n v="0.1066666666666642"/>
    <n v="4"/>
    <n v="8.8888888888888407E-2"/>
    <n v="3"/>
    <n v="0.1000000000000002"/>
    <n v="1"/>
    <n v="6.666666666666686E-2"/>
    <n v="0"/>
    <n v="1.3877787807814457E-16"/>
    <n v="0"/>
    <x v="2"/>
  </r>
  <r>
    <s v="SHELL"/>
    <x v="1"/>
    <d v="2010-03-23T00:00:00"/>
    <s v="SIN"/>
    <s v="UPA400"/>
    <x v="30"/>
    <x v="3"/>
    <n v="849268"/>
    <n v="19951"/>
    <n v="0"/>
    <n v="1"/>
    <m/>
    <n v="0"/>
    <n v="6.6"/>
    <m/>
    <m/>
    <n v="0.16"/>
    <m/>
    <n v="21"/>
    <n v="15"/>
    <n v="2"/>
    <n v="0"/>
    <n v="2"/>
    <n v="4"/>
    <n v="0"/>
    <n v="0"/>
    <n v="0"/>
    <n v="31"/>
    <n v="2"/>
    <n v="0"/>
    <n v="21"/>
    <n v="7.0000000000003837E-2"/>
    <n v="15"/>
    <n v="9.9999999999997535E-2"/>
    <n v="2"/>
    <n v="4.4444444444443953E-2"/>
    <n v="4"/>
    <n v="0.13333333333333353"/>
    <n v="2"/>
    <n v="0.13333333333333353"/>
    <n v="0"/>
    <n v="1.3877787807814457E-16"/>
    <n v="0"/>
    <x v="3"/>
  </r>
  <r>
    <s v="SHELL"/>
    <x v="1"/>
    <d v="2010-03-23T00:00:00"/>
    <s v="SIN"/>
    <s v="UPA400"/>
    <x v="30"/>
    <x v="164"/>
    <n v="807866"/>
    <n v="103654"/>
    <n v="0"/>
    <n v="9"/>
    <m/>
    <n v="3"/>
    <n v="6.4"/>
    <n v="31.9"/>
    <n v="1.21"/>
    <n v="0.03"/>
    <m/>
    <n v="107"/>
    <n v="139"/>
    <n v="7"/>
    <n v="0"/>
    <n v="30"/>
    <n v="9"/>
    <n v="1"/>
    <n v="1"/>
    <n v="1"/>
    <n v="40"/>
    <n v="5"/>
    <n v="1"/>
    <n v="107"/>
    <n v="0.35666666666667085"/>
    <n v="139"/>
    <n v="0.92666666666666619"/>
    <n v="30"/>
    <n v="0.66666666666666619"/>
    <n v="9"/>
    <n v="0.30000000000000016"/>
    <n v="7"/>
    <n v="0.46666666666666679"/>
    <n v="0"/>
    <n v="1.3877787807814457E-16"/>
    <n v="0"/>
    <x v="4"/>
  </r>
  <r>
    <s v="SHELL"/>
    <x v="1"/>
    <d v="2010-03-23T00:00:00"/>
    <s v="SIN"/>
    <s v="UPA400"/>
    <x v="30"/>
    <x v="165"/>
    <n v="824609"/>
    <n v="99916"/>
    <n v="0"/>
    <n v="4"/>
    <m/>
    <n v="5"/>
    <n v="7"/>
    <n v="35.6"/>
    <n v="1.21"/>
    <n v="0.05"/>
    <m/>
    <n v="78"/>
    <n v="65"/>
    <n v="7"/>
    <n v="0"/>
    <n v="9"/>
    <n v="9"/>
    <n v="0"/>
    <n v="1"/>
    <n v="1"/>
    <n v="39"/>
    <n v="8"/>
    <n v="1"/>
    <n v="78"/>
    <n v="0.26000000000000356"/>
    <n v="65"/>
    <n v="0.4333333333333303"/>
    <n v="9"/>
    <n v="0.19999999999999954"/>
    <n v="9"/>
    <n v="0.30000000000000016"/>
    <n v="7"/>
    <n v="0.46666666666666679"/>
    <n v="0"/>
    <n v="1.3877787807814457E-16"/>
    <n v="0"/>
    <x v="5"/>
  </r>
  <r>
    <s v="SHELL"/>
    <x v="1"/>
    <d v="2010-03-23T00:00:00"/>
    <s v="SIN"/>
    <s v="UPA400"/>
    <x v="30"/>
    <x v="166"/>
    <n v="767160"/>
    <n v="62948"/>
    <n v="0"/>
    <n v="2"/>
    <m/>
    <n v="2"/>
    <n v="7.1"/>
    <n v="34.299999999999997"/>
    <n v="1.28"/>
    <n v="0"/>
    <m/>
    <n v="35"/>
    <n v="19"/>
    <n v="2"/>
    <n v="0"/>
    <n v="7"/>
    <n v="5"/>
    <n v="0"/>
    <n v="0"/>
    <n v="0"/>
    <n v="26"/>
    <n v="1"/>
    <n v="0"/>
    <n v="35"/>
    <n v="0.11666666666667042"/>
    <n v="19"/>
    <n v="0.12666666666666421"/>
    <n v="7"/>
    <n v="0.15555555555555509"/>
    <n v="5"/>
    <n v="0.16666666666666685"/>
    <n v="2"/>
    <n v="0.13333333333333353"/>
    <n v="0"/>
    <n v="1.3877787807814457E-16"/>
    <n v="0"/>
    <x v="6"/>
  </r>
  <r>
    <s v="CASTROL"/>
    <x v="1"/>
    <d v="2010-03-23T00:00:00"/>
    <s v="SIN"/>
    <s v="UPA400"/>
    <x v="30"/>
    <x v="167"/>
    <n v="734597"/>
    <n v="30385"/>
    <n v="0"/>
    <n v="4"/>
    <n v="0"/>
    <n v="5"/>
    <n v="7.2"/>
    <n v="37.5"/>
    <n v="1"/>
    <n v="0.1"/>
    <s v="Clara"/>
    <n v="84"/>
    <n v="60"/>
    <n v="8"/>
    <n v="0"/>
    <n v="11"/>
    <n v="10"/>
    <n v="0"/>
    <n v="1"/>
    <n v="0"/>
    <n v="28"/>
    <n v="6"/>
    <n v="1"/>
    <n v="84"/>
    <n v="0.28000000000000369"/>
    <n v="60"/>
    <n v="0.39999999999999702"/>
    <n v="11"/>
    <n v="0.24444444444444399"/>
    <n v="10"/>
    <n v="0.33339999999999997"/>
    <n v="8"/>
    <n v="0.53333333333333344"/>
    <n v="0"/>
    <n v="1.3877787807814457E-16"/>
    <n v="0"/>
    <x v="7"/>
  </r>
  <r>
    <s v="CASTROL"/>
    <x v="1"/>
    <d v="2010-03-23T00:00:00"/>
    <s v="SIN"/>
    <s v="UPA400"/>
    <x v="30"/>
    <x v="168"/>
    <n v="704212"/>
    <n v="180616"/>
    <n v="0"/>
    <n v="2.6"/>
    <n v="0"/>
    <n v="14.8"/>
    <n v="6.6"/>
    <n v="37.6"/>
    <m/>
    <n v="-1"/>
    <s v="Oscura"/>
    <n v="146"/>
    <n v="74.400000000000006"/>
    <n v="17.100000000000001"/>
    <n v="6"/>
    <n v="26"/>
    <n v="25.3"/>
    <n v="1.2"/>
    <n v="0"/>
    <n v="0"/>
    <n v="109.6"/>
    <n v="43.4"/>
    <n v="3.2"/>
    <n v="146"/>
    <n v="0.48666666666667169"/>
    <n v="74"/>
    <n v="0.49333333333333018"/>
    <n v="26"/>
    <n v="0.57777777777777717"/>
    <n v="25"/>
    <n v="0.83333333333333337"/>
    <n v="17"/>
    <n v="1"/>
    <n v="6"/>
    <n v="0.60000000000000009"/>
    <n v="0"/>
    <x v="8"/>
  </r>
  <r>
    <s v="CASTROL"/>
    <x v="1"/>
    <d v="2010-03-23T00:00:00"/>
    <s v="SIN"/>
    <s v="UPA400"/>
    <x v="30"/>
    <x v="169"/>
    <n v="682802"/>
    <n v="159206"/>
    <n v="0"/>
    <n v="0"/>
    <n v="0"/>
    <n v="12.6"/>
    <n v="6.9"/>
    <n v="35.9"/>
    <m/>
    <n v="-1"/>
    <s v="Oscura"/>
    <n v="113"/>
    <n v="34.799999999999997"/>
    <n v="8"/>
    <n v="4"/>
    <n v="0"/>
    <n v="29.5"/>
    <n v="1.6"/>
    <n v="2.1"/>
    <n v="0"/>
    <n v="103.1"/>
    <n v="24.3"/>
    <n v="0.8"/>
    <n v="113"/>
    <n v="0.37666666666667098"/>
    <n v="35"/>
    <n v="0.23333333333333067"/>
    <n v="0"/>
    <n v="-4.9266146717741321E-16"/>
    <n v="30"/>
    <n v="1"/>
    <n v="8"/>
    <n v="0.53333333333333344"/>
    <n v="4"/>
    <n v="0.40000000000000013"/>
    <n v="0"/>
    <x v="9"/>
  </r>
  <r>
    <s v="SHELL"/>
    <x v="1"/>
    <d v="2009-12-15T00:00:00"/>
    <s v="SIN"/>
    <s v="UPA400"/>
    <x v="31"/>
    <x v="170"/>
    <n v="883624"/>
    <n v="42324"/>
    <n v="0"/>
    <n v="6"/>
    <m/>
    <n v="3"/>
    <n v="6"/>
    <m/>
    <m/>
    <n v="0.31"/>
    <m/>
    <n v="211"/>
    <n v="93"/>
    <n v="8"/>
    <n v="1"/>
    <n v="22"/>
    <n v="11"/>
    <n v="1"/>
    <n v="1"/>
    <n v="1"/>
    <n v="54"/>
    <n v="23"/>
    <n v="1"/>
    <n v="211"/>
    <n v="0.70333333333333636"/>
    <n v="93"/>
    <n v="0.62"/>
    <n v="22"/>
    <n v="0.48888888888888821"/>
    <n v="11"/>
    <n v="0.36666666666666681"/>
    <n v="8"/>
    <n v="0.53333333333333344"/>
    <n v="1"/>
    <n v="0.10000000000000014"/>
    <n v="1"/>
    <x v="0"/>
  </r>
  <r>
    <s v="SHELL"/>
    <x v="1"/>
    <d v="2009-12-15T00:00:00"/>
    <s v="SIN"/>
    <s v="UPA400"/>
    <x v="31"/>
    <x v="2"/>
    <n v="856175"/>
    <n v="55844"/>
    <n v="0"/>
    <n v="6"/>
    <m/>
    <n v="2"/>
    <n v="5.9980000000000002"/>
    <n v="28.37"/>
    <n v="1.29"/>
    <n v="0.19"/>
    <m/>
    <n v="34"/>
    <n v="55"/>
    <n v="2"/>
    <n v="0"/>
    <n v="7"/>
    <n v="2"/>
    <n v="0"/>
    <m/>
    <n v="0"/>
    <n v="34"/>
    <n v="4"/>
    <n v="1"/>
    <n v="34"/>
    <n v="0.11333333333333709"/>
    <n v="55"/>
    <n v="0.36666666666666375"/>
    <n v="7"/>
    <n v="0.15555555555555509"/>
    <n v="2"/>
    <n v="6.6666666666666874E-2"/>
    <n v="2"/>
    <n v="0.13333333333333353"/>
    <n v="0"/>
    <n v="1.3877787807814457E-16"/>
    <n v="0"/>
    <x v="1"/>
  </r>
  <r>
    <s v="SHELL"/>
    <x v="1"/>
    <d v="2009-12-15T00:00:00"/>
    <s v="SIN"/>
    <s v="UPA400"/>
    <x v="31"/>
    <x v="9"/>
    <n v="842951"/>
    <n v="42620"/>
    <n v="0"/>
    <n v="2"/>
    <m/>
    <n v="1"/>
    <n v="6.1"/>
    <m/>
    <m/>
    <n v="0.24"/>
    <m/>
    <n v="21"/>
    <n v="31"/>
    <n v="2"/>
    <n v="0"/>
    <n v="6"/>
    <n v="2"/>
    <n v="0"/>
    <n v="0"/>
    <n v="0"/>
    <n v="24"/>
    <n v="4"/>
    <n v="0"/>
    <n v="21"/>
    <n v="7.0000000000003837E-2"/>
    <n v="31"/>
    <n v="0.20666666666666406"/>
    <n v="6"/>
    <n v="0.13333333333333286"/>
    <n v="2"/>
    <n v="6.6666666666666874E-2"/>
    <n v="2"/>
    <n v="0.13333333333333353"/>
    <n v="0"/>
    <n v="1.3877787807814457E-16"/>
    <n v="0"/>
    <x v="2"/>
  </r>
  <r>
    <s v="SHELL"/>
    <x v="1"/>
    <d v="2009-12-15T00:00:00"/>
    <s v="SIN"/>
    <s v="UPA400"/>
    <x v="31"/>
    <x v="171"/>
    <n v="791217"/>
    <n v="30486"/>
    <n v="0"/>
    <n v="4"/>
    <m/>
    <n v="3"/>
    <n v="6.4"/>
    <m/>
    <m/>
    <n v="0.8"/>
    <m/>
    <n v="28"/>
    <n v="38"/>
    <n v="4"/>
    <n v="0"/>
    <n v="11"/>
    <n v="3"/>
    <n v="1"/>
    <n v="0"/>
    <n v="0"/>
    <n v="30"/>
    <n v="8"/>
    <n v="1"/>
    <n v="28"/>
    <n v="9.3333333333337126E-2"/>
    <n v="38"/>
    <n v="0.25333333333333063"/>
    <n v="11"/>
    <n v="0.24444444444444399"/>
    <n v="3"/>
    <n v="0.1000000000000002"/>
    <n v="4"/>
    <n v="0.26666666666666683"/>
    <n v="0"/>
    <n v="1.3877787807814457E-16"/>
    <n v="0"/>
    <x v="3"/>
  </r>
  <r>
    <s v="SHELL"/>
    <x v="1"/>
    <d v="2009-12-15T00:00:00"/>
    <s v="SIN"/>
    <s v="UPA400"/>
    <x v="31"/>
    <x v="172"/>
    <n v="793786"/>
    <n v="69093"/>
    <n v="0"/>
    <n v="4"/>
    <m/>
    <n v="2"/>
    <n v="7.2"/>
    <n v="36.700000000000003"/>
    <n v="0.94"/>
    <n v="7.0000000000000007E-2"/>
    <s v=""/>
    <n v="32"/>
    <n v="38"/>
    <n v="0"/>
    <n v="0"/>
    <n v="6"/>
    <n v="3"/>
    <n v="0"/>
    <n v="0"/>
    <n v="0"/>
    <n v="31"/>
    <n v="7"/>
    <n v="1"/>
    <n v="32"/>
    <n v="0.10666666666667043"/>
    <n v="38"/>
    <n v="0.25333333333333063"/>
    <n v="6"/>
    <n v="0.13333333333333286"/>
    <n v="3"/>
    <n v="0.1000000000000002"/>
    <n v="0"/>
    <n v="1.9428902930940239E-16"/>
    <n v="0"/>
    <n v="1.3877787807814457E-16"/>
    <n v="0"/>
    <x v="4"/>
  </r>
  <r>
    <s v="CASTROL"/>
    <x v="1"/>
    <d v="2009-12-15T00:00:00"/>
    <s v="SIN"/>
    <s v="UPA400"/>
    <x v="31"/>
    <x v="173"/>
    <n v="758132"/>
    <n v="33439"/>
    <n v="0"/>
    <n v="1"/>
    <n v="0"/>
    <n v="1"/>
    <n v="7.3"/>
    <n v="37.5"/>
    <n v="0.1"/>
    <n v="0.1"/>
    <s v="Clara"/>
    <n v="8"/>
    <n v="17"/>
    <n v="1"/>
    <n v="0"/>
    <n v="3"/>
    <n v="1"/>
    <n v="0"/>
    <n v="0"/>
    <n v="0"/>
    <n v="28"/>
    <n v="6"/>
    <n v="0"/>
    <n v="8"/>
    <n v="2.6666666666670509E-2"/>
    <n v="17"/>
    <n v="0.11333333333333087"/>
    <n v="3"/>
    <n v="6.666666666666618E-2"/>
    <n v="1"/>
    <n v="3.3333333333333541E-2"/>
    <n v="1"/>
    <n v="6.666666666666686E-2"/>
    <n v="0"/>
    <n v="1.3877787807814457E-16"/>
    <n v="0"/>
    <x v="5"/>
  </r>
  <r>
    <s v="CASTROL"/>
    <x v="1"/>
    <d v="2009-12-15T00:00:00"/>
    <s v="SIN"/>
    <s v="UPA400"/>
    <x v="31"/>
    <x v="174"/>
    <n v="701787"/>
    <n v="27714"/>
    <n v="0"/>
    <n v="0"/>
    <n v="0"/>
    <n v="2.1"/>
    <n v="7"/>
    <n v="37.9"/>
    <m/>
    <n v="-1"/>
    <s v="Oscura"/>
    <n v="32.299999999999997"/>
    <n v="12.2"/>
    <n v="3.3"/>
    <n v="0"/>
    <n v="1.2"/>
    <n v="2.6"/>
    <n v="0.4"/>
    <n v="0"/>
    <n v="0"/>
    <n v="34.299999999999997"/>
    <n v="26.8"/>
    <n v="8.1999999999999993"/>
    <n v="32"/>
    <n v="0.10666666666667043"/>
    <n v="12"/>
    <n v="7.9999999999997531E-2"/>
    <n v="1"/>
    <n v="2.222222222222173E-2"/>
    <n v="3"/>
    <n v="0.1000000000000002"/>
    <n v="3"/>
    <n v="0.20000000000000018"/>
    <n v="0"/>
    <n v="1.3877787807814457E-16"/>
    <n v="0"/>
    <x v="6"/>
  </r>
  <r>
    <s v="SHELL"/>
    <x v="1"/>
    <d v="2009-11-03T00:00:00"/>
    <s v="SIN"/>
    <s v="UPA400"/>
    <x v="32"/>
    <x v="39"/>
    <n v="908310"/>
    <n v="34199"/>
    <n v="0"/>
    <n v="5"/>
    <m/>
    <n v="3"/>
    <n v="5.9"/>
    <m/>
    <m/>
    <n v="0.14000000000000001"/>
    <m/>
    <n v="85"/>
    <n v="112"/>
    <n v="21"/>
    <n v="0"/>
    <n v="10"/>
    <n v="10"/>
    <n v="0"/>
    <n v="1"/>
    <n v="0"/>
    <n v="78"/>
    <n v="40"/>
    <n v="0"/>
    <n v="85"/>
    <n v="0.28333333333333705"/>
    <n v="112"/>
    <n v="0.74666666666666504"/>
    <n v="10"/>
    <n v="0.22222222222222177"/>
    <n v="10"/>
    <n v="0.33339999999999997"/>
    <n v="21"/>
    <n v="1"/>
    <n v="0"/>
    <n v="1.3877787807814457E-16"/>
    <n v="1"/>
    <x v="0"/>
  </r>
  <r>
    <s v="SHELL"/>
    <x v="1"/>
    <d v="2009-11-03T00:00:00"/>
    <s v="SIN"/>
    <s v="UPA400"/>
    <x v="32"/>
    <x v="22"/>
    <n v="900974"/>
    <n v="26863"/>
    <n v="0"/>
    <n v="5"/>
    <m/>
    <n v="2"/>
    <n v="6"/>
    <m/>
    <m/>
    <n v="0.14000000000000001"/>
    <m/>
    <n v="61"/>
    <n v="84"/>
    <n v="0"/>
    <n v="0"/>
    <n v="9"/>
    <n v="5"/>
    <n v="0"/>
    <n v="1"/>
    <n v="0"/>
    <n v="76"/>
    <n v="42"/>
    <n v="1"/>
    <n v="61"/>
    <n v="0.20333333333333692"/>
    <n v="84"/>
    <n v="0.55999999999999717"/>
    <n v="9"/>
    <n v="0.19999999999999954"/>
    <n v="5"/>
    <n v="0.16666666666666685"/>
    <n v="0"/>
    <n v="1.9428902930940239E-16"/>
    <n v="0"/>
    <n v="1.3877787807814457E-16"/>
    <n v="0"/>
    <x v="1"/>
  </r>
  <r>
    <s v="SHELL"/>
    <x v="1"/>
    <d v="2009-11-03T00:00:00"/>
    <s v="SIN"/>
    <s v="UPA400"/>
    <x v="32"/>
    <x v="175"/>
    <n v="760731"/>
    <n v="130055"/>
    <n v="0"/>
    <n v="4"/>
    <m/>
    <n v="9"/>
    <n v="7.2"/>
    <n v="37.200000000000003"/>
    <n v="0.7"/>
    <n v="0"/>
    <s v="Clara"/>
    <n v="54"/>
    <n v="78"/>
    <n v="9"/>
    <n v="0"/>
    <n v="18"/>
    <n v="5"/>
    <n v="0"/>
    <n v="0"/>
    <n v="0"/>
    <n v="31"/>
    <n v="31"/>
    <n v="1"/>
    <n v="54"/>
    <n v="0.18000000000000363"/>
    <n v="78"/>
    <n v="0.51999999999999691"/>
    <n v="18"/>
    <n v="0.39999999999999941"/>
    <n v="5"/>
    <n v="0.16666666666666685"/>
    <n v="9"/>
    <n v="0.60000000000000009"/>
    <n v="0"/>
    <n v="1.3877787807814457E-16"/>
    <n v="0"/>
    <x v="2"/>
  </r>
  <r>
    <s v="SHELL"/>
    <x v="1"/>
    <d v="2009-11-03T00:00:00"/>
    <s v="SIN"/>
    <s v="UPA400"/>
    <x v="32"/>
    <x v="176"/>
    <n v="751867"/>
    <n v="121191"/>
    <n v="0"/>
    <n v="7"/>
    <n v="0"/>
    <n v="12"/>
    <n v="7.2"/>
    <n v="37.799999999999997"/>
    <n v="0.5"/>
    <n v="0.1"/>
    <s v="Clara"/>
    <n v="66"/>
    <n v="73"/>
    <n v="16"/>
    <n v="0"/>
    <n v="20"/>
    <n v="6"/>
    <n v="0"/>
    <n v="1"/>
    <n v="0"/>
    <n v="34"/>
    <n v="67"/>
    <n v="2"/>
    <n v="66"/>
    <n v="0.22000000000000355"/>
    <n v="73"/>
    <n v="0.48666666666666353"/>
    <n v="20"/>
    <n v="0.44444444444444381"/>
    <n v="6"/>
    <n v="0.20000000000000018"/>
    <n v="16"/>
    <n v="1"/>
    <n v="0"/>
    <n v="1.3877787807814457E-16"/>
    <n v="0"/>
    <x v="3"/>
  </r>
  <r>
    <s v="CASTROL"/>
    <x v="1"/>
    <d v="2009-11-03T00:00:00"/>
    <s v="SIN"/>
    <s v="UPA400"/>
    <x v="32"/>
    <x v="177"/>
    <n v="720096"/>
    <n v="89420"/>
    <n v="0"/>
    <n v="3"/>
    <n v="-1"/>
    <n v="14"/>
    <n v="7.2"/>
    <n v="40.200000000000003"/>
    <n v="0.4"/>
    <n v="0.1"/>
    <s v="Clara"/>
    <n v="67"/>
    <n v="67"/>
    <n v="18"/>
    <n v="0"/>
    <n v="15"/>
    <n v="6"/>
    <n v="1"/>
    <n v="0"/>
    <n v="-1"/>
    <n v="301"/>
    <n v="69"/>
    <n v="2"/>
    <n v="67"/>
    <n v="0.22333333333333688"/>
    <n v="67"/>
    <n v="0.4466666666666636"/>
    <n v="15"/>
    <n v="0.33333333333333282"/>
    <n v="6"/>
    <n v="0.20000000000000018"/>
    <n v="18"/>
    <n v="1"/>
    <n v="0"/>
    <n v="1.3877787807814457E-16"/>
    <n v="0"/>
    <x v="4"/>
  </r>
  <r>
    <s v="CASTROL"/>
    <x v="1"/>
    <d v="2009-11-03T00:00:00"/>
    <s v="SIN"/>
    <s v="UPA400"/>
    <x v="32"/>
    <x v="178"/>
    <n v="691391"/>
    <n v="60715"/>
    <n v="0"/>
    <n v="2.5"/>
    <n v="0"/>
    <n v="4.3"/>
    <n v="6.9"/>
    <n v="36.700000000000003"/>
    <m/>
    <n v="-1"/>
    <s v="Oscura"/>
    <n v="98.7"/>
    <n v="53.2"/>
    <n v="3.7"/>
    <n v="0.3"/>
    <n v="10.8"/>
    <n v="7.1"/>
    <n v="0.3"/>
    <n v="0"/>
    <n v="0"/>
    <n v="62.3"/>
    <n v="23.3"/>
    <n v="2"/>
    <n v="99"/>
    <n v="0.33000000000000401"/>
    <n v="53"/>
    <n v="0.35333333333333045"/>
    <n v="11"/>
    <n v="0.24444444444444399"/>
    <n v="7"/>
    <n v="0.2333333333333335"/>
    <n v="4"/>
    <n v="0.26666666666666683"/>
    <n v="0"/>
    <n v="1.3877787807814457E-16"/>
    <n v="0"/>
    <x v="5"/>
  </r>
  <r>
    <s v="CASTROL"/>
    <x v="1"/>
    <d v="2009-11-03T00:00:00"/>
    <s v="SIN"/>
    <s v="UPA400"/>
    <x v="32"/>
    <x v="179"/>
    <n v="659336"/>
    <n v="28660"/>
    <n v="0"/>
    <n v="0"/>
    <n v="0"/>
    <n v="4.3"/>
    <n v="6.6"/>
    <n v="37.700000000000003"/>
    <m/>
    <m/>
    <s v="Oscura"/>
    <n v="43.5"/>
    <n v="18.2"/>
    <n v="3.5"/>
    <n v="2.5"/>
    <n v="4.7"/>
    <n v="1.2"/>
    <n v="1.3"/>
    <n v="0"/>
    <n v="0"/>
    <n v="105"/>
    <n v="34.6"/>
    <n v="7.9"/>
    <n v="44"/>
    <n v="0.14666666666667036"/>
    <n v="18"/>
    <n v="0.11999999999999754"/>
    <n v="5"/>
    <n v="0.11111111111111063"/>
    <n v="1"/>
    <n v="3.3333333333333541E-2"/>
    <n v="4"/>
    <n v="0.26666666666666683"/>
    <n v="3"/>
    <n v="0.30000000000000016"/>
    <n v="0"/>
    <x v="6"/>
  </r>
  <r>
    <s v="CASTROL"/>
    <x v="1"/>
    <d v="2009-11-03T00:00:00"/>
    <s v="SIN"/>
    <s v="UPA400"/>
    <x v="32"/>
    <x v="180"/>
    <n v="630676"/>
    <n v="176908"/>
    <n v="0"/>
    <n v="4"/>
    <n v="0"/>
    <n v="7.7"/>
    <n v="6.8"/>
    <n v="36.200000000000003"/>
    <m/>
    <n v="-1"/>
    <s v="Oscura"/>
    <n v="89.5"/>
    <n v="80.099999999999994"/>
    <n v="9.3000000000000007"/>
    <n v="0.2"/>
    <n v="18.2"/>
    <n v="19.899999999999999"/>
    <n v="0.8"/>
    <n v="0"/>
    <n v="0"/>
    <n v="196.5"/>
    <n v="43.5"/>
    <n v="11.1"/>
    <n v="90"/>
    <n v="0.30000000000000382"/>
    <n v="80"/>
    <n v="0.53333333333333033"/>
    <n v="18"/>
    <n v="0.39999999999999941"/>
    <n v="20"/>
    <n v="0.66666666666666674"/>
    <n v="9"/>
    <n v="0.60000000000000009"/>
    <n v="0"/>
    <n v="1.3877787807814457E-16"/>
    <n v="0"/>
    <x v="7"/>
  </r>
  <r>
    <s v="SHELL"/>
    <x v="1"/>
    <d v="2010-02-18T00:00:00"/>
    <s v="SIN"/>
    <s v="UPA400"/>
    <x v="33"/>
    <x v="181"/>
    <n v="925929"/>
    <n v="34673"/>
    <n v="0"/>
    <n v="7"/>
    <m/>
    <n v="7"/>
    <n v="6.6"/>
    <m/>
    <m/>
    <n v="0.04"/>
    <m/>
    <n v="47"/>
    <n v="54"/>
    <n v="1"/>
    <n v="0"/>
    <n v="6"/>
    <n v="4"/>
    <n v="0"/>
    <n v="0"/>
    <n v="0"/>
    <n v="84"/>
    <n v="8"/>
    <n v="1"/>
    <n v="47"/>
    <n v="0.15666666666667034"/>
    <n v="54"/>
    <n v="0.3599999999999971"/>
    <n v="6"/>
    <n v="0.13333333333333286"/>
    <n v="4"/>
    <n v="0.13333333333333353"/>
    <n v="1"/>
    <n v="6.666666666666686E-2"/>
    <n v="0"/>
    <n v="1.3877787807814457E-16"/>
    <n v="1"/>
    <x v="0"/>
  </r>
  <r>
    <s v="Shell ATF VM Plus"/>
    <x v="1"/>
    <d v="2010-02-18T00:00:00"/>
    <s v="SIN"/>
    <s v="UPA400"/>
    <x v="33"/>
    <x v="31"/>
    <n v="895207"/>
    <n v="4087"/>
    <n v="0"/>
    <n v="5"/>
    <m/>
    <n v="6"/>
    <n v="7"/>
    <m/>
    <m/>
    <n v="0.02"/>
    <m/>
    <n v="13"/>
    <n v="27"/>
    <n v="2"/>
    <n v="0"/>
    <n v="2"/>
    <n v="2"/>
    <n v="0"/>
    <n v="0"/>
    <n v="0"/>
    <n v="82"/>
    <n v="3"/>
    <n v="1"/>
    <n v="13"/>
    <n v="4.3333333333337179E-2"/>
    <n v="27"/>
    <n v="0.17999999999999744"/>
    <n v="2"/>
    <n v="4.4444444444443953E-2"/>
    <n v="2"/>
    <n v="6.6666666666666874E-2"/>
    <n v="2"/>
    <n v="0.13333333333333353"/>
    <n v="0"/>
    <n v="1.3877787807814457E-16"/>
    <n v="0"/>
    <x v="1"/>
  </r>
  <r>
    <s v="CASTROL"/>
    <x v="1"/>
    <d v="2010-02-18T00:00:00"/>
    <s v="SIN"/>
    <s v="UPA400"/>
    <x v="33"/>
    <x v="139"/>
    <n v="839097"/>
    <n v="45873"/>
    <n v="0"/>
    <n v="4"/>
    <m/>
    <n v="2"/>
    <n v="6.3040000000000003"/>
    <n v="29.62"/>
    <n v="1.34"/>
    <n v="0.25"/>
    <m/>
    <n v="43"/>
    <n v="39"/>
    <n v="0"/>
    <n v="0"/>
    <n v="8"/>
    <n v="4"/>
    <n v="0"/>
    <m/>
    <n v="0"/>
    <n v="29"/>
    <n v="2"/>
    <n v="0"/>
    <n v="43"/>
    <n v="0.14333333333333703"/>
    <n v="39"/>
    <n v="0.25999999999999729"/>
    <n v="8"/>
    <n v="0.17777777777777731"/>
    <n v="4"/>
    <n v="0.13333333333333353"/>
    <n v="0"/>
    <n v="1.9428902930940239E-16"/>
    <n v="0"/>
    <n v="1.3877787807814457E-16"/>
    <n v="0"/>
    <x v="2"/>
  </r>
  <r>
    <s v="SHELL"/>
    <x v="1"/>
    <d v="2010-02-18T00:00:00"/>
    <s v="SIN"/>
    <s v="UPA400"/>
    <x v="33"/>
    <x v="25"/>
    <n v="842086"/>
    <n v="58294"/>
    <n v="0"/>
    <n v="4"/>
    <m/>
    <n v="1"/>
    <n v="5.9930000000000003"/>
    <n v="28.04"/>
    <n v="1.32"/>
    <n v="0.18"/>
    <m/>
    <n v="73"/>
    <n v="84"/>
    <n v="2"/>
    <n v="0"/>
    <n v="9"/>
    <n v="6"/>
    <n v="0"/>
    <m/>
    <n v="0"/>
    <n v="37"/>
    <n v="3"/>
    <n v="0"/>
    <n v="73"/>
    <n v="0.24333333333333684"/>
    <n v="84"/>
    <n v="0.55999999999999717"/>
    <n v="9"/>
    <n v="0.19999999999999954"/>
    <n v="6"/>
    <n v="0.20000000000000018"/>
    <n v="2"/>
    <n v="0.13333333333333353"/>
    <n v="0"/>
    <n v="1.3877787807814457E-16"/>
    <n v="0"/>
    <x v="3"/>
  </r>
  <r>
    <s v="SHELL"/>
    <x v="1"/>
    <d v="2010-02-18T00:00:00"/>
    <s v="SIN"/>
    <s v="UPA400"/>
    <x v="33"/>
    <x v="9"/>
    <n v="828942"/>
    <n v="35718"/>
    <n v="0"/>
    <n v="3"/>
    <m/>
    <n v="1"/>
    <n v="6.4"/>
    <m/>
    <m/>
    <n v="0.25"/>
    <m/>
    <n v="40"/>
    <n v="33"/>
    <n v="2"/>
    <n v="0"/>
    <n v="7"/>
    <n v="5"/>
    <n v="0"/>
    <n v="0"/>
    <n v="0"/>
    <n v="27"/>
    <n v="3"/>
    <n v="0"/>
    <n v="40"/>
    <n v="0.13333333333333705"/>
    <n v="33"/>
    <n v="0.21999999999999736"/>
    <n v="7"/>
    <n v="0.15555555555555509"/>
    <n v="5"/>
    <n v="0.16666666666666685"/>
    <n v="2"/>
    <n v="0.13333333333333353"/>
    <n v="0"/>
    <n v="1.3877787807814457E-16"/>
    <n v="0"/>
    <x v="4"/>
  </r>
  <r>
    <s v="SHELL"/>
    <x v="1"/>
    <d v="2010-02-18T00:00:00"/>
    <s v="SIN"/>
    <s v="UPA400"/>
    <x v="33"/>
    <x v="9"/>
    <n v="826575"/>
    <n v="42783"/>
    <n v="0"/>
    <n v="2"/>
    <m/>
    <n v="1"/>
    <n v="6.2"/>
    <m/>
    <m/>
    <n v="0.16"/>
    <m/>
    <n v="26"/>
    <n v="63"/>
    <n v="3"/>
    <n v="1"/>
    <n v="5"/>
    <n v="2"/>
    <n v="1"/>
    <n v="0"/>
    <n v="1"/>
    <n v="27"/>
    <n v="4"/>
    <n v="0"/>
    <n v="26"/>
    <n v="8.6666666666670472E-2"/>
    <n v="63"/>
    <n v="0.41999999999999699"/>
    <n v="5"/>
    <n v="0.11111111111111063"/>
    <n v="2"/>
    <n v="6.6666666666666874E-2"/>
    <n v="3"/>
    <n v="0.20000000000000018"/>
    <n v="1"/>
    <n v="0.10000000000000014"/>
    <n v="0"/>
    <x v="5"/>
  </r>
  <r>
    <s v="SHELL"/>
    <x v="1"/>
    <d v="2010-02-18T00:00:00"/>
    <s v="SIN"/>
    <s v="UPA400"/>
    <x v="33"/>
    <x v="182"/>
    <n v="783460"/>
    <n v="33856"/>
    <n v="0"/>
    <n v="3"/>
    <m/>
    <n v="3"/>
    <n v="6.3"/>
    <m/>
    <m/>
    <n v="0.78"/>
    <m/>
    <n v="42"/>
    <n v="71"/>
    <n v="2"/>
    <n v="1"/>
    <n v="9"/>
    <n v="3"/>
    <n v="1"/>
    <n v="1"/>
    <n v="0"/>
    <n v="39"/>
    <n v="6"/>
    <n v="1"/>
    <n v="42"/>
    <n v="0.1400000000000037"/>
    <n v="71"/>
    <n v="0.47333333333333022"/>
    <n v="9"/>
    <n v="0.19999999999999954"/>
    <n v="3"/>
    <n v="0.1000000000000002"/>
    <n v="2"/>
    <n v="0.13333333333333353"/>
    <n v="1"/>
    <n v="0.10000000000000014"/>
    <n v="0"/>
    <x v="6"/>
  </r>
  <r>
    <s v="CASTROL"/>
    <x v="1"/>
    <d v="2010-02-18T00:00:00"/>
    <s v="SIN"/>
    <s v="UPA400"/>
    <x v="33"/>
    <x v="155"/>
    <n v="749604"/>
    <n v="119182"/>
    <n v="0"/>
    <n v="3"/>
    <m/>
    <n v="7"/>
    <n v="7.1"/>
    <n v="37.1"/>
    <n v="1.1000000000000001"/>
    <n v="0.1"/>
    <s v="Clara"/>
    <n v="87"/>
    <n v="147"/>
    <n v="7"/>
    <n v="1"/>
    <n v="19"/>
    <n v="6"/>
    <n v="0"/>
    <n v="1"/>
    <n v="0"/>
    <n v="46"/>
    <n v="25"/>
    <n v="4"/>
    <n v="87"/>
    <n v="0.29000000000000375"/>
    <n v="147"/>
    <n v="0.97999999999999987"/>
    <n v="19"/>
    <n v="0.42222222222222161"/>
    <n v="6"/>
    <n v="0.20000000000000018"/>
    <n v="7"/>
    <n v="0.46666666666666679"/>
    <n v="1"/>
    <n v="0.10000000000000014"/>
    <n v="0"/>
    <x v="7"/>
  </r>
  <r>
    <s v="CASTROL"/>
    <x v="1"/>
    <d v="2010-02-18T00:00:00"/>
    <s v="SIN"/>
    <s v="UPA400"/>
    <x v="33"/>
    <x v="183"/>
    <n v="721195"/>
    <n v="90773"/>
    <n v="0"/>
    <n v="3"/>
    <n v="-1"/>
    <n v="7"/>
    <n v="7.1"/>
    <n v="37.4"/>
    <n v="0.8"/>
    <n v="0.1"/>
    <s v="Clara"/>
    <n v="73"/>
    <n v="97"/>
    <n v="7"/>
    <n v="1"/>
    <n v="15"/>
    <n v="7"/>
    <n v="0"/>
    <n v="0"/>
    <n v="0"/>
    <n v="42"/>
    <n v="16"/>
    <n v="4"/>
    <n v="73"/>
    <n v="0.24333333333333684"/>
    <n v="97"/>
    <n v="0.64666666666666439"/>
    <n v="15"/>
    <n v="0.33333333333333282"/>
    <n v="7"/>
    <n v="0.2333333333333335"/>
    <n v="7"/>
    <n v="0.46666666666666679"/>
    <n v="1"/>
    <n v="0.10000000000000014"/>
    <n v="0"/>
    <x v="8"/>
  </r>
  <r>
    <s v="CASTROL"/>
    <x v="1"/>
    <d v="2010-02-18T00:00:00"/>
    <s v="SIN"/>
    <s v="UPA400"/>
    <x v="33"/>
    <x v="184"/>
    <n v="690189"/>
    <n v="59767"/>
    <n v="0"/>
    <n v="1.2"/>
    <n v="0"/>
    <n v="7"/>
    <n v="6.9"/>
    <n v="37.1"/>
    <m/>
    <n v="-1"/>
    <s v="Oscura"/>
    <n v="37.299999999999997"/>
    <n v="57.1"/>
    <n v="5.4"/>
    <n v="1.4"/>
    <n v="12.3"/>
    <n v="6.7"/>
    <n v="1"/>
    <n v="0"/>
    <n v="0"/>
    <n v="199.9"/>
    <n v="43.2"/>
    <n v="3.1"/>
    <n v="37"/>
    <n v="0.12333333333333707"/>
    <n v="57"/>
    <n v="0.37999999999999706"/>
    <n v="12"/>
    <n v="0.26666666666666622"/>
    <n v="7"/>
    <n v="0.2333333333333335"/>
    <n v="5"/>
    <n v="0.33333333333333348"/>
    <n v="1"/>
    <n v="0.10000000000000014"/>
    <n v="0"/>
    <x v="9"/>
  </r>
  <r>
    <s v="CASTROL"/>
    <x v="1"/>
    <d v="2010-02-18T00:00:00"/>
    <s v="SIN"/>
    <s v="UPA400"/>
    <x v="33"/>
    <x v="185"/>
    <n v="659176"/>
    <n v="28754"/>
    <n v="0"/>
    <n v="0"/>
    <n v="0.1"/>
    <n v="3.9"/>
    <n v="7.2"/>
    <n v="41.2"/>
    <m/>
    <n v="0"/>
    <s v="Oscura"/>
    <n v="61.1"/>
    <n v="2.2999999999999998"/>
    <n v="3.7"/>
    <n v="1.9"/>
    <n v="2.6"/>
    <n v="6"/>
    <n v="1.2"/>
    <n v="0.8"/>
    <n v="0"/>
    <n v="68.2"/>
    <n v="28.2"/>
    <n v="4.9000000000000004"/>
    <n v="61"/>
    <n v="0.20333333333333692"/>
    <n v="2"/>
    <n v="1.3333333333330852E-2"/>
    <n v="3"/>
    <n v="6.666666666666618E-2"/>
    <n v="6"/>
    <n v="0.20000000000000018"/>
    <n v="4"/>
    <n v="0.26666666666666683"/>
    <n v="2"/>
    <n v="0.20000000000000015"/>
    <n v="0"/>
    <x v="10"/>
  </r>
  <r>
    <s v="CASTROL"/>
    <x v="1"/>
    <d v="2010-02-18T00:00:00"/>
    <s v="SIN"/>
    <s v="UPA400"/>
    <x v="33"/>
    <x v="186"/>
    <n v="630422"/>
    <n v="180011"/>
    <n v="0"/>
    <n v="5.7"/>
    <n v="0"/>
    <n v="20.8"/>
    <n v="6.8"/>
    <n v="36.1"/>
    <m/>
    <n v="-1"/>
    <s v="Oscura"/>
    <n v="85.3"/>
    <n v="135.1"/>
    <n v="13.9"/>
    <n v="6.6"/>
    <n v="27.6"/>
    <n v="17.7"/>
    <n v="0.9"/>
    <n v="0"/>
    <n v="0"/>
    <n v="372.1"/>
    <n v="68.900000000000006"/>
    <n v="22.2"/>
    <n v="85"/>
    <n v="0.28333333333333705"/>
    <n v="135"/>
    <n v="0.89999999999999936"/>
    <n v="28"/>
    <n v="0.62222222222222168"/>
    <n v="18"/>
    <n v="0.60000000000000009"/>
    <n v="14"/>
    <n v="0.93333333333333335"/>
    <n v="7"/>
    <n v="0.70000000000000007"/>
    <n v="0"/>
    <x v="11"/>
  </r>
  <r>
    <s v="Shell ATF VM Plus"/>
    <x v="1"/>
    <d v="2010-01-26T00:00:00"/>
    <s v="SIN"/>
    <s v="UPA400"/>
    <x v="34"/>
    <x v="187"/>
    <n v="908095"/>
    <n v="31219"/>
    <n v="0"/>
    <n v="7"/>
    <m/>
    <n v="7"/>
    <n v="6.8"/>
    <m/>
    <m/>
    <n v="0.06"/>
    <m/>
    <n v="312"/>
    <n v="68"/>
    <n v="0"/>
    <n v="0"/>
    <n v="4"/>
    <n v="19"/>
    <n v="0"/>
    <n v="0"/>
    <n v="2"/>
    <n v="93"/>
    <n v="6"/>
    <n v="1"/>
    <n v="312"/>
    <n v="1.3"/>
    <n v="68"/>
    <n v="0.45333333333333026"/>
    <n v="4"/>
    <n v="8.8888888888888407E-2"/>
    <n v="19"/>
    <n v="0.63333333333333341"/>
    <n v="0"/>
    <n v="1.9428902930940239E-16"/>
    <n v="0"/>
    <n v="1.3877787807814457E-16"/>
    <n v="1"/>
    <x v="0"/>
  </r>
  <r>
    <s v="Shell ATF VM Plus"/>
    <x v="1"/>
    <d v="2010-01-26T00:00:00"/>
    <s v="SIN"/>
    <s v="UPA400"/>
    <x v="34"/>
    <x v="23"/>
    <n v="881649"/>
    <n v="4843"/>
    <n v="0"/>
    <n v="4"/>
    <m/>
    <n v="5"/>
    <n v="7"/>
    <m/>
    <m/>
    <n v="0.06"/>
    <m/>
    <n v="18"/>
    <n v="27"/>
    <n v="1"/>
    <n v="0"/>
    <n v="1"/>
    <n v="2"/>
    <n v="0"/>
    <n v="0"/>
    <n v="0"/>
    <n v="78"/>
    <n v="2"/>
    <n v="1"/>
    <n v="18"/>
    <n v="6.0000000000003849E-2"/>
    <n v="27"/>
    <n v="0.17999999999999744"/>
    <n v="1"/>
    <n v="2.222222222222173E-2"/>
    <n v="2"/>
    <n v="6.6666666666666874E-2"/>
    <n v="1"/>
    <n v="6.666666666666686E-2"/>
    <n v="0"/>
    <n v="1.3877787807814457E-16"/>
    <n v="0"/>
    <x v="1"/>
  </r>
  <r>
    <s v="SHELL"/>
    <x v="1"/>
    <d v="2010-01-26T00:00:00"/>
    <s v="SIN"/>
    <s v="UPA400"/>
    <x v="34"/>
    <x v="25"/>
    <n v="838059"/>
    <n v="26139"/>
    <n v="0"/>
    <n v="4"/>
    <m/>
    <n v="2"/>
    <n v="6.1589999999999998"/>
    <n v="28.83"/>
    <n v="1.31"/>
    <n v="0.21"/>
    <m/>
    <n v="34"/>
    <n v="49"/>
    <n v="0"/>
    <n v="0"/>
    <n v="6"/>
    <n v="3"/>
    <n v="0"/>
    <m/>
    <n v="0"/>
    <n v="29"/>
    <n v="1"/>
    <n v="0"/>
    <n v="34"/>
    <n v="0.11333333333333709"/>
    <n v="49"/>
    <n v="0.32666666666666383"/>
    <n v="6"/>
    <n v="0.13333333333333286"/>
    <n v="3"/>
    <n v="0.1000000000000002"/>
    <n v="0"/>
    <n v="1.9428902930940239E-16"/>
    <n v="0"/>
    <n v="1.3877787807814457E-16"/>
    <n v="0"/>
    <x v="2"/>
  </r>
  <r>
    <s v="SHELL"/>
    <x v="1"/>
    <d v="2010-01-26T00:00:00"/>
    <s v="SIN"/>
    <s v="UPA400"/>
    <x v="34"/>
    <x v="3"/>
    <n v="824130"/>
    <n v="12210"/>
    <n v="0"/>
    <n v="1"/>
    <m/>
    <n v="0"/>
    <n v="6.4"/>
    <m/>
    <m/>
    <n v="0.2"/>
    <m/>
    <n v="21"/>
    <n v="30"/>
    <n v="2"/>
    <n v="0"/>
    <n v="3"/>
    <n v="3"/>
    <n v="1"/>
    <n v="0"/>
    <n v="0"/>
    <n v="27"/>
    <n v="1"/>
    <n v="0"/>
    <n v="21"/>
    <n v="7.0000000000003837E-2"/>
    <n v="30"/>
    <n v="0.1999999999999974"/>
    <n v="3"/>
    <n v="6.666666666666618E-2"/>
    <n v="3"/>
    <n v="0.1000000000000002"/>
    <n v="2"/>
    <n v="0.13333333333333353"/>
    <n v="0"/>
    <n v="1.3877787807814457E-16"/>
    <n v="0"/>
    <x v="3"/>
  </r>
  <r>
    <s v="SHELL"/>
    <x v="1"/>
    <d v="2010-01-26T00:00:00"/>
    <s v="SIN"/>
    <s v="UPA400"/>
    <x v="34"/>
    <x v="188"/>
    <n v="798718"/>
    <n v="105389"/>
    <n v="0"/>
    <n v="7"/>
    <m/>
    <n v="3"/>
    <n v="6.8"/>
    <n v="34.299999999999997"/>
    <n v="1.0900000000000001"/>
    <n v="0.05"/>
    <m/>
    <n v="89"/>
    <n v="137"/>
    <n v="5"/>
    <n v="1"/>
    <n v="21"/>
    <n v="9"/>
    <n v="0"/>
    <n v="1"/>
    <n v="1"/>
    <n v="38"/>
    <n v="8"/>
    <n v="1"/>
    <n v="89"/>
    <n v="0.29666666666667046"/>
    <n v="137"/>
    <n v="0.91333333333333278"/>
    <n v="21"/>
    <n v="0.46666666666666601"/>
    <n v="9"/>
    <n v="0.30000000000000016"/>
    <n v="5"/>
    <n v="0.33333333333333348"/>
    <n v="1"/>
    <n v="0.10000000000000014"/>
    <n v="0"/>
    <x v="4"/>
  </r>
  <r>
    <s v="SHELL"/>
    <x v="1"/>
    <d v="2010-01-26T00:00:00"/>
    <s v="SIN"/>
    <s v="UPA400"/>
    <x v="34"/>
    <x v="189"/>
    <n v="788837"/>
    <n v="32792"/>
    <n v="0"/>
    <n v="4"/>
    <m/>
    <n v="2"/>
    <n v="6.5"/>
    <m/>
    <m/>
    <n v="0.7"/>
    <m/>
    <n v="69"/>
    <n v="37"/>
    <n v="1"/>
    <n v="0"/>
    <n v="12"/>
    <n v="8"/>
    <n v="1"/>
    <n v="0"/>
    <n v="0"/>
    <n v="36"/>
    <n v="4"/>
    <n v="0"/>
    <n v="69"/>
    <n v="0.23000000000000353"/>
    <n v="37"/>
    <n v="0.24666666666666398"/>
    <n v="12"/>
    <n v="0.26666666666666622"/>
    <n v="8"/>
    <n v="0.26666666666666683"/>
    <n v="1"/>
    <n v="6.666666666666686E-2"/>
    <n v="0"/>
    <n v="1.3877787807814457E-16"/>
    <n v="0"/>
    <x v="5"/>
  </r>
  <r>
    <s v="SHELL"/>
    <x v="1"/>
    <d v="2010-01-26T00:00:00"/>
    <s v="SIN"/>
    <s v="UPA400"/>
    <x v="34"/>
    <x v="155"/>
    <n v="756045"/>
    <n v="123458"/>
    <n v="0"/>
    <n v="5"/>
    <m/>
    <n v="3"/>
    <n v="7.2"/>
    <n v="37.299999999999997"/>
    <n v="0.8"/>
    <n v="0.1"/>
    <s v="Clara"/>
    <n v="208"/>
    <n v="94"/>
    <n v="4"/>
    <n v="0"/>
    <n v="31"/>
    <n v="15"/>
    <n v="0"/>
    <n v="0"/>
    <n v="0"/>
    <n v="31"/>
    <n v="9"/>
    <n v="1"/>
    <n v="208"/>
    <n v="0.69333333333333647"/>
    <n v="94"/>
    <n v="0.62666666666666426"/>
    <n v="31"/>
    <n v="0.68888888888888844"/>
    <n v="15"/>
    <n v="0.50000000000000011"/>
    <n v="4"/>
    <n v="0.26666666666666683"/>
    <n v="0"/>
    <n v="1.3877787807814457E-16"/>
    <n v="0"/>
    <x v="6"/>
  </r>
  <r>
    <s v="SHELL"/>
    <x v="1"/>
    <d v="2010-01-26T00:00:00"/>
    <s v="SIN"/>
    <s v="UPA400"/>
    <x v="34"/>
    <x v="167"/>
    <n v="728026"/>
    <n v="95439"/>
    <n v="0"/>
    <n v="4"/>
    <n v="0"/>
    <n v="3"/>
    <n v="7.2"/>
    <n v="37.700000000000003"/>
    <n v="0"/>
    <n v="0.1"/>
    <s v="Clara"/>
    <n v="103"/>
    <n v="61"/>
    <n v="5"/>
    <n v="0"/>
    <n v="25"/>
    <n v="13"/>
    <n v="0"/>
    <n v="1"/>
    <n v="0"/>
    <n v="26"/>
    <n v="5"/>
    <n v="1"/>
    <n v="103"/>
    <n v="0.34333333333333743"/>
    <n v="61"/>
    <n v="0.40666666666666368"/>
    <n v="25"/>
    <n v="0.55559999999999998"/>
    <n v="13"/>
    <n v="0.43333333333333346"/>
    <n v="5"/>
    <n v="0.33333333333333348"/>
    <n v="0"/>
    <n v="1.3877787807814457E-16"/>
    <n v="0"/>
    <x v="7"/>
  </r>
  <r>
    <s v="CASTROL"/>
    <x v="1"/>
    <d v="2010-01-26T00:00:00"/>
    <s v="SIN"/>
    <s v="UPA400"/>
    <x v="34"/>
    <x v="190"/>
    <n v="695170"/>
    <n v="62583"/>
    <n v="0"/>
    <n v="1.7"/>
    <n v="0"/>
    <n v="7.9"/>
    <n v="6.9"/>
    <n v="36.1"/>
    <m/>
    <n v="-1"/>
    <s v="Oscura"/>
    <n v="176.5"/>
    <n v="36.200000000000003"/>
    <n v="5.9"/>
    <n v="0.7"/>
    <n v="17.899999999999999"/>
    <n v="24.8"/>
    <n v="0.6"/>
    <n v="0.6"/>
    <n v="0"/>
    <n v="48.2"/>
    <n v="26.6"/>
    <n v="2.7"/>
    <n v="177"/>
    <n v="0.59000000000000419"/>
    <n v="36"/>
    <n v="0.23999999999999733"/>
    <n v="18"/>
    <n v="0.39999999999999941"/>
    <n v="25"/>
    <n v="0.83333333333333337"/>
    <n v="6"/>
    <n v="0.40000000000000013"/>
    <n v="1"/>
    <n v="0.10000000000000014"/>
    <n v="0"/>
    <x v="8"/>
  </r>
  <r>
    <s v="CASTROL"/>
    <x v="1"/>
    <d v="2010-01-26T00:00:00"/>
    <s v="SIN"/>
    <s v="UPA400"/>
    <x v="34"/>
    <x v="191"/>
    <n v="661669"/>
    <n v="29082"/>
    <n v="0"/>
    <n v="0"/>
    <n v="0.1"/>
    <n v="5.2"/>
    <n v="7.3"/>
    <n v="38.799999999999997"/>
    <m/>
    <n v="0"/>
    <s v="Oscura"/>
    <n v="137.30000000000001"/>
    <n v="1.6"/>
    <n v="4.0999999999999996"/>
    <n v="2.5"/>
    <n v="3.8"/>
    <n v="14"/>
    <n v="0.3"/>
    <n v="0"/>
    <n v="0"/>
    <n v="33.5"/>
    <n v="26.5"/>
    <n v="1.6"/>
    <n v="137"/>
    <n v="0.45666666666667149"/>
    <n v="2"/>
    <n v="1.3333333333330852E-2"/>
    <n v="4"/>
    <n v="8.8888888888888407E-2"/>
    <n v="14"/>
    <n v="0.46666666666666679"/>
    <n v="4"/>
    <n v="0.26666666666666683"/>
    <n v="3"/>
    <n v="0.30000000000000016"/>
    <n v="0"/>
    <x v="9"/>
  </r>
  <r>
    <s v="CASTROL"/>
    <x v="1"/>
    <d v="2010-01-26T00:00:00"/>
    <s v="SIN"/>
    <s v="UPA400"/>
    <x v="34"/>
    <x v="192"/>
    <n v="632587"/>
    <n v="202712"/>
    <n v="0"/>
    <n v="0"/>
    <n v="0"/>
    <n v="10.3"/>
    <n v="6.7"/>
    <n v="34.4"/>
    <m/>
    <n v="-1"/>
    <s v="Oscura"/>
    <n v="169.8"/>
    <n v="47.8"/>
    <n v="8.8000000000000007"/>
    <n v="1.4"/>
    <n v="19.7"/>
    <n v="16.2"/>
    <n v="1.1000000000000001"/>
    <n v="1.7"/>
    <n v="0"/>
    <n v="172.7"/>
    <n v="34.1"/>
    <n v="6.6"/>
    <n v="170"/>
    <n v="0.56666666666667109"/>
    <n v="48"/>
    <n v="0.31999999999999718"/>
    <n v="20"/>
    <n v="0.44444444444444381"/>
    <n v="16"/>
    <n v="0.53333333333333344"/>
    <n v="9"/>
    <n v="0.60000000000000009"/>
    <n v="1"/>
    <n v="0.10000000000000014"/>
    <n v="0"/>
    <x v="10"/>
  </r>
  <r>
    <s v="CASTROL"/>
    <x v="1"/>
    <d v="2010-04-21T00:00:00"/>
    <s v="SIN"/>
    <s v="UPA400"/>
    <x v="35"/>
    <x v="193"/>
    <n v="921445"/>
    <n v="29696"/>
    <n v="0"/>
    <n v="3"/>
    <m/>
    <n v="3"/>
    <n v="7.1"/>
    <m/>
    <m/>
    <n v="0"/>
    <s v="Clara"/>
    <n v="31"/>
    <n v="35"/>
    <n v="4"/>
    <n v="0"/>
    <n v="4"/>
    <n v="4"/>
    <n v="0"/>
    <n v="0"/>
    <n v="0"/>
    <n v="31"/>
    <n v="8"/>
    <n v="1"/>
    <n v="31"/>
    <n v="0.10333333333333711"/>
    <n v="35"/>
    <n v="0.23333333333333067"/>
    <n v="4"/>
    <n v="8.8888888888888407E-2"/>
    <n v="4"/>
    <n v="0.13333333333333353"/>
    <n v="4"/>
    <n v="0.26666666666666683"/>
    <n v="0"/>
    <n v="1.3877787807814457E-16"/>
    <n v="1"/>
    <x v="0"/>
  </r>
  <r>
    <m/>
    <x v="1"/>
    <d v="2010-04-21T00:00:00"/>
    <s v="SIN"/>
    <s v="UPA400"/>
    <x v="35"/>
    <x v="194"/>
    <n v="891896"/>
    <n v="98672"/>
    <n v="0"/>
    <n v="5"/>
    <m/>
    <n v="2"/>
    <n v="6"/>
    <m/>
    <m/>
    <n v="0.19"/>
    <m/>
    <n v="89"/>
    <n v="73"/>
    <n v="37"/>
    <n v="0"/>
    <n v="11"/>
    <n v="10"/>
    <n v="0"/>
    <n v="0"/>
    <n v="0"/>
    <n v="58"/>
    <n v="22"/>
    <n v="1"/>
    <n v="89"/>
    <n v="0.29666666666667046"/>
    <n v="73"/>
    <n v="0.48666666666666353"/>
    <n v="11"/>
    <n v="0.24444444444444399"/>
    <n v="10"/>
    <n v="0.33339999999999997"/>
    <n v="37"/>
    <n v="1"/>
    <n v="0"/>
    <n v="1.3877787807814457E-16"/>
    <n v="0"/>
    <x v="1"/>
  </r>
  <r>
    <s v="CASTROL"/>
    <x v="1"/>
    <d v="2010-04-21T00:00:00"/>
    <s v="SIN"/>
    <s v="UPA400"/>
    <x v="35"/>
    <x v="139"/>
    <n v="830149"/>
    <n v="55028"/>
    <n v="0"/>
    <n v="8"/>
    <m/>
    <n v="2"/>
    <n v="5.9740000000000002"/>
    <n v="28.08"/>
    <n v="1.35"/>
    <n v="0.3"/>
    <m/>
    <n v="414"/>
    <n v="110"/>
    <n v="5"/>
    <n v="0"/>
    <n v="33"/>
    <n v="36"/>
    <n v="0"/>
    <m/>
    <n v="2"/>
    <n v="35"/>
    <n v="2"/>
    <n v="1"/>
    <n v="414"/>
    <n v="1.3"/>
    <n v="110"/>
    <n v="0.73333333333333162"/>
    <n v="33"/>
    <n v="0.73333333333333295"/>
    <n v="36"/>
    <n v="1"/>
    <n v="5"/>
    <n v="0.33333333333333348"/>
    <n v="0"/>
    <n v="1.3877787807814457E-16"/>
    <n v="0"/>
    <x v="2"/>
  </r>
  <r>
    <s v="CASTROL"/>
    <x v="1"/>
    <d v="2010-04-21T00:00:00"/>
    <s v="SIN"/>
    <s v="UPA400"/>
    <x v="35"/>
    <x v="91"/>
    <n v="814724"/>
    <n v="39603"/>
    <n v="0"/>
    <n v="3"/>
    <m/>
    <n v="1"/>
    <n v="5.9"/>
    <m/>
    <m/>
    <n v="0.25"/>
    <m/>
    <n v="439"/>
    <n v="109"/>
    <n v="6"/>
    <n v="0"/>
    <n v="9"/>
    <n v="30"/>
    <n v="0"/>
    <n v="0"/>
    <n v="2"/>
    <n v="28"/>
    <n v="3"/>
    <n v="1"/>
    <n v="439"/>
    <n v="1.3"/>
    <n v="109"/>
    <n v="0.72666666666666491"/>
    <n v="9"/>
    <n v="0.19999999999999954"/>
    <n v="30"/>
    <n v="1"/>
    <n v="6"/>
    <n v="0.40000000000000013"/>
    <n v="0"/>
    <n v="1.3877787807814457E-16"/>
    <n v="0"/>
    <x v="3"/>
  </r>
  <r>
    <s v="SHELL"/>
    <x v="1"/>
    <d v="2010-04-21T00:00:00"/>
    <s v="SIN"/>
    <s v="UPA400"/>
    <x v="35"/>
    <x v="195"/>
    <n v="763203"/>
    <n v="69874"/>
    <n v="0"/>
    <n v="10"/>
    <m/>
    <n v="2"/>
    <n v="7.1"/>
    <n v="36.5"/>
    <n v="0.92"/>
    <n v="0.06"/>
    <s v=""/>
    <n v="70"/>
    <n v="102"/>
    <n v="2"/>
    <n v="0"/>
    <n v="21"/>
    <n v="5"/>
    <n v="0"/>
    <n v="0"/>
    <n v="0"/>
    <n v="33"/>
    <n v="5"/>
    <n v="1"/>
    <n v="70"/>
    <n v="0.23333333333333686"/>
    <n v="102"/>
    <n v="0.67999999999999794"/>
    <n v="21"/>
    <n v="0.46666666666666601"/>
    <n v="5"/>
    <n v="0.16666666666666685"/>
    <n v="2"/>
    <n v="0.13333333333333353"/>
    <n v="0"/>
    <n v="1.3877787807814457E-16"/>
    <n v="0"/>
    <x v="4"/>
  </r>
  <r>
    <s v="CASTROL"/>
    <x v="1"/>
    <d v="2010-04-21T00:00:00"/>
    <s v="SIN"/>
    <s v="UPA400"/>
    <x v="35"/>
    <x v="196"/>
    <n v="730087"/>
    <n v="175470"/>
    <n v="0"/>
    <n v="5"/>
    <n v="0"/>
    <n v="6"/>
    <n v="7.2"/>
    <n v="37.4"/>
    <n v="0.2"/>
    <n v="0.1"/>
    <s v="Clara"/>
    <n v="210"/>
    <n v="154"/>
    <n v="10"/>
    <n v="0"/>
    <n v="23"/>
    <n v="15"/>
    <n v="0"/>
    <n v="1"/>
    <n v="0"/>
    <n v="42"/>
    <n v="11"/>
    <n v="2"/>
    <n v="210"/>
    <n v="0.70000000000000306"/>
    <n v="154"/>
    <n v="1"/>
    <n v="23"/>
    <n v="0.51111111111111041"/>
    <n v="15"/>
    <n v="0.50000000000000011"/>
    <n v="10"/>
    <n v="0.66666666666666674"/>
    <n v="0"/>
    <n v="1.3877787807814457E-16"/>
    <n v="0"/>
    <x v="5"/>
  </r>
  <r>
    <s v="SHELL"/>
    <x v="1"/>
    <d v="2010-04-21T00:00:00"/>
    <s v="SIN"/>
    <s v="UPA400"/>
    <x v="35"/>
    <x v="11"/>
    <n v="727935"/>
    <n v="34606"/>
    <n v="0"/>
    <n v="6"/>
    <n v="0"/>
    <n v="1"/>
    <n v="7.1"/>
    <n v="36.5"/>
    <n v="0.1"/>
    <n v="0.1"/>
    <s v="Clara"/>
    <n v="25"/>
    <n v="55"/>
    <n v="0"/>
    <n v="0"/>
    <n v="8"/>
    <n v="3"/>
    <n v="0"/>
    <n v="0"/>
    <n v="0"/>
    <n v="26"/>
    <n v="4"/>
    <n v="0"/>
    <n v="25"/>
    <n v="8.3333333333337145E-2"/>
    <n v="55"/>
    <n v="0.36666666666666375"/>
    <n v="8"/>
    <n v="0.17777777777777731"/>
    <n v="3"/>
    <n v="0.1000000000000002"/>
    <n v="0"/>
    <n v="1.9428902930940239E-16"/>
    <n v="0"/>
    <n v="1.3877787807814457E-16"/>
    <n v="0"/>
    <x v="6"/>
  </r>
  <r>
    <s v="CASTROL"/>
    <x v="1"/>
    <d v="2010-04-21T00:00:00"/>
    <s v="SIN"/>
    <s v="UPA400"/>
    <x v="35"/>
    <x v="197"/>
    <n v="705299"/>
    <n v="150682"/>
    <n v="0"/>
    <n v="19"/>
    <n v="-1"/>
    <n v="7"/>
    <n v="7.1"/>
    <n v="36.9"/>
    <n v="0.4"/>
    <n v="0.1"/>
    <s v="Clara"/>
    <n v="236"/>
    <n v="148"/>
    <n v="14"/>
    <n v="1"/>
    <n v="23"/>
    <n v="15"/>
    <n v="1"/>
    <n v="1"/>
    <n v="-1"/>
    <n v="46"/>
    <n v="13"/>
    <n v="2"/>
    <n v="236"/>
    <n v="0.78666666666666885"/>
    <n v="148"/>
    <n v="0.98666666666666658"/>
    <n v="23"/>
    <n v="0.51111111111111041"/>
    <n v="15"/>
    <n v="0.50000000000000011"/>
    <n v="14"/>
    <n v="0.93333333333333335"/>
    <n v="1"/>
    <n v="0.10000000000000014"/>
    <n v="0"/>
    <x v="7"/>
  </r>
  <r>
    <s v="SHELL"/>
    <x v="1"/>
    <d v="2010-04-21T00:00:00"/>
    <s v="SIN"/>
    <s v="UPA400"/>
    <x v="35"/>
    <x v="117"/>
    <n v="675892"/>
    <n v="27680"/>
    <n v="0"/>
    <n v="2.2999999999999998"/>
    <n v="0"/>
    <n v="6.3"/>
    <n v="6.9"/>
    <n v="36.1"/>
    <m/>
    <n v="-1"/>
    <s v="Oscura"/>
    <n v="129.30000000000001"/>
    <n v="93.1"/>
    <n v="9.5"/>
    <n v="1.8"/>
    <n v="12.6"/>
    <n v="12.2"/>
    <n v="0.2"/>
    <n v="0"/>
    <n v="0"/>
    <n v="103.7"/>
    <n v="32.5"/>
    <n v="1.4"/>
    <n v="129"/>
    <n v="0.43000000000000466"/>
    <n v="93"/>
    <n v="0.62"/>
    <n v="13"/>
    <n v="0.28888888888888842"/>
    <n v="12"/>
    <n v="0.40000000000000013"/>
    <n v="10"/>
    <n v="0.66666666666666674"/>
    <n v="2"/>
    <n v="0.20000000000000015"/>
    <n v="0"/>
    <x v="8"/>
  </r>
  <r>
    <s v="CASTROL"/>
    <x v="1"/>
    <d v="2010-04-21T00:00:00"/>
    <s v="SIN"/>
    <s v="UPA400"/>
    <x v="35"/>
    <x v="38"/>
    <n v="648212"/>
    <n v="181843"/>
    <n v="0"/>
    <n v="0"/>
    <n v="0"/>
    <n v="17.8"/>
    <n v="6.6"/>
    <n v="37.200000000000003"/>
    <m/>
    <m/>
    <s v="Oscura"/>
    <n v="110.6"/>
    <n v="75.3"/>
    <n v="22.4"/>
    <n v="4.2"/>
    <n v="6.4"/>
    <n v="24.9"/>
    <n v="1.2"/>
    <n v="0.9"/>
    <n v="0"/>
    <n v="258.89999999999998"/>
    <n v="42.8"/>
    <n v="9"/>
    <n v="111"/>
    <n v="0.37000000000000427"/>
    <n v="75"/>
    <n v="0.49999999999999684"/>
    <n v="6"/>
    <n v="0.13333333333333286"/>
    <n v="25"/>
    <n v="0.83333333333333337"/>
    <n v="22"/>
    <n v="1"/>
    <n v="4"/>
    <n v="0.40000000000000013"/>
    <n v="0"/>
    <x v="9"/>
  </r>
  <r>
    <m/>
    <x v="1"/>
    <d v="2013-05-12T00:00:00"/>
    <s v="SIN"/>
    <s v="UPA400"/>
    <x v="36"/>
    <x v="198"/>
    <n v="898383"/>
    <n v="86463"/>
    <n v="0"/>
    <n v="5"/>
    <m/>
    <n v="1"/>
    <n v="5.8"/>
    <m/>
    <m/>
    <n v="0.23"/>
    <m/>
    <n v="94"/>
    <n v="160"/>
    <n v="1"/>
    <n v="1"/>
    <n v="9"/>
    <n v="12"/>
    <n v="0"/>
    <n v="1"/>
    <n v="0"/>
    <n v="39"/>
    <n v="5"/>
    <n v="0"/>
    <n v="94"/>
    <n v="0.31333333333333724"/>
    <n v="160"/>
    <n v="1"/>
    <n v="9"/>
    <n v="0.19999999999999954"/>
    <n v="12"/>
    <n v="0.40000000000000013"/>
    <n v="1"/>
    <n v="6.666666666666686E-2"/>
    <n v="1"/>
    <n v="0.10000000000000014"/>
    <n v="1"/>
    <x v="0"/>
  </r>
  <r>
    <m/>
    <x v="1"/>
    <d v="2013-05-12T00:00:00"/>
    <s v="SIN"/>
    <s v="UPA400"/>
    <x v="36"/>
    <x v="199"/>
    <n v="857859"/>
    <n v="45939"/>
    <n v="0"/>
    <n v="5"/>
    <m/>
    <n v="1"/>
    <n v="6"/>
    <m/>
    <m/>
    <n v="0.18"/>
    <m/>
    <n v="46"/>
    <n v="77"/>
    <n v="1"/>
    <n v="0"/>
    <n v="10"/>
    <n v="5"/>
    <n v="1"/>
    <n v="0"/>
    <n v="0"/>
    <n v="35"/>
    <n v="6"/>
    <n v="1"/>
    <n v="46"/>
    <n v="0.15333333333333701"/>
    <n v="77"/>
    <n v="0.5133333333333302"/>
    <n v="10"/>
    <n v="0.22222222222222177"/>
    <n v="5"/>
    <n v="0.16666666666666685"/>
    <n v="1"/>
    <n v="6.666666666666686E-2"/>
    <n v="0"/>
    <n v="1.3877787807814457E-16"/>
    <n v="0"/>
    <x v="1"/>
  </r>
  <r>
    <s v="CASTROL"/>
    <x v="1"/>
    <d v="2013-05-12T00:00:00"/>
    <s v="SIN"/>
    <s v="UPA400"/>
    <x v="36"/>
    <x v="32"/>
    <n v="824878"/>
    <n v="57628"/>
    <n v="0"/>
    <n v="5"/>
    <m/>
    <n v="4"/>
    <n v="6.0579999999999998"/>
    <n v="26.07"/>
    <n v="1.23"/>
    <n v="0.36"/>
    <m/>
    <n v="86"/>
    <n v="54"/>
    <n v="2"/>
    <n v="0"/>
    <n v="6"/>
    <n v="7"/>
    <n v="0"/>
    <m/>
    <n v="0"/>
    <n v="40"/>
    <n v="5"/>
    <n v="2"/>
    <n v="86"/>
    <n v="0.2866666666666704"/>
    <n v="54"/>
    <n v="0.3599999999999971"/>
    <n v="6"/>
    <n v="0.13333333333333286"/>
    <n v="7"/>
    <n v="0.2333333333333335"/>
    <n v="2"/>
    <n v="0.13333333333333353"/>
    <n v="0"/>
    <n v="1.3877787807814457E-16"/>
    <n v="0"/>
    <x v="2"/>
  </r>
  <r>
    <s v="CASTROL"/>
    <x v="1"/>
    <d v="2013-05-12T00:00:00"/>
    <s v="SIN"/>
    <s v="UPA400"/>
    <x v="36"/>
    <x v="3"/>
    <n v="820132"/>
    <n v="52882"/>
    <n v="0"/>
    <n v="2"/>
    <m/>
    <n v="4"/>
    <n v="6.2"/>
    <m/>
    <m/>
    <n v="0.41"/>
    <m/>
    <n v="81"/>
    <n v="46"/>
    <n v="4"/>
    <n v="0"/>
    <n v="3"/>
    <n v="8"/>
    <n v="0"/>
    <n v="0"/>
    <n v="0"/>
    <n v="35"/>
    <n v="7"/>
    <n v="1"/>
    <n v="81"/>
    <n v="0.27000000000000363"/>
    <n v="46"/>
    <n v="0.30666666666666387"/>
    <n v="3"/>
    <n v="6.666666666666618E-2"/>
    <n v="8"/>
    <n v="0.26666666666666683"/>
    <n v="4"/>
    <n v="0.26666666666666683"/>
    <n v="0"/>
    <n v="1.3877787807814457E-16"/>
    <n v="0"/>
    <x v="3"/>
  </r>
  <r>
    <s v="CASTROL"/>
    <x v="1"/>
    <d v="2013-05-12T00:00:00"/>
    <s v="SIN"/>
    <s v="UPA400"/>
    <x v="36"/>
    <x v="79"/>
    <n v="748175"/>
    <n v="31530"/>
    <n v="0"/>
    <n v="4"/>
    <m/>
    <n v="3"/>
    <n v="6.7"/>
    <s v=""/>
    <s v=""/>
    <n v="1.91"/>
    <s v=""/>
    <n v="54"/>
    <n v="56"/>
    <n v="15"/>
    <n v="0"/>
    <n v="8"/>
    <n v="4"/>
    <n v="0"/>
    <n v="1"/>
    <n v="0"/>
    <n v="49"/>
    <n v="7"/>
    <n v="1"/>
    <n v="54"/>
    <n v="0.18000000000000363"/>
    <n v="56"/>
    <n v="0.37333333333333041"/>
    <n v="8"/>
    <n v="0.17777777777777731"/>
    <n v="4"/>
    <n v="0.13333333333333353"/>
    <n v="15"/>
    <n v="1"/>
    <n v="0"/>
    <n v="1.3877787807814457E-16"/>
    <n v="0"/>
    <x v="4"/>
  </r>
  <r>
    <s v="CASTROL"/>
    <x v="1"/>
    <d v="2013-05-12T00:00:00"/>
    <s v="SIN"/>
    <s v="UPA400"/>
    <x v="36"/>
    <x v="47"/>
    <n v="716645"/>
    <n v="182355"/>
    <n v="0"/>
    <n v="13"/>
    <n v="0"/>
    <n v="4"/>
    <n v="7.2"/>
    <n v="37.9"/>
    <n v="0"/>
    <n v="0.1"/>
    <s v="Clara"/>
    <n v="1104"/>
    <n v="688"/>
    <n v="28"/>
    <n v="3"/>
    <n v="44"/>
    <n v="50"/>
    <n v="0"/>
    <n v="5"/>
    <n v="0"/>
    <n v="73"/>
    <n v="37"/>
    <n v="2"/>
    <n v="1104"/>
    <n v="1.5"/>
    <n v="688"/>
    <n v="1"/>
    <n v="44"/>
    <n v="0.97777777777777775"/>
    <n v="50"/>
    <n v="1"/>
    <n v="28"/>
    <n v="1"/>
    <n v="3"/>
    <n v="0.30000000000000016"/>
    <n v="0"/>
    <x v="5"/>
  </r>
  <r>
    <s v="CASTROL"/>
    <x v="1"/>
    <d v="2013-05-12T00:00:00"/>
    <s v="CON"/>
    <s v="UPA400"/>
    <x v="36"/>
    <x v="161"/>
    <n v="651916"/>
    <n v="117626"/>
    <n v="0"/>
    <n v="0"/>
    <n v="0"/>
    <n v="3.5"/>
    <n v="7"/>
    <n v="37.1"/>
    <m/>
    <n v="-1"/>
    <s v="Oscura"/>
    <n v="105.1"/>
    <n v="36.299999999999997"/>
    <n v="13.3"/>
    <n v="7.7"/>
    <n v="1.1000000000000001"/>
    <n v="20.8"/>
    <n v="0.2"/>
    <n v="2.6"/>
    <n v="0"/>
    <n v="217.5"/>
    <n v="38.4"/>
    <n v="1.8"/>
    <n v="105"/>
    <n v="0.35000000000000414"/>
    <n v="36"/>
    <n v="0.23999999999999733"/>
    <n v="1"/>
    <n v="2.222222222222173E-2"/>
    <n v="21"/>
    <n v="0.70000000000000007"/>
    <n v="13"/>
    <n v="0.8666666666666667"/>
    <n v="8"/>
    <n v="0.8"/>
    <n v="0"/>
    <x v="6"/>
  </r>
  <r>
    <s v="SHELL"/>
    <x v="1"/>
    <d v="2013-05-12T00:00:00"/>
    <s v="CON"/>
    <s v="UPA400"/>
    <x v="36"/>
    <x v="146"/>
    <n v="646259"/>
    <n v="91642"/>
    <n v="0"/>
    <n v="0"/>
    <n v="0"/>
    <n v="11.6"/>
    <n v="6.8"/>
    <n v="37.700000000000003"/>
    <m/>
    <n v="-1"/>
    <s v="Oscura"/>
    <n v="100.5"/>
    <n v="33.299999999999997"/>
    <n v="5.2"/>
    <n v="2.1"/>
    <n v="9.1"/>
    <n v="12.4"/>
    <n v="1.1000000000000001"/>
    <n v="3"/>
    <n v="0"/>
    <n v="131.5"/>
    <n v="28.9"/>
    <n v="0.3"/>
    <n v="101"/>
    <n v="0.33666666666667072"/>
    <n v="33"/>
    <n v="0.21999999999999736"/>
    <n v="9"/>
    <n v="0.19999999999999954"/>
    <n v="12"/>
    <n v="0.40000000000000013"/>
    <n v="5"/>
    <n v="0.33333333333333348"/>
    <n v="2"/>
    <n v="0.20000000000000015"/>
    <n v="0"/>
    <x v="7"/>
  </r>
  <r>
    <s v="SHELL"/>
    <x v="1"/>
    <d v="2013-05-12T00:00:00"/>
    <s v="CON"/>
    <s v="UPA400"/>
    <x v="36"/>
    <x v="200"/>
    <n v="682010"/>
    <n v="127393"/>
    <n v="0"/>
    <n v="2.1"/>
    <n v="0"/>
    <n v="16.7"/>
    <n v="6.8"/>
    <n v="37.799999999999997"/>
    <m/>
    <n v="-1"/>
    <s v="Oscura"/>
    <n v="84.3"/>
    <n v="85.9"/>
    <n v="11.4"/>
    <n v="5.4"/>
    <n v="24.3"/>
    <n v="27.3"/>
    <n v="1.1000000000000001"/>
    <n v="0"/>
    <n v="0"/>
    <n v="123"/>
    <n v="44"/>
    <n v="2.6"/>
    <n v="84"/>
    <n v="0.28000000000000369"/>
    <n v="86"/>
    <n v="0.57333333333333059"/>
    <n v="24"/>
    <n v="0.53333333333333266"/>
    <n v="27"/>
    <n v="0.9"/>
    <n v="11"/>
    <n v="0.73333333333333339"/>
    <n v="5"/>
    <n v="0.50000000000000011"/>
    <n v="0"/>
    <x v="8"/>
  </r>
  <r>
    <s v="SHELL"/>
    <x v="1"/>
    <d v="2011-09-28T00:00:00"/>
    <s v="SIN"/>
    <s v="UPA400"/>
    <x v="37"/>
    <x v="201"/>
    <n v="908790"/>
    <n v="42112"/>
    <n v="0"/>
    <n v="13"/>
    <m/>
    <n v="2"/>
    <n v="5.9"/>
    <m/>
    <m/>
    <n v="0.38"/>
    <m/>
    <n v="752"/>
    <n v="247"/>
    <n v="8"/>
    <n v="1"/>
    <n v="58"/>
    <n v="25"/>
    <n v="2"/>
    <n v="2"/>
    <n v="2"/>
    <n v="39"/>
    <n v="8"/>
    <n v="2"/>
    <n v="752"/>
    <n v="1.5"/>
    <n v="247"/>
    <n v="1"/>
    <n v="58"/>
    <n v="1"/>
    <n v="25"/>
    <n v="0.83333333333333337"/>
    <n v="8"/>
    <n v="0.53333333333333344"/>
    <n v="1"/>
    <n v="0.10000000000000014"/>
    <n v="1"/>
    <x v="0"/>
  </r>
  <r>
    <m/>
    <x v="1"/>
    <d v="2011-09-28T00:00:00"/>
    <s v="SIN"/>
    <s v="UPA400"/>
    <x v="37"/>
    <x v="202"/>
    <n v="866678"/>
    <n v="775121"/>
    <n v="0"/>
    <n v="24"/>
    <m/>
    <n v="4"/>
    <n v="5.7"/>
    <m/>
    <m/>
    <n v="0.28999999999999998"/>
    <m/>
    <n v="1515"/>
    <n v="257"/>
    <n v="16"/>
    <n v="1"/>
    <n v="107"/>
    <n v="66"/>
    <n v="3"/>
    <n v="3"/>
    <n v="4"/>
    <n v="32"/>
    <n v="7"/>
    <n v="3"/>
    <n v="1515"/>
    <n v="1.5"/>
    <n v="257"/>
    <n v="1"/>
    <n v="107"/>
    <n v="1"/>
    <n v="66"/>
    <n v="1"/>
    <n v="16"/>
    <n v="1"/>
    <n v="1"/>
    <n v="0.10000000000000014"/>
    <n v="0"/>
    <x v="1"/>
  </r>
  <r>
    <s v="SHELL"/>
    <x v="1"/>
    <d v="2011-09-28T00:00:00"/>
    <s v="SIN"/>
    <s v="UPA400"/>
    <x v="37"/>
    <x v="2"/>
    <n v="862769"/>
    <n v="48145"/>
    <n v="0"/>
    <n v="8"/>
    <m/>
    <n v="2"/>
    <n v="5.9260000000000002"/>
    <n v="27.52"/>
    <n v="1.34"/>
    <n v="0.34"/>
    <m/>
    <n v="254"/>
    <n v="65"/>
    <n v="5"/>
    <n v="0"/>
    <n v="11"/>
    <n v="32"/>
    <n v="0"/>
    <m/>
    <n v="1"/>
    <n v="34"/>
    <n v="3"/>
    <n v="0"/>
    <n v="254"/>
    <n v="0.84666666666666823"/>
    <n v="65"/>
    <n v="0.4333333333333303"/>
    <n v="11"/>
    <n v="0.24444444444444399"/>
    <n v="32"/>
    <n v="1"/>
    <n v="5"/>
    <n v="0.33333333333333348"/>
    <n v="0"/>
    <n v="1.3877787807814457E-16"/>
    <n v="0"/>
    <x v="2"/>
  </r>
  <r>
    <s v="CASTROL"/>
    <x v="1"/>
    <d v="2011-09-28T00:00:00"/>
    <s v="SIN"/>
    <s v="UPA400"/>
    <x v="37"/>
    <x v="3"/>
    <n v="855250"/>
    <n v="40626"/>
    <n v="0"/>
    <n v="3"/>
    <m/>
    <n v="1"/>
    <n v="5.9"/>
    <m/>
    <m/>
    <n v="0.42"/>
    <m/>
    <n v="436"/>
    <n v="66"/>
    <n v="8"/>
    <n v="0"/>
    <n v="8"/>
    <n v="40"/>
    <n v="1"/>
    <n v="0"/>
    <n v="1"/>
    <n v="28"/>
    <n v="4"/>
    <n v="0"/>
    <n v="436"/>
    <n v="1.3"/>
    <n v="66"/>
    <n v="0.43999999999999695"/>
    <n v="8"/>
    <n v="0.17777777777777731"/>
    <n v="40"/>
    <n v="1"/>
    <n v="8"/>
    <n v="0.53333333333333344"/>
    <n v="0"/>
    <n v="1.3877787807814457E-16"/>
    <n v="0"/>
    <x v="3"/>
  </r>
  <r>
    <s v="CASTROL"/>
    <x v="1"/>
    <d v="2011-09-28T00:00:00"/>
    <s v="SIN"/>
    <s v="UPA400"/>
    <x v="37"/>
    <x v="203"/>
    <n v="800610"/>
    <n v="33760"/>
    <n v="0"/>
    <n v="4"/>
    <m/>
    <n v="3"/>
    <n v="6.2"/>
    <m/>
    <m/>
    <n v="0.88"/>
    <m/>
    <n v="370"/>
    <n v="78"/>
    <n v="10"/>
    <n v="0"/>
    <n v="11"/>
    <n v="29"/>
    <n v="0"/>
    <n v="0"/>
    <n v="1"/>
    <n v="32"/>
    <n v="4"/>
    <n v="0"/>
    <n v="370"/>
    <n v="1.3"/>
    <n v="78"/>
    <n v="0.51999999999999691"/>
    <n v="11"/>
    <n v="0.24444444444444399"/>
    <n v="29"/>
    <n v="0.96666666666666667"/>
    <n v="10"/>
    <n v="0.66666666666666674"/>
    <n v="0"/>
    <n v="1.3877787807814457E-16"/>
    <n v="0"/>
    <x v="4"/>
  </r>
  <r>
    <s v="CASTROL"/>
    <x v="1"/>
    <d v="2011-09-28T00:00:00"/>
    <s v="SIN"/>
    <s v="UPA400"/>
    <x v="37"/>
    <x v="204"/>
    <n v="766850"/>
    <n v="119502"/>
    <n v="0"/>
    <n v="5"/>
    <m/>
    <n v="6"/>
    <n v="7.1"/>
    <n v="36.799999999999997"/>
    <n v="0.4"/>
    <n v="0.1"/>
    <s v="Clara"/>
    <n v="675"/>
    <n v="120"/>
    <n v="16"/>
    <n v="0"/>
    <n v="18"/>
    <n v="44"/>
    <n v="0"/>
    <n v="0"/>
    <n v="0"/>
    <n v="32"/>
    <n v="11"/>
    <n v="1"/>
    <n v="675"/>
    <n v="1"/>
    <n v="120"/>
    <n v="0.79999999999999871"/>
    <n v="18"/>
    <n v="0.39999999999999941"/>
    <n v="44"/>
    <n v="1"/>
    <n v="16"/>
    <n v="1"/>
    <n v="0"/>
    <n v="1.3877787807814457E-16"/>
    <n v="0"/>
    <x v="5"/>
  </r>
  <r>
    <s v="CASTROL"/>
    <x v="1"/>
    <d v="2011-09-28T00:00:00"/>
    <s v="SIN"/>
    <s v="UPA400"/>
    <x v="37"/>
    <x v="205"/>
    <n v="736575"/>
    <n v="89227"/>
    <n v="0"/>
    <n v="6"/>
    <n v="-1"/>
    <n v="8"/>
    <n v="7.1"/>
    <n v="37.1"/>
    <n v="0.1"/>
    <n v="0.1"/>
    <s v="Clara"/>
    <n v="712"/>
    <n v="86"/>
    <n v="18"/>
    <n v="1"/>
    <n v="16"/>
    <n v="40"/>
    <n v="0"/>
    <n v="1"/>
    <n v="-1"/>
    <n v="31"/>
    <n v="10"/>
    <n v="1"/>
    <n v="712"/>
    <n v="1.5"/>
    <n v="86"/>
    <n v="0.57333333333333059"/>
    <n v="16"/>
    <n v="0.35555555555555501"/>
    <n v="40"/>
    <n v="1"/>
    <n v="18"/>
    <n v="1"/>
    <n v="1"/>
    <n v="0.10000000000000014"/>
    <n v="0"/>
    <x v="6"/>
  </r>
  <r>
    <s v="SHELL"/>
    <x v="1"/>
    <d v="2011-09-28T00:00:00"/>
    <s v="SIN"/>
    <s v="UPA400"/>
    <x v="37"/>
    <x v="206"/>
    <n v="619516"/>
    <n v="85226"/>
    <n v="0"/>
    <n v="0"/>
    <n v="0"/>
    <n v="11.7"/>
    <n v="7"/>
    <n v="36.200000000000003"/>
    <m/>
    <n v="-1"/>
    <s v="Oscura"/>
    <n v="153.4"/>
    <n v="144.6"/>
    <n v="22.7"/>
    <n v="3.7"/>
    <n v="18"/>
    <n v="29.1"/>
    <n v="1.3"/>
    <n v="0.8"/>
    <n v="0"/>
    <n v="279.5"/>
    <n v="32.1"/>
    <n v="1.4"/>
    <n v="153"/>
    <n v="0.510000000000005"/>
    <n v="145"/>
    <n v="0.96666666666666645"/>
    <n v="18"/>
    <n v="0.39999999999999941"/>
    <n v="29"/>
    <n v="0.96666666666666667"/>
    <n v="23"/>
    <n v="1"/>
    <n v="4"/>
    <n v="0.40000000000000013"/>
    <n v="0"/>
    <x v="7"/>
  </r>
  <r>
    <s v="CASTROL"/>
    <x v="1"/>
    <d v="2009-02-17T00:00:00"/>
    <s v="SIN"/>
    <s v="UPA400"/>
    <x v="38"/>
    <x v="25"/>
    <n v="859330"/>
    <n v="12053"/>
    <n v="0"/>
    <n v="4"/>
    <m/>
    <n v="2"/>
    <n v="6.3630000000000004"/>
    <n v="29.38"/>
    <n v="1.3"/>
    <n v="0.39"/>
    <m/>
    <n v="33"/>
    <n v="78"/>
    <n v="20"/>
    <n v="1"/>
    <n v="6"/>
    <n v="2"/>
    <n v="0"/>
    <m/>
    <n v="0"/>
    <n v="29"/>
    <n v="2"/>
    <n v="0"/>
    <n v="33"/>
    <n v="0.11000000000000376"/>
    <n v="78"/>
    <n v="0.51999999999999691"/>
    <n v="6"/>
    <n v="0.13333333333333286"/>
    <n v="2"/>
    <n v="6.6666666666666874E-2"/>
    <n v="20"/>
    <n v="1"/>
    <n v="1"/>
    <n v="0.10000000000000014"/>
    <n v="1"/>
    <x v="0"/>
  </r>
  <r>
    <s v="CASTROL"/>
    <x v="1"/>
    <d v="2009-02-17T00:00:00"/>
    <s v="SIN"/>
    <s v="UPA400"/>
    <x v="38"/>
    <x v="207"/>
    <n v="838364"/>
    <n v="104243"/>
    <n v="0"/>
    <n v="7"/>
    <m/>
    <n v="7"/>
    <n v="6.6"/>
    <n v="33.700000000000003"/>
    <n v="1.39"/>
    <n v="0.04"/>
    <m/>
    <n v="101"/>
    <n v="221"/>
    <n v="162"/>
    <n v="1"/>
    <n v="21"/>
    <n v="8"/>
    <n v="1"/>
    <n v="2"/>
    <n v="0"/>
    <n v="46"/>
    <n v="9"/>
    <n v="1"/>
    <n v="101"/>
    <n v="0.33666666666667072"/>
    <n v="221"/>
    <n v="1"/>
    <n v="21"/>
    <n v="0.46666666666666601"/>
    <n v="8"/>
    <n v="0.26666666666666683"/>
    <n v="162"/>
    <n v="1"/>
    <n v="1"/>
    <n v="0.10000000000000014"/>
    <n v="0"/>
    <x v="1"/>
  </r>
  <r>
    <s v="CASTROL"/>
    <x v="1"/>
    <d v="2009-02-17T00:00:00"/>
    <s v="SIN"/>
    <s v="UPA400"/>
    <x v="38"/>
    <x v="208"/>
    <n v="796394"/>
    <n v="62273"/>
    <n v="0"/>
    <n v="6"/>
    <m/>
    <n v="12"/>
    <n v="7.1"/>
    <n v="35.9"/>
    <n v="0.91"/>
    <n v="0.05"/>
    <s v="   CLARA"/>
    <n v="53"/>
    <n v="146"/>
    <n v="164"/>
    <n v="1"/>
    <n v="20"/>
    <n v="4"/>
    <n v="1"/>
    <n v="1"/>
    <n v="0"/>
    <n v="36"/>
    <n v="7"/>
    <n v="1"/>
    <n v="53"/>
    <n v="0.1766666666666703"/>
    <n v="146"/>
    <n v="0.97333333333333316"/>
    <n v="20"/>
    <n v="0.44444444444444381"/>
    <n v="4"/>
    <n v="0.13333333333333353"/>
    <n v="164"/>
    <n v="1"/>
    <n v="1"/>
    <n v="0.10000000000000014"/>
    <n v="0"/>
    <x v="2"/>
  </r>
  <r>
    <s v="SHELL"/>
    <x v="1"/>
    <d v="2009-02-17T00:00:00"/>
    <s v="SIN"/>
    <s v="UPA400"/>
    <x v="38"/>
    <x v="43"/>
    <n v="701186"/>
    <n v="53838"/>
    <n v="0"/>
    <n v="1.8"/>
    <n v="0"/>
    <n v="8.1"/>
    <n v="6.8"/>
    <n v="37.5"/>
    <m/>
    <n v="-1"/>
    <s v="Oscura"/>
    <n v="418.7"/>
    <n v="59"/>
    <n v="12.9"/>
    <n v="2"/>
    <n v="14.4"/>
    <n v="43.4"/>
    <n v="1.2"/>
    <n v="0"/>
    <n v="0"/>
    <n v="79.7"/>
    <n v="26.6"/>
    <n v="1.8"/>
    <n v="419"/>
    <n v="1.3"/>
    <n v="59"/>
    <n v="0.39333333333333037"/>
    <n v="14"/>
    <n v="0.31111111111111062"/>
    <n v="43"/>
    <n v="1"/>
    <n v="13"/>
    <n v="0.8666666666666667"/>
    <n v="2"/>
    <n v="0.20000000000000015"/>
    <n v="0"/>
    <x v="3"/>
  </r>
  <r>
    <s v="SHELL"/>
    <x v="1"/>
    <d v="2009-02-17T00:00:00"/>
    <s v="SIN"/>
    <s v="UPA400"/>
    <x v="38"/>
    <x v="185"/>
    <n v="675909"/>
    <n v="28561"/>
    <n v="0"/>
    <n v="0"/>
    <n v="0.1"/>
    <n v="8.5"/>
    <n v="7"/>
    <n v="38.6"/>
    <m/>
    <n v="0"/>
    <s v="Oscura"/>
    <n v="0"/>
    <n v="3.3"/>
    <n v="14.5"/>
    <n v="2.5"/>
    <n v="4.8"/>
    <n v="48.5"/>
    <n v="1.3"/>
    <n v="1.9"/>
    <n v="0"/>
    <n v="28.1"/>
    <n v="24.1"/>
    <n v="1.2"/>
    <n v="0"/>
    <n v="3.8380756905986857E-15"/>
    <n v="3"/>
    <n v="1.999999999999752E-2"/>
    <n v="5"/>
    <n v="0.11111111111111063"/>
    <n v="49"/>
    <n v="1"/>
    <n v="15"/>
    <n v="1"/>
    <n v="3"/>
    <n v="0.30000000000000016"/>
    <n v="0"/>
    <x v="4"/>
  </r>
  <r>
    <s v="SHELL"/>
    <x v="1"/>
    <d v="2009-02-17T00:00:00"/>
    <s v="SIN"/>
    <s v="UPA400"/>
    <x v="38"/>
    <x v="209"/>
    <n v="647348"/>
    <n v="188708"/>
    <n v="0"/>
    <n v="0"/>
    <n v="0"/>
    <n v="27.2"/>
    <n v="7"/>
    <n v="36.700000000000003"/>
    <m/>
    <n v="-1"/>
    <s v="Oscura"/>
    <n v="0"/>
    <n v="95.2"/>
    <n v="58.3"/>
    <n v="3.4"/>
    <n v="9.8000000000000007"/>
    <n v="95.7"/>
    <n v="0.8"/>
    <n v="1.7"/>
    <n v="0"/>
    <n v="121.2"/>
    <n v="45.7"/>
    <n v="2.2999999999999998"/>
    <n v="0"/>
    <n v="3.8380756905986857E-15"/>
    <n v="95"/>
    <n v="0.63333333333333097"/>
    <n v="10"/>
    <n v="0.22222222222222177"/>
    <n v="96"/>
    <n v="1"/>
    <n v="58"/>
    <n v="1"/>
    <n v="3"/>
    <n v="0.30000000000000016"/>
    <n v="0"/>
    <x v="5"/>
  </r>
  <r>
    <m/>
    <x v="1"/>
    <d v="2010-03-23T00:00:00"/>
    <s v="SIN"/>
    <s v="UPA400"/>
    <x v="39"/>
    <x v="210"/>
    <n v="902387"/>
    <n v="87763"/>
    <n v="0"/>
    <n v="11"/>
    <m/>
    <n v="6"/>
    <n v="5.8"/>
    <m/>
    <m/>
    <n v="0.5"/>
    <m/>
    <n v="930"/>
    <n v="177"/>
    <n v="8"/>
    <n v="0"/>
    <n v="20"/>
    <n v="64"/>
    <n v="0"/>
    <n v="1"/>
    <n v="3"/>
    <n v="37"/>
    <n v="7"/>
    <n v="2"/>
    <n v="930"/>
    <n v="1.5"/>
    <n v="177"/>
    <n v="1"/>
    <n v="20"/>
    <n v="0.44444444444444381"/>
    <n v="64"/>
    <n v="1"/>
    <n v="8"/>
    <n v="0.53333333333333344"/>
    <n v="0"/>
    <n v="1.3877787807814457E-16"/>
    <n v="1"/>
    <x v="0"/>
  </r>
  <r>
    <s v="CASTROL"/>
    <x v="1"/>
    <d v="2010-03-23T00:00:00"/>
    <s v="SIN"/>
    <s v="UPA400"/>
    <x v="39"/>
    <x v="211"/>
    <n v="856041"/>
    <n v="43779"/>
    <n v="0"/>
    <n v="5"/>
    <m/>
    <n v="9"/>
    <n v="5.9"/>
    <m/>
    <m/>
    <n v="0.19"/>
    <m/>
    <n v="155"/>
    <n v="91"/>
    <n v="2"/>
    <n v="0"/>
    <n v="14"/>
    <n v="11"/>
    <n v="0"/>
    <n v="0"/>
    <n v="1"/>
    <n v="44"/>
    <n v="8"/>
    <n v="1"/>
    <n v="155"/>
    <n v="0.5166666666666716"/>
    <n v="91"/>
    <n v="0.60666666666666413"/>
    <n v="14"/>
    <n v="0.31111111111111062"/>
    <n v="11"/>
    <n v="0.36666666666666681"/>
    <n v="2"/>
    <n v="0.13333333333333353"/>
    <n v="0"/>
    <n v="1.3877787807814457E-16"/>
    <n v="0"/>
    <x v="1"/>
  </r>
  <r>
    <s v="CASTROL"/>
    <x v="1"/>
    <d v="2010-03-23T00:00:00"/>
    <s v="SIN"/>
    <s v="UPA400"/>
    <x v="39"/>
    <x v="84"/>
    <n v="846091"/>
    <n v="33829"/>
    <n v="0"/>
    <n v="3"/>
    <m/>
    <n v="11"/>
    <n v="6.0810000000000004"/>
    <n v="28.81"/>
    <n v="1.22"/>
    <n v="0.19"/>
    <m/>
    <n v="86"/>
    <n v="66"/>
    <n v="2"/>
    <n v="0"/>
    <n v="9"/>
    <n v="9"/>
    <n v="0"/>
    <m/>
    <n v="0"/>
    <n v="46"/>
    <n v="5"/>
    <n v="1"/>
    <n v="86"/>
    <n v="0.2866666666666704"/>
    <n v="66"/>
    <n v="0.43999999999999695"/>
    <n v="9"/>
    <n v="0.19999999999999954"/>
    <n v="9"/>
    <n v="0.30000000000000016"/>
    <n v="2"/>
    <n v="0.13333333333333353"/>
    <n v="0"/>
    <n v="1.3877787807814457E-16"/>
    <n v="0"/>
    <x v="2"/>
  </r>
  <r>
    <s v="CASTROL"/>
    <x v="1"/>
    <d v="2010-03-23T00:00:00"/>
    <s v="SIN"/>
    <s v="UPA400"/>
    <x v="39"/>
    <x v="9"/>
    <n v="833190"/>
    <n v="20928"/>
    <n v="0"/>
    <n v="4"/>
    <m/>
    <n v="9"/>
    <n v="6.2"/>
    <m/>
    <m/>
    <n v="0.2"/>
    <m/>
    <n v="77"/>
    <n v="63"/>
    <n v="3"/>
    <n v="0"/>
    <n v="7"/>
    <n v="8"/>
    <n v="0"/>
    <n v="0"/>
    <n v="1"/>
    <n v="50"/>
    <n v="7"/>
    <n v="1"/>
    <n v="77"/>
    <n v="0.25666666666667021"/>
    <n v="63"/>
    <n v="0.41999999999999699"/>
    <n v="7"/>
    <n v="0.15555555555555509"/>
    <n v="8"/>
    <n v="0.26666666666666683"/>
    <n v="3"/>
    <n v="0.20000000000000018"/>
    <n v="0"/>
    <n v="1.3877787807814457E-16"/>
    <n v="0"/>
    <x v="3"/>
  </r>
  <r>
    <s v="CASTROL"/>
    <x v="1"/>
    <d v="2010-03-23T00:00:00"/>
    <s v="SIN"/>
    <s v="UPA400"/>
    <x v="39"/>
    <x v="212"/>
    <n v="786729"/>
    <n v="31266"/>
    <n v="0"/>
    <n v="5"/>
    <m/>
    <n v="3"/>
    <n v="6.1"/>
    <m/>
    <m/>
    <n v="0.31"/>
    <m/>
    <n v="152"/>
    <n v="150"/>
    <n v="5"/>
    <n v="1"/>
    <n v="5"/>
    <n v="14"/>
    <n v="0"/>
    <n v="0"/>
    <n v="0"/>
    <n v="42"/>
    <n v="3"/>
    <n v="0"/>
    <n v="152"/>
    <n v="0.50666666666667171"/>
    <n v="150"/>
    <n v="1"/>
    <n v="5"/>
    <n v="0.11111111111111063"/>
    <n v="14"/>
    <n v="0.46666666666666679"/>
    <n v="5"/>
    <n v="0.33333333333333348"/>
    <n v="1"/>
    <n v="0.10000000000000014"/>
    <n v="0"/>
    <x v="4"/>
  </r>
  <r>
    <s v="SHELL"/>
    <x v="1"/>
    <d v="2010-03-23T00:00:00"/>
    <s v="SIN"/>
    <s v="UPA400"/>
    <x v="39"/>
    <x v="148"/>
    <n v="766621"/>
    <n v="32500"/>
    <n v="0"/>
    <n v="5"/>
    <m/>
    <n v="10"/>
    <n v="7.1"/>
    <n v="36.299999999999997"/>
    <n v="1"/>
    <n v="0.1"/>
    <s v="Clara"/>
    <n v="40"/>
    <n v="97"/>
    <n v="176"/>
    <n v="1"/>
    <n v="19"/>
    <n v="2"/>
    <n v="1"/>
    <n v="1"/>
    <n v="0"/>
    <n v="28"/>
    <n v="5"/>
    <n v="1"/>
    <n v="40"/>
    <n v="0.13333333333333705"/>
    <n v="97"/>
    <n v="0.64666666666666439"/>
    <n v="19"/>
    <n v="0.42222222222222161"/>
    <n v="2"/>
    <n v="6.6666666666666874E-2"/>
    <n v="176"/>
    <n v="1"/>
    <n v="1"/>
    <n v="0.10000000000000014"/>
    <n v="0"/>
    <x v="5"/>
  </r>
  <r>
    <s v="SHELL"/>
    <x v="1"/>
    <d v="2010-03-23T00:00:00"/>
    <s v="SIN"/>
    <s v="UPA400"/>
    <x v="39"/>
    <x v="213"/>
    <n v="697306"/>
    <n v="60861"/>
    <n v="0"/>
    <n v="1.8"/>
    <n v="0"/>
    <n v="7.9"/>
    <n v="7.1"/>
    <n v="37.200000000000003"/>
    <m/>
    <n v="-1"/>
    <s v="Oscura"/>
    <n v="69"/>
    <n v="48"/>
    <n v="2.7"/>
    <n v="2.5"/>
    <n v="6.2"/>
    <n v="13.1"/>
    <n v="0.9"/>
    <n v="0"/>
    <n v="0"/>
    <n v="119.1"/>
    <n v="30.4"/>
    <n v="0.2"/>
    <n v="69"/>
    <n v="0.23000000000000353"/>
    <n v="48"/>
    <n v="0.31999999999999718"/>
    <n v="6"/>
    <n v="0.13333333333333286"/>
    <n v="13"/>
    <n v="0.43333333333333346"/>
    <n v="3"/>
    <n v="0.20000000000000018"/>
    <n v="3"/>
    <n v="0.30000000000000016"/>
    <n v="0"/>
    <x v="6"/>
  </r>
  <r>
    <s v="SHELL"/>
    <x v="1"/>
    <d v="2010-03-23T00:00:00"/>
    <s v="SIN"/>
    <s v="UPA400"/>
    <x v="39"/>
    <x v="214"/>
    <n v="667261"/>
    <n v="30816"/>
    <n v="0"/>
    <n v="0"/>
    <n v="0"/>
    <n v="2.4"/>
    <n v="7"/>
    <n v="32.299999999999997"/>
    <m/>
    <n v="-1"/>
    <s v="Oscura"/>
    <n v="43.7"/>
    <n v="2.2999999999999998"/>
    <n v="2.1"/>
    <n v="1.3"/>
    <n v="3.9"/>
    <n v="10.4"/>
    <n v="1.2"/>
    <n v="1.2"/>
    <n v="0"/>
    <n v="39.700000000000003"/>
    <n v="20.8"/>
    <n v="0.3"/>
    <n v="44"/>
    <n v="0.14666666666667036"/>
    <n v="2"/>
    <n v="1.3333333333330852E-2"/>
    <n v="4"/>
    <n v="8.8888888888888407E-2"/>
    <n v="10"/>
    <n v="0.33339999999999997"/>
    <n v="2"/>
    <n v="0.13333333333333353"/>
    <n v="1"/>
    <n v="0.10000000000000014"/>
    <n v="0"/>
    <x v="7"/>
  </r>
  <r>
    <s v="CASTROL"/>
    <x v="1"/>
    <d v="2010-03-23T00:00:00"/>
    <s v="SIN"/>
    <s v="UPA400"/>
    <x v="39"/>
    <x v="162"/>
    <n v="636445"/>
    <n v="182729"/>
    <n v="0"/>
    <n v="0"/>
    <n v="0"/>
    <n v="9.3000000000000007"/>
    <n v="6.8"/>
    <n v="34.5"/>
    <m/>
    <n v="-1"/>
    <s v="Oscura"/>
    <n v="250"/>
    <n v="55.6"/>
    <n v="11.8"/>
    <n v="2.6"/>
    <n v="9.1999999999999993"/>
    <n v="25.1"/>
    <n v="0.9"/>
    <n v="1"/>
    <n v="0"/>
    <n v="161.80000000000001"/>
    <n v="36.1"/>
    <n v="0.9"/>
    <n v="250"/>
    <n v="0.83333333333333504"/>
    <n v="56"/>
    <n v="0.37333333333333041"/>
    <n v="9"/>
    <n v="0.19999999999999954"/>
    <n v="25"/>
    <n v="0.83333333333333337"/>
    <n v="12"/>
    <n v="0.8"/>
    <n v="3"/>
    <n v="0.30000000000000016"/>
    <n v="0"/>
    <x v="8"/>
  </r>
  <r>
    <m/>
    <x v="1"/>
    <d v="2013-09-16T00:00:00"/>
    <s v="SIN"/>
    <s v="UPA400"/>
    <x v="40"/>
    <x v="215"/>
    <n v="919064"/>
    <n v="71787"/>
    <n v="0"/>
    <n v="6"/>
    <m/>
    <n v="2"/>
    <n v="5.9"/>
    <m/>
    <m/>
    <n v="0.37"/>
    <m/>
    <n v="58"/>
    <n v="252"/>
    <n v="12"/>
    <n v="2"/>
    <n v="15"/>
    <n v="6"/>
    <n v="0"/>
    <n v="2"/>
    <n v="0"/>
    <n v="64"/>
    <n v="29"/>
    <n v="1"/>
    <n v="58"/>
    <n v="0.19333333333333694"/>
    <n v="252"/>
    <n v="1"/>
    <n v="15"/>
    <n v="0.33333333333333282"/>
    <n v="6"/>
    <n v="0.20000000000000018"/>
    <n v="12"/>
    <n v="0.8"/>
    <n v="2"/>
    <n v="0.20000000000000015"/>
    <n v="1"/>
    <x v="0"/>
  </r>
  <r>
    <m/>
    <x v="1"/>
    <d v="2013-09-16T00:00:00"/>
    <s v="SIN"/>
    <s v="UPA400"/>
    <x v="40"/>
    <x v="216"/>
    <n v="892985"/>
    <n v="45708"/>
    <n v="0"/>
    <n v="5"/>
    <m/>
    <n v="2"/>
    <n v="5.9"/>
    <m/>
    <m/>
    <n v="0.3"/>
    <m/>
    <n v="46"/>
    <n v="185"/>
    <n v="20"/>
    <n v="2"/>
    <n v="11"/>
    <n v="4"/>
    <n v="1"/>
    <n v="2"/>
    <n v="0"/>
    <n v="34"/>
    <n v="4"/>
    <n v="1"/>
    <n v="46"/>
    <n v="0.15333333333333701"/>
    <n v="185"/>
    <n v="1"/>
    <n v="11"/>
    <n v="0.24444444444444399"/>
    <n v="4"/>
    <n v="0.13333333333333353"/>
    <n v="20"/>
    <n v="1"/>
    <n v="2"/>
    <n v="0.20000000000000015"/>
    <n v="0"/>
    <x v="1"/>
  </r>
  <r>
    <s v="CASTROL"/>
    <x v="1"/>
    <d v="2013-09-16T00:00:00"/>
    <s v="SIN"/>
    <s v="UPA400"/>
    <x v="40"/>
    <x v="139"/>
    <n v="774581"/>
    <n v="45977"/>
    <n v="0"/>
    <n v="8"/>
    <m/>
    <n v="2"/>
    <n v="5.8639999999999999"/>
    <n v="27.39"/>
    <n v="1.22"/>
    <n v="0.25"/>
    <m/>
    <n v="105"/>
    <n v="139"/>
    <n v="4"/>
    <n v="0"/>
    <n v="13"/>
    <n v="12"/>
    <n v="0"/>
    <m/>
    <n v="0"/>
    <n v="34"/>
    <n v="4"/>
    <n v="1"/>
    <n v="105"/>
    <n v="0.35000000000000414"/>
    <n v="139"/>
    <n v="0.92666666666666619"/>
    <n v="13"/>
    <n v="0.28888888888888842"/>
    <n v="12"/>
    <n v="0.40000000000000013"/>
    <n v="4"/>
    <n v="0.26666666666666683"/>
    <n v="0"/>
    <n v="1.3877787807814457E-16"/>
    <n v="0"/>
    <x v="2"/>
  </r>
  <r>
    <s v="CASTROL"/>
    <x v="1"/>
    <d v="2013-09-16T00:00:00"/>
    <s v="SIN"/>
    <s v="UPA400"/>
    <x v="40"/>
    <x v="212"/>
    <n v="724709"/>
    <n v="30194"/>
    <n v="0"/>
    <n v="7"/>
    <m/>
    <n v="4"/>
    <n v="6.1"/>
    <m/>
    <m/>
    <n v="0.78"/>
    <m/>
    <n v="176"/>
    <n v="135"/>
    <n v="13"/>
    <n v="0"/>
    <n v="12"/>
    <n v="18"/>
    <n v="0"/>
    <n v="0"/>
    <n v="1"/>
    <n v="41"/>
    <n v="12"/>
    <n v="2"/>
    <n v="176"/>
    <n v="0.58666666666667089"/>
    <n v="135"/>
    <n v="0.89999999999999936"/>
    <n v="12"/>
    <n v="0.26666666666666622"/>
    <n v="18"/>
    <n v="0.60000000000000009"/>
    <n v="13"/>
    <n v="0.8666666666666667"/>
    <n v="0"/>
    <n v="1.3877787807814457E-16"/>
    <n v="0"/>
    <x v="3"/>
  </r>
  <r>
    <s v="SHELL"/>
    <x v="1"/>
    <d v="2013-09-16T00:00:00"/>
    <s v="SIN"/>
    <s v="UPA400"/>
    <x v="40"/>
    <x v="155"/>
    <n v="755463"/>
    <n v="118591"/>
    <n v="0"/>
    <n v="5"/>
    <m/>
    <n v="7"/>
    <n v="7.2"/>
    <n v="37.4"/>
    <n v="1.1000000000000001"/>
    <n v="0.1"/>
    <s v="Clara"/>
    <n v="340"/>
    <n v="300"/>
    <n v="6"/>
    <n v="2"/>
    <n v="14"/>
    <n v="20"/>
    <n v="0"/>
    <n v="2"/>
    <n v="0"/>
    <n v="36"/>
    <n v="9"/>
    <n v="1"/>
    <n v="340"/>
    <n v="1.3"/>
    <n v="300"/>
    <n v="1"/>
    <n v="14"/>
    <n v="0.31111111111111062"/>
    <n v="20"/>
    <n v="0.66666666666666674"/>
    <n v="6"/>
    <n v="0.40000000000000013"/>
    <n v="2"/>
    <n v="0.20000000000000015"/>
    <n v="0"/>
    <x v="4"/>
  </r>
  <r>
    <s v="CASTROL"/>
    <x v="1"/>
    <d v="2013-09-16T00:00:00"/>
    <s v="SIN"/>
    <s v="UPA400"/>
    <x v="40"/>
    <x v="217"/>
    <n v="730603"/>
    <n v="93731"/>
    <n v="0"/>
    <n v="4"/>
    <n v="0"/>
    <n v="7"/>
    <n v="7.1"/>
    <n v="37.5"/>
    <n v="1"/>
    <n v="0.1"/>
    <s v="Clara"/>
    <n v="200"/>
    <n v="158"/>
    <n v="7"/>
    <n v="1"/>
    <n v="10"/>
    <n v="15"/>
    <n v="0"/>
    <n v="1"/>
    <n v="0"/>
    <n v="33"/>
    <n v="6"/>
    <n v="1"/>
    <n v="200"/>
    <n v="0.66666666666667007"/>
    <n v="158"/>
    <n v="1"/>
    <n v="10"/>
    <n v="0.22222222222222177"/>
    <n v="15"/>
    <n v="0.50000000000000011"/>
    <n v="7"/>
    <n v="0.46666666666666679"/>
    <n v="1"/>
    <n v="0.10000000000000014"/>
    <n v="0"/>
    <x v="5"/>
  </r>
  <r>
    <s v="CASTROL"/>
    <x v="1"/>
    <d v="2013-09-16T00:00:00"/>
    <s v="CON"/>
    <s v="UPA400"/>
    <x v="40"/>
    <x v="218"/>
    <n v="700147"/>
    <n v="63275"/>
    <n v="0"/>
    <n v="62"/>
    <n v="0"/>
    <n v="15.7"/>
    <n v="6.8"/>
    <n v="37.6"/>
    <m/>
    <n v="-1"/>
    <s v="Oscura"/>
    <n v="233"/>
    <n v="96.5"/>
    <n v="5.8"/>
    <n v="2.6"/>
    <n v="7.8"/>
    <n v="21.8"/>
    <n v="1.1000000000000001"/>
    <n v="0"/>
    <n v="0"/>
    <n v="68.7"/>
    <n v="20.6"/>
    <n v="12.2"/>
    <n v="233"/>
    <n v="0.77666666666666895"/>
    <n v="97"/>
    <n v="0.64666666666666439"/>
    <n v="8"/>
    <n v="0.17777777777777731"/>
    <n v="22"/>
    <n v="0.73333333333333339"/>
    <n v="6"/>
    <n v="0.40000000000000013"/>
    <n v="3"/>
    <n v="0.30000000000000016"/>
    <n v="0"/>
    <x v="6"/>
  </r>
  <r>
    <s v="CASTROL"/>
    <x v="1"/>
    <d v="2013-09-16T00:00:00"/>
    <s v="CON"/>
    <s v="UPA400"/>
    <x v="40"/>
    <x v="219"/>
    <n v="666944"/>
    <n v="30072"/>
    <n v="0"/>
    <n v="0.4"/>
    <n v="0"/>
    <n v="19.8"/>
    <n v="8"/>
    <n v="38.799999999999997"/>
    <m/>
    <n v="-1"/>
    <s v="Oscura"/>
    <n v="106.5"/>
    <n v="51.1"/>
    <n v="3.3"/>
    <n v="7.3"/>
    <n v="9.9"/>
    <n v="16.3"/>
    <n v="0.8"/>
    <n v="0"/>
    <n v="0"/>
    <n v="378"/>
    <n v="43.8"/>
    <n v="12.8"/>
    <n v="107"/>
    <n v="0.35666666666667085"/>
    <n v="51"/>
    <n v="0.33999999999999714"/>
    <n v="10"/>
    <n v="0.22222222222222177"/>
    <n v="16"/>
    <n v="0.53333333333333344"/>
    <n v="3"/>
    <n v="0.20000000000000018"/>
    <n v="7"/>
    <n v="0.70000000000000007"/>
    <n v="0"/>
    <x v="7"/>
  </r>
  <r>
    <s v="CASTROL"/>
    <x v="1"/>
    <d v="2013-09-16T00:00:00"/>
    <s v="CON"/>
    <s v="UPA400"/>
    <x v="40"/>
    <x v="162"/>
    <n v="636872"/>
    <n v="182528"/>
    <n v="0"/>
    <n v="0"/>
    <n v="0"/>
    <n v="35.299999999999997"/>
    <n v="6.8"/>
    <n v="37.9"/>
    <m/>
    <n v="-1"/>
    <s v="Oscura"/>
    <n v="0"/>
    <n v="81.8"/>
    <n v="17.100000000000001"/>
    <n v="5.3"/>
    <n v="12.6"/>
    <n v="29.6"/>
    <n v="0.9"/>
    <n v="1.4"/>
    <n v="0"/>
    <n v="96.8"/>
    <n v="32"/>
    <n v="3.1"/>
    <n v="0"/>
    <n v="3.8380756905986857E-15"/>
    <n v="82"/>
    <n v="0.54666666666666375"/>
    <n v="13"/>
    <n v="0.28888888888888842"/>
    <n v="30"/>
    <n v="1"/>
    <n v="17"/>
    <n v="1"/>
    <n v="5"/>
    <n v="0.50000000000000011"/>
    <n v="0"/>
    <x v="8"/>
  </r>
  <r>
    <m/>
    <x v="1"/>
    <d v="2014-09-04T00:00:00"/>
    <s v="SIN"/>
    <s v="UPA400"/>
    <x v="41"/>
    <x v="220"/>
    <n v="903221"/>
    <n v="90959"/>
    <n v="0"/>
    <n v="8"/>
    <m/>
    <n v="12"/>
    <n v="5.7"/>
    <m/>
    <m/>
    <n v="0.24"/>
    <m/>
    <n v="258"/>
    <n v="182"/>
    <n v="4"/>
    <n v="1"/>
    <n v="28"/>
    <n v="23"/>
    <n v="1"/>
    <n v="1"/>
    <n v="1"/>
    <n v="68"/>
    <n v="22"/>
    <n v="1"/>
    <n v="258"/>
    <n v="0.86000000000000143"/>
    <n v="182"/>
    <n v="1"/>
    <n v="28"/>
    <n v="0.62222222222222168"/>
    <n v="23"/>
    <n v="0.76666666666666672"/>
    <n v="4"/>
    <n v="0.26666666666666683"/>
    <n v="1"/>
    <n v="0.10000000000000014"/>
    <n v="1"/>
    <x v="0"/>
  </r>
  <r>
    <s v="SHELL"/>
    <x v="1"/>
    <d v="2014-09-04T00:00:00"/>
    <s v="SIN"/>
    <s v="UPA400"/>
    <x v="41"/>
    <x v="2"/>
    <n v="762543"/>
    <n v="8883"/>
    <n v="0"/>
    <n v="2"/>
    <m/>
    <n v="2"/>
    <n v="6.5049999999999999"/>
    <n v="30.13"/>
    <n v="1.38"/>
    <n v="0.32"/>
    <m/>
    <n v="51"/>
    <n v="34"/>
    <n v="14"/>
    <n v="0"/>
    <n v="6"/>
    <n v="7"/>
    <n v="0"/>
    <m/>
    <n v="0"/>
    <n v="36"/>
    <n v="2"/>
    <n v="0"/>
    <n v="51"/>
    <n v="0.17000000000000365"/>
    <n v="34"/>
    <n v="0.22666666666666402"/>
    <n v="6"/>
    <n v="0.13333333333333286"/>
    <n v="7"/>
    <n v="0.2333333333333335"/>
    <n v="14"/>
    <n v="0.93333333333333335"/>
    <n v="0"/>
    <n v="1.3877787807814457E-16"/>
    <n v="0"/>
    <x v="1"/>
  </r>
  <r>
    <s v="CASTROL"/>
    <x v="1"/>
    <d v="2014-09-04T00:00:00"/>
    <s v="SIN"/>
    <s v="UPA400"/>
    <x v="41"/>
    <x v="221"/>
    <n v="749654"/>
    <n v="102740"/>
    <n v="0"/>
    <n v="5"/>
    <m/>
    <n v="4"/>
    <n v="6.9"/>
    <n v="34.9"/>
    <n v="1.0900000000000001"/>
    <n v="0.03"/>
    <m/>
    <n v="96"/>
    <n v="98"/>
    <n v="12"/>
    <n v="0"/>
    <n v="12"/>
    <n v="13"/>
    <n v="0"/>
    <n v="1"/>
    <n v="1"/>
    <n v="36"/>
    <n v="8"/>
    <n v="1"/>
    <n v="96"/>
    <n v="0.32000000000000395"/>
    <n v="98"/>
    <n v="0.6533333333333311"/>
    <n v="12"/>
    <n v="0.26666666666666622"/>
    <n v="13"/>
    <n v="0.43333333333333346"/>
    <n v="12"/>
    <n v="0.8"/>
    <n v="0"/>
    <n v="1.3877787807814457E-16"/>
    <n v="0"/>
    <x v="2"/>
  </r>
  <r>
    <s v="CASTROL"/>
    <x v="1"/>
    <d v="2014-09-04T00:00:00"/>
    <s v="CON"/>
    <s v="UPA400"/>
    <x v="41"/>
    <x v="172"/>
    <n v="709236"/>
    <n v="62322"/>
    <n v="0"/>
    <n v="4"/>
    <m/>
    <n v="4"/>
    <n v="7.1"/>
    <n v="36.200000000000003"/>
    <n v="1.1299999999999999"/>
    <n v="0.06"/>
    <s v=""/>
    <n v="103"/>
    <n v="101"/>
    <n v="3"/>
    <n v="0"/>
    <n v="10"/>
    <n v="13"/>
    <n v="0"/>
    <n v="0"/>
    <n v="0"/>
    <n v="30"/>
    <n v="4"/>
    <n v="1"/>
    <n v="103"/>
    <n v="0.34333333333333743"/>
    <n v="101"/>
    <n v="0.67333333333333123"/>
    <n v="10"/>
    <n v="0.22222222222222177"/>
    <n v="13"/>
    <n v="0.43333333333333346"/>
    <n v="3"/>
    <n v="0.20000000000000018"/>
    <n v="0"/>
    <n v="1.3877787807814457E-16"/>
    <n v="0"/>
    <x v="3"/>
  </r>
  <r>
    <s v="SHELL"/>
    <x v="1"/>
    <d v="2014-09-04T00:00:00"/>
    <s v="CON"/>
    <s v="UPA400"/>
    <x v="41"/>
    <x v="222"/>
    <n v="694515"/>
    <n v="183091"/>
    <n v="0"/>
    <n v="8"/>
    <n v="0"/>
    <n v="11"/>
    <n v="7.1"/>
    <n v="37.299999999999997"/>
    <n v="0.1"/>
    <n v="0"/>
    <s v="Clara"/>
    <n v="580"/>
    <n v="262"/>
    <n v="40"/>
    <n v="1"/>
    <n v="19"/>
    <n v="33"/>
    <n v="0"/>
    <n v="2"/>
    <n v="0"/>
    <n v="56"/>
    <n v="51"/>
    <n v="5"/>
    <n v="580"/>
    <n v="1"/>
    <n v="262"/>
    <n v="1"/>
    <n v="19"/>
    <n v="0.42222222222222161"/>
    <n v="33"/>
    <n v="1"/>
    <n v="40"/>
    <n v="1"/>
    <n v="1"/>
    <n v="0.10000000000000014"/>
    <n v="0"/>
    <x v="4"/>
  </r>
  <r>
    <s v="CASTROL"/>
    <x v="1"/>
    <d v="2014-09-04T00:00:00"/>
    <s v="CON"/>
    <s v="UPA400"/>
    <x v="41"/>
    <x v="223"/>
    <n v="678047"/>
    <n v="31133"/>
    <n v="0"/>
    <n v="5"/>
    <n v="0"/>
    <n v="3"/>
    <n v="7.2"/>
    <n v="37.5"/>
    <n v="0.5"/>
    <n v="0.1"/>
    <s v="Clara"/>
    <n v="93"/>
    <n v="91"/>
    <n v="5"/>
    <n v="0"/>
    <n v="10"/>
    <n v="16"/>
    <n v="0"/>
    <n v="0"/>
    <n v="0"/>
    <n v="33"/>
    <n v="5"/>
    <n v="1"/>
    <n v="93"/>
    <n v="0.31000000000000388"/>
    <n v="91"/>
    <n v="0.60666666666666413"/>
    <n v="10"/>
    <n v="0.22222222222222177"/>
    <n v="16"/>
    <n v="0.53333333333333344"/>
    <n v="5"/>
    <n v="0.33333333333333348"/>
    <n v="0"/>
    <n v="1.3877787807814457E-16"/>
    <n v="0"/>
    <x v="5"/>
  </r>
  <r>
    <s v="CASTROL"/>
    <x v="1"/>
    <d v="2014-09-04T00:00:00"/>
    <s v="CON"/>
    <s v="UPA400"/>
    <x v="41"/>
    <x v="224"/>
    <n v="646914"/>
    <n v="182366"/>
    <n v="0"/>
    <n v="2"/>
    <n v="-1"/>
    <n v="10"/>
    <n v="7"/>
    <n v="36.799999999999997"/>
    <n v="0.1"/>
    <n v="0.1"/>
    <s v="Clara"/>
    <n v="244"/>
    <n v="109"/>
    <n v="9"/>
    <n v="1"/>
    <n v="19"/>
    <n v="19"/>
    <n v="0"/>
    <n v="1"/>
    <n v="-1"/>
    <n v="47"/>
    <n v="8"/>
    <n v="2"/>
    <n v="244"/>
    <n v="0.81333333333333524"/>
    <n v="109"/>
    <n v="0.72666666666666491"/>
    <n v="19"/>
    <n v="0.42222222222222161"/>
    <n v="19"/>
    <n v="0.63333333333333341"/>
    <n v="9"/>
    <n v="0.60000000000000009"/>
    <n v="1"/>
    <n v="0.10000000000000014"/>
    <n v="0"/>
    <x v="6"/>
  </r>
  <r>
    <s v="SHELL"/>
    <x v="1"/>
    <d v="2014-09-04T00:00:00"/>
    <s v="CON"/>
    <s v="UPA400"/>
    <x v="41"/>
    <x v="225"/>
    <n v="644312"/>
    <n v="132888"/>
    <n v="0"/>
    <n v="34.9"/>
    <n v="0"/>
    <n v="11.9"/>
    <n v="8"/>
    <n v="39.1"/>
    <n v="0"/>
    <n v="-1"/>
    <s v="Oscura"/>
    <n v="229.3"/>
    <n v="160.19999999999999"/>
    <n v="14.6"/>
    <n v="7.9"/>
    <n v="16.100000000000001"/>
    <n v="40.799999999999997"/>
    <n v="1.1000000000000001"/>
    <n v="0"/>
    <n v="0"/>
    <n v="165.4"/>
    <n v="29.2"/>
    <n v="4.9000000000000004"/>
    <n v="229"/>
    <n v="0.76333333333333575"/>
    <n v="160"/>
    <n v="1"/>
    <n v="16"/>
    <n v="0.35555555555555501"/>
    <n v="41"/>
    <n v="1"/>
    <n v="15"/>
    <n v="1"/>
    <n v="8"/>
    <n v="0.8"/>
    <n v="0"/>
    <x v="7"/>
  </r>
  <r>
    <s v="CASTROL"/>
    <x v="1"/>
    <d v="2014-09-04T00:00:00"/>
    <s v="CON"/>
    <s v="UPA400"/>
    <x v="41"/>
    <x v="64"/>
    <n v="601278"/>
    <n v="136730"/>
    <n v="0"/>
    <n v="0"/>
    <n v="0"/>
    <n v="18.8"/>
    <n v="6.8"/>
    <n v="40.1"/>
    <m/>
    <n v="-1"/>
    <s v="Oscura"/>
    <n v="75.400000000000006"/>
    <n v="2.1"/>
    <n v="6.1"/>
    <n v="2.4"/>
    <n v="0.6"/>
    <n v="25.3"/>
    <n v="1.2"/>
    <n v="2.9"/>
    <n v="0"/>
    <n v="139.1"/>
    <n v="31.4"/>
    <n v="2"/>
    <n v="75"/>
    <n v="0.2500000000000035"/>
    <n v="2"/>
    <n v="1.3333333333330852E-2"/>
    <n v="1"/>
    <n v="2.222222222222173E-2"/>
    <n v="25"/>
    <n v="0.83333333333333337"/>
    <n v="6"/>
    <n v="0.40000000000000013"/>
    <n v="2"/>
    <n v="0.20000000000000015"/>
    <n v="0"/>
    <x v="8"/>
  </r>
  <r>
    <s v="SHELL"/>
    <x v="1"/>
    <d v="2014-09-04T00:00:00"/>
    <s v="CON"/>
    <s v="UPA400"/>
    <x v="41"/>
    <x v="5"/>
    <n v="606850"/>
    <n v="95426"/>
    <n v="0"/>
    <n v="0"/>
    <n v="0"/>
    <n v="12.9"/>
    <n v="6.8"/>
    <n v="37"/>
    <m/>
    <n v="-1"/>
    <s v="Oscura"/>
    <n v="123.8"/>
    <n v="40.5"/>
    <n v="5.8"/>
    <n v="2.8"/>
    <n v="5.4"/>
    <n v="22.9"/>
    <n v="0.7"/>
    <n v="1.9"/>
    <n v="0"/>
    <n v="88.2"/>
    <n v="31"/>
    <n v="1.1000000000000001"/>
    <n v="124"/>
    <n v="0.41333333333333788"/>
    <n v="41"/>
    <n v="0.2733333333333306"/>
    <n v="5"/>
    <n v="0.11111111111111063"/>
    <n v="23"/>
    <n v="0.76666666666666672"/>
    <n v="6"/>
    <n v="0.40000000000000013"/>
    <n v="3"/>
    <n v="0.30000000000000016"/>
    <n v="0"/>
    <x v="9"/>
  </r>
  <r>
    <s v="SHELL"/>
    <x v="1"/>
    <d v="2011-09-08T00:00:00"/>
    <s v="SIN"/>
    <s v="UPA400"/>
    <x v="42"/>
    <x v="226"/>
    <n v="859023"/>
    <n v="40694"/>
    <n v="0"/>
    <n v="10"/>
    <m/>
    <n v="6"/>
    <n v="6.6"/>
    <m/>
    <m/>
    <n v="0.04"/>
    <m/>
    <n v="104"/>
    <n v="102"/>
    <n v="1"/>
    <n v="0"/>
    <n v="7"/>
    <n v="11"/>
    <n v="0"/>
    <n v="0"/>
    <n v="0"/>
    <n v="89"/>
    <n v="8"/>
    <n v="2"/>
    <n v="104"/>
    <n v="0.34666666666667079"/>
    <n v="102"/>
    <n v="0.67999999999999794"/>
    <n v="7"/>
    <n v="0.15555555555555509"/>
    <n v="11"/>
    <n v="0.36666666666666681"/>
    <n v="1"/>
    <n v="6.666666666666686E-2"/>
    <n v="0"/>
    <n v="1.3877787807814457E-16"/>
    <n v="1"/>
    <x v="0"/>
  </r>
  <r>
    <m/>
    <x v="1"/>
    <d v="2011-09-08T00:00:00"/>
    <s v="SIN"/>
    <s v="UPA400"/>
    <x v="42"/>
    <x v="23"/>
    <n v="823916"/>
    <n v="5460"/>
    <n v="0"/>
    <n v="6"/>
    <m/>
    <n v="5"/>
    <n v="6.6"/>
    <m/>
    <m/>
    <n v="0.03"/>
    <m/>
    <n v="46"/>
    <n v="66"/>
    <n v="2"/>
    <n v="0"/>
    <n v="5"/>
    <n v="6"/>
    <n v="0"/>
    <n v="0"/>
    <n v="0"/>
    <n v="81"/>
    <n v="3"/>
    <n v="1"/>
    <n v="46"/>
    <n v="0.15333333333333701"/>
    <n v="66"/>
    <n v="0.43999999999999695"/>
    <n v="5"/>
    <n v="0.11111111111111063"/>
    <n v="6"/>
    <n v="0.20000000000000018"/>
    <n v="2"/>
    <n v="0.13333333333333353"/>
    <n v="0"/>
    <n v="1.3877787807814457E-16"/>
    <n v="0"/>
    <x v="1"/>
  </r>
  <r>
    <m/>
    <x v="1"/>
    <d v="2011-09-08T00:00:00"/>
    <s v="SIN"/>
    <s v="UPA400"/>
    <x v="42"/>
    <x v="227"/>
    <n v="918329"/>
    <n v="189725"/>
    <n v="0"/>
    <n v="8"/>
    <m/>
    <n v="2"/>
    <n v="5.7"/>
    <m/>
    <m/>
    <n v="0.04"/>
    <m/>
    <n v="123"/>
    <n v="180"/>
    <n v="9"/>
    <n v="1"/>
    <n v="14"/>
    <n v="12"/>
    <n v="0"/>
    <n v="1"/>
    <n v="0"/>
    <n v="45"/>
    <n v="9"/>
    <n v="1"/>
    <n v="123"/>
    <n v="0.41000000000000453"/>
    <n v="180"/>
    <n v="1"/>
    <n v="14"/>
    <n v="0.31111111111111062"/>
    <n v="12"/>
    <n v="0.40000000000000013"/>
    <n v="9"/>
    <n v="0.60000000000000009"/>
    <n v="1"/>
    <n v="0.10000000000000014"/>
    <n v="0"/>
    <x v="2"/>
  </r>
  <r>
    <s v="SHELL"/>
    <x v="1"/>
    <d v="2011-09-08T00:00:00"/>
    <s v="SIN"/>
    <s v="UPA400"/>
    <x v="42"/>
    <x v="13"/>
    <n v="763753"/>
    <n v="3541"/>
    <n v="0"/>
    <n v="3"/>
    <m/>
    <n v="1"/>
    <n v="6.5640000000000001"/>
    <n v="30.36"/>
    <n v="1.27"/>
    <n v="0.36"/>
    <m/>
    <n v="46"/>
    <n v="39"/>
    <n v="1"/>
    <n v="0"/>
    <n v="12"/>
    <n v="7"/>
    <n v="0"/>
    <m/>
    <n v="0"/>
    <n v="35"/>
    <n v="1"/>
    <n v="0"/>
    <n v="46"/>
    <n v="0.15333333333333701"/>
    <n v="39"/>
    <n v="0.25999999999999729"/>
    <n v="12"/>
    <n v="0.26666666666666622"/>
    <n v="7"/>
    <n v="0.2333333333333335"/>
    <n v="1"/>
    <n v="6.666666666666686E-2"/>
    <n v="0"/>
    <n v="1.3877787807814457E-16"/>
    <n v="0"/>
    <x v="3"/>
  </r>
  <r>
    <s v="CASTROL"/>
    <x v="1"/>
    <d v="2011-09-08T00:00:00"/>
    <s v="SIN"/>
    <s v="UPA400"/>
    <x v="42"/>
    <x v="33"/>
    <n v="754531"/>
    <n v="65884"/>
    <n v="0"/>
    <n v="5"/>
    <m/>
    <n v="4"/>
    <n v="7.1"/>
    <n v="34.200000000000003"/>
    <n v="1.48"/>
    <n v="0.03"/>
    <m/>
    <n v="102"/>
    <n v="139"/>
    <n v="5"/>
    <n v="1"/>
    <n v="20"/>
    <n v="11"/>
    <n v="1"/>
    <n v="1"/>
    <n v="0"/>
    <n v="36"/>
    <n v="9"/>
    <n v="1"/>
    <n v="102"/>
    <n v="0.34000000000000408"/>
    <n v="139"/>
    <n v="0.92666666666666619"/>
    <n v="20"/>
    <n v="0.44444444444444381"/>
    <n v="11"/>
    <n v="0.36666666666666681"/>
    <n v="5"/>
    <n v="0.33333333333333348"/>
    <n v="1"/>
    <n v="0.10000000000000014"/>
    <n v="0"/>
    <x v="4"/>
  </r>
  <r>
    <s v="CASTROL"/>
    <x v="1"/>
    <d v="2011-09-08T00:00:00"/>
    <s v="SIN"/>
    <s v="UPA400"/>
    <x v="42"/>
    <x v="228"/>
    <n v="719458"/>
    <n v="30811"/>
    <n v="0"/>
    <n v="5"/>
    <m/>
    <n v="4"/>
    <n v="7.3"/>
    <n v="37"/>
    <n v="0.6"/>
    <n v="0.06"/>
    <s v=""/>
    <n v="69"/>
    <n v="130"/>
    <n v="3"/>
    <n v="1"/>
    <n v="11"/>
    <n v="8"/>
    <n v="0"/>
    <n v="1"/>
    <n v="0"/>
    <n v="36"/>
    <n v="11"/>
    <n v="1"/>
    <n v="69"/>
    <n v="0.23000000000000353"/>
    <n v="130"/>
    <n v="0.86670000000000003"/>
    <n v="11"/>
    <n v="0.24444444444444399"/>
    <n v="8"/>
    <n v="0.26666666666666683"/>
    <n v="3"/>
    <n v="0.20000000000000018"/>
    <n v="1"/>
    <n v="0.10000000000000014"/>
    <n v="0"/>
    <x v="5"/>
  </r>
  <r>
    <s v="CASTROL"/>
    <x v="1"/>
    <d v="2011-09-08T00:00:00"/>
    <s v="SIN"/>
    <s v="UPA400"/>
    <x v="42"/>
    <x v="229"/>
    <n v="688647"/>
    <n v="180867"/>
    <n v="0"/>
    <n v="13"/>
    <n v="0"/>
    <n v="16"/>
    <n v="7"/>
    <n v="39.1"/>
    <n v="0.4"/>
    <n v="0.1"/>
    <s v="Clara"/>
    <n v="219"/>
    <n v="240"/>
    <n v="9"/>
    <n v="1"/>
    <n v="28"/>
    <n v="17"/>
    <n v="1"/>
    <n v="2"/>
    <n v="0"/>
    <n v="68"/>
    <n v="28"/>
    <n v="3"/>
    <n v="219"/>
    <n v="0.73000000000000276"/>
    <n v="240"/>
    <n v="1"/>
    <n v="28"/>
    <n v="0.62222222222222168"/>
    <n v="17"/>
    <n v="0.56666666666666676"/>
    <n v="9"/>
    <n v="0.60000000000000009"/>
    <n v="1"/>
    <n v="0.10000000000000014"/>
    <n v="0"/>
    <x v="6"/>
  </r>
  <r>
    <s v="Shell ATF VM Plus"/>
    <x v="1"/>
    <d v="2011-09-08T00:00:00"/>
    <s v="SIN"/>
    <s v="UPA401"/>
    <x v="42"/>
    <x v="98"/>
    <n v="655045"/>
    <n v="147265"/>
    <n v="0"/>
    <n v="44.7"/>
    <n v="0"/>
    <n v="16"/>
    <n v="7"/>
    <n v="36.6"/>
    <n v="0"/>
    <n v="-1"/>
    <s v="Oscura"/>
    <n v="186.9"/>
    <n v="147.1"/>
    <n v="7.5"/>
    <n v="4.4000000000000004"/>
    <n v="14.5"/>
    <n v="20.6"/>
    <n v="0.3"/>
    <n v="0"/>
    <n v="0"/>
    <n v="134.6"/>
    <n v="29.2"/>
    <n v="8.3000000000000007"/>
    <n v="187"/>
    <n v="0.62333333333333718"/>
    <n v="147"/>
    <n v="0.97999999999999987"/>
    <n v="15"/>
    <n v="0.33333333333333282"/>
    <n v="21"/>
    <n v="0.70000000000000007"/>
    <n v="8"/>
    <n v="0.53333333333333344"/>
    <n v="4"/>
    <n v="0.40000000000000013"/>
    <n v="0"/>
    <x v="7"/>
  </r>
  <r>
    <s v="SHELL"/>
    <x v="1"/>
    <d v="2011-09-08T00:00:00"/>
    <s v="SIN"/>
    <s v="UPA400"/>
    <x v="42"/>
    <x v="230"/>
    <n v="571789"/>
    <n v="107241"/>
    <n v="0"/>
    <n v="0"/>
    <n v="0"/>
    <n v="26.7"/>
    <n v="6.9"/>
    <n v="37.799999999999997"/>
    <m/>
    <n v="-1"/>
    <s v="Oscura"/>
    <n v="117.4"/>
    <n v="51.8"/>
    <n v="9.6999999999999993"/>
    <n v="2.9"/>
    <n v="10"/>
    <n v="17.3"/>
    <n v="1"/>
    <n v="1.6"/>
    <n v="0"/>
    <n v="148.4"/>
    <n v="30.4"/>
    <n v="7.1"/>
    <n v="117"/>
    <n v="0.3900000000000044"/>
    <n v="52"/>
    <n v="0.34666666666666379"/>
    <n v="10"/>
    <n v="0.22222222222222177"/>
    <n v="17"/>
    <n v="0.56666666666666676"/>
    <n v="10"/>
    <n v="0.66666666666666674"/>
    <n v="3"/>
    <n v="0.30000000000000016"/>
    <n v="0"/>
    <x v="8"/>
  </r>
  <r>
    <s v="SHELL"/>
    <x v="1"/>
    <d v="2011-04-11T00:00:00"/>
    <s v="SIN"/>
    <s v="UPA401"/>
    <x v="43"/>
    <x v="45"/>
    <n v="824333"/>
    <n v="70673"/>
    <n v="0"/>
    <n v="8"/>
    <m/>
    <n v="4"/>
    <n v="6.1"/>
    <m/>
    <m/>
    <n v="0.34"/>
    <m/>
    <n v="158"/>
    <n v="157"/>
    <n v="9"/>
    <n v="1"/>
    <n v="13"/>
    <n v="15"/>
    <n v="0"/>
    <n v="2"/>
    <n v="0"/>
    <n v="53"/>
    <n v="12"/>
    <n v="0"/>
    <n v="158"/>
    <n v="0.5266666666666715"/>
    <n v="157"/>
    <n v="1"/>
    <n v="13"/>
    <n v="0.28888888888888842"/>
    <n v="15"/>
    <n v="0.50000000000000011"/>
    <n v="9"/>
    <n v="0.60000000000000009"/>
    <n v="1"/>
    <n v="0.10000000000000014"/>
    <n v="1"/>
    <x v="0"/>
  </r>
  <r>
    <m/>
    <x v="1"/>
    <d v="2011-04-11T00:00:00"/>
    <s v="SIN"/>
    <s v="UPA400"/>
    <x v="43"/>
    <x v="231"/>
    <m/>
    <m/>
    <n v="0"/>
    <n v="10"/>
    <m/>
    <n v="5"/>
    <n v="6"/>
    <m/>
    <m/>
    <n v="0.3"/>
    <m/>
    <n v="113"/>
    <n v="79"/>
    <n v="16"/>
    <n v="0"/>
    <n v="17"/>
    <n v="13"/>
    <n v="1"/>
    <n v="1"/>
    <n v="0"/>
    <n v="37"/>
    <n v="6"/>
    <n v="1"/>
    <n v="113"/>
    <n v="0.37666666666667098"/>
    <n v="79"/>
    <n v="0.52666666666666362"/>
    <n v="17"/>
    <n v="0.37777777777777721"/>
    <n v="13"/>
    <n v="0.43333333333333346"/>
    <n v="16"/>
    <n v="1"/>
    <n v="0"/>
    <n v="1.3877787807814457E-16"/>
    <n v="0"/>
    <x v="1"/>
  </r>
  <r>
    <s v="CASTROL"/>
    <x v="1"/>
    <d v="2011-04-11T00:00:00"/>
    <s v="SIN"/>
    <s v="UPA400"/>
    <x v="43"/>
    <x v="25"/>
    <n v="805393"/>
    <n v="50247"/>
    <n v="0"/>
    <n v="1"/>
    <m/>
    <n v="2"/>
    <n v="6.1059999999999999"/>
    <n v="28.67"/>
    <n v="1.25"/>
    <n v="0.19"/>
    <m/>
    <n v="88"/>
    <n v="66"/>
    <n v="2"/>
    <n v="0"/>
    <n v="4"/>
    <n v="9"/>
    <n v="0"/>
    <m/>
    <n v="0"/>
    <n v="30"/>
    <n v="2"/>
    <n v="0"/>
    <n v="88"/>
    <n v="0.29333333333333711"/>
    <n v="66"/>
    <n v="0.43999999999999695"/>
    <n v="4"/>
    <n v="8.8888888888888407E-2"/>
    <n v="9"/>
    <n v="0.30000000000000016"/>
    <n v="2"/>
    <n v="0.13333333333333353"/>
    <n v="0"/>
    <n v="1.3877787807814457E-16"/>
    <n v="0"/>
    <x v="2"/>
  </r>
  <r>
    <s v="CASTROL"/>
    <x v="1"/>
    <d v="2011-04-11T00:00:00"/>
    <s v="SIN"/>
    <s v="UPA400"/>
    <x v="43"/>
    <x v="91"/>
    <n v="797532"/>
    <n v="42386"/>
    <n v="0"/>
    <n v="1"/>
    <m/>
    <n v="1"/>
    <n v="6.2"/>
    <m/>
    <m/>
    <n v="0.13"/>
    <m/>
    <n v="34"/>
    <n v="45"/>
    <n v="2"/>
    <n v="0"/>
    <n v="2"/>
    <n v="5"/>
    <n v="0"/>
    <n v="0"/>
    <n v="0"/>
    <n v="26"/>
    <n v="3"/>
    <n v="0"/>
    <n v="34"/>
    <n v="0.11333333333333709"/>
    <n v="45"/>
    <n v="0.29999999999999721"/>
    <n v="2"/>
    <n v="4.4444444444443953E-2"/>
    <n v="5"/>
    <n v="0.16666666666666685"/>
    <n v="2"/>
    <n v="0.13333333333333353"/>
    <n v="0"/>
    <n v="1.3877787807814457E-16"/>
    <n v="0"/>
    <x v="3"/>
  </r>
  <r>
    <s v="CASTROL"/>
    <x v="1"/>
    <d v="2011-04-11T00:00:00"/>
    <s v="SIN"/>
    <s v="UPA400"/>
    <x v="43"/>
    <x v="189"/>
    <n v="750970"/>
    <n v="30168"/>
    <n v="0"/>
    <n v="2"/>
    <m/>
    <n v="2"/>
    <n v="6.4"/>
    <m/>
    <m/>
    <n v="0.54"/>
    <m/>
    <n v="46"/>
    <n v="45"/>
    <n v="1"/>
    <n v="0"/>
    <n v="3"/>
    <n v="3"/>
    <n v="0"/>
    <n v="0"/>
    <n v="0"/>
    <n v="33"/>
    <n v="3"/>
    <n v="0"/>
    <n v="46"/>
    <n v="0.15333333333333701"/>
    <n v="45"/>
    <n v="0.29999999999999721"/>
    <n v="3"/>
    <n v="6.666666666666618E-2"/>
    <n v="3"/>
    <n v="0.1000000000000002"/>
    <n v="1"/>
    <n v="6.666666666666686E-2"/>
    <n v="0"/>
    <n v="1.3877787807814457E-16"/>
    <n v="0"/>
    <x v="4"/>
  </r>
  <r>
    <s v="CASTROL"/>
    <x v="1"/>
    <d v="2011-04-11T00:00:00"/>
    <s v="SIN"/>
    <s v="UPA400"/>
    <x v="43"/>
    <x v="232"/>
    <n v="726802"/>
    <n v="90069"/>
    <n v="0"/>
    <n v="2"/>
    <m/>
    <n v="5"/>
    <n v="7"/>
    <n v="34.5"/>
    <n v="0.2"/>
    <n v="0"/>
    <s v="Clara"/>
    <n v="52"/>
    <n v="61"/>
    <n v="3"/>
    <n v="0"/>
    <n v="6"/>
    <n v="6"/>
    <n v="0"/>
    <n v="0"/>
    <n v="0"/>
    <n v="31"/>
    <n v="4"/>
    <n v="1"/>
    <n v="52"/>
    <n v="0.17333333333333698"/>
    <n v="61"/>
    <n v="0.40666666666666368"/>
    <n v="6"/>
    <n v="0.13333333333333286"/>
    <n v="6"/>
    <n v="0.20000000000000018"/>
    <n v="3"/>
    <n v="0.20000000000000018"/>
    <n v="0"/>
    <n v="1.3877787807814457E-16"/>
    <n v="0"/>
    <x v="5"/>
  </r>
  <r>
    <s v="CASTROL"/>
    <x v="1"/>
    <d v="2011-04-11T00:00:00"/>
    <s v="SIN"/>
    <s v="UPA400"/>
    <x v="43"/>
    <x v="233"/>
    <n v="696734"/>
    <n v="66001"/>
    <n v="0"/>
    <n v="3"/>
    <n v="0"/>
    <n v="3"/>
    <n v="7.3"/>
    <n v="37.6"/>
    <n v="1.1000000000000001"/>
    <n v="0.1"/>
    <s v="Clara"/>
    <n v="63"/>
    <n v="84"/>
    <n v="5"/>
    <n v="0"/>
    <n v="6"/>
    <n v="8"/>
    <n v="0"/>
    <n v="0"/>
    <n v="0"/>
    <n v="27"/>
    <n v="8"/>
    <n v="1"/>
    <n v="63"/>
    <n v="0.21000000000000357"/>
    <n v="84"/>
    <n v="0.55999999999999717"/>
    <n v="6"/>
    <n v="0.13333333333333286"/>
    <n v="8"/>
    <n v="0.26666666666666683"/>
    <n v="5"/>
    <n v="0.33333333333333348"/>
    <n v="0"/>
    <n v="1.3877787807814457E-16"/>
    <n v="0"/>
    <x v="6"/>
  </r>
  <r>
    <s v="SHELL"/>
    <x v="1"/>
    <d v="2011-04-11T00:00:00"/>
    <s v="SIN"/>
    <s v="UPA400"/>
    <x v="43"/>
    <x v="29"/>
    <n v="625438"/>
    <n v="117658"/>
    <n v="0"/>
    <n v="0.2"/>
    <n v="0"/>
    <n v="23"/>
    <n v="8"/>
    <n v="38.6"/>
    <m/>
    <n v="-1"/>
    <s v="Oscura"/>
    <n v="79.5"/>
    <n v="70.7"/>
    <n v="4.0999999999999996"/>
    <n v="1.4"/>
    <n v="13.7"/>
    <n v="11.4"/>
    <n v="0.3"/>
    <n v="0"/>
    <n v="0"/>
    <n v="390.6"/>
    <n v="49.8"/>
    <n v="7.8"/>
    <n v="80"/>
    <n v="0.26666666666667027"/>
    <n v="71"/>
    <n v="0.47333333333333022"/>
    <n v="14"/>
    <n v="0.31111111111111062"/>
    <n v="11"/>
    <n v="0.36666666666666681"/>
    <n v="4"/>
    <n v="0.26666666666666683"/>
    <n v="1"/>
    <n v="0.10000000000000014"/>
    <n v="0"/>
    <x v="7"/>
  </r>
  <r>
    <s v="CASTROL"/>
    <x v="1"/>
    <d v="2011-04-11T00:00:00"/>
    <s v="SIN"/>
    <s v="UPA400"/>
    <x v="43"/>
    <x v="118"/>
    <n v="598070"/>
    <n v="90290"/>
    <n v="0"/>
    <n v="0"/>
    <n v="0"/>
    <n v="26.6"/>
    <n v="6.6"/>
    <n v="36.700000000000003"/>
    <m/>
    <n v="-1"/>
    <s v="Oscura"/>
    <n v="69"/>
    <n v="39.299999999999997"/>
    <n v="4.9000000000000004"/>
    <n v="4.8"/>
    <n v="6.1"/>
    <n v="13.8"/>
    <n v="1.3"/>
    <n v="1"/>
    <n v="0"/>
    <n v="173.2"/>
    <n v="34.299999999999997"/>
    <n v="14.9"/>
    <n v="69"/>
    <n v="0.23000000000000353"/>
    <n v="39"/>
    <n v="0.25999999999999729"/>
    <n v="6"/>
    <n v="0.13333333333333286"/>
    <n v="14"/>
    <n v="0.46666666666666679"/>
    <n v="5"/>
    <n v="0.33333333333333348"/>
    <n v="5"/>
    <n v="0.50000000000000011"/>
    <n v="0"/>
    <x v="8"/>
  </r>
  <r>
    <m/>
    <x v="1"/>
    <d v="2011-08-04T00:00:00"/>
    <s v="SIN"/>
    <s v="UPA400"/>
    <x v="44"/>
    <x v="7"/>
    <n v="808843"/>
    <n v="48631"/>
    <n v="0"/>
    <n v="5"/>
    <m/>
    <n v="2"/>
    <n v="5.9"/>
    <m/>
    <m/>
    <n v="0.35"/>
    <m/>
    <n v="192"/>
    <n v="119"/>
    <n v="0"/>
    <n v="1"/>
    <n v="21"/>
    <n v="15"/>
    <n v="1"/>
    <n v="1"/>
    <n v="1"/>
    <n v="32"/>
    <n v="4"/>
    <n v="1"/>
    <n v="192"/>
    <n v="0.64000000000000368"/>
    <n v="119"/>
    <n v="0.793333333333332"/>
    <n v="21"/>
    <n v="0.46666666666666601"/>
    <n v="15"/>
    <n v="0.50000000000000011"/>
    <n v="0"/>
    <n v="1.9428902930940239E-16"/>
    <n v="1"/>
    <n v="0.10000000000000014"/>
    <n v="1"/>
    <x v="0"/>
  </r>
  <r>
    <s v="CASTROL"/>
    <x v="1"/>
    <d v="2011-08-04T00:00:00"/>
    <s v="SIN"/>
    <s v="UPA400"/>
    <x v="44"/>
    <x v="96"/>
    <n v="808419"/>
    <n v="6982"/>
    <n v="0"/>
    <n v="2"/>
    <m/>
    <n v="2"/>
    <n v="6.4329999999999998"/>
    <n v="29.52"/>
    <n v="1.29"/>
    <n v="0.48"/>
    <m/>
    <n v="75"/>
    <n v="41"/>
    <n v="19"/>
    <n v="0"/>
    <n v="6"/>
    <n v="12"/>
    <n v="0"/>
    <m/>
    <n v="0"/>
    <n v="36"/>
    <n v="2"/>
    <n v="0"/>
    <n v="75"/>
    <n v="0.2500000000000035"/>
    <n v="41"/>
    <n v="0.2733333333333306"/>
    <n v="6"/>
    <n v="0.13333333333333286"/>
    <n v="12"/>
    <n v="0.40000000000000013"/>
    <n v="19"/>
    <n v="1"/>
    <n v="0"/>
    <n v="1.3877787807814457E-16"/>
    <n v="0"/>
    <x v="1"/>
  </r>
  <r>
    <s v="CASTROL"/>
    <x v="1"/>
    <d v="2011-08-04T00:00:00"/>
    <s v="SIN"/>
    <s v="UPA400"/>
    <x v="44"/>
    <x v="34"/>
    <n v="796987"/>
    <n v="103602"/>
    <n v="0"/>
    <n v="4"/>
    <m/>
    <n v="4"/>
    <n v="6.3"/>
    <n v="32.1"/>
    <n v="1.51"/>
    <n v="0.04"/>
    <m/>
    <n v="563"/>
    <n v="123"/>
    <n v="108"/>
    <n v="0"/>
    <n v="11"/>
    <n v="32"/>
    <n v="1"/>
    <n v="1"/>
    <n v="2"/>
    <n v="66"/>
    <n v="11"/>
    <n v="1"/>
    <n v="563"/>
    <n v="1.5"/>
    <n v="123"/>
    <n v="0.81999999999999884"/>
    <n v="11"/>
    <n v="0.24444444444444399"/>
    <n v="32"/>
    <n v="1"/>
    <n v="108"/>
    <n v="1"/>
    <n v="0"/>
    <n v="1.3877787807814457E-16"/>
    <n v="0"/>
    <x v="2"/>
  </r>
  <r>
    <s v="CASTROL"/>
    <x v="1"/>
    <d v="2011-08-04T00:00:00"/>
    <s v="SIN"/>
    <s v="UPA400"/>
    <x v="44"/>
    <x v="10"/>
    <n v="759988"/>
    <n v="66603"/>
    <n v="0"/>
    <n v="4"/>
    <m/>
    <n v="4"/>
    <n v="7.2"/>
    <n v="36.4"/>
    <n v="1.28"/>
    <n v="0.08"/>
    <s v="   CLARA"/>
    <n v="363"/>
    <n v="124"/>
    <n v="10"/>
    <n v="0"/>
    <n v="10"/>
    <n v="24"/>
    <n v="0"/>
    <n v="1"/>
    <n v="1"/>
    <n v="40"/>
    <n v="10"/>
    <n v="1"/>
    <n v="363"/>
    <n v="1.3"/>
    <n v="124"/>
    <n v="0.82666666666666555"/>
    <n v="10"/>
    <n v="0.22222222222222177"/>
    <n v="24"/>
    <n v="0.8"/>
    <n v="10"/>
    <n v="0.66666666666666674"/>
    <n v="0"/>
    <n v="1.3877787807814457E-16"/>
    <n v="0"/>
    <x v="3"/>
  </r>
  <r>
    <s v="CASTROL"/>
    <x v="1"/>
    <d v="2011-08-04T00:00:00"/>
    <s v="SIN"/>
    <s v="UPA400"/>
    <x v="44"/>
    <x v="234"/>
    <n v="728833"/>
    <n v="35448"/>
    <n v="0"/>
    <n v="3"/>
    <m/>
    <n v="3"/>
    <n v="7.2"/>
    <n v="36.6"/>
    <n v="0.2"/>
    <n v="0.1"/>
    <s v="Clara"/>
    <n v="250"/>
    <n v="93"/>
    <n v="8"/>
    <n v="0"/>
    <n v="8"/>
    <n v="18"/>
    <n v="0"/>
    <n v="1"/>
    <n v="0"/>
    <n v="35"/>
    <n v="9"/>
    <n v="1"/>
    <n v="250"/>
    <n v="0.83333333333333504"/>
    <n v="93"/>
    <n v="0.62"/>
    <n v="8"/>
    <n v="0.17777777777777731"/>
    <n v="18"/>
    <n v="0.60000000000000009"/>
    <n v="8"/>
    <n v="0.53333333333333344"/>
    <n v="0"/>
    <n v="1.3877787807814457E-16"/>
    <n v="0"/>
    <x v="4"/>
  </r>
  <r>
    <s v="SHELL"/>
    <x v="1"/>
    <d v="2011-08-04T00:00:00"/>
    <s v="SIN"/>
    <s v="UPA400"/>
    <x v="44"/>
    <x v="4"/>
    <n v="666098"/>
    <n v="35363"/>
    <n v="0"/>
    <n v="0"/>
    <n v="-1"/>
    <n v="3"/>
    <n v="7.2"/>
    <n v="38.9"/>
    <n v="1.1000000000000001"/>
    <n v="0"/>
    <s v="Clara"/>
    <n v="43"/>
    <n v="55"/>
    <n v="4"/>
    <n v="0"/>
    <n v="4"/>
    <n v="4"/>
    <n v="0"/>
    <n v="0"/>
    <n v="-1"/>
    <n v="40"/>
    <n v="5"/>
    <n v="0"/>
    <n v="43"/>
    <n v="0.14333333333333703"/>
    <n v="55"/>
    <n v="0.36666666666666375"/>
    <n v="4"/>
    <n v="8.8888888888888407E-2"/>
    <n v="4"/>
    <n v="0.13333333333333353"/>
    <n v="4"/>
    <n v="0.26666666666666683"/>
    <n v="0"/>
    <n v="1.3877787807814457E-16"/>
    <n v="0"/>
    <x v="5"/>
  </r>
  <r>
    <s v="CASTROL"/>
    <x v="1"/>
    <d v="2011-08-04T00:00:00"/>
    <s v="SIN"/>
    <s v="UPA400"/>
    <x v="44"/>
    <x v="235"/>
    <n v="630733"/>
    <n v="181842"/>
    <n v="0"/>
    <n v="3.4"/>
    <n v="0"/>
    <n v="16.3"/>
    <n v="6.8"/>
    <n v="35.4"/>
    <m/>
    <n v="-1"/>
    <s v="Oscura"/>
    <n v="234.7"/>
    <n v="161.1"/>
    <n v="11.7"/>
    <n v="3.8"/>
    <n v="16.5"/>
    <n v="27.6"/>
    <n v="0.5"/>
    <n v="0"/>
    <n v="0"/>
    <n v="127.2"/>
    <n v="39.200000000000003"/>
    <n v="3.1"/>
    <n v="235"/>
    <n v="0.78333333333333555"/>
    <n v="161"/>
    <n v="1"/>
    <n v="17"/>
    <n v="0.37777777777777721"/>
    <n v="28"/>
    <n v="0.93333333333333335"/>
    <n v="12"/>
    <n v="0.8"/>
    <n v="4"/>
    <n v="0.40000000000000013"/>
    <n v="0"/>
    <x v="6"/>
  </r>
  <r>
    <s v="CASTROL"/>
    <x v="1"/>
    <d v="2011-08-04T00:00:00"/>
    <s v="SIN"/>
    <s v="UPA400"/>
    <x v="44"/>
    <x v="146"/>
    <n v="615668"/>
    <n v="166777"/>
    <n v="0"/>
    <n v="0"/>
    <n v="0"/>
    <n v="17.2"/>
    <n v="7"/>
    <n v="38.9"/>
    <m/>
    <n v="-1"/>
    <s v="Oscura"/>
    <n v="77.2"/>
    <n v="44.8"/>
    <n v="9.6"/>
    <n v="2.2999999999999998"/>
    <n v="3.4"/>
    <n v="16.899999999999999"/>
    <n v="0.6"/>
    <n v="3.2"/>
    <n v="0"/>
    <n v="141.1"/>
    <n v="31.1"/>
    <n v="1.2"/>
    <n v="77"/>
    <n v="0.25666666666667021"/>
    <n v="45"/>
    <n v="0.29999999999999721"/>
    <n v="3"/>
    <n v="6.666666666666618E-2"/>
    <n v="17"/>
    <n v="0.56666666666666676"/>
    <n v="10"/>
    <n v="0.66666666666666674"/>
    <n v="2"/>
    <n v="0.20000000000000015"/>
    <n v="0"/>
    <x v="7"/>
  </r>
  <r>
    <s v="CASTROL"/>
    <x v="1"/>
    <d v="2010-11-05T00:00:00"/>
    <s v="SIN"/>
    <s v="UPA400"/>
    <x v="45"/>
    <x v="236"/>
    <n v="873697"/>
    <n v="27140"/>
    <n v="0"/>
    <n v="2"/>
    <m/>
    <n v="2"/>
    <n v="7.1"/>
    <m/>
    <m/>
    <n v="0"/>
    <s v="Clara"/>
    <n v="39"/>
    <n v="53"/>
    <n v="0"/>
    <n v="0"/>
    <n v="2"/>
    <n v="7"/>
    <n v="0"/>
    <n v="0"/>
    <n v="0"/>
    <n v="32"/>
    <n v="2"/>
    <n v="0"/>
    <n v="39"/>
    <n v="0.13000000000000372"/>
    <n v="53"/>
    <n v="0.35333333333333045"/>
    <n v="2"/>
    <n v="4.4444444444443953E-2"/>
    <n v="7"/>
    <n v="0.2333333333333335"/>
    <n v="0"/>
    <n v="1.9428902930940239E-16"/>
    <n v="0"/>
    <n v="1.3877787807814457E-16"/>
    <n v="1"/>
    <x v="0"/>
  </r>
  <r>
    <m/>
    <x v="1"/>
    <d v="2010-11-05T00:00:00"/>
    <s v="SIN"/>
    <s v="UPA400"/>
    <x v="45"/>
    <x v="237"/>
    <n v="846716"/>
    <n v="91570"/>
    <n v="0"/>
    <n v="4"/>
    <m/>
    <n v="2"/>
    <n v="5.9"/>
    <m/>
    <m/>
    <n v="0.15"/>
    <m/>
    <n v="103"/>
    <n v="107"/>
    <n v="2"/>
    <n v="1"/>
    <n v="4"/>
    <n v="11"/>
    <n v="0"/>
    <n v="1"/>
    <n v="1"/>
    <n v="31"/>
    <n v="4"/>
    <n v="0"/>
    <n v="103"/>
    <n v="0.34333333333333743"/>
    <n v="107"/>
    <n v="0.71333333333333149"/>
    <n v="4"/>
    <n v="8.8888888888888407E-2"/>
    <n v="11"/>
    <n v="0.36666666666666681"/>
    <n v="2"/>
    <n v="0.13333333333333353"/>
    <n v="1"/>
    <n v="0.10000000000000014"/>
    <n v="0"/>
    <x v="1"/>
  </r>
  <r>
    <s v="CASTROL"/>
    <x v="1"/>
    <d v="2010-11-05T00:00:00"/>
    <s v="SIN"/>
    <s v="UPA400"/>
    <x v="45"/>
    <x v="2"/>
    <n v="796781"/>
    <n v="20118"/>
    <n v="0"/>
    <n v="7"/>
    <m/>
    <n v="2"/>
    <n v="6.16"/>
    <n v="28.87"/>
    <n v="1.22"/>
    <n v="0.38"/>
    <m/>
    <n v="86"/>
    <n v="65"/>
    <n v="1"/>
    <n v="0"/>
    <n v="6"/>
    <n v="10"/>
    <n v="0"/>
    <m/>
    <n v="0"/>
    <n v="46"/>
    <n v="4"/>
    <n v="1"/>
    <n v="86"/>
    <n v="0.2866666666666704"/>
    <n v="65"/>
    <n v="0.4333333333333303"/>
    <n v="6"/>
    <n v="0.13333333333333286"/>
    <n v="10"/>
    <n v="0.33339999999999997"/>
    <n v="1"/>
    <n v="6.666666666666686E-2"/>
    <n v="0"/>
    <n v="1.3877787807814457E-16"/>
    <n v="0"/>
    <x v="2"/>
  </r>
  <r>
    <s v="CASTROL"/>
    <x v="1"/>
    <d v="2010-11-05T00:00:00"/>
    <s v="SIN"/>
    <s v="UPA400"/>
    <x v="45"/>
    <x v="60"/>
    <n v="785066"/>
    <n v="8403"/>
    <n v="0"/>
    <n v="4"/>
    <m/>
    <n v="1"/>
    <n v="6.4"/>
    <n v="30.5"/>
    <n v="1.1100000000000001"/>
    <n v="0.35"/>
    <m/>
    <n v="54"/>
    <n v="50"/>
    <n v="3"/>
    <n v="0"/>
    <n v="5"/>
    <n v="8"/>
    <n v="0"/>
    <n v="0"/>
    <n v="0"/>
    <n v="30"/>
    <n v="5"/>
    <n v="1"/>
    <n v="54"/>
    <n v="0.18000000000000363"/>
    <n v="50"/>
    <n v="0.33333333333333048"/>
    <n v="5"/>
    <n v="0.11111111111111063"/>
    <n v="8"/>
    <n v="0.26666666666666683"/>
    <n v="3"/>
    <n v="0.20000000000000018"/>
    <n v="0"/>
    <n v="1.3877787807814457E-16"/>
    <n v="0"/>
    <x v="3"/>
  </r>
  <r>
    <s v="CASTROL"/>
    <x v="1"/>
    <d v="2010-11-05T00:00:00"/>
    <s v="SIN"/>
    <s v="UPA400"/>
    <x v="45"/>
    <x v="3"/>
    <n v="781858"/>
    <n v="5195"/>
    <n v="0"/>
    <n v="5"/>
    <m/>
    <n v="3"/>
    <n v="6.3"/>
    <m/>
    <m/>
    <n v="1.1399999999999999"/>
    <m/>
    <n v="108"/>
    <n v="110"/>
    <n v="4"/>
    <n v="1"/>
    <n v="9"/>
    <n v="13"/>
    <n v="1"/>
    <n v="1"/>
    <n v="1"/>
    <n v="47"/>
    <n v="16"/>
    <n v="1"/>
    <n v="108"/>
    <n v="0.36000000000000421"/>
    <n v="110"/>
    <n v="0.73333333333333162"/>
    <n v="9"/>
    <n v="0.19999999999999954"/>
    <n v="13"/>
    <n v="0.43333333333333346"/>
    <n v="4"/>
    <n v="0.26666666666666683"/>
    <n v="1"/>
    <n v="0.10000000000000014"/>
    <n v="0"/>
    <x v="4"/>
  </r>
  <r>
    <s v="CASTROL"/>
    <x v="1"/>
    <d v="2010-11-05T00:00:00"/>
    <s v="SIN"/>
    <s v="UPA400"/>
    <x v="45"/>
    <x v="238"/>
    <n v="759549"/>
    <n v="108987"/>
    <n v="0"/>
    <n v="6"/>
    <m/>
    <n v="5"/>
    <n v="6.8"/>
    <n v="34.799999999999997"/>
    <n v="1.55"/>
    <n v="0.08"/>
    <m/>
    <n v="253"/>
    <n v="131"/>
    <n v="6"/>
    <n v="1"/>
    <n v="13"/>
    <n v="18"/>
    <n v="0"/>
    <n v="1"/>
    <n v="1"/>
    <n v="45"/>
    <n v="12"/>
    <n v="2"/>
    <n v="253"/>
    <n v="0.84333333333333493"/>
    <n v="131"/>
    <n v="0.87333333333333252"/>
    <n v="13"/>
    <n v="0.28888888888888842"/>
    <n v="18"/>
    <n v="0.60000000000000009"/>
    <n v="6"/>
    <n v="0.40000000000000013"/>
    <n v="1"/>
    <n v="0.10000000000000014"/>
    <n v="0"/>
    <x v="5"/>
  </r>
  <r>
    <s v="CASTROL"/>
    <x v="1"/>
    <d v="2010-11-05T00:00:00"/>
    <s v="SIN"/>
    <s v="UPA400"/>
    <x v="45"/>
    <x v="239"/>
    <n v="714483"/>
    <n v="63921"/>
    <n v="0"/>
    <n v="7"/>
    <m/>
    <n v="4"/>
    <n v="7"/>
    <n v="35.4"/>
    <n v="0.38"/>
    <n v="7.0000000000000007E-2"/>
    <s v=""/>
    <n v="200"/>
    <n v="104"/>
    <n v="6"/>
    <n v="0"/>
    <n v="13"/>
    <n v="15"/>
    <n v="0"/>
    <n v="1"/>
    <n v="1"/>
    <n v="41"/>
    <n v="14"/>
    <n v="4"/>
    <n v="200"/>
    <n v="0.66666666666667007"/>
    <n v="104"/>
    <n v="0.69333333333333136"/>
    <n v="13"/>
    <n v="0.28888888888888842"/>
    <n v="15"/>
    <n v="0.50000000000000011"/>
    <n v="6"/>
    <n v="0.40000000000000013"/>
    <n v="0"/>
    <n v="1.3877787807814457E-16"/>
    <n v="0"/>
    <x v="6"/>
  </r>
  <r>
    <s v="SHELL"/>
    <x v="1"/>
    <d v="2010-11-05T00:00:00"/>
    <s v="SIN"/>
    <s v="UPA400"/>
    <x v="45"/>
    <x v="167"/>
    <n v="693385"/>
    <n v="179573"/>
    <n v="0"/>
    <n v="4"/>
    <n v="0"/>
    <n v="9"/>
    <n v="7"/>
    <n v="36.700000000000003"/>
    <n v="0.1"/>
    <n v="0.1"/>
    <s v="Clara"/>
    <n v="302"/>
    <n v="164"/>
    <n v="16"/>
    <n v="1"/>
    <n v="16"/>
    <n v="24"/>
    <n v="0"/>
    <n v="1"/>
    <n v="0"/>
    <n v="52"/>
    <n v="23"/>
    <n v="2"/>
    <n v="302"/>
    <n v="1.3"/>
    <n v="164"/>
    <n v="1"/>
    <n v="16"/>
    <n v="0.35555555555555501"/>
    <n v="24"/>
    <n v="0.8"/>
    <n v="16"/>
    <n v="1"/>
    <n v="1"/>
    <n v="0.10000000000000014"/>
    <n v="0"/>
    <x v="7"/>
  </r>
  <r>
    <s v="SHELL"/>
    <x v="1"/>
    <d v="2010-11-05T00:00:00"/>
    <s v="SIN"/>
    <s v="UPA400"/>
    <x v="45"/>
    <x v="149"/>
    <n v="658580"/>
    <n v="144768"/>
    <n v="0"/>
    <n v="1.3"/>
    <n v="0"/>
    <n v="19.2"/>
    <n v="6.8"/>
    <n v="37.200000000000003"/>
    <m/>
    <n v="-1"/>
    <s v="Oscura"/>
    <n v="216.4"/>
    <n v="107.4"/>
    <n v="13.7"/>
    <n v="6.4"/>
    <n v="15.8"/>
    <n v="29.2"/>
    <n v="1.1000000000000001"/>
    <n v="0"/>
    <n v="0"/>
    <n v="68.900000000000006"/>
    <n v="39.4"/>
    <n v="2.5"/>
    <n v="216"/>
    <n v="0.72000000000000286"/>
    <n v="107"/>
    <n v="0.71333333333333149"/>
    <n v="16"/>
    <n v="0.35555555555555501"/>
    <n v="29"/>
    <n v="0.96666666666666667"/>
    <n v="14"/>
    <n v="0.93333333333333335"/>
    <n v="6"/>
    <n v="0.60000000000000009"/>
    <n v="0"/>
    <x v="8"/>
  </r>
  <r>
    <s v="SHELL"/>
    <x v="1"/>
    <d v="2010-11-05T00:00:00"/>
    <s v="SIN"/>
    <s v="UPA400"/>
    <x v="45"/>
    <x v="146"/>
    <n v="620290"/>
    <n v="106478"/>
    <n v="0"/>
    <n v="0"/>
    <n v="0"/>
    <n v="13.2"/>
    <n v="6.9"/>
    <n v="36.4"/>
    <m/>
    <n v="-1"/>
    <s v="Oscura"/>
    <n v="105"/>
    <n v="38.299999999999997"/>
    <n v="9.6999999999999993"/>
    <n v="3.8"/>
    <n v="4.2"/>
    <n v="20.3"/>
    <n v="1"/>
    <n v="2.5"/>
    <n v="0"/>
    <n v="72.900000000000006"/>
    <n v="29.6"/>
    <n v="0.8"/>
    <n v="105"/>
    <n v="0.35000000000000414"/>
    <n v="38"/>
    <n v="0.25333333333333063"/>
    <n v="4"/>
    <n v="8.8888888888888407E-2"/>
    <n v="20"/>
    <n v="0.66666666666666674"/>
    <n v="10"/>
    <n v="0.66666666666666674"/>
    <n v="4"/>
    <n v="0.40000000000000013"/>
    <n v="0"/>
    <x v="9"/>
  </r>
  <r>
    <s v="SHELL"/>
    <x v="1"/>
    <d v="2011-09-04T00:00:00"/>
    <s v="SIN"/>
    <s v="UPA400"/>
    <x v="46"/>
    <x v="45"/>
    <n v="881731"/>
    <n v="84744"/>
    <n v="0"/>
    <n v="4"/>
    <m/>
    <n v="3"/>
    <n v="6"/>
    <m/>
    <m/>
    <n v="0.86"/>
    <m/>
    <n v="736"/>
    <n v="163"/>
    <n v="16"/>
    <n v="1"/>
    <n v="12"/>
    <n v="46"/>
    <n v="0"/>
    <n v="1"/>
    <n v="3"/>
    <n v="44"/>
    <n v="6"/>
    <n v="1"/>
    <n v="736"/>
    <n v="1.5"/>
    <n v="163"/>
    <n v="1"/>
    <n v="12"/>
    <n v="0.26666666666666622"/>
    <n v="46"/>
    <n v="1"/>
    <n v="16"/>
    <n v="1"/>
    <n v="1"/>
    <n v="0.10000000000000014"/>
    <n v="1"/>
    <x v="0"/>
  </r>
  <r>
    <m/>
    <x v="1"/>
    <d v="2011-09-04T00:00:00"/>
    <s v="SIN"/>
    <s v="UPA400"/>
    <x v="46"/>
    <x v="129"/>
    <n v="850098"/>
    <n v="48661"/>
    <n v="0"/>
    <n v="3"/>
    <m/>
    <n v="2"/>
    <n v="5.8"/>
    <m/>
    <m/>
    <n v="0.41"/>
    <m/>
    <n v="342"/>
    <n v="86"/>
    <n v="22"/>
    <n v="1"/>
    <n v="9"/>
    <n v="31"/>
    <n v="1"/>
    <n v="1"/>
    <n v="2"/>
    <n v="33"/>
    <n v="4"/>
    <n v="1"/>
    <n v="342"/>
    <n v="1.3"/>
    <n v="86"/>
    <n v="0.57333333333333059"/>
    <n v="9"/>
    <n v="0.19999999999999954"/>
    <n v="31"/>
    <n v="1"/>
    <n v="22"/>
    <n v="1"/>
    <n v="1"/>
    <n v="0.10000000000000014"/>
    <n v="0"/>
    <x v="1"/>
  </r>
  <r>
    <s v="CASTROL"/>
    <x v="1"/>
    <d v="2011-09-04T00:00:00"/>
    <s v="SIN"/>
    <s v="UPA400"/>
    <x v="46"/>
    <x v="25"/>
    <n v="808350"/>
    <n v="50223"/>
    <n v="0"/>
    <n v="2"/>
    <m/>
    <n v="2"/>
    <n v="6.0279999999999996"/>
    <n v="28.39"/>
    <n v="1.22"/>
    <n v="0.28999999999999998"/>
    <m/>
    <n v="147"/>
    <n v="117"/>
    <n v="3"/>
    <n v="0"/>
    <n v="6"/>
    <n v="16"/>
    <n v="0"/>
    <m/>
    <n v="0"/>
    <n v="40"/>
    <n v="2"/>
    <n v="1"/>
    <n v="147"/>
    <n v="0.49000000000000504"/>
    <n v="117"/>
    <n v="0.77999999999999858"/>
    <n v="6"/>
    <n v="0.13333333333333286"/>
    <n v="16"/>
    <n v="0.53333333333333344"/>
    <n v="3"/>
    <n v="0.20000000000000018"/>
    <n v="0"/>
    <n v="1.3877787807814457E-16"/>
    <n v="0"/>
    <x v="2"/>
  </r>
  <r>
    <s v="CASTROL"/>
    <x v="1"/>
    <d v="2011-09-04T00:00:00"/>
    <s v="SIN"/>
    <s v="UPA400"/>
    <x v="46"/>
    <x v="9"/>
    <n v="795715"/>
    <n v="37588"/>
    <n v="0"/>
    <n v="3"/>
    <m/>
    <n v="2"/>
    <n v="6.1"/>
    <m/>
    <m/>
    <n v="0.35"/>
    <m/>
    <n v="213"/>
    <n v="113"/>
    <n v="4"/>
    <n v="1"/>
    <n v="7"/>
    <n v="17"/>
    <n v="1"/>
    <n v="1"/>
    <n v="1"/>
    <n v="27"/>
    <n v="3"/>
    <n v="1"/>
    <n v="213"/>
    <n v="0.71000000000000296"/>
    <n v="113"/>
    <n v="0.75333333333333174"/>
    <n v="7"/>
    <n v="0.15555555555555509"/>
    <n v="17"/>
    <n v="0.56666666666666676"/>
    <n v="4"/>
    <n v="0.26666666666666683"/>
    <n v="1"/>
    <n v="0.10000000000000014"/>
    <n v="0"/>
    <x v="3"/>
  </r>
  <r>
    <s v="SHELL"/>
    <x v="1"/>
    <d v="2011-09-04T00:00:00"/>
    <s v="SIN"/>
    <s v="UPA400"/>
    <x v="46"/>
    <x v="240"/>
    <n v="680229"/>
    <n v="29667"/>
    <n v="0"/>
    <n v="8"/>
    <n v="0"/>
    <n v="3"/>
    <n v="7.2"/>
    <n v="37.700000000000003"/>
    <n v="0.2"/>
    <n v="0.1"/>
    <s v="Clara"/>
    <n v="101"/>
    <n v="102"/>
    <n v="6"/>
    <n v="0"/>
    <n v="14"/>
    <n v="13"/>
    <n v="0"/>
    <n v="1"/>
    <n v="0"/>
    <n v="45"/>
    <n v="22"/>
    <n v="5"/>
    <n v="101"/>
    <n v="0.33666666666667072"/>
    <n v="102"/>
    <n v="0.67999999999999794"/>
    <n v="14"/>
    <n v="0.31111111111111062"/>
    <n v="13"/>
    <n v="0.43333333333333346"/>
    <n v="6"/>
    <n v="0.40000000000000013"/>
    <n v="0"/>
    <n v="1.3877787807814457E-16"/>
    <n v="0"/>
    <x v="4"/>
  </r>
  <r>
    <s v="CASTROL"/>
    <x v="1"/>
    <d v="2011-09-04T00:00:00"/>
    <s v="SIN"/>
    <s v="UPA400"/>
    <x v="46"/>
    <x v="241"/>
    <n v="650562"/>
    <n v="179254"/>
    <n v="0"/>
    <n v="10"/>
    <n v="-1"/>
    <n v="10"/>
    <n v="7.2"/>
    <n v="37.200000000000003"/>
    <n v="0"/>
    <n v="0.1"/>
    <s v="Clara"/>
    <n v="288"/>
    <n v="190"/>
    <n v="21"/>
    <n v="0"/>
    <n v="37"/>
    <n v="19"/>
    <n v="1"/>
    <n v="1"/>
    <n v="-1"/>
    <n v="89"/>
    <n v="64"/>
    <n v="14"/>
    <n v="288"/>
    <n v="0.96000000000000041"/>
    <n v="190"/>
    <n v="1"/>
    <n v="37"/>
    <n v="0.82222222222222197"/>
    <n v="19"/>
    <n v="0.63333333333333341"/>
    <n v="21"/>
    <n v="1"/>
    <n v="0"/>
    <n v="1.3877787807814457E-16"/>
    <n v="0"/>
    <x v="5"/>
  </r>
  <r>
    <s v="CASTROL"/>
    <x v="1"/>
    <d v="2011-09-04T00:00:00"/>
    <s v="SIN"/>
    <s v="UPA400"/>
    <x v="46"/>
    <x v="242"/>
    <n v="635779"/>
    <n v="164470"/>
    <n v="0"/>
    <n v="51.7"/>
    <n v="0"/>
    <n v="16.600000000000001"/>
    <n v="6.8"/>
    <n v="36.200000000000003"/>
    <n v="0"/>
    <n v="-1"/>
    <s v="Oscura"/>
    <n v="220.9"/>
    <n v="136.19999999999999"/>
    <n v="13.6"/>
    <n v="6"/>
    <n v="34.1"/>
    <n v="21.6"/>
    <n v="1.2"/>
    <n v="0"/>
    <n v="0"/>
    <n v="173.7"/>
    <n v="37.4"/>
    <n v="19.2"/>
    <n v="221"/>
    <n v="0.73666666666666936"/>
    <n v="136"/>
    <n v="0.90666666666666607"/>
    <n v="34"/>
    <n v="0.7555555555555552"/>
    <n v="22"/>
    <n v="0.73333333333333339"/>
    <n v="14"/>
    <n v="0.93333333333333335"/>
    <n v="6"/>
    <n v="0.60000000000000009"/>
    <n v="0"/>
    <x v="6"/>
  </r>
  <r>
    <s v="CASTROL"/>
    <x v="1"/>
    <d v="2011-09-04T00:00:00"/>
    <s v="SIN"/>
    <s v="UPA400"/>
    <x v="46"/>
    <x v="243"/>
    <n v="595663"/>
    <n v="124355"/>
    <n v="0"/>
    <n v="0"/>
    <n v="0"/>
    <n v="12.6"/>
    <n v="7"/>
    <n v="35.799999999999997"/>
    <m/>
    <n v="-1"/>
    <s v="Oscura"/>
    <n v="100"/>
    <n v="25.3"/>
    <n v="15.4"/>
    <n v="2.7"/>
    <n v="1.2"/>
    <n v="17.5"/>
    <n v="0.5"/>
    <n v="1.1000000000000001"/>
    <n v="0"/>
    <n v="135.4"/>
    <n v="28.8"/>
    <n v="1.9"/>
    <n v="100"/>
    <n v="0.33333333333333737"/>
    <n v="25"/>
    <n v="0.16666666666666413"/>
    <n v="1"/>
    <n v="2.222222222222173E-2"/>
    <n v="18"/>
    <n v="0.60000000000000009"/>
    <n v="15"/>
    <n v="1"/>
    <n v="3"/>
    <n v="0.30000000000000016"/>
    <n v="0"/>
    <x v="7"/>
  </r>
  <r>
    <s v="CASTROL"/>
    <x v="1"/>
    <d v="2011-09-04T00:00:00"/>
    <s v="SIN"/>
    <s v="UPA400"/>
    <x v="46"/>
    <x v="244"/>
    <n v="568460"/>
    <n v="97152"/>
    <n v="0"/>
    <n v="0"/>
    <n v="0"/>
    <n v="22.2"/>
    <n v="6.7"/>
    <n v="36.799999999999997"/>
    <m/>
    <n v="-1"/>
    <s v="Oscura"/>
    <n v="82.7"/>
    <n v="61.8"/>
    <n v="23.7"/>
    <n v="6.1"/>
    <n v="14"/>
    <n v="18.899999999999999"/>
    <n v="1.1000000000000001"/>
    <n v="3.4"/>
    <n v="0"/>
    <n v="99.7"/>
    <n v="36.6"/>
    <n v="0.7"/>
    <n v="83"/>
    <n v="0.27666666666667034"/>
    <n v="62"/>
    <n v="0.41333333333333033"/>
    <n v="14"/>
    <n v="0.31111111111111062"/>
    <n v="19"/>
    <n v="0.63333333333333341"/>
    <n v="24"/>
    <n v="1"/>
    <n v="6"/>
    <n v="0.60000000000000009"/>
    <n v="0"/>
    <x v="8"/>
  </r>
  <r>
    <m/>
    <x v="1"/>
    <d v="2011-06-21T00:00:00"/>
    <s v="SIN"/>
    <s v="UPA400"/>
    <x v="47"/>
    <x v="245"/>
    <n v="861535"/>
    <n v="84872"/>
    <n v="0"/>
    <n v="5"/>
    <m/>
    <n v="3"/>
    <n v="6"/>
    <m/>
    <m/>
    <n v="0.71"/>
    <m/>
    <n v="330"/>
    <n v="135"/>
    <n v="6"/>
    <n v="0"/>
    <n v="9"/>
    <n v="23"/>
    <n v="0"/>
    <n v="1"/>
    <n v="1"/>
    <n v="49"/>
    <n v="11"/>
    <n v="1"/>
    <n v="330"/>
    <n v="1.3"/>
    <n v="135"/>
    <n v="0.89999999999999936"/>
    <n v="9"/>
    <n v="0.19999999999999954"/>
    <n v="23"/>
    <n v="0.76666666666666672"/>
    <n v="6"/>
    <n v="0.40000000000000013"/>
    <n v="0"/>
    <n v="1.3877787807814457E-16"/>
    <n v="1"/>
    <x v="0"/>
  </r>
  <r>
    <s v="CASTROL"/>
    <x v="1"/>
    <d v="2011-06-21T00:00:00"/>
    <s v="SIN"/>
    <s v="UPA400"/>
    <x v="47"/>
    <x v="139"/>
    <n v="806608"/>
    <n v="7049"/>
    <n v="0"/>
    <n v="5"/>
    <m/>
    <n v="2"/>
    <n v="6.5220000000000002"/>
    <n v="29.79"/>
    <n v="1.29"/>
    <n v="0.22"/>
    <m/>
    <n v="70"/>
    <n v="32"/>
    <n v="5"/>
    <n v="0"/>
    <n v="7"/>
    <n v="9"/>
    <n v="0"/>
    <m/>
    <n v="0"/>
    <n v="41"/>
    <n v="2"/>
    <n v="0"/>
    <n v="70"/>
    <n v="0.23333333333333686"/>
    <n v="32"/>
    <n v="0.21333333333333071"/>
    <n v="7"/>
    <n v="0.15555555555555509"/>
    <n v="9"/>
    <n v="0.30000000000000016"/>
    <n v="5"/>
    <n v="0.33333333333333348"/>
    <n v="0"/>
    <n v="1.3877787807814457E-16"/>
    <n v="0"/>
    <x v="1"/>
  </r>
  <r>
    <s v="CASTROL"/>
    <x v="1"/>
    <d v="2011-06-21T00:00:00"/>
    <s v="SIN"/>
    <s v="UPA400"/>
    <x v="47"/>
    <x v="14"/>
    <n v="779159"/>
    <n v="85721"/>
    <n v="0"/>
    <n v="4"/>
    <m/>
    <n v="2"/>
    <n v="6.5"/>
    <n v="31.4"/>
    <n v="1.32"/>
    <n v="0.04"/>
    <m/>
    <n v="313"/>
    <n v="101"/>
    <n v="44"/>
    <n v="0"/>
    <n v="26"/>
    <n v="19"/>
    <n v="0"/>
    <n v="1"/>
    <n v="1"/>
    <n v="37"/>
    <n v="6"/>
    <n v="1"/>
    <n v="313"/>
    <n v="1.3"/>
    <n v="101"/>
    <n v="0.67333333333333123"/>
    <n v="26"/>
    <n v="0.57777777777777717"/>
    <n v="19"/>
    <n v="0.63333333333333341"/>
    <n v="44"/>
    <n v="1"/>
    <n v="0"/>
    <n v="1.3877787807814457E-16"/>
    <n v="0"/>
    <x v="2"/>
  </r>
  <r>
    <s v="CASTROL"/>
    <x v="1"/>
    <d v="2011-06-21T00:00:00"/>
    <s v="SIN"/>
    <s v="UPA400"/>
    <x v="47"/>
    <x v="246"/>
    <n v="755112"/>
    <n v="61674"/>
    <n v="0"/>
    <n v="5"/>
    <m/>
    <n v="3"/>
    <n v="7.1"/>
    <n v="36.4"/>
    <n v="1.75"/>
    <n v="0.13"/>
    <s v="   CLARA"/>
    <n v="470"/>
    <n v="120"/>
    <n v="6"/>
    <n v="0"/>
    <n v="34"/>
    <n v="27"/>
    <n v="0"/>
    <n v="1"/>
    <n v="1"/>
    <n v="44"/>
    <n v="8"/>
    <n v="1"/>
    <n v="470"/>
    <n v="1.3"/>
    <n v="120"/>
    <n v="0.79999999999999871"/>
    <n v="34"/>
    <n v="0.7555555555555552"/>
    <n v="27"/>
    <n v="0.9"/>
    <n v="6"/>
    <n v="0.40000000000000013"/>
    <n v="0"/>
    <n v="1.3877787807814457E-16"/>
    <n v="0"/>
    <x v="3"/>
  </r>
  <r>
    <s v="SHELL"/>
    <x v="1"/>
    <d v="2011-06-21T00:00:00"/>
    <s v="SIN"/>
    <s v="UPA400"/>
    <x v="47"/>
    <x v="247"/>
    <n v="733619"/>
    <n v="30562"/>
    <n v="0"/>
    <n v="4"/>
    <m/>
    <n v="4"/>
    <n v="6.3"/>
    <s v=""/>
    <s v=""/>
    <n v="0.81"/>
    <s v=""/>
    <n v="112"/>
    <n v="108"/>
    <n v="4"/>
    <n v="0"/>
    <n v="11"/>
    <n v="14"/>
    <n v="0"/>
    <n v="1"/>
    <n v="1"/>
    <n v="32"/>
    <n v="4"/>
    <n v="3"/>
    <n v="112"/>
    <n v="0.37333333333333762"/>
    <n v="108"/>
    <n v="0.7199999999999982"/>
    <n v="11"/>
    <n v="0.24444444444444399"/>
    <n v="14"/>
    <n v="0.46666666666666679"/>
    <n v="4"/>
    <n v="0.26666666666666683"/>
    <n v="0"/>
    <n v="1.3877787807814457E-16"/>
    <n v="0"/>
    <x v="4"/>
  </r>
  <r>
    <s v="CASTROL"/>
    <x v="1"/>
    <d v="2011-06-21T00:00:00"/>
    <s v="SIN"/>
    <s v="UPA400"/>
    <x v="47"/>
    <x v="154"/>
    <n v="726765"/>
    <n v="33327"/>
    <n v="0"/>
    <n v="4"/>
    <m/>
    <n v="2"/>
    <n v="7.2"/>
    <n v="36.5"/>
    <n v="0.1"/>
    <n v="0.1"/>
    <s v="Clara"/>
    <n v="354"/>
    <n v="108"/>
    <n v="5"/>
    <n v="0"/>
    <n v="24"/>
    <n v="25"/>
    <n v="0"/>
    <n v="1"/>
    <n v="0"/>
    <n v="36"/>
    <n v="9"/>
    <n v="1"/>
    <n v="354"/>
    <n v="1.3"/>
    <n v="108"/>
    <n v="0.7199999999999982"/>
    <n v="24"/>
    <n v="0.53333333333333266"/>
    <n v="25"/>
    <n v="0.83333333333333337"/>
    <n v="5"/>
    <n v="0.33333333333333348"/>
    <n v="0"/>
    <n v="1.3877787807814457E-16"/>
    <n v="0"/>
    <x v="5"/>
  </r>
  <r>
    <s v="SHELL"/>
    <x v="1"/>
    <d v="2011-06-21T00:00:00"/>
    <s v="SIN"/>
    <s v="UPA400"/>
    <x v="47"/>
    <x v="196"/>
    <n v="703057"/>
    <n v="152876"/>
    <n v="0"/>
    <n v="8"/>
    <n v="0"/>
    <n v="10"/>
    <n v="7.2"/>
    <n v="37.299999999999997"/>
    <n v="0.2"/>
    <n v="0.1"/>
    <s v="Clara"/>
    <n v="291"/>
    <n v="233"/>
    <n v="8"/>
    <n v="0"/>
    <n v="24"/>
    <n v="18"/>
    <n v="0"/>
    <n v="1"/>
    <n v="0"/>
    <n v="46"/>
    <n v="16"/>
    <n v="5"/>
    <n v="291"/>
    <n v="0.97000000000000031"/>
    <n v="233"/>
    <n v="1"/>
    <n v="24"/>
    <n v="0.53333333333333266"/>
    <n v="18"/>
    <n v="0.60000000000000009"/>
    <n v="8"/>
    <n v="0.53333333333333344"/>
    <n v="0"/>
    <n v="1.3877787807814457E-16"/>
    <n v="0"/>
    <x v="6"/>
  </r>
  <r>
    <s v="CASTROL"/>
    <x v="1"/>
    <d v="2011-06-21T00:00:00"/>
    <s v="SIN"/>
    <s v="UPA400"/>
    <x v="47"/>
    <x v="67"/>
    <n v="704241"/>
    <n v="10803"/>
    <n v="0"/>
    <n v="2"/>
    <n v="0"/>
    <n v="2"/>
    <n v="7.2"/>
    <n v="37.299999999999997"/>
    <n v="0.5"/>
    <n v="0.1"/>
    <s v="Clara"/>
    <n v="169"/>
    <n v="69"/>
    <n v="1"/>
    <n v="0"/>
    <n v="12"/>
    <n v="17"/>
    <n v="0"/>
    <n v="0"/>
    <n v="0"/>
    <n v="35"/>
    <n v="7"/>
    <n v="1"/>
    <n v="169"/>
    <n v="0.56333333333333779"/>
    <n v="69"/>
    <n v="0.45999999999999691"/>
    <n v="12"/>
    <n v="0.26666666666666622"/>
    <n v="17"/>
    <n v="0.56666666666666676"/>
    <n v="1"/>
    <n v="6.666666666666686E-2"/>
    <n v="0"/>
    <n v="1.3877787807814457E-16"/>
    <n v="0"/>
    <x v="7"/>
  </r>
  <r>
    <s v="SHELL"/>
    <x v="1"/>
    <d v="2011-06-21T00:00:00"/>
    <s v="SIN"/>
    <s v="UPA400"/>
    <x v="47"/>
    <x v="248"/>
    <n v="668863"/>
    <n v="118682"/>
    <n v="0"/>
    <n v="9"/>
    <n v="-1"/>
    <n v="17"/>
    <n v="7"/>
    <n v="37"/>
    <n v="0.1"/>
    <n v="0.1"/>
    <s v="Clara"/>
    <n v="377"/>
    <n v="234"/>
    <n v="11"/>
    <n v="1"/>
    <n v="20"/>
    <n v="22"/>
    <n v="1"/>
    <n v="2"/>
    <n v="-1"/>
    <n v="62"/>
    <n v="35"/>
    <n v="7"/>
    <n v="377"/>
    <n v="1"/>
    <n v="234"/>
    <n v="1"/>
    <n v="20"/>
    <n v="0.44444444444444381"/>
    <n v="22"/>
    <n v="0.73333333333333339"/>
    <n v="11"/>
    <n v="0.73333333333333339"/>
    <n v="1"/>
    <n v="0.10000000000000014"/>
    <n v="0"/>
    <x v="8"/>
  </r>
  <r>
    <s v="CASTROL"/>
    <x v="1"/>
    <d v="2011-06-21T00:00:00"/>
    <s v="SIN"/>
    <s v="UPA400"/>
    <x v="47"/>
    <x v="184"/>
    <n v="640320"/>
    <n v="90139"/>
    <n v="0"/>
    <n v="4.4000000000000004"/>
    <n v="0"/>
    <n v="24.7"/>
    <n v="6.9"/>
    <n v="38"/>
    <m/>
    <n v="-1"/>
    <s v="Oscura"/>
    <n v="186.6"/>
    <n v="125.2"/>
    <n v="14.6"/>
    <n v="9.6999999999999993"/>
    <n v="19.100000000000001"/>
    <n v="27.7"/>
    <n v="1.1000000000000001"/>
    <n v="0"/>
    <n v="0"/>
    <n v="184.9"/>
    <n v="46.3"/>
    <n v="4"/>
    <n v="187"/>
    <n v="0.62333333333333718"/>
    <n v="125"/>
    <n v="0.83333333333333226"/>
    <n v="19"/>
    <n v="0.42222222222222161"/>
    <n v="28"/>
    <n v="0.93333333333333335"/>
    <n v="15"/>
    <n v="1"/>
    <n v="10"/>
    <n v="1"/>
    <n v="0"/>
    <x v="9"/>
  </r>
  <r>
    <s v="CASTROL"/>
    <x v="1"/>
    <d v="2011-06-21T00:00:00"/>
    <s v="SIN"/>
    <s v="UPA400"/>
    <x v="47"/>
    <x v="249"/>
    <n v="609087"/>
    <n v="58906"/>
    <n v="0"/>
    <n v="0"/>
    <n v="0"/>
    <n v="29.1"/>
    <n v="7.2"/>
    <n v="40.799999999999997"/>
    <m/>
    <n v="21.7"/>
    <s v="Oscura"/>
    <n v="134.80000000000001"/>
    <n v="45.7"/>
    <n v="7.8"/>
    <n v="5.2"/>
    <n v="1.6"/>
    <n v="28.4"/>
    <n v="1.2"/>
    <n v="0.3"/>
    <n v="0"/>
    <n v="237.3"/>
    <n v="34.299999999999997"/>
    <n v="14.6"/>
    <n v="135"/>
    <n v="0.45000000000000479"/>
    <n v="46"/>
    <n v="0.30666666666666387"/>
    <n v="2"/>
    <n v="4.4444444444443953E-2"/>
    <n v="28"/>
    <n v="0.93333333333333335"/>
    <n v="8"/>
    <n v="0.53333333333333344"/>
    <n v="5"/>
    <n v="0.50000000000000011"/>
    <n v="0"/>
    <x v="10"/>
  </r>
  <r>
    <s v="CASTROL"/>
    <x v="1"/>
    <d v="2011-11-02T00:00:00"/>
    <s v="SIN"/>
    <s v="UPA400"/>
    <x v="48"/>
    <x v="236"/>
    <n v="878433"/>
    <n v="27826"/>
    <n v="0"/>
    <n v="4"/>
    <m/>
    <n v="2"/>
    <n v="6.9"/>
    <m/>
    <m/>
    <n v="0.02"/>
    <s v="Clara"/>
    <n v="183"/>
    <n v="67"/>
    <n v="0"/>
    <n v="0"/>
    <n v="5"/>
    <n v="12"/>
    <n v="1"/>
    <n v="0"/>
    <n v="1"/>
    <n v="34"/>
    <n v="5"/>
    <n v="0"/>
    <n v="183"/>
    <n v="0.61000000000000398"/>
    <n v="67"/>
    <n v="0.4466666666666636"/>
    <n v="5"/>
    <n v="0.11111111111111063"/>
    <n v="12"/>
    <n v="0.40000000000000013"/>
    <n v="0"/>
    <n v="1.9428902930940239E-16"/>
    <n v="0"/>
    <n v="1.3877787807814457E-16"/>
    <n v="1"/>
    <x v="0"/>
  </r>
  <r>
    <m/>
    <x v="1"/>
    <d v="2011-11-02T00:00:00"/>
    <s v="SIN"/>
    <s v="UPA400"/>
    <x v="48"/>
    <x v="250"/>
    <n v="848909"/>
    <n v="90782"/>
    <n v="0"/>
    <n v="4"/>
    <m/>
    <n v="2"/>
    <n v="6.3"/>
    <m/>
    <m/>
    <n v="0.62"/>
    <m/>
    <n v="411"/>
    <n v="102"/>
    <n v="6"/>
    <n v="1"/>
    <n v="8"/>
    <n v="28"/>
    <n v="1"/>
    <n v="1"/>
    <n v="2"/>
    <n v="28"/>
    <n v="3"/>
    <n v="1"/>
    <n v="411"/>
    <n v="1.3"/>
    <n v="102"/>
    <n v="0.67999999999999794"/>
    <n v="8"/>
    <n v="0.17777777777777731"/>
    <n v="28"/>
    <n v="0.93333333333333335"/>
    <n v="6"/>
    <n v="0.40000000000000013"/>
    <n v="1"/>
    <n v="0.10000000000000014"/>
    <n v="0"/>
    <x v="1"/>
  </r>
  <r>
    <m/>
    <x v="1"/>
    <d v="2011-11-02T00:00:00"/>
    <s v="SIN"/>
    <s v="UPA400"/>
    <x v="48"/>
    <x v="251"/>
    <n v="850818"/>
    <n v="92691"/>
    <n v="0"/>
    <n v="5"/>
    <m/>
    <n v="2"/>
    <n v="6.1"/>
    <m/>
    <m/>
    <n v="0.65"/>
    <m/>
    <n v="553"/>
    <n v="132"/>
    <n v="5"/>
    <n v="0"/>
    <n v="9"/>
    <n v="29"/>
    <n v="0"/>
    <n v="1"/>
    <n v="2"/>
    <n v="40"/>
    <n v="5"/>
    <n v="2"/>
    <n v="553"/>
    <n v="1.5"/>
    <n v="132"/>
    <n v="0.87999999999999923"/>
    <n v="9"/>
    <n v="0.19999999999999954"/>
    <n v="29"/>
    <n v="0.96666666666666667"/>
    <n v="5"/>
    <n v="0.33333333333333348"/>
    <n v="0"/>
    <n v="1.3877787807814457E-16"/>
    <n v="0"/>
    <x v="2"/>
  </r>
  <r>
    <s v="CASTROL"/>
    <x v="1"/>
    <d v="2011-11-02T00:00:00"/>
    <s v="SIN"/>
    <s v="UPA400"/>
    <x v="48"/>
    <x v="2"/>
    <n v="750109"/>
    <n v="7124"/>
    <n v="0"/>
    <n v="2"/>
    <m/>
    <n v="2"/>
    <n v="6.476"/>
    <n v="30.29"/>
    <n v="1.27"/>
    <n v="0.54"/>
    <m/>
    <n v="43"/>
    <n v="34"/>
    <n v="5"/>
    <n v="0"/>
    <n v="4"/>
    <n v="6"/>
    <n v="0"/>
    <m/>
    <n v="0"/>
    <n v="35"/>
    <n v="2"/>
    <n v="0"/>
    <n v="43"/>
    <n v="0.14333333333333703"/>
    <n v="34"/>
    <n v="0.22666666666666402"/>
    <n v="4"/>
    <n v="8.8888888888888407E-2"/>
    <n v="6"/>
    <n v="0.20000000000000018"/>
    <n v="5"/>
    <n v="0.33333333333333348"/>
    <n v="0"/>
    <n v="1.3877787807814457E-16"/>
    <n v="0"/>
    <x v="3"/>
  </r>
  <r>
    <s v="CASTROL"/>
    <x v="1"/>
    <d v="2011-11-02T00:00:00"/>
    <s v="SIN"/>
    <s v="UPA400"/>
    <x v="48"/>
    <x v="14"/>
    <n v="737924"/>
    <n v="93827"/>
    <n v="0"/>
    <n v="3"/>
    <m/>
    <n v="3"/>
    <n v="6.9"/>
    <n v="33.799999999999997"/>
    <n v="1.45"/>
    <n v="0.04"/>
    <m/>
    <n v="111"/>
    <n v="117"/>
    <n v="13"/>
    <n v="0"/>
    <n v="15"/>
    <n v="12"/>
    <n v="1"/>
    <n v="1"/>
    <n v="0"/>
    <n v="56"/>
    <n v="18"/>
    <n v="2"/>
    <n v="111"/>
    <n v="0.37000000000000427"/>
    <n v="117"/>
    <n v="0.77999999999999858"/>
    <n v="15"/>
    <n v="0.33333333333333282"/>
    <n v="12"/>
    <n v="0.40000000000000013"/>
    <n v="13"/>
    <n v="0.8666666666666667"/>
    <n v="0"/>
    <n v="1.3877787807814457E-16"/>
    <n v="0"/>
    <x v="4"/>
  </r>
  <r>
    <s v="CASTROL"/>
    <x v="1"/>
    <d v="2011-11-02T00:00:00"/>
    <s v="SIN"/>
    <s v="UPA400"/>
    <x v="48"/>
    <x v="252"/>
    <n v="707241"/>
    <n v="63144"/>
    <n v="0"/>
    <n v="3"/>
    <m/>
    <n v="5"/>
    <n v="7.2"/>
    <n v="37"/>
    <n v="1.4"/>
    <n v="0.06"/>
    <m/>
    <n v="81"/>
    <n v="139"/>
    <n v="2"/>
    <n v="0"/>
    <n v="8"/>
    <n v="10"/>
    <n v="0"/>
    <n v="1"/>
    <n v="0"/>
    <n v="35"/>
    <n v="6"/>
    <n v="1"/>
    <n v="81"/>
    <n v="0.27000000000000363"/>
    <n v="139"/>
    <n v="0.92666666666666619"/>
    <n v="8"/>
    <n v="0.17777777777777731"/>
    <n v="10"/>
    <n v="0.33339999999999997"/>
    <n v="2"/>
    <n v="0.13333333333333353"/>
    <n v="0"/>
    <n v="1.3877787807814457E-16"/>
    <n v="0"/>
    <x v="5"/>
  </r>
  <r>
    <s v="CASTROL"/>
    <x v="1"/>
    <d v="2011-11-02T00:00:00"/>
    <s v="SIN"/>
    <s v="UPA400"/>
    <x v="48"/>
    <x v="35"/>
    <n v="675872"/>
    <n v="31775"/>
    <n v="0"/>
    <n v="2"/>
    <m/>
    <n v="4"/>
    <n v="7.2"/>
    <n v="37.1"/>
    <n v="1"/>
    <n v="0"/>
    <s v="Clara"/>
    <n v="46"/>
    <n v="85"/>
    <n v="2"/>
    <n v="0"/>
    <n v="6"/>
    <n v="6"/>
    <n v="0"/>
    <n v="0"/>
    <n v="0"/>
    <n v="28"/>
    <n v="4"/>
    <n v="1"/>
    <n v="46"/>
    <n v="0.15333333333333701"/>
    <n v="85"/>
    <n v="0.56666666666666388"/>
    <n v="6"/>
    <n v="0.13333333333333286"/>
    <n v="6"/>
    <n v="0.20000000000000018"/>
    <n v="2"/>
    <n v="0.13333333333333353"/>
    <n v="0"/>
    <n v="1.3877787807814457E-16"/>
    <n v="0"/>
    <x v="6"/>
  </r>
  <r>
    <s v="SHELL"/>
    <x v="1"/>
    <d v="2011-11-02T00:00:00"/>
    <s v="SIN"/>
    <s v="UPA400"/>
    <x v="48"/>
    <x v="73"/>
    <n v="693438"/>
    <n v="182273"/>
    <n v="0"/>
    <n v="5"/>
    <n v="0"/>
    <n v="7"/>
    <n v="7.1"/>
    <n v="36.799999999999997"/>
    <n v="0.3"/>
    <n v="0.1"/>
    <s v="Clara"/>
    <n v="773"/>
    <n v="174"/>
    <n v="11"/>
    <n v="1"/>
    <n v="33"/>
    <n v="50"/>
    <n v="0"/>
    <n v="2"/>
    <n v="0"/>
    <n v="62"/>
    <n v="21"/>
    <n v="2"/>
    <n v="773"/>
    <n v="1.5"/>
    <n v="174"/>
    <n v="1"/>
    <n v="33"/>
    <n v="0.73333333333333295"/>
    <n v="50"/>
    <n v="1"/>
    <n v="11"/>
    <n v="0.73333333333333339"/>
    <n v="1"/>
    <n v="0.10000000000000014"/>
    <n v="0"/>
    <x v="7"/>
  </r>
  <r>
    <s v="SHELL"/>
    <x v="1"/>
    <d v="2011-11-02T00:00:00"/>
    <s v="SIN"/>
    <s v="UPA400"/>
    <x v="48"/>
    <x v="213"/>
    <n v="648245"/>
    <n v="135080"/>
    <n v="0"/>
    <n v="1.1000000000000001"/>
    <n v="0"/>
    <n v="13.2"/>
    <n v="6.9"/>
    <n v="38"/>
    <m/>
    <n v="-1"/>
    <s v="Oscura"/>
    <n v="123.5"/>
    <n v="90.1"/>
    <n v="7"/>
    <n v="4.9000000000000004"/>
    <n v="18.899999999999999"/>
    <n v="50.1"/>
    <n v="0.7"/>
    <n v="0"/>
    <n v="0"/>
    <n v="176.7"/>
    <n v="53.4"/>
    <n v="2.4"/>
    <n v="124"/>
    <n v="0.41333333333333788"/>
    <n v="90"/>
    <n v="0.59999999999999742"/>
    <n v="19"/>
    <n v="0.42222222222222161"/>
    <n v="50"/>
    <n v="1"/>
    <n v="7"/>
    <n v="0.46666666666666679"/>
    <n v="5"/>
    <n v="0.50000000000000011"/>
    <n v="0"/>
    <x v="8"/>
  </r>
  <r>
    <s v="SHELL"/>
    <x v="1"/>
    <d v="2011-11-02T00:00:00"/>
    <s v="SIN"/>
    <s v="UPA400"/>
    <x v="48"/>
    <x v="146"/>
    <n v="610446"/>
    <n v="99281"/>
    <n v="0"/>
    <n v="0"/>
    <n v="0"/>
    <n v="13.9"/>
    <n v="6.6"/>
    <n v="36.299999999999997"/>
    <m/>
    <n v="-1"/>
    <s v="Oscura"/>
    <n v="0"/>
    <n v="36.9"/>
    <n v="2.7"/>
    <n v="1.6"/>
    <n v="4.2"/>
    <n v="33.5"/>
    <n v="0.9"/>
    <n v="2.7"/>
    <n v="0"/>
    <n v="39.799999999999997"/>
    <n v="24.9"/>
    <n v="0.3"/>
    <n v="0"/>
    <n v="3.8380756905986857E-15"/>
    <n v="37"/>
    <n v="0.24666666666666398"/>
    <n v="4"/>
    <n v="8.8888888888888407E-2"/>
    <n v="34"/>
    <n v="1"/>
    <n v="3"/>
    <n v="0.20000000000000018"/>
    <n v="2"/>
    <n v="0.20000000000000015"/>
    <n v="0"/>
    <x v="9"/>
  </r>
  <r>
    <s v="SHELL"/>
    <x v="1"/>
    <d v="2011-09-19T00:00:00"/>
    <s v="SIN"/>
    <s v="UPA400"/>
    <x v="49"/>
    <x v="253"/>
    <n v="872943"/>
    <n v="73384"/>
    <n v="0"/>
    <n v="4"/>
    <m/>
    <n v="1"/>
    <n v="6.7"/>
    <m/>
    <m/>
    <n v="0.83"/>
    <m/>
    <n v="314"/>
    <n v="99"/>
    <n v="8"/>
    <n v="0"/>
    <n v="22"/>
    <n v="20"/>
    <n v="1"/>
    <n v="0"/>
    <n v="0"/>
    <n v="38"/>
    <n v="5"/>
    <n v="0"/>
    <n v="314"/>
    <n v="1.3"/>
    <n v="99"/>
    <n v="0.6"/>
    <n v="22"/>
    <n v="0.48888888888888821"/>
    <n v="20"/>
    <n v="0.66666666666666674"/>
    <n v="8"/>
    <n v="0.53333333333333344"/>
    <n v="0"/>
    <n v="1.3877787807814457E-16"/>
    <n v="1"/>
    <x v="0"/>
  </r>
  <r>
    <m/>
    <x v="1"/>
    <d v="2011-09-19T00:00:00"/>
    <s v="SIN"/>
    <s v="UPA400"/>
    <x v="49"/>
    <x v="254"/>
    <n v="853043"/>
    <n v="53484"/>
    <n v="0"/>
    <n v="4"/>
    <m/>
    <n v="1"/>
    <n v="6"/>
    <m/>
    <m/>
    <n v="0.22"/>
    <m/>
    <n v="273"/>
    <n v="70"/>
    <n v="8"/>
    <n v="0"/>
    <n v="15"/>
    <n v="18"/>
    <n v="1"/>
    <n v="1"/>
    <n v="0"/>
    <n v="29"/>
    <n v="4"/>
    <n v="0"/>
    <n v="273"/>
    <n v="0.91000000000000092"/>
    <n v="70"/>
    <n v="0.46666666666666357"/>
    <n v="15"/>
    <n v="0.33333333333333282"/>
    <n v="18"/>
    <n v="0.60000000000000009"/>
    <n v="8"/>
    <n v="0.53333333333333344"/>
    <n v="0"/>
    <n v="1.3877787807814457E-16"/>
    <n v="0"/>
    <x v="1"/>
  </r>
  <r>
    <s v="CASTROL"/>
    <x v="1"/>
    <d v="2011-09-19T00:00:00"/>
    <s v="SIN"/>
    <s v="UPA400"/>
    <x v="49"/>
    <x v="2"/>
    <n v="804445"/>
    <n v="57810"/>
    <n v="0"/>
    <n v="6"/>
    <m/>
    <n v="2"/>
    <n v="5.8860000000000001"/>
    <n v="27.58"/>
    <n v="1.22"/>
    <n v="0.25"/>
    <m/>
    <n v="348"/>
    <n v="163"/>
    <n v="6"/>
    <n v="1"/>
    <n v="18"/>
    <n v="29"/>
    <n v="0"/>
    <m/>
    <n v="1"/>
    <n v="119"/>
    <n v="13"/>
    <n v="2"/>
    <n v="348"/>
    <n v="1.3"/>
    <n v="163"/>
    <n v="1"/>
    <n v="18"/>
    <n v="0.39999999999999941"/>
    <n v="29"/>
    <n v="0.96666666666666667"/>
    <n v="6"/>
    <n v="0.40000000000000013"/>
    <n v="1"/>
    <n v="0.10000000000000014"/>
    <n v="0"/>
    <x v="2"/>
  </r>
  <r>
    <s v="CASTROL"/>
    <x v="1"/>
    <d v="2011-09-19T00:00:00"/>
    <s v="SIN"/>
    <s v="UPA400"/>
    <x v="49"/>
    <x v="3"/>
    <n v="791428"/>
    <n v="44793"/>
    <n v="0"/>
    <n v="2"/>
    <m/>
    <n v="1"/>
    <n v="6.1"/>
    <m/>
    <m/>
    <n v="0.21"/>
    <m/>
    <n v="318"/>
    <n v="58"/>
    <n v="2"/>
    <n v="0"/>
    <n v="5"/>
    <n v="24"/>
    <n v="1"/>
    <n v="0"/>
    <n v="1"/>
    <n v="29"/>
    <n v="2"/>
    <n v="0"/>
    <n v="318"/>
    <n v="1.3"/>
    <n v="58"/>
    <n v="0.38666666666666372"/>
    <n v="5"/>
    <n v="0.11111111111111063"/>
    <n v="24"/>
    <n v="0.8"/>
    <n v="2"/>
    <n v="0.13333333333333353"/>
    <n v="0"/>
    <n v="1.3877787807814457E-16"/>
    <n v="0"/>
    <x v="3"/>
  </r>
  <r>
    <s v="CASTROL"/>
    <x v="1"/>
    <d v="2011-09-19T00:00:00"/>
    <s v="SIN"/>
    <s v="UPA400"/>
    <x v="49"/>
    <x v="239"/>
    <n v="726835"/>
    <n v="93916"/>
    <n v="0"/>
    <n v="4"/>
    <m/>
    <n v="4"/>
    <n v="6.8"/>
    <n v="34.6"/>
    <n v="1.08"/>
    <n v="7.0000000000000007E-2"/>
    <s v=""/>
    <n v="186"/>
    <n v="93"/>
    <n v="5"/>
    <n v="0"/>
    <n v="11"/>
    <n v="14"/>
    <n v="0"/>
    <n v="1"/>
    <n v="1"/>
    <n v="33"/>
    <n v="7"/>
    <n v="2"/>
    <n v="186"/>
    <n v="0.62000000000000388"/>
    <n v="93"/>
    <n v="0.62"/>
    <n v="11"/>
    <n v="0.24444444444444399"/>
    <n v="14"/>
    <n v="0.46666666666666679"/>
    <n v="5"/>
    <n v="0.33333333333333348"/>
    <n v="0"/>
    <n v="1.3877787807814457E-16"/>
    <n v="0"/>
    <x v="4"/>
  </r>
  <r>
    <s v="CASTROL"/>
    <x v="1"/>
    <d v="2011-09-19T00:00:00"/>
    <s v="SIN"/>
    <s v="UPA400"/>
    <x v="49"/>
    <x v="255"/>
    <n v="697829"/>
    <n v="64910"/>
    <n v="0"/>
    <n v="3"/>
    <m/>
    <n v="4"/>
    <n v="7.2"/>
    <n v="36.6"/>
    <n v="0.6"/>
    <n v="0.1"/>
    <s v="Clara"/>
    <n v="109"/>
    <n v="96"/>
    <n v="3"/>
    <n v="0"/>
    <n v="11"/>
    <n v="10"/>
    <n v="0"/>
    <n v="0"/>
    <n v="0"/>
    <n v="31"/>
    <n v="6"/>
    <n v="1"/>
    <n v="109"/>
    <n v="0.36333333333333756"/>
    <n v="96"/>
    <n v="0.63999999999999768"/>
    <n v="11"/>
    <n v="0.24444444444444399"/>
    <n v="10"/>
    <n v="0.33339999999999997"/>
    <n v="3"/>
    <n v="0.20000000000000018"/>
    <n v="0"/>
    <n v="1.3877787807814457E-16"/>
    <n v="0"/>
    <x v="5"/>
  </r>
  <r>
    <s v="SHELL"/>
    <x v="1"/>
    <d v="2011-09-19T00:00:00"/>
    <s v="SIN"/>
    <s v="UPA400"/>
    <x v="49"/>
    <x v="256"/>
    <n v="644097"/>
    <n v="181807"/>
    <n v="0"/>
    <n v="5"/>
    <n v="-1"/>
    <n v="14"/>
    <n v="7.1"/>
    <n v="36.6"/>
    <n v="0.4"/>
    <n v="0.1"/>
    <s v="Clara"/>
    <n v="194"/>
    <n v="216"/>
    <n v="7"/>
    <n v="1"/>
    <n v="19"/>
    <n v="16"/>
    <n v="1"/>
    <n v="2"/>
    <n v="-1"/>
    <n v="42"/>
    <n v="19"/>
    <n v="3"/>
    <n v="194"/>
    <n v="0.64666666666667028"/>
    <n v="216"/>
    <n v="1"/>
    <n v="19"/>
    <n v="0.42222222222222161"/>
    <n v="16"/>
    <n v="0.53333333333333344"/>
    <n v="7"/>
    <n v="0.46666666666666679"/>
    <n v="1"/>
    <n v="0.10000000000000014"/>
    <n v="0"/>
    <x v="6"/>
  </r>
  <r>
    <s v="CASTROL"/>
    <x v="1"/>
    <d v="2011-09-19T00:00:00"/>
    <s v="SIN"/>
    <s v="UPA400"/>
    <x v="49"/>
    <x v="55"/>
    <n v="614159"/>
    <n v="151869"/>
    <n v="0"/>
    <n v="2.2000000000000002"/>
    <n v="0"/>
    <n v="22.3"/>
    <n v="6.7"/>
    <n v="36.9"/>
    <m/>
    <n v="-1"/>
    <s v="Oscura"/>
    <n v="86.6"/>
    <n v="118"/>
    <n v="8.6"/>
    <n v="7"/>
    <n v="20.9"/>
    <n v="34.4"/>
    <n v="1.1000000000000001"/>
    <n v="0"/>
    <n v="0"/>
    <n v="116.6"/>
    <n v="46.9"/>
    <n v="3.9"/>
    <n v="87"/>
    <n v="0.29000000000000375"/>
    <n v="118"/>
    <n v="0.78666666666666529"/>
    <n v="21"/>
    <n v="0.46666666666666601"/>
    <n v="34"/>
    <n v="1"/>
    <n v="9"/>
    <n v="0.60000000000000009"/>
    <n v="7"/>
    <n v="0.70000000000000007"/>
    <n v="0"/>
    <x v="7"/>
  </r>
  <r>
    <s v="CASTROL"/>
    <x v="1"/>
    <d v="2011-09-19T00:00:00"/>
    <s v="SIN"/>
    <s v="UPA400"/>
    <x v="49"/>
    <x v="68"/>
    <n v="582113"/>
    <n v="119823"/>
    <n v="0"/>
    <n v="0"/>
    <n v="0"/>
    <n v="19.5"/>
    <n v="6.8"/>
    <n v="39.700000000000003"/>
    <m/>
    <n v="-1"/>
    <s v="Oscura"/>
    <n v="74.5"/>
    <n v="31.8"/>
    <n v="5.4"/>
    <n v="7.8"/>
    <n v="1.2"/>
    <n v="10.8"/>
    <n v="0.8"/>
    <n v="0"/>
    <n v="0"/>
    <n v="90.2"/>
    <n v="25.2"/>
    <n v="1.8"/>
    <n v="75"/>
    <n v="0.2500000000000035"/>
    <n v="32"/>
    <n v="0.21333333333333071"/>
    <n v="1"/>
    <n v="2.222222222222173E-2"/>
    <n v="11"/>
    <n v="0.36666666666666681"/>
    <n v="5"/>
    <n v="0.33333333333333348"/>
    <n v="8"/>
    <n v="0.8"/>
    <n v="0"/>
    <x v="8"/>
  </r>
  <r>
    <s v="CASTROL"/>
    <x v="1"/>
    <d v="2011-09-19T00:00:00"/>
    <s v="SIN"/>
    <s v="UPA400"/>
    <x v="49"/>
    <x v="244"/>
    <n v="560549"/>
    <n v="98259"/>
    <n v="0"/>
    <n v="0"/>
    <n v="0"/>
    <n v="23.6"/>
    <n v="6.7"/>
    <n v="36.799999999999997"/>
    <m/>
    <n v="-1"/>
    <s v="Oscura"/>
    <n v="60.9"/>
    <n v="76.599999999999994"/>
    <n v="8"/>
    <n v="4.2"/>
    <n v="12.5"/>
    <n v="19.7"/>
    <n v="1"/>
    <n v="2.5"/>
    <n v="0"/>
    <n v="49.7"/>
    <n v="41.7"/>
    <n v="2.4"/>
    <n v="61"/>
    <n v="0.20333333333333692"/>
    <n v="77"/>
    <n v="0.5133333333333302"/>
    <n v="13"/>
    <n v="0.28888888888888842"/>
    <n v="20"/>
    <n v="0.66666666666666674"/>
    <n v="8"/>
    <n v="0.53333333333333344"/>
    <n v="4"/>
    <n v="0.40000000000000013"/>
    <n v="0"/>
    <x v="9"/>
  </r>
  <r>
    <m/>
    <x v="1"/>
    <d v="2011-07-06T00:00:00"/>
    <s v="SIN"/>
    <s v="UPA400"/>
    <x v="50"/>
    <x v="257"/>
    <n v="789616"/>
    <n v="46631"/>
    <n v="0"/>
    <n v="3"/>
    <m/>
    <n v="2"/>
    <n v="6"/>
    <m/>
    <m/>
    <n v="0.5"/>
    <m/>
    <n v="100"/>
    <n v="80"/>
    <n v="7"/>
    <n v="1"/>
    <n v="8"/>
    <n v="14"/>
    <n v="1"/>
    <n v="1"/>
    <n v="0"/>
    <n v="26"/>
    <n v="3"/>
    <n v="1"/>
    <n v="100"/>
    <n v="0.33333333333333737"/>
    <n v="80"/>
    <n v="0.53333333333333033"/>
    <n v="8"/>
    <n v="0.17777777777777731"/>
    <n v="14"/>
    <n v="0.46666666666666679"/>
    <n v="7"/>
    <n v="0.46666666666666679"/>
    <n v="1"/>
    <n v="0.10000000000000014"/>
    <n v="1"/>
    <x v="0"/>
  </r>
  <r>
    <s v="CASTROL"/>
    <x v="1"/>
    <d v="2011-07-06T00:00:00"/>
    <s v="SIN"/>
    <s v="UPA400"/>
    <x v="50"/>
    <x v="25"/>
    <n v="778377"/>
    <n v="15988"/>
    <n v="0"/>
    <n v="1"/>
    <m/>
    <n v="2"/>
    <n v="6.2629999999999999"/>
    <n v="29.75"/>
    <n v="1.23"/>
    <n v="0.4"/>
    <m/>
    <n v="70"/>
    <n v="40"/>
    <n v="15"/>
    <n v="0"/>
    <n v="6"/>
    <n v="6"/>
    <n v="0"/>
    <m/>
    <n v="0"/>
    <n v="43"/>
    <n v="6"/>
    <n v="0"/>
    <n v="70"/>
    <n v="0.23333333333333686"/>
    <n v="40"/>
    <n v="0.26666666666666394"/>
    <n v="6"/>
    <n v="0.13333333333333286"/>
    <n v="6"/>
    <n v="0.20000000000000018"/>
    <n v="15"/>
    <n v="1"/>
    <n v="0"/>
    <n v="1.3877787807814457E-16"/>
    <n v="0"/>
    <x v="1"/>
  </r>
  <r>
    <s v="CASTROL"/>
    <x v="1"/>
    <d v="2011-07-06T00:00:00"/>
    <s v="SIN"/>
    <s v="UPA400"/>
    <x v="50"/>
    <x v="258"/>
    <n v="753664"/>
    <n v="109486"/>
    <n v="0"/>
    <n v="4"/>
    <m/>
    <n v="7"/>
    <n v="7"/>
    <n v="36.6"/>
    <n v="1.1599999999999999"/>
    <n v="0.04"/>
    <m/>
    <n v="203"/>
    <n v="110"/>
    <n v="6"/>
    <n v="0"/>
    <n v="15"/>
    <n v="14"/>
    <n v="0"/>
    <n v="1"/>
    <n v="1"/>
    <n v="30"/>
    <n v="8"/>
    <n v="1"/>
    <n v="203"/>
    <n v="0.67666666666666997"/>
    <n v="110"/>
    <n v="0.73333333333333162"/>
    <n v="15"/>
    <n v="0.33333333333333282"/>
    <n v="14"/>
    <n v="0.46666666666666679"/>
    <n v="6"/>
    <n v="0.40000000000000013"/>
    <n v="0"/>
    <n v="1.3877787807814457E-16"/>
    <n v="0"/>
    <x v="2"/>
  </r>
  <r>
    <s v="CASTROL"/>
    <x v="1"/>
    <d v="2011-07-06T00:00:00"/>
    <s v="SIN"/>
    <s v="UPA400"/>
    <x v="50"/>
    <x v="259"/>
    <n v="706337"/>
    <n v="62159"/>
    <n v="0"/>
    <n v="1"/>
    <m/>
    <n v="2"/>
    <n v="7.2"/>
    <n v="37"/>
    <n v="0.9"/>
    <n v="0.1"/>
    <s v="Clara"/>
    <n v="82"/>
    <n v="94"/>
    <n v="3"/>
    <n v="1"/>
    <n v="3"/>
    <n v="7"/>
    <n v="0"/>
    <n v="0"/>
    <n v="0"/>
    <n v="26"/>
    <n v="2"/>
    <n v="0"/>
    <n v="82"/>
    <n v="0.27333333333333698"/>
    <n v="94"/>
    <n v="0.62666666666666426"/>
    <n v="3"/>
    <n v="6.666666666666618E-2"/>
    <n v="7"/>
    <n v="0.2333333333333335"/>
    <n v="3"/>
    <n v="0.20000000000000018"/>
    <n v="1"/>
    <n v="0.10000000000000014"/>
    <n v="0"/>
    <x v="3"/>
  </r>
  <r>
    <s v="SHELL"/>
    <x v="1"/>
    <d v="2011-07-06T00:00:00"/>
    <s v="SIN"/>
    <s v="UPA400"/>
    <x v="50"/>
    <x v="260"/>
    <n v="668674"/>
    <n v="35755"/>
    <n v="0"/>
    <n v="2"/>
    <n v="0"/>
    <n v="3"/>
    <n v="7.1"/>
    <n v="37.1"/>
    <n v="1"/>
    <n v="0.1"/>
    <s v="Clara"/>
    <n v="67"/>
    <n v="59"/>
    <n v="4"/>
    <n v="0"/>
    <n v="8"/>
    <n v="7"/>
    <n v="0"/>
    <n v="0"/>
    <n v="0"/>
    <n v="27"/>
    <n v="5"/>
    <n v="1"/>
    <n v="67"/>
    <n v="0.22333333333333688"/>
    <n v="59"/>
    <n v="0.39333333333333037"/>
    <n v="8"/>
    <n v="0.17777777777777731"/>
    <n v="7"/>
    <n v="0.2333333333333335"/>
    <n v="4"/>
    <n v="0.26666666666666683"/>
    <n v="0"/>
    <n v="1.3877787807814457E-16"/>
    <n v="0"/>
    <x v="4"/>
  </r>
  <r>
    <s v="CASTROL"/>
    <x v="1"/>
    <d v="2011-07-06T00:00:00"/>
    <s v="SIN"/>
    <s v="UPA400"/>
    <x v="50"/>
    <x v="261"/>
    <n v="674156"/>
    <n v="29978"/>
    <n v="0"/>
    <n v="2"/>
    <n v="-1"/>
    <n v="1"/>
    <n v="7.2"/>
    <n v="37.1"/>
    <n v="0.3"/>
    <n v="0.1"/>
    <s v="Clara"/>
    <n v="49"/>
    <n v="74"/>
    <n v="3"/>
    <n v="1"/>
    <n v="3"/>
    <n v="5"/>
    <n v="0"/>
    <n v="1"/>
    <n v="-1"/>
    <n v="25"/>
    <n v="2"/>
    <n v="0"/>
    <n v="49"/>
    <n v="0.16333333333333699"/>
    <n v="74"/>
    <n v="0.49333333333333018"/>
    <n v="3"/>
    <n v="6.666666666666618E-2"/>
    <n v="5"/>
    <n v="0.16666666666666685"/>
    <n v="3"/>
    <n v="0.20000000000000018"/>
    <n v="1"/>
    <n v="0.10000000000000014"/>
    <n v="0"/>
    <x v="5"/>
  </r>
  <r>
    <s v="CASTROL"/>
    <x v="1"/>
    <d v="2011-07-06T00:00:00"/>
    <s v="SIN"/>
    <s v="UPA400"/>
    <x v="50"/>
    <x v="55"/>
    <n v="644178"/>
    <n v="180961"/>
    <n v="0"/>
    <n v="1.2"/>
    <n v="0"/>
    <n v="17.100000000000001"/>
    <n v="6.7"/>
    <n v="36.299999999999997"/>
    <m/>
    <n v="-1"/>
    <s v="Oscura"/>
    <n v="92.6"/>
    <n v="133.69999999999999"/>
    <n v="19.100000000000001"/>
    <n v="5.8"/>
    <n v="16.600000000000001"/>
    <n v="36.4"/>
    <n v="1.1000000000000001"/>
    <n v="0"/>
    <n v="0"/>
    <n v="93.1"/>
    <n v="41.7"/>
    <n v="1.9"/>
    <n v="93"/>
    <n v="0.31000000000000388"/>
    <n v="134"/>
    <n v="0.89333333333333265"/>
    <n v="17"/>
    <n v="0.37777777777777721"/>
    <n v="36"/>
    <n v="1"/>
    <n v="19"/>
    <n v="1"/>
    <n v="6"/>
    <n v="0.60000000000000009"/>
    <n v="0"/>
    <x v="6"/>
  </r>
  <r>
    <s v="CASTROL"/>
    <x v="1"/>
    <d v="2011-07-06T00:00:00"/>
    <s v="SIN"/>
    <s v="UPA400"/>
    <x v="50"/>
    <x v="262"/>
    <n v="632920"/>
    <n v="163949"/>
    <n v="0"/>
    <n v="2.6"/>
    <n v="0"/>
    <n v="19.899999999999999"/>
    <n v="6.8"/>
    <n v="37.200000000000003"/>
    <m/>
    <n v="-1"/>
    <s v="Oscura"/>
    <n v="116.6"/>
    <n v="96.9"/>
    <n v="11.3"/>
    <n v="3.6"/>
    <n v="20.9"/>
    <n v="22.9"/>
    <n v="0.6"/>
    <n v="0"/>
    <n v="0"/>
    <n v="164.9"/>
    <n v="47.3"/>
    <n v="2.2999999999999998"/>
    <n v="117"/>
    <n v="0.3900000000000044"/>
    <n v="97"/>
    <n v="0.64666666666666439"/>
    <n v="21"/>
    <n v="0.46666666666666601"/>
    <n v="23"/>
    <n v="0.76666666666666672"/>
    <n v="11"/>
    <n v="0.73333333333333339"/>
    <n v="4"/>
    <n v="0.40000000000000013"/>
    <n v="0"/>
    <x v="7"/>
  </r>
  <r>
    <s v="CASTROL"/>
    <x v="1"/>
    <d v="2011-07-06T00:00:00"/>
    <s v="SIN"/>
    <s v="UPA400"/>
    <x v="50"/>
    <x v="94"/>
    <n v="602348"/>
    <n v="133376"/>
    <n v="0"/>
    <n v="0"/>
    <n v="0"/>
    <n v="53.6"/>
    <n v="7.1"/>
    <n v="46.6"/>
    <m/>
    <n v="21.7"/>
    <s v="Oscura"/>
    <n v="89.1"/>
    <n v="2.8"/>
    <n v="5.0999999999999996"/>
    <n v="1.9"/>
    <n v="2.8"/>
    <n v="12.6"/>
    <n v="0.8"/>
    <n v="1.8"/>
    <n v="0"/>
    <n v="178.7"/>
    <n v="22"/>
    <n v="0.7"/>
    <n v="89"/>
    <n v="0.29666666666667046"/>
    <n v="3"/>
    <n v="1.999999999999752E-2"/>
    <n v="3"/>
    <n v="6.666666666666618E-2"/>
    <n v="13"/>
    <n v="0.43333333333333346"/>
    <n v="5"/>
    <n v="0.33333333333333348"/>
    <n v="2"/>
    <n v="0.20000000000000015"/>
    <n v="0"/>
    <x v="8"/>
  </r>
  <r>
    <s v="CASTROL"/>
    <x v="1"/>
    <d v="2011-05-16T00:00:00"/>
    <s v="SIN"/>
    <s v="UPA400"/>
    <x v="51"/>
    <x v="263"/>
    <n v="865235"/>
    <n v="26513"/>
    <n v="0"/>
    <n v="5"/>
    <m/>
    <n v="1"/>
    <n v="6.6"/>
    <m/>
    <m/>
    <n v="0"/>
    <s v="Clara"/>
    <n v="50"/>
    <n v="34"/>
    <n v="0"/>
    <n v="0"/>
    <n v="3"/>
    <n v="8"/>
    <n v="0"/>
    <n v="0"/>
    <n v="0"/>
    <n v="33"/>
    <n v="4"/>
    <n v="0"/>
    <n v="50"/>
    <n v="0.16666666666667032"/>
    <n v="34"/>
    <n v="0.22666666666666402"/>
    <n v="3"/>
    <n v="6.666666666666618E-2"/>
    <n v="8"/>
    <n v="0.26666666666666683"/>
    <n v="0"/>
    <n v="1.9428902930940239E-16"/>
    <n v="0"/>
    <n v="1.3877787807814457E-16"/>
    <n v="1"/>
    <x v="0"/>
  </r>
  <r>
    <m/>
    <x v="1"/>
    <d v="2011-05-16T00:00:00"/>
    <s v="SIN"/>
    <s v="UPA400"/>
    <x v="51"/>
    <x v="264"/>
    <n v="838829"/>
    <n v="92194"/>
    <n v="0"/>
    <n v="4"/>
    <m/>
    <n v="4"/>
    <n v="6.6"/>
    <m/>
    <m/>
    <n v="0.36"/>
    <m/>
    <n v="189"/>
    <n v="37"/>
    <n v="1"/>
    <n v="0"/>
    <n v="4"/>
    <n v="10"/>
    <n v="0"/>
    <n v="0"/>
    <n v="1"/>
    <n v="48"/>
    <n v="6"/>
    <n v="1"/>
    <n v="189"/>
    <n v="0.63000000000000378"/>
    <n v="37"/>
    <n v="0.24666666666666398"/>
    <n v="4"/>
    <n v="8.8888888888888407E-2"/>
    <n v="10"/>
    <n v="0.33339999999999997"/>
    <n v="1"/>
    <n v="6.666666666666686E-2"/>
    <n v="0"/>
    <n v="1.3877787807814457E-16"/>
    <n v="0"/>
    <x v="1"/>
  </r>
  <r>
    <s v="CASTROL"/>
    <x v="1"/>
    <d v="2011-05-16T00:00:00"/>
    <s v="SIN"/>
    <s v="UPA400"/>
    <x v="51"/>
    <x v="2"/>
    <n v="805941"/>
    <n v="12961"/>
    <n v="0"/>
    <n v="4"/>
    <m/>
    <n v="4"/>
    <n v="6.2809999999999997"/>
    <n v="29.47"/>
    <n v="1.07"/>
    <n v="0.02"/>
    <m/>
    <n v="19"/>
    <n v="44"/>
    <n v="2"/>
    <n v="0"/>
    <n v="4"/>
    <n v="2"/>
    <n v="0"/>
    <m/>
    <n v="0"/>
    <n v="29"/>
    <n v="4"/>
    <n v="0"/>
    <n v="19"/>
    <n v="6.3333333333337183E-2"/>
    <n v="44"/>
    <n v="0.29333333333333056"/>
    <n v="4"/>
    <n v="8.8888888888888407E-2"/>
    <n v="2"/>
    <n v="6.6666666666666874E-2"/>
    <n v="2"/>
    <n v="0.13333333333333353"/>
    <n v="0"/>
    <n v="1.3877787807814457E-16"/>
    <n v="0"/>
    <x v="2"/>
  </r>
  <r>
    <s v="CASTROL"/>
    <x v="1"/>
    <d v="2011-05-16T00:00:00"/>
    <s v="SIN"/>
    <s v="UPA400"/>
    <x v="51"/>
    <x v="145"/>
    <n v="722518"/>
    <n v="88149"/>
    <n v="0"/>
    <n v="10"/>
    <m/>
    <n v="11"/>
    <n v="7.2"/>
    <n v="36.799999999999997"/>
    <n v="0.1"/>
    <n v="0.1"/>
    <s v="Clara"/>
    <n v="98"/>
    <n v="381"/>
    <n v="11"/>
    <n v="2"/>
    <n v="17"/>
    <n v="10"/>
    <n v="1"/>
    <n v="3"/>
    <n v="0"/>
    <n v="37"/>
    <n v="31"/>
    <n v="2"/>
    <n v="98"/>
    <n v="0.32666666666667066"/>
    <n v="381"/>
    <n v="1"/>
    <n v="17"/>
    <n v="0.37777777777777721"/>
    <n v="10"/>
    <n v="0.33339999999999997"/>
    <n v="11"/>
    <n v="0.73333333333333339"/>
    <n v="2"/>
    <n v="0.20000000000000015"/>
    <n v="0"/>
    <x v="3"/>
  </r>
  <r>
    <s v="CASTROL"/>
    <x v="1"/>
    <d v="2011-05-16T00:00:00"/>
    <s v="SIN"/>
    <s v="UPA400"/>
    <x v="51"/>
    <x v="265"/>
    <n v="699122"/>
    <n v="64753"/>
    <n v="0"/>
    <n v="14"/>
    <n v="0"/>
    <n v="12"/>
    <n v="7.2"/>
    <n v="37.5"/>
    <n v="0.1"/>
    <n v="0.1"/>
    <s v="Clara"/>
    <n v="72"/>
    <n v="264"/>
    <n v="18"/>
    <n v="1"/>
    <n v="9"/>
    <n v="11"/>
    <n v="0"/>
    <n v="2"/>
    <n v="0"/>
    <n v="40"/>
    <n v="77"/>
    <n v="2"/>
    <n v="72"/>
    <n v="0.24000000000000352"/>
    <n v="264"/>
    <n v="1"/>
    <n v="9"/>
    <n v="0.19999999999999954"/>
    <n v="11"/>
    <n v="0.36666666666666681"/>
    <n v="18"/>
    <n v="1"/>
    <n v="1"/>
    <n v="0.10000000000000014"/>
    <n v="0"/>
    <x v="4"/>
  </r>
  <r>
    <s v="CASTROL"/>
    <x v="1"/>
    <d v="2011-05-16T00:00:00"/>
    <s v="SIN"/>
    <s v="UPA400"/>
    <x v="51"/>
    <x v="28"/>
    <n v="664705"/>
    <n v="30336"/>
    <n v="0"/>
    <n v="3"/>
    <n v="-1"/>
    <n v="11"/>
    <n v="7.2"/>
    <n v="38.9"/>
    <n v="0.1"/>
    <n v="0"/>
    <s v="Clara"/>
    <n v="41"/>
    <n v="97"/>
    <n v="14"/>
    <n v="0"/>
    <n v="6"/>
    <n v="4"/>
    <n v="0"/>
    <n v="1"/>
    <n v="-1"/>
    <n v="33"/>
    <n v="39"/>
    <n v="1"/>
    <n v="41"/>
    <n v="0.13666666666667038"/>
    <n v="97"/>
    <n v="0.64666666666666439"/>
    <n v="6"/>
    <n v="0.13333333333333286"/>
    <n v="4"/>
    <n v="0.13333333333333353"/>
    <n v="14"/>
    <n v="0.93333333333333335"/>
    <n v="0"/>
    <n v="1.3877787807814457E-16"/>
    <n v="0"/>
    <x v="5"/>
  </r>
  <r>
    <s v="CASTROL"/>
    <x v="1"/>
    <d v="2011-05-16T00:00:00"/>
    <s v="SIN"/>
    <s v="UPA400"/>
    <x v="51"/>
    <x v="266"/>
    <n v="634369"/>
    <n v="179945"/>
    <n v="0"/>
    <n v="3.8"/>
    <n v="0"/>
    <n v="43.5"/>
    <n v="6.6"/>
    <n v="34.799999999999997"/>
    <m/>
    <n v="-1"/>
    <s v="Oscura"/>
    <n v="247.4"/>
    <n v="166.6"/>
    <n v="20.6"/>
    <n v="2.6"/>
    <n v="15.2"/>
    <n v="22.9"/>
    <n v="0.6"/>
    <n v="0"/>
    <n v="0"/>
    <n v="86.1"/>
    <n v="55.8"/>
    <n v="4.4000000000000004"/>
    <n v="247"/>
    <n v="0.82333333333333514"/>
    <n v="167"/>
    <n v="1"/>
    <n v="15"/>
    <n v="0.33333333333333282"/>
    <n v="23"/>
    <n v="0.76666666666666672"/>
    <n v="21"/>
    <n v="1"/>
    <n v="3"/>
    <n v="0.30000000000000016"/>
    <n v="0"/>
    <x v="6"/>
  </r>
  <r>
    <s v="SHELL"/>
    <x v="1"/>
    <d v="2011-05-16T00:00:00"/>
    <s v="SIN"/>
    <s v="UPA400"/>
    <x v="51"/>
    <x v="94"/>
    <n v="609134"/>
    <n v="145917"/>
    <n v="0"/>
    <n v="0"/>
    <n v="0"/>
    <n v="17.5"/>
    <n v="6.7"/>
    <n v="41.3"/>
    <m/>
    <n v="21.7"/>
    <s v="Oscura"/>
    <n v="103.6"/>
    <n v="38.9"/>
    <n v="12.9"/>
    <n v="4.7"/>
    <n v="0"/>
    <n v="20.2"/>
    <n v="1"/>
    <n v="0.5"/>
    <n v="0"/>
    <n v="160.69999999999999"/>
    <n v="27.1"/>
    <n v="7.5"/>
    <n v="104"/>
    <n v="0.34666666666667079"/>
    <n v="39"/>
    <n v="0.25999999999999729"/>
    <n v="0"/>
    <n v="-4.9266146717741321E-16"/>
    <n v="20"/>
    <n v="0.66666666666666674"/>
    <n v="13"/>
    <n v="0.8666666666666667"/>
    <n v="5"/>
    <n v="0.50000000000000011"/>
    <n v="0"/>
    <x v="7"/>
  </r>
  <r>
    <s v="SHELL"/>
    <x v="1"/>
    <d v="2011-05-16T00:00:00"/>
    <s v="SIN"/>
    <s v="UPA400"/>
    <x v="51"/>
    <x v="267"/>
    <n v="608244"/>
    <n v="145027"/>
    <n v="0"/>
    <n v="0"/>
    <n v="0"/>
    <n v="12.2"/>
    <n v="7.3"/>
    <n v="37.200000000000003"/>
    <m/>
    <n v="-1"/>
    <s v="Oscura"/>
    <n v="112.8"/>
    <n v="54.6"/>
    <n v="6.4"/>
    <n v="7.1"/>
    <n v="2"/>
    <n v="30.4"/>
    <n v="1.5"/>
    <n v="1.4"/>
    <n v="0"/>
    <n v="44.4"/>
    <n v="23.8"/>
    <n v="0.6"/>
    <n v="113"/>
    <n v="0.37666666666667098"/>
    <n v="55"/>
    <n v="0.36666666666666375"/>
    <n v="2"/>
    <n v="4.4444444444443953E-2"/>
    <n v="30"/>
    <n v="1"/>
    <n v="6"/>
    <n v="0.40000000000000013"/>
    <n v="7"/>
    <n v="0.70000000000000007"/>
    <n v="0"/>
    <x v="8"/>
  </r>
  <r>
    <m/>
    <x v="1"/>
    <d v="2011-03-29T00:00:00"/>
    <s v="SIN"/>
    <s v="UPA400"/>
    <x v="52"/>
    <x v="268"/>
    <n v="848132"/>
    <n v="85743"/>
    <n v="0"/>
    <n v="5"/>
    <m/>
    <n v="3"/>
    <n v="6"/>
    <m/>
    <m/>
    <n v="0.75"/>
    <m/>
    <n v="298"/>
    <n v="111"/>
    <n v="12"/>
    <n v="0"/>
    <n v="9"/>
    <n v="20"/>
    <n v="0"/>
    <n v="1"/>
    <n v="1"/>
    <n v="50"/>
    <n v="21"/>
    <n v="1"/>
    <n v="298"/>
    <n v="0.9933333333333334"/>
    <n v="111"/>
    <n v="0.73999999999999833"/>
    <n v="9"/>
    <n v="0.19999999999999954"/>
    <n v="20"/>
    <n v="0.66666666666666674"/>
    <n v="12"/>
    <n v="0.8"/>
    <n v="0"/>
    <n v="1.3877787807814457E-16"/>
    <n v="1"/>
    <x v="0"/>
  </r>
  <r>
    <s v="CASTROL"/>
    <x v="1"/>
    <d v="2011-03-29T00:00:00"/>
    <s v="SIN"/>
    <s v="UPA400"/>
    <x v="52"/>
    <x v="25"/>
    <n v="738959"/>
    <n v="3297"/>
    <n v="0"/>
    <n v="3"/>
    <m/>
    <n v="1"/>
    <n v="6.6989999999999998"/>
    <n v="31.15"/>
    <n v="1.28"/>
    <n v="0.34"/>
    <m/>
    <n v="51"/>
    <n v="36"/>
    <n v="11"/>
    <n v="0"/>
    <n v="5"/>
    <n v="7"/>
    <n v="0"/>
    <m/>
    <n v="0"/>
    <n v="39"/>
    <n v="3"/>
    <n v="0"/>
    <n v="51"/>
    <n v="0.17000000000000365"/>
    <n v="36"/>
    <n v="0.23999999999999733"/>
    <n v="5"/>
    <n v="0.11111111111111063"/>
    <n v="7"/>
    <n v="0.2333333333333335"/>
    <n v="11"/>
    <n v="0.73333333333333339"/>
    <n v="0"/>
    <n v="1.3877787807814457E-16"/>
    <n v="0"/>
    <x v="1"/>
  </r>
  <r>
    <s v="CASTROL"/>
    <x v="1"/>
    <d v="2011-03-29T00:00:00"/>
    <s v="SIN"/>
    <s v="UPA400"/>
    <x v="52"/>
    <x v="14"/>
    <n v="729744"/>
    <n v="87707"/>
    <n v="0"/>
    <n v="4"/>
    <m/>
    <n v="2"/>
    <n v="6.3"/>
    <n v="30.6"/>
    <n v="1.29"/>
    <n v="0.03"/>
    <m/>
    <n v="173"/>
    <n v="124"/>
    <n v="84"/>
    <n v="0"/>
    <n v="15"/>
    <n v="14"/>
    <n v="0"/>
    <n v="1"/>
    <n v="1"/>
    <n v="46"/>
    <n v="6"/>
    <n v="1"/>
    <n v="173"/>
    <n v="0.57666666666667099"/>
    <n v="124"/>
    <n v="0.82666666666666555"/>
    <n v="15"/>
    <n v="0.33333333333333282"/>
    <n v="14"/>
    <n v="0.46666666666666679"/>
    <n v="84"/>
    <n v="1"/>
    <n v="0"/>
    <n v="1.3877787807814457E-16"/>
    <n v="0"/>
    <x v="2"/>
  </r>
  <r>
    <s v="CASTROL"/>
    <x v="1"/>
    <d v="2011-03-29T00:00:00"/>
    <s v="SIN"/>
    <s v="UPA400"/>
    <x v="52"/>
    <x v="269"/>
    <n v="701661"/>
    <n v="59624"/>
    <n v="0"/>
    <n v="6"/>
    <m/>
    <n v="2"/>
    <n v="7.2"/>
    <n v="37.9"/>
    <n v="1.36"/>
    <n v="0.08"/>
    <s v="   CLARA"/>
    <n v="168"/>
    <n v="138"/>
    <n v="10"/>
    <n v="0"/>
    <n v="14"/>
    <n v="16"/>
    <n v="0"/>
    <n v="1"/>
    <n v="1"/>
    <n v="35"/>
    <n v="5"/>
    <n v="1"/>
    <n v="168"/>
    <n v="0.56000000000000449"/>
    <n v="138"/>
    <n v="0.91999999999999948"/>
    <n v="14"/>
    <n v="0.31111111111111062"/>
    <n v="16"/>
    <n v="0.53333333333333344"/>
    <n v="10"/>
    <n v="0.66666666666666674"/>
    <n v="0"/>
    <n v="1.3877787807814457E-16"/>
    <n v="0"/>
    <x v="3"/>
  </r>
  <r>
    <s v="CASTROL"/>
    <x v="1"/>
    <d v="2011-03-29T00:00:00"/>
    <s v="SIN"/>
    <s v="UPA400"/>
    <x v="52"/>
    <x v="240"/>
    <n v="671735"/>
    <n v="29698"/>
    <n v="0"/>
    <n v="7"/>
    <n v="0"/>
    <n v="1"/>
    <n v="7.3"/>
    <n v="37.9"/>
    <n v="0.5"/>
    <n v="0.1"/>
    <s v="Clara"/>
    <n v="75"/>
    <n v="83"/>
    <n v="8"/>
    <n v="0"/>
    <n v="11"/>
    <n v="11"/>
    <n v="0"/>
    <n v="1"/>
    <n v="0"/>
    <n v="27"/>
    <n v="4"/>
    <n v="0"/>
    <n v="75"/>
    <n v="0.2500000000000035"/>
    <n v="83"/>
    <n v="0.55333333333333046"/>
    <n v="11"/>
    <n v="0.24444444444444399"/>
    <n v="11"/>
    <n v="0.36666666666666681"/>
    <n v="8"/>
    <n v="0.53333333333333344"/>
    <n v="0"/>
    <n v="1.3877787807814457E-16"/>
    <n v="0"/>
    <x v="4"/>
  </r>
  <r>
    <s v="CASTROL"/>
    <x v="1"/>
    <d v="2011-03-29T00:00:00"/>
    <s v="SIN"/>
    <s v="UPA400"/>
    <x v="52"/>
    <x v="270"/>
    <n v="642037"/>
    <n v="174697"/>
    <n v="0"/>
    <n v="5"/>
    <n v="-1"/>
    <n v="3"/>
    <n v="7.2"/>
    <n v="37.200000000000003"/>
    <n v="0.5"/>
    <n v="0.1"/>
    <s v="Clara"/>
    <n v="79"/>
    <n v="90"/>
    <n v="18"/>
    <n v="0"/>
    <n v="23"/>
    <n v="11"/>
    <n v="1"/>
    <n v="1"/>
    <n v="-1"/>
    <n v="31"/>
    <n v="7"/>
    <n v="1"/>
    <n v="79"/>
    <n v="0.26333333333333692"/>
    <n v="90"/>
    <n v="0.59999999999999742"/>
    <n v="23"/>
    <n v="0.51111111111111041"/>
    <n v="11"/>
    <n v="0.36666666666666681"/>
    <n v="18"/>
    <n v="1"/>
    <n v="0"/>
    <n v="1.3877787807814457E-16"/>
    <n v="0"/>
    <x v="5"/>
  </r>
  <r>
    <s v="CASTROL"/>
    <x v="1"/>
    <d v="2011-03-29T00:00:00"/>
    <s v="SIN"/>
    <s v="UPA400"/>
    <x v="52"/>
    <x v="271"/>
    <n v="614816"/>
    <n v="147476"/>
    <n v="0"/>
    <n v="5.2"/>
    <n v="0"/>
    <n v="17.100000000000001"/>
    <n v="6.8"/>
    <n v="37.299999999999997"/>
    <m/>
    <n v="-1"/>
    <s v="Oscura"/>
    <n v="213.7"/>
    <n v="143.5"/>
    <n v="35.6"/>
    <n v="7"/>
    <n v="57"/>
    <n v="38.200000000000003"/>
    <n v="0.9"/>
    <n v="0"/>
    <n v="0"/>
    <n v="168.2"/>
    <n v="47.6"/>
    <n v="1.7"/>
    <n v="214"/>
    <n v="0.71333333333333626"/>
    <n v="144"/>
    <n v="0.95999999999999974"/>
    <n v="57"/>
    <n v="1"/>
    <n v="38"/>
    <n v="1"/>
    <n v="36"/>
    <n v="1"/>
    <n v="7"/>
    <n v="0.70000000000000007"/>
    <n v="0"/>
    <x v="6"/>
  </r>
  <r>
    <s v="SHELL"/>
    <x v="1"/>
    <d v="2011-03-29T00:00:00"/>
    <s v="SIN"/>
    <s v="UPA400"/>
    <x v="52"/>
    <x v="64"/>
    <n v="620440"/>
    <n v="166016"/>
    <n v="0"/>
    <n v="0"/>
    <n v="0"/>
    <n v="62.4"/>
    <n v="6.4"/>
    <n v="35.200000000000003"/>
    <m/>
    <n v="-1"/>
    <s v="Oscura"/>
    <n v="57"/>
    <n v="3.2"/>
    <n v="19.100000000000001"/>
    <n v="6.5"/>
    <n v="0"/>
    <n v="14.6"/>
    <n v="1.3"/>
    <n v="0"/>
    <n v="0"/>
    <n v="235.2"/>
    <n v="45.3"/>
    <n v="3.7"/>
    <n v="57"/>
    <n v="0.19000000000000361"/>
    <n v="3"/>
    <n v="1.999999999999752E-2"/>
    <n v="0"/>
    <n v="-4.9266146717741321E-16"/>
    <n v="15"/>
    <n v="0.50000000000000011"/>
    <n v="19"/>
    <n v="1"/>
    <n v="7"/>
    <n v="0.70000000000000007"/>
    <n v="0"/>
    <x v="7"/>
  </r>
  <r>
    <s v="CASTROL"/>
    <x v="1"/>
    <d v="2014-12-28T00:00:00"/>
    <s v="SIN"/>
    <s v="UPA400"/>
    <x v="53"/>
    <x v="193"/>
    <n v="889876"/>
    <n v="31110"/>
    <n v="0"/>
    <n v="4"/>
    <m/>
    <n v="2"/>
    <n v="7"/>
    <m/>
    <m/>
    <n v="0"/>
    <s v="Clara"/>
    <n v="28"/>
    <n v="137"/>
    <n v="4"/>
    <n v="1"/>
    <n v="8"/>
    <n v="4"/>
    <n v="0"/>
    <n v="1"/>
    <n v="0"/>
    <n v="33"/>
    <n v="4"/>
    <n v="0"/>
    <n v="28"/>
    <n v="9.3333333333337126E-2"/>
    <n v="137"/>
    <n v="0.91333333333333278"/>
    <n v="8"/>
    <n v="0.17777777777777731"/>
    <n v="4"/>
    <n v="0.13333333333333353"/>
    <n v="4"/>
    <n v="0.26666666666666683"/>
    <n v="1"/>
    <n v="0.10000000000000014"/>
    <n v="1"/>
    <x v="0"/>
  </r>
  <r>
    <m/>
    <x v="1"/>
    <d v="2014-12-28T00:00:00"/>
    <s v="SIN"/>
    <s v="UPA400"/>
    <x v="53"/>
    <x v="272"/>
    <n v="858884"/>
    <n v="65904"/>
    <n v="0"/>
    <n v="6"/>
    <m/>
    <n v="4"/>
    <n v="5.9"/>
    <m/>
    <m/>
    <n v="0.28999999999999998"/>
    <m/>
    <n v="44"/>
    <n v="197"/>
    <n v="5"/>
    <n v="1"/>
    <n v="10"/>
    <n v="3"/>
    <n v="1"/>
    <n v="2"/>
    <n v="0"/>
    <n v="48"/>
    <n v="20"/>
    <n v="1"/>
    <n v="44"/>
    <n v="0.14666666666667036"/>
    <n v="197"/>
    <n v="1"/>
    <n v="10"/>
    <n v="0.22222222222222177"/>
    <n v="3"/>
    <n v="0.1000000000000002"/>
    <n v="5"/>
    <n v="0.33333333333333348"/>
    <n v="1"/>
    <n v="0.10000000000000014"/>
    <n v="0"/>
    <x v="1"/>
  </r>
  <r>
    <s v="CASTROL"/>
    <x v="1"/>
    <d v="2014-12-28T00:00:00"/>
    <s v="SIN"/>
    <s v="UPA400"/>
    <x v="53"/>
    <x v="139"/>
    <n v="810318"/>
    <n v="42360"/>
    <n v="0"/>
    <n v="2"/>
    <m/>
    <n v="3"/>
    <n v="5.9320000000000004"/>
    <n v="27.9"/>
    <n v="1.21"/>
    <n v="0.56000000000000005"/>
    <m/>
    <n v="113"/>
    <n v="81"/>
    <n v="3"/>
    <n v="0"/>
    <n v="7"/>
    <n v="13"/>
    <n v="0"/>
    <m/>
    <n v="0"/>
    <n v="38"/>
    <n v="5"/>
    <n v="0"/>
    <n v="113"/>
    <n v="0.37666666666667098"/>
    <n v="81"/>
    <n v="0.53999999999999704"/>
    <n v="7"/>
    <n v="0.15555555555555509"/>
    <n v="13"/>
    <n v="0.43333333333333346"/>
    <n v="3"/>
    <n v="0.20000000000000018"/>
    <n v="0"/>
    <n v="1.3877787807814457E-16"/>
    <n v="0"/>
    <x v="2"/>
  </r>
  <r>
    <s v="CASTROL"/>
    <x v="1"/>
    <d v="2014-12-28T00:00:00"/>
    <s v="CON"/>
    <s v="UPA400"/>
    <x v="53"/>
    <x v="9"/>
    <n v="793978"/>
    <n v="26020"/>
    <n v="0"/>
    <n v="3"/>
    <m/>
    <n v="2"/>
    <n v="6.1"/>
    <m/>
    <m/>
    <n v="0.55000000000000004"/>
    <m/>
    <n v="82"/>
    <n v="59"/>
    <n v="3"/>
    <n v="0"/>
    <n v="6"/>
    <n v="9"/>
    <n v="0"/>
    <n v="0"/>
    <n v="1"/>
    <n v="39"/>
    <n v="6"/>
    <n v="1"/>
    <n v="82"/>
    <n v="0.27333333333333698"/>
    <n v="59"/>
    <n v="0.39333333333333037"/>
    <n v="6"/>
    <n v="0.13333333333333286"/>
    <n v="9"/>
    <n v="0.30000000000000016"/>
    <n v="3"/>
    <n v="0.20000000000000018"/>
    <n v="0"/>
    <n v="1.3877787807814457E-16"/>
    <n v="0"/>
    <x v="3"/>
  </r>
  <r>
    <s v="CASTROL"/>
    <x v="1"/>
    <d v="2014-12-28T00:00:00"/>
    <s v="CON"/>
    <s v="UPA400"/>
    <x v="53"/>
    <x v="40"/>
    <n v="762915"/>
    <n v="104343"/>
    <n v="0"/>
    <n v="3"/>
    <m/>
    <n v="12"/>
    <n v="6.7"/>
    <n v="39.299999999999997"/>
    <n v="0.95"/>
    <n v="0.06"/>
    <m/>
    <n v="182"/>
    <n v="125"/>
    <n v="5"/>
    <n v="1"/>
    <n v="13"/>
    <n v="13"/>
    <n v="0"/>
    <n v="2"/>
    <n v="1"/>
    <n v="33"/>
    <n v="8"/>
    <n v="1"/>
    <n v="182"/>
    <n v="0.60666666666667068"/>
    <n v="125"/>
    <n v="0.83333333333333226"/>
    <n v="13"/>
    <n v="0.28888888888888842"/>
    <n v="13"/>
    <n v="0.43333333333333346"/>
    <n v="5"/>
    <n v="0.33333333333333348"/>
    <n v="1"/>
    <n v="0.10000000000000014"/>
    <n v="0"/>
    <x v="4"/>
  </r>
  <r>
    <s v="CASTROL"/>
    <x v="1"/>
    <d v="2014-12-28T00:00:00"/>
    <s v="CON"/>
    <s v="UPA400"/>
    <x v="53"/>
    <x v="273"/>
    <n v="725243"/>
    <n v="66671"/>
    <n v="0"/>
    <n v="5"/>
    <m/>
    <n v="13"/>
    <n v="7"/>
    <n v="36"/>
    <n v="0.83"/>
    <n v="0.05"/>
    <s v=""/>
    <n v="171"/>
    <n v="139"/>
    <n v="5"/>
    <n v="0"/>
    <n v="13"/>
    <n v="14"/>
    <n v="0"/>
    <n v="0"/>
    <n v="1"/>
    <n v="34"/>
    <n v="11"/>
    <n v="2"/>
    <n v="171"/>
    <n v="0.57000000000000439"/>
    <n v="139"/>
    <n v="0.92666666666666619"/>
    <n v="13"/>
    <n v="0.28888888888888842"/>
    <n v="14"/>
    <n v="0.46666666666666679"/>
    <n v="5"/>
    <n v="0.33333333333333348"/>
    <n v="0"/>
    <n v="1.3877787807814457E-16"/>
    <n v="0"/>
    <x v="5"/>
  </r>
  <r>
    <s v="SHELL"/>
    <x v="1"/>
    <d v="2014-12-28T00:00:00"/>
    <s v="CON"/>
    <s v="UPA400"/>
    <x v="53"/>
    <x v="267"/>
    <n v="581211"/>
    <n v="113871"/>
    <n v="0"/>
    <n v="0"/>
    <n v="0"/>
    <n v="13.6"/>
    <n v="6.9"/>
    <n v="37.9"/>
    <m/>
    <n v="-1"/>
    <s v="Oscura"/>
    <n v="128.19999999999999"/>
    <n v="56.1"/>
    <n v="13"/>
    <n v="2"/>
    <n v="0.3"/>
    <n v="30.4"/>
    <n v="1.4"/>
    <n v="1.5"/>
    <n v="0"/>
    <n v="122.8"/>
    <n v="35.4"/>
    <n v="0.6"/>
    <n v="128"/>
    <n v="0.4266666666666713"/>
    <n v="56"/>
    <n v="0.37333333333333041"/>
    <n v="0"/>
    <n v="-4.9266146717741321E-16"/>
    <n v="30"/>
    <n v="1"/>
    <n v="13"/>
    <n v="0.8666666666666667"/>
    <n v="2"/>
    <n v="0.20000000000000015"/>
    <n v="0"/>
    <x v="6"/>
  </r>
  <r>
    <s v="CASTROL"/>
    <x v="1"/>
    <d v="2014-12-28T00:00:00"/>
    <s v="CON"/>
    <s v="UPA400"/>
    <x v="53"/>
    <x v="99"/>
    <n v="545536"/>
    <n v="78196"/>
    <n v="0"/>
    <n v="18.600000000000001"/>
    <n v="0"/>
    <n v="8.1"/>
    <n v="7"/>
    <n v="36.299999999999997"/>
    <m/>
    <n v="-1"/>
    <s v="Oscura"/>
    <n v="111.8"/>
    <n v="85"/>
    <n v="7"/>
    <n v="3.3"/>
    <n v="23"/>
    <n v="20"/>
    <n v="0.5"/>
    <n v="0"/>
    <n v="0"/>
    <n v="132.1"/>
    <n v="36.6"/>
    <n v="2.2999999999999998"/>
    <n v="112"/>
    <n v="0.37333333333333762"/>
    <n v="85"/>
    <n v="0.56666666666666388"/>
    <n v="23"/>
    <n v="0.51111111111111041"/>
    <n v="20"/>
    <n v="0.66666666666666674"/>
    <n v="7"/>
    <n v="0.46666666666666679"/>
    <n v="3"/>
    <n v="0.30000000000000016"/>
    <n v="0"/>
    <x v="7"/>
  </r>
  <r>
    <s v="SHELL"/>
    <x v="1"/>
    <d v="2011-06-29T00:00:00"/>
    <s v="SIN"/>
    <s v="UPA400"/>
    <x v="54"/>
    <x v="253"/>
    <n v="810597"/>
    <n v="74935"/>
    <n v="0"/>
    <n v="5"/>
    <m/>
    <n v="2"/>
    <n v="5.8"/>
    <m/>
    <m/>
    <n v="0.56999999999999995"/>
    <m/>
    <n v="250"/>
    <n v="245"/>
    <n v="13"/>
    <n v="1"/>
    <n v="11"/>
    <n v="21"/>
    <n v="0"/>
    <n v="0"/>
    <n v="1"/>
    <n v="44"/>
    <n v="7"/>
    <n v="1"/>
    <n v="250"/>
    <n v="0.83333333333333504"/>
    <n v="245"/>
    <n v="1"/>
    <n v="11"/>
    <n v="0.24444444444444399"/>
    <n v="21"/>
    <n v="0.70000000000000007"/>
    <n v="13"/>
    <n v="0.8666666666666667"/>
    <n v="1"/>
    <n v="0.10000000000000014"/>
    <n v="1"/>
    <x v="0"/>
  </r>
  <r>
    <s v="CASTROL"/>
    <x v="1"/>
    <d v="2011-06-29T00:00:00"/>
    <s v="SIN"/>
    <s v="UPA400"/>
    <x v="54"/>
    <x v="139"/>
    <n v="805552"/>
    <n v="54246"/>
    <n v="0"/>
    <n v="5"/>
    <m/>
    <n v="2"/>
    <n v="6.1040000000000001"/>
    <n v="28.55"/>
    <n v="1.2"/>
    <n v="0.15"/>
    <m/>
    <n v="91"/>
    <n v="50"/>
    <n v="3"/>
    <n v="0"/>
    <n v="6"/>
    <n v="16"/>
    <n v="0"/>
    <m/>
    <n v="1"/>
    <n v="41"/>
    <n v="1"/>
    <n v="0"/>
    <n v="91"/>
    <n v="0.30333333333333717"/>
    <n v="50"/>
    <n v="0.33333333333333048"/>
    <n v="6"/>
    <n v="0.13333333333333286"/>
    <n v="16"/>
    <n v="0.53333333333333344"/>
    <n v="3"/>
    <n v="0.20000000000000018"/>
    <n v="0"/>
    <n v="1.3877787807814457E-16"/>
    <n v="0"/>
    <x v="1"/>
  </r>
  <r>
    <s v="CASTROL"/>
    <x v="1"/>
    <d v="2011-06-29T00:00:00"/>
    <s v="SIN"/>
    <s v="UPA400"/>
    <x v="54"/>
    <x v="91"/>
    <n v="794535"/>
    <n v="43229"/>
    <n v="0"/>
    <n v="3"/>
    <m/>
    <n v="1"/>
    <n v="6.3"/>
    <m/>
    <m/>
    <n v="0.21"/>
    <m/>
    <n v="195"/>
    <n v="40"/>
    <n v="3"/>
    <n v="0"/>
    <n v="4"/>
    <n v="17"/>
    <n v="0"/>
    <n v="0"/>
    <n v="1"/>
    <n v="28"/>
    <n v="3"/>
    <n v="0"/>
    <n v="195"/>
    <n v="0.65000000000000357"/>
    <n v="40"/>
    <n v="0.26666666666666394"/>
    <n v="4"/>
    <n v="8.8888888888888407E-2"/>
    <n v="17"/>
    <n v="0.56666666666666676"/>
    <n v="3"/>
    <n v="0.20000000000000018"/>
    <n v="0"/>
    <n v="1.3877787807814457E-16"/>
    <n v="0"/>
    <x v="2"/>
  </r>
  <r>
    <s v="CASTROL"/>
    <x v="1"/>
    <d v="2011-06-29T00:00:00"/>
    <s v="SIN"/>
    <s v="UPA400"/>
    <x v="54"/>
    <x v="212"/>
    <n v="734402"/>
    <n v="29489"/>
    <n v="0"/>
    <n v="3"/>
    <m/>
    <n v="2"/>
    <n v="6.4"/>
    <m/>
    <m/>
    <n v="0.77"/>
    <m/>
    <n v="80"/>
    <n v="53"/>
    <n v="4"/>
    <n v="0"/>
    <n v="7"/>
    <n v="8"/>
    <n v="0"/>
    <n v="0"/>
    <n v="0"/>
    <n v="31"/>
    <n v="3"/>
    <n v="0"/>
    <n v="80"/>
    <n v="0.26666666666667027"/>
    <n v="53"/>
    <n v="0.35333333333333045"/>
    <n v="7"/>
    <n v="0.15555555555555509"/>
    <n v="8"/>
    <n v="0.26666666666666683"/>
    <n v="4"/>
    <n v="0.26666666666666683"/>
    <n v="0"/>
    <n v="1.3877787807814457E-16"/>
    <n v="0"/>
    <x v="3"/>
  </r>
  <r>
    <s v="CASTROL"/>
    <x v="1"/>
    <d v="2011-06-29T00:00:00"/>
    <s v="SIN"/>
    <s v="UPA400"/>
    <x v="54"/>
    <x v="274"/>
    <n v="704913"/>
    <n v="125689"/>
    <n v="0"/>
    <n v="4"/>
    <m/>
    <n v="6"/>
    <n v="7.1"/>
    <n v="37"/>
    <n v="1"/>
    <n v="0.1"/>
    <s v="Clara"/>
    <n v="109"/>
    <n v="100"/>
    <n v="5"/>
    <n v="0"/>
    <n v="11"/>
    <n v="11"/>
    <n v="0"/>
    <n v="0"/>
    <n v="0"/>
    <n v="31"/>
    <n v="9"/>
    <n v="1"/>
    <n v="109"/>
    <n v="0.36333333333333756"/>
    <n v="100"/>
    <n v="0.66666666666666452"/>
    <n v="11"/>
    <n v="0.24444444444444399"/>
    <n v="11"/>
    <n v="0.36666666666666681"/>
    <n v="5"/>
    <n v="0.33333333333333348"/>
    <n v="0"/>
    <n v="1.3877787807814457E-16"/>
    <n v="0"/>
    <x v="4"/>
  </r>
  <r>
    <s v="SHELL"/>
    <x v="1"/>
    <d v="2011-06-29T00:00:00"/>
    <s v="SIN"/>
    <s v="UPA400"/>
    <x v="54"/>
    <x v="222"/>
    <n v="687600"/>
    <n v="29028"/>
    <n v="0"/>
    <n v="4"/>
    <n v="0"/>
    <n v="12"/>
    <n v="7.1"/>
    <n v="37.1"/>
    <n v="0.6"/>
    <n v="0.1"/>
    <s v="Clara"/>
    <n v="71"/>
    <n v="87"/>
    <n v="6"/>
    <n v="0"/>
    <n v="9"/>
    <n v="12"/>
    <n v="0"/>
    <n v="1"/>
    <n v="0"/>
    <n v="31"/>
    <n v="13"/>
    <n v="2"/>
    <n v="71"/>
    <n v="0.23666666666667019"/>
    <n v="87"/>
    <n v="0.5799999999999973"/>
    <n v="9"/>
    <n v="0.19999999999999954"/>
    <n v="12"/>
    <n v="0.40000000000000013"/>
    <n v="6"/>
    <n v="0.40000000000000013"/>
    <n v="0"/>
    <n v="1.3877787807814457E-16"/>
    <n v="0"/>
    <x v="5"/>
  </r>
  <r>
    <s v="CASTROL"/>
    <x v="1"/>
    <d v="2011-06-29T00:00:00"/>
    <s v="SIN"/>
    <s v="UPA400"/>
    <x v="54"/>
    <x v="183"/>
    <n v="674758"/>
    <n v="95534"/>
    <n v="0"/>
    <n v="3"/>
    <n v="-1"/>
    <n v="6"/>
    <n v="7.1"/>
    <n v="37.4"/>
    <n v="1"/>
    <n v="0"/>
    <s v="Clara"/>
    <n v="77"/>
    <n v="62"/>
    <n v="5"/>
    <n v="0"/>
    <n v="8"/>
    <n v="8"/>
    <n v="0"/>
    <n v="0"/>
    <n v="0"/>
    <n v="28"/>
    <n v="6"/>
    <n v="1"/>
    <n v="77"/>
    <n v="0.25666666666667021"/>
    <n v="62"/>
    <n v="0.41333333333333033"/>
    <n v="8"/>
    <n v="0.17777777777777731"/>
    <n v="8"/>
    <n v="0.26666666666666683"/>
    <n v="5"/>
    <n v="0.33333333333333348"/>
    <n v="0"/>
    <n v="1.3877787807814457E-16"/>
    <n v="0"/>
    <x v="6"/>
  </r>
  <r>
    <s v="CASTROL"/>
    <x v="1"/>
    <d v="2011-06-29T00:00:00"/>
    <s v="SIN"/>
    <s v="UPA400"/>
    <x v="54"/>
    <x v="184"/>
    <n v="629171"/>
    <n v="107012"/>
    <n v="0"/>
    <n v="1.6"/>
    <n v="0"/>
    <n v="9.9"/>
    <n v="7"/>
    <n v="37.200000000000003"/>
    <m/>
    <n v="-1"/>
    <s v="Oscura"/>
    <n v="135.80000000000001"/>
    <n v="92.6"/>
    <n v="12.9"/>
    <n v="2.4"/>
    <n v="13.6"/>
    <n v="26.4"/>
    <n v="2.5"/>
    <n v="0"/>
    <n v="0"/>
    <n v="102.3"/>
    <n v="30.9"/>
    <n v="2.9"/>
    <n v="136"/>
    <n v="0.45333333333333814"/>
    <n v="93"/>
    <n v="0.62"/>
    <n v="14"/>
    <n v="0.31111111111111062"/>
    <n v="26"/>
    <n v="0.8666666666666667"/>
    <n v="13"/>
    <n v="0.8666666666666667"/>
    <n v="2"/>
    <n v="0.20000000000000015"/>
    <n v="0"/>
    <x v="7"/>
  </r>
  <r>
    <s v="CASTROL"/>
    <x v="1"/>
    <d v="2011-06-29T00:00:00"/>
    <s v="SIN"/>
    <s v="UPA400"/>
    <x v="54"/>
    <x v="275"/>
    <n v="596391"/>
    <n v="74232"/>
    <n v="0"/>
    <n v="0"/>
    <n v="0"/>
    <n v="6.7"/>
    <n v="7"/>
    <n v="40.200000000000003"/>
    <m/>
    <n v="-1"/>
    <s v="Oscura"/>
    <n v="146.80000000000001"/>
    <n v="38.6"/>
    <n v="8.1999999999999993"/>
    <n v="1.5"/>
    <n v="4.7"/>
    <n v="24.7"/>
    <n v="1.2"/>
    <n v="3.3"/>
    <n v="0"/>
    <n v="50.3"/>
    <n v="27.6"/>
    <n v="0.5"/>
    <n v="147"/>
    <n v="0.49000000000000504"/>
    <n v="39"/>
    <n v="0.25999999999999729"/>
    <n v="5"/>
    <n v="0.11111111111111063"/>
    <n v="25"/>
    <n v="0.83333333333333337"/>
    <n v="8"/>
    <n v="0.53333333333333344"/>
    <n v="2"/>
    <n v="0.20000000000000015"/>
    <n v="0"/>
    <x v="8"/>
  </r>
  <r>
    <s v="SHELL"/>
    <x v="1"/>
    <d v="2011-06-13T00:00:00"/>
    <s v="SIN"/>
    <s v="UPA400"/>
    <x v="55"/>
    <x v="276"/>
    <n v="886996"/>
    <n v="36492"/>
    <n v="0"/>
    <n v="6"/>
    <m/>
    <n v="9"/>
    <n v="6.6"/>
    <m/>
    <m/>
    <n v="0.32"/>
    <m/>
    <n v="161"/>
    <n v="151"/>
    <n v="1"/>
    <n v="1"/>
    <n v="7"/>
    <n v="14"/>
    <n v="0"/>
    <n v="1"/>
    <n v="1"/>
    <n v="93"/>
    <n v="9"/>
    <n v="2"/>
    <n v="161"/>
    <n v="0.5366666666666714"/>
    <n v="151"/>
    <n v="1"/>
    <n v="7"/>
    <n v="0.15555555555555509"/>
    <n v="14"/>
    <n v="0.46666666666666679"/>
    <n v="1"/>
    <n v="6.666666666666686E-2"/>
    <n v="1"/>
    <n v="0.10000000000000014"/>
    <n v="1"/>
    <x v="0"/>
  </r>
  <r>
    <s v="CASTROL"/>
    <x v="1"/>
    <d v="2011-06-13T00:00:00"/>
    <s v="SIN"/>
    <s v="UPA400"/>
    <x v="55"/>
    <x v="25"/>
    <n v="768284"/>
    <n v="29637"/>
    <n v="0"/>
    <n v="2"/>
    <m/>
    <n v="2"/>
    <n v="6"/>
    <n v="28.23"/>
    <n v="1.1399999999999999"/>
    <n v="0.05"/>
    <m/>
    <n v="73"/>
    <n v="132"/>
    <n v="2"/>
    <n v="1"/>
    <n v="4"/>
    <n v="7"/>
    <n v="0"/>
    <m/>
    <n v="0"/>
    <n v="44"/>
    <n v="1"/>
    <n v="0"/>
    <n v="73"/>
    <n v="0.24333333333333684"/>
    <n v="132"/>
    <n v="0.87999999999999923"/>
    <n v="4"/>
    <n v="8.8888888888888407E-2"/>
    <n v="7"/>
    <n v="0.2333333333333335"/>
    <n v="2"/>
    <n v="0.13333333333333353"/>
    <n v="1"/>
    <n v="0.10000000000000014"/>
    <n v="0"/>
    <x v="1"/>
  </r>
  <r>
    <s v="CASTROL"/>
    <x v="1"/>
    <d v="2011-06-13T00:00:00"/>
    <s v="SIN"/>
    <s v="UPA400"/>
    <x v="55"/>
    <x v="91"/>
    <n v="753053"/>
    <n v="14406"/>
    <n v="0"/>
    <n v="2"/>
    <m/>
    <n v="1"/>
    <n v="6.3"/>
    <m/>
    <m/>
    <n v="0.06"/>
    <m/>
    <n v="42"/>
    <n v="59"/>
    <n v="3"/>
    <n v="0"/>
    <n v="2"/>
    <n v="5"/>
    <n v="0"/>
    <n v="0"/>
    <n v="0"/>
    <n v="35"/>
    <n v="2"/>
    <n v="0"/>
    <n v="42"/>
    <n v="0.1400000000000037"/>
    <n v="59"/>
    <n v="0.39333333333333037"/>
    <n v="2"/>
    <n v="4.4444444444443953E-2"/>
    <n v="5"/>
    <n v="0.16666666666666685"/>
    <n v="3"/>
    <n v="0.20000000000000018"/>
    <n v="0"/>
    <n v="1.3877787807814457E-16"/>
    <n v="0"/>
    <x v="2"/>
  </r>
  <r>
    <s v="CASTROL"/>
    <x v="1"/>
    <d v="2011-06-13T00:00:00"/>
    <s v="SIN"/>
    <s v="UPA400"/>
    <x v="55"/>
    <x v="277"/>
    <n v="706618"/>
    <n v="59150"/>
    <n v="0"/>
    <n v="5"/>
    <m/>
    <n v="2"/>
    <n v="7"/>
    <n v="36"/>
    <n v="1.3"/>
    <n v="0.04"/>
    <s v="   CLARA"/>
    <n v="60"/>
    <n v="161"/>
    <n v="4"/>
    <n v="0"/>
    <n v="16"/>
    <n v="6"/>
    <n v="1"/>
    <n v="0"/>
    <n v="0"/>
    <n v="35"/>
    <n v="9"/>
    <n v="1"/>
    <n v="60"/>
    <n v="0.20000000000000359"/>
    <n v="161"/>
    <n v="1"/>
    <n v="16"/>
    <n v="0.35555555555555501"/>
    <n v="6"/>
    <n v="0.20000000000000018"/>
    <n v="4"/>
    <n v="0.26666666666666683"/>
    <n v="0"/>
    <n v="1.3877787807814457E-16"/>
    <n v="0"/>
    <x v="3"/>
  </r>
  <r>
    <s v="CASTROL"/>
    <x v="1"/>
    <d v="2011-06-13T00:00:00"/>
    <s v="SIN"/>
    <s v="UPA400"/>
    <x v="55"/>
    <x v="11"/>
    <n v="676865"/>
    <n v="29397"/>
    <n v="0"/>
    <n v="6"/>
    <n v="0"/>
    <n v="4"/>
    <n v="7.1"/>
    <n v="36.5"/>
    <n v="1.2"/>
    <n v="0.1"/>
    <s v="Clara"/>
    <n v="91"/>
    <n v="202"/>
    <n v="3"/>
    <n v="2"/>
    <n v="17"/>
    <n v="12"/>
    <n v="0"/>
    <n v="2"/>
    <n v="0"/>
    <n v="29"/>
    <n v="3"/>
    <n v="1"/>
    <n v="91"/>
    <n v="0.30333333333333717"/>
    <n v="202"/>
    <n v="1"/>
    <n v="17"/>
    <n v="0.37777777777777721"/>
    <n v="12"/>
    <n v="0.40000000000000013"/>
    <n v="3"/>
    <n v="0.20000000000000018"/>
    <n v="2"/>
    <n v="0.20000000000000015"/>
    <n v="0"/>
    <x v="4"/>
  </r>
  <r>
    <s v="CASTROL"/>
    <x v="1"/>
    <d v="2011-06-13T00:00:00"/>
    <s v="SIN"/>
    <s v="UPA400"/>
    <x v="55"/>
    <x v="110"/>
    <n v="638736"/>
    <n v="168472"/>
    <n v="0"/>
    <n v="35.700000000000003"/>
    <n v="0"/>
    <n v="20.9"/>
    <n v="7.1"/>
    <n v="35.799999999999997"/>
    <n v="0"/>
    <n v="-1"/>
    <s v="Oscura"/>
    <n v="282"/>
    <n v="259.39999999999998"/>
    <n v="9.1999999999999993"/>
    <n v="10.4"/>
    <n v="38.4"/>
    <n v="38.4"/>
    <n v="1.6"/>
    <n v="0"/>
    <n v="0"/>
    <n v="112.2"/>
    <n v="22.5"/>
    <n v="7.1"/>
    <n v="282"/>
    <n v="0.94000000000000061"/>
    <n v="259"/>
    <n v="1"/>
    <n v="38"/>
    <n v="0.84444444444444422"/>
    <n v="38"/>
    <n v="1"/>
    <n v="9"/>
    <n v="0.60000000000000009"/>
    <n v="10"/>
    <n v="1"/>
    <n v="0"/>
    <x v="5"/>
  </r>
  <r>
    <s v="SHELL"/>
    <x v="1"/>
    <d v="2011-06-13T00:00:00"/>
    <s v="SIN"/>
    <s v="UPA400"/>
    <x v="55"/>
    <x v="63"/>
    <n v="644429"/>
    <n v="65205"/>
    <n v="0"/>
    <n v="33.6"/>
    <n v="0"/>
    <n v="10.3"/>
    <n v="7.1"/>
    <n v="37.799999999999997"/>
    <m/>
    <n v="-1"/>
    <s v="Oscura"/>
    <n v="93.2"/>
    <n v="71"/>
    <n v="3.1"/>
    <n v="1.8"/>
    <n v="11.5"/>
    <n v="10.5"/>
    <n v="1.1000000000000001"/>
    <n v="0"/>
    <n v="0"/>
    <n v="68.5"/>
    <n v="19.399999999999999"/>
    <n v="7.9"/>
    <n v="93"/>
    <n v="0.31000000000000388"/>
    <n v="71"/>
    <n v="0.47333333333333022"/>
    <n v="12"/>
    <n v="0.26666666666666622"/>
    <n v="11"/>
    <n v="0.36666666666666681"/>
    <n v="3"/>
    <n v="0.20000000000000018"/>
    <n v="2"/>
    <n v="0.20000000000000015"/>
    <n v="0"/>
    <x v="6"/>
  </r>
  <r>
    <s v="SHELL"/>
    <x v="1"/>
    <d v="2011-06-13T00:00:00"/>
    <s v="SIN"/>
    <s v="UPA400"/>
    <x v="55"/>
    <x v="174"/>
    <n v="609534"/>
    <n v="30310"/>
    <n v="0"/>
    <n v="1.9"/>
    <n v="0"/>
    <n v="5.9"/>
    <n v="6.9"/>
    <n v="37"/>
    <m/>
    <n v="-1"/>
    <s v="Oscura"/>
    <n v="47.8"/>
    <n v="36.6"/>
    <n v="1"/>
    <n v="0"/>
    <n v="6.8"/>
    <n v="10"/>
    <n v="0.9"/>
    <n v="0"/>
    <n v="0"/>
    <n v="35.5"/>
    <n v="32.799999999999997"/>
    <n v="10.6"/>
    <n v="48"/>
    <n v="0.16000000000000367"/>
    <n v="37"/>
    <n v="0.24666666666666398"/>
    <n v="7"/>
    <n v="0.15555555555555509"/>
    <n v="10"/>
    <n v="0.33339999999999997"/>
    <n v="1"/>
    <n v="6.666666666666686E-2"/>
    <n v="0"/>
    <n v="1.3877787807814457E-16"/>
    <n v="0"/>
    <x v="7"/>
  </r>
  <r>
    <s v="SHELL"/>
    <x v="1"/>
    <d v="2012-09-06T00:00:00"/>
    <s v="SIN"/>
    <s v="UPA400"/>
    <x v="56"/>
    <x v="278"/>
    <n v="888810"/>
    <n v="45686"/>
    <n v="0"/>
    <n v="7"/>
    <m/>
    <n v="3"/>
    <n v="6.1"/>
    <m/>
    <m/>
    <n v="0.5"/>
    <m/>
    <n v="121"/>
    <n v="137"/>
    <n v="3"/>
    <n v="0"/>
    <n v="8"/>
    <n v="11"/>
    <n v="0"/>
    <n v="1"/>
    <n v="0"/>
    <n v="49"/>
    <n v="7"/>
    <n v="1"/>
    <n v="121"/>
    <n v="0.40333333333333782"/>
    <n v="137"/>
    <n v="0.91333333333333278"/>
    <n v="8"/>
    <n v="0.17777777777777731"/>
    <n v="11"/>
    <n v="0.36666666666666681"/>
    <n v="3"/>
    <n v="0.20000000000000018"/>
    <n v="0"/>
    <n v="1.3877787807814457E-16"/>
    <n v="1"/>
    <x v="0"/>
  </r>
  <r>
    <m/>
    <x v="1"/>
    <d v="2012-09-06T00:00:00"/>
    <s v="SIN"/>
    <s v="UPA400"/>
    <x v="56"/>
    <x v="132"/>
    <n v="843124"/>
    <n v="91818"/>
    <n v="0"/>
    <n v="4"/>
    <m/>
    <n v="1"/>
    <n v="6.1"/>
    <m/>
    <m/>
    <n v="0.1"/>
    <m/>
    <n v="179"/>
    <n v="56"/>
    <n v="3"/>
    <n v="0"/>
    <n v="9"/>
    <n v="19"/>
    <n v="0"/>
    <n v="0"/>
    <n v="1"/>
    <n v="36"/>
    <n v="9"/>
    <n v="0"/>
    <n v="179"/>
    <n v="0.59666666666667079"/>
    <n v="56"/>
    <n v="0.37333333333333041"/>
    <n v="9"/>
    <n v="0.19999999999999954"/>
    <n v="19"/>
    <n v="0.63333333333333341"/>
    <n v="3"/>
    <n v="0.20000000000000018"/>
    <n v="0"/>
    <n v="1.3877787807814457E-16"/>
    <n v="0"/>
    <x v="1"/>
  </r>
  <r>
    <s v="SHELL"/>
    <x v="1"/>
    <d v="2012-09-06T00:00:00"/>
    <s v="SIN"/>
    <s v="UPA400"/>
    <x v="56"/>
    <x v="13"/>
    <n v="797257"/>
    <n v="51114"/>
    <n v="0"/>
    <n v="3"/>
    <m/>
    <n v="2"/>
    <n v="5.9340000000000002"/>
    <n v="27.95"/>
    <n v="1.2"/>
    <n v="0.24"/>
    <m/>
    <n v="108"/>
    <n v="165"/>
    <n v="6"/>
    <n v="1"/>
    <n v="7"/>
    <n v="14"/>
    <n v="0"/>
    <m/>
    <n v="0"/>
    <n v="39"/>
    <n v="2"/>
    <n v="1"/>
    <n v="108"/>
    <n v="0.36000000000000421"/>
    <n v="165"/>
    <n v="1"/>
    <n v="7"/>
    <n v="0.15555555555555509"/>
    <n v="14"/>
    <n v="0.46666666666666679"/>
    <n v="6"/>
    <n v="0.40000000000000013"/>
    <n v="1"/>
    <n v="0.10000000000000014"/>
    <n v="0"/>
    <x v="2"/>
  </r>
  <r>
    <s v="SHELL"/>
    <x v="1"/>
    <d v="2012-09-06T00:00:00"/>
    <s v="SIN"/>
    <s v="UPA400"/>
    <x v="56"/>
    <x v="14"/>
    <n v="788432"/>
    <n v="42289"/>
    <n v="0"/>
    <n v="4"/>
    <m/>
    <n v="2"/>
    <n v="6"/>
    <m/>
    <m/>
    <n v="0.24"/>
    <m/>
    <n v="104"/>
    <n v="156"/>
    <n v="8"/>
    <n v="1"/>
    <n v="6"/>
    <n v="13"/>
    <n v="1"/>
    <n v="1"/>
    <n v="1"/>
    <n v="29"/>
    <n v="4"/>
    <n v="0"/>
    <n v="104"/>
    <n v="0.34666666666667079"/>
    <n v="156"/>
    <n v="1"/>
    <n v="6"/>
    <n v="0.13333333333333286"/>
    <n v="13"/>
    <n v="0.43333333333333346"/>
    <n v="8"/>
    <n v="0.53333333333333344"/>
    <n v="1"/>
    <n v="0.10000000000000014"/>
    <n v="0"/>
    <x v="3"/>
  </r>
  <r>
    <s v="CASTROL"/>
    <x v="1"/>
    <d v="2012-09-06T00:00:00"/>
    <s v="SIN"/>
    <s v="UPA400"/>
    <x v="56"/>
    <x v="279"/>
    <n v="727887"/>
    <n v="31987"/>
    <n v="0"/>
    <n v="4"/>
    <m/>
    <n v="5"/>
    <n v="6.2"/>
    <m/>
    <m/>
    <n v="0.83"/>
    <m/>
    <n v="122"/>
    <n v="189"/>
    <n v="20"/>
    <n v="1"/>
    <n v="10"/>
    <n v="12"/>
    <n v="0"/>
    <n v="0"/>
    <n v="0"/>
    <n v="44"/>
    <n v="5"/>
    <n v="1"/>
    <n v="122"/>
    <n v="0.40666666666667117"/>
    <n v="189"/>
    <n v="1"/>
    <n v="10"/>
    <n v="0.22222222222222177"/>
    <n v="12"/>
    <n v="0.40000000000000013"/>
    <n v="20"/>
    <n v="1"/>
    <n v="1"/>
    <n v="0.10000000000000014"/>
    <n v="0"/>
    <x v="4"/>
  </r>
  <r>
    <s v="CASTROL"/>
    <x v="1"/>
    <d v="2012-09-06T00:00:00"/>
    <s v="SIN"/>
    <s v="UPA400"/>
    <x v="56"/>
    <x v="35"/>
    <n v="695900"/>
    <n v="171609"/>
    <n v="0"/>
    <n v="4"/>
    <m/>
    <n v="15"/>
    <n v="7.1"/>
    <n v="37.299999999999997"/>
    <n v="1.3"/>
    <n v="0.1"/>
    <s v="Clara"/>
    <n v="231"/>
    <n v="247"/>
    <n v="46"/>
    <n v="1"/>
    <n v="20"/>
    <n v="17"/>
    <n v="0"/>
    <n v="1"/>
    <n v="0"/>
    <n v="42"/>
    <n v="16"/>
    <n v="3"/>
    <n v="231"/>
    <n v="0.77000000000000235"/>
    <n v="247"/>
    <n v="1"/>
    <n v="20"/>
    <n v="0.44444444444444381"/>
    <n v="17"/>
    <n v="0.56666666666666676"/>
    <n v="46"/>
    <n v="1"/>
    <n v="1"/>
    <n v="0.10000000000000014"/>
    <n v="0"/>
    <x v="5"/>
  </r>
  <r>
    <s v="CASTROL"/>
    <x v="1"/>
    <d v="2012-09-06T00:00:00"/>
    <s v="SIN"/>
    <s v="UPA400"/>
    <x v="56"/>
    <x v="168"/>
    <n v="645092"/>
    <n v="120801"/>
    <n v="0"/>
    <n v="2.8"/>
    <n v="0"/>
    <n v="27.4"/>
    <n v="6.8"/>
    <n v="37.700000000000003"/>
    <m/>
    <n v="-1"/>
    <s v="Oscura"/>
    <n v="132.80000000000001"/>
    <n v="118.5"/>
    <n v="15.4"/>
    <n v="7.7"/>
    <n v="16.899999999999999"/>
    <n v="24.2"/>
    <n v="1.3"/>
    <n v="0"/>
    <n v="0"/>
    <n v="102.2"/>
    <n v="43.2"/>
    <n v="4.7"/>
    <n v="133"/>
    <n v="0.44333333333333808"/>
    <n v="119"/>
    <n v="0.793333333333332"/>
    <n v="17"/>
    <n v="0.37777777777777721"/>
    <n v="24"/>
    <n v="0.8"/>
    <n v="15"/>
    <n v="1"/>
    <n v="8"/>
    <n v="0.8"/>
    <n v="0"/>
    <x v="6"/>
  </r>
  <r>
    <s v="SHELL"/>
    <x v="1"/>
    <d v="2012-09-06T00:00:00"/>
    <s v="SIN"/>
    <s v="UPA400"/>
    <x v="56"/>
    <x v="29"/>
    <n v="608487"/>
    <n v="138223"/>
    <n v="0"/>
    <n v="1.9"/>
    <n v="0"/>
    <n v="28.7"/>
    <n v="8"/>
    <n v="38.6"/>
    <m/>
    <n v="-1"/>
    <s v="Oscura"/>
    <n v="154.19999999999999"/>
    <n v="210.9"/>
    <n v="13.8"/>
    <n v="12.7"/>
    <n v="40.200000000000003"/>
    <n v="34.4"/>
    <n v="1.1000000000000001"/>
    <n v="0"/>
    <n v="0"/>
    <n v="371.4"/>
    <n v="55.2"/>
    <n v="8.8000000000000007"/>
    <n v="154"/>
    <n v="0.5133333333333383"/>
    <n v="211"/>
    <n v="1"/>
    <n v="40"/>
    <n v="0.88888888888888873"/>
    <n v="34"/>
    <n v="1"/>
    <n v="14"/>
    <n v="0.93333333333333335"/>
    <n v="13"/>
    <n v="1"/>
    <n v="0"/>
    <x v="7"/>
  </r>
  <r>
    <s v="CASTROL"/>
    <x v="1"/>
    <d v="2012-09-06T00:00:00"/>
    <s v="SIN"/>
    <s v="UPA400"/>
    <x v="56"/>
    <x v="280"/>
    <n v="620769"/>
    <n v="96478"/>
    <n v="0"/>
    <n v="0"/>
    <n v="0"/>
    <n v="28.1"/>
    <n v="6.9"/>
    <n v="37.200000000000003"/>
    <m/>
    <n v="21.7"/>
    <s v="Oscura"/>
    <n v="79.900000000000006"/>
    <n v="34.799999999999997"/>
    <n v="6.4"/>
    <n v="4.7"/>
    <n v="0"/>
    <n v="14.5"/>
    <n v="0.8"/>
    <n v="1.7"/>
    <n v="0"/>
    <n v="142.69999999999999"/>
    <n v="16.8"/>
    <n v="6.2"/>
    <n v="80"/>
    <n v="0.26666666666667027"/>
    <n v="35"/>
    <n v="0.23333333333333067"/>
    <n v="0"/>
    <n v="-4.9266146717741321E-16"/>
    <n v="15"/>
    <n v="0.50000000000000011"/>
    <n v="6"/>
    <n v="0.40000000000000013"/>
    <n v="5"/>
    <n v="0.50000000000000011"/>
    <n v="0"/>
    <x v="8"/>
  </r>
  <r>
    <s v="MOBIL"/>
    <x v="1"/>
    <d v="2011-05-04T00:00:00"/>
    <s v="SIN"/>
    <s v="O500 EURO V"/>
    <x v="57"/>
    <x v="56"/>
    <n v="843094"/>
    <n v="14143"/>
    <n v="0"/>
    <n v="2"/>
    <m/>
    <n v="1"/>
    <n v="7"/>
    <n v="34.799999999999997"/>
    <n v="1.44"/>
    <n v="0.03"/>
    <m/>
    <n v="35"/>
    <n v="81"/>
    <n v="1"/>
    <n v="1"/>
    <n v="2"/>
    <n v="3"/>
    <n v="0"/>
    <n v="1"/>
    <n v="0"/>
    <n v="42"/>
    <n v="2"/>
    <n v="0"/>
    <n v="35"/>
    <n v="0.11666666666667042"/>
    <n v="81"/>
    <n v="0.53999999999999704"/>
    <n v="2"/>
    <n v="4.4444444444443953E-2"/>
    <n v="3"/>
    <n v="0.1000000000000002"/>
    <n v="1"/>
    <n v="6.666666666666686E-2"/>
    <n v="1"/>
    <n v="0.10000000000000014"/>
    <n v="1"/>
    <x v="0"/>
  </r>
  <r>
    <m/>
    <x v="1"/>
    <d v="2011-05-04T00:00:00"/>
    <s v="SIN"/>
    <s v="UPA400"/>
    <x v="57"/>
    <x v="281"/>
    <n v="838917"/>
    <n v="9966"/>
    <n v="0"/>
    <n v="2"/>
    <m/>
    <n v="1"/>
    <n v="7"/>
    <m/>
    <m/>
    <n v="2.58"/>
    <m/>
    <n v="34"/>
    <n v="74"/>
    <n v="2"/>
    <n v="0"/>
    <n v="2"/>
    <n v="3"/>
    <n v="0"/>
    <n v="0"/>
    <n v="0"/>
    <n v="45"/>
    <n v="2"/>
    <n v="0"/>
    <n v="34"/>
    <n v="0.11333333333333709"/>
    <n v="74"/>
    <n v="0.49333333333333018"/>
    <n v="2"/>
    <n v="4.4444444444443953E-2"/>
    <n v="3"/>
    <n v="0.1000000000000002"/>
    <n v="2"/>
    <n v="0.13333333333333353"/>
    <n v="0"/>
    <n v="1.3877787807814457E-16"/>
    <n v="0"/>
    <x v="1"/>
  </r>
  <r>
    <m/>
    <x v="1"/>
    <d v="2011-05-04T00:00:00"/>
    <s v="SIN"/>
    <s v="UPA400"/>
    <x v="57"/>
    <x v="251"/>
    <n v="828951"/>
    <n v="90304"/>
    <n v="0"/>
    <n v="6"/>
    <m/>
    <n v="3"/>
    <n v="5.6"/>
    <m/>
    <m/>
    <n v="0.11"/>
    <m/>
    <n v="221"/>
    <n v="270"/>
    <n v="16"/>
    <n v="2"/>
    <n v="11"/>
    <n v="16"/>
    <n v="0"/>
    <n v="2"/>
    <n v="1"/>
    <n v="43"/>
    <n v="5"/>
    <n v="1"/>
    <n v="221"/>
    <n v="0.73666666666666936"/>
    <n v="270"/>
    <n v="1"/>
    <n v="11"/>
    <n v="0.24444444444444399"/>
    <n v="16"/>
    <n v="0.53333333333333344"/>
    <n v="16"/>
    <n v="1"/>
    <n v="2"/>
    <n v="0.20000000000000015"/>
    <n v="0"/>
    <x v="2"/>
  </r>
  <r>
    <m/>
    <x v="1"/>
    <d v="2011-05-04T00:00:00"/>
    <s v="SIN"/>
    <s v="UPA400"/>
    <x v="57"/>
    <x v="282"/>
    <n v="788166"/>
    <n v="49519"/>
    <n v="0"/>
    <n v="4"/>
    <m/>
    <n v="1"/>
    <n v="5.7"/>
    <m/>
    <m/>
    <n v="7.0000000000000007E-2"/>
    <m/>
    <n v="111"/>
    <n v="220"/>
    <n v="2"/>
    <n v="1"/>
    <n v="8"/>
    <n v="10"/>
    <n v="1"/>
    <n v="2"/>
    <n v="1"/>
    <n v="40"/>
    <n v="3"/>
    <n v="0"/>
    <n v="111"/>
    <n v="0.37000000000000427"/>
    <n v="220"/>
    <n v="1"/>
    <n v="8"/>
    <n v="0.17777777777777731"/>
    <n v="10"/>
    <n v="0.33339999999999997"/>
    <n v="2"/>
    <n v="0.13333333333333353"/>
    <n v="1"/>
    <n v="0.10000000000000014"/>
    <n v="0"/>
    <x v="3"/>
  </r>
  <r>
    <s v="SHELL"/>
    <x v="1"/>
    <d v="2011-05-04T00:00:00"/>
    <s v="SIN"/>
    <s v="UPA400"/>
    <x v="57"/>
    <x v="25"/>
    <n v="754896"/>
    <n v="6458"/>
    <n v="0"/>
    <n v="2"/>
    <m/>
    <n v="2"/>
    <n v="6.5179999999999998"/>
    <n v="30.24"/>
    <n v="1.26"/>
    <n v="0.52"/>
    <m/>
    <n v="55"/>
    <n v="40"/>
    <n v="6"/>
    <n v="0"/>
    <n v="6"/>
    <n v="7"/>
    <n v="0"/>
    <m/>
    <n v="0"/>
    <n v="31"/>
    <n v="2"/>
    <n v="0"/>
    <n v="55"/>
    <n v="0.18333333333333696"/>
    <n v="40"/>
    <n v="0.26666666666666394"/>
    <n v="6"/>
    <n v="0.13333333333333286"/>
    <n v="7"/>
    <n v="0.2333333333333335"/>
    <n v="6"/>
    <n v="0.40000000000000013"/>
    <n v="0"/>
    <n v="1.3877787807814457E-16"/>
    <n v="0"/>
    <x v="4"/>
  </r>
  <r>
    <s v="SHELL"/>
    <x v="1"/>
    <d v="2011-05-04T00:00:00"/>
    <s v="SIN"/>
    <s v="UPA400"/>
    <x v="57"/>
    <x v="33"/>
    <n v="735249"/>
    <n v="83275"/>
    <n v="0"/>
    <n v="3"/>
    <m/>
    <n v="7"/>
    <n v="7.2"/>
    <n v="35.9"/>
    <n v="1.55"/>
    <n v="0.06"/>
    <m/>
    <n v="206"/>
    <n v="137"/>
    <n v="7"/>
    <n v="0"/>
    <n v="10"/>
    <n v="13"/>
    <n v="0"/>
    <n v="1"/>
    <n v="1"/>
    <n v="29"/>
    <n v="7"/>
    <n v="1"/>
    <n v="206"/>
    <n v="0.68666666666666987"/>
    <n v="137"/>
    <n v="0.91333333333333278"/>
    <n v="10"/>
    <n v="0.22222222222222177"/>
    <n v="13"/>
    <n v="0.43333333333333346"/>
    <n v="7"/>
    <n v="0.46666666666666679"/>
    <n v="0"/>
    <n v="1.3877787807814457E-16"/>
    <n v="0"/>
    <x v="5"/>
  </r>
  <r>
    <s v="CASTROL"/>
    <x v="1"/>
    <d v="2011-05-04T00:00:00"/>
    <s v="SIN"/>
    <s v="UPA400"/>
    <x v="57"/>
    <x v="97"/>
    <n v="712513"/>
    <n v="60539"/>
    <n v="0"/>
    <n v="3"/>
    <m/>
    <n v="9"/>
    <n v="7.3"/>
    <n v="36.799999999999997"/>
    <n v="1.38"/>
    <n v="0.06"/>
    <m/>
    <n v="158"/>
    <n v="116"/>
    <n v="4"/>
    <n v="0"/>
    <n v="9"/>
    <n v="4"/>
    <n v="0"/>
    <n v="2"/>
    <n v="1"/>
    <n v="38"/>
    <n v="6"/>
    <n v="1"/>
    <n v="158"/>
    <n v="0.5266666666666715"/>
    <n v="116"/>
    <n v="0.77333333333333187"/>
    <n v="9"/>
    <n v="0.19999999999999954"/>
    <n v="4"/>
    <n v="0.13333333333333353"/>
    <n v="4"/>
    <n v="0.26666666666666683"/>
    <n v="0"/>
    <n v="1.3877787807814457E-16"/>
    <n v="0"/>
    <x v="6"/>
  </r>
  <r>
    <s v="CASTROL"/>
    <x v="1"/>
    <d v="2011-05-04T00:00:00"/>
    <s v="SIN"/>
    <s v="UPA400"/>
    <x v="57"/>
    <x v="62"/>
    <n v="679854"/>
    <n v="27880"/>
    <n v="0"/>
    <n v="2"/>
    <m/>
    <n v="6"/>
    <n v="7.2"/>
    <n v="37"/>
    <n v="1.2"/>
    <n v="0.1"/>
    <s v="Clara"/>
    <n v="57"/>
    <n v="74"/>
    <n v="2"/>
    <n v="0"/>
    <n v="7"/>
    <n v="5"/>
    <n v="0"/>
    <n v="0"/>
    <n v="0"/>
    <n v="29"/>
    <n v="4"/>
    <n v="1"/>
    <n v="57"/>
    <n v="0.19000000000000361"/>
    <n v="74"/>
    <n v="0.49333333333333018"/>
    <n v="7"/>
    <n v="0.15555555555555509"/>
    <n v="5"/>
    <n v="0.16666666666666685"/>
    <n v="2"/>
    <n v="0.13333333333333353"/>
    <n v="0"/>
    <n v="1.3877787807814457E-16"/>
    <n v="0"/>
    <x v="7"/>
  </r>
  <r>
    <s v="CASTROL"/>
    <x v="1"/>
    <d v="2011-05-04T00:00:00"/>
    <s v="SIN"/>
    <s v="UPA400"/>
    <x v="57"/>
    <x v="283"/>
    <n v="651974"/>
    <n v="180982"/>
    <n v="0"/>
    <n v="5"/>
    <n v="-1"/>
    <n v="21"/>
    <n v="7.1"/>
    <n v="36.6"/>
    <n v="0.6"/>
    <n v="0.1"/>
    <s v="Clara"/>
    <n v="115"/>
    <n v="155"/>
    <n v="11"/>
    <n v="1"/>
    <n v="19"/>
    <n v="10"/>
    <n v="1"/>
    <n v="1"/>
    <n v="-1"/>
    <n v="45"/>
    <n v="16"/>
    <n v="3"/>
    <n v="115"/>
    <n v="0.38333333333333769"/>
    <n v="155"/>
    <n v="1"/>
    <n v="19"/>
    <n v="0.42222222222222161"/>
    <n v="10"/>
    <n v="0.33339999999999997"/>
    <n v="11"/>
    <n v="0.73333333333333339"/>
    <n v="1"/>
    <n v="0.10000000000000014"/>
    <n v="0"/>
    <x v="8"/>
  </r>
  <r>
    <s v="CASTROL"/>
    <x v="1"/>
    <d v="2011-05-04T00:00:00"/>
    <s v="SIN"/>
    <s v="UPA400"/>
    <x v="57"/>
    <x v="94"/>
    <n v="594724"/>
    <n v="123732"/>
    <n v="0"/>
    <n v="0"/>
    <n v="0"/>
    <n v="66.599999999999994"/>
    <n v="6.7"/>
    <n v="36.1"/>
    <m/>
    <n v="21.7"/>
    <s v="Oscura"/>
    <n v="89.1"/>
    <n v="37.4"/>
    <n v="11.3"/>
    <n v="6.3"/>
    <n v="0"/>
    <n v="17.399999999999999"/>
    <n v="0.7"/>
    <n v="0.5"/>
    <n v="0"/>
    <n v="60.2"/>
    <n v="13.4"/>
    <n v="0.8"/>
    <n v="89"/>
    <n v="0.29666666666667046"/>
    <n v="37"/>
    <n v="0.24666666666666398"/>
    <n v="0"/>
    <n v="-4.9266146717741321E-16"/>
    <n v="17"/>
    <n v="0.56666666666666676"/>
    <n v="11"/>
    <n v="0.73333333333333339"/>
    <n v="6"/>
    <n v="0.60000000000000009"/>
    <n v="0"/>
    <x v="9"/>
  </r>
  <r>
    <s v="SHELL"/>
    <x v="1"/>
    <d v="2011-02-02T00:00:00"/>
    <s v="SIN"/>
    <s v="UPA400"/>
    <x v="58"/>
    <x v="181"/>
    <n v="874082"/>
    <n v="38094"/>
    <n v="0"/>
    <n v="8"/>
    <m/>
    <n v="8"/>
    <n v="6.6"/>
    <m/>
    <m/>
    <n v="0.09"/>
    <m/>
    <n v="202"/>
    <n v="133"/>
    <n v="1"/>
    <n v="1"/>
    <n v="8"/>
    <n v="16"/>
    <n v="0"/>
    <n v="1"/>
    <n v="1"/>
    <n v="98"/>
    <n v="6"/>
    <n v="1"/>
    <n v="202"/>
    <n v="0.67333333333333667"/>
    <n v="133"/>
    <n v="0.88666666666666594"/>
    <n v="8"/>
    <n v="0.17777777777777731"/>
    <n v="16"/>
    <n v="0.53333333333333344"/>
    <n v="1"/>
    <n v="6.666666666666686E-2"/>
    <n v="1"/>
    <n v="0.10000000000000014"/>
    <n v="1"/>
    <x v="0"/>
  </r>
  <r>
    <m/>
    <x v="1"/>
    <d v="2011-02-02T00:00:00"/>
    <s v="SIN"/>
    <s v="UPA400"/>
    <x v="58"/>
    <x v="31"/>
    <n v="838803"/>
    <n v="2526"/>
    <n v="0"/>
    <n v="5"/>
    <m/>
    <n v="6"/>
    <n v="6.9"/>
    <m/>
    <m/>
    <n v="0.03"/>
    <m/>
    <n v="61"/>
    <n v="89"/>
    <n v="2"/>
    <n v="1"/>
    <n v="3"/>
    <n v="7"/>
    <n v="0"/>
    <n v="0"/>
    <n v="0"/>
    <n v="78"/>
    <n v="2"/>
    <n v="1"/>
    <n v="61"/>
    <n v="0.20333333333333692"/>
    <n v="89"/>
    <n v="0.59333333333333071"/>
    <n v="3"/>
    <n v="6.666666666666618E-2"/>
    <n v="7"/>
    <n v="0.2333333333333335"/>
    <n v="2"/>
    <n v="0.13333333333333353"/>
    <n v="1"/>
    <n v="0.10000000000000014"/>
    <n v="0"/>
    <x v="1"/>
  </r>
  <r>
    <m/>
    <x v="1"/>
    <d v="2011-02-02T00:00:00"/>
    <s v="SIN"/>
    <s v="UPA400"/>
    <x v="58"/>
    <x v="284"/>
    <n v="835988"/>
    <n v="89845"/>
    <n v="0"/>
    <n v="5"/>
    <m/>
    <n v="2"/>
    <n v="5.7"/>
    <m/>
    <m/>
    <n v="0.99"/>
    <m/>
    <n v="207"/>
    <n v="216"/>
    <n v="6"/>
    <n v="2"/>
    <n v="10"/>
    <n v="16"/>
    <n v="1"/>
    <n v="2"/>
    <n v="1"/>
    <n v="32"/>
    <n v="4"/>
    <n v="1"/>
    <n v="207"/>
    <n v="0.69000000000000317"/>
    <n v="216"/>
    <n v="1"/>
    <n v="10"/>
    <n v="0.22222222222222177"/>
    <n v="16"/>
    <n v="0.53333333333333344"/>
    <n v="6"/>
    <n v="0.40000000000000013"/>
    <n v="2"/>
    <n v="0.20000000000000015"/>
    <n v="0"/>
    <x v="2"/>
  </r>
  <r>
    <s v="SHELL"/>
    <x v="1"/>
    <d v="2011-02-02T00:00:00"/>
    <s v="SIN"/>
    <s v="UPA400"/>
    <x v="58"/>
    <x v="13"/>
    <n v="786142"/>
    <n v="45202"/>
    <n v="0"/>
    <n v="2"/>
    <m/>
    <n v="2"/>
    <n v="6.0780000000000003"/>
    <n v="30.07"/>
    <n v="1.1599999999999999"/>
    <n v="0.25"/>
    <m/>
    <n v="77"/>
    <n v="48"/>
    <n v="2"/>
    <n v="0"/>
    <n v="3"/>
    <n v="8"/>
    <n v="0"/>
    <m/>
    <n v="0"/>
    <n v="54"/>
    <n v="6"/>
    <n v="0"/>
    <n v="77"/>
    <n v="0.25666666666667021"/>
    <n v="48"/>
    <n v="0.31999999999999718"/>
    <n v="3"/>
    <n v="6.666666666666618E-2"/>
    <n v="8"/>
    <n v="0.26666666666666683"/>
    <n v="2"/>
    <n v="0.13333333333333353"/>
    <n v="0"/>
    <n v="1.3877787807814457E-16"/>
    <n v="0"/>
    <x v="3"/>
  </r>
  <r>
    <s v="SHELL"/>
    <x v="1"/>
    <d v="2011-02-02T00:00:00"/>
    <s v="SIN"/>
    <s v="UPA400"/>
    <x v="58"/>
    <x v="9"/>
    <n v="770193"/>
    <n v="29253"/>
    <n v="0"/>
    <n v="2"/>
    <m/>
    <n v="1"/>
    <n v="6.2"/>
    <m/>
    <m/>
    <n v="0.25"/>
    <m/>
    <n v="52"/>
    <n v="38"/>
    <n v="2"/>
    <n v="0"/>
    <n v="3"/>
    <n v="6"/>
    <n v="0"/>
    <n v="0"/>
    <n v="0"/>
    <n v="36"/>
    <n v="7"/>
    <n v="0"/>
    <n v="52"/>
    <n v="0.17333333333333698"/>
    <n v="38"/>
    <n v="0.25333333333333063"/>
    <n v="3"/>
    <n v="6.666666666666618E-2"/>
    <n v="6"/>
    <n v="0.20000000000000018"/>
    <n v="2"/>
    <n v="0.13333333333333353"/>
    <n v="0"/>
    <n v="1.3877787807814457E-16"/>
    <n v="0"/>
    <x v="4"/>
  </r>
  <r>
    <s v="CASTROL"/>
    <x v="1"/>
    <d v="2011-02-02T00:00:00"/>
    <s v="SIN"/>
    <s v="UPA400"/>
    <x v="58"/>
    <x v="285"/>
    <n v="714636"/>
    <n v="181653"/>
    <n v="0"/>
    <n v="5"/>
    <n v="0"/>
    <n v="13"/>
    <n v="7.1"/>
    <n v="37.299999999999997"/>
    <n v="1.2"/>
    <n v="0.1"/>
    <s v="Clara"/>
    <n v="265"/>
    <n v="182"/>
    <n v="12"/>
    <n v="0"/>
    <n v="15"/>
    <n v="18"/>
    <n v="0"/>
    <n v="1"/>
    <n v="0"/>
    <n v="44"/>
    <n v="18"/>
    <n v="2"/>
    <n v="265"/>
    <n v="0.88333333333333452"/>
    <n v="182"/>
    <n v="1"/>
    <n v="15"/>
    <n v="0.33333333333333282"/>
    <n v="18"/>
    <n v="0.60000000000000009"/>
    <n v="12"/>
    <n v="0.8"/>
    <n v="0"/>
    <n v="1.3877787807814457E-16"/>
    <n v="0"/>
    <x v="5"/>
  </r>
  <r>
    <s v="CASTROL"/>
    <x v="1"/>
    <d v="2011-02-02T00:00:00"/>
    <s v="SIN"/>
    <s v="UPA400"/>
    <x v="58"/>
    <x v="42"/>
    <n v="690763"/>
    <n v="157780"/>
    <n v="0"/>
    <n v="4"/>
    <n v="-1"/>
    <n v="11"/>
    <n v="7.1"/>
    <n v="37.200000000000003"/>
    <n v="1"/>
    <n v="0.1"/>
    <s v="Clara"/>
    <n v="215"/>
    <n v="124"/>
    <n v="11"/>
    <n v="1"/>
    <n v="12"/>
    <n v="15"/>
    <n v="1"/>
    <n v="1"/>
    <n v="0"/>
    <n v="33"/>
    <n v="14"/>
    <n v="1"/>
    <n v="215"/>
    <n v="0.71666666666666956"/>
    <n v="124"/>
    <n v="0.82666666666666555"/>
    <n v="12"/>
    <n v="0.26666666666666622"/>
    <n v="15"/>
    <n v="0.50000000000000011"/>
    <n v="11"/>
    <n v="0.73333333333333339"/>
    <n v="1"/>
    <n v="0.10000000000000014"/>
    <n v="0"/>
    <x v="6"/>
  </r>
  <r>
    <s v="CASTROL"/>
    <x v="1"/>
    <d v="2011-02-02T00:00:00"/>
    <s v="SIN"/>
    <s v="UPA400"/>
    <x v="58"/>
    <x v="286"/>
    <n v="658772"/>
    <n v="125789"/>
    <n v="0"/>
    <n v="0.1"/>
    <n v="0"/>
    <n v="28.8"/>
    <n v="6.9"/>
    <n v="37.6"/>
    <m/>
    <n v="-1"/>
    <s v="Oscura"/>
    <n v="145.30000000000001"/>
    <n v="64.5"/>
    <n v="8.5"/>
    <n v="2.2000000000000002"/>
    <n v="10.1"/>
    <n v="22"/>
    <n v="1.1000000000000001"/>
    <n v="0"/>
    <n v="0"/>
    <n v="38.9"/>
    <n v="27"/>
    <n v="1.3"/>
    <n v="145"/>
    <n v="0.48333333333333833"/>
    <n v="65"/>
    <n v="0.4333333333333303"/>
    <n v="10"/>
    <n v="0.22222222222222177"/>
    <n v="22"/>
    <n v="0.73333333333333339"/>
    <n v="9"/>
    <n v="0.60000000000000009"/>
    <n v="2"/>
    <n v="0.20000000000000015"/>
    <n v="0"/>
    <x v="7"/>
  </r>
  <r>
    <s v="Shell ATF VM Plus"/>
    <x v="1"/>
    <d v="2011-02-02T00:00:00"/>
    <s v="SIN"/>
    <s v="UPA401"/>
    <x v="58"/>
    <x v="287"/>
    <n v="622627"/>
    <n v="89644"/>
    <n v="0"/>
    <n v="0"/>
    <n v="0"/>
    <n v="25.3"/>
    <n v="6.8"/>
    <n v="36.200000000000003"/>
    <m/>
    <n v="21.7"/>
    <s v="Oscura"/>
    <n v="73"/>
    <n v="1.9"/>
    <n v="3.6"/>
    <n v="3.7"/>
    <n v="1.5"/>
    <n v="15.1"/>
    <n v="1.5"/>
    <n v="0"/>
    <n v="0"/>
    <n v="120.1"/>
    <n v="16.7"/>
    <n v="2.4"/>
    <n v="73"/>
    <n v="0.24333333333333684"/>
    <n v="2"/>
    <n v="1.3333333333330852E-2"/>
    <n v="2"/>
    <n v="4.4444444444443953E-2"/>
    <n v="15"/>
    <n v="0.50000000000000011"/>
    <n v="4"/>
    <n v="0.26666666666666683"/>
    <n v="4"/>
    <n v="0.40000000000000013"/>
    <n v="0"/>
    <x v="8"/>
  </r>
  <r>
    <s v="SHELL"/>
    <x v="1"/>
    <d v="2011-02-02T00:00:00"/>
    <s v="SIN"/>
    <s v="UPA400"/>
    <x v="58"/>
    <x v="288"/>
    <n v="634559"/>
    <n v="163567"/>
    <n v="0"/>
    <n v="31.7"/>
    <n v="0"/>
    <n v="31.9"/>
    <n v="6.8"/>
    <n v="37.700000000000003"/>
    <m/>
    <n v="-1"/>
    <s v="Oscura"/>
    <n v="101.4"/>
    <n v="103.3"/>
    <n v="13.4"/>
    <n v="2"/>
    <n v="17.2"/>
    <n v="20.399999999999999"/>
    <n v="1.2"/>
    <n v="0"/>
    <n v="0"/>
    <n v="72.400000000000006"/>
    <n v="30.5"/>
    <n v="0.7"/>
    <n v="101"/>
    <n v="0.33666666666667072"/>
    <n v="103"/>
    <n v="0.68666666666666465"/>
    <n v="17"/>
    <n v="0.37777777777777721"/>
    <n v="20"/>
    <n v="0.66666666666666674"/>
    <n v="13"/>
    <n v="0.8666666666666667"/>
    <n v="2"/>
    <n v="0.20000000000000015"/>
    <n v="0"/>
    <x v="9"/>
  </r>
  <r>
    <m/>
    <x v="1"/>
    <d v="2011-05-25T00:00:00"/>
    <s v="SIN"/>
    <s v="UPA400"/>
    <x v="59"/>
    <x v="158"/>
    <n v="829378"/>
    <n v="80940"/>
    <n v="0"/>
    <n v="5"/>
    <m/>
    <n v="3"/>
    <n v="5.9"/>
    <m/>
    <m/>
    <n v="0.33"/>
    <m/>
    <n v="181"/>
    <n v="146"/>
    <n v="4"/>
    <n v="1"/>
    <n v="11"/>
    <n v="12"/>
    <n v="0"/>
    <n v="1"/>
    <n v="1"/>
    <n v="35"/>
    <n v="7"/>
    <n v="1"/>
    <n v="181"/>
    <n v="0.60333333333333738"/>
    <n v="146"/>
    <n v="0.97333333333333316"/>
    <n v="11"/>
    <n v="0.24444444444444399"/>
    <n v="12"/>
    <n v="0.40000000000000013"/>
    <n v="4"/>
    <n v="0.26666666666666683"/>
    <n v="1"/>
    <n v="0.10000000000000014"/>
    <n v="1"/>
    <x v="0"/>
  </r>
  <r>
    <s v="SHELL"/>
    <x v="1"/>
    <d v="2011-05-25T00:00:00"/>
    <s v="SIN"/>
    <s v="UPA400"/>
    <x v="59"/>
    <x v="32"/>
    <n v="795012"/>
    <n v="40260"/>
    <n v="0"/>
    <n v="3"/>
    <m/>
    <n v="2"/>
    <n v="6.0579999999999998"/>
    <n v="28.26"/>
    <n v="1.21"/>
    <n v="0.36"/>
    <m/>
    <n v="71"/>
    <n v="59"/>
    <n v="2"/>
    <n v="0"/>
    <n v="9"/>
    <n v="9"/>
    <n v="0"/>
    <m/>
    <n v="0"/>
    <n v="36"/>
    <n v="2"/>
    <n v="0"/>
    <n v="71"/>
    <n v="0.23666666666667019"/>
    <n v="59"/>
    <n v="0.39333333333333037"/>
    <n v="9"/>
    <n v="0.19999999999999954"/>
    <n v="9"/>
    <n v="0.30000000000000016"/>
    <n v="2"/>
    <n v="0.13333333333333353"/>
    <n v="0"/>
    <n v="1.3877787807814457E-16"/>
    <n v="0"/>
    <x v="1"/>
  </r>
  <r>
    <s v="CASTROL"/>
    <x v="1"/>
    <d v="2011-05-25T00:00:00"/>
    <s v="SIN"/>
    <s v="UPA400"/>
    <x v="59"/>
    <x v="3"/>
    <n v="785856"/>
    <n v="31104"/>
    <n v="0"/>
    <n v="2"/>
    <m/>
    <n v="1"/>
    <n v="6.1"/>
    <m/>
    <m/>
    <n v="0.34"/>
    <m/>
    <n v="52"/>
    <n v="39"/>
    <n v="2"/>
    <n v="0"/>
    <n v="3"/>
    <n v="6"/>
    <n v="0"/>
    <n v="0"/>
    <n v="0"/>
    <n v="35"/>
    <n v="7"/>
    <n v="0"/>
    <n v="52"/>
    <n v="0.17333333333333698"/>
    <n v="39"/>
    <n v="0.25999999999999729"/>
    <n v="3"/>
    <n v="6.666666666666618E-2"/>
    <n v="6"/>
    <n v="0.20000000000000018"/>
    <n v="2"/>
    <n v="0.13333333333333353"/>
    <n v="0"/>
    <n v="1.3877787807814457E-16"/>
    <n v="0"/>
    <x v="2"/>
  </r>
  <r>
    <s v="CASTROL"/>
    <x v="1"/>
    <d v="2011-05-25T00:00:00"/>
    <s v="SIN"/>
    <s v="UPA400"/>
    <x v="59"/>
    <x v="289"/>
    <n v="730705"/>
    <n v="91801"/>
    <n v="0"/>
    <n v="3"/>
    <m/>
    <n v="6"/>
    <n v="7"/>
    <n v="35"/>
    <n v="0.99"/>
    <n v="0.05"/>
    <m/>
    <n v="71"/>
    <n v="71"/>
    <n v="6"/>
    <n v="0"/>
    <n v="8"/>
    <n v="6"/>
    <n v="0"/>
    <n v="1"/>
    <n v="0"/>
    <n v="35"/>
    <n v="5"/>
    <n v="2"/>
    <n v="71"/>
    <n v="0.23666666666667019"/>
    <n v="71"/>
    <n v="0.47333333333333022"/>
    <n v="8"/>
    <n v="0.17777777777777731"/>
    <n v="6"/>
    <n v="0.20000000000000018"/>
    <n v="6"/>
    <n v="0.40000000000000013"/>
    <n v="0"/>
    <n v="1.3877787807814457E-16"/>
    <n v="0"/>
    <x v="3"/>
  </r>
  <r>
    <s v="CASTROL"/>
    <x v="1"/>
    <d v="2011-05-25T00:00:00"/>
    <s v="SIN"/>
    <s v="UPA400"/>
    <x v="59"/>
    <x v="290"/>
    <n v="700424"/>
    <n v="61520"/>
    <n v="0"/>
    <n v="4"/>
    <m/>
    <n v="7"/>
    <n v="7.2"/>
    <n v="37.200000000000003"/>
    <n v="0.3"/>
    <n v="0"/>
    <s v="Clara"/>
    <n v="73"/>
    <n v="115"/>
    <n v="4"/>
    <n v="0"/>
    <n v="9"/>
    <n v="6"/>
    <n v="0"/>
    <n v="0"/>
    <n v="0"/>
    <n v="41"/>
    <n v="16"/>
    <n v="3"/>
    <n v="73"/>
    <n v="0.24333333333333684"/>
    <n v="115"/>
    <n v="0.76666666666666516"/>
    <n v="9"/>
    <n v="0.19999999999999954"/>
    <n v="6"/>
    <n v="0.20000000000000018"/>
    <n v="4"/>
    <n v="0.26666666666666683"/>
    <n v="0"/>
    <n v="1.3877787807814457E-16"/>
    <n v="0"/>
    <x v="4"/>
  </r>
  <r>
    <s v="CASTROL"/>
    <x v="1"/>
    <d v="2011-05-25T00:00:00"/>
    <s v="SIN"/>
    <s v="UPA400"/>
    <x v="59"/>
    <x v="261"/>
    <n v="668126"/>
    <n v="29222"/>
    <n v="0"/>
    <n v="4"/>
    <n v="-1"/>
    <n v="7"/>
    <n v="7.1"/>
    <n v="37.200000000000003"/>
    <n v="0.3"/>
    <n v="0.1"/>
    <s v="Clara"/>
    <n v="48"/>
    <n v="84"/>
    <n v="5"/>
    <n v="0"/>
    <n v="8"/>
    <n v="5"/>
    <n v="0"/>
    <n v="0"/>
    <n v="-1"/>
    <n v="41"/>
    <n v="13"/>
    <n v="4"/>
    <n v="48"/>
    <n v="0.16000000000000367"/>
    <n v="84"/>
    <n v="0.55999999999999717"/>
    <n v="8"/>
    <n v="0.17777777777777731"/>
    <n v="5"/>
    <n v="0.16666666666666685"/>
    <n v="5"/>
    <n v="0.33333333333333348"/>
    <n v="0"/>
    <n v="1.3877787807814457E-16"/>
    <n v="0"/>
    <x v="5"/>
  </r>
  <r>
    <s v="CASTROL"/>
    <x v="1"/>
    <d v="2011-05-25T00:00:00"/>
    <s v="SIN"/>
    <s v="UPA400"/>
    <x v="59"/>
    <x v="291"/>
    <n v="638904"/>
    <n v="180098"/>
    <n v="0"/>
    <n v="4.3"/>
    <n v="0"/>
    <n v="30.7"/>
    <n v="6.7"/>
    <n v="36.4"/>
    <m/>
    <n v="-1"/>
    <s v="Oscura"/>
    <n v="129.19999999999999"/>
    <n v="126.1"/>
    <n v="17.899999999999999"/>
    <n v="5.0999999999999996"/>
    <n v="21.1"/>
    <n v="21.4"/>
    <n v="1.5"/>
    <n v="0"/>
    <n v="0"/>
    <n v="169.8"/>
    <n v="53.9"/>
    <n v="8.6999999999999993"/>
    <n v="129"/>
    <n v="0.43000000000000466"/>
    <n v="126"/>
    <n v="0.83999999999999897"/>
    <n v="21"/>
    <n v="0.46666666666666601"/>
    <n v="21"/>
    <n v="0.70000000000000007"/>
    <n v="18"/>
    <n v="1"/>
    <n v="5"/>
    <n v="0.50000000000000011"/>
    <n v="0"/>
    <x v="6"/>
  </r>
  <r>
    <s v="CASTROL"/>
    <x v="1"/>
    <d v="2011-05-25T00:00:00"/>
    <s v="SIN"/>
    <s v="UPA400"/>
    <x v="59"/>
    <x v="292"/>
    <n v="613177"/>
    <n v="154371"/>
    <n v="0"/>
    <n v="1.6"/>
    <n v="0"/>
    <n v="47.5"/>
    <n v="7.5"/>
    <n v="37"/>
    <m/>
    <n v="-1"/>
    <s v="Oscura"/>
    <n v="70.099999999999994"/>
    <n v="130.69999999999999"/>
    <n v="6.3"/>
    <n v="8.1999999999999993"/>
    <n v="15.6"/>
    <n v="12.3"/>
    <n v="0.9"/>
    <n v="0"/>
    <n v="0"/>
    <n v="450.5"/>
    <n v="61.3"/>
    <n v="20.5"/>
    <n v="70"/>
    <n v="0.23333333333333686"/>
    <n v="131"/>
    <n v="0.87333333333333252"/>
    <n v="16"/>
    <n v="0.35555555555555501"/>
    <n v="12"/>
    <n v="0.40000000000000013"/>
    <n v="6"/>
    <n v="0.40000000000000013"/>
    <n v="8"/>
    <n v="0.8"/>
    <n v="0"/>
    <x v="7"/>
  </r>
  <r>
    <s v="SHELL"/>
    <x v="1"/>
    <d v="2011-01-17T00:00:00"/>
    <s v="SIN"/>
    <s v="UPA400"/>
    <x v="60"/>
    <x v="226"/>
    <n v="876072"/>
    <n v="43273"/>
    <n v="0"/>
    <n v="6"/>
    <m/>
    <n v="8"/>
    <n v="6.6"/>
    <m/>
    <m/>
    <n v="0.06"/>
    <m/>
    <n v="160"/>
    <n v="69"/>
    <n v="0"/>
    <n v="0"/>
    <n v="4"/>
    <n v="13"/>
    <n v="0"/>
    <n v="0"/>
    <n v="0"/>
    <n v="89"/>
    <n v="4"/>
    <n v="1"/>
    <n v="160"/>
    <n v="0.5333333333333381"/>
    <n v="69"/>
    <n v="0.45999999999999691"/>
    <n v="4"/>
    <n v="8.8888888888888407E-2"/>
    <n v="13"/>
    <n v="0.43333333333333346"/>
    <n v="0"/>
    <n v="1.9428902930940239E-16"/>
    <n v="0"/>
    <n v="1.3877787807814457E-16"/>
    <n v="1"/>
    <x v="0"/>
  </r>
  <r>
    <m/>
    <x v="1"/>
    <d v="2011-01-17T00:00:00"/>
    <s v="SIN"/>
    <s v="UPA400"/>
    <x v="60"/>
    <x v="31"/>
    <n v="838939"/>
    <n v="6016"/>
    <n v="0"/>
    <n v="4"/>
    <m/>
    <n v="6"/>
    <n v="6.8"/>
    <m/>
    <m/>
    <n v="7.0000000000000007E-2"/>
    <m/>
    <n v="24"/>
    <n v="19"/>
    <n v="2"/>
    <n v="0"/>
    <n v="1"/>
    <n v="3"/>
    <n v="0"/>
    <n v="0"/>
    <n v="0"/>
    <n v="84"/>
    <n v="2"/>
    <n v="1"/>
    <n v="24"/>
    <n v="8.0000000000003818E-2"/>
    <n v="19"/>
    <n v="0.12666666666666421"/>
    <n v="1"/>
    <n v="2.222222222222173E-2"/>
    <n v="3"/>
    <n v="0.1000000000000002"/>
    <n v="2"/>
    <n v="0.13333333333333353"/>
    <n v="0"/>
    <n v="1.3877787807814457E-16"/>
    <n v="0"/>
    <x v="1"/>
  </r>
  <r>
    <m/>
    <x v="1"/>
    <d v="2011-01-17T00:00:00"/>
    <s v="SIN"/>
    <s v="UPA400"/>
    <x v="60"/>
    <x v="257"/>
    <n v="832799"/>
    <n v="91859"/>
    <n v="0"/>
    <n v="4"/>
    <m/>
    <n v="4"/>
    <n v="5.8"/>
    <m/>
    <m/>
    <n v="0.04"/>
    <m/>
    <n v="177"/>
    <n v="91"/>
    <n v="22"/>
    <n v="0"/>
    <n v="9"/>
    <n v="14"/>
    <n v="0"/>
    <n v="0"/>
    <n v="1"/>
    <n v="48"/>
    <n v="10"/>
    <n v="1"/>
    <n v="177"/>
    <n v="0.59000000000000419"/>
    <n v="91"/>
    <n v="0.60666666666666413"/>
    <n v="9"/>
    <n v="0.19999999999999954"/>
    <n v="14"/>
    <n v="0.46666666666666679"/>
    <n v="22"/>
    <n v="1"/>
    <n v="0"/>
    <n v="1.3877787807814457E-16"/>
    <n v="0"/>
    <x v="2"/>
  </r>
  <r>
    <s v="SHELL"/>
    <x v="1"/>
    <d v="2011-01-17T00:00:00"/>
    <s v="SIN"/>
    <s v="UPA400"/>
    <x v="60"/>
    <x v="2"/>
    <n v="799509"/>
    <n v="20300"/>
    <n v="0"/>
    <n v="15"/>
    <m/>
    <n v="2"/>
    <n v="6.524"/>
    <n v="29.84"/>
    <n v="1.1299999999999999"/>
    <n v="0.26"/>
    <m/>
    <n v="28"/>
    <n v="115"/>
    <n v="2"/>
    <n v="0"/>
    <n v="10"/>
    <n v="4"/>
    <n v="0"/>
    <m/>
    <n v="0"/>
    <n v="39"/>
    <n v="3"/>
    <n v="1"/>
    <n v="28"/>
    <n v="9.3333333333337126E-2"/>
    <n v="115"/>
    <n v="0.76666666666666516"/>
    <n v="10"/>
    <n v="0.22222222222222177"/>
    <n v="4"/>
    <n v="0.13333333333333353"/>
    <n v="2"/>
    <n v="0.13333333333333353"/>
    <n v="0"/>
    <n v="1.3877787807814457E-16"/>
    <n v="0"/>
    <x v="3"/>
  </r>
  <r>
    <s v="SHELL"/>
    <x v="1"/>
    <d v="2011-01-17T00:00:00"/>
    <s v="SIN"/>
    <s v="UPA400"/>
    <x v="60"/>
    <x v="293"/>
    <n v="784506"/>
    <n v="5297"/>
    <n v="0"/>
    <n v="9"/>
    <m/>
    <n v="1"/>
    <n v="6.8"/>
    <m/>
    <m/>
    <n v="0.24"/>
    <m/>
    <n v="22"/>
    <n v="71"/>
    <n v="3"/>
    <n v="0"/>
    <n v="7"/>
    <n v="3"/>
    <n v="0"/>
    <n v="0"/>
    <n v="0"/>
    <n v="29"/>
    <n v="3"/>
    <n v="1"/>
    <n v="22"/>
    <n v="7.3333333333337164E-2"/>
    <n v="71"/>
    <n v="0.47333333333333022"/>
    <n v="7"/>
    <n v="0.15555555555555509"/>
    <n v="3"/>
    <n v="0.1000000000000002"/>
    <n v="3"/>
    <n v="0.20000000000000018"/>
    <n v="0"/>
    <n v="1.3877787807814457E-16"/>
    <n v="0"/>
    <x v="4"/>
  </r>
  <r>
    <s v="CASTROL"/>
    <x v="1"/>
    <d v="2011-01-17T00:00:00"/>
    <s v="SIN"/>
    <s v="UPA400"/>
    <x v="60"/>
    <x v="294"/>
    <n v="762762"/>
    <n v="110698"/>
    <n v="0"/>
    <n v="17"/>
    <m/>
    <n v="13"/>
    <n v="6.9"/>
    <n v="35.1"/>
    <n v="1.04"/>
    <n v="0.11"/>
    <m/>
    <n v="92"/>
    <n v="386"/>
    <n v="26"/>
    <n v="1"/>
    <n v="30"/>
    <n v="8"/>
    <n v="0"/>
    <n v="3"/>
    <n v="1"/>
    <n v="56"/>
    <n v="24"/>
    <n v="3"/>
    <n v="92"/>
    <n v="0.30666666666667053"/>
    <n v="386"/>
    <n v="1"/>
    <n v="30"/>
    <n v="0.66666666666666619"/>
    <n v="8"/>
    <n v="0.26666666666666683"/>
    <n v="26"/>
    <n v="1"/>
    <n v="1"/>
    <n v="0.10000000000000014"/>
    <n v="0"/>
    <x v="5"/>
  </r>
  <r>
    <s v="CASTROL"/>
    <x v="1"/>
    <d v="2011-01-17T00:00:00"/>
    <s v="SIN"/>
    <s v="UPA400"/>
    <x v="60"/>
    <x v="295"/>
    <n v="717933"/>
    <n v="65869"/>
    <n v="0"/>
    <n v="21"/>
    <m/>
    <n v="12"/>
    <n v="7.1"/>
    <n v="36.4"/>
    <n v="0.04"/>
    <n v="0.06"/>
    <s v=""/>
    <n v="82"/>
    <n v="454"/>
    <n v="18"/>
    <n v="2"/>
    <n v="27"/>
    <n v="5"/>
    <n v="0"/>
    <n v="4"/>
    <n v="1"/>
    <n v="37"/>
    <n v="26"/>
    <n v="5"/>
    <n v="82"/>
    <n v="0.27333333333333698"/>
    <n v="454"/>
    <n v="1"/>
    <n v="27"/>
    <n v="0.59999999999999942"/>
    <n v="5"/>
    <n v="0.16666666666666685"/>
    <n v="18"/>
    <n v="1"/>
    <n v="2"/>
    <n v="0.20000000000000015"/>
    <n v="0"/>
    <x v="6"/>
  </r>
  <r>
    <s v="CASTROL"/>
    <x v="1"/>
    <d v="2011-01-17T00:00:00"/>
    <s v="SIN"/>
    <s v="UPA400"/>
    <x v="60"/>
    <x v="122"/>
    <n v="685171"/>
    <n v="33107"/>
    <n v="0"/>
    <n v="13"/>
    <n v="0"/>
    <n v="11"/>
    <n v="7.2"/>
    <n v="37"/>
    <n v="0.7"/>
    <n v="0.1"/>
    <s v="Clara"/>
    <n v="60"/>
    <n v="383"/>
    <n v="21"/>
    <n v="1"/>
    <n v="22"/>
    <n v="9"/>
    <n v="0"/>
    <n v="3"/>
    <n v="0"/>
    <n v="41"/>
    <n v="29"/>
    <n v="4"/>
    <n v="60"/>
    <n v="0.20000000000000359"/>
    <n v="383"/>
    <n v="1"/>
    <n v="22"/>
    <n v="0.48888888888888821"/>
    <n v="9"/>
    <n v="0.30000000000000016"/>
    <n v="21"/>
    <n v="1"/>
    <n v="1"/>
    <n v="0.10000000000000014"/>
    <n v="0"/>
    <x v="7"/>
  </r>
  <r>
    <s v="CASTROL"/>
    <x v="1"/>
    <d v="2011-01-17T00:00:00"/>
    <s v="SIN"/>
    <s v="UPA400"/>
    <x v="60"/>
    <x v="296"/>
    <n v="634354"/>
    <n v="164216"/>
    <n v="0"/>
    <n v="4.2"/>
    <n v="0"/>
    <n v="44"/>
    <n v="6.7"/>
    <n v="36.5"/>
    <m/>
    <n v="-1"/>
    <s v="Oscura"/>
    <n v="77.5"/>
    <n v="203.1"/>
    <n v="35.9"/>
    <n v="13.3"/>
    <n v="27.7"/>
    <n v="37.6"/>
    <n v="1.1000000000000001"/>
    <n v="0"/>
    <n v="0"/>
    <n v="147.69999999999999"/>
    <n v="45.8"/>
    <n v="8.1999999999999993"/>
    <n v="78"/>
    <n v="0.26000000000000356"/>
    <n v="203"/>
    <n v="1"/>
    <n v="28"/>
    <n v="0.62222222222222168"/>
    <n v="38"/>
    <n v="1"/>
    <n v="36"/>
    <n v="1"/>
    <n v="13"/>
    <n v="1"/>
    <n v="0"/>
    <x v="8"/>
  </r>
  <r>
    <s v="Shell ATF VM Plus"/>
    <x v="1"/>
    <d v="2011-01-17T00:00:00"/>
    <s v="SIN"/>
    <s v="UPA400"/>
    <x v="60"/>
    <x v="280"/>
    <n v="601663"/>
    <n v="131525"/>
    <n v="0"/>
    <n v="0"/>
    <n v="0"/>
    <n v="46.6"/>
    <n v="6.9"/>
    <n v="36.4"/>
    <m/>
    <n v="21.7"/>
    <s v="Oscura"/>
    <n v="91.4"/>
    <n v="77.099999999999994"/>
    <n v="18.2"/>
    <n v="11.8"/>
    <n v="0"/>
    <n v="27.7"/>
    <n v="1.7"/>
    <n v="0"/>
    <n v="0"/>
    <n v="225.4"/>
    <n v="23.7"/>
    <n v="13.1"/>
    <n v="91"/>
    <n v="0.30333333333333717"/>
    <n v="77"/>
    <n v="0.5133333333333302"/>
    <n v="0"/>
    <n v="-4.9266146717741321E-16"/>
    <n v="28"/>
    <n v="0.93333333333333335"/>
    <n v="18"/>
    <n v="1"/>
    <n v="12"/>
    <n v="1"/>
    <n v="0"/>
    <x v="9"/>
  </r>
  <r>
    <s v="SHELL"/>
    <x v="1"/>
    <d v="2011-03-16T00:00:00"/>
    <s v="SIN"/>
    <s v="UPA400"/>
    <x v="61"/>
    <x v="13"/>
    <n v="792945"/>
    <n v="44085"/>
    <n v="0"/>
    <n v="5"/>
    <m/>
    <n v="1"/>
    <n v="6.1020000000000003"/>
    <n v="28.75"/>
    <n v="1.17"/>
    <n v="0.33"/>
    <m/>
    <n v="77"/>
    <n v="69"/>
    <n v="1"/>
    <n v="0"/>
    <n v="10"/>
    <n v="8"/>
    <n v="0"/>
    <m/>
    <n v="0"/>
    <n v="34"/>
    <n v="2"/>
    <n v="1"/>
    <n v="77"/>
    <n v="0.25666666666667021"/>
    <n v="69"/>
    <n v="0.45999999999999691"/>
    <n v="10"/>
    <n v="0.22222222222222177"/>
    <n v="8"/>
    <n v="0.26666666666666683"/>
    <n v="1"/>
    <n v="6.666666666666686E-2"/>
    <n v="0"/>
    <n v="1.3877787807814457E-16"/>
    <n v="1"/>
    <x v="0"/>
  </r>
  <r>
    <s v="SHELL"/>
    <x v="1"/>
    <d v="2011-03-16T00:00:00"/>
    <s v="SIN"/>
    <s v="UPA400"/>
    <x v="61"/>
    <x v="9"/>
    <n v="778232"/>
    <n v="29372"/>
    <n v="0"/>
    <n v="4"/>
    <m/>
    <n v="1"/>
    <n v="6.2"/>
    <m/>
    <m/>
    <n v="0.35"/>
    <m/>
    <n v="61"/>
    <n v="51"/>
    <n v="2"/>
    <n v="0"/>
    <n v="8"/>
    <n v="7"/>
    <n v="1"/>
    <n v="0"/>
    <n v="0"/>
    <n v="29"/>
    <n v="3"/>
    <n v="1"/>
    <n v="61"/>
    <n v="0.20333333333333692"/>
    <n v="51"/>
    <n v="0.33999999999999714"/>
    <n v="8"/>
    <n v="0.17777777777777731"/>
    <n v="7"/>
    <n v="0.2333333333333335"/>
    <n v="2"/>
    <n v="0.13333333333333353"/>
    <n v="0"/>
    <n v="1.3877787807814457E-16"/>
    <n v="0"/>
    <x v="1"/>
  </r>
  <r>
    <s v="CASTROL"/>
    <x v="1"/>
    <d v="2011-03-16T00:00:00"/>
    <s v="SIN"/>
    <s v="UPA400"/>
    <x v="61"/>
    <x v="165"/>
    <n v="743416"/>
    <n v="100191"/>
    <n v="0"/>
    <n v="10"/>
    <m/>
    <n v="7"/>
    <n v="7.1"/>
    <n v="36.200000000000003"/>
    <n v="1.21"/>
    <n v="7.0000000000000007E-2"/>
    <m/>
    <n v="265"/>
    <n v="454"/>
    <n v="16"/>
    <n v="2"/>
    <n v="17"/>
    <n v="17"/>
    <n v="1"/>
    <n v="4"/>
    <n v="1"/>
    <n v="56"/>
    <n v="26"/>
    <n v="4"/>
    <n v="265"/>
    <n v="0.88333333333333452"/>
    <n v="454"/>
    <n v="1"/>
    <n v="17"/>
    <n v="0.37777777777777721"/>
    <n v="17"/>
    <n v="0.56666666666666676"/>
    <n v="16"/>
    <n v="1"/>
    <n v="2"/>
    <n v="0.20000000000000015"/>
    <n v="0"/>
    <x v="2"/>
  </r>
  <r>
    <s v="CASTROL"/>
    <x v="1"/>
    <d v="2011-03-16T00:00:00"/>
    <s v="SIN"/>
    <s v="UPA400"/>
    <x v="61"/>
    <x v="140"/>
    <n v="709650"/>
    <n v="66425"/>
    <n v="0"/>
    <n v="7"/>
    <m/>
    <n v="4"/>
    <n v="7.2"/>
    <n v="36.299999999999997"/>
    <n v="0.23"/>
    <n v="0.05"/>
    <s v=""/>
    <n v="65"/>
    <n v="85"/>
    <n v="1"/>
    <n v="0"/>
    <n v="12"/>
    <n v="6"/>
    <n v="0"/>
    <n v="0"/>
    <n v="0"/>
    <n v="46"/>
    <n v="23"/>
    <n v="2"/>
    <n v="65"/>
    <n v="0.21666666666667023"/>
    <n v="85"/>
    <n v="0.56666666666666388"/>
    <n v="12"/>
    <n v="0.26666666666666622"/>
    <n v="6"/>
    <n v="0.20000000000000018"/>
    <n v="1"/>
    <n v="6.666666666666686E-2"/>
    <n v="0"/>
    <n v="1.3877787807814457E-16"/>
    <n v="0"/>
    <x v="3"/>
  </r>
  <r>
    <s v="CASTROL"/>
    <x v="1"/>
    <d v="2011-03-16T00:00:00"/>
    <s v="SIN"/>
    <s v="UPA400"/>
    <x v="61"/>
    <x v="183"/>
    <n v="674813"/>
    <n v="31588"/>
    <n v="0"/>
    <n v="4"/>
    <n v="-1"/>
    <n v="11"/>
    <n v="7.2"/>
    <n v="37.6"/>
    <n v="1.1000000000000001"/>
    <n v="0.1"/>
    <s v="Clara"/>
    <n v="157"/>
    <n v="108"/>
    <n v="11"/>
    <n v="1"/>
    <n v="11"/>
    <n v="15"/>
    <n v="0"/>
    <n v="1"/>
    <n v="0"/>
    <n v="36"/>
    <n v="13"/>
    <n v="1"/>
    <n v="157"/>
    <n v="0.5233333333333382"/>
    <n v="108"/>
    <n v="0.7199999999999982"/>
    <n v="11"/>
    <n v="0.24444444444444399"/>
    <n v="15"/>
    <n v="0.50000000000000011"/>
    <n v="11"/>
    <n v="0.73333333333333339"/>
    <n v="1"/>
    <n v="0.10000000000000014"/>
    <n v="0"/>
    <x v="4"/>
  </r>
  <r>
    <s v="CASTROL"/>
    <x v="1"/>
    <d v="2011-03-16T00:00:00"/>
    <s v="SIN"/>
    <s v="UPA400"/>
    <x v="61"/>
    <x v="149"/>
    <n v="643225"/>
    <n v="181176"/>
    <n v="0"/>
    <n v="4.4000000000000004"/>
    <n v="0"/>
    <n v="23"/>
    <n v="6.8"/>
    <n v="38.9"/>
    <m/>
    <n v="-1"/>
    <s v="Oscura"/>
    <n v="123.4"/>
    <n v="123.9"/>
    <n v="8.3000000000000007"/>
    <n v="4.3"/>
    <n v="14.9"/>
    <n v="17.899999999999999"/>
    <n v="1.2"/>
    <n v="0"/>
    <n v="0"/>
    <n v="103.8"/>
    <n v="55"/>
    <n v="26.4"/>
    <n v="123"/>
    <n v="0.41000000000000453"/>
    <n v="124"/>
    <n v="0.82666666666666555"/>
    <n v="15"/>
    <n v="0.33333333333333282"/>
    <n v="18"/>
    <n v="0.60000000000000009"/>
    <n v="8"/>
    <n v="0.53333333333333344"/>
    <n v="4"/>
    <n v="0.40000000000000013"/>
    <n v="0"/>
    <x v="5"/>
  </r>
  <r>
    <s v="CASTROL"/>
    <x v="1"/>
    <d v="2011-03-16T00:00:00"/>
    <s v="SIN"/>
    <s v="UPA400"/>
    <x v="61"/>
    <x v="94"/>
    <n v="606417"/>
    <n v="144368"/>
    <n v="0"/>
    <n v="0"/>
    <n v="0"/>
    <n v="21.5"/>
    <n v="6.9"/>
    <n v="37.799999999999997"/>
    <m/>
    <n v="21.7"/>
    <s v="Oscura"/>
    <n v="52"/>
    <n v="2.6"/>
    <n v="2.8"/>
    <n v="4.2"/>
    <n v="0"/>
    <n v="12.8"/>
    <n v="0.4"/>
    <n v="0.6"/>
    <n v="0"/>
    <n v="396.7"/>
    <n v="21.8"/>
    <n v="2.2999999999999998"/>
    <n v="52"/>
    <n v="0.17333333333333698"/>
    <n v="3"/>
    <n v="1.999999999999752E-2"/>
    <n v="0"/>
    <n v="-4.9266146717741321E-16"/>
    <n v="13"/>
    <n v="0.43333333333333346"/>
    <n v="3"/>
    <n v="0.20000000000000018"/>
    <n v="4"/>
    <n v="0.40000000000000013"/>
    <n v="0"/>
    <x v="6"/>
  </r>
  <r>
    <s v="CASTROL"/>
    <x v="1"/>
    <d v="2011-05-18T00:00:00"/>
    <s v="SIN"/>
    <s v="UPA400"/>
    <x v="62"/>
    <x v="297"/>
    <n v="887121"/>
    <n v="26652"/>
    <n v="0"/>
    <n v="8"/>
    <m/>
    <n v="3"/>
    <n v="6.9"/>
    <m/>
    <m/>
    <n v="0"/>
    <s v="Clara"/>
    <n v="31"/>
    <n v="99"/>
    <n v="2"/>
    <n v="0"/>
    <n v="9"/>
    <n v="4"/>
    <n v="1"/>
    <n v="0"/>
    <n v="0"/>
    <n v="40"/>
    <n v="82"/>
    <n v="2"/>
    <n v="31"/>
    <n v="0.10333333333333711"/>
    <n v="99"/>
    <n v="0.6"/>
    <n v="9"/>
    <n v="0.19999999999999954"/>
    <n v="4"/>
    <n v="0.13333333333333353"/>
    <n v="2"/>
    <n v="0.13333333333333353"/>
    <n v="0"/>
    <n v="1.3877787807814457E-16"/>
    <n v="1"/>
    <x v="0"/>
  </r>
  <r>
    <m/>
    <x v="1"/>
    <d v="2011-05-18T00:00:00"/>
    <s v="SIN"/>
    <s v="UPA400"/>
    <x v="62"/>
    <x v="298"/>
    <n v="860791"/>
    <n v="81582"/>
    <n v="0"/>
    <n v="13"/>
    <m/>
    <n v="3"/>
    <n v="6.1"/>
    <m/>
    <m/>
    <n v="0.62"/>
    <m/>
    <n v="43"/>
    <n v="173"/>
    <n v="2"/>
    <n v="1"/>
    <n v="14"/>
    <n v="4"/>
    <n v="0"/>
    <n v="1"/>
    <n v="0"/>
    <n v="43"/>
    <n v="11"/>
    <n v="1"/>
    <n v="43"/>
    <n v="0.14333333333333703"/>
    <n v="173"/>
    <n v="1"/>
    <n v="14"/>
    <n v="0.31111111111111062"/>
    <n v="4"/>
    <n v="0.13333333333333353"/>
    <n v="2"/>
    <n v="0.13333333333333353"/>
    <n v="1"/>
    <n v="0.10000000000000014"/>
    <n v="0"/>
    <x v="1"/>
  </r>
  <r>
    <s v="SHELL"/>
    <x v="1"/>
    <d v="2011-05-18T00:00:00"/>
    <s v="SIN"/>
    <s v="UPA400"/>
    <x v="62"/>
    <x v="2"/>
    <n v="790933"/>
    <n v="19270"/>
    <n v="0"/>
    <n v="5"/>
    <m/>
    <n v="2"/>
    <n v="6.2279999999999998"/>
    <n v="29.05"/>
    <n v="1.24"/>
    <n v="0.55000000000000004"/>
    <m/>
    <n v="100"/>
    <n v="49"/>
    <n v="13"/>
    <n v="0"/>
    <n v="5"/>
    <n v="11"/>
    <n v="0"/>
    <m/>
    <n v="0"/>
    <n v="52"/>
    <n v="4"/>
    <n v="0"/>
    <n v="100"/>
    <n v="0.33333333333333737"/>
    <n v="49"/>
    <n v="0.32666666666666383"/>
    <n v="5"/>
    <n v="0.11111111111111063"/>
    <n v="11"/>
    <n v="0.36666666666666681"/>
    <n v="13"/>
    <n v="0.8666666666666667"/>
    <n v="0"/>
    <n v="1.3877787807814457E-16"/>
    <n v="0"/>
    <x v="2"/>
  </r>
  <r>
    <s v="SHELL"/>
    <x v="1"/>
    <d v="2011-05-18T00:00:00"/>
    <s v="SIN"/>
    <s v="UPA400"/>
    <x v="62"/>
    <x v="91"/>
    <n v="775610"/>
    <n v="3947"/>
    <n v="0"/>
    <n v="2"/>
    <m/>
    <n v="2"/>
    <n v="6.6"/>
    <m/>
    <m/>
    <n v="0.49"/>
    <m/>
    <n v="57"/>
    <n v="46"/>
    <n v="17"/>
    <n v="0"/>
    <n v="6"/>
    <n v="8"/>
    <n v="0"/>
    <n v="0"/>
    <n v="1"/>
    <n v="39"/>
    <n v="6"/>
    <n v="0"/>
    <n v="57"/>
    <n v="0.19000000000000361"/>
    <n v="46"/>
    <n v="0.30666666666666387"/>
    <n v="6"/>
    <n v="0.13333333333333286"/>
    <n v="8"/>
    <n v="0.26666666666666683"/>
    <n v="17"/>
    <n v="1"/>
    <n v="0"/>
    <n v="1.3877787807814457E-16"/>
    <n v="0"/>
    <x v="3"/>
  </r>
  <r>
    <s v="CASTROL"/>
    <x v="1"/>
    <d v="2011-05-18T00:00:00"/>
    <s v="SIN"/>
    <s v="UPA400"/>
    <x v="62"/>
    <x v="299"/>
    <n v="757720"/>
    <n v="112886"/>
    <n v="0"/>
    <n v="6"/>
    <m/>
    <n v="6"/>
    <n v="6.9"/>
    <n v="35.200000000000003"/>
    <n v="1.1299999999999999"/>
    <n v="0.04"/>
    <m/>
    <n v="301"/>
    <n v="138"/>
    <n v="12"/>
    <n v="1"/>
    <n v="18"/>
    <n v="17"/>
    <n v="0"/>
    <n v="1"/>
    <n v="1"/>
    <n v="40"/>
    <n v="8"/>
    <n v="1"/>
    <n v="301"/>
    <n v="1.3"/>
    <n v="138"/>
    <n v="0.91999999999999948"/>
    <n v="18"/>
    <n v="0.39999999999999941"/>
    <n v="17"/>
    <n v="0.56666666666666676"/>
    <n v="12"/>
    <n v="0.8"/>
    <n v="1"/>
    <n v="0.10000000000000014"/>
    <n v="0"/>
    <x v="4"/>
  </r>
  <r>
    <s v="CASTROL"/>
    <x v="1"/>
    <d v="2011-05-18T00:00:00"/>
    <s v="SIN"/>
    <s v="UPA400"/>
    <x v="62"/>
    <x v="289"/>
    <n v="709266"/>
    <n v="64432"/>
    <n v="0"/>
    <n v="4"/>
    <m/>
    <n v="7"/>
    <n v="7.1"/>
    <n v="36.799999999999997"/>
    <n v="1.04"/>
    <n v="0.08"/>
    <m/>
    <n v="104"/>
    <n v="85"/>
    <n v="8"/>
    <n v="0"/>
    <n v="12"/>
    <n v="9"/>
    <n v="0"/>
    <n v="1"/>
    <n v="1"/>
    <n v="31"/>
    <n v="3"/>
    <n v="1"/>
    <n v="104"/>
    <n v="0.34666666666667079"/>
    <n v="85"/>
    <n v="0.56666666666666388"/>
    <n v="12"/>
    <n v="0.26666666666666622"/>
    <n v="9"/>
    <n v="0.30000000000000016"/>
    <n v="8"/>
    <n v="0.53333333333333344"/>
    <n v="0"/>
    <n v="1.3877787807814457E-16"/>
    <n v="0"/>
    <x v="5"/>
  </r>
  <r>
    <s v="CASTROL"/>
    <x v="1"/>
    <d v="2011-05-18T00:00:00"/>
    <s v="SIN"/>
    <s v="UPA400"/>
    <x v="62"/>
    <x v="35"/>
    <n v="674872"/>
    <n v="30038"/>
    <n v="0.2"/>
    <n v="2"/>
    <m/>
    <n v="6"/>
    <n v="10"/>
    <n v="37.1"/>
    <n v="1.2"/>
    <n v="0"/>
    <s v="Clara"/>
    <n v="62"/>
    <n v="73"/>
    <n v="7"/>
    <n v="0"/>
    <n v="9"/>
    <n v="6"/>
    <n v="0"/>
    <n v="0"/>
    <n v="0"/>
    <n v="30"/>
    <n v="4"/>
    <n v="1"/>
    <n v="62"/>
    <n v="0.20666666666667025"/>
    <n v="73"/>
    <n v="0.48666666666666353"/>
    <n v="9"/>
    <n v="0.19999999999999954"/>
    <n v="6"/>
    <n v="0.20000000000000018"/>
    <n v="7"/>
    <n v="0.46666666666666679"/>
    <n v="0"/>
    <n v="1.3877787807814457E-16"/>
    <n v="0"/>
    <x v="6"/>
  </r>
  <r>
    <s v="CASTROL"/>
    <x v="1"/>
    <d v="2011-05-18T00:00:00"/>
    <s v="SIN"/>
    <s v="UPA400"/>
    <x v="62"/>
    <x v="256"/>
    <n v="644834"/>
    <n v="180246"/>
    <n v="0"/>
    <n v="7"/>
    <n v="-1"/>
    <n v="26"/>
    <n v="7"/>
    <n v="36.6"/>
    <n v="0.1"/>
    <n v="0.1"/>
    <s v="Clara"/>
    <n v="185"/>
    <n v="183"/>
    <n v="27"/>
    <n v="1"/>
    <n v="24"/>
    <n v="13"/>
    <n v="0"/>
    <n v="1"/>
    <n v="-1"/>
    <n v="44"/>
    <n v="20"/>
    <n v="3"/>
    <n v="185"/>
    <n v="0.61666666666667058"/>
    <n v="183"/>
    <n v="1"/>
    <n v="24"/>
    <n v="0.53333333333333266"/>
    <n v="13"/>
    <n v="0.43333333333333346"/>
    <n v="27"/>
    <n v="1"/>
    <n v="1"/>
    <n v="0.10000000000000014"/>
    <n v="0"/>
    <x v="7"/>
  </r>
  <r>
    <s v="CASTROL"/>
    <x v="1"/>
    <d v="2011-05-18T00:00:00"/>
    <s v="SIN"/>
    <s v="UPA400"/>
    <x v="62"/>
    <x v="213"/>
    <n v="620775"/>
    <n v="156187"/>
    <n v="0"/>
    <n v="3.8"/>
    <n v="0"/>
    <n v="30.7"/>
    <n v="6.7"/>
    <n v="35.799999999999997"/>
    <m/>
    <n v="0"/>
    <s v="Oscura"/>
    <n v="121.6"/>
    <n v="124.4"/>
    <n v="25.1"/>
    <n v="5.8"/>
    <n v="23.5"/>
    <n v="24"/>
    <n v="2.7"/>
    <n v="0"/>
    <n v="0"/>
    <n v="178"/>
    <n v="41.7"/>
    <n v="3.6"/>
    <n v="122"/>
    <n v="0.40666666666667117"/>
    <n v="124"/>
    <n v="0.82666666666666555"/>
    <n v="24"/>
    <n v="0.53333333333333266"/>
    <n v="24"/>
    <n v="0.8"/>
    <n v="25"/>
    <n v="1"/>
    <n v="6"/>
    <n v="0.60000000000000009"/>
    <n v="0"/>
    <x v="8"/>
  </r>
  <r>
    <s v="SHELL"/>
    <x v="1"/>
    <d v="2011-04-06T00:00:00"/>
    <s v="SIN"/>
    <s v="UPA400"/>
    <x v="63"/>
    <x v="300"/>
    <n v="876235"/>
    <n v="40321"/>
    <n v="0"/>
    <n v="10"/>
    <m/>
    <n v="7"/>
    <n v="6.5"/>
    <m/>
    <m/>
    <n v="0.06"/>
    <m/>
    <n v="69"/>
    <n v="141"/>
    <n v="1"/>
    <n v="0"/>
    <n v="8"/>
    <n v="5"/>
    <n v="0"/>
    <n v="1"/>
    <n v="0"/>
    <n v="84"/>
    <n v="9"/>
    <n v="2"/>
    <n v="69"/>
    <n v="0.23000000000000353"/>
    <n v="141"/>
    <n v="0.93999999999999961"/>
    <n v="8"/>
    <n v="0.17777777777777731"/>
    <n v="5"/>
    <n v="0.16666666666666685"/>
    <n v="1"/>
    <n v="6.666666666666686E-2"/>
    <n v="0"/>
    <n v="1.3877787807814457E-16"/>
    <n v="1"/>
    <x v="0"/>
  </r>
  <r>
    <m/>
    <x v="1"/>
    <d v="2011-04-06T00:00:00"/>
    <s v="SIN"/>
    <s v="UPA400"/>
    <x v="63"/>
    <x v="23"/>
    <n v="839891"/>
    <n v="3763"/>
    <n v="0"/>
    <n v="6"/>
    <m/>
    <n v="5"/>
    <n v="6.9"/>
    <m/>
    <m/>
    <n v="0.13"/>
    <m/>
    <n v="31"/>
    <n v="33"/>
    <n v="2"/>
    <n v="0"/>
    <n v="5"/>
    <n v="4"/>
    <n v="0"/>
    <n v="0"/>
    <n v="0"/>
    <n v="74"/>
    <n v="3"/>
    <n v="1"/>
    <n v="31"/>
    <n v="0.10333333333333711"/>
    <n v="33"/>
    <n v="0.21999999999999736"/>
    <n v="5"/>
    <n v="0.11111111111111063"/>
    <n v="4"/>
    <n v="0.13333333333333353"/>
    <n v="2"/>
    <n v="0.13333333333333353"/>
    <n v="0"/>
    <n v="1.3877787807814457E-16"/>
    <n v="0"/>
    <x v="1"/>
  </r>
  <r>
    <m/>
    <x v="1"/>
    <d v="2011-04-06T00:00:00"/>
    <s v="SIN"/>
    <s v="UPA400"/>
    <x v="63"/>
    <x v="147"/>
    <n v="835914"/>
    <n v="87054"/>
    <n v="0"/>
    <n v="8"/>
    <m/>
    <n v="2"/>
    <n v="5.7"/>
    <m/>
    <m/>
    <n v="0.04"/>
    <m/>
    <n v="132"/>
    <n v="101"/>
    <n v="14"/>
    <n v="0"/>
    <n v="17"/>
    <n v="12"/>
    <n v="0"/>
    <n v="1"/>
    <n v="0"/>
    <n v="55"/>
    <n v="9"/>
    <n v="2"/>
    <n v="132"/>
    <n v="0.44000000000000472"/>
    <n v="101"/>
    <n v="0.67333333333333123"/>
    <n v="17"/>
    <n v="0.37777777777777721"/>
    <n v="12"/>
    <n v="0.40000000000000013"/>
    <n v="14"/>
    <n v="0.93333333333333335"/>
    <n v="0"/>
    <n v="1.3877787807814457E-16"/>
    <n v="0"/>
    <x v="2"/>
  </r>
  <r>
    <s v="SHELL"/>
    <x v="1"/>
    <d v="2011-04-06T00:00:00"/>
    <s v="SIN"/>
    <s v="UPA400"/>
    <x v="63"/>
    <x v="139"/>
    <n v="803196"/>
    <n v="5714"/>
    <n v="0"/>
    <n v="3"/>
    <m/>
    <n v="8"/>
    <n v="6.4459999999999997"/>
    <n v="31"/>
    <n v="1"/>
    <n v="0.01"/>
    <m/>
    <n v="31"/>
    <n v="22"/>
    <n v="1"/>
    <n v="0"/>
    <n v="4"/>
    <n v="3"/>
    <n v="0"/>
    <m/>
    <n v="0"/>
    <n v="26"/>
    <n v="5"/>
    <n v="2"/>
    <n v="31"/>
    <n v="0.10333333333333711"/>
    <n v="22"/>
    <n v="0.14666666666666417"/>
    <n v="4"/>
    <n v="8.8888888888888407E-2"/>
    <n v="3"/>
    <n v="0.1000000000000002"/>
    <n v="1"/>
    <n v="6.666666666666686E-2"/>
    <n v="0"/>
    <n v="1.3877787807814457E-16"/>
    <n v="0"/>
    <x v="3"/>
  </r>
  <r>
    <s v="CASTROL"/>
    <x v="1"/>
    <d v="2011-04-06T00:00:00"/>
    <s v="SIN"/>
    <s v="UPA400"/>
    <x v="63"/>
    <x v="91"/>
    <n v="794770"/>
    <n v="37116"/>
    <n v="0"/>
    <n v="4"/>
    <m/>
    <n v="1"/>
    <n v="6"/>
    <m/>
    <m/>
    <n v="0.28000000000000003"/>
    <m/>
    <n v="103"/>
    <n v="106"/>
    <n v="4"/>
    <n v="1"/>
    <n v="17"/>
    <n v="12"/>
    <n v="1"/>
    <n v="1"/>
    <n v="1"/>
    <n v="26"/>
    <n v="2"/>
    <n v="1"/>
    <n v="103"/>
    <n v="0.34333333333333743"/>
    <n v="106"/>
    <n v="0.70666666666666478"/>
    <n v="17"/>
    <n v="0.37777777777777721"/>
    <n v="12"/>
    <n v="0.40000000000000013"/>
    <n v="4"/>
    <n v="0.26666666666666683"/>
    <n v="1"/>
    <n v="0.10000000000000014"/>
    <n v="0"/>
    <x v="4"/>
  </r>
  <r>
    <s v="CASTROL"/>
    <x v="1"/>
    <d v="2011-04-06T00:00:00"/>
    <s v="SIN"/>
    <s v="UPA400"/>
    <x v="63"/>
    <x v="78"/>
    <n v="737876"/>
    <n v="31689"/>
    <n v="0"/>
    <n v="5"/>
    <m/>
    <n v="1"/>
    <n v="6.2"/>
    <s v=""/>
    <s v=""/>
    <n v="0.86"/>
    <s v=""/>
    <n v="166"/>
    <n v="100"/>
    <n v="7"/>
    <n v="0"/>
    <n v="27"/>
    <n v="14"/>
    <n v="0"/>
    <n v="1"/>
    <n v="1"/>
    <n v="29"/>
    <n v="3"/>
    <n v="1"/>
    <n v="166"/>
    <n v="0.5533333333333379"/>
    <n v="100"/>
    <n v="0.66666666666666452"/>
    <n v="27"/>
    <n v="0.59999999999999942"/>
    <n v="14"/>
    <n v="0.46666666666666679"/>
    <n v="7"/>
    <n v="0.46666666666666679"/>
    <n v="0"/>
    <n v="1.3877787807814457E-16"/>
    <n v="0"/>
    <x v="5"/>
  </r>
  <r>
    <s v="CASTROL"/>
    <x v="1"/>
    <d v="2011-04-06T00:00:00"/>
    <s v="SIN"/>
    <s v="UPA400"/>
    <x v="63"/>
    <x v="301"/>
    <n v="706187"/>
    <n v="118026"/>
    <n v="0"/>
    <n v="7"/>
    <m/>
    <n v="4"/>
    <n v="7.2"/>
    <n v="37"/>
    <n v="0.9"/>
    <n v="0.1"/>
    <s v="Clara"/>
    <n v="234"/>
    <n v="170"/>
    <n v="13"/>
    <n v="1"/>
    <n v="54"/>
    <n v="16"/>
    <n v="0"/>
    <n v="2"/>
    <n v="0"/>
    <n v="32"/>
    <n v="6"/>
    <n v="2"/>
    <n v="234"/>
    <n v="0.78000000000000225"/>
    <n v="170"/>
    <n v="1"/>
    <n v="54"/>
    <n v="1"/>
    <n v="16"/>
    <n v="0.53333333333333344"/>
    <n v="13"/>
    <n v="0.8666666666666667"/>
    <n v="1"/>
    <n v="0.10000000000000014"/>
    <n v="0"/>
    <x v="6"/>
  </r>
  <r>
    <s v="CASTROL"/>
    <x v="1"/>
    <d v="2011-04-06T00:00:00"/>
    <s v="SIN"/>
    <s v="UPA400"/>
    <x v="63"/>
    <x v="302"/>
    <n v="675212"/>
    <n v="87051"/>
    <n v="0"/>
    <n v="14"/>
    <n v="-1"/>
    <n v="5"/>
    <n v="7.2"/>
    <n v="37.700000000000003"/>
    <n v="0.7"/>
    <n v="0.1"/>
    <s v="Clara"/>
    <n v="354"/>
    <n v="268"/>
    <n v="21"/>
    <n v="1"/>
    <n v="86"/>
    <n v="21"/>
    <n v="2"/>
    <n v="5"/>
    <n v="-1"/>
    <n v="40"/>
    <n v="9"/>
    <n v="2"/>
    <n v="354"/>
    <n v="1"/>
    <n v="268"/>
    <n v="1"/>
    <n v="86"/>
    <n v="1"/>
    <n v="21"/>
    <n v="0.70000000000000007"/>
    <n v="21"/>
    <n v="1"/>
    <n v="1"/>
    <n v="0.10000000000000014"/>
    <n v="0"/>
    <x v="7"/>
  </r>
  <r>
    <s v="SHELL"/>
    <x v="1"/>
    <d v="2011-04-06T00:00:00"/>
    <s v="SIN"/>
    <s v="UPA400"/>
    <x v="63"/>
    <x v="94"/>
    <n v="590360"/>
    <n v="125772"/>
    <n v="0"/>
    <n v="0"/>
    <n v="0"/>
    <n v="44"/>
    <n v="6.7"/>
    <n v="42.8"/>
    <m/>
    <n v="21.7"/>
    <s v="Oscura"/>
    <n v="98.5"/>
    <n v="4.3"/>
    <n v="23.3"/>
    <n v="4.5"/>
    <n v="0"/>
    <n v="19.7"/>
    <n v="0.6"/>
    <n v="0"/>
    <n v="0"/>
    <n v="83.1"/>
    <n v="19.899999999999999"/>
    <n v="0.8"/>
    <n v="99"/>
    <n v="0.33000000000000401"/>
    <n v="4"/>
    <n v="2.6666666666664188E-2"/>
    <n v="0"/>
    <n v="-4.9266146717741321E-16"/>
    <n v="20"/>
    <n v="0.66666666666666674"/>
    <n v="23"/>
    <n v="1"/>
    <n v="5"/>
    <n v="0.50000000000000011"/>
    <n v="0"/>
    <x v="8"/>
  </r>
  <r>
    <s v="CASTROL"/>
    <x v="1"/>
    <d v="2011-04-06T00:00:00"/>
    <s v="SIN"/>
    <s v="UPA400"/>
    <x v="63"/>
    <x v="94"/>
    <n v="620352"/>
    <n v="32189"/>
    <n v="0"/>
    <n v="0"/>
    <n v="0"/>
    <n v="9.5"/>
    <n v="6.8"/>
    <n v="37.1"/>
    <m/>
    <n v="21.7"/>
    <s v="Oscura"/>
    <n v="61.1"/>
    <n v="35.200000000000003"/>
    <n v="10.9"/>
    <n v="4.8"/>
    <n v="0"/>
    <n v="18.5"/>
    <n v="0.5"/>
    <n v="0.6"/>
    <n v="0"/>
    <n v="68.5"/>
    <n v="12.7"/>
    <n v="3"/>
    <n v="61"/>
    <n v="0.20333333333333692"/>
    <n v="35"/>
    <n v="0.23333333333333067"/>
    <n v="0"/>
    <n v="-4.9266146717741321E-16"/>
    <n v="19"/>
    <n v="0.63333333333333341"/>
    <n v="11"/>
    <n v="0.73333333333333339"/>
    <n v="5"/>
    <n v="0.50000000000000011"/>
    <n v="0"/>
    <x v="9"/>
  </r>
  <r>
    <s v="Shell ATF VM Plus"/>
    <x v="1"/>
    <d v="2011-04-06T00:00:00"/>
    <s v="SIN"/>
    <s v="UPA400"/>
    <x v="63"/>
    <x v="192"/>
    <n v="588161"/>
    <n v="199067"/>
    <n v="0"/>
    <n v="0"/>
    <n v="0"/>
    <n v="17.2"/>
    <n v="6.9"/>
    <n v="34.5"/>
    <m/>
    <n v="-1"/>
    <s v="Oscura"/>
    <n v="263.10000000000002"/>
    <n v="161"/>
    <n v="37.6"/>
    <n v="9.9"/>
    <n v="23.3"/>
    <n v="30.5"/>
    <n v="1"/>
    <n v="0"/>
    <n v="0"/>
    <n v="102.8"/>
    <n v="31.5"/>
    <n v="4.8"/>
    <n v="263"/>
    <n v="0.87666666666666793"/>
    <n v="161"/>
    <n v="1"/>
    <n v="23"/>
    <n v="0.51111111111111041"/>
    <n v="31"/>
    <n v="1"/>
    <n v="38"/>
    <n v="1"/>
    <n v="10"/>
    <n v="1"/>
    <n v="0"/>
    <x v="10"/>
  </r>
  <r>
    <s v="CASTROL"/>
    <x v="1"/>
    <d v="2011-06-01T00:00:00"/>
    <s v="SIN"/>
    <s v="UPA400"/>
    <x v="64"/>
    <x v="236"/>
    <n v="883878"/>
    <n v="30147"/>
    <n v="0"/>
    <n v="4"/>
    <m/>
    <n v="13"/>
    <n v="7.1"/>
    <m/>
    <m/>
    <n v="0"/>
    <s v="Clara"/>
    <n v="44"/>
    <n v="76"/>
    <n v="1"/>
    <n v="3"/>
    <n v="5"/>
    <n v="8"/>
    <n v="0"/>
    <n v="0"/>
    <n v="3"/>
    <n v="74"/>
    <n v="13"/>
    <n v="3"/>
    <n v="44"/>
    <n v="0.14666666666667036"/>
    <n v="76"/>
    <n v="0.50666666666666349"/>
    <n v="5"/>
    <n v="0.11111111111111063"/>
    <n v="8"/>
    <n v="0.26666666666666683"/>
    <n v="1"/>
    <n v="6.666666666666686E-2"/>
    <n v="3"/>
    <n v="0.30000000000000016"/>
    <n v="1"/>
    <x v="0"/>
  </r>
  <r>
    <s v="CASTROL"/>
    <x v="1"/>
    <d v="2011-06-01T00:00:00"/>
    <s v="SIN"/>
    <s v="O500 EURO V"/>
    <x v="64"/>
    <x v="56"/>
    <n v="867174"/>
    <n v="13443"/>
    <n v="0"/>
    <n v="3"/>
    <m/>
    <n v="10"/>
    <n v="7.2"/>
    <n v="36.4"/>
    <n v="1.29"/>
    <n v="0"/>
    <m/>
    <n v="34"/>
    <n v="31"/>
    <n v="3"/>
    <n v="0"/>
    <n v="3"/>
    <n v="2"/>
    <n v="0"/>
    <n v="0"/>
    <n v="0"/>
    <n v="36"/>
    <n v="11"/>
    <n v="2"/>
    <n v="34"/>
    <n v="0.11333333333333709"/>
    <n v="31"/>
    <n v="0.20666666666666406"/>
    <n v="3"/>
    <n v="6.666666666666618E-2"/>
    <n v="2"/>
    <n v="6.6666666666666874E-2"/>
    <n v="3"/>
    <n v="0.20000000000000018"/>
    <n v="0"/>
    <n v="1.3877787807814457E-16"/>
    <n v="0"/>
    <x v="1"/>
  </r>
  <r>
    <s v="SHELL"/>
    <x v="1"/>
    <d v="2011-06-01T00:00:00"/>
    <s v="SIN"/>
    <s v="UPA400"/>
    <x v="64"/>
    <x v="2"/>
    <n v="812271"/>
    <n v="58866"/>
    <n v="0"/>
    <n v="3"/>
    <m/>
    <n v="2"/>
    <n v="5.8860000000000001"/>
    <n v="27.23"/>
    <n v="1.22"/>
    <n v="0.21"/>
    <m/>
    <n v="154"/>
    <n v="136"/>
    <n v="6"/>
    <n v="0"/>
    <n v="10"/>
    <n v="15"/>
    <n v="0"/>
    <m/>
    <n v="0"/>
    <n v="35"/>
    <n v="2"/>
    <n v="1"/>
    <n v="154"/>
    <n v="0.5133333333333383"/>
    <n v="136"/>
    <n v="0.90666666666666607"/>
    <n v="10"/>
    <n v="0.22222222222222177"/>
    <n v="15"/>
    <n v="0.50000000000000011"/>
    <n v="6"/>
    <n v="0.40000000000000013"/>
    <n v="0"/>
    <n v="1.3877787807814457E-16"/>
    <n v="0"/>
    <x v="2"/>
  </r>
  <r>
    <s v="SHELL"/>
    <x v="1"/>
    <d v="2011-06-01T00:00:00"/>
    <s v="SIN"/>
    <s v="UPA400"/>
    <x v="64"/>
    <x v="91"/>
    <n v="796690"/>
    <n v="43285"/>
    <n v="0"/>
    <n v="3"/>
    <m/>
    <n v="1"/>
    <n v="6"/>
    <m/>
    <m/>
    <n v="0.2"/>
    <m/>
    <n v="106"/>
    <n v="101"/>
    <n v="9"/>
    <n v="1"/>
    <n v="6"/>
    <n v="13"/>
    <n v="1"/>
    <n v="0"/>
    <n v="1"/>
    <n v="33"/>
    <n v="4"/>
    <n v="1"/>
    <n v="106"/>
    <n v="0.3533333333333375"/>
    <n v="101"/>
    <n v="0.67333333333333123"/>
    <n v="6"/>
    <n v="0.13333333333333286"/>
    <n v="13"/>
    <n v="0.43333333333333346"/>
    <n v="9"/>
    <n v="0.60000000000000009"/>
    <n v="1"/>
    <n v="0.10000000000000014"/>
    <n v="0"/>
    <x v="3"/>
  </r>
  <r>
    <s v="CASTROL"/>
    <x v="1"/>
    <d v="2011-06-01T00:00:00"/>
    <s v="SIN"/>
    <s v="UPA400"/>
    <x v="64"/>
    <x v="171"/>
    <n v="763508"/>
    <n v="94422"/>
    <n v="0"/>
    <n v="4"/>
    <m/>
    <n v="3"/>
    <n v="6.7"/>
    <n v="33.299999999999997"/>
    <n v="1.07"/>
    <n v="0.06"/>
    <m/>
    <n v="152"/>
    <n v="110"/>
    <n v="3"/>
    <n v="0"/>
    <n v="9"/>
    <n v="11"/>
    <n v="0"/>
    <n v="1"/>
    <n v="0"/>
    <n v="32"/>
    <n v="4"/>
    <n v="1"/>
    <n v="152"/>
    <n v="0.50666666666667171"/>
    <n v="110"/>
    <n v="0.73333333333333162"/>
    <n v="9"/>
    <n v="0.19999999999999954"/>
    <n v="11"/>
    <n v="0.36666666666666681"/>
    <n v="3"/>
    <n v="0.20000000000000018"/>
    <n v="0"/>
    <n v="1.3877787807814457E-16"/>
    <n v="0"/>
    <x v="4"/>
  </r>
  <r>
    <s v="CASTROL"/>
    <x v="1"/>
    <d v="2011-06-01T00:00:00"/>
    <s v="SIN"/>
    <s v="UPA400"/>
    <x v="64"/>
    <x v="102"/>
    <n v="715344"/>
    <n v="66258"/>
    <n v="0"/>
    <n v="4"/>
    <m/>
    <n v="12"/>
    <n v="7.1"/>
    <n v="36.5"/>
    <n v="0.1"/>
    <n v="0.1"/>
    <s v="Clara"/>
    <n v="125"/>
    <n v="3"/>
    <n v="1"/>
    <n v="109"/>
    <n v="1"/>
    <n v="0"/>
    <n v="0"/>
    <n v="0"/>
    <n v="0"/>
    <n v="28"/>
    <n v="4"/>
    <n v="2"/>
    <n v="125"/>
    <n v="0.41666666666667124"/>
    <n v="3"/>
    <n v="1.999999999999752E-2"/>
    <n v="1"/>
    <n v="2.222222222222173E-2"/>
    <n v="0"/>
    <n v="2.0816681711721685E-16"/>
    <n v="1"/>
    <n v="6.666666666666686E-2"/>
    <n v="109"/>
    <n v="1"/>
    <n v="0"/>
    <x v="5"/>
  </r>
  <r>
    <s v="CASTROL"/>
    <x v="1"/>
    <d v="2011-06-01T00:00:00"/>
    <s v="SIN"/>
    <s v="UPA400"/>
    <x v="64"/>
    <x v="303"/>
    <n v="679951"/>
    <n v="30865"/>
    <n v="0"/>
    <n v="2"/>
    <n v="0"/>
    <n v="4"/>
    <n v="7.2"/>
    <n v="37.1"/>
    <n v="0.6"/>
    <n v="0.1"/>
    <s v="Clara"/>
    <n v="73"/>
    <n v="76"/>
    <n v="3"/>
    <n v="0"/>
    <n v="10"/>
    <n v="8"/>
    <n v="0"/>
    <n v="0"/>
    <n v="0"/>
    <n v="28"/>
    <n v="4"/>
    <n v="1"/>
    <n v="73"/>
    <n v="0.24333333333333684"/>
    <n v="76"/>
    <n v="0.50666666666666349"/>
    <n v="10"/>
    <n v="0.22222222222222177"/>
    <n v="8"/>
    <n v="0.26666666666666683"/>
    <n v="3"/>
    <n v="0.20000000000000018"/>
    <n v="0"/>
    <n v="1.3877787807814457E-16"/>
    <n v="0"/>
    <x v="6"/>
  </r>
  <r>
    <s v="CASTROL"/>
    <x v="1"/>
    <d v="2011-06-01T00:00:00"/>
    <s v="SIN"/>
    <s v="UPA400"/>
    <x v="64"/>
    <x v="242"/>
    <n v="649086"/>
    <n v="178115"/>
    <n v="0"/>
    <n v="27.6"/>
    <n v="0"/>
    <n v="12.2"/>
    <n v="8"/>
    <n v="38.9"/>
    <n v="0"/>
    <n v="-1"/>
    <s v="Oscura"/>
    <n v="282.7"/>
    <n v="155.30000000000001"/>
    <n v="8.9"/>
    <n v="4.2"/>
    <n v="19"/>
    <n v="18.100000000000001"/>
    <n v="1.6"/>
    <n v="0"/>
    <n v="0"/>
    <n v="77.5"/>
    <n v="30"/>
    <n v="8"/>
    <n v="283"/>
    <n v="0.94333333333333391"/>
    <n v="155"/>
    <n v="1"/>
    <n v="19"/>
    <n v="0.42222222222222161"/>
    <n v="18"/>
    <n v="0.60000000000000009"/>
    <n v="9"/>
    <n v="0.60000000000000009"/>
    <n v="4"/>
    <n v="0.40000000000000013"/>
    <n v="0"/>
    <x v="7"/>
  </r>
  <r>
    <s v="CASTROL"/>
    <x v="1"/>
    <d v="2011-06-01T00:00:00"/>
    <s v="SIN"/>
    <s v="UPA400"/>
    <x v="64"/>
    <x v="304"/>
    <n v="616524"/>
    <n v="145553"/>
    <n v="0"/>
    <n v="4"/>
    <n v="0"/>
    <n v="16.399999999999999"/>
    <n v="7"/>
    <n v="36.4"/>
    <m/>
    <n v="-1"/>
    <s v="Oscura"/>
    <n v="260.39999999999998"/>
    <n v="173.9"/>
    <n v="8"/>
    <n v="7.2"/>
    <n v="23.8"/>
    <n v="21.3"/>
    <n v="0.3"/>
    <n v="0"/>
    <n v="0"/>
    <n v="78.2"/>
    <n v="31.5"/>
    <n v="3.4"/>
    <n v="260"/>
    <n v="0.86666666666666803"/>
    <n v="174"/>
    <n v="1"/>
    <n v="24"/>
    <n v="0.53333333333333266"/>
    <n v="21"/>
    <n v="0.70000000000000007"/>
    <n v="8"/>
    <n v="0.53333333333333344"/>
    <n v="7"/>
    <n v="0.70000000000000007"/>
    <n v="0"/>
    <x v="8"/>
  </r>
  <r>
    <s v="CASTROL"/>
    <x v="1"/>
    <d v="2011-06-01T00:00:00"/>
    <s v="SIN"/>
    <s v="UPA400"/>
    <x v="64"/>
    <x v="305"/>
    <n v="581625"/>
    <n v="110654"/>
    <n v="0"/>
    <n v="0"/>
    <n v="0"/>
    <n v="19.7"/>
    <n v="6.6"/>
    <n v="39.4"/>
    <m/>
    <n v="-1"/>
    <s v="Oscura"/>
    <n v="71.900000000000006"/>
    <n v="61.7"/>
    <n v="8.5"/>
    <n v="6.5"/>
    <n v="9.1"/>
    <n v="20.2"/>
    <n v="1.1000000000000001"/>
    <n v="1.4"/>
    <n v="0"/>
    <n v="86.4"/>
    <n v="45.5"/>
    <n v="5"/>
    <n v="72"/>
    <n v="0.24000000000000352"/>
    <n v="62"/>
    <n v="0.41333333333333033"/>
    <n v="9"/>
    <n v="0.19999999999999954"/>
    <n v="20"/>
    <n v="0.66666666666666674"/>
    <n v="9"/>
    <n v="0.60000000000000009"/>
    <n v="7"/>
    <n v="0.70000000000000007"/>
    <n v="0"/>
    <x v="9"/>
  </r>
  <r>
    <m/>
    <x v="1"/>
    <d v="2015-02-14T00:00:00"/>
    <s v="SIN"/>
    <s v="UPA400"/>
    <x v="65"/>
    <x v="0"/>
    <n v="874736"/>
    <n v="77254"/>
    <n v="0"/>
    <n v="4"/>
    <m/>
    <n v="4"/>
    <n v="6"/>
    <m/>
    <m/>
    <n v="0.18"/>
    <m/>
    <n v="78"/>
    <n v="72"/>
    <n v="4"/>
    <n v="0"/>
    <n v="10"/>
    <n v="10"/>
    <n v="0"/>
    <n v="0"/>
    <n v="1"/>
    <n v="30"/>
    <n v="5"/>
    <n v="1"/>
    <n v="78"/>
    <n v="0.26000000000000356"/>
    <n v="72"/>
    <n v="0.47999999999999687"/>
    <n v="10"/>
    <n v="0.22222222222222177"/>
    <n v="10"/>
    <n v="0.33339999999999997"/>
    <n v="4"/>
    <n v="0.26666666666666683"/>
    <n v="0"/>
    <n v="1.3877787807814457E-16"/>
    <n v="1"/>
    <x v="0"/>
  </r>
  <r>
    <m/>
    <x v="1"/>
    <d v="2015-02-14T00:00:00"/>
    <s v="SIN"/>
    <s v="UPA400"/>
    <x v="65"/>
    <x v="306"/>
    <n v="846551"/>
    <n v="49069"/>
    <n v="0"/>
    <n v="7"/>
    <m/>
    <n v="13"/>
    <n v="5.7"/>
    <m/>
    <m/>
    <n v="7.0000000000000007E-2"/>
    <m/>
    <n v="189"/>
    <n v="129"/>
    <n v="2"/>
    <n v="1"/>
    <n v="19"/>
    <n v="14"/>
    <n v="1"/>
    <n v="1"/>
    <n v="1"/>
    <n v="30"/>
    <n v="11"/>
    <n v="4"/>
    <n v="189"/>
    <n v="0.63000000000000378"/>
    <n v="129"/>
    <n v="0.8599999999999991"/>
    <n v="19"/>
    <n v="0.42222222222222161"/>
    <n v="14"/>
    <n v="0.46666666666666679"/>
    <n v="2"/>
    <n v="0.13333333333333353"/>
    <n v="1"/>
    <n v="0.10000000000000014"/>
    <n v="0"/>
    <x v="1"/>
  </r>
  <r>
    <s v="SHELL"/>
    <x v="1"/>
    <d v="2015-02-14T00:00:00"/>
    <s v="SIN"/>
    <s v="UPA400"/>
    <x v="65"/>
    <x v="139"/>
    <n v="788281"/>
    <n v="10226"/>
    <n v="0"/>
    <n v="10"/>
    <m/>
    <n v="2"/>
    <n v="6.3109999999999999"/>
    <n v="29.23"/>
    <n v="1.19"/>
    <n v="0.01"/>
    <m/>
    <n v="17"/>
    <n v="39"/>
    <n v="2"/>
    <n v="0"/>
    <n v="5"/>
    <n v="3"/>
    <n v="0"/>
    <m/>
    <n v="0"/>
    <n v="41"/>
    <n v="2"/>
    <n v="0"/>
    <n v="17"/>
    <n v="5.6666666666670515E-2"/>
    <n v="39"/>
    <n v="0.25999999999999729"/>
    <n v="5"/>
    <n v="0.11111111111111063"/>
    <n v="3"/>
    <n v="0.1000000000000002"/>
    <n v="2"/>
    <n v="0.13333333333333353"/>
    <n v="0"/>
    <n v="1.3877787807814457E-16"/>
    <n v="0"/>
    <x v="2"/>
  </r>
  <r>
    <s v="SHELL"/>
    <x v="1"/>
    <d v="2015-02-14T00:00:00"/>
    <s v="CON"/>
    <s v="UPA400"/>
    <x v="65"/>
    <x v="3"/>
    <n v="772495"/>
    <n v="31800"/>
    <n v="0"/>
    <n v="3"/>
    <m/>
    <n v="1"/>
    <n v="6.1"/>
    <m/>
    <m/>
    <n v="0.2"/>
    <m/>
    <n v="34"/>
    <n v="67"/>
    <n v="2"/>
    <n v="1"/>
    <n v="5"/>
    <n v="5"/>
    <n v="1"/>
    <n v="1"/>
    <n v="0"/>
    <n v="27"/>
    <n v="2"/>
    <n v="0"/>
    <n v="34"/>
    <n v="0.11333333333333709"/>
    <n v="67"/>
    <n v="0.4466666666666636"/>
    <n v="5"/>
    <n v="0.11111111111111063"/>
    <n v="5"/>
    <n v="0.16666666666666685"/>
    <n v="2"/>
    <n v="0.13333333333333353"/>
    <n v="1"/>
    <n v="0.10000000000000014"/>
    <n v="0"/>
    <x v="3"/>
  </r>
  <r>
    <s v="SHELL"/>
    <x v="1"/>
    <d v="2015-02-14T00:00:00"/>
    <s v="CON"/>
    <s v="UPA400"/>
    <x v="65"/>
    <x v="165"/>
    <n v="734600"/>
    <n v="105929"/>
    <n v="0"/>
    <n v="3"/>
    <m/>
    <n v="3"/>
    <n v="6.6"/>
    <n v="36.5"/>
    <n v="1.3"/>
    <n v="0.05"/>
    <m/>
    <n v="86"/>
    <n v="98"/>
    <n v="3"/>
    <n v="0"/>
    <n v="7"/>
    <n v="9"/>
    <n v="0"/>
    <n v="1"/>
    <n v="1"/>
    <n v="36"/>
    <n v="5"/>
    <n v="1"/>
    <n v="86"/>
    <n v="0.2866666666666704"/>
    <n v="98"/>
    <n v="0.6533333333333311"/>
    <n v="7"/>
    <n v="0.15555555555555509"/>
    <n v="9"/>
    <n v="0.30000000000000016"/>
    <n v="3"/>
    <n v="0.20000000000000018"/>
    <n v="0"/>
    <n v="1.3877787807814457E-16"/>
    <n v="0"/>
    <x v="4"/>
  </r>
  <r>
    <s v="CASTROL"/>
    <x v="1"/>
    <d v="2015-02-14T00:00:00"/>
    <s v="CON"/>
    <s v="UPA400"/>
    <x v="65"/>
    <x v="234"/>
    <n v="690922"/>
    <n v="62251"/>
    <n v="0"/>
    <n v="4"/>
    <m/>
    <n v="3"/>
    <n v="7"/>
    <n v="35.299999999999997"/>
    <n v="0.4"/>
    <n v="0.1"/>
    <s v="Clara"/>
    <n v="76"/>
    <n v="103"/>
    <n v="2"/>
    <n v="1"/>
    <n v="8"/>
    <n v="8"/>
    <n v="0"/>
    <n v="1"/>
    <n v="0"/>
    <n v="29"/>
    <n v="4"/>
    <n v="1"/>
    <n v="76"/>
    <n v="0.25333333333333685"/>
    <n v="103"/>
    <n v="0.68666666666666465"/>
    <n v="8"/>
    <n v="0.17777777777777731"/>
    <n v="8"/>
    <n v="0.26666666666666683"/>
    <n v="2"/>
    <n v="0.13333333333333353"/>
    <n v="1"/>
    <n v="0.10000000000000014"/>
    <n v="0"/>
    <x v="5"/>
  </r>
  <r>
    <s v="CASTROL"/>
    <x v="1"/>
    <d v="2015-02-14T00:00:00"/>
    <s v="CON"/>
    <s v="UPA400"/>
    <x v="65"/>
    <x v="217"/>
    <n v="658618"/>
    <n v="29947"/>
    <n v="0"/>
    <n v="2"/>
    <n v="0"/>
    <n v="4"/>
    <n v="7.1"/>
    <n v="36.1"/>
    <n v="0.8"/>
    <n v="0.1"/>
    <s v="Clara"/>
    <n v="52"/>
    <n v="65"/>
    <n v="3"/>
    <n v="0"/>
    <n v="7"/>
    <n v="6"/>
    <n v="0"/>
    <n v="0"/>
    <n v="0"/>
    <n v="29"/>
    <n v="4"/>
    <n v="1"/>
    <n v="52"/>
    <n v="0.17333333333333698"/>
    <n v="65"/>
    <n v="0.4333333333333303"/>
    <n v="7"/>
    <n v="0.15555555555555509"/>
    <n v="6"/>
    <n v="0.20000000000000018"/>
    <n v="3"/>
    <n v="0.20000000000000018"/>
    <n v="0"/>
    <n v="1.3877787807814457E-16"/>
    <n v="0"/>
    <x v="6"/>
  </r>
  <r>
    <s v="CASTROL"/>
    <x v="1"/>
    <d v="2015-02-14T00:00:00"/>
    <s v="CON"/>
    <s v="UPA400"/>
    <x v="65"/>
    <x v="307"/>
    <n v="628671"/>
    <n v="178223"/>
    <n v="0"/>
    <n v="3.3"/>
    <n v="0"/>
    <n v="16.5"/>
    <n v="6.8"/>
    <n v="36.6"/>
    <m/>
    <n v="-1"/>
    <s v="Oscura"/>
    <n v="159.9"/>
    <n v="128.80000000000001"/>
    <n v="10.199999999999999"/>
    <n v="5.4"/>
    <n v="19.600000000000001"/>
    <n v="20.6"/>
    <n v="1.2"/>
    <n v="0"/>
    <n v="0"/>
    <n v="84"/>
    <n v="26.1"/>
    <n v="2.2999999999999998"/>
    <n v="160"/>
    <n v="0.5333333333333381"/>
    <n v="129"/>
    <n v="0.8599999999999991"/>
    <n v="20"/>
    <n v="0.44444444444444381"/>
    <n v="21"/>
    <n v="0.70000000000000007"/>
    <n v="10"/>
    <n v="0.66666666666666674"/>
    <n v="5"/>
    <n v="0.50000000000000011"/>
    <n v="0"/>
    <x v="7"/>
  </r>
  <r>
    <s v="CASTROL"/>
    <x v="1"/>
    <d v="2015-02-14T00:00:00"/>
    <s v="CON"/>
    <s v="UPA400"/>
    <x v="65"/>
    <x v="249"/>
    <n v="596183"/>
    <n v="145735"/>
    <n v="0"/>
    <n v="0"/>
    <n v="0"/>
    <n v="26.7"/>
    <n v="6.6"/>
    <n v="34.799999999999997"/>
    <m/>
    <n v="21.7"/>
    <s v="Oscura"/>
    <n v="90.9"/>
    <n v="38.799999999999997"/>
    <n v="6.9"/>
    <n v="6"/>
    <n v="0"/>
    <n v="22.9"/>
    <n v="0.9"/>
    <n v="1"/>
    <n v="0"/>
    <n v="91"/>
    <n v="11.7"/>
    <n v="0.4"/>
    <n v="91"/>
    <n v="0.30333333333333717"/>
    <n v="39"/>
    <n v="0.25999999999999729"/>
    <n v="0"/>
    <n v="-4.9266146717741321E-16"/>
    <n v="23"/>
    <n v="0.76666666666666672"/>
    <n v="7"/>
    <n v="0.46666666666666679"/>
    <n v="6"/>
    <n v="0.60000000000000009"/>
    <n v="0"/>
    <x v="8"/>
  </r>
  <r>
    <s v="SHELL"/>
    <x v="1"/>
    <d v="2011-05-22T00:00:00"/>
    <s v="SIN"/>
    <s v="UPA400"/>
    <x v="66"/>
    <x v="308"/>
    <n v="891394"/>
    <n v="47380"/>
    <n v="0"/>
    <n v="8"/>
    <m/>
    <n v="7"/>
    <n v="6.5"/>
    <m/>
    <m/>
    <n v="0.16"/>
    <m/>
    <n v="873"/>
    <n v="187"/>
    <n v="5"/>
    <n v="1"/>
    <n v="13"/>
    <n v="35"/>
    <n v="1"/>
    <n v="2"/>
    <n v="2"/>
    <n v="96"/>
    <n v="5"/>
    <n v="2"/>
    <n v="873"/>
    <n v="1.5"/>
    <n v="187"/>
    <n v="1"/>
    <n v="13"/>
    <n v="0.28888888888888842"/>
    <n v="35"/>
    <n v="1"/>
    <n v="5"/>
    <n v="0.33333333333333348"/>
    <n v="1"/>
    <n v="0.10000000000000014"/>
    <n v="1"/>
    <x v="0"/>
  </r>
  <r>
    <m/>
    <x v="1"/>
    <d v="2011-05-22T00:00:00"/>
    <s v="SIN"/>
    <s v="UPA400"/>
    <x v="66"/>
    <x v="309"/>
    <n v="850249"/>
    <n v="5841"/>
    <n v="0"/>
    <n v="6"/>
    <m/>
    <n v="5"/>
    <n v="6.7"/>
    <m/>
    <m/>
    <n v="0.02"/>
    <m/>
    <n v="155"/>
    <n v="62"/>
    <n v="3"/>
    <n v="0"/>
    <n v="5"/>
    <n v="10"/>
    <n v="0"/>
    <n v="1"/>
    <n v="0"/>
    <n v="76"/>
    <n v="3"/>
    <n v="1"/>
    <n v="155"/>
    <n v="0.5166666666666716"/>
    <n v="62"/>
    <n v="0.41333333333333033"/>
    <n v="5"/>
    <n v="0.11111111111111063"/>
    <n v="10"/>
    <n v="0.33339999999999997"/>
    <n v="3"/>
    <n v="0.20000000000000018"/>
    <n v="0"/>
    <n v="1.3877787807814457E-16"/>
    <n v="0"/>
    <x v="1"/>
  </r>
  <r>
    <s v="SHELL"/>
    <x v="1"/>
    <d v="2011-05-22T00:00:00"/>
    <s v="SIN"/>
    <s v="UPA400"/>
    <x v="66"/>
    <x v="32"/>
    <n v="800517"/>
    <n v="29665"/>
    <n v="0"/>
    <n v="8"/>
    <m/>
    <n v="5"/>
    <n v="5.8769999999999998"/>
    <n v="28.21"/>
    <n v="1.04"/>
    <n v="0.03"/>
    <m/>
    <n v="29"/>
    <n v="99"/>
    <n v="2"/>
    <n v="0"/>
    <n v="8"/>
    <n v="5"/>
    <n v="0"/>
    <m/>
    <n v="0"/>
    <n v="46"/>
    <n v="3"/>
    <n v="1"/>
    <n v="29"/>
    <n v="9.6666666666670453E-2"/>
    <n v="99"/>
    <n v="0.6"/>
    <n v="8"/>
    <n v="0.17777777777777731"/>
    <n v="5"/>
    <n v="0.16666666666666685"/>
    <n v="2"/>
    <n v="0.13333333333333353"/>
    <n v="0"/>
    <n v="1.3877787807814457E-16"/>
    <n v="0"/>
    <x v="2"/>
  </r>
  <r>
    <s v="CASTROL"/>
    <x v="1"/>
    <d v="2011-05-22T00:00:00"/>
    <s v="SIN"/>
    <s v="UPA400"/>
    <x v="66"/>
    <x v="25"/>
    <n v="814436"/>
    <n v="73937"/>
    <n v="0"/>
    <n v="5"/>
    <m/>
    <n v="2"/>
    <n v="5.827"/>
    <n v="27.45"/>
    <n v="1.28"/>
    <n v="0.15"/>
    <m/>
    <n v="111"/>
    <n v="101"/>
    <n v="5"/>
    <n v="0"/>
    <n v="21"/>
    <n v="8"/>
    <n v="0"/>
    <m/>
    <n v="0"/>
    <n v="42"/>
    <n v="9"/>
    <n v="1"/>
    <n v="111"/>
    <n v="0.37000000000000427"/>
    <n v="101"/>
    <n v="0.67333333333333123"/>
    <n v="21"/>
    <n v="0.46666666666666601"/>
    <n v="8"/>
    <n v="0.26666666666666683"/>
    <n v="5"/>
    <n v="0.33333333333333348"/>
    <n v="0"/>
    <n v="1.3877787807814457E-16"/>
    <n v="0"/>
    <x v="3"/>
  </r>
  <r>
    <s v="SHELL"/>
    <x v="1"/>
    <d v="2011-05-22T00:00:00"/>
    <s v="SIN"/>
    <s v="UPA400"/>
    <x v="66"/>
    <x v="9"/>
    <n v="786520"/>
    <n v="15668"/>
    <n v="0"/>
    <n v="2"/>
    <m/>
    <n v="4"/>
    <n v="6.1"/>
    <m/>
    <m/>
    <n v="0.04"/>
    <m/>
    <n v="18"/>
    <n v="57"/>
    <n v="3"/>
    <n v="0"/>
    <n v="5"/>
    <n v="2"/>
    <n v="0"/>
    <n v="0"/>
    <n v="0"/>
    <n v="34"/>
    <n v="4"/>
    <n v="1"/>
    <n v="18"/>
    <n v="6.0000000000003849E-2"/>
    <n v="57"/>
    <n v="0.37999999999999706"/>
    <n v="5"/>
    <n v="0.11111111111111063"/>
    <n v="2"/>
    <n v="6.6666666666666874E-2"/>
    <n v="3"/>
    <n v="0.20000000000000018"/>
    <n v="0"/>
    <n v="1.3877787807814457E-16"/>
    <n v="0"/>
    <x v="4"/>
  </r>
  <r>
    <s v="Shell ATF VM Plus"/>
    <x v="1"/>
    <d v="2011-05-22T00:00:00"/>
    <s v="SIN"/>
    <s v="UPA400"/>
    <x v="66"/>
    <x v="310"/>
    <n v="793617"/>
    <n v="53118"/>
    <n v="0"/>
    <n v="4"/>
    <m/>
    <n v="1"/>
    <n v="6.1"/>
    <m/>
    <m/>
    <n v="0.15"/>
    <m/>
    <n v="68"/>
    <n v="64"/>
    <n v="5"/>
    <n v="0"/>
    <n v="16"/>
    <n v="6"/>
    <n v="0"/>
    <n v="1"/>
    <n v="0"/>
    <n v="37"/>
    <n v="9"/>
    <n v="1"/>
    <n v="68"/>
    <n v="0.22666666666667021"/>
    <n v="64"/>
    <n v="0.42666666666666364"/>
    <n v="16"/>
    <n v="0.35555555555555501"/>
    <n v="6"/>
    <n v="0.20000000000000018"/>
    <n v="5"/>
    <n v="0.33333333333333348"/>
    <n v="0"/>
    <n v="1.3877787807814457E-16"/>
    <n v="0"/>
    <x v="5"/>
  </r>
  <r>
    <s v="CASTROL"/>
    <x v="1"/>
    <d v="2011-05-22T00:00:00"/>
    <s v="SIN"/>
    <s v="UPA400"/>
    <x v="66"/>
    <x v="40"/>
    <n v="761522"/>
    <n v="104778"/>
    <n v="0"/>
    <n v="28"/>
    <m/>
    <n v="5"/>
    <n v="6.9"/>
    <n v="35.9"/>
    <n v="1.41"/>
    <n v="0.06"/>
    <m/>
    <n v="186"/>
    <n v="1292"/>
    <n v="7"/>
    <n v="6"/>
    <n v="28"/>
    <n v="14"/>
    <n v="1"/>
    <n v="25"/>
    <n v="1"/>
    <n v="46"/>
    <n v="10"/>
    <n v="3"/>
    <n v="186"/>
    <n v="0.62000000000000388"/>
    <n v="1292"/>
    <n v="1"/>
    <n v="28"/>
    <n v="0.62222222222222168"/>
    <n v="14"/>
    <n v="0.46666666666666679"/>
    <n v="7"/>
    <n v="0.46666666666666679"/>
    <n v="6"/>
    <n v="0.60000000000000009"/>
    <n v="0"/>
    <x v="6"/>
  </r>
  <r>
    <s v="CASTROL"/>
    <x v="1"/>
    <d v="2011-05-22T00:00:00"/>
    <s v="SIN"/>
    <s v="UPA400"/>
    <x v="66"/>
    <x v="311"/>
    <n v="726701"/>
    <n v="69957"/>
    <n v="0"/>
    <n v="8"/>
    <m/>
    <n v="2"/>
    <n v="6.9"/>
    <n v="35.299999999999997"/>
    <n v="0.92"/>
    <n v="0.1"/>
    <s v=""/>
    <n v="101"/>
    <n v="188"/>
    <n v="4"/>
    <n v="1"/>
    <n v="14"/>
    <n v="9"/>
    <n v="0"/>
    <n v="1"/>
    <n v="0"/>
    <n v="30"/>
    <n v="5"/>
    <n v="1"/>
    <n v="101"/>
    <n v="0.33666666666667072"/>
    <n v="188"/>
    <n v="1"/>
    <n v="14"/>
    <n v="0.31111111111111062"/>
    <n v="9"/>
    <n v="0.30000000000000016"/>
    <n v="4"/>
    <n v="0.26666666666666683"/>
    <n v="1"/>
    <n v="0.10000000000000014"/>
    <n v="0"/>
    <x v="7"/>
  </r>
  <r>
    <s v="CASTROL"/>
    <x v="1"/>
    <d v="2011-05-22T00:00:00"/>
    <s v="SIN"/>
    <s v="UPA400"/>
    <x v="66"/>
    <x v="11"/>
    <n v="685870"/>
    <n v="29126"/>
    <n v="0"/>
    <n v="4"/>
    <n v="0"/>
    <n v="1"/>
    <n v="7.2"/>
    <n v="36.6"/>
    <n v="0.6"/>
    <n v="0.1"/>
    <s v="Clara"/>
    <n v="63"/>
    <n v="109"/>
    <n v="3"/>
    <n v="0"/>
    <n v="11"/>
    <n v="8"/>
    <n v="0"/>
    <n v="1"/>
    <n v="0"/>
    <n v="28"/>
    <n v="3"/>
    <n v="0"/>
    <n v="63"/>
    <n v="0.21000000000000357"/>
    <n v="109"/>
    <n v="0.72666666666666491"/>
    <n v="11"/>
    <n v="0.24444444444444399"/>
    <n v="8"/>
    <n v="0.26666666666666683"/>
    <n v="3"/>
    <n v="0.20000000000000018"/>
    <n v="0"/>
    <n v="1.3877787807814457E-16"/>
    <n v="0"/>
    <x v="8"/>
  </r>
  <r>
    <s v="CASTROL"/>
    <x v="1"/>
    <d v="2011-05-22T00:00:00"/>
    <s v="SIN"/>
    <s v="UPA400"/>
    <x v="66"/>
    <x v="312"/>
    <n v="656744"/>
    <n v="181734"/>
    <n v="0"/>
    <n v="5"/>
    <n v="-1"/>
    <n v="4"/>
    <n v="7.2"/>
    <n v="36"/>
    <n v="0.1"/>
    <n v="0.1"/>
    <s v="Clara"/>
    <n v="250"/>
    <n v="208"/>
    <n v="12"/>
    <n v="1"/>
    <n v="25"/>
    <n v="18"/>
    <n v="1"/>
    <n v="2"/>
    <n v="-1"/>
    <n v="44"/>
    <n v="13"/>
    <n v="1"/>
    <n v="250"/>
    <n v="0.83333333333333504"/>
    <n v="208"/>
    <n v="1"/>
    <n v="25"/>
    <n v="0.55559999999999998"/>
    <n v="18"/>
    <n v="0.60000000000000009"/>
    <n v="12"/>
    <n v="0.8"/>
    <n v="1"/>
    <n v="0.10000000000000014"/>
    <n v="0"/>
    <x v="9"/>
  </r>
  <r>
    <s v="CASTROL"/>
    <x v="1"/>
    <d v="2011-05-22T00:00:00"/>
    <s v="SIN"/>
    <s v="UPA400"/>
    <x v="66"/>
    <x v="82"/>
    <n v="612820"/>
    <n v="137810"/>
    <n v="0"/>
    <n v="1.1000000000000001"/>
    <n v="0"/>
    <n v="11.5"/>
    <n v="8"/>
    <n v="39"/>
    <m/>
    <n v="-1"/>
    <s v="Oscura"/>
    <n v="121.3"/>
    <n v="149.5"/>
    <n v="11.5"/>
    <n v="9.6"/>
    <n v="34"/>
    <n v="31.4"/>
    <n v="0.3"/>
    <n v="0"/>
    <n v="0"/>
    <n v="415.2"/>
    <n v="39.700000000000003"/>
    <n v="6.3"/>
    <n v="121"/>
    <n v="0.40333333333333782"/>
    <n v="150"/>
    <n v="1"/>
    <n v="34"/>
    <n v="0.7555555555555552"/>
    <n v="31"/>
    <n v="1"/>
    <n v="12"/>
    <n v="0.8"/>
    <n v="10"/>
    <n v="1"/>
    <n v="0"/>
    <x v="10"/>
  </r>
  <r>
    <m/>
    <x v="1"/>
    <d v="2015-01-10T00:00:00"/>
    <s v="SIN"/>
    <s v="UPA400"/>
    <x v="67"/>
    <x v="138"/>
    <n v="859478"/>
    <n v="81423"/>
    <n v="0"/>
    <n v="9"/>
    <m/>
    <n v="3"/>
    <n v="5.8"/>
    <m/>
    <m/>
    <n v="0.4"/>
    <m/>
    <n v="78"/>
    <n v="183"/>
    <n v="3"/>
    <n v="1"/>
    <n v="17"/>
    <n v="7"/>
    <n v="1"/>
    <n v="1"/>
    <n v="0"/>
    <n v="38"/>
    <n v="7"/>
    <n v="1"/>
    <n v="78"/>
    <n v="0.26000000000000356"/>
    <n v="183"/>
    <n v="1"/>
    <n v="17"/>
    <n v="0.37777777777777721"/>
    <n v="7"/>
    <n v="0.2333333333333335"/>
    <n v="3"/>
    <n v="0.20000000000000018"/>
    <n v="1"/>
    <n v="0.10000000000000014"/>
    <n v="1"/>
    <x v="0"/>
  </r>
  <r>
    <s v="CASTROL"/>
    <x v="1"/>
    <d v="2015-01-10T00:00:00"/>
    <s v="SIN"/>
    <s v="UPA400"/>
    <x v="67"/>
    <x v="2"/>
    <n v="808161"/>
    <n v="57362"/>
    <n v="0"/>
    <n v="3"/>
    <m/>
    <n v="2"/>
    <n v="6.0259999999999998"/>
    <n v="28.06"/>
    <n v="1.22"/>
    <n v="0.15"/>
    <m/>
    <n v="77"/>
    <n v="80"/>
    <n v="2"/>
    <n v="0"/>
    <n v="6"/>
    <n v="10"/>
    <n v="0"/>
    <m/>
    <n v="0"/>
    <n v="36"/>
    <n v="2"/>
    <n v="1"/>
    <n v="77"/>
    <n v="0.25666666666667021"/>
    <n v="80"/>
    <n v="0.53333333333333033"/>
    <n v="6"/>
    <n v="0.13333333333333286"/>
    <n v="10"/>
    <n v="0.33339999999999997"/>
    <n v="2"/>
    <n v="0.13333333333333353"/>
    <n v="0"/>
    <n v="1.3877787807814457E-16"/>
    <n v="0"/>
    <x v="1"/>
  </r>
  <r>
    <s v="CASTROL"/>
    <x v="1"/>
    <d v="2015-01-10T00:00:00"/>
    <s v="CON"/>
    <s v="UPA400"/>
    <x v="67"/>
    <x v="60"/>
    <n v="798887"/>
    <n v="48088"/>
    <n v="0"/>
    <n v="4"/>
    <m/>
    <n v="2"/>
    <n v="5.8"/>
    <n v="28.4"/>
    <n v="1.22"/>
    <n v="0.22"/>
    <m/>
    <n v="90"/>
    <n v="87"/>
    <n v="4"/>
    <n v="0"/>
    <n v="5"/>
    <n v="11"/>
    <n v="0"/>
    <n v="0"/>
    <n v="0"/>
    <n v="29"/>
    <n v="4"/>
    <n v="1"/>
    <n v="90"/>
    <n v="0.30000000000000382"/>
    <n v="87"/>
    <n v="0.5799999999999973"/>
    <n v="5"/>
    <n v="0.11111111111111063"/>
    <n v="11"/>
    <n v="0.36666666666666681"/>
    <n v="4"/>
    <n v="0.26666666666666683"/>
    <n v="0"/>
    <n v="1.3877787807814457E-16"/>
    <n v="0"/>
    <x v="2"/>
  </r>
  <r>
    <s v="SHELL"/>
    <x v="1"/>
    <d v="2015-01-10T00:00:00"/>
    <s v="CON"/>
    <s v="UPA400"/>
    <x v="67"/>
    <x v="72"/>
    <n v="724018"/>
    <n v="32357"/>
    <n v="0"/>
    <n v="2"/>
    <m/>
    <n v="2"/>
    <n v="6.2"/>
    <s v=""/>
    <s v=""/>
    <n v="0.37"/>
    <s v=""/>
    <n v="69"/>
    <n v="62"/>
    <n v="3"/>
    <n v="0"/>
    <n v="5"/>
    <n v="7"/>
    <n v="0"/>
    <n v="0"/>
    <n v="0"/>
    <n v="46"/>
    <n v="14"/>
    <n v="1"/>
    <n v="69"/>
    <n v="0.23000000000000353"/>
    <n v="62"/>
    <n v="0.41333333333333033"/>
    <n v="5"/>
    <n v="0.11111111111111063"/>
    <n v="7"/>
    <n v="0.2333333333333335"/>
    <n v="3"/>
    <n v="0.20000000000000018"/>
    <n v="0"/>
    <n v="1.3877787807814457E-16"/>
    <n v="0"/>
    <x v="3"/>
  </r>
  <r>
    <s v="SHELL"/>
    <x v="1"/>
    <d v="2015-01-10T00:00:00"/>
    <s v="CON"/>
    <s v="UPA400"/>
    <x v="67"/>
    <x v="313"/>
    <n v="691661"/>
    <n v="183123"/>
    <n v="0"/>
    <n v="31"/>
    <n v="0"/>
    <n v="8"/>
    <n v="7.1"/>
    <n v="37.799999999999997"/>
    <n v="0.4"/>
    <n v="0.1"/>
    <s v="Clara"/>
    <n v="151"/>
    <n v="189"/>
    <n v="7"/>
    <n v="0"/>
    <n v="11"/>
    <n v="10"/>
    <n v="0"/>
    <n v="1"/>
    <n v="0"/>
    <n v="44"/>
    <n v="17"/>
    <n v="3"/>
    <n v="151"/>
    <n v="0.50333333333333841"/>
    <n v="189"/>
    <n v="1"/>
    <n v="11"/>
    <n v="0.24444444444444399"/>
    <n v="10"/>
    <n v="0.33339999999999997"/>
    <n v="7"/>
    <n v="0.46666666666666679"/>
    <n v="0"/>
    <n v="1.3877787807814457E-16"/>
    <n v="0"/>
    <x v="4"/>
  </r>
  <r>
    <s v="CASTROL"/>
    <x v="1"/>
    <d v="2015-01-10T00:00:00"/>
    <s v="CON"/>
    <s v="UPA400"/>
    <x v="67"/>
    <x v="63"/>
    <n v="648790"/>
    <n v="140252"/>
    <n v="0"/>
    <n v="32.5"/>
    <n v="0"/>
    <n v="15.9"/>
    <n v="8"/>
    <n v="38.700000000000003"/>
    <m/>
    <n v="-1"/>
    <s v="Oscura"/>
    <n v="136.80000000000001"/>
    <n v="120.3"/>
    <n v="7.8"/>
    <n v="5.6"/>
    <n v="8.3000000000000007"/>
    <n v="10.5"/>
    <n v="0.9"/>
    <n v="0"/>
    <n v="0"/>
    <n v="91.6"/>
    <n v="26.3"/>
    <n v="8.6999999999999993"/>
    <n v="137"/>
    <n v="0.45666666666667149"/>
    <n v="120"/>
    <n v="0.79999999999999871"/>
    <n v="8"/>
    <n v="0.17777777777777731"/>
    <n v="11"/>
    <n v="0.36666666666666681"/>
    <n v="8"/>
    <n v="0.53333333333333344"/>
    <n v="6"/>
    <n v="0.60000000000000009"/>
    <n v="0"/>
    <x v="5"/>
  </r>
  <r>
    <s v="CASTROL"/>
    <x v="1"/>
    <d v="2015-01-10T00:00:00"/>
    <s v="CON"/>
    <s v="UPA400"/>
    <x v="67"/>
    <x v="37"/>
    <n v="614863"/>
    <n v="106325"/>
    <n v="0"/>
    <n v="0"/>
    <n v="0"/>
    <n v="16.5"/>
    <n v="7"/>
    <n v="35.1"/>
    <m/>
    <n v="-1"/>
    <s v="Oscura"/>
    <n v="51.6"/>
    <n v="2"/>
    <n v="3.7"/>
    <n v="3.2"/>
    <n v="0.2"/>
    <n v="1.9"/>
    <n v="0"/>
    <n v="4.9000000000000004"/>
    <n v="0"/>
    <n v="46.2"/>
    <n v="19.2"/>
    <n v="0"/>
    <n v="52"/>
    <n v="0.17333333333333698"/>
    <n v="2"/>
    <n v="1.3333333333330852E-2"/>
    <n v="0"/>
    <n v="-4.9266146717741321E-16"/>
    <n v="2"/>
    <n v="6.6666666666666874E-2"/>
    <n v="4"/>
    <n v="0.26666666666666683"/>
    <n v="3"/>
    <n v="0.30000000000000016"/>
    <n v="0"/>
    <x v="6"/>
  </r>
  <r>
    <s v="CASTROL"/>
    <x v="1"/>
    <d v="2015-01-10T00:00:00"/>
    <s v="CON"/>
    <s v="UPA400"/>
    <x v="67"/>
    <x v="314"/>
    <n v="572863"/>
    <n v="64325"/>
    <n v="0"/>
    <n v="9.9"/>
    <n v="0"/>
    <n v="0"/>
    <n v="7.2"/>
    <n v="34.299999999999997"/>
    <m/>
    <n v="-1"/>
    <s v="Oscura"/>
    <n v="9.9"/>
    <n v="0.7"/>
    <n v="0"/>
    <n v="3.2"/>
    <n v="0.7"/>
    <n v="0"/>
    <n v="0.6"/>
    <n v="6.5"/>
    <n v="0"/>
    <n v="99.2"/>
    <n v="18.600000000000001"/>
    <n v="11.4"/>
    <n v="10"/>
    <n v="3.3333333333337177E-2"/>
    <n v="1"/>
    <n v="6.6666666666641847E-3"/>
    <n v="1"/>
    <n v="2.222222222222173E-2"/>
    <n v="0"/>
    <n v="2.0816681711721685E-16"/>
    <n v="0"/>
    <n v="1.9428902930940239E-16"/>
    <n v="3"/>
    <n v="0.30000000000000016"/>
    <n v="0"/>
    <x v="7"/>
  </r>
  <r>
    <m/>
    <x v="1"/>
    <d v="2014-10-14T00:00:00"/>
    <s v="SIN"/>
    <s v="UPA400"/>
    <x v="68"/>
    <x v="210"/>
    <n v="854532"/>
    <n v="83680"/>
    <n v="0"/>
    <n v="7"/>
    <m/>
    <n v="5"/>
    <n v="5.9"/>
    <m/>
    <m/>
    <n v="0.78"/>
    <m/>
    <n v="93"/>
    <n v="179"/>
    <n v="5"/>
    <n v="1"/>
    <n v="18"/>
    <n v="12"/>
    <n v="1"/>
    <n v="1"/>
    <n v="1"/>
    <n v="36"/>
    <n v="6"/>
    <n v="2"/>
    <n v="93"/>
    <n v="0.31000000000000388"/>
    <n v="179"/>
    <n v="1"/>
    <n v="18"/>
    <n v="0.39999999999999941"/>
    <n v="12"/>
    <n v="0.40000000000000013"/>
    <n v="5"/>
    <n v="0.33333333333333348"/>
    <n v="1"/>
    <n v="0.10000000000000014"/>
    <n v="1"/>
    <x v="0"/>
  </r>
  <r>
    <m/>
    <x v="1"/>
    <d v="2014-10-14T00:00:00"/>
    <s v="SIN"/>
    <s v="UPA400"/>
    <x v="68"/>
    <x v="315"/>
    <n v="819426"/>
    <n v="48574"/>
    <n v="0"/>
    <n v="6"/>
    <m/>
    <n v="5"/>
    <n v="5.9"/>
    <m/>
    <m/>
    <n v="0.06"/>
    <m/>
    <n v="65"/>
    <n v="220"/>
    <n v="3"/>
    <n v="1"/>
    <n v="15"/>
    <n v="8"/>
    <n v="0"/>
    <n v="1"/>
    <n v="0"/>
    <n v="56"/>
    <n v="5"/>
    <n v="2"/>
    <n v="65"/>
    <n v="0.21666666666667023"/>
    <n v="220"/>
    <n v="1"/>
    <n v="15"/>
    <n v="0.33333333333333282"/>
    <n v="8"/>
    <n v="0.26666666666666683"/>
    <n v="3"/>
    <n v="0.20000000000000018"/>
    <n v="1"/>
    <n v="0.10000000000000014"/>
    <n v="0"/>
    <x v="1"/>
  </r>
  <r>
    <s v="CASTROL"/>
    <x v="1"/>
    <d v="2014-10-14T00:00:00"/>
    <s v="SIN"/>
    <s v="UPA400"/>
    <x v="68"/>
    <x v="25"/>
    <n v="802171"/>
    <n v="60574"/>
    <n v="0"/>
    <n v="7"/>
    <m/>
    <n v="4"/>
    <n v="5.8109999999999999"/>
    <n v="27.54"/>
    <n v="1.07"/>
    <n v="0.32"/>
    <m/>
    <n v="97"/>
    <n v="185"/>
    <n v="3"/>
    <n v="1"/>
    <n v="13"/>
    <n v="11"/>
    <n v="0"/>
    <m/>
    <n v="0"/>
    <n v="40"/>
    <n v="7"/>
    <n v="3"/>
    <n v="97"/>
    <n v="0.3233333333333373"/>
    <n v="185"/>
    <n v="1"/>
    <n v="13"/>
    <n v="0.28888888888888842"/>
    <n v="11"/>
    <n v="0.36666666666666681"/>
    <n v="3"/>
    <n v="0.20000000000000018"/>
    <n v="1"/>
    <n v="0.10000000000000014"/>
    <n v="0"/>
    <x v="2"/>
  </r>
  <r>
    <s v="Shell ATF VM"/>
    <x v="1"/>
    <d v="2014-10-14T00:00:00"/>
    <s v="SIN"/>
    <s v="UPA400"/>
    <x v="68"/>
    <x v="91"/>
    <n v="785825"/>
    <n v="44228"/>
    <n v="0"/>
    <n v="9"/>
    <m/>
    <n v="3"/>
    <n v="6"/>
    <m/>
    <m/>
    <n v="0.32"/>
    <m/>
    <n v="54"/>
    <n v="200"/>
    <n v="4"/>
    <n v="1"/>
    <n v="10"/>
    <n v="6"/>
    <n v="0"/>
    <n v="1"/>
    <n v="0"/>
    <n v="43"/>
    <n v="7"/>
    <n v="1"/>
    <n v="54"/>
    <n v="0.18000000000000363"/>
    <n v="200"/>
    <n v="1"/>
    <n v="10"/>
    <n v="0.22222222222222177"/>
    <n v="6"/>
    <n v="0.20000000000000018"/>
    <n v="4"/>
    <n v="0.26666666666666683"/>
    <n v="1"/>
    <n v="0.10000000000000014"/>
    <n v="0"/>
    <x v="3"/>
  </r>
  <r>
    <s v="SHELL"/>
    <x v="1"/>
    <d v="2014-10-14T00:00:00"/>
    <s v="SIN"/>
    <s v="UPA400"/>
    <x v="68"/>
    <x v="91"/>
    <n v="794911"/>
    <n v="44112"/>
    <n v="0"/>
    <n v="3"/>
    <m/>
    <n v="2"/>
    <n v="5.9"/>
    <m/>
    <m/>
    <n v="1.29"/>
    <m/>
    <n v="87"/>
    <n v="82"/>
    <n v="4"/>
    <n v="0"/>
    <n v="5"/>
    <n v="11"/>
    <n v="1"/>
    <n v="1"/>
    <n v="0"/>
    <n v="27"/>
    <n v="4"/>
    <n v="1"/>
    <n v="87"/>
    <n v="0.29000000000000375"/>
    <n v="82"/>
    <n v="0.54666666666666375"/>
    <n v="5"/>
    <n v="0.11111111111111063"/>
    <n v="11"/>
    <n v="0.36666666666666681"/>
    <n v="4"/>
    <n v="0.26666666666666683"/>
    <n v="0"/>
    <n v="1.3877787807814457E-16"/>
    <n v="0"/>
    <x v="4"/>
  </r>
  <r>
    <s v="SHELL"/>
    <x v="1"/>
    <d v="2014-10-14T00:00:00"/>
    <s v="CON"/>
    <s v="UPA400"/>
    <x v="68"/>
    <x v="316"/>
    <n v="728416"/>
    <n v="30490"/>
    <n v="0"/>
    <n v="4"/>
    <m/>
    <n v="4"/>
    <n v="6.2"/>
    <s v=""/>
    <s v=""/>
    <n v="0.75"/>
    <s v=""/>
    <n v="100"/>
    <n v="80"/>
    <n v="5"/>
    <n v="0"/>
    <n v="7"/>
    <n v="11"/>
    <n v="0"/>
    <n v="1"/>
    <n v="0"/>
    <n v="32"/>
    <n v="6"/>
    <n v="1"/>
    <n v="100"/>
    <n v="0.33333333333333737"/>
    <n v="80"/>
    <n v="0.53333333333333033"/>
    <n v="7"/>
    <n v="0.15555555555555509"/>
    <n v="11"/>
    <n v="0.36666666666666681"/>
    <n v="5"/>
    <n v="0.33333333333333348"/>
    <n v="0"/>
    <n v="1.3877787807814457E-16"/>
    <n v="0"/>
    <x v="5"/>
  </r>
  <r>
    <s v="CASTROL"/>
    <x v="1"/>
    <d v="2014-10-14T00:00:00"/>
    <s v="CON"/>
    <s v="UPA400"/>
    <x v="68"/>
    <x v="317"/>
    <n v="697926"/>
    <n v="175101"/>
    <n v="0"/>
    <n v="6"/>
    <n v="0"/>
    <n v="15"/>
    <n v="7.1"/>
    <n v="37.1"/>
    <n v="1.2"/>
    <n v="0.1"/>
    <s v="Clara"/>
    <n v="276"/>
    <n v="175"/>
    <n v="12"/>
    <n v="1"/>
    <n v="19"/>
    <n v="19"/>
    <n v="0"/>
    <n v="1"/>
    <n v="0"/>
    <n v="47"/>
    <n v="25"/>
    <n v="4"/>
    <n v="276"/>
    <n v="0.92000000000000082"/>
    <n v="175"/>
    <n v="1"/>
    <n v="19"/>
    <n v="0.42222222222222161"/>
    <n v="19"/>
    <n v="0.63333333333333341"/>
    <n v="12"/>
    <n v="0.8"/>
    <n v="1"/>
    <n v="0.10000000000000014"/>
    <n v="0"/>
    <x v="6"/>
  </r>
  <r>
    <s v="CASTROL"/>
    <x v="1"/>
    <d v="2014-10-14T00:00:00"/>
    <s v="CON"/>
    <s v="UPA400"/>
    <x v="68"/>
    <x v="318"/>
    <n v="670075"/>
    <n v="147250"/>
    <n v="0"/>
    <n v="19"/>
    <n v="-1"/>
    <n v="15"/>
    <n v="7"/>
    <n v="36.9"/>
    <n v="0.5"/>
    <n v="0.1"/>
    <s v="Clara"/>
    <n v="240"/>
    <n v="134"/>
    <n v="11"/>
    <n v="1"/>
    <n v="18"/>
    <n v="14"/>
    <n v="1"/>
    <n v="1"/>
    <n v="-1"/>
    <n v="43"/>
    <n v="21"/>
    <n v="3"/>
    <n v="240"/>
    <n v="0.80000000000000204"/>
    <n v="134"/>
    <n v="0.89333333333333265"/>
    <n v="18"/>
    <n v="0.39999999999999941"/>
    <n v="14"/>
    <n v="0.46666666666666679"/>
    <n v="11"/>
    <n v="0.73333333333333339"/>
    <n v="1"/>
    <n v="0.10000000000000014"/>
    <n v="0"/>
    <x v="7"/>
  </r>
  <r>
    <s v="CASTROL"/>
    <x v="1"/>
    <d v="2014-10-14T00:00:00"/>
    <s v="CON"/>
    <s v="UPA400"/>
    <x v="68"/>
    <x v="319"/>
    <n v="642629"/>
    <n v="119804"/>
    <n v="0"/>
    <n v="2.8"/>
    <n v="0"/>
    <n v="23.5"/>
    <n v="6.9"/>
    <n v="36.799999999999997"/>
    <m/>
    <n v="-1"/>
    <s v="Oscura"/>
    <n v="158.19999999999999"/>
    <n v="113.9"/>
    <n v="9"/>
    <n v="4.5999999999999996"/>
    <n v="18.8"/>
    <n v="16.8"/>
    <n v="0.9"/>
    <n v="0"/>
    <n v="0"/>
    <n v="47.5"/>
    <n v="31.8"/>
    <n v="1.5"/>
    <n v="158"/>
    <n v="0.5266666666666715"/>
    <n v="114"/>
    <n v="0.75999999999999845"/>
    <n v="19"/>
    <n v="0.42222222222222161"/>
    <n v="17"/>
    <n v="0.56666666666666676"/>
    <n v="9"/>
    <n v="0.60000000000000009"/>
    <n v="5"/>
    <n v="0.50000000000000011"/>
    <n v="0"/>
    <x v="8"/>
  </r>
  <r>
    <s v="CASTROL"/>
    <x v="1"/>
    <d v="2014-10-14T00:00:00"/>
    <s v="CON"/>
    <s v="UPA400"/>
    <x v="68"/>
    <x v="280"/>
    <n v="616373"/>
    <n v="93548"/>
    <n v="0"/>
    <n v="0"/>
    <n v="0"/>
    <n v="37.9"/>
    <n v="6.9"/>
    <n v="36.799999999999997"/>
    <m/>
    <n v="21.7"/>
    <s v="Oscura"/>
    <n v="66.400000000000006"/>
    <n v="30.9"/>
    <n v="6.6"/>
    <n v="3.3"/>
    <n v="0"/>
    <n v="14"/>
    <n v="0.9"/>
    <n v="1.9"/>
    <n v="0"/>
    <n v="40.9"/>
    <n v="14"/>
    <n v="1.2"/>
    <n v="66"/>
    <n v="0.22000000000000355"/>
    <n v="31"/>
    <n v="0.20666666666666406"/>
    <n v="0"/>
    <n v="-4.9266146717741321E-16"/>
    <n v="14"/>
    <n v="0.46666666666666679"/>
    <n v="7"/>
    <n v="0.46666666666666679"/>
    <n v="3"/>
    <n v="0.30000000000000016"/>
    <n v="0"/>
    <x v="9"/>
  </r>
  <r>
    <s v="SHELL"/>
    <x v="1"/>
    <d v="2011-09-19T00:00:00"/>
    <s v="SIN"/>
    <s v="UPA401"/>
    <x v="69"/>
    <x v="253"/>
    <n v="893815"/>
    <n v="58450"/>
    <n v="0"/>
    <n v="5"/>
    <m/>
    <n v="12"/>
    <n v="5.9"/>
    <m/>
    <m/>
    <n v="2.1"/>
    <m/>
    <n v="105"/>
    <n v="92"/>
    <n v="5"/>
    <n v="0"/>
    <n v="13"/>
    <n v="11"/>
    <n v="0"/>
    <n v="2"/>
    <n v="0"/>
    <n v="78"/>
    <n v="14"/>
    <n v="0"/>
    <n v="105"/>
    <n v="0.35000000000000414"/>
    <n v="92"/>
    <n v="0.61333333333333084"/>
    <n v="13"/>
    <n v="0.28888888888888842"/>
    <n v="11"/>
    <n v="0.36666666666666681"/>
    <n v="5"/>
    <n v="0.33333333333333348"/>
    <n v="0"/>
    <n v="1.3877787807814457E-16"/>
    <n v="1"/>
    <x v="0"/>
  </r>
  <r>
    <m/>
    <x v="1"/>
    <d v="2011-09-19T00:00:00"/>
    <s v="SIN"/>
    <s v="UPA400"/>
    <x v="69"/>
    <x v="23"/>
    <n v="862873"/>
    <n v="27509"/>
    <n v="0"/>
    <n v="4"/>
    <m/>
    <n v="4"/>
    <n v="7"/>
    <m/>
    <m/>
    <n v="2.2799999999999998"/>
    <m/>
    <n v="27"/>
    <n v="29"/>
    <n v="11"/>
    <n v="0"/>
    <n v="5"/>
    <n v="2"/>
    <n v="1"/>
    <n v="0"/>
    <n v="0"/>
    <n v="45"/>
    <n v="3"/>
    <n v="1"/>
    <n v="27"/>
    <n v="9.0000000000003799E-2"/>
    <n v="29"/>
    <n v="0.19333333333333075"/>
    <n v="5"/>
    <n v="0.11111111111111063"/>
    <n v="2"/>
    <n v="6.6666666666666874E-2"/>
    <n v="11"/>
    <n v="0.73333333333333339"/>
    <n v="0"/>
    <n v="1.3877787807814457E-16"/>
    <n v="0"/>
    <x v="1"/>
  </r>
  <r>
    <m/>
    <x v="1"/>
    <d v="2011-09-19T00:00:00"/>
    <s v="SIN"/>
    <s v="UPA400"/>
    <x v="69"/>
    <x v="320"/>
    <n v="835365"/>
    <n v="91866"/>
    <n v="0"/>
    <n v="4"/>
    <m/>
    <n v="1"/>
    <n v="5.9"/>
    <m/>
    <m/>
    <n v="0.16"/>
    <m/>
    <n v="96"/>
    <n v="99"/>
    <n v="7"/>
    <n v="0"/>
    <n v="18"/>
    <n v="9"/>
    <n v="2"/>
    <n v="1"/>
    <n v="0"/>
    <n v="31"/>
    <n v="6"/>
    <n v="1"/>
    <n v="96"/>
    <n v="0.32000000000000395"/>
    <n v="99"/>
    <n v="0.6"/>
    <n v="18"/>
    <n v="0.39999999999999941"/>
    <n v="9"/>
    <n v="0.30000000000000016"/>
    <n v="7"/>
    <n v="0.46666666666666679"/>
    <n v="0"/>
    <n v="1.3877787807814457E-16"/>
    <n v="0"/>
    <x v="2"/>
  </r>
  <r>
    <s v="SHELL"/>
    <x v="1"/>
    <d v="2011-09-19T00:00:00"/>
    <s v="SIN"/>
    <s v="UPA400"/>
    <x v="69"/>
    <x v="321"/>
    <n v="731722"/>
    <n v="33215"/>
    <n v="0"/>
    <n v="6"/>
    <m/>
    <n v="6"/>
    <n v="6.2"/>
    <m/>
    <m/>
    <n v="0.84"/>
    <m/>
    <n v="66"/>
    <n v="161"/>
    <n v="4"/>
    <n v="1"/>
    <n v="11"/>
    <n v="6"/>
    <n v="1"/>
    <n v="1"/>
    <n v="0"/>
    <n v="35"/>
    <n v="12"/>
    <n v="1"/>
    <n v="66"/>
    <n v="0.22000000000000355"/>
    <n v="161"/>
    <n v="1"/>
    <n v="11"/>
    <n v="0.24444444444444399"/>
    <n v="6"/>
    <n v="0.20000000000000018"/>
    <n v="4"/>
    <n v="0.26666666666666683"/>
    <n v="1"/>
    <n v="0.10000000000000014"/>
    <n v="0"/>
    <x v="3"/>
  </r>
  <r>
    <s v="SHELL"/>
    <x v="1"/>
    <d v="2011-09-19T00:00:00"/>
    <s v="SIN"/>
    <s v="UPA400"/>
    <x v="69"/>
    <x v="145"/>
    <n v="698507"/>
    <n v="94754"/>
    <n v="0"/>
    <n v="6"/>
    <m/>
    <n v="12"/>
    <n v="7.1"/>
    <n v="36.4"/>
    <n v="0"/>
    <n v="0.1"/>
    <s v="Clara"/>
    <n v="162"/>
    <n v="242"/>
    <n v="8"/>
    <n v="2"/>
    <n v="22"/>
    <n v="12"/>
    <n v="1"/>
    <n v="2"/>
    <n v="0"/>
    <n v="35"/>
    <n v="20"/>
    <n v="3"/>
    <n v="162"/>
    <n v="0.5400000000000047"/>
    <n v="242"/>
    <n v="1"/>
    <n v="22"/>
    <n v="0.48888888888888821"/>
    <n v="12"/>
    <n v="0.40000000000000013"/>
    <n v="8"/>
    <n v="0.53333333333333344"/>
    <n v="2"/>
    <n v="0.20000000000000015"/>
    <n v="0"/>
    <x v="4"/>
  </r>
  <r>
    <s v="SHELL"/>
    <x v="1"/>
    <d v="2011-09-19T00:00:00"/>
    <s v="SIN"/>
    <s v="UPA400"/>
    <x v="69"/>
    <x v="322"/>
    <n v="697447"/>
    <n v="93694"/>
    <n v="0"/>
    <n v="9"/>
    <m/>
    <n v="11"/>
    <n v="7.1"/>
    <n v="36.6"/>
    <n v="0.5"/>
    <n v="0.1"/>
    <s v="Clara"/>
    <n v="165"/>
    <n v="217"/>
    <n v="9"/>
    <n v="2"/>
    <n v="21"/>
    <n v="11"/>
    <n v="0"/>
    <n v="2"/>
    <n v="0"/>
    <n v="33"/>
    <n v="20"/>
    <n v="2"/>
    <n v="165"/>
    <n v="0.5500000000000046"/>
    <n v="217"/>
    <n v="1"/>
    <n v="21"/>
    <n v="0.46666666666666601"/>
    <n v="11"/>
    <n v="0.36666666666666681"/>
    <n v="9"/>
    <n v="0.60000000000000009"/>
    <n v="2"/>
    <n v="0.20000000000000015"/>
    <n v="0"/>
    <x v="5"/>
  </r>
  <r>
    <s v="CASTROL"/>
    <x v="1"/>
    <d v="2011-09-19T00:00:00"/>
    <s v="SIN"/>
    <s v="UPA400"/>
    <x v="69"/>
    <x v="323"/>
    <n v="667453"/>
    <n v="63700"/>
    <n v="0"/>
    <n v="4"/>
    <n v="0"/>
    <n v="5"/>
    <n v="7.2"/>
    <n v="37.200000000000003"/>
    <n v="0.1"/>
    <n v="0.1"/>
    <s v="Clara"/>
    <n v="91"/>
    <n v="160"/>
    <n v="4"/>
    <n v="1"/>
    <n v="9"/>
    <n v="6"/>
    <n v="0"/>
    <n v="0"/>
    <n v="0"/>
    <n v="40"/>
    <n v="11"/>
    <n v="2"/>
    <n v="91"/>
    <n v="0.30333333333333717"/>
    <n v="160"/>
    <n v="1"/>
    <n v="9"/>
    <n v="0.19999999999999954"/>
    <n v="6"/>
    <n v="0.20000000000000018"/>
    <n v="4"/>
    <n v="0.26666666666666683"/>
    <n v="1"/>
    <n v="0.10000000000000014"/>
    <n v="0"/>
    <x v="6"/>
  </r>
  <r>
    <s v="CASTROL"/>
    <x v="1"/>
    <d v="2011-09-19T00:00:00"/>
    <s v="SIN"/>
    <s v="UPA400"/>
    <x v="69"/>
    <x v="98"/>
    <n v="635322"/>
    <n v="31569"/>
    <n v="0"/>
    <n v="30.3"/>
    <n v="0"/>
    <n v="11.6"/>
    <n v="8"/>
    <n v="38.700000000000003"/>
    <n v="0"/>
    <n v="-1"/>
    <s v="Oscura"/>
    <n v="76.099999999999994"/>
    <n v="93.6"/>
    <n v="2.5"/>
    <n v="3.9"/>
    <n v="6.3"/>
    <n v="8.1999999999999993"/>
    <n v="0.7"/>
    <n v="0"/>
    <n v="0"/>
    <n v="88.1"/>
    <n v="19.399999999999999"/>
    <n v="7.6"/>
    <n v="76"/>
    <n v="0.25333333333333685"/>
    <n v="94"/>
    <n v="0.62666666666666426"/>
    <n v="6"/>
    <n v="0.13333333333333286"/>
    <n v="8"/>
    <n v="0.26666666666666683"/>
    <n v="3"/>
    <n v="0.20000000000000018"/>
    <n v="4"/>
    <n v="0.40000000000000013"/>
    <n v="0"/>
    <x v="7"/>
  </r>
  <r>
    <s v="CASTROL"/>
    <x v="1"/>
    <d v="2011-09-19T00:00:00"/>
    <s v="SIN"/>
    <s v="UPA400"/>
    <x v="69"/>
    <x v="324"/>
    <n v="603752"/>
    <n v="182457"/>
    <n v="0"/>
    <n v="4.4000000000000004"/>
    <n v="0"/>
    <n v="24.7"/>
    <n v="6.9"/>
    <n v="34.4"/>
    <m/>
    <n v="-1"/>
    <s v="Oscura"/>
    <n v="177.3"/>
    <n v="198.3"/>
    <n v="9.6"/>
    <n v="8.5"/>
    <n v="19.100000000000001"/>
    <n v="26"/>
    <n v="0.6"/>
    <n v="0"/>
    <n v="0"/>
    <n v="72.099999999999994"/>
    <n v="38"/>
    <n v="7.6"/>
    <n v="177"/>
    <n v="0.59000000000000419"/>
    <n v="198"/>
    <n v="1"/>
    <n v="19"/>
    <n v="0.42222222222222161"/>
    <n v="26"/>
    <n v="0.8666666666666667"/>
    <n v="10"/>
    <n v="0.66666666666666674"/>
    <n v="9"/>
    <n v="0.9"/>
    <n v="0"/>
    <x v="8"/>
  </r>
  <r>
    <s v="CASTROL"/>
    <x v="1"/>
    <d v="2011-09-19T00:00:00"/>
    <s v="SIN"/>
    <s v="UPA400"/>
    <x v="69"/>
    <x v="280"/>
    <n v="588513"/>
    <n v="167732"/>
    <n v="0"/>
    <n v="0"/>
    <n v="0"/>
    <n v="22.4"/>
    <n v="6.6"/>
    <n v="37.5"/>
    <m/>
    <n v="-1"/>
    <s v="Oscura"/>
    <n v="62.7"/>
    <n v="56.1"/>
    <n v="5.9"/>
    <n v="7.5"/>
    <n v="2.2000000000000002"/>
    <n v="14.2"/>
    <n v="0.7"/>
    <n v="2.5"/>
    <n v="0"/>
    <n v="81.3"/>
    <n v="19.7"/>
    <n v="2.7"/>
    <n v="63"/>
    <n v="0.21000000000000357"/>
    <n v="56"/>
    <n v="0.37333333333333041"/>
    <n v="2"/>
    <n v="4.4444444444443953E-2"/>
    <n v="14"/>
    <n v="0.46666666666666679"/>
    <n v="6"/>
    <n v="0.40000000000000013"/>
    <n v="8"/>
    <n v="0.8"/>
    <n v="0"/>
    <x v="9"/>
  </r>
  <r>
    <s v="Shell ATF VM"/>
    <x v="1"/>
    <d v="2011-09-19T00:00:00"/>
    <s v="SIN"/>
    <s v="UPA400"/>
    <x v="69"/>
    <x v="325"/>
    <n v="574627"/>
    <n v="153846"/>
    <n v="0"/>
    <n v="0"/>
    <n v="0"/>
    <n v="26.8"/>
    <n v="6.4"/>
    <n v="40.799999999999997"/>
    <m/>
    <n v="-1"/>
    <s v="Oscura"/>
    <n v="27.4"/>
    <n v="97.8"/>
    <n v="12"/>
    <n v="1.4"/>
    <n v="6.4"/>
    <n v="12.9"/>
    <n v="0.7"/>
    <n v="0.1"/>
    <n v="0"/>
    <n v="55.2"/>
    <n v="14"/>
    <n v="5.7"/>
    <n v="27"/>
    <n v="9.0000000000003799E-2"/>
    <n v="98"/>
    <n v="0.6533333333333311"/>
    <n v="6"/>
    <n v="0.13333333333333286"/>
    <n v="13"/>
    <n v="0.43333333333333346"/>
    <n v="12"/>
    <n v="0.8"/>
    <n v="1"/>
    <n v="0.10000000000000014"/>
    <n v="0"/>
    <x v="10"/>
  </r>
  <r>
    <s v="SHELL"/>
    <x v="1"/>
    <d v="2011-03-09T00:00:00"/>
    <s v="SIN"/>
    <s v="UPA400"/>
    <x v="70"/>
    <x v="326"/>
    <n v="886798"/>
    <n v="40925"/>
    <n v="0"/>
    <n v="8"/>
    <m/>
    <n v="8"/>
    <n v="6.6"/>
    <m/>
    <m/>
    <n v="0.17"/>
    <m/>
    <n v="102"/>
    <n v="95"/>
    <n v="0"/>
    <n v="0"/>
    <n v="8"/>
    <n v="11"/>
    <n v="0"/>
    <n v="2"/>
    <n v="0"/>
    <n v="107"/>
    <n v="7"/>
    <n v="0"/>
    <n v="102"/>
    <n v="0.34000000000000408"/>
    <n v="95"/>
    <n v="0.63333333333333097"/>
    <n v="8"/>
    <n v="0.17777777777777731"/>
    <n v="11"/>
    <n v="0.36666666666666681"/>
    <n v="0"/>
    <n v="1.9428902930940239E-16"/>
    <n v="0"/>
    <n v="1.3877787807814457E-16"/>
    <n v="1"/>
    <x v="0"/>
  </r>
  <r>
    <m/>
    <x v="1"/>
    <d v="2011-03-09T00:00:00"/>
    <s v="SIN"/>
    <s v="UPA400"/>
    <x v="70"/>
    <x v="309"/>
    <n v="850549"/>
    <n v="4559"/>
    <n v="0"/>
    <n v="5"/>
    <m/>
    <n v="6"/>
    <n v="7"/>
    <m/>
    <m/>
    <n v="0"/>
    <m/>
    <n v="28"/>
    <n v="26"/>
    <n v="2"/>
    <n v="0"/>
    <n v="3"/>
    <n v="3"/>
    <n v="0"/>
    <n v="0"/>
    <n v="0"/>
    <n v="75"/>
    <n v="3"/>
    <n v="1"/>
    <n v="28"/>
    <n v="9.3333333333337126E-2"/>
    <n v="26"/>
    <n v="0.17333333333333079"/>
    <n v="3"/>
    <n v="6.666666666666618E-2"/>
    <n v="3"/>
    <n v="0.1000000000000002"/>
    <n v="2"/>
    <n v="0.13333333333333353"/>
    <n v="0"/>
    <n v="1.3877787807814457E-16"/>
    <n v="0"/>
    <x v="1"/>
  </r>
  <r>
    <m/>
    <x v="1"/>
    <d v="2011-03-09T00:00:00"/>
    <s v="SIN"/>
    <s v="UPA400"/>
    <x v="70"/>
    <x v="327"/>
    <n v="845873"/>
    <n v="95074"/>
    <n v="0"/>
    <n v="6"/>
    <m/>
    <n v="3"/>
    <n v="5.7"/>
    <m/>
    <m/>
    <n v="0.05"/>
    <m/>
    <n v="118"/>
    <n v="141"/>
    <n v="4"/>
    <n v="1"/>
    <n v="10"/>
    <n v="12"/>
    <n v="0"/>
    <n v="1"/>
    <n v="0"/>
    <n v="43"/>
    <n v="6"/>
    <n v="1"/>
    <n v="118"/>
    <n v="0.39333333333333775"/>
    <n v="141"/>
    <n v="0.93999999999999961"/>
    <n v="10"/>
    <n v="0.22222222222222177"/>
    <n v="12"/>
    <n v="0.40000000000000013"/>
    <n v="4"/>
    <n v="0.26666666666666683"/>
    <n v="1"/>
    <n v="0.10000000000000014"/>
    <n v="0"/>
    <x v="2"/>
  </r>
  <r>
    <s v="SHELL"/>
    <x v="1"/>
    <d v="2011-03-09T00:00:00"/>
    <s v="SIN"/>
    <s v="UPA400"/>
    <x v="70"/>
    <x v="2"/>
    <n v="765849"/>
    <n v="62184"/>
    <n v="0"/>
    <n v="6"/>
    <m/>
    <n v="4"/>
    <n v="6.16"/>
    <n v="29.11"/>
    <n v="1.25"/>
    <n v="1.21"/>
    <m/>
    <n v="76"/>
    <n v="78"/>
    <n v="12"/>
    <n v="0"/>
    <n v="10"/>
    <n v="9"/>
    <n v="0"/>
    <m/>
    <n v="0"/>
    <n v="42"/>
    <n v="3"/>
    <n v="1"/>
    <n v="76"/>
    <n v="0.25333333333333685"/>
    <n v="78"/>
    <n v="0.51999999999999691"/>
    <n v="10"/>
    <n v="0.22222222222222177"/>
    <n v="9"/>
    <n v="0.30000000000000016"/>
    <n v="12"/>
    <n v="0.8"/>
    <n v="0"/>
    <n v="1.3877787807814457E-16"/>
    <n v="0"/>
    <x v="3"/>
  </r>
  <r>
    <s v="CASTROL"/>
    <x v="1"/>
    <d v="2011-03-09T00:00:00"/>
    <s v="SIN"/>
    <s v="UPA400"/>
    <x v="70"/>
    <x v="2"/>
    <n v="768101"/>
    <n v="60749"/>
    <n v="0"/>
    <n v="5"/>
    <m/>
    <n v="2"/>
    <n v="5.9969999999999999"/>
    <n v="28.65"/>
    <n v="1.1499999999999999"/>
    <n v="0.25"/>
    <m/>
    <n v="298"/>
    <n v="196"/>
    <n v="7"/>
    <n v="1"/>
    <n v="25"/>
    <n v="16"/>
    <n v="0"/>
    <m/>
    <n v="0"/>
    <n v="70"/>
    <n v="4"/>
    <n v="1"/>
    <n v="298"/>
    <n v="0.9933333333333334"/>
    <n v="196"/>
    <n v="1"/>
    <n v="25"/>
    <n v="0.55559999999999998"/>
    <n v="16"/>
    <n v="0.53333333333333344"/>
    <n v="7"/>
    <n v="0.46666666666666679"/>
    <n v="1"/>
    <n v="0.10000000000000014"/>
    <n v="0"/>
    <x v="4"/>
  </r>
  <r>
    <s v="CASTROL"/>
    <x v="1"/>
    <d v="2011-03-09T00:00:00"/>
    <s v="SIN"/>
    <s v="UPA400"/>
    <x v="70"/>
    <x v="3"/>
    <n v="750929"/>
    <n v="43577"/>
    <n v="0"/>
    <n v="9"/>
    <m/>
    <n v="2"/>
    <n v="5.9"/>
    <m/>
    <m/>
    <n v="0.36"/>
    <m/>
    <n v="687"/>
    <n v="297"/>
    <n v="17"/>
    <n v="2"/>
    <n v="44"/>
    <n v="29"/>
    <n v="1"/>
    <n v="4"/>
    <n v="2"/>
    <n v="84"/>
    <n v="6"/>
    <n v="2"/>
    <n v="687"/>
    <n v="1.5"/>
    <n v="297"/>
    <n v="1"/>
    <n v="44"/>
    <n v="0.97777777777777775"/>
    <n v="29"/>
    <n v="0.96666666666666667"/>
    <n v="17"/>
    <n v="1"/>
    <n v="2"/>
    <n v="0.20000000000000015"/>
    <n v="0"/>
    <x v="5"/>
  </r>
  <r>
    <s v="SHELL"/>
    <x v="1"/>
    <d v="2011-03-09T00:00:00"/>
    <s v="SIN"/>
    <s v="UPA400"/>
    <x v="70"/>
    <x v="33"/>
    <n v="747432"/>
    <n v="43767"/>
    <n v="0"/>
    <n v="4"/>
    <m/>
    <n v="2"/>
    <n v="6.1"/>
    <m/>
    <m/>
    <n v="0.61"/>
    <m/>
    <n v="65"/>
    <n v="56"/>
    <n v="4"/>
    <n v="0"/>
    <n v="9"/>
    <n v="7"/>
    <n v="0"/>
    <n v="1"/>
    <n v="0"/>
    <n v="29"/>
    <n v="4"/>
    <n v="1"/>
    <n v="65"/>
    <n v="0.21666666666667023"/>
    <n v="56"/>
    <n v="0.37333333333333041"/>
    <n v="9"/>
    <n v="0.19999999999999954"/>
    <n v="7"/>
    <n v="0.2333333333333335"/>
    <n v="4"/>
    <n v="0.26666666666666683"/>
    <n v="0"/>
    <n v="1.3877787807814457E-16"/>
    <n v="0"/>
    <x v="6"/>
  </r>
  <r>
    <s v="Shell ATF VM Plus"/>
    <x v="1"/>
    <d v="2011-03-09T00:00:00"/>
    <s v="SIN"/>
    <s v="UPA400"/>
    <x v="70"/>
    <x v="171"/>
    <n v="690017"/>
    <n v="30783"/>
    <n v="0"/>
    <n v="4"/>
    <m/>
    <n v="2"/>
    <n v="6.2"/>
    <m/>
    <m/>
    <n v="0.86"/>
    <m/>
    <n v="121"/>
    <n v="201"/>
    <n v="6"/>
    <n v="1"/>
    <n v="10"/>
    <n v="12"/>
    <n v="0"/>
    <n v="1"/>
    <n v="0"/>
    <n v="33"/>
    <n v="4"/>
    <n v="2"/>
    <n v="121"/>
    <n v="0.40333333333333782"/>
    <n v="201"/>
    <n v="1"/>
    <n v="10"/>
    <n v="0.22222222222222177"/>
    <n v="12"/>
    <n v="0.40000000000000013"/>
    <n v="6"/>
    <n v="0.40000000000000013"/>
    <n v="1"/>
    <n v="0.10000000000000014"/>
    <n v="0"/>
    <x v="7"/>
  </r>
  <r>
    <s v="SHELL"/>
    <x v="1"/>
    <d v="2011-03-09T00:00:00"/>
    <s v="SIN"/>
    <s v="UPA400"/>
    <x v="70"/>
    <x v="41"/>
    <n v="682405"/>
    <n v="70038"/>
    <n v="0"/>
    <n v="9"/>
    <m/>
    <n v="10"/>
    <n v="6.9"/>
    <n v="35.6"/>
    <n v="0.06"/>
    <n v="0.06"/>
    <s v=""/>
    <n v="81"/>
    <n v="102"/>
    <n v="15"/>
    <n v="0"/>
    <n v="23"/>
    <n v="7"/>
    <n v="1"/>
    <n v="1"/>
    <n v="0"/>
    <n v="39"/>
    <n v="18"/>
    <n v="3"/>
    <n v="81"/>
    <n v="0.27000000000000363"/>
    <n v="102"/>
    <n v="0.67999999999999794"/>
    <n v="23"/>
    <n v="0.51111111111111041"/>
    <n v="7"/>
    <n v="0.2333333333333335"/>
    <n v="15"/>
    <n v="1"/>
    <n v="0"/>
    <n v="1.3877787807814457E-16"/>
    <n v="0"/>
    <x v="8"/>
  </r>
  <r>
    <s v="SHELL"/>
    <x v="1"/>
    <d v="2011-03-09T00:00:00"/>
    <s v="SIN"/>
    <s v="UPA400"/>
    <x v="70"/>
    <x v="11"/>
    <n v="640730"/>
    <n v="28363"/>
    <n v="0"/>
    <n v="6"/>
    <n v="0"/>
    <n v="8"/>
    <n v="6.9"/>
    <n v="36.1"/>
    <n v="0.4"/>
    <n v="0"/>
    <s v="Clara"/>
    <n v="32"/>
    <n v="51"/>
    <n v="11"/>
    <n v="0"/>
    <n v="7"/>
    <n v="5"/>
    <n v="1"/>
    <n v="0"/>
    <n v="0"/>
    <n v="37"/>
    <n v="15"/>
    <n v="2"/>
    <n v="32"/>
    <n v="0.10666666666667043"/>
    <n v="51"/>
    <n v="0.33999999999999714"/>
    <n v="7"/>
    <n v="0.15555555555555509"/>
    <n v="5"/>
    <n v="0.16666666666666685"/>
    <n v="11"/>
    <n v="0.73333333333333339"/>
    <n v="0"/>
    <n v="1.3877787807814457E-16"/>
    <n v="0"/>
    <x v="9"/>
  </r>
  <r>
    <s v="CASTROL"/>
    <x v="1"/>
    <d v="2011-03-09T00:00:00"/>
    <s v="SIN"/>
    <s v="UPA400"/>
    <x v="70"/>
    <x v="82"/>
    <n v="593222"/>
    <n v="148101"/>
    <n v="0"/>
    <n v="2.2999999999999998"/>
    <n v="0"/>
    <n v="21.6"/>
    <n v="8"/>
    <n v="38.9"/>
    <m/>
    <n v="-1"/>
    <s v="Oscura"/>
    <n v="150.6"/>
    <n v="186.9"/>
    <n v="10.7"/>
    <n v="7"/>
    <n v="27.5"/>
    <n v="24.9"/>
    <n v="1"/>
    <n v="0"/>
    <n v="0"/>
    <n v="806.4"/>
    <n v="104.1"/>
    <n v="9"/>
    <n v="151"/>
    <n v="0.50333333333333841"/>
    <n v="187"/>
    <n v="1"/>
    <n v="28"/>
    <n v="0.62222222222222168"/>
    <n v="25"/>
    <n v="0.83333333333333337"/>
    <n v="11"/>
    <n v="0.73333333333333339"/>
    <n v="7"/>
    <n v="0.70000000000000007"/>
    <n v="0"/>
    <x v="10"/>
  </r>
  <r>
    <s v="CASTROL"/>
    <x v="1"/>
    <d v="2011-03-09T00:00:00"/>
    <s v="SIN"/>
    <s v="UPA400"/>
    <x v="70"/>
    <x v="88"/>
    <n v="536414"/>
    <n v="91293"/>
    <n v="0"/>
    <n v="2.9"/>
    <n v="0"/>
    <n v="10.7"/>
    <n v="7.2"/>
    <n v="37.700000000000003"/>
    <m/>
    <n v="-1"/>
    <s v="Oscura"/>
    <n v="76.400000000000006"/>
    <n v="153.80000000000001"/>
    <n v="6.6"/>
    <n v="5.4"/>
    <n v="28.8"/>
    <n v="12"/>
    <n v="0.8"/>
    <n v="0"/>
    <n v="0"/>
    <n v="509.1"/>
    <n v="63"/>
    <n v="4.9000000000000004"/>
    <n v="76"/>
    <n v="0.25333333333333685"/>
    <n v="154"/>
    <n v="1"/>
    <n v="29"/>
    <n v="0.64444444444444393"/>
    <n v="12"/>
    <n v="0.40000000000000013"/>
    <n v="7"/>
    <n v="0.46666666666666679"/>
    <n v="5"/>
    <n v="0.50000000000000011"/>
    <n v="0"/>
    <x v="11"/>
  </r>
  <r>
    <s v="SHELL"/>
    <x v="1"/>
    <d v="2011-01-05T00:00:00"/>
    <s v="SIN"/>
    <s v="UPA400"/>
    <x v="71"/>
    <x v="328"/>
    <n v="886245"/>
    <n v="48310"/>
    <n v="0"/>
    <n v="5"/>
    <m/>
    <n v="8"/>
    <n v="6.5"/>
    <m/>
    <m/>
    <n v="1.36"/>
    <m/>
    <n v="104"/>
    <n v="156"/>
    <n v="3"/>
    <n v="1"/>
    <n v="17"/>
    <n v="9"/>
    <n v="1"/>
    <n v="2"/>
    <n v="0"/>
    <n v="51"/>
    <n v="20"/>
    <n v="1"/>
    <n v="104"/>
    <n v="0.34666666666667079"/>
    <n v="156"/>
    <n v="1"/>
    <n v="17"/>
    <n v="0.37777777777777721"/>
    <n v="9"/>
    <n v="0.30000000000000016"/>
    <n v="3"/>
    <n v="0.20000000000000018"/>
    <n v="1"/>
    <n v="0.10000000000000014"/>
    <n v="1"/>
    <x v="0"/>
  </r>
  <r>
    <m/>
    <x v="1"/>
    <d v="2011-01-05T00:00:00"/>
    <s v="SIN"/>
    <s v="UPA400"/>
    <x v="71"/>
    <x v="31"/>
    <n v="851976"/>
    <n v="14092"/>
    <n v="0"/>
    <n v="5"/>
    <m/>
    <n v="1"/>
    <n v="5.9"/>
    <m/>
    <m/>
    <n v="0.1"/>
    <m/>
    <n v="39"/>
    <n v="122"/>
    <n v="2"/>
    <n v="1"/>
    <n v="6"/>
    <n v="5"/>
    <n v="1"/>
    <n v="1"/>
    <n v="0"/>
    <n v="30"/>
    <n v="4"/>
    <n v="1"/>
    <n v="39"/>
    <n v="0.13000000000000372"/>
    <n v="122"/>
    <n v="0.81333333333333213"/>
    <n v="6"/>
    <n v="0.13333333333333286"/>
    <n v="5"/>
    <n v="0.16666666666666685"/>
    <n v="2"/>
    <n v="0.13333333333333353"/>
    <n v="1"/>
    <n v="0.10000000000000014"/>
    <n v="0"/>
    <x v="1"/>
  </r>
  <r>
    <s v="CASTROL"/>
    <x v="1"/>
    <d v="2011-01-05T00:00:00"/>
    <s v="SIN"/>
    <s v="UPA400"/>
    <x v="71"/>
    <x v="139"/>
    <n v="776210"/>
    <n v="64941"/>
    <n v="0"/>
    <n v="3"/>
    <m/>
    <n v="1"/>
    <n v="5.9630000000000001"/>
    <n v="27.87"/>
    <n v="1.25"/>
    <n v="0.24"/>
    <m/>
    <n v="71"/>
    <n v="65"/>
    <n v="2"/>
    <n v="0"/>
    <n v="8"/>
    <n v="5"/>
    <n v="0"/>
    <m/>
    <n v="0"/>
    <n v="27"/>
    <n v="2"/>
    <n v="0"/>
    <n v="71"/>
    <n v="0.23666666666667019"/>
    <n v="65"/>
    <n v="0.4333333333333303"/>
    <n v="8"/>
    <n v="0.17777777777777731"/>
    <n v="5"/>
    <n v="0.16666666666666685"/>
    <n v="2"/>
    <n v="0.13333333333333353"/>
    <n v="0"/>
    <n v="1.3877787807814457E-16"/>
    <n v="0"/>
    <x v="2"/>
  </r>
  <r>
    <s v="CASTROL"/>
    <x v="1"/>
    <d v="2011-01-05T00:00:00"/>
    <s v="SIN"/>
    <s v="UPA400"/>
    <x v="71"/>
    <x v="33"/>
    <n v="756160"/>
    <n v="44891"/>
    <n v="0"/>
    <n v="3"/>
    <m/>
    <n v="1"/>
    <n v="6"/>
    <m/>
    <m/>
    <n v="0.32"/>
    <m/>
    <n v="67"/>
    <n v="54"/>
    <n v="3"/>
    <n v="0"/>
    <n v="5"/>
    <n v="8"/>
    <n v="0"/>
    <n v="0"/>
    <n v="0"/>
    <n v="27"/>
    <n v="3"/>
    <n v="0"/>
    <n v="67"/>
    <n v="0.22333333333333688"/>
    <n v="54"/>
    <n v="0.3599999999999971"/>
    <n v="5"/>
    <n v="0.11111111111111063"/>
    <n v="8"/>
    <n v="0.26666666666666683"/>
    <n v="3"/>
    <n v="0.20000000000000018"/>
    <n v="0"/>
    <n v="1.3877787807814457E-16"/>
    <n v="0"/>
    <x v="3"/>
  </r>
  <r>
    <s v="SHELL"/>
    <x v="1"/>
    <d v="2011-01-05T00:00:00"/>
    <s v="SIN"/>
    <s v="UPA400"/>
    <x v="71"/>
    <x v="102"/>
    <n v="659234"/>
    <n v="104001"/>
    <n v="0"/>
    <n v="6"/>
    <m/>
    <n v="6"/>
    <n v="7.1"/>
    <n v="36.799999999999997"/>
    <n v="0.2"/>
    <n v="0.1"/>
    <s v="Clara"/>
    <n v="331"/>
    <n v="319"/>
    <n v="14"/>
    <n v="2"/>
    <n v="23"/>
    <n v="20"/>
    <n v="1"/>
    <n v="3"/>
    <n v="0"/>
    <n v="38"/>
    <n v="15"/>
    <n v="8"/>
    <n v="331"/>
    <n v="1.3"/>
    <n v="319"/>
    <n v="1"/>
    <n v="23"/>
    <n v="0.51111111111111041"/>
    <n v="20"/>
    <n v="0.66666666666666674"/>
    <n v="14"/>
    <n v="0.93333333333333335"/>
    <n v="2"/>
    <n v="0.20000000000000015"/>
    <n v="0"/>
    <x v="4"/>
  </r>
  <r>
    <s v="CASTROL"/>
    <x v="1"/>
    <d v="2011-01-05T00:00:00"/>
    <s v="SIN"/>
    <s v="UPA400"/>
    <x v="71"/>
    <x v="329"/>
    <n v="687404"/>
    <n v="134195"/>
    <n v="0"/>
    <n v="4"/>
    <m/>
    <n v="3"/>
    <n v="7.2"/>
    <n v="37.700000000000003"/>
    <n v="0.7"/>
    <n v="0.1"/>
    <s v="Clara"/>
    <n v="66"/>
    <n v="76"/>
    <n v="3"/>
    <n v="0"/>
    <n v="8"/>
    <n v="6"/>
    <n v="0"/>
    <n v="0"/>
    <n v="0"/>
    <n v="29"/>
    <n v="4"/>
    <n v="1"/>
    <n v="66"/>
    <n v="0.22000000000000355"/>
    <n v="76"/>
    <n v="0.50666666666666349"/>
    <n v="8"/>
    <n v="0.17777777777777731"/>
    <n v="6"/>
    <n v="0.20000000000000018"/>
    <n v="3"/>
    <n v="0.20000000000000018"/>
    <n v="0"/>
    <n v="1.3877787807814457E-16"/>
    <n v="0"/>
    <x v="5"/>
  </r>
  <r>
    <s v="CASTROL"/>
    <x v="1"/>
    <d v="2011-01-05T00:00:00"/>
    <s v="SIN"/>
    <s v="UPA400"/>
    <x v="71"/>
    <x v="330"/>
    <n v="666314"/>
    <n v="113105"/>
    <n v="0"/>
    <n v="3"/>
    <n v="0"/>
    <n v="4"/>
    <n v="7.2"/>
    <n v="37.200000000000003"/>
    <n v="0"/>
    <n v="0.1"/>
    <s v="Clara"/>
    <n v="78"/>
    <n v="81"/>
    <n v="5"/>
    <n v="0"/>
    <n v="9"/>
    <n v="7"/>
    <n v="0"/>
    <n v="0"/>
    <n v="0"/>
    <n v="28"/>
    <n v="5"/>
    <n v="1"/>
    <n v="78"/>
    <n v="0.26000000000000356"/>
    <n v="81"/>
    <n v="0.53999999999999704"/>
    <n v="9"/>
    <n v="0.19999999999999954"/>
    <n v="7"/>
    <n v="0.2333333333333335"/>
    <n v="5"/>
    <n v="0.33333333333333348"/>
    <n v="0"/>
    <n v="1.3877787807814457E-16"/>
    <n v="0"/>
    <x v="6"/>
  </r>
  <r>
    <s v="SHELL"/>
    <x v="1"/>
    <d v="2011-01-05T00:00:00"/>
    <s v="SIN"/>
    <s v="UPA400"/>
    <x v="71"/>
    <x v="270"/>
    <n v="629558"/>
    <n v="74325"/>
    <n v="0"/>
    <n v="6"/>
    <n v="-1"/>
    <n v="4"/>
    <n v="7.3"/>
    <n v="37.200000000000003"/>
    <n v="1"/>
    <n v="0.1"/>
    <s v="Clara"/>
    <n v="306"/>
    <n v="273"/>
    <n v="7"/>
    <n v="2"/>
    <n v="16"/>
    <n v="17"/>
    <n v="1"/>
    <n v="2"/>
    <n v="-1"/>
    <n v="36"/>
    <n v="9"/>
    <n v="2"/>
    <n v="306"/>
    <n v="1"/>
    <n v="273"/>
    <n v="1"/>
    <n v="16"/>
    <n v="0.35555555555555501"/>
    <n v="17"/>
    <n v="0.56666666666666676"/>
    <n v="7"/>
    <n v="0.46666666666666679"/>
    <n v="2"/>
    <n v="0.20000000000000015"/>
    <n v="0"/>
    <x v="7"/>
  </r>
  <r>
    <s v="CASTROL"/>
    <x v="1"/>
    <d v="2011-01-05T00:00:00"/>
    <s v="SIN"/>
    <s v="UPA400"/>
    <x v="71"/>
    <x v="331"/>
    <n v="635631"/>
    <n v="82422"/>
    <n v="0"/>
    <n v="2"/>
    <n v="-1"/>
    <n v="2"/>
    <n v="7.2"/>
    <n v="36.799999999999997"/>
    <n v="0.9"/>
    <n v="0"/>
    <s v="Clara"/>
    <n v="57"/>
    <n v="63"/>
    <n v="2"/>
    <n v="0"/>
    <n v="7"/>
    <n v="5"/>
    <n v="0"/>
    <n v="0"/>
    <n v="-1"/>
    <n v="33"/>
    <n v="2"/>
    <n v="0"/>
    <n v="57"/>
    <n v="0.19000000000000361"/>
    <n v="63"/>
    <n v="0.41999999999999699"/>
    <n v="7"/>
    <n v="0.15555555555555509"/>
    <n v="5"/>
    <n v="0.16666666666666685"/>
    <n v="2"/>
    <n v="0.13333333333333353"/>
    <n v="0"/>
    <n v="1.3877787807814457E-16"/>
    <n v="0"/>
    <x v="8"/>
  </r>
  <r>
    <s v="SHELL"/>
    <x v="1"/>
    <d v="2011-01-05T00:00:00"/>
    <s v="SIN"/>
    <s v="UPA400"/>
    <x v="71"/>
    <x v="332"/>
    <n v="589562"/>
    <n v="34329"/>
    <n v="0"/>
    <n v="1.8"/>
    <n v="0"/>
    <n v="7.8"/>
    <n v="6.9"/>
    <n v="36.1"/>
    <m/>
    <n v="-1"/>
    <s v="Oscura"/>
    <n v="237.4"/>
    <n v="137.19999999999999"/>
    <n v="6.4"/>
    <n v="3.1"/>
    <n v="14.2"/>
    <n v="19.399999999999999"/>
    <n v="0.1"/>
    <n v="0"/>
    <n v="0"/>
    <n v="74.900000000000006"/>
    <n v="26.3"/>
    <n v="2.7"/>
    <n v="237"/>
    <n v="0.79000000000000214"/>
    <n v="137"/>
    <n v="0.91333333333333278"/>
    <n v="14"/>
    <n v="0.31111111111111062"/>
    <n v="19"/>
    <n v="0.63333333333333341"/>
    <n v="6"/>
    <n v="0.40000000000000013"/>
    <n v="3"/>
    <n v="0.30000000000000016"/>
    <n v="0"/>
    <x v="9"/>
  </r>
  <r>
    <s v="Shell ATF VM"/>
    <x v="1"/>
    <d v="2011-01-05T00:00:00"/>
    <s v="SIN"/>
    <s v="UPA400"/>
    <x v="71"/>
    <x v="333"/>
    <n v="594476"/>
    <n v="41267"/>
    <n v="0"/>
    <n v="0"/>
    <n v="0"/>
    <n v="4.5"/>
    <n v="6.9"/>
    <n v="37.4"/>
    <m/>
    <n v="-1"/>
    <s v="Oscura"/>
    <n v="20.6"/>
    <n v="15.4"/>
    <n v="1.2"/>
    <n v="0"/>
    <n v="2.9"/>
    <n v="7.8"/>
    <n v="1.2"/>
    <n v="0"/>
    <n v="0"/>
    <n v="61.5"/>
    <n v="25.7"/>
    <n v="1.7"/>
    <n v="21"/>
    <n v="7.0000000000003837E-2"/>
    <n v="15"/>
    <n v="9.9999999999997535E-2"/>
    <n v="3"/>
    <n v="6.666666666666618E-2"/>
    <n v="8"/>
    <n v="0.26666666666666683"/>
    <n v="1"/>
    <n v="6.666666666666686E-2"/>
    <n v="0"/>
    <n v="1.3877787807814457E-16"/>
    <n v="0"/>
    <x v="10"/>
  </r>
  <r>
    <s v="CASTROL"/>
    <x v="1"/>
    <d v="2011-01-05T00:00:00"/>
    <s v="SIN"/>
    <s v="UPA400"/>
    <x v="71"/>
    <x v="209"/>
    <n v="555233"/>
    <n v="189017"/>
    <n v="0"/>
    <n v="0"/>
    <n v="0"/>
    <n v="22.2"/>
    <n v="6.7"/>
    <n v="35.1"/>
    <m/>
    <n v="-1"/>
    <s v="Oscura"/>
    <n v="293.7"/>
    <n v="134.4"/>
    <n v="26.5"/>
    <n v="8.8000000000000007"/>
    <n v="12.5"/>
    <n v="25.4"/>
    <n v="1"/>
    <n v="0"/>
    <n v="0"/>
    <n v="93.3"/>
    <n v="39.1"/>
    <n v="1.8"/>
    <n v="294"/>
    <n v="0.9800000000000002"/>
    <n v="134"/>
    <n v="0.89333333333333265"/>
    <n v="13"/>
    <n v="0.28888888888888842"/>
    <n v="25"/>
    <n v="0.83333333333333337"/>
    <n v="27"/>
    <n v="1"/>
    <n v="9"/>
    <n v="0.9"/>
    <n v="0"/>
    <x v="11"/>
  </r>
  <r>
    <s v="CASTROL"/>
    <x v="1"/>
    <d v="2011-01-05T00:00:00"/>
    <s v="SIN"/>
    <s v="UPA400"/>
    <x v="71"/>
    <x v="334"/>
    <n v="552648"/>
    <n v="186432"/>
    <n v="0"/>
    <n v="0"/>
    <n v="0"/>
    <n v="19.2"/>
    <n v="6.8"/>
    <n v="35.799999999999997"/>
    <m/>
    <n v="-1"/>
    <s v="Oscura"/>
    <n v="134.5"/>
    <n v="148.6"/>
    <n v="17.899999999999999"/>
    <n v="3.8"/>
    <n v="25.3"/>
    <n v="22.4"/>
    <n v="1.2"/>
    <n v="0"/>
    <n v="0"/>
    <n v="210.4"/>
    <n v="55.5"/>
    <n v="10.4"/>
    <n v="135"/>
    <n v="0.45000000000000479"/>
    <n v="149"/>
    <n v="0.99333333333333329"/>
    <n v="25"/>
    <n v="0.55559999999999998"/>
    <n v="22"/>
    <n v="0.73333333333333339"/>
    <n v="18"/>
    <n v="1"/>
    <n v="4"/>
    <n v="0.40000000000000013"/>
    <n v="0"/>
    <x v="12"/>
  </r>
  <r>
    <s v="SHELL"/>
    <x v="1"/>
    <d v="2011-04-11T00:00:00"/>
    <s v="SIN"/>
    <s v="O500 EURO V"/>
    <x v="72"/>
    <x v="335"/>
    <n v="847265"/>
    <n v="47641"/>
    <n v="0"/>
    <n v="4"/>
    <m/>
    <n v="2"/>
    <n v="5.9"/>
    <m/>
    <m/>
    <n v="0.31"/>
    <m/>
    <n v="81"/>
    <n v="98"/>
    <n v="2"/>
    <n v="0"/>
    <n v="12"/>
    <n v="9"/>
    <n v="0"/>
    <n v="1"/>
    <n v="0"/>
    <n v="33"/>
    <n v="4"/>
    <n v="1"/>
    <n v="81"/>
    <n v="0.27000000000000363"/>
    <n v="98"/>
    <n v="0.6533333333333311"/>
    <n v="12"/>
    <n v="0.26666666666666622"/>
    <n v="9"/>
    <n v="0.30000000000000016"/>
    <n v="2"/>
    <n v="0.13333333333333353"/>
    <n v="0"/>
    <n v="1.3877787807814457E-16"/>
    <n v="1"/>
    <x v="0"/>
  </r>
  <r>
    <m/>
    <x v="1"/>
    <d v="2011-04-11T00:00:00"/>
    <s v="SIN"/>
    <s v="UPA400"/>
    <x v="72"/>
    <x v="23"/>
    <n v="816248"/>
    <n v="16732"/>
    <n v="0"/>
    <n v="3"/>
    <m/>
    <n v="1"/>
    <n v="6.3"/>
    <m/>
    <m/>
    <n v="0.36"/>
    <m/>
    <n v="56"/>
    <n v="51"/>
    <n v="4"/>
    <n v="0"/>
    <n v="6"/>
    <n v="6"/>
    <n v="1"/>
    <n v="0"/>
    <n v="0"/>
    <n v="33"/>
    <n v="4"/>
    <n v="0"/>
    <n v="56"/>
    <n v="0.18666666666667028"/>
    <n v="51"/>
    <n v="0.33999999999999714"/>
    <n v="6"/>
    <n v="0.13333333333333286"/>
    <n v="6"/>
    <n v="0.20000000000000018"/>
    <n v="4"/>
    <n v="0.26666666666666683"/>
    <n v="0"/>
    <n v="1.3877787807814457E-16"/>
    <n v="0"/>
    <x v="1"/>
  </r>
  <r>
    <s v="SHELL"/>
    <x v="1"/>
    <d v="2011-04-11T00:00:00"/>
    <s v="SIN"/>
    <s v="UPA400"/>
    <x v="72"/>
    <x v="25"/>
    <n v="774763"/>
    <n v="7147"/>
    <n v="0"/>
    <n v="9"/>
    <m/>
    <n v="2"/>
    <n v="6.359"/>
    <n v="29.31"/>
    <n v="1.1599999999999999"/>
    <n v="0.06"/>
    <m/>
    <n v="20"/>
    <n v="59"/>
    <n v="1"/>
    <n v="0"/>
    <n v="5"/>
    <n v="0"/>
    <n v="0"/>
    <m/>
    <n v="0"/>
    <n v="25"/>
    <n v="2"/>
    <n v="0"/>
    <n v="20"/>
    <n v="6.666666666667051E-2"/>
    <n v="59"/>
    <n v="0.39333333333333037"/>
    <n v="5"/>
    <n v="0.11111111111111063"/>
    <n v="0"/>
    <n v="2.0816681711721685E-16"/>
    <n v="1"/>
    <n v="6.666666666666686E-2"/>
    <n v="0"/>
    <n v="1.3877787807814457E-16"/>
    <n v="0"/>
    <x v="2"/>
  </r>
  <r>
    <s v="CASTROL"/>
    <x v="1"/>
    <d v="2011-04-11T00:00:00"/>
    <s v="SIN"/>
    <s v="UPA400"/>
    <x v="72"/>
    <x v="293"/>
    <n v="766756"/>
    <n v="13731"/>
    <n v="0"/>
    <n v="3"/>
    <m/>
    <n v="1"/>
    <n v="6.3"/>
    <m/>
    <m/>
    <n v="0.46"/>
    <m/>
    <n v="43"/>
    <n v="134"/>
    <n v="3"/>
    <n v="1"/>
    <n v="5"/>
    <n v="5"/>
    <n v="0"/>
    <n v="1"/>
    <n v="1"/>
    <n v="35"/>
    <n v="6"/>
    <n v="1"/>
    <n v="43"/>
    <n v="0.14333333333333703"/>
    <n v="134"/>
    <n v="0.89333333333333265"/>
    <n v="5"/>
    <n v="0.11111111111111063"/>
    <n v="5"/>
    <n v="0.16666666666666685"/>
    <n v="3"/>
    <n v="0.20000000000000018"/>
    <n v="1"/>
    <n v="0.10000000000000014"/>
    <n v="0"/>
    <x v="3"/>
  </r>
  <r>
    <s v="CASTROL"/>
    <x v="1"/>
    <d v="2011-04-11T00:00:00"/>
    <s v="SIN"/>
    <s v="UPA400"/>
    <x v="72"/>
    <x v="40"/>
    <n v="748163"/>
    <n v="104944"/>
    <n v="0"/>
    <n v="7"/>
    <m/>
    <n v="9"/>
    <n v="6.9"/>
    <n v="36.200000000000003"/>
    <n v="1.1200000000000001"/>
    <n v="0.08"/>
    <m/>
    <n v="188"/>
    <n v="491"/>
    <n v="7"/>
    <n v="2"/>
    <n v="18"/>
    <n v="14"/>
    <n v="1"/>
    <n v="5"/>
    <n v="1"/>
    <n v="64"/>
    <n v="32"/>
    <n v="2"/>
    <n v="188"/>
    <n v="0.62666666666667048"/>
    <n v="491"/>
    <n v="1"/>
    <n v="18"/>
    <n v="0.39999999999999941"/>
    <n v="14"/>
    <n v="0.46666666666666679"/>
    <n v="7"/>
    <n v="0.46666666666666679"/>
    <n v="2"/>
    <n v="0.20000000000000015"/>
    <n v="0"/>
    <x v="4"/>
  </r>
  <r>
    <s v="CASTROL"/>
    <x v="1"/>
    <d v="2011-04-11T00:00:00"/>
    <s v="SIN"/>
    <s v="UPA400"/>
    <x v="72"/>
    <x v="295"/>
    <n v="708477"/>
    <n v="65258"/>
    <n v="0"/>
    <n v="5"/>
    <m/>
    <n v="4"/>
    <n v="7.2"/>
    <n v="36.6"/>
    <n v="0.95"/>
    <n v="0.06"/>
    <s v=""/>
    <n v="101"/>
    <n v="295"/>
    <n v="3"/>
    <n v="1"/>
    <n v="16"/>
    <n v="10"/>
    <n v="0"/>
    <n v="2"/>
    <n v="1"/>
    <n v="53"/>
    <n v="28"/>
    <n v="2"/>
    <n v="101"/>
    <n v="0.33666666666667072"/>
    <n v="295"/>
    <n v="1"/>
    <n v="16"/>
    <n v="0.35555555555555501"/>
    <n v="10"/>
    <n v="0.33339999999999997"/>
    <n v="3"/>
    <n v="0.20000000000000018"/>
    <n v="1"/>
    <n v="0.10000000000000014"/>
    <n v="0"/>
    <x v="5"/>
  </r>
  <r>
    <s v="CASTROL"/>
    <x v="1"/>
    <d v="2011-04-11T00:00:00"/>
    <s v="SIN"/>
    <s v="UPA400"/>
    <x v="72"/>
    <x v="122"/>
    <n v="675442"/>
    <n v="32223"/>
    <n v="0"/>
    <n v="5"/>
    <n v="0"/>
    <n v="4"/>
    <n v="7.1"/>
    <n v="37.200000000000003"/>
    <n v="0.8"/>
    <n v="0.1"/>
    <s v="Clara"/>
    <n v="68"/>
    <n v="212"/>
    <n v="5"/>
    <n v="1"/>
    <n v="14"/>
    <n v="11"/>
    <n v="0"/>
    <n v="2"/>
    <n v="0"/>
    <n v="59"/>
    <n v="31"/>
    <n v="1"/>
    <n v="68"/>
    <n v="0.22666666666667021"/>
    <n v="212"/>
    <n v="1"/>
    <n v="14"/>
    <n v="0.31111111111111062"/>
    <n v="11"/>
    <n v="0.36666666666666681"/>
    <n v="5"/>
    <n v="0.33333333333333348"/>
    <n v="1"/>
    <n v="0.10000000000000014"/>
    <n v="0"/>
    <x v="6"/>
  </r>
  <r>
    <s v="Shell ATF VM"/>
    <x v="1"/>
    <d v="2011-04-11T00:00:00"/>
    <s v="SIN"/>
    <s v="UPA400"/>
    <x v="72"/>
    <x v="336"/>
    <n v="643219"/>
    <n v="179965"/>
    <n v="0"/>
    <n v="7"/>
    <n v="-1"/>
    <n v="15"/>
    <n v="7.2"/>
    <n v="38.1"/>
    <n v="0.1"/>
    <n v="0.1"/>
    <s v="Clara"/>
    <n v="367"/>
    <n v="342"/>
    <n v="14"/>
    <n v="1"/>
    <n v="19"/>
    <n v="22"/>
    <n v="1"/>
    <n v="3"/>
    <n v="-1"/>
    <n v="169"/>
    <n v="90"/>
    <n v="5"/>
    <n v="367"/>
    <n v="1.3"/>
    <n v="342"/>
    <n v="1"/>
    <n v="19"/>
    <n v="0.42222222222222161"/>
    <n v="22"/>
    <n v="0.73333333333333339"/>
    <n v="14"/>
    <n v="0.93333333333333335"/>
    <n v="1"/>
    <n v="0.10000000000000014"/>
    <n v="0"/>
    <x v="7"/>
  </r>
  <r>
    <s v="SHELL"/>
    <x v="1"/>
    <d v="2011-04-11T00:00:00"/>
    <s v="SIN"/>
    <s v="UPA400"/>
    <x v="72"/>
    <x v="337"/>
    <n v="563209"/>
    <n v="111460"/>
    <n v="0"/>
    <n v="6.6"/>
    <n v="0"/>
    <n v="21.6"/>
    <n v="7.1"/>
    <n v="35.200000000000003"/>
    <m/>
    <n v="-1"/>
    <s v="Oscura"/>
    <n v="104.2"/>
    <n v="99.6"/>
    <n v="6.4"/>
    <n v="5"/>
    <n v="17.5"/>
    <n v="17.8"/>
    <n v="0.9"/>
    <n v="0"/>
    <n v="0"/>
    <n v="210.3"/>
    <n v="40.6"/>
    <n v="11.6"/>
    <n v="104"/>
    <n v="0.34666666666667079"/>
    <n v="100"/>
    <n v="0.66666666666666452"/>
    <n v="18"/>
    <n v="0.39999999999999941"/>
    <n v="18"/>
    <n v="0.60000000000000009"/>
    <n v="6"/>
    <n v="0.40000000000000013"/>
    <n v="5"/>
    <n v="0.50000000000000011"/>
    <n v="0"/>
    <x v="8"/>
  </r>
  <r>
    <s v="CASTROL"/>
    <x v="1"/>
    <d v="2011-07-06T00:00:00"/>
    <s v="SIN"/>
    <s v="UPA400"/>
    <x v="73"/>
    <x v="13"/>
    <n v="746700"/>
    <n v="33515"/>
    <n v="0"/>
    <n v="3"/>
    <m/>
    <n v="2"/>
    <n v="6.0339999999999998"/>
    <n v="29.67"/>
    <n v="1.21"/>
    <n v="0.28000000000000003"/>
    <m/>
    <n v="84"/>
    <n v="90"/>
    <n v="3"/>
    <n v="1"/>
    <n v="12"/>
    <n v="9"/>
    <n v="0"/>
    <m/>
    <n v="0"/>
    <n v="28"/>
    <n v="2"/>
    <n v="0"/>
    <n v="84"/>
    <n v="0.28000000000000369"/>
    <n v="90"/>
    <n v="0.59999999999999742"/>
    <n v="12"/>
    <n v="0.26666666666666622"/>
    <n v="9"/>
    <n v="0.30000000000000016"/>
    <n v="3"/>
    <n v="0.20000000000000018"/>
    <n v="1"/>
    <n v="0.10000000000000014"/>
    <n v="1"/>
    <x v="0"/>
  </r>
  <r>
    <s v="CASTROL"/>
    <x v="1"/>
    <d v="2011-07-06T00:00:00"/>
    <s v="SIN"/>
    <s v="UPA400"/>
    <x v="73"/>
    <x v="293"/>
    <n v="738909"/>
    <n v="25724"/>
    <n v="0"/>
    <n v="3"/>
    <m/>
    <n v="1"/>
    <n v="6.1"/>
    <m/>
    <m/>
    <n v="0.27"/>
    <m/>
    <n v="77"/>
    <n v="80"/>
    <n v="4"/>
    <n v="1"/>
    <n v="10"/>
    <n v="11"/>
    <n v="1"/>
    <n v="1"/>
    <n v="1"/>
    <n v="28"/>
    <n v="4"/>
    <n v="0"/>
    <n v="77"/>
    <n v="0.25666666666667021"/>
    <n v="80"/>
    <n v="0.53333333333333033"/>
    <n v="10"/>
    <n v="0.22222222222222177"/>
    <n v="11"/>
    <n v="0.36666666666666681"/>
    <n v="4"/>
    <n v="0.26666666666666683"/>
    <n v="1"/>
    <n v="0.10000000000000014"/>
    <n v="0"/>
    <x v="1"/>
  </r>
  <r>
    <s v="CASTROL"/>
    <x v="1"/>
    <d v="2011-07-06T00:00:00"/>
    <s v="SIN"/>
    <s v="UPA400"/>
    <x v="73"/>
    <x v="62"/>
    <n v="690607"/>
    <n v="143628"/>
    <n v="0"/>
    <n v="4"/>
    <m/>
    <n v="11"/>
    <n v="7.2"/>
    <n v="37.1"/>
    <n v="1"/>
    <n v="0.1"/>
    <s v="Clara"/>
    <n v="288"/>
    <n v="121"/>
    <n v="10"/>
    <n v="1"/>
    <n v="2"/>
    <n v="20"/>
    <n v="0"/>
    <n v="1"/>
    <n v="0"/>
    <n v="42"/>
    <n v="19"/>
    <n v="1"/>
    <n v="288"/>
    <n v="0.96000000000000041"/>
    <n v="121"/>
    <n v="0.80666666666666542"/>
    <n v="2"/>
    <n v="4.4444444444443953E-2"/>
    <n v="20"/>
    <n v="0.66666666666666674"/>
    <n v="10"/>
    <n v="0.66666666666666674"/>
    <n v="1"/>
    <n v="0.10000000000000014"/>
    <n v="0"/>
    <x v="2"/>
  </r>
  <r>
    <s v="CASTROL"/>
    <x v="1"/>
    <d v="2011-07-06T00:00:00"/>
    <s v="SIN"/>
    <s v="UPA400"/>
    <x v="73"/>
    <x v="223"/>
    <n v="678303"/>
    <n v="131324"/>
    <n v="0"/>
    <n v="8"/>
    <n v="0"/>
    <n v="16"/>
    <n v="7.2"/>
    <n v="37.5"/>
    <n v="1.1000000000000001"/>
    <n v="0.1"/>
    <s v="Clara"/>
    <n v="831"/>
    <n v="226"/>
    <n v="21"/>
    <n v="1"/>
    <n v="39"/>
    <n v="45"/>
    <n v="0"/>
    <n v="2"/>
    <n v="0"/>
    <n v="37"/>
    <n v="23"/>
    <n v="2"/>
    <n v="831"/>
    <n v="1.5"/>
    <n v="226"/>
    <n v="1"/>
    <n v="39"/>
    <n v="0.86666666666666647"/>
    <n v="45"/>
    <n v="1"/>
    <n v="21"/>
    <n v="1"/>
    <n v="1"/>
    <n v="0.10000000000000014"/>
    <n v="0"/>
    <x v="3"/>
  </r>
  <r>
    <s v="CASTROL"/>
    <x v="1"/>
    <d v="2011-07-06T00:00:00"/>
    <s v="SIN"/>
    <s v="UPA400"/>
    <x v="73"/>
    <x v="338"/>
    <n v="646081"/>
    <n v="99102"/>
    <n v="0"/>
    <n v="5"/>
    <n v="-1"/>
    <n v="16"/>
    <n v="7.2"/>
    <n v="36.700000000000003"/>
    <n v="0.4"/>
    <n v="0.1"/>
    <s v="Clara"/>
    <n v="428"/>
    <n v="127"/>
    <n v="14"/>
    <n v="1"/>
    <n v="24"/>
    <n v="26"/>
    <n v="1"/>
    <n v="1"/>
    <n v="-1"/>
    <n v="36"/>
    <n v="17"/>
    <n v="2"/>
    <n v="428"/>
    <n v="1.3"/>
    <n v="127"/>
    <n v="0.84666666666666568"/>
    <n v="24"/>
    <n v="0.53333333333333266"/>
    <n v="26"/>
    <n v="0.8666666666666667"/>
    <n v="14"/>
    <n v="0.93333333333333335"/>
    <n v="1"/>
    <n v="0.10000000000000014"/>
    <n v="0"/>
    <x v="4"/>
  </r>
  <r>
    <s v="SHELL"/>
    <x v="1"/>
    <d v="2011-07-06T00:00:00"/>
    <s v="SIN"/>
    <s v="UPA400"/>
    <x v="73"/>
    <x v="339"/>
    <n v="621952"/>
    <n v="158698"/>
    <n v="0"/>
    <n v="3"/>
    <n v="0"/>
    <n v="31"/>
    <n v="7"/>
    <n v="36.9"/>
    <m/>
    <n v="0"/>
    <s v="Oscura"/>
    <n v="177.1"/>
    <n v="181"/>
    <n v="18.3"/>
    <n v="7.7"/>
    <n v="17"/>
    <n v="35.4"/>
    <n v="2"/>
    <n v="0"/>
    <n v="0"/>
    <n v="216.1"/>
    <n v="66.2"/>
    <n v="4.9000000000000004"/>
    <n v="177"/>
    <n v="0.59000000000000419"/>
    <n v="181"/>
    <n v="1"/>
    <n v="17"/>
    <n v="0.37777777777777721"/>
    <n v="35"/>
    <n v="1"/>
    <n v="18"/>
    <n v="1"/>
    <n v="8"/>
    <n v="0.8"/>
    <n v="0"/>
    <x v="5"/>
  </r>
  <r>
    <s v="CASTROL "/>
    <x v="1"/>
    <d v="2011-07-06T00:00:00"/>
    <s v="SIN"/>
    <s v="UPA400"/>
    <x v="73"/>
    <x v="340"/>
    <n v="615006"/>
    <n v="68027"/>
    <n v="0"/>
    <n v="1.8"/>
    <n v="0"/>
    <n v="18"/>
    <n v="6.9"/>
    <n v="39.299999999999997"/>
    <m/>
    <n v="-1"/>
    <s v="Oscura"/>
    <n v="120.1"/>
    <n v="74.900000000000006"/>
    <n v="2.4"/>
    <n v="5.5"/>
    <n v="13.4"/>
    <n v="13.7"/>
    <n v="1.4"/>
    <n v="0"/>
    <n v="0"/>
    <n v="45.8"/>
    <n v="27"/>
    <n v="1.1000000000000001"/>
    <n v="120"/>
    <n v="0.40000000000000446"/>
    <n v="75"/>
    <n v="0.49999999999999684"/>
    <n v="13"/>
    <n v="0.28888888888888842"/>
    <n v="14"/>
    <n v="0.46666666666666679"/>
    <n v="2"/>
    <n v="0.13333333333333353"/>
    <n v="6"/>
    <n v="0.60000000000000009"/>
    <n v="0"/>
    <x v="6"/>
  </r>
  <r>
    <s v="SHELL"/>
    <x v="1"/>
    <d v="2011-07-06T00:00:00"/>
    <s v="SIN"/>
    <s v="UPA400"/>
    <x v="73"/>
    <x v="20"/>
    <n v="591741"/>
    <n v="128487"/>
    <n v="0"/>
    <n v="0"/>
    <n v="0"/>
    <n v="20.399999999999999"/>
    <n v="6.9"/>
    <n v="36"/>
    <m/>
    <n v="-1"/>
    <s v="Oscura"/>
    <n v="117.4"/>
    <n v="3"/>
    <n v="5.4"/>
    <n v="8.9"/>
    <n v="0"/>
    <n v="20.3"/>
    <n v="0.8"/>
    <n v="0"/>
    <n v="0"/>
    <n v="627.5"/>
    <n v="46.5"/>
    <n v="2.8"/>
    <n v="117"/>
    <n v="0.3900000000000044"/>
    <n v="3"/>
    <n v="1.999999999999752E-2"/>
    <n v="0"/>
    <n v="-4.9266146717741321E-16"/>
    <n v="20"/>
    <n v="0.66666666666666674"/>
    <n v="5"/>
    <n v="0.33333333333333348"/>
    <n v="9"/>
    <n v="0.9"/>
    <n v="0"/>
    <x v="7"/>
  </r>
  <r>
    <s v="SHELL"/>
    <x v="1"/>
    <d v="2011-07-06T00:00:00"/>
    <s v="SIN"/>
    <s v="UPA400"/>
    <x v="73"/>
    <x v="341"/>
    <n v="559515"/>
    <n v="96261"/>
    <n v="0"/>
    <n v="0"/>
    <n v="0"/>
    <n v="30.3"/>
    <n v="7.2"/>
    <n v="37.1"/>
    <m/>
    <n v="-1"/>
    <s v="Oscura"/>
    <n v="131.80000000000001"/>
    <n v="135.1"/>
    <n v="8.6999999999999993"/>
    <n v="2.2999999999999998"/>
    <n v="12.5"/>
    <n v="20.6"/>
    <n v="1.1000000000000001"/>
    <n v="1.2"/>
    <n v="0"/>
    <n v="534.4"/>
    <n v="40.700000000000003"/>
    <n v="2.1"/>
    <n v="132"/>
    <n v="0.44000000000000472"/>
    <n v="135"/>
    <n v="0.89999999999999936"/>
    <n v="13"/>
    <n v="0.28888888888888842"/>
    <n v="21"/>
    <n v="0.70000000000000007"/>
    <n v="9"/>
    <n v="0.60000000000000009"/>
    <n v="2"/>
    <n v="0.20000000000000015"/>
    <n v="0"/>
    <x v="8"/>
  </r>
  <r>
    <s v="CASTROL"/>
    <x v="1"/>
    <e v="#N/A"/>
    <e v="#N/A"/>
    <s v="UPA400"/>
    <x v="74"/>
    <x v="23"/>
    <n v="823764"/>
    <n v="16590"/>
    <n v="0"/>
    <n v="6"/>
    <m/>
    <n v="1"/>
    <n v="6.8"/>
    <n v="35"/>
    <n v="1.08"/>
    <n v="0.02"/>
    <m/>
    <n v="191"/>
    <n v="160"/>
    <n v="4"/>
    <n v="1"/>
    <n v="28"/>
    <n v="9"/>
    <n v="1"/>
    <n v="1"/>
    <n v="0"/>
    <n v="30"/>
    <n v="3"/>
    <n v="1"/>
    <n v="191"/>
    <n v="0.63666666666667038"/>
    <n v="160"/>
    <n v="1"/>
    <n v="28"/>
    <n v="0.62222222222222168"/>
    <n v="9"/>
    <n v="0.30000000000000016"/>
    <n v="4"/>
    <n v="0.26666666666666683"/>
    <n v="1"/>
    <n v="0.10000000000000014"/>
    <n v="1"/>
    <x v="0"/>
  </r>
  <r>
    <s v="CASTROL"/>
    <x v="1"/>
    <d v="2011-04-27T00:00:00"/>
    <s v="SIN"/>
    <s v="UPA400"/>
    <x v="75"/>
    <x v="342"/>
    <n v="870490"/>
    <n v="65109"/>
    <n v="0"/>
    <n v="3"/>
    <m/>
    <n v="1"/>
    <n v="6.9"/>
    <m/>
    <m/>
    <n v="0.03"/>
    <s v="Clara"/>
    <n v="57"/>
    <n v="67"/>
    <n v="0"/>
    <n v="0"/>
    <n v="4"/>
    <n v="6"/>
    <n v="0"/>
    <n v="0"/>
    <n v="0"/>
    <n v="32"/>
    <n v="3"/>
    <n v="1"/>
    <n v="57"/>
    <n v="0.19000000000000361"/>
    <n v="67"/>
    <n v="0.4466666666666636"/>
    <n v="4"/>
    <n v="8.8888888888888407E-2"/>
    <n v="6"/>
    <n v="0.20000000000000018"/>
    <n v="0"/>
    <n v="1.9428902930940239E-16"/>
    <n v="0"/>
    <n v="1.3877787807814457E-16"/>
    <n v="1"/>
    <x v="0"/>
  </r>
  <r>
    <s v="CASTROL"/>
    <x v="1"/>
    <d v="2011-04-27T00:00:00"/>
    <s v="SIN"/>
    <s v="UPA400"/>
    <x v="75"/>
    <x v="31"/>
    <n v="821402"/>
    <n v="16021"/>
    <n v="0"/>
    <n v="2"/>
    <m/>
    <n v="1"/>
    <n v="6.8"/>
    <n v="34"/>
    <n v="1.2"/>
    <n v="0"/>
    <m/>
    <n v="30"/>
    <n v="39"/>
    <n v="1"/>
    <n v="0"/>
    <n v="3"/>
    <n v="4"/>
    <n v="0"/>
    <n v="0"/>
    <n v="0"/>
    <n v="26"/>
    <n v="2"/>
    <n v="0"/>
    <n v="30"/>
    <n v="0.10000000000000378"/>
    <n v="39"/>
    <n v="0.25999999999999729"/>
    <n v="3"/>
    <n v="6.666666666666618E-2"/>
    <n v="4"/>
    <n v="0.13333333333333353"/>
    <n v="1"/>
    <n v="6.666666666666686E-2"/>
    <n v="0"/>
    <n v="1.3877787807814457E-16"/>
    <n v="0"/>
    <x v="1"/>
  </r>
  <r>
    <s v="SHELL"/>
    <x v="1"/>
    <d v="2011-04-27T00:00:00"/>
    <s v="SIN"/>
    <s v="UPA400"/>
    <x v="75"/>
    <x v="343"/>
    <n v="730658"/>
    <n v="42772"/>
    <n v="0"/>
    <n v="5"/>
    <m/>
    <n v="1"/>
    <n v="5.8"/>
    <m/>
    <m/>
    <n v="0.28000000000000003"/>
    <m/>
    <n v="183"/>
    <n v="104"/>
    <n v="0"/>
    <n v="0"/>
    <n v="12"/>
    <n v="9"/>
    <n v="0"/>
    <n v="0"/>
    <n v="0"/>
    <n v="34"/>
    <n v="6"/>
    <n v="1"/>
    <n v="183"/>
    <n v="0.61000000000000398"/>
    <n v="104"/>
    <n v="0.69333333333333136"/>
    <n v="12"/>
    <n v="0.26666666666666622"/>
    <n v="9"/>
    <n v="0.30000000000000016"/>
    <n v="0"/>
    <n v="1.9428902930940239E-16"/>
    <n v="0"/>
    <n v="1.3877787807814457E-16"/>
    <n v="0"/>
    <x v="2"/>
  </r>
  <r>
    <s v="CASTROL"/>
    <x v="1"/>
    <d v="2011-04-27T00:00:00"/>
    <s v="SIN"/>
    <s v="UPA400"/>
    <x v="75"/>
    <x v="2"/>
    <n v="723993"/>
    <n v="36107"/>
    <n v="0"/>
    <n v="4"/>
    <m/>
    <n v="3"/>
    <n v="5.98"/>
    <n v="28.1"/>
    <n v="1.29"/>
    <n v="0.28999999999999998"/>
    <m/>
    <n v="78"/>
    <n v="65"/>
    <n v="2"/>
    <n v="0"/>
    <n v="10"/>
    <n v="7"/>
    <n v="0"/>
    <m/>
    <n v="0"/>
    <n v="30"/>
    <n v="2"/>
    <n v="1"/>
    <n v="78"/>
    <n v="0.26000000000000356"/>
    <n v="65"/>
    <n v="0.4333333333333303"/>
    <n v="10"/>
    <n v="0.22222222222222177"/>
    <n v="7"/>
    <n v="0.2333333333333335"/>
    <n v="2"/>
    <n v="0.13333333333333353"/>
    <n v="0"/>
    <n v="1.3877787807814457E-16"/>
    <n v="0"/>
    <x v="3"/>
  </r>
  <r>
    <s v="CASTROL"/>
    <x v="1"/>
    <d v="2011-04-27T00:00:00"/>
    <s v="SIN"/>
    <s v="UPA400"/>
    <x v="75"/>
    <x v="3"/>
    <n v="749886"/>
    <n v="62000"/>
    <n v="0"/>
    <n v="2"/>
    <m/>
    <n v="1"/>
    <n v="5.8"/>
    <m/>
    <m/>
    <n v="0.14000000000000001"/>
    <m/>
    <n v="90"/>
    <n v="87"/>
    <n v="3"/>
    <n v="0"/>
    <n v="8"/>
    <n v="8"/>
    <n v="0"/>
    <n v="1"/>
    <n v="1"/>
    <n v="34"/>
    <n v="6"/>
    <n v="1"/>
    <n v="90"/>
    <n v="0.30000000000000382"/>
    <n v="87"/>
    <n v="0.5799999999999973"/>
    <n v="8"/>
    <n v="0.17777777777777731"/>
    <n v="8"/>
    <n v="0.26666666666666683"/>
    <n v="3"/>
    <n v="0.20000000000000018"/>
    <n v="0"/>
    <n v="1.3877787807814457E-16"/>
    <n v="0"/>
    <x v="4"/>
  </r>
  <r>
    <s v="CASTROL"/>
    <x v="1"/>
    <d v="2011-04-27T00:00:00"/>
    <s v="SIN"/>
    <s v="UPA400"/>
    <x v="75"/>
    <x v="344"/>
    <n v="661014"/>
    <n v="129182"/>
    <n v="0"/>
    <n v="7"/>
    <m/>
    <n v="6"/>
    <n v="7.3"/>
    <n v="37.5"/>
    <n v="0"/>
    <n v="0.1"/>
    <s v="Clara"/>
    <n v="198"/>
    <n v="165"/>
    <n v="5"/>
    <n v="1"/>
    <n v="29"/>
    <n v="14"/>
    <n v="0"/>
    <n v="1"/>
    <n v="0"/>
    <n v="48"/>
    <n v="19"/>
    <n v="2"/>
    <n v="198"/>
    <n v="0.66000000000000347"/>
    <n v="165"/>
    <n v="1"/>
    <n v="29"/>
    <n v="0.64444444444444393"/>
    <n v="14"/>
    <n v="0.46666666666666679"/>
    <n v="5"/>
    <n v="0.33333333333333348"/>
    <n v="1"/>
    <n v="0.10000000000000014"/>
    <n v="0"/>
    <x v="5"/>
  </r>
  <r>
    <s v="CASTROL"/>
    <x v="1"/>
    <d v="2011-04-27T00:00:00"/>
    <s v="SIN"/>
    <s v="UPA400"/>
    <x v="75"/>
    <x v="108"/>
    <n v="632906"/>
    <n v="101074"/>
    <n v="0"/>
    <n v="6"/>
    <n v="0"/>
    <n v="6"/>
    <n v="7.2"/>
    <n v="37.4"/>
    <n v="0.1"/>
    <n v="0.1"/>
    <s v="Clara"/>
    <n v="133"/>
    <n v="118"/>
    <n v="6"/>
    <n v="1"/>
    <n v="22"/>
    <n v="12"/>
    <n v="0"/>
    <n v="1"/>
    <n v="0"/>
    <n v="45"/>
    <n v="19"/>
    <n v="1"/>
    <n v="133"/>
    <n v="0.44333333333333808"/>
    <n v="118"/>
    <n v="0.78666666666666529"/>
    <n v="22"/>
    <n v="0.48888888888888821"/>
    <n v="12"/>
    <n v="0.40000000000000013"/>
    <n v="6"/>
    <n v="0.40000000000000013"/>
    <n v="1"/>
    <n v="0.10000000000000014"/>
    <n v="0"/>
    <x v="6"/>
  </r>
  <r>
    <s v="CASTROL"/>
    <x v="1"/>
    <d v="2011-04-27T00:00:00"/>
    <s v="SIN"/>
    <s v="UPA400"/>
    <x v="75"/>
    <x v="218"/>
    <n v="600614"/>
    <n v="68782"/>
    <n v="0"/>
    <n v="32.6"/>
    <n v="0"/>
    <n v="9.3000000000000007"/>
    <n v="8"/>
    <n v="39"/>
    <m/>
    <n v="-1"/>
    <s v="Oscura"/>
    <n v="135.6"/>
    <n v="113.2"/>
    <n v="4.0999999999999996"/>
    <n v="4.3"/>
    <n v="16.2"/>
    <n v="17.100000000000001"/>
    <n v="0.9"/>
    <n v="0"/>
    <n v="0"/>
    <n v="124.2"/>
    <n v="25"/>
    <n v="6"/>
    <n v="136"/>
    <n v="0.45333333333333814"/>
    <n v="113"/>
    <n v="0.75333333333333174"/>
    <n v="16"/>
    <n v="0.35555555555555501"/>
    <n v="17"/>
    <n v="0.56666666666666676"/>
    <n v="4"/>
    <n v="0.26666666666666683"/>
    <n v="4"/>
    <n v="0.40000000000000013"/>
    <n v="0"/>
    <x v="7"/>
  </r>
  <r>
    <s v="CASTROL "/>
    <x v="1"/>
    <d v="2011-04-27T00:00:00"/>
    <s v="SIN"/>
    <s v="UPA400"/>
    <x v="75"/>
    <x v="29"/>
    <n v="569847"/>
    <n v="38013"/>
    <n v="0"/>
    <n v="0"/>
    <n v="0"/>
    <n v="3.7"/>
    <n v="6.9"/>
    <n v="37.200000000000003"/>
    <m/>
    <n v="-1"/>
    <s v="Oscura"/>
    <n v="35.4"/>
    <n v="24"/>
    <n v="0.6"/>
    <n v="0.4"/>
    <n v="5"/>
    <n v="9.9"/>
    <n v="1.8"/>
    <n v="0"/>
    <n v="0"/>
    <n v="71.099999999999994"/>
    <n v="34.700000000000003"/>
    <n v="1.1000000000000001"/>
    <n v="35"/>
    <n v="0.11666666666667042"/>
    <n v="24"/>
    <n v="0.15999999999999748"/>
    <n v="5"/>
    <n v="0.11111111111111063"/>
    <n v="10"/>
    <n v="0.33339999999999997"/>
    <n v="1"/>
    <n v="6.666666666666686E-2"/>
    <n v="0"/>
    <n v="1.3877787807814457E-16"/>
    <n v="0"/>
    <x v="8"/>
  </r>
  <r>
    <s v="SHELL"/>
    <x v="1"/>
    <d v="2011-04-27T00:00:00"/>
    <s v="SIN"/>
    <s v="UPA400"/>
    <x v="75"/>
    <x v="214"/>
    <n v="588027"/>
    <n v="41048"/>
    <n v="0"/>
    <n v="0"/>
    <n v="0"/>
    <n v="16.899999999999999"/>
    <n v="6.8"/>
    <n v="40.200000000000003"/>
    <m/>
    <n v="-1"/>
    <s v="Oscura"/>
    <n v="159.9"/>
    <n v="26.5"/>
    <n v="3.4"/>
    <n v="0.9"/>
    <n v="2.6"/>
    <n v="17.8"/>
    <n v="0"/>
    <n v="4.3"/>
    <n v="0"/>
    <n v="27"/>
    <n v="36.5"/>
    <n v="0.2"/>
    <n v="160"/>
    <n v="0.5333333333333381"/>
    <n v="27"/>
    <n v="0.17999999999999744"/>
    <n v="3"/>
    <n v="6.666666666666618E-2"/>
    <n v="18"/>
    <n v="0.60000000000000009"/>
    <n v="3"/>
    <n v="0.20000000000000018"/>
    <n v="1"/>
    <n v="0.10000000000000014"/>
    <n v="0"/>
    <x v="9"/>
  </r>
  <r>
    <m/>
    <x v="1"/>
    <d v="2014-12-31T00:00:00"/>
    <s v="SIN"/>
    <s v="UPA400"/>
    <x v="76"/>
    <x v="345"/>
    <n v="811841"/>
    <n v="44225"/>
    <n v="0"/>
    <n v="11"/>
    <m/>
    <n v="2"/>
    <n v="5.9"/>
    <m/>
    <m/>
    <n v="7.0000000000000007E-2"/>
    <m/>
    <n v="37"/>
    <n v="287"/>
    <n v="0"/>
    <n v="1"/>
    <n v="10"/>
    <n v="3"/>
    <n v="1"/>
    <n v="3"/>
    <n v="0"/>
    <n v="38"/>
    <n v="5"/>
    <n v="1"/>
    <n v="37"/>
    <n v="0.12333333333333707"/>
    <n v="287"/>
    <n v="1"/>
    <n v="10"/>
    <n v="0.22222222222222177"/>
    <n v="3"/>
    <n v="0.1000000000000002"/>
    <n v="0"/>
    <n v="1.9428902930940239E-16"/>
    <n v="1"/>
    <n v="0.10000000000000014"/>
    <n v="1"/>
    <x v="0"/>
  </r>
  <r>
    <s v="SHELL"/>
    <x v="1"/>
    <d v="2014-12-31T00:00:00"/>
    <s v="SIN"/>
    <s v="UPA400"/>
    <x v="76"/>
    <x v="139"/>
    <n v="776711"/>
    <n v="34274"/>
    <n v="0"/>
    <n v="5"/>
    <m/>
    <n v="2"/>
    <n v="6.1219999999999999"/>
    <n v="28.79"/>
    <n v="1.18"/>
    <n v="0.52"/>
    <m/>
    <n v="100"/>
    <n v="163"/>
    <n v="3"/>
    <n v="1"/>
    <n v="7"/>
    <n v="10"/>
    <n v="0"/>
    <m/>
    <n v="0"/>
    <n v="33"/>
    <n v="4"/>
    <n v="1"/>
    <n v="100"/>
    <n v="0.33333333333333737"/>
    <n v="163"/>
    <n v="1"/>
    <n v="7"/>
    <n v="0.15555555555555509"/>
    <n v="10"/>
    <n v="0.33339999999999997"/>
    <n v="3"/>
    <n v="0.20000000000000018"/>
    <n v="1"/>
    <n v="0.10000000000000014"/>
    <n v="0"/>
    <x v="1"/>
  </r>
  <r>
    <s v="CASTROL"/>
    <x v="1"/>
    <d v="2014-12-31T00:00:00"/>
    <s v="SIN"/>
    <s v="UPA400"/>
    <x v="76"/>
    <x v="2"/>
    <n v="764993"/>
    <n v="49832"/>
    <n v="0"/>
    <n v="3"/>
    <m/>
    <n v="1"/>
    <n v="6.0839999999999996"/>
    <n v="28.39"/>
    <n v="1.29"/>
    <n v="0.2"/>
    <m/>
    <n v="91"/>
    <n v="127"/>
    <n v="2"/>
    <n v="1"/>
    <n v="6"/>
    <n v="9"/>
    <n v="0"/>
    <m/>
    <n v="0"/>
    <n v="30"/>
    <n v="2"/>
    <n v="0"/>
    <n v="91"/>
    <n v="0.30333333333333717"/>
    <n v="127"/>
    <n v="0.84666666666666568"/>
    <n v="6"/>
    <n v="0.13333333333333286"/>
    <n v="9"/>
    <n v="0.30000000000000016"/>
    <n v="2"/>
    <n v="0.13333333333333353"/>
    <n v="1"/>
    <n v="0.10000000000000014"/>
    <n v="0"/>
    <x v="2"/>
  </r>
  <r>
    <s v="SHELL"/>
    <x v="1"/>
    <d v="2014-12-31T00:00:00"/>
    <s v="CON"/>
    <s v="UPA400"/>
    <x v="76"/>
    <x v="91"/>
    <n v="767236"/>
    <n v="24799"/>
    <n v="0"/>
    <n v="4"/>
    <m/>
    <n v="1"/>
    <n v="6.3"/>
    <m/>
    <m/>
    <n v="0.48"/>
    <m/>
    <n v="80"/>
    <n v="135"/>
    <n v="4"/>
    <n v="1"/>
    <n v="5"/>
    <n v="12"/>
    <n v="1"/>
    <n v="1"/>
    <n v="0"/>
    <n v="42"/>
    <n v="6"/>
    <n v="1"/>
    <n v="80"/>
    <n v="0.26666666666667027"/>
    <n v="135"/>
    <n v="0.89999999999999936"/>
    <n v="5"/>
    <n v="0.11111111111111063"/>
    <n v="12"/>
    <n v="0.40000000000000013"/>
    <n v="4"/>
    <n v="0.26666666666666683"/>
    <n v="1"/>
    <n v="0.10000000000000014"/>
    <n v="0"/>
    <x v="3"/>
  </r>
  <r>
    <s v="CASTROL"/>
    <x v="1"/>
    <d v="2014-12-31T00:00:00"/>
    <s v="CON"/>
    <s v="UPA400"/>
    <x v="76"/>
    <x v="40"/>
    <n v="736854"/>
    <n v="102652"/>
    <n v="0"/>
    <n v="9"/>
    <m/>
    <n v="7"/>
    <n v="7"/>
    <n v="36.1"/>
    <n v="1.2"/>
    <n v="7.0000000000000007E-2"/>
    <m/>
    <n v="260"/>
    <n v="410"/>
    <n v="16"/>
    <n v="2"/>
    <n v="18"/>
    <n v="17"/>
    <n v="1"/>
    <n v="4"/>
    <n v="1"/>
    <n v="53"/>
    <n v="23"/>
    <n v="4"/>
    <n v="260"/>
    <n v="0.86666666666666803"/>
    <n v="410"/>
    <n v="1"/>
    <n v="18"/>
    <n v="0.39999999999999941"/>
    <n v="17"/>
    <n v="0.56666666666666676"/>
    <n v="16"/>
    <n v="1"/>
    <n v="2"/>
    <n v="0.20000000000000015"/>
    <n v="0"/>
    <x v="4"/>
  </r>
  <r>
    <s v="CASTROL"/>
    <x v="1"/>
    <d v="2014-12-31T00:00:00"/>
    <s v="CON"/>
    <s v="UPA400"/>
    <x v="76"/>
    <x v="228"/>
    <n v="695004"/>
    <n v="60802"/>
    <n v="0"/>
    <n v="5"/>
    <m/>
    <n v="3"/>
    <n v="7.2"/>
    <n v="36.299999999999997"/>
    <n v="0.62"/>
    <n v="7.0000000000000007E-2"/>
    <s v=""/>
    <n v="203"/>
    <n v="144"/>
    <n v="4"/>
    <n v="1"/>
    <n v="8"/>
    <n v="15"/>
    <n v="0"/>
    <n v="1"/>
    <n v="0"/>
    <n v="46"/>
    <n v="27"/>
    <n v="5"/>
    <n v="203"/>
    <n v="0.67666666666666997"/>
    <n v="144"/>
    <n v="0.95999999999999974"/>
    <n v="8"/>
    <n v="0.17777777777777731"/>
    <n v="15"/>
    <n v="0.50000000000000011"/>
    <n v="4"/>
    <n v="0.26666666666666683"/>
    <n v="1"/>
    <n v="0.10000000000000014"/>
    <n v="0"/>
    <x v="5"/>
  </r>
  <r>
    <s v="CASTROL"/>
    <x v="1"/>
    <d v="2014-12-31T00:00:00"/>
    <s v="CON"/>
    <s v="UPA400"/>
    <x v="76"/>
    <x v="67"/>
    <n v="663724"/>
    <n v="29522"/>
    <n v="0"/>
    <n v="3"/>
    <n v="0"/>
    <n v="3"/>
    <n v="7.2"/>
    <n v="37.6"/>
    <n v="0.9"/>
    <n v="0.1"/>
    <s v="Clara"/>
    <n v="92"/>
    <n v="82"/>
    <n v="3"/>
    <n v="0"/>
    <n v="5"/>
    <n v="11"/>
    <n v="0"/>
    <n v="0"/>
    <n v="0"/>
    <n v="48"/>
    <n v="26"/>
    <n v="4"/>
    <n v="92"/>
    <n v="0.30666666666667053"/>
    <n v="82"/>
    <n v="0.54666666666666375"/>
    <n v="5"/>
    <n v="0.11111111111111063"/>
    <n v="11"/>
    <n v="0.36666666666666681"/>
    <n v="3"/>
    <n v="0.20000000000000018"/>
    <n v="0"/>
    <n v="1.3877787807814457E-16"/>
    <n v="0"/>
    <x v="6"/>
  </r>
  <r>
    <s v="CASTROL"/>
    <x v="1"/>
    <d v="2014-12-31T00:00:00"/>
    <s v="CON"/>
    <s v="UPA400"/>
    <x v="76"/>
    <x v="346"/>
    <n v="634202"/>
    <n v="176679"/>
    <n v="0"/>
    <n v="7"/>
    <n v="-1"/>
    <n v="11"/>
    <n v="7.2"/>
    <n v="38.200000000000003"/>
    <n v="0.2"/>
    <n v="0.1"/>
    <s v="Clara"/>
    <n v="559"/>
    <n v="239"/>
    <n v="12"/>
    <n v="1"/>
    <n v="17"/>
    <n v="29"/>
    <n v="1"/>
    <n v="2"/>
    <n v="-1"/>
    <n v="142"/>
    <n v="91"/>
    <n v="18"/>
    <n v="559"/>
    <n v="1.5"/>
    <n v="239"/>
    <n v="1"/>
    <n v="17"/>
    <n v="0.37777777777777721"/>
    <n v="29"/>
    <n v="0.96666666666666667"/>
    <n v="12"/>
    <n v="0.8"/>
    <n v="1"/>
    <n v="0.10000000000000014"/>
    <n v="0"/>
    <x v="7"/>
  </r>
  <r>
    <s v="CASTROL"/>
    <x v="1"/>
    <d v="2014-12-31T00:00:00"/>
    <s v="CON"/>
    <s v="UPA400"/>
    <x v="76"/>
    <x v="262"/>
    <n v="601649"/>
    <n v="144156"/>
    <n v="0"/>
    <n v="4.2"/>
    <n v="0"/>
    <n v="17"/>
    <n v="6.9"/>
    <n v="38"/>
    <m/>
    <n v="-1"/>
    <s v="Oscura"/>
    <n v="183.4"/>
    <n v="136"/>
    <n v="12.2"/>
    <n v="7.5"/>
    <n v="17.2"/>
    <n v="32.700000000000003"/>
    <n v="0.9"/>
    <n v="0"/>
    <n v="0"/>
    <n v="238.2"/>
    <n v="63"/>
    <n v="13.8"/>
    <n v="183"/>
    <n v="0.61000000000000398"/>
    <n v="136"/>
    <n v="0.90666666666666607"/>
    <n v="17"/>
    <n v="0.37777777777777721"/>
    <n v="33"/>
    <n v="1"/>
    <n v="12"/>
    <n v="0.8"/>
    <n v="8"/>
    <n v="0.8"/>
    <n v="0"/>
    <x v="8"/>
  </r>
  <r>
    <s v="CASTROL"/>
    <x v="1"/>
    <d v="2014-12-31T00:00:00"/>
    <s v="CON"/>
    <s v="UPA400"/>
    <x v="76"/>
    <x v="94"/>
    <n v="568948"/>
    <n v="113651"/>
    <n v="0"/>
    <n v="0"/>
    <n v="0"/>
    <n v="21.6"/>
    <n v="7"/>
    <n v="38.799999999999997"/>
    <m/>
    <n v="-1"/>
    <s v="Oscura"/>
    <n v="0"/>
    <n v="65.900000000000006"/>
    <n v="9.8000000000000007"/>
    <n v="6"/>
    <n v="0.8"/>
    <n v="40.1"/>
    <n v="1.6"/>
    <n v="3"/>
    <n v="0"/>
    <n v="430.9"/>
    <n v="32.9"/>
    <n v="18.3"/>
    <n v="0"/>
    <n v="3.8380756905986857E-15"/>
    <n v="66"/>
    <n v="0.43999999999999695"/>
    <n v="1"/>
    <n v="2.222222222222173E-2"/>
    <n v="40"/>
    <n v="1"/>
    <n v="10"/>
    <n v="0.66666666666666674"/>
    <n v="6"/>
    <n v="0.60000000000000009"/>
    <n v="0"/>
    <x v="9"/>
  </r>
  <r>
    <s v="CASTROL"/>
    <x v="1"/>
    <d v="2010-08-10T00:00:00"/>
    <s v="SIN"/>
    <s v="UPA400"/>
    <x v="77"/>
    <x v="347"/>
    <n v="828127"/>
    <n v="29493"/>
    <n v="0"/>
    <n v="4"/>
    <m/>
    <n v="2"/>
    <n v="6.8"/>
    <m/>
    <m/>
    <n v="0"/>
    <s v="Clara"/>
    <n v="56"/>
    <n v="76"/>
    <n v="4"/>
    <n v="0"/>
    <n v="4"/>
    <n v="7"/>
    <n v="0"/>
    <n v="0"/>
    <n v="0"/>
    <n v="34"/>
    <n v="5"/>
    <n v="0"/>
    <n v="56"/>
    <n v="0.18666666666667028"/>
    <n v="76"/>
    <n v="0.50666666666666349"/>
    <n v="4"/>
    <n v="8.8888888888888407E-2"/>
    <n v="7"/>
    <n v="0.2333333333333335"/>
    <n v="4"/>
    <n v="0.26666666666666683"/>
    <n v="0"/>
    <n v="1.3877787807814457E-16"/>
    <n v="1"/>
    <x v="0"/>
  </r>
  <r>
    <m/>
    <x v="1"/>
    <d v="2010-08-10T00:00:00"/>
    <s v="SIN"/>
    <s v="UPA400"/>
    <x v="77"/>
    <x v="210"/>
    <n v="798769"/>
    <n v="85584"/>
    <n v="0"/>
    <n v="3"/>
    <m/>
    <n v="2"/>
    <n v="6"/>
    <m/>
    <m/>
    <n v="0.09"/>
    <m/>
    <n v="84"/>
    <n v="110"/>
    <n v="2"/>
    <n v="1"/>
    <n v="6"/>
    <n v="9"/>
    <n v="0"/>
    <n v="1"/>
    <n v="1"/>
    <n v="34"/>
    <n v="12"/>
    <n v="0"/>
    <n v="84"/>
    <n v="0.28000000000000369"/>
    <n v="110"/>
    <n v="0.73333333333333162"/>
    <n v="6"/>
    <n v="0.13333333333333286"/>
    <n v="9"/>
    <n v="0.30000000000000016"/>
    <n v="2"/>
    <n v="0.13333333333333353"/>
    <n v="1"/>
    <n v="0.10000000000000014"/>
    <n v="0"/>
    <x v="1"/>
  </r>
  <r>
    <m/>
    <x v="1"/>
    <d v="2010-08-10T00:00:00"/>
    <s v="SIN"/>
    <s v="UPA400"/>
    <x v="77"/>
    <x v="348"/>
    <n v="759830"/>
    <n v="46645"/>
    <n v="0"/>
    <n v="4"/>
    <m/>
    <n v="1"/>
    <n v="5.8"/>
    <m/>
    <m/>
    <n v="0.33"/>
    <m/>
    <n v="95"/>
    <n v="76"/>
    <n v="7"/>
    <n v="0"/>
    <n v="13"/>
    <n v="10"/>
    <n v="1"/>
    <n v="1"/>
    <n v="1"/>
    <n v="31"/>
    <n v="3"/>
    <n v="0"/>
    <n v="95"/>
    <n v="0.31666666666667059"/>
    <n v="76"/>
    <n v="0.50666666666666349"/>
    <n v="13"/>
    <n v="0.28888888888888842"/>
    <n v="10"/>
    <n v="0.33339999999999997"/>
    <n v="7"/>
    <n v="0.46666666666666679"/>
    <n v="0"/>
    <n v="1.3877787807814457E-16"/>
    <n v="0"/>
    <x v="2"/>
  </r>
  <r>
    <s v="CASTROL"/>
    <x v="1"/>
    <d v="2010-08-10T00:00:00"/>
    <s v="SIN"/>
    <s v="UPA400"/>
    <x v="77"/>
    <x v="2"/>
    <n v="783454"/>
    <n v="53467"/>
    <n v="0"/>
    <n v="3"/>
    <m/>
    <n v="3"/>
    <n v="5.98"/>
    <n v="28.36"/>
    <n v="1.18"/>
    <n v="0.1"/>
    <m/>
    <n v="117"/>
    <n v="132"/>
    <n v="2"/>
    <n v="1"/>
    <n v="9"/>
    <n v="11"/>
    <n v="0"/>
    <m/>
    <n v="0"/>
    <n v="32"/>
    <n v="5"/>
    <n v="1"/>
    <n v="117"/>
    <n v="0.3900000000000044"/>
    <n v="132"/>
    <n v="0.87999999999999923"/>
    <n v="9"/>
    <n v="0.19999999999999954"/>
    <n v="11"/>
    <n v="0.36666666666666681"/>
    <n v="2"/>
    <n v="0.13333333333333353"/>
    <n v="1"/>
    <n v="0.10000000000000014"/>
    <n v="0"/>
    <x v="3"/>
  </r>
  <r>
    <s v="SHELL"/>
    <x v="1"/>
    <d v="2010-08-10T00:00:00"/>
    <s v="SIN"/>
    <s v="UPA400"/>
    <x v="77"/>
    <x v="79"/>
    <n v="698369"/>
    <n v="33206"/>
    <n v="0"/>
    <n v="3"/>
    <m/>
    <n v="3"/>
    <n v="6.3"/>
    <s v=""/>
    <s v=""/>
    <n v="0.86"/>
    <s v=""/>
    <n v="101"/>
    <n v="136"/>
    <n v="3"/>
    <n v="1"/>
    <n v="13"/>
    <n v="13"/>
    <n v="1"/>
    <n v="1"/>
    <n v="1"/>
    <n v="40"/>
    <n v="13"/>
    <n v="1"/>
    <n v="101"/>
    <n v="0.33666666666667072"/>
    <n v="136"/>
    <n v="0.90666666666666607"/>
    <n v="13"/>
    <n v="0.28888888888888842"/>
    <n v="13"/>
    <n v="0.43333333333333346"/>
    <n v="3"/>
    <n v="0.20000000000000018"/>
    <n v="1"/>
    <n v="0.10000000000000014"/>
    <n v="0"/>
    <x v="4"/>
  </r>
  <r>
    <s v="SHELL"/>
    <x v="1"/>
    <d v="2010-08-10T00:00:00"/>
    <s v="SIN"/>
    <s v="UPA400"/>
    <x v="77"/>
    <x v="313"/>
    <n v="665163"/>
    <n v="184361"/>
    <n v="0"/>
    <n v="10"/>
    <n v="0"/>
    <n v="8"/>
    <n v="7.2"/>
    <n v="38"/>
    <n v="0.5"/>
    <n v="0.1"/>
    <s v="Clara"/>
    <n v="383"/>
    <n v="202"/>
    <n v="11"/>
    <n v="1"/>
    <n v="26"/>
    <n v="22"/>
    <n v="0"/>
    <n v="1"/>
    <n v="0"/>
    <n v="93"/>
    <n v="70"/>
    <n v="3"/>
    <n v="383"/>
    <n v="1.3"/>
    <n v="202"/>
    <n v="1"/>
    <n v="26"/>
    <n v="0.57777777777777717"/>
    <n v="22"/>
    <n v="0.73333333333333339"/>
    <n v="11"/>
    <n v="0.73333333333333339"/>
    <n v="1"/>
    <n v="0.10000000000000014"/>
    <n v="0"/>
    <x v="5"/>
  </r>
  <r>
    <s v="CASTROL"/>
    <x v="1"/>
    <d v="2010-08-10T00:00:00"/>
    <s v="SIN"/>
    <s v="UPA400"/>
    <x v="77"/>
    <x v="349"/>
    <n v="629803"/>
    <n v="149001"/>
    <n v="0"/>
    <n v="5"/>
    <n v="-1"/>
    <n v="7"/>
    <n v="7.2"/>
    <n v="37.700000000000003"/>
    <n v="0.3"/>
    <n v="0.1"/>
    <s v="Clara"/>
    <n v="226"/>
    <n v="135"/>
    <n v="10"/>
    <n v="0"/>
    <n v="20"/>
    <n v="15"/>
    <n v="0"/>
    <n v="1"/>
    <n v="-1"/>
    <n v="97"/>
    <n v="72"/>
    <n v="2"/>
    <n v="226"/>
    <n v="0.75333333333333585"/>
    <n v="135"/>
    <n v="0.89999999999999936"/>
    <n v="20"/>
    <n v="0.44444444444444381"/>
    <n v="15"/>
    <n v="0.50000000000000011"/>
    <n v="10"/>
    <n v="0.66666666666666674"/>
    <n v="0"/>
    <n v="1.3877787807814457E-16"/>
    <n v="0"/>
    <x v="6"/>
  </r>
  <r>
    <s v="CASTROL"/>
    <x v="1"/>
    <d v="2010-08-10T00:00:00"/>
    <s v="SIN"/>
    <s v="UPA400"/>
    <x v="77"/>
    <x v="350"/>
    <n v="598088"/>
    <n v="117286"/>
    <n v="0"/>
    <n v="3.7"/>
    <n v="0"/>
    <n v="12.3"/>
    <n v="6.9"/>
    <n v="37.700000000000003"/>
    <m/>
    <n v="-1"/>
    <s v="Oscura"/>
    <n v="111.5"/>
    <n v="92.4"/>
    <n v="9.1999999999999993"/>
    <n v="1.2"/>
    <n v="19.399999999999999"/>
    <n v="20.100000000000001"/>
    <n v="2.2000000000000002"/>
    <n v="0"/>
    <n v="0"/>
    <n v="193"/>
    <n v="57.3"/>
    <n v="3.5"/>
    <n v="112"/>
    <n v="0.37333333333333762"/>
    <n v="92"/>
    <n v="0.61333333333333084"/>
    <n v="19"/>
    <n v="0.42222222222222161"/>
    <n v="20"/>
    <n v="0.66666666666666674"/>
    <n v="9"/>
    <n v="0.60000000000000009"/>
    <n v="1"/>
    <n v="0.10000000000000014"/>
    <n v="0"/>
    <x v="7"/>
  </r>
  <r>
    <s v="CASTROL"/>
    <x v="1"/>
    <d v="2010-08-10T00:00:00"/>
    <s v="SIN"/>
    <s v="UPA400"/>
    <x v="77"/>
    <x v="5"/>
    <n v="567206"/>
    <n v="86404"/>
    <n v="0"/>
    <n v="0"/>
    <n v="0"/>
    <n v="8.5"/>
    <n v="7.5"/>
    <n v="38.9"/>
    <m/>
    <n v="-1"/>
    <s v="Oscura"/>
    <n v="109.6"/>
    <n v="27.3"/>
    <n v="2.9"/>
    <n v="1.2"/>
    <n v="4.0999999999999996"/>
    <n v="14.3"/>
    <n v="0.9"/>
    <n v="2.7"/>
    <n v="0"/>
    <n v="237.3"/>
    <n v="49.7"/>
    <n v="0.8"/>
    <n v="110"/>
    <n v="0.36666666666667092"/>
    <n v="27"/>
    <n v="0.17999999999999744"/>
    <n v="4"/>
    <n v="8.8888888888888407E-2"/>
    <n v="14"/>
    <n v="0.46666666666666679"/>
    <n v="3"/>
    <n v="0.20000000000000018"/>
    <n v="1"/>
    <n v="0.10000000000000014"/>
    <n v="0"/>
    <x v="8"/>
  </r>
  <r>
    <s v="CASTROL"/>
    <x v="1"/>
    <d v="2010-08-10T00:00:00"/>
    <s v="SIN"/>
    <s v="UPA400"/>
    <x v="77"/>
    <x v="88"/>
    <n v="524759"/>
    <n v="43957"/>
    <n v="0"/>
    <n v="4.2"/>
    <n v="0"/>
    <n v="7.1"/>
    <n v="6.9"/>
    <n v="36.9"/>
    <m/>
    <n v="-1"/>
    <s v="Oscura"/>
    <n v="50.3"/>
    <n v="55.4"/>
    <n v="2.8"/>
    <n v="1.6"/>
    <n v="18"/>
    <n v="6.9"/>
    <n v="1.2"/>
    <n v="1.4"/>
    <n v="0"/>
    <n v="324.89999999999998"/>
    <n v="60.2"/>
    <n v="6.1"/>
    <n v="50"/>
    <n v="0.16666666666667032"/>
    <n v="55"/>
    <n v="0.36666666666666375"/>
    <n v="18"/>
    <n v="0.39999999999999941"/>
    <n v="7"/>
    <n v="0.2333333333333335"/>
    <n v="3"/>
    <n v="0.20000000000000018"/>
    <n v="2"/>
    <n v="0.20000000000000015"/>
    <n v="0"/>
    <x v="9"/>
  </r>
  <r>
    <s v="SHELL"/>
    <x v="1"/>
    <d v="2011-12-10T00:00:00"/>
    <s v="SIN"/>
    <s v="UPA400"/>
    <x v="78"/>
    <x v="351"/>
    <n v="787311"/>
    <n v="46837"/>
    <n v="0"/>
    <n v="13"/>
    <m/>
    <n v="5"/>
    <n v="6.1"/>
    <m/>
    <m/>
    <n v="0.38"/>
    <m/>
    <n v="110"/>
    <n v="246"/>
    <n v="125"/>
    <n v="1"/>
    <n v="15"/>
    <n v="3"/>
    <n v="0"/>
    <n v="3"/>
    <n v="0"/>
    <n v="75"/>
    <n v="11"/>
    <n v="2"/>
    <n v="110"/>
    <n v="0.36666666666667092"/>
    <n v="246"/>
    <n v="1"/>
    <n v="15"/>
    <n v="0.33333333333333282"/>
    <n v="3"/>
    <n v="0.1000000000000002"/>
    <n v="125"/>
    <n v="1"/>
    <n v="1"/>
    <n v="0.10000000000000014"/>
    <n v="1"/>
    <x v="0"/>
  </r>
  <r>
    <m/>
    <x v="1"/>
    <d v="2011-12-10T00:00:00"/>
    <s v="SIN"/>
    <s v="UPA400"/>
    <x v="78"/>
    <x v="31"/>
    <n v="751540"/>
    <n v="11074"/>
    <n v="0"/>
    <n v="6"/>
    <m/>
    <n v="3"/>
    <n v="6.4"/>
    <m/>
    <m/>
    <n v="0.36"/>
    <m/>
    <n v="35"/>
    <n v="57"/>
    <n v="93"/>
    <n v="0"/>
    <n v="5"/>
    <n v="3"/>
    <n v="1"/>
    <n v="0"/>
    <n v="0"/>
    <n v="57"/>
    <n v="5"/>
    <n v="1"/>
    <n v="35"/>
    <n v="0.11666666666667042"/>
    <n v="57"/>
    <n v="0.37999999999999706"/>
    <n v="5"/>
    <n v="0.11111111111111063"/>
    <n v="3"/>
    <n v="0.1000000000000002"/>
    <n v="93"/>
    <n v="1"/>
    <n v="0"/>
    <n v="1.3877787807814457E-16"/>
    <n v="0"/>
    <x v="1"/>
  </r>
  <r>
    <s v="SHELL"/>
    <x v="1"/>
    <d v="2011-12-10T00:00:00"/>
    <s v="SIN"/>
    <s v="UPA400"/>
    <x v="78"/>
    <x v="352"/>
    <n v="779569"/>
    <n v="49582"/>
    <n v="0"/>
    <n v="3"/>
    <m/>
    <n v="3"/>
    <n v="6"/>
    <m/>
    <m/>
    <n v="0.05"/>
    <m/>
    <n v="94"/>
    <n v="110"/>
    <n v="2"/>
    <n v="0"/>
    <n v="9"/>
    <n v="12"/>
    <n v="0"/>
    <n v="1"/>
    <n v="1"/>
    <n v="34"/>
    <n v="5"/>
    <n v="1"/>
    <n v="94"/>
    <n v="0.31333333333333724"/>
    <n v="110"/>
    <n v="0.73333333333333162"/>
    <n v="9"/>
    <n v="0.19999999999999954"/>
    <n v="12"/>
    <n v="0.40000000000000013"/>
    <n v="2"/>
    <n v="0.13333333333333353"/>
    <n v="0"/>
    <n v="1.3877787807814457E-16"/>
    <n v="0"/>
    <x v="2"/>
  </r>
  <r>
    <s v="SHELL"/>
    <x v="1"/>
    <d v="2011-12-10T00:00:00"/>
    <s v="SIN"/>
    <s v="UPA400"/>
    <x v="78"/>
    <x v="9"/>
    <n v="767811"/>
    <n v="37824"/>
    <n v="0"/>
    <n v="3"/>
    <m/>
    <n v="3"/>
    <n v="6.2"/>
    <m/>
    <m/>
    <n v="0.04"/>
    <m/>
    <n v="81"/>
    <n v="87"/>
    <n v="4"/>
    <n v="0"/>
    <n v="7"/>
    <n v="10"/>
    <n v="0"/>
    <n v="0"/>
    <n v="1"/>
    <n v="33"/>
    <n v="5"/>
    <n v="1"/>
    <n v="81"/>
    <n v="0.27000000000000363"/>
    <n v="87"/>
    <n v="0.5799999999999973"/>
    <n v="7"/>
    <n v="0.15555555555555509"/>
    <n v="10"/>
    <n v="0.33339999999999997"/>
    <n v="4"/>
    <n v="0.26666666666666683"/>
    <n v="0"/>
    <n v="1.3877787807814457E-16"/>
    <e v="#REF!"/>
    <x v="13"/>
  </r>
  <r>
    <s v="CASTROL"/>
    <x v="1"/>
    <d v="2011-12-10T00:00:00"/>
    <s v="SIN"/>
    <s v="UPA400"/>
    <x v="78"/>
    <x v="353"/>
    <n v="712607"/>
    <n v="34406"/>
    <n v="0"/>
    <n v="4"/>
    <m/>
    <n v="2"/>
    <n v="6.4"/>
    <m/>
    <m/>
    <n v="0.82"/>
    <m/>
    <n v="94"/>
    <n v="105"/>
    <n v="4"/>
    <n v="1"/>
    <n v="7"/>
    <n v="14"/>
    <n v="0"/>
    <n v="1"/>
    <n v="0"/>
    <n v="29"/>
    <n v="3"/>
    <n v="0"/>
    <n v="94"/>
    <n v="0.31333333333333724"/>
    <n v="105"/>
    <n v="0.69999999999999807"/>
    <n v="7"/>
    <n v="0.15555555555555509"/>
    <n v="14"/>
    <n v="0.46666666666666679"/>
    <n v="4"/>
    <n v="0.26666666666666683"/>
    <n v="1"/>
    <n v="0.10000000000000014"/>
    <n v="0"/>
    <x v="13"/>
  </r>
  <r>
    <s v="CASTROL"/>
    <x v="1"/>
    <d v="2011-12-10T00:00:00"/>
    <s v="SIN"/>
    <s v="UPA400"/>
    <x v="78"/>
    <x v="155"/>
    <n v="678201"/>
    <n v="143256"/>
    <n v="0"/>
    <n v="4"/>
    <m/>
    <n v="6"/>
    <n v="7.2"/>
    <n v="37.200000000000003"/>
    <n v="1"/>
    <n v="0.1"/>
    <s v="Clara"/>
    <n v="224"/>
    <n v="177"/>
    <n v="6"/>
    <n v="1"/>
    <n v="13"/>
    <n v="16"/>
    <n v="0"/>
    <n v="1"/>
    <n v="0"/>
    <n v="40"/>
    <n v="15"/>
    <n v="1"/>
    <n v="224"/>
    <n v="0.74666666666666925"/>
    <n v="177"/>
    <n v="1"/>
    <n v="13"/>
    <n v="0.28888888888888842"/>
    <n v="16"/>
    <n v="0.53333333333333344"/>
    <n v="6"/>
    <n v="0.40000000000000013"/>
    <n v="1"/>
    <n v="0.10000000000000014"/>
    <n v="0"/>
    <x v="13"/>
  </r>
  <r>
    <s v="CASTROL"/>
    <x v="1"/>
    <d v="2011-12-10T00:00:00"/>
    <s v="SIN"/>
    <s v="UPA400"/>
    <x v="78"/>
    <x v="265"/>
    <n v="656599"/>
    <n v="121654"/>
    <n v="0"/>
    <n v="7"/>
    <n v="0"/>
    <n v="5"/>
    <n v="7.2"/>
    <n v="37.5"/>
    <n v="0.6"/>
    <n v="0.1"/>
    <s v="Clara"/>
    <n v="295"/>
    <n v="241"/>
    <n v="8"/>
    <n v="1"/>
    <n v="13"/>
    <n v="22"/>
    <n v="0"/>
    <n v="2"/>
    <n v="0"/>
    <n v="35"/>
    <n v="12"/>
    <n v="2"/>
    <n v="295"/>
    <n v="0.9833333333333335"/>
    <n v="241"/>
    <n v="1"/>
    <n v="13"/>
    <n v="0.28888888888888842"/>
    <n v="22"/>
    <n v="0.73333333333333339"/>
    <n v="8"/>
    <n v="0.53333333333333344"/>
    <n v="1"/>
    <n v="0.10000000000000014"/>
    <n v="0"/>
    <x v="13"/>
  </r>
  <r>
    <s v="CASTROL"/>
    <x v="1"/>
    <d v="2011-12-10T00:00:00"/>
    <s v="SIN"/>
    <s v="UPA400"/>
    <x v="78"/>
    <x v="48"/>
    <n v="624623"/>
    <n v="89678"/>
    <n v="0"/>
    <n v="5"/>
    <n v="-1"/>
    <n v="5"/>
    <n v="7.2"/>
    <n v="38.6"/>
    <n v="0"/>
    <n v="0.1"/>
    <s v="Clara"/>
    <n v="225"/>
    <n v="180"/>
    <n v="6"/>
    <n v="0"/>
    <n v="11"/>
    <n v="16"/>
    <n v="0"/>
    <n v="1"/>
    <n v="-1"/>
    <n v="41"/>
    <n v="11"/>
    <n v="2"/>
    <n v="225"/>
    <n v="0.75000000000000255"/>
    <n v="180"/>
    <n v="1"/>
    <n v="11"/>
    <n v="0.24444444444444399"/>
    <n v="16"/>
    <n v="0.53333333333333344"/>
    <n v="6"/>
    <n v="0.40000000000000013"/>
    <n v="0"/>
    <n v="1.3877787807814457E-16"/>
    <n v="0"/>
    <x v="13"/>
  </r>
  <r>
    <s v="Shell ATF VM"/>
    <x v="1"/>
    <d v="2011-12-10T00:00:00"/>
    <s v="SIN"/>
    <s v="UPA400"/>
    <x v="78"/>
    <x v="340"/>
    <n v="594831"/>
    <n v="59886"/>
    <n v="0"/>
    <n v="1.4"/>
    <n v="0"/>
    <n v="7.4"/>
    <n v="7"/>
    <n v="38.200000000000003"/>
    <m/>
    <n v="-1"/>
    <s v="Oscura"/>
    <n v="125.7"/>
    <n v="106.8"/>
    <n v="3.3"/>
    <n v="1.5"/>
    <n v="7.6"/>
    <n v="18.8"/>
    <n v="0.9"/>
    <n v="0"/>
    <n v="0"/>
    <n v="24.8"/>
    <n v="21.8"/>
    <n v="0"/>
    <n v="126"/>
    <n v="0.42000000000000459"/>
    <n v="107"/>
    <n v="0.71333333333333149"/>
    <n v="8"/>
    <n v="0.17777777777777731"/>
    <n v="19"/>
    <n v="0.63333333333333341"/>
    <n v="3"/>
    <n v="0.20000000000000018"/>
    <n v="2"/>
    <n v="0.20000000000000015"/>
    <n v="0"/>
    <x v="13"/>
  </r>
  <r>
    <s v="CASTROL"/>
    <x v="1"/>
    <d v="2011-07-28T00:00:00"/>
    <s v="SIN"/>
    <s v="UPA400"/>
    <x v="79"/>
    <x v="193"/>
    <n v="860476"/>
    <n v="29362"/>
    <n v="0"/>
    <n v="11"/>
    <m/>
    <n v="3"/>
    <n v="6.9"/>
    <m/>
    <m/>
    <n v="0.03"/>
    <s v="Clara"/>
    <n v="272"/>
    <n v="224"/>
    <n v="13"/>
    <n v="1"/>
    <n v="33"/>
    <n v="17"/>
    <n v="1"/>
    <n v="2"/>
    <n v="0"/>
    <n v="38"/>
    <n v="8"/>
    <n v="1"/>
    <n v="272"/>
    <n v="0.90666666666666762"/>
    <n v="224"/>
    <n v="1"/>
    <n v="33"/>
    <n v="0.73333333333333295"/>
    <n v="17"/>
    <n v="0.56666666666666676"/>
    <n v="13"/>
    <n v="0.8666666666666667"/>
    <n v="1"/>
    <n v="0.10000000000000014"/>
    <n v="1"/>
    <x v="0"/>
  </r>
  <r>
    <m/>
    <x v="1"/>
    <d v="2011-07-28T00:00:00"/>
    <s v="SIN"/>
    <s v="UPA400"/>
    <x v="79"/>
    <x v="354"/>
    <n v="831351"/>
    <n v="88914"/>
    <n v="0"/>
    <n v="20"/>
    <m/>
    <n v="4"/>
    <n v="5.8"/>
    <m/>
    <m/>
    <n v="0.35"/>
    <m/>
    <n v="491"/>
    <n v="463"/>
    <n v="8"/>
    <n v="2"/>
    <n v="71"/>
    <n v="30"/>
    <n v="2"/>
    <n v="5"/>
    <n v="1"/>
    <n v="43"/>
    <n v="7"/>
    <n v="2"/>
    <n v="491"/>
    <n v="1.3"/>
    <n v="463"/>
    <n v="1"/>
    <n v="71"/>
    <n v="1"/>
    <n v="30"/>
    <n v="1"/>
    <n v="8"/>
    <n v="0.53333333333333344"/>
    <n v="2"/>
    <n v="0.20000000000000015"/>
    <n v="0"/>
    <x v="1"/>
  </r>
  <r>
    <m/>
    <x v="1"/>
    <d v="2011-07-28T00:00:00"/>
    <s v="SIN"/>
    <s v="UPA400"/>
    <x v="79"/>
    <x v="199"/>
    <n v="789253"/>
    <n v="46816"/>
    <n v="0"/>
    <n v="5"/>
    <m/>
    <n v="2"/>
    <n v="6"/>
    <m/>
    <m/>
    <n v="0.43"/>
    <m/>
    <n v="101"/>
    <n v="190"/>
    <n v="3"/>
    <n v="1"/>
    <n v="10"/>
    <n v="14"/>
    <n v="1"/>
    <n v="1"/>
    <n v="0"/>
    <n v="37"/>
    <n v="5"/>
    <n v="1"/>
    <n v="101"/>
    <n v="0.33666666666667072"/>
    <n v="190"/>
    <n v="1"/>
    <n v="10"/>
    <n v="0.22222222222222177"/>
    <n v="14"/>
    <n v="0.46666666666666679"/>
    <n v="3"/>
    <n v="0.20000000000000018"/>
    <n v="1"/>
    <n v="0.10000000000000014"/>
    <n v="0"/>
    <x v="2"/>
  </r>
  <r>
    <s v="CASTROL"/>
    <x v="1"/>
    <d v="2011-07-28T00:00:00"/>
    <s v="SIN"/>
    <s v="UPA400"/>
    <x v="79"/>
    <x v="2"/>
    <n v="788239"/>
    <n v="43602"/>
    <n v="0"/>
    <n v="7"/>
    <m/>
    <n v="3"/>
    <n v="5.867"/>
    <n v="27.5"/>
    <n v="1.22"/>
    <n v="0.17"/>
    <m/>
    <n v="55"/>
    <n v="81"/>
    <n v="12"/>
    <n v="0"/>
    <n v="14"/>
    <n v="5"/>
    <n v="0"/>
    <m/>
    <n v="0"/>
    <n v="43"/>
    <n v="5"/>
    <n v="2"/>
    <n v="55"/>
    <n v="0.18333333333333696"/>
    <n v="81"/>
    <n v="0.53999999999999704"/>
    <n v="14"/>
    <n v="0.31111111111111062"/>
    <n v="5"/>
    <n v="0.16666666666666685"/>
    <n v="12"/>
    <n v="0.8"/>
    <n v="0"/>
    <n v="1.3877787807814457E-16"/>
    <n v="0"/>
    <x v="3"/>
  </r>
  <r>
    <s v="CASTROL"/>
    <x v="1"/>
    <d v="2011-07-28T00:00:00"/>
    <s v="SIN"/>
    <s v="UPA400"/>
    <x v="79"/>
    <x v="3"/>
    <n v="714288"/>
    <n v="29651"/>
    <n v="0"/>
    <n v="2"/>
    <m/>
    <n v="3"/>
    <n v="6.2"/>
    <m/>
    <m/>
    <n v="0.41"/>
    <m/>
    <n v="77"/>
    <n v="45"/>
    <n v="3"/>
    <n v="0"/>
    <n v="3"/>
    <n v="7"/>
    <n v="0"/>
    <n v="0"/>
    <n v="0"/>
    <n v="30"/>
    <n v="7"/>
    <n v="1"/>
    <n v="77"/>
    <n v="0.25666666666667021"/>
    <n v="45"/>
    <n v="0.29999999999999721"/>
    <n v="3"/>
    <n v="6.666666666666618E-2"/>
    <n v="7"/>
    <n v="0.2333333333333335"/>
    <n v="3"/>
    <n v="0.20000000000000018"/>
    <n v="0"/>
    <n v="1.3877787807814457E-16"/>
    <n v="0"/>
    <x v="4"/>
  </r>
  <r>
    <s v="CASTROL"/>
    <x v="1"/>
    <d v="2011-07-28T00:00:00"/>
    <s v="SIN"/>
    <s v="UPA400"/>
    <x v="79"/>
    <x v="40"/>
    <n v="744539"/>
    <n v="101396"/>
    <n v="0"/>
    <n v="5"/>
    <m/>
    <n v="3"/>
    <n v="6.7"/>
    <n v="33.5"/>
    <n v="1.06"/>
    <n v="0.04"/>
    <m/>
    <n v="83"/>
    <n v="95"/>
    <n v="5"/>
    <n v="0"/>
    <n v="13"/>
    <n v="11"/>
    <n v="1"/>
    <n v="1"/>
    <n v="1"/>
    <n v="39"/>
    <n v="9"/>
    <n v="1"/>
    <n v="83"/>
    <n v="0.27666666666667034"/>
    <n v="95"/>
    <n v="0.63333333333333097"/>
    <n v="13"/>
    <n v="0.28888888888888842"/>
    <n v="11"/>
    <n v="0.36666666666666681"/>
    <n v="5"/>
    <n v="0.33333333333333348"/>
    <n v="0"/>
    <n v="1.3877787807814457E-16"/>
    <n v="0"/>
    <x v="5"/>
  </r>
  <r>
    <s v="CASTROL"/>
    <x v="1"/>
    <d v="2011-07-28T00:00:00"/>
    <s v="SIN"/>
    <s v="UPA400"/>
    <x v="79"/>
    <x v="273"/>
    <n v="706500"/>
    <n v="63357"/>
    <n v="0"/>
    <n v="7"/>
    <m/>
    <n v="3"/>
    <n v="7"/>
    <n v="35.799999999999997"/>
    <n v="0.73"/>
    <n v="0.04"/>
    <s v=""/>
    <n v="71"/>
    <n v="83"/>
    <n v="3"/>
    <n v="0"/>
    <n v="11"/>
    <n v="7"/>
    <n v="0"/>
    <n v="0"/>
    <n v="0"/>
    <n v="42"/>
    <n v="13"/>
    <n v="1"/>
    <n v="71"/>
    <n v="0.23666666666667019"/>
    <n v="83"/>
    <n v="0.55333333333333046"/>
    <n v="11"/>
    <n v="0.24444444444444399"/>
    <n v="7"/>
    <n v="0.2333333333333335"/>
    <n v="3"/>
    <n v="0.20000000000000018"/>
    <n v="0"/>
    <n v="1.3877787807814457E-16"/>
    <n v="0"/>
    <x v="6"/>
  </r>
  <r>
    <s v="CASTROL"/>
    <x v="1"/>
    <d v="2011-07-28T00:00:00"/>
    <s v="SIN"/>
    <s v="UPA400"/>
    <x v="79"/>
    <x v="67"/>
    <n v="673444"/>
    <n v="30301"/>
    <n v="0"/>
    <n v="6"/>
    <n v="0"/>
    <n v="2"/>
    <n v="7.2"/>
    <n v="37.200000000000003"/>
    <n v="0"/>
    <n v="0.1"/>
    <s v="Clara"/>
    <n v="76"/>
    <n v="73"/>
    <n v="2"/>
    <n v="0"/>
    <n v="8"/>
    <n v="9"/>
    <n v="0"/>
    <n v="0"/>
    <n v="0"/>
    <n v="31"/>
    <n v="4"/>
    <n v="1"/>
    <n v="76"/>
    <n v="0.25333333333333685"/>
    <n v="73"/>
    <n v="0.48666666666666353"/>
    <n v="8"/>
    <n v="0.17777777777777731"/>
    <n v="9"/>
    <n v="0.30000000000000016"/>
    <n v="2"/>
    <n v="0.13333333333333353"/>
    <n v="0"/>
    <n v="1.3877787807814457E-16"/>
    <n v="0"/>
    <x v="7"/>
  </r>
  <r>
    <s v="CASTROL"/>
    <x v="1"/>
    <d v="2011-07-28T00:00:00"/>
    <s v="SIN"/>
    <s v="UPA400"/>
    <x v="79"/>
    <x v="261"/>
    <n v="643143"/>
    <n v="182865"/>
    <n v="0"/>
    <n v="5"/>
    <n v="-1"/>
    <n v="6"/>
    <n v="7.1"/>
    <n v="37.200000000000003"/>
    <n v="0.1"/>
    <n v="0.1"/>
    <s v="Clara"/>
    <n v="108"/>
    <n v="124"/>
    <n v="7"/>
    <n v="0"/>
    <n v="14"/>
    <n v="11"/>
    <n v="1"/>
    <n v="1"/>
    <n v="-1"/>
    <n v="40"/>
    <n v="2"/>
    <n v="1"/>
    <n v="108"/>
    <n v="0.36000000000000421"/>
    <n v="124"/>
    <n v="0.82666666666666555"/>
    <n v="14"/>
    <n v="0.31111111111111062"/>
    <n v="11"/>
    <n v="0.36666666666666681"/>
    <n v="7"/>
    <n v="0.46666666666666679"/>
    <n v="0"/>
    <n v="1.3877787807814457E-16"/>
    <n v="0"/>
    <x v="8"/>
  </r>
  <r>
    <s v="SHELL"/>
    <x v="1"/>
    <d v="2011-07-28T00:00:00"/>
    <s v="SIN"/>
    <s v="UPA400"/>
    <x v="79"/>
    <x v="355"/>
    <n v="563961"/>
    <n v="29016"/>
    <n v="0"/>
    <n v="0"/>
    <n v="0.1"/>
    <n v="2.4"/>
    <n v="7.3"/>
    <n v="40.1"/>
    <m/>
    <n v="0"/>
    <s v="Oscura"/>
    <n v="117.3"/>
    <n v="25.4"/>
    <n v="4"/>
    <n v="5.9"/>
    <n v="2.4"/>
    <n v="20.9"/>
    <n v="1.1000000000000001"/>
    <n v="0.8"/>
    <n v="0"/>
    <n v="20.100000000000001"/>
    <n v="17.899999999999999"/>
    <n v="0.6"/>
    <n v="117"/>
    <n v="0.3900000000000044"/>
    <n v="25"/>
    <n v="0.16666666666666413"/>
    <n v="2"/>
    <n v="4.4444444444443953E-2"/>
    <n v="21"/>
    <n v="0.70000000000000007"/>
    <n v="4"/>
    <n v="0.26666666666666683"/>
    <n v="6"/>
    <n v="0.60000000000000009"/>
    <n v="0"/>
    <x v="9"/>
  </r>
  <r>
    <s v="SHELL"/>
    <x v="1"/>
    <d v="2011-07-28T00:00:00"/>
    <s v="SIN"/>
    <s v="UPA400"/>
    <x v="79"/>
    <x v="192"/>
    <n v="534945"/>
    <n v="212659"/>
    <n v="0"/>
    <n v="0"/>
    <n v="0"/>
    <n v="2.4"/>
    <n v="7"/>
    <n v="37"/>
    <m/>
    <n v="-1"/>
    <s v="Oscura"/>
    <n v="162.19999999999999"/>
    <n v="108.7"/>
    <n v="8.8000000000000007"/>
    <n v="4.5999999999999996"/>
    <n v="7.2"/>
    <n v="8.4"/>
    <n v="0.5"/>
    <n v="0.9"/>
    <n v="0"/>
    <n v="38.6"/>
    <n v="20.6"/>
    <n v="0.3"/>
    <n v="162"/>
    <n v="0.5400000000000047"/>
    <n v="109"/>
    <n v="0.72666666666666491"/>
    <n v="7"/>
    <n v="0.15555555555555509"/>
    <n v="8"/>
    <n v="0.26666666666666683"/>
    <n v="9"/>
    <n v="0.60000000000000009"/>
    <n v="5"/>
    <n v="0.50000000000000011"/>
    <n v="0"/>
    <x v="10"/>
  </r>
  <r>
    <s v="SHELL"/>
    <x v="1"/>
    <d v="2011-12-14T00:00:00"/>
    <s v="SIN"/>
    <s v="UPA400"/>
    <x v="80"/>
    <x v="356"/>
    <n v="844221"/>
    <n v="38644"/>
    <n v="0"/>
    <n v="7"/>
    <m/>
    <n v="7"/>
    <n v="6.7"/>
    <m/>
    <m/>
    <n v="0.08"/>
    <m/>
    <n v="74"/>
    <n v="81"/>
    <n v="0"/>
    <n v="0"/>
    <n v="4"/>
    <n v="6"/>
    <n v="0"/>
    <n v="1"/>
    <n v="0"/>
    <n v="104"/>
    <n v="8"/>
    <n v="0"/>
    <n v="74"/>
    <n v="0.24666666666667017"/>
    <n v="81"/>
    <n v="0.53999999999999704"/>
    <n v="4"/>
    <n v="8.8888888888888407E-2"/>
    <n v="6"/>
    <n v="0.20000000000000018"/>
    <n v="0"/>
    <n v="1.9428902930940239E-16"/>
    <n v="0"/>
    <n v="1.3877787807814457E-16"/>
    <n v="1"/>
    <x v="0"/>
  </r>
  <r>
    <m/>
    <x v="1"/>
    <d v="2011-12-14T00:00:00"/>
    <s v="SIN"/>
    <s v="UPA400"/>
    <x v="80"/>
    <x v="31"/>
    <n v="808038"/>
    <n v="2181"/>
    <n v="0"/>
    <n v="5"/>
    <m/>
    <n v="5"/>
    <n v="6.9"/>
    <m/>
    <m/>
    <n v="0.13"/>
    <m/>
    <n v="32"/>
    <n v="52"/>
    <n v="1"/>
    <n v="0"/>
    <n v="2"/>
    <n v="4"/>
    <n v="0"/>
    <n v="0"/>
    <n v="0"/>
    <n v="80"/>
    <n v="4"/>
    <n v="1"/>
    <n v="32"/>
    <n v="0.10666666666667043"/>
    <n v="52"/>
    <n v="0.34666666666666379"/>
    <n v="2"/>
    <n v="4.4444444444443953E-2"/>
    <n v="4"/>
    <n v="0.13333333333333353"/>
    <n v="1"/>
    <n v="6.666666666666686E-2"/>
    <n v="0"/>
    <n v="1.3877787807814457E-16"/>
    <n v="0"/>
    <x v="1"/>
  </r>
  <r>
    <m/>
    <x v="1"/>
    <d v="2011-12-14T00:00:00"/>
    <s v="SIN"/>
    <s v="UPA400"/>
    <x v="80"/>
    <x v="284"/>
    <n v="805577"/>
    <n v="90416"/>
    <n v="0"/>
    <n v="5"/>
    <m/>
    <n v="2"/>
    <n v="5.8"/>
    <m/>
    <m/>
    <n v="0.04"/>
    <m/>
    <n v="110"/>
    <n v="196"/>
    <n v="3"/>
    <n v="1"/>
    <n v="9"/>
    <n v="11"/>
    <n v="1"/>
    <n v="3"/>
    <n v="1"/>
    <n v="69"/>
    <n v="38"/>
    <n v="1"/>
    <n v="110"/>
    <n v="0.36666666666667092"/>
    <n v="196"/>
    <n v="1"/>
    <n v="9"/>
    <n v="0.19999999999999954"/>
    <n v="11"/>
    <n v="0.36666666666666681"/>
    <n v="3"/>
    <n v="0.20000000000000018"/>
    <n v="1"/>
    <n v="0.10000000000000014"/>
    <n v="0"/>
    <x v="2"/>
  </r>
  <r>
    <s v="CASTROL"/>
    <x v="1"/>
    <d v="2011-12-14T00:00:00"/>
    <s v="SIN"/>
    <s v="UPA400"/>
    <x v="80"/>
    <x v="2"/>
    <n v="783532"/>
    <n v="48132"/>
    <n v="0"/>
    <n v="3"/>
    <m/>
    <n v="8"/>
    <n v="6.1909999999999998"/>
    <n v="28.79"/>
    <n v="1.02"/>
    <n v="7.0000000000000007E-2"/>
    <m/>
    <n v="48"/>
    <n v="70"/>
    <n v="232"/>
    <n v="0"/>
    <n v="6"/>
    <n v="3"/>
    <n v="0"/>
    <m/>
    <n v="0"/>
    <n v="29"/>
    <n v="2"/>
    <n v="2"/>
    <n v="48"/>
    <n v="0.16000000000000367"/>
    <n v="70"/>
    <n v="0.46666666666666357"/>
    <n v="6"/>
    <n v="0.13333333333333286"/>
    <n v="3"/>
    <n v="0.1000000000000002"/>
    <n v="232"/>
    <n v="1"/>
    <n v="0"/>
    <n v="1.3877787807814457E-16"/>
    <n v="0"/>
    <x v="3"/>
  </r>
  <r>
    <s v="CASTROL"/>
    <x v="1"/>
    <d v="2011-12-14T00:00:00"/>
    <s v="SIN"/>
    <s v="UPA400"/>
    <x v="80"/>
    <x v="357"/>
    <n v="781750"/>
    <n v="46350"/>
    <n v="0"/>
    <n v="3"/>
    <m/>
    <n v="10"/>
    <n v="5.8"/>
    <m/>
    <m/>
    <n v="0.12"/>
    <m/>
    <n v="73"/>
    <n v="91"/>
    <n v="260"/>
    <n v="0"/>
    <n v="8"/>
    <n v="6"/>
    <n v="0"/>
    <n v="1"/>
    <n v="0"/>
    <n v="35"/>
    <n v="4"/>
    <n v="1"/>
    <n v="73"/>
    <n v="0.24333333333333684"/>
    <n v="91"/>
    <n v="0.60666666666666413"/>
    <n v="8"/>
    <n v="0.17777777777777731"/>
    <n v="6"/>
    <n v="0.20000000000000018"/>
    <n v="260"/>
    <n v="1"/>
    <n v="0"/>
    <n v="1.3877787807814457E-16"/>
    <n v="0"/>
    <x v="4"/>
  </r>
  <r>
    <s v="CASTROL"/>
    <x v="1"/>
    <d v="2011-12-14T00:00:00"/>
    <s v="SIN"/>
    <s v="UPA400"/>
    <x v="80"/>
    <x v="3"/>
    <n v="774851"/>
    <n v="39451"/>
    <n v="0"/>
    <n v="2"/>
    <m/>
    <n v="8"/>
    <n v="6"/>
    <m/>
    <m/>
    <n v="0.11"/>
    <m/>
    <n v="57"/>
    <n v="72"/>
    <n v="278"/>
    <n v="0"/>
    <n v="6"/>
    <n v="6"/>
    <n v="0"/>
    <n v="0"/>
    <n v="1"/>
    <n v="33"/>
    <n v="4"/>
    <n v="1"/>
    <n v="57"/>
    <n v="0.19000000000000361"/>
    <n v="72"/>
    <n v="0.47999999999999687"/>
    <n v="6"/>
    <n v="0.13333333333333286"/>
    <n v="6"/>
    <n v="0.20000000000000018"/>
    <n v="278"/>
    <n v="1"/>
    <n v="0"/>
    <n v="1.3877787807814457E-16"/>
    <n v="0"/>
    <x v="5"/>
  </r>
  <r>
    <s v="CASTROL"/>
    <x v="1"/>
    <d v="2011-12-14T00:00:00"/>
    <s v="SIN"/>
    <s v="UPA400"/>
    <x v="80"/>
    <x v="165"/>
    <n v="728963"/>
    <n v="106749"/>
    <n v="0"/>
    <n v="9"/>
    <m/>
    <n v="7"/>
    <n v="7"/>
    <n v="36.1"/>
    <n v="1.19"/>
    <n v="7.0000000000000007E-2"/>
    <m/>
    <n v="1225"/>
    <n v="401"/>
    <n v="16"/>
    <n v="2"/>
    <n v="16"/>
    <n v="16"/>
    <n v="0"/>
    <n v="4"/>
    <n v="1"/>
    <n v="60"/>
    <n v="27"/>
    <n v="4"/>
    <n v="1225"/>
    <n v="1"/>
    <n v="401"/>
    <n v="1"/>
    <n v="16"/>
    <n v="0.35555555555555501"/>
    <n v="16"/>
    <n v="0.53333333333333344"/>
    <n v="16"/>
    <n v="1"/>
    <n v="2"/>
    <n v="0.20000000000000015"/>
    <n v="0"/>
    <x v="6"/>
  </r>
  <r>
    <s v="CASTROL"/>
    <x v="1"/>
    <d v="2011-12-14T00:00:00"/>
    <s v="SIN"/>
    <s v="UPA400"/>
    <x v="80"/>
    <x v="102"/>
    <n v="687963"/>
    <n v="65749"/>
    <n v="0"/>
    <n v="3"/>
    <m/>
    <n v="3"/>
    <n v="7.1"/>
    <n v="36.299999999999997"/>
    <n v="0.9"/>
    <n v="0.1"/>
    <s v="Clara"/>
    <n v="110"/>
    <n v="146"/>
    <n v="4"/>
    <n v="1"/>
    <n v="7"/>
    <n v="12"/>
    <n v="0"/>
    <n v="1"/>
    <n v="0"/>
    <n v="42"/>
    <n v="14"/>
    <n v="1"/>
    <n v="110"/>
    <n v="0.36666666666667092"/>
    <n v="146"/>
    <n v="0.97333333333333316"/>
    <n v="7"/>
    <n v="0.15555555555555509"/>
    <n v="12"/>
    <n v="0.40000000000000013"/>
    <n v="4"/>
    <n v="0.26666666666666683"/>
    <n v="1"/>
    <n v="0.10000000000000014"/>
    <n v="0"/>
    <x v="7"/>
  </r>
  <r>
    <s v="Shell ATF VM Plus"/>
    <x v="1"/>
    <d v="2011-12-14T00:00:00"/>
    <s v="SIN"/>
    <s v="UPA400"/>
    <x v="80"/>
    <x v="358"/>
    <n v="655976"/>
    <n v="33762"/>
    <n v="0"/>
    <n v="3"/>
    <n v="0"/>
    <n v="2"/>
    <n v="7.1"/>
    <n v="37.1"/>
    <n v="0.6"/>
    <n v="0.1"/>
    <s v="Clara"/>
    <n v="92"/>
    <n v="132"/>
    <n v="3"/>
    <n v="0"/>
    <n v="7"/>
    <n v="11"/>
    <n v="0"/>
    <n v="1"/>
    <n v="0"/>
    <n v="42"/>
    <n v="17"/>
    <n v="1"/>
    <n v="92"/>
    <n v="0.30666666666667053"/>
    <n v="132"/>
    <n v="0.87999999999999923"/>
    <n v="7"/>
    <n v="0.15555555555555509"/>
    <n v="11"/>
    <n v="0.36666666666666681"/>
    <n v="3"/>
    <n v="0.20000000000000018"/>
    <n v="0"/>
    <n v="1.3877787807814457E-16"/>
    <n v="0"/>
    <x v="8"/>
  </r>
  <r>
    <s v="SHELL"/>
    <x v="1"/>
    <d v="2011-12-14T00:00:00"/>
    <s v="SIN"/>
    <s v="UPA400"/>
    <x v="80"/>
    <x v="359"/>
    <n v="609644"/>
    <n v="149366"/>
    <n v="0"/>
    <n v="0.4"/>
    <n v="0"/>
    <n v="16.8"/>
    <n v="6.9"/>
    <n v="37.9"/>
    <m/>
    <n v="-1"/>
    <s v="Oscura"/>
    <n v="85.6"/>
    <n v="67.7"/>
    <n v="7.7"/>
    <n v="4.5"/>
    <n v="10.8"/>
    <n v="24.3"/>
    <n v="1.3"/>
    <n v="0"/>
    <n v="0"/>
    <n v="199.6"/>
    <n v="76.3"/>
    <n v="2.5"/>
    <n v="86"/>
    <n v="0.2866666666666704"/>
    <n v="68"/>
    <n v="0.45333333333333026"/>
    <n v="11"/>
    <n v="0.24444444444444399"/>
    <n v="24"/>
    <n v="0.8"/>
    <n v="8"/>
    <n v="0.53333333333333344"/>
    <n v="5"/>
    <n v="0.50000000000000011"/>
    <n v="0"/>
    <x v="9"/>
  </r>
  <r>
    <s v="SHELL"/>
    <x v="1"/>
    <d v="2011-12-14T00:00:00"/>
    <s v="SIN"/>
    <s v="UPA400"/>
    <x v="80"/>
    <x v="360"/>
    <n v="577011"/>
    <n v="116733"/>
    <n v="0"/>
    <n v="0"/>
    <n v="0"/>
    <n v="15"/>
    <n v="6.8"/>
    <n v="40"/>
    <m/>
    <n v="-1"/>
    <s v="Oscura"/>
    <n v="88.3"/>
    <n v="69.599999999999994"/>
    <n v="14.1"/>
    <n v="12.2"/>
    <n v="0"/>
    <n v="22.2"/>
    <n v="2.4"/>
    <n v="0"/>
    <n v="0"/>
    <n v="595.70000000000005"/>
    <n v="44"/>
    <n v="34.5"/>
    <n v="88"/>
    <n v="0.29333333333333711"/>
    <n v="70"/>
    <n v="0.46666666666666357"/>
    <n v="0"/>
    <n v="-4.9266146717741321E-16"/>
    <n v="22"/>
    <n v="0.73333333333333339"/>
    <n v="14"/>
    <n v="0.93333333333333335"/>
    <n v="12"/>
    <n v="1"/>
    <n v="0"/>
    <x v="10"/>
  </r>
  <r>
    <s v="CASTROL"/>
    <x v="1"/>
    <d v="2014-08-06T00:00:00"/>
    <s v="SIN"/>
    <s v="O500 EURO V"/>
    <x v="81"/>
    <x v="31"/>
    <n v="823788"/>
    <n v="12866"/>
    <n v="0"/>
    <n v="3"/>
    <m/>
    <n v="4"/>
    <n v="7"/>
    <n v="36.4"/>
    <n v="1.1299999999999999"/>
    <n v="0"/>
    <m/>
    <n v="17"/>
    <n v="53"/>
    <n v="6"/>
    <n v="0"/>
    <n v="5"/>
    <n v="2"/>
    <n v="0"/>
    <n v="0"/>
    <n v="0"/>
    <n v="39"/>
    <n v="3"/>
    <n v="1"/>
    <n v="17"/>
    <n v="5.6666666666670515E-2"/>
    <n v="53"/>
    <n v="0.35333333333333045"/>
    <n v="5"/>
    <n v="0.11111111111111063"/>
    <n v="2"/>
    <n v="6.6666666666666874E-2"/>
    <n v="6"/>
    <n v="0.40000000000000013"/>
    <n v="0"/>
    <n v="1.3877787807814457E-16"/>
    <n v="1"/>
    <x v="0"/>
  </r>
  <r>
    <s v="SHELL"/>
    <x v="1"/>
    <d v="2014-08-06T00:00:00"/>
    <s v="SIN"/>
    <s v="UPA400"/>
    <x v="81"/>
    <x v="25"/>
    <n v="775096"/>
    <n v="63812"/>
    <n v="0"/>
    <n v="4"/>
    <m/>
    <n v="2"/>
    <n v="5.9119999999999999"/>
    <n v="28.19"/>
    <n v="1.3"/>
    <n v="0.49"/>
    <m/>
    <n v="86"/>
    <n v="107"/>
    <n v="5"/>
    <n v="0"/>
    <n v="7"/>
    <n v="9"/>
    <n v="0"/>
    <m/>
    <n v="0"/>
    <n v="32"/>
    <n v="2"/>
    <n v="1"/>
    <n v="86"/>
    <n v="0.2866666666666704"/>
    <n v="107"/>
    <n v="0.71333333333333149"/>
    <n v="7"/>
    <n v="0.15555555555555509"/>
    <n v="9"/>
    <n v="0.30000000000000016"/>
    <n v="5"/>
    <n v="0.33333333333333348"/>
    <n v="0"/>
    <n v="1.3877787807814457E-16"/>
    <n v="0"/>
    <x v="1"/>
  </r>
  <r>
    <s v="CASTROL"/>
    <x v="1"/>
    <d v="2014-08-06T00:00:00"/>
    <s v="SIN"/>
    <s v="UPA400"/>
    <x v="81"/>
    <x v="13"/>
    <n v="753422"/>
    <n v="36817"/>
    <n v="0"/>
    <n v="2"/>
    <m/>
    <n v="2"/>
    <n v="5.9909999999999997"/>
    <n v="28.22"/>
    <n v="1.22"/>
    <n v="0.27"/>
    <m/>
    <n v="110"/>
    <n v="83"/>
    <n v="2"/>
    <n v="1"/>
    <n v="6"/>
    <n v="11"/>
    <n v="0"/>
    <m/>
    <n v="1"/>
    <n v="28"/>
    <n v="2"/>
    <n v="0"/>
    <n v="110"/>
    <n v="0.36666666666667092"/>
    <n v="83"/>
    <n v="0.55333333333333046"/>
    <n v="6"/>
    <n v="0.13333333333333286"/>
    <n v="11"/>
    <n v="0.36666666666666681"/>
    <n v="2"/>
    <n v="0.13333333333333353"/>
    <n v="1"/>
    <n v="0.10000000000000014"/>
    <n v="0"/>
    <x v="2"/>
  </r>
  <r>
    <s v="SHELL"/>
    <x v="1"/>
    <d v="2014-08-06T00:00:00"/>
    <s v="SIN"/>
    <s v="UPA400"/>
    <x v="81"/>
    <x v="14"/>
    <n v="757121"/>
    <n v="45837"/>
    <n v="0"/>
    <n v="3"/>
    <m/>
    <n v="1"/>
    <n v="6"/>
    <m/>
    <m/>
    <n v="0.28999999999999998"/>
    <m/>
    <n v="93"/>
    <n v="130"/>
    <n v="5"/>
    <n v="0"/>
    <n v="6"/>
    <n v="12"/>
    <n v="0"/>
    <n v="1"/>
    <n v="0"/>
    <n v="30"/>
    <n v="5"/>
    <n v="1"/>
    <n v="93"/>
    <n v="0.31000000000000388"/>
    <n v="130"/>
    <n v="0.86670000000000003"/>
    <n v="6"/>
    <n v="0.13333333333333286"/>
    <n v="12"/>
    <n v="0.40000000000000013"/>
    <n v="5"/>
    <n v="0.33333333333333348"/>
    <n v="0"/>
    <n v="1.3877787807814457E-16"/>
    <n v="0"/>
    <x v="3"/>
  </r>
  <r>
    <s v="CASTROL"/>
    <x v="1"/>
    <d v="2014-08-06T00:00:00"/>
    <s v="CON"/>
    <s v="UPA400"/>
    <x v="81"/>
    <x v="79"/>
    <n v="689855"/>
    <n v="30916"/>
    <n v="0"/>
    <n v="3"/>
    <m/>
    <n v="3"/>
    <n v="6.2"/>
    <s v=""/>
    <s v=""/>
    <n v="0.71"/>
    <s v=""/>
    <n v="82"/>
    <n v="116"/>
    <n v="3"/>
    <n v="0"/>
    <n v="9"/>
    <n v="9"/>
    <n v="0"/>
    <n v="1"/>
    <n v="0"/>
    <n v="25"/>
    <n v="4"/>
    <n v="1"/>
    <n v="82"/>
    <n v="0.27333333333333698"/>
    <n v="116"/>
    <n v="0.77333333333333187"/>
    <n v="9"/>
    <n v="0.19999999999999954"/>
    <n v="9"/>
    <n v="0.30000000000000016"/>
    <n v="3"/>
    <n v="0.20000000000000018"/>
    <n v="0"/>
    <n v="1.3877787807814457E-16"/>
    <n v="0"/>
    <x v="4"/>
  </r>
  <r>
    <s v="CASTROL"/>
    <x v="1"/>
    <d v="2014-08-06T00:00:00"/>
    <s v="CON"/>
    <s v="UPA400"/>
    <x v="81"/>
    <x v="361"/>
    <n v="658939"/>
    <n v="182250"/>
    <n v="0"/>
    <n v="6"/>
    <n v="0"/>
    <n v="11"/>
    <n v="7.1"/>
    <n v="37"/>
    <n v="0.1"/>
    <n v="0.1"/>
    <s v="Clara"/>
    <n v="229"/>
    <n v="255"/>
    <n v="9"/>
    <n v="1"/>
    <n v="21"/>
    <n v="15"/>
    <n v="0"/>
    <n v="2"/>
    <n v="0"/>
    <n v="44"/>
    <n v="18"/>
    <n v="4"/>
    <n v="229"/>
    <n v="0.76333333333333575"/>
    <n v="255"/>
    <n v="1"/>
    <n v="21"/>
    <n v="0.46666666666666601"/>
    <n v="15"/>
    <n v="0.50000000000000011"/>
    <n v="9"/>
    <n v="0.60000000000000009"/>
    <n v="1"/>
    <n v="0.10000000000000014"/>
    <n v="0"/>
    <x v="5"/>
  </r>
  <r>
    <s v="CASTROL"/>
    <x v="1"/>
    <d v="2014-08-06T00:00:00"/>
    <s v="CON"/>
    <s v="UPA400"/>
    <x v="81"/>
    <x v="197"/>
    <n v="623729"/>
    <n v="147040"/>
    <n v="0"/>
    <n v="7"/>
    <n v="-1"/>
    <n v="11"/>
    <n v="7"/>
    <n v="37"/>
    <n v="0.2"/>
    <n v="0.1"/>
    <s v="Clara"/>
    <n v="261"/>
    <n v="246"/>
    <n v="11"/>
    <n v="1"/>
    <n v="21"/>
    <n v="15"/>
    <n v="1"/>
    <n v="2"/>
    <n v="-1"/>
    <n v="48"/>
    <n v="22"/>
    <n v="4"/>
    <n v="261"/>
    <n v="0.87000000000000133"/>
    <n v="246"/>
    <n v="1"/>
    <n v="21"/>
    <n v="0.46666666666666601"/>
    <n v="15"/>
    <n v="0.50000000000000011"/>
    <n v="11"/>
    <n v="0.73333333333333339"/>
    <n v="1"/>
    <n v="0.10000000000000014"/>
    <n v="0"/>
    <x v="6"/>
  </r>
  <r>
    <s v="SHELL"/>
    <x v="1"/>
    <d v="2014-08-06T00:00:00"/>
    <s v="CON"/>
    <s v="UPA400"/>
    <x v="81"/>
    <x v="362"/>
    <n v="622214"/>
    <n v="111758"/>
    <n v="0"/>
    <n v="5"/>
    <n v="-1"/>
    <n v="7"/>
    <n v="7.1"/>
    <n v="20"/>
    <n v="0.1"/>
    <n v="0.1"/>
    <s v="Clara"/>
    <n v="233"/>
    <n v="210"/>
    <n v="9"/>
    <n v="1"/>
    <n v="17"/>
    <n v="0"/>
    <n v="0"/>
    <n v="2"/>
    <n v="-1"/>
    <n v="341"/>
    <n v="66"/>
    <n v="2"/>
    <n v="233"/>
    <n v="0.77666666666666895"/>
    <n v="210"/>
    <n v="1"/>
    <n v="17"/>
    <n v="0.37777777777777721"/>
    <n v="0"/>
    <n v="2.0816681711721685E-16"/>
    <n v="9"/>
    <n v="0.60000000000000009"/>
    <n v="1"/>
    <n v="0.10000000000000014"/>
    <n v="0"/>
    <x v="7"/>
  </r>
  <r>
    <s v="SHELL"/>
    <x v="1"/>
    <d v="2014-08-06T00:00:00"/>
    <s v="CON"/>
    <s v="UPA400"/>
    <x v="81"/>
    <x v="363"/>
    <n v="614713"/>
    <n v="104257"/>
    <n v="0"/>
    <n v="0.9"/>
    <n v="0"/>
    <n v="11.8"/>
    <n v="7.1"/>
    <n v="38"/>
    <m/>
    <n v="-1"/>
    <s v="Oscura"/>
    <n v="179.3"/>
    <n v="151.4"/>
    <n v="9.1999999999999993"/>
    <n v="5.6"/>
    <n v="15"/>
    <n v="14.8"/>
    <n v="0.7"/>
    <n v="0"/>
    <n v="0"/>
    <n v="198.3"/>
    <n v="36.799999999999997"/>
    <n v="1.6"/>
    <n v="179"/>
    <n v="0.59666666666667079"/>
    <n v="151"/>
    <n v="1"/>
    <n v="15"/>
    <n v="0.33333333333333282"/>
    <n v="15"/>
    <n v="0.50000000000000011"/>
    <n v="9"/>
    <n v="0.60000000000000009"/>
    <n v="6"/>
    <n v="0.60000000000000009"/>
    <n v="0"/>
    <x v="8"/>
  </r>
  <r>
    <s v="CASTROL"/>
    <x v="1"/>
    <d v="2014-08-06T00:00:00"/>
    <s v="CON"/>
    <s v="UPA400"/>
    <x v="81"/>
    <x v="184"/>
    <n v="593529"/>
    <n v="116840"/>
    <n v="0"/>
    <n v="4.3"/>
    <n v="0"/>
    <n v="24.3"/>
    <n v="6.6"/>
    <n v="35.9"/>
    <m/>
    <n v="-1"/>
    <s v="Oscura"/>
    <n v="153"/>
    <n v="174"/>
    <n v="13.7"/>
    <n v="8.5"/>
    <n v="23.8"/>
    <n v="25.4"/>
    <n v="1.1000000000000001"/>
    <n v="0"/>
    <n v="0"/>
    <n v="179.2"/>
    <n v="38.6"/>
    <n v="4.5"/>
    <n v="153"/>
    <n v="0.510000000000005"/>
    <n v="174"/>
    <n v="1"/>
    <n v="24"/>
    <n v="0.53333333333333266"/>
    <n v="25"/>
    <n v="0.83333333333333337"/>
    <n v="14"/>
    <n v="0.93333333333333335"/>
    <n v="9"/>
    <n v="0.9"/>
    <n v="0"/>
    <x v="9"/>
  </r>
  <r>
    <s v="SHELL"/>
    <x v="1"/>
    <d v="2014-08-06T00:00:00"/>
    <s v="CON"/>
    <s v="UPA400"/>
    <x v="81"/>
    <x v="364"/>
    <n v="585911"/>
    <n v="75455"/>
    <n v="0"/>
    <n v="0"/>
    <n v="0"/>
    <n v="20.3"/>
    <n v="7.2"/>
    <n v="37.299999999999997"/>
    <m/>
    <n v="-1"/>
    <s v="Oscura"/>
    <n v="82.5"/>
    <n v="53.1"/>
    <n v="3.5"/>
    <n v="0.6"/>
    <n v="16.399999999999999"/>
    <n v="15.6"/>
    <n v="1.5"/>
    <n v="0"/>
    <n v="0"/>
    <n v="110.7"/>
    <n v="58.1"/>
    <n v="4.3"/>
    <n v="83"/>
    <n v="0.27666666666667034"/>
    <n v="53"/>
    <n v="0.35333333333333045"/>
    <n v="16"/>
    <n v="0.35555555555555501"/>
    <n v="16"/>
    <n v="0.53333333333333344"/>
    <n v="4"/>
    <n v="0.26666666666666683"/>
    <n v="1"/>
    <n v="0.10000000000000014"/>
    <n v="0"/>
    <x v="10"/>
  </r>
  <r>
    <s v="CASTROL"/>
    <x v="1"/>
    <d v="2014-08-06T00:00:00"/>
    <s v="CON"/>
    <s v="UPA400"/>
    <x v="81"/>
    <x v="280"/>
    <n v="561170"/>
    <n v="84481"/>
    <n v="0"/>
    <n v="0"/>
    <n v="0"/>
    <n v="20.6"/>
    <n v="6.9"/>
    <n v="39.700000000000003"/>
    <m/>
    <n v="-1"/>
    <s v="Oscura"/>
    <n v="111.7"/>
    <n v="56.6"/>
    <n v="7.1"/>
    <n v="7.8"/>
    <n v="1"/>
    <n v="18.5"/>
    <n v="1.1000000000000001"/>
    <n v="1.6"/>
    <n v="0"/>
    <n v="103.9"/>
    <n v="18.8"/>
    <n v="0.8"/>
    <n v="112"/>
    <n v="0.37333333333333762"/>
    <n v="57"/>
    <n v="0.37999999999999706"/>
    <n v="1"/>
    <n v="2.222222222222173E-2"/>
    <n v="19"/>
    <n v="0.63333333333333341"/>
    <n v="7"/>
    <n v="0.46666666666666679"/>
    <n v="8"/>
    <n v="0.8"/>
    <n v="0"/>
    <x v="11"/>
  </r>
  <r>
    <s v="CASTROL "/>
    <x v="1"/>
    <d v="2014-08-06T00:00:00"/>
    <s v="CON"/>
    <s v="UPA400"/>
    <x v="82"/>
    <x v="3"/>
    <n v="767135"/>
    <n v="50530"/>
    <n v="0"/>
    <n v="1"/>
    <m/>
    <n v="1"/>
    <n v="6.6"/>
    <m/>
    <m/>
    <n v="0.16"/>
    <m/>
    <n v="23"/>
    <n v="21"/>
    <n v="7"/>
    <n v="0"/>
    <n v="2"/>
    <n v="4"/>
    <n v="0"/>
    <n v="0"/>
    <n v="0"/>
    <n v="27"/>
    <n v="2"/>
    <n v="0"/>
    <n v="23"/>
    <n v="7.6666666666670491E-2"/>
    <n v="21"/>
    <n v="0.13999999999999752"/>
    <n v="2"/>
    <n v="4.4444444444443953E-2"/>
    <n v="4"/>
    <n v="0.13333333333333353"/>
    <n v="7"/>
    <n v="0.46666666666666679"/>
    <n v="0"/>
    <n v="1.3877787807814457E-16"/>
    <n v="0"/>
    <x v="12"/>
  </r>
  <r>
    <s v="CASTROL"/>
    <x v="1"/>
    <d v="2011-07-19T00:00:00"/>
    <s v="SIN"/>
    <s v="UPA400"/>
    <x v="83"/>
    <x v="263"/>
    <n v="863354"/>
    <n v="27318"/>
    <n v="0"/>
    <n v="5"/>
    <m/>
    <n v="1"/>
    <n v="6.9"/>
    <m/>
    <m/>
    <n v="0.02"/>
    <s v="Clara"/>
    <n v="57"/>
    <n v="71"/>
    <n v="3"/>
    <n v="0"/>
    <n v="11"/>
    <n v="9"/>
    <n v="1"/>
    <n v="0"/>
    <n v="0"/>
    <n v="34"/>
    <n v="3"/>
    <n v="1"/>
    <n v="57"/>
    <n v="0.19000000000000361"/>
    <n v="71"/>
    <n v="0.47333333333333022"/>
    <n v="11"/>
    <n v="0.24444444444444399"/>
    <n v="9"/>
    <n v="0.30000000000000016"/>
    <n v="3"/>
    <n v="0.20000000000000018"/>
    <n v="0"/>
    <n v="1.3877787807814457E-16"/>
    <n v="1"/>
    <x v="0"/>
  </r>
  <r>
    <m/>
    <x v="1"/>
    <d v="2011-07-19T00:00:00"/>
    <s v="SIN"/>
    <s v="UPA400"/>
    <x v="83"/>
    <x v="194"/>
    <n v="836168"/>
    <n v="91531"/>
    <n v="0"/>
    <n v="10"/>
    <m/>
    <n v="5"/>
    <n v="5.6"/>
    <m/>
    <m/>
    <n v="0.43"/>
    <m/>
    <n v="176"/>
    <n v="158"/>
    <n v="36"/>
    <n v="1"/>
    <n v="33"/>
    <n v="13"/>
    <n v="1"/>
    <n v="1"/>
    <n v="0"/>
    <n v="45"/>
    <n v="11"/>
    <n v="3"/>
    <n v="176"/>
    <n v="0.58666666666667089"/>
    <n v="158"/>
    <n v="1"/>
    <n v="33"/>
    <n v="0.73333333333333295"/>
    <n v="13"/>
    <n v="0.43333333333333346"/>
    <n v="36"/>
    <n v="1"/>
    <n v="1"/>
    <n v="0.10000000000000014"/>
    <n v="0"/>
    <x v="1"/>
  </r>
  <r>
    <s v="CASTROL"/>
    <x v="1"/>
    <d v="2011-07-19T00:00:00"/>
    <s v="SIN"/>
    <s v="UPA400"/>
    <x v="83"/>
    <x v="25"/>
    <n v="744929"/>
    <n v="17289"/>
    <n v="0"/>
    <n v="2"/>
    <m/>
    <n v="2"/>
    <n v="6.3040000000000003"/>
    <n v="29.11"/>
    <n v="1.3"/>
    <n v="0.13"/>
    <m/>
    <n v="36"/>
    <n v="31"/>
    <n v="1"/>
    <n v="0"/>
    <n v="3"/>
    <n v="3"/>
    <n v="0"/>
    <m/>
    <n v="0"/>
    <n v="26"/>
    <n v="0"/>
    <n v="0"/>
    <n v="36"/>
    <n v="0.12000000000000374"/>
    <n v="31"/>
    <n v="0.20666666666666406"/>
    <n v="3"/>
    <n v="6.666666666666618E-2"/>
    <n v="3"/>
    <n v="0.1000000000000002"/>
    <n v="1"/>
    <n v="6.666666666666686E-2"/>
    <n v="0"/>
    <n v="1.3877787807814457E-16"/>
    <n v="0"/>
    <x v="2"/>
  </r>
  <r>
    <s v="CASTROL"/>
    <x v="1"/>
    <d v="2011-07-19T00:00:00"/>
    <s v="SIN"/>
    <s v="UPA400"/>
    <x v="83"/>
    <x v="66"/>
    <n v="720405"/>
    <n v="113134"/>
    <n v="0"/>
    <n v="5"/>
    <m/>
    <n v="6"/>
    <n v="6.7"/>
    <n v="33.9"/>
    <n v="1.38"/>
    <n v="0.04"/>
    <m/>
    <n v="182"/>
    <n v="99"/>
    <n v="7"/>
    <n v="0"/>
    <n v="10"/>
    <n v="14"/>
    <n v="1"/>
    <n v="1"/>
    <n v="1"/>
    <n v="43"/>
    <n v="15"/>
    <n v="1"/>
    <n v="182"/>
    <n v="0.60666666666667068"/>
    <n v="99"/>
    <n v="0.6"/>
    <n v="10"/>
    <n v="0.22222222222222177"/>
    <n v="14"/>
    <n v="0.46666666666666679"/>
    <n v="7"/>
    <n v="0.46666666666666679"/>
    <n v="0"/>
    <n v="1.3877787807814457E-16"/>
    <n v="0"/>
    <x v="3"/>
  </r>
  <r>
    <s v="CASTROL"/>
    <x v="1"/>
    <d v="2011-07-19T00:00:00"/>
    <s v="SIN"/>
    <s v="UPA400"/>
    <x v="83"/>
    <x v="86"/>
    <n v="676756"/>
    <n v="69485"/>
    <n v="0"/>
    <n v="4"/>
    <m/>
    <n v="4"/>
    <n v="6.9"/>
    <n v="35.299999999999997"/>
    <n v="1.32"/>
    <n v="0.05"/>
    <s v="   CLARA"/>
    <n v="95"/>
    <n v="71"/>
    <n v="5"/>
    <n v="0"/>
    <n v="6"/>
    <n v="9"/>
    <n v="0"/>
    <n v="0"/>
    <n v="0"/>
    <n v="41"/>
    <n v="9"/>
    <n v="1"/>
    <n v="95"/>
    <n v="0.31666666666667059"/>
    <n v="71"/>
    <n v="0.47333333333333022"/>
    <n v="6"/>
    <n v="0.13333333333333286"/>
    <n v="9"/>
    <n v="0.30000000000000016"/>
    <n v="5"/>
    <n v="0.33333333333333348"/>
    <n v="0"/>
    <n v="1.3877787807814457E-16"/>
    <n v="0"/>
    <x v="4"/>
  </r>
  <r>
    <s v="SHELL"/>
    <x v="1"/>
    <d v="2011-07-19T00:00:00"/>
    <s v="SIN"/>
    <s v="UPA400"/>
    <x v="83"/>
    <x v="365"/>
    <n v="693343"/>
    <n v="31527"/>
    <n v="0"/>
    <n v="3"/>
    <m/>
    <n v="4"/>
    <n v="6.3"/>
    <s v=""/>
    <s v=""/>
    <n v="0.79"/>
    <s v=""/>
    <n v="99"/>
    <n v="105"/>
    <n v="3"/>
    <n v="1"/>
    <n v="10"/>
    <n v="13"/>
    <n v="0"/>
    <n v="1"/>
    <n v="1"/>
    <n v="29"/>
    <n v="6"/>
    <n v="1"/>
    <n v="99"/>
    <n v="0.33000000000000401"/>
    <n v="105"/>
    <n v="0.69999999999999807"/>
    <n v="10"/>
    <n v="0.22222222222222177"/>
    <n v="13"/>
    <n v="0.43333333333333346"/>
    <n v="3"/>
    <n v="0.20000000000000018"/>
    <n v="1"/>
    <n v="0.10000000000000014"/>
    <n v="0"/>
    <x v="5"/>
  </r>
  <r>
    <s v="SHELL"/>
    <x v="1"/>
    <d v="2011-07-19T00:00:00"/>
    <s v="SIN"/>
    <s v="UPA400"/>
    <x v="83"/>
    <x v="313"/>
    <n v="661816"/>
    <n v="183161"/>
    <n v="0"/>
    <n v="13"/>
    <n v="0"/>
    <n v="16"/>
    <n v="7.1"/>
    <n v="37.700000000000003"/>
    <n v="0.1"/>
    <n v="0.1"/>
    <s v="Clara"/>
    <n v="358"/>
    <n v="259"/>
    <n v="8"/>
    <n v="1"/>
    <n v="26"/>
    <n v="23"/>
    <n v="0"/>
    <n v="2"/>
    <n v="0"/>
    <n v="64"/>
    <n v="33"/>
    <n v="4"/>
    <n v="358"/>
    <n v="1.3"/>
    <n v="259"/>
    <n v="1"/>
    <n v="26"/>
    <n v="0.57777777777777717"/>
    <n v="23"/>
    <n v="0.76666666666666672"/>
    <n v="8"/>
    <n v="0.53333333333333344"/>
    <n v="1"/>
    <n v="0.10000000000000014"/>
    <n v="0"/>
    <x v="6"/>
  </r>
  <r>
    <s v="CASTROL"/>
    <x v="1"/>
    <d v="2011-07-19T00:00:00"/>
    <s v="SIN"/>
    <s v="UPA400"/>
    <x v="83"/>
    <x v="167"/>
    <n v="640983"/>
    <n v="162327"/>
    <n v="0"/>
    <n v="5"/>
    <n v="0"/>
    <n v="16"/>
    <n v="7.1"/>
    <n v="37.4"/>
    <n v="1.6"/>
    <n v="0.1"/>
    <s v="Clara"/>
    <n v="200"/>
    <n v="178"/>
    <n v="8"/>
    <n v="1"/>
    <n v="21"/>
    <n v="18"/>
    <n v="1"/>
    <n v="1"/>
    <n v="0"/>
    <n v="51"/>
    <n v="24"/>
    <n v="3"/>
    <n v="200"/>
    <n v="0.66666666666667007"/>
    <n v="178"/>
    <n v="1"/>
    <n v="21"/>
    <n v="0.46666666666666601"/>
    <n v="18"/>
    <n v="0.60000000000000009"/>
    <n v="8"/>
    <n v="0.53333333333333344"/>
    <n v="1"/>
    <n v="0.10000000000000014"/>
    <n v="0"/>
    <x v="7"/>
  </r>
  <r>
    <s v="CASTROL"/>
    <x v="1"/>
    <d v="2011-07-19T00:00:00"/>
    <s v="SIN"/>
    <s v="UPA400"/>
    <x v="83"/>
    <x v="98"/>
    <n v="611578"/>
    <n v="132923"/>
    <n v="0"/>
    <n v="32.200000000000003"/>
    <n v="0"/>
    <n v="24.5"/>
    <n v="7.1"/>
    <n v="37.4"/>
    <n v="0"/>
    <n v="-1"/>
    <s v="Oscura"/>
    <n v="173.5"/>
    <n v="139.4"/>
    <n v="6"/>
    <n v="6.3"/>
    <n v="21.8"/>
    <n v="21.1"/>
    <n v="0.9"/>
    <n v="0"/>
    <n v="0"/>
    <n v="138.30000000000001"/>
    <n v="24.4"/>
    <n v="7.7"/>
    <n v="174"/>
    <n v="0.58000000000000429"/>
    <n v="139"/>
    <n v="0.92666666666666619"/>
    <n v="22"/>
    <n v="0.48888888888888821"/>
    <n v="21"/>
    <n v="0.70000000000000007"/>
    <n v="6"/>
    <n v="0.40000000000000013"/>
    <n v="6"/>
    <n v="0.60000000000000009"/>
    <n v="0"/>
    <x v="8"/>
  </r>
  <r>
    <s v="CASTROL"/>
    <x v="1"/>
    <d v="2011-07-19T00:00:00"/>
    <s v="SIN"/>
    <s v="UPA400"/>
    <x v="83"/>
    <x v="29"/>
    <n v="577796"/>
    <n v="99141"/>
    <n v="0"/>
    <n v="0"/>
    <n v="0"/>
    <n v="11.1"/>
    <n v="6.7"/>
    <n v="35.700000000000003"/>
    <m/>
    <n v="-1"/>
    <s v="Oscura"/>
    <n v="81.900000000000006"/>
    <n v="54.8"/>
    <n v="3.7"/>
    <n v="2.1"/>
    <n v="11.1"/>
    <n v="15.5"/>
    <n v="1"/>
    <n v="0"/>
    <n v="0"/>
    <n v="154.1"/>
    <n v="55.2"/>
    <n v="2.2000000000000002"/>
    <n v="82"/>
    <n v="0.27333333333333698"/>
    <n v="55"/>
    <n v="0.36666666666666375"/>
    <n v="11"/>
    <n v="0.24444444444444399"/>
    <n v="16"/>
    <n v="0.53333333333333344"/>
    <n v="4"/>
    <n v="0.26666666666666683"/>
    <n v="2"/>
    <n v="0.20000000000000015"/>
    <n v="0"/>
    <x v="9"/>
  </r>
  <r>
    <s v="SHELL"/>
    <x v="1"/>
    <d v="2014-09-09T00:00:00"/>
    <s v="SIN"/>
    <s v="UPA400"/>
    <x v="84"/>
    <x v="308"/>
    <n v="861753"/>
    <n v="38149"/>
    <n v="0"/>
    <n v="4"/>
    <m/>
    <n v="9"/>
    <n v="6.9"/>
    <m/>
    <m/>
    <n v="1.56"/>
    <m/>
    <n v="198"/>
    <n v="60"/>
    <n v="19"/>
    <n v="0"/>
    <n v="3"/>
    <n v="12"/>
    <n v="0"/>
    <n v="0"/>
    <n v="1"/>
    <n v="76"/>
    <n v="8"/>
    <n v="2"/>
    <n v="198"/>
    <n v="0.66000000000000347"/>
    <n v="60"/>
    <n v="0.39999999999999702"/>
    <n v="3"/>
    <n v="6.666666666666618E-2"/>
    <n v="12"/>
    <n v="0.40000000000000013"/>
    <n v="19"/>
    <n v="1"/>
    <n v="0"/>
    <n v="1.3877787807814457E-16"/>
    <n v="1"/>
    <x v="0"/>
  </r>
  <r>
    <m/>
    <x v="1"/>
    <d v="2014-09-09T00:00:00"/>
    <s v="SIN"/>
    <s v="UPA400"/>
    <x v="84"/>
    <x v="366"/>
    <n v="823604"/>
    <n v="88204"/>
    <n v="0"/>
    <n v="2"/>
    <m/>
    <n v="5"/>
    <n v="6.6"/>
    <m/>
    <m/>
    <n v="1.8"/>
    <m/>
    <n v="48"/>
    <n v="55"/>
    <n v="103"/>
    <n v="0"/>
    <n v="4"/>
    <n v="5"/>
    <n v="0"/>
    <n v="0"/>
    <n v="0"/>
    <n v="27"/>
    <n v="2"/>
    <n v="1"/>
    <n v="48"/>
    <n v="0.16000000000000367"/>
    <n v="55"/>
    <n v="0.36666666666666375"/>
    <n v="4"/>
    <n v="8.8888888888888407E-2"/>
    <n v="5"/>
    <n v="0.16666666666666685"/>
    <n v="103"/>
    <n v="1"/>
    <n v="0"/>
    <n v="1.3877787807814457E-16"/>
    <n v="0"/>
    <x v="1"/>
  </r>
  <r>
    <s v="CASTROL"/>
    <x v="1"/>
    <d v="2014-09-09T00:00:00"/>
    <s v="SIN"/>
    <s v="UPA400"/>
    <x v="84"/>
    <x v="2"/>
    <n v="774876"/>
    <n v="9406"/>
    <n v="0"/>
    <n v="2"/>
    <m/>
    <n v="2"/>
    <n v="6.3659999999999997"/>
    <n v="29.52"/>
    <n v="1.28"/>
    <n v="0.4"/>
    <m/>
    <n v="43"/>
    <n v="41"/>
    <n v="15"/>
    <n v="0"/>
    <n v="6"/>
    <n v="4"/>
    <n v="0"/>
    <m/>
    <n v="0"/>
    <n v="28"/>
    <n v="2"/>
    <n v="0"/>
    <n v="43"/>
    <n v="0.14333333333333703"/>
    <n v="41"/>
    <n v="0.2733333333333306"/>
    <n v="6"/>
    <n v="0.13333333333333286"/>
    <n v="4"/>
    <n v="0.13333333333333353"/>
    <n v="15"/>
    <n v="1"/>
    <n v="0"/>
    <n v="1.3877787807814457E-16"/>
    <n v="0"/>
    <x v="2"/>
  </r>
  <r>
    <s v="CASTROL"/>
    <x v="1"/>
    <d v="2014-09-09T00:00:00"/>
    <s v="SIN"/>
    <s v="UPA400"/>
    <x v="84"/>
    <x v="367"/>
    <n v="760506"/>
    <n v="103091"/>
    <n v="0"/>
    <n v="3"/>
    <m/>
    <n v="4"/>
    <n v="6.4"/>
    <n v="32.4"/>
    <n v="1.52"/>
    <n v="0.03"/>
    <m/>
    <n v="84"/>
    <n v="99"/>
    <n v="82"/>
    <n v="0"/>
    <n v="8"/>
    <n v="8"/>
    <n v="0"/>
    <n v="1"/>
    <n v="1"/>
    <n v="53"/>
    <n v="9"/>
    <n v="1"/>
    <n v="84"/>
    <n v="0.28000000000000369"/>
    <n v="99"/>
    <n v="0.6"/>
    <n v="8"/>
    <n v="0.17777777777777731"/>
    <n v="8"/>
    <n v="0.26666666666666683"/>
    <n v="82"/>
    <n v="1"/>
    <n v="0"/>
    <n v="1.3877787807814457E-16"/>
    <n v="0"/>
    <x v="3"/>
  </r>
  <r>
    <s v="CASTROL"/>
    <x v="1"/>
    <d v="2014-09-09T00:00:00"/>
    <s v="CON"/>
    <s v="UPA400"/>
    <x v="84"/>
    <x v="368"/>
    <n v="721572"/>
    <n v="64157"/>
    <n v="0"/>
    <n v="2"/>
    <m/>
    <n v="3"/>
    <n v="7"/>
    <n v="35.200000000000003"/>
    <n v="1.87"/>
    <n v="0.04"/>
    <s v="   CLARA"/>
    <n v="44"/>
    <n v="68"/>
    <n v="3"/>
    <n v="0"/>
    <n v="6"/>
    <n v="5"/>
    <n v="0"/>
    <n v="1"/>
    <n v="1"/>
    <n v="36"/>
    <n v="7"/>
    <n v="1"/>
    <n v="44"/>
    <n v="0.14666666666667036"/>
    <n v="68"/>
    <n v="0.45333333333333026"/>
    <n v="6"/>
    <n v="0.13333333333333286"/>
    <n v="5"/>
    <n v="0.16666666666666685"/>
    <n v="3"/>
    <n v="0.20000000000000018"/>
    <n v="0"/>
    <n v="1.3877787807814457E-16"/>
    <n v="0"/>
    <x v="4"/>
  </r>
  <r>
    <s v="CASTROL"/>
    <x v="1"/>
    <d v="2014-09-09T00:00:00"/>
    <s v="CON"/>
    <s v="UPA400"/>
    <x v="84"/>
    <x v="54"/>
    <n v="693591"/>
    <n v="36176"/>
    <n v="0"/>
    <n v="3"/>
    <m/>
    <n v="7"/>
    <n v="7.2"/>
    <n v="36.5"/>
    <n v="0.88"/>
    <n v="0.05"/>
    <s v=""/>
    <n v="67"/>
    <n v="135"/>
    <n v="5"/>
    <n v="0"/>
    <n v="13"/>
    <n v="9"/>
    <n v="0"/>
    <n v="1"/>
    <n v="0"/>
    <n v="33"/>
    <n v="9"/>
    <n v="2"/>
    <n v="67"/>
    <n v="0.22333333333333688"/>
    <n v="135"/>
    <n v="0.89999999999999936"/>
    <n v="13"/>
    <n v="0.28888888888888842"/>
    <n v="9"/>
    <n v="0.30000000000000016"/>
    <n v="5"/>
    <n v="0.33333333333333348"/>
    <n v="0"/>
    <n v="1.3877787807814457E-16"/>
    <n v="0"/>
    <x v="5"/>
  </r>
  <r>
    <s v="SHELL"/>
    <x v="1"/>
    <d v="2014-09-09T00:00:00"/>
    <s v="CON"/>
    <s v="UPA400"/>
    <x v="84"/>
    <x v="148"/>
    <n v="644762"/>
    <n v="37491"/>
    <n v="0"/>
    <n v="4"/>
    <m/>
    <n v="4"/>
    <n v="7.1"/>
    <n v="36.1"/>
    <n v="0.7"/>
    <n v="0.1"/>
    <s v="Clara"/>
    <n v="84"/>
    <n v="65"/>
    <n v="5"/>
    <n v="0"/>
    <n v="7"/>
    <n v="8"/>
    <n v="0"/>
    <n v="0"/>
    <n v="0"/>
    <n v="34"/>
    <n v="8"/>
    <n v="1"/>
    <n v="84"/>
    <n v="0.28000000000000369"/>
    <n v="65"/>
    <n v="0.4333333333333303"/>
    <n v="7"/>
    <n v="0.15555555555555509"/>
    <n v="8"/>
    <n v="0.26666666666666683"/>
    <n v="5"/>
    <n v="0.33333333333333348"/>
    <n v="0"/>
    <n v="1.3877787807814457E-16"/>
    <n v="0"/>
    <x v="6"/>
  </r>
  <r>
    <s v="SHELL"/>
    <x v="1"/>
    <d v="2014-09-09T00:00:00"/>
    <s v="CON"/>
    <s v="UPA400"/>
    <x v="84"/>
    <x v="283"/>
    <n v="607271"/>
    <n v="183799"/>
    <n v="0"/>
    <n v="7"/>
    <n v="-1"/>
    <n v="12"/>
    <n v="7.3"/>
    <n v="37.200000000000003"/>
    <n v="0.1"/>
    <n v="0.1"/>
    <s v="Clara"/>
    <n v="219"/>
    <n v="95"/>
    <n v="16"/>
    <n v="0"/>
    <n v="12"/>
    <n v="14"/>
    <n v="0"/>
    <n v="1"/>
    <n v="-1"/>
    <n v="37"/>
    <n v="14"/>
    <n v="2"/>
    <n v="219"/>
    <n v="0.73000000000000276"/>
    <n v="95"/>
    <n v="0.63333333333333097"/>
    <n v="12"/>
    <n v="0.26666666666666622"/>
    <n v="14"/>
    <n v="0.46666666666666679"/>
    <n v="16"/>
    <n v="1"/>
    <n v="0"/>
    <n v="1.3877787807814457E-16"/>
    <n v="0"/>
    <x v="7"/>
  </r>
  <r>
    <s v="SHELL"/>
    <x v="1"/>
    <d v="2014-09-09T00:00:00"/>
    <s v="CON"/>
    <s v="UPA400"/>
    <x v="84"/>
    <x v="149"/>
    <n v="585767"/>
    <n v="162295"/>
    <n v="0"/>
    <n v="2.7"/>
    <n v="0"/>
    <n v="24.1"/>
    <n v="7.1"/>
    <n v="37.799999999999997"/>
    <m/>
    <n v="0"/>
    <s v="Oscura"/>
    <n v="135.9"/>
    <n v="82"/>
    <n v="14.1"/>
    <n v="5.4"/>
    <n v="13.3"/>
    <n v="15"/>
    <n v="1.2"/>
    <n v="0"/>
    <n v="0"/>
    <n v="82.7"/>
    <n v="40.5"/>
    <n v="1.5"/>
    <n v="136"/>
    <n v="0.45333333333333814"/>
    <n v="82"/>
    <n v="0.54666666666666375"/>
    <n v="13"/>
    <n v="0.28888888888888842"/>
    <n v="15"/>
    <n v="0.50000000000000011"/>
    <n v="14"/>
    <n v="0.93333333333333335"/>
    <n v="5"/>
    <n v="0.50000000000000011"/>
    <n v="0"/>
    <x v="8"/>
  </r>
  <r>
    <s v="CASTROL"/>
    <x v="1"/>
    <d v="2014-09-09T00:00:00"/>
    <s v="CON"/>
    <s v="UPA400"/>
    <x v="84"/>
    <x v="287"/>
    <n v="550950"/>
    <n v="127478"/>
    <n v="0"/>
    <n v="0"/>
    <n v="0"/>
    <n v="38.6"/>
    <n v="7.2"/>
    <n v="40.200000000000003"/>
    <m/>
    <n v="-1"/>
    <s v="Oscura"/>
    <n v="77.5"/>
    <n v="3.4"/>
    <n v="4.3"/>
    <n v="1.2"/>
    <n v="0"/>
    <n v="12.9"/>
    <n v="0.5"/>
    <n v="0.5"/>
    <n v="0"/>
    <n v="10.4"/>
    <n v="15.4"/>
    <n v="0.4"/>
    <n v="78"/>
    <n v="0.26000000000000356"/>
    <n v="3"/>
    <n v="1.999999999999752E-2"/>
    <n v="0"/>
    <n v="-4.9266146717741321E-16"/>
    <n v="13"/>
    <n v="0.43333333333333346"/>
    <n v="4"/>
    <n v="0.26666666666666683"/>
    <n v="1"/>
    <n v="0.10000000000000014"/>
    <n v="0"/>
    <x v="9"/>
  </r>
  <r>
    <s v="CASTROL"/>
    <x v="1"/>
    <d v="2014-09-09T00:00:00"/>
    <s v="CON"/>
    <s v="UPA400"/>
    <x v="84"/>
    <x v="369"/>
    <n v="518174"/>
    <n v="94702"/>
    <n v="0"/>
    <n v="0"/>
    <n v="0"/>
    <n v="21.8"/>
    <n v="7.5"/>
    <n v="44.5"/>
    <m/>
    <n v="-1"/>
    <s v="Oscura"/>
    <n v="34.799999999999997"/>
    <n v="16.600000000000001"/>
    <n v="4.5"/>
    <n v="1.3"/>
    <n v="3.1"/>
    <n v="5.3"/>
    <n v="2.2999999999999998"/>
    <n v="0"/>
    <n v="0"/>
    <n v="88.7"/>
    <n v="51.4"/>
    <n v="7.8"/>
    <n v="35"/>
    <n v="0.11666666666667042"/>
    <n v="17"/>
    <n v="0.11333333333333087"/>
    <n v="3"/>
    <n v="6.666666666666618E-2"/>
    <n v="5"/>
    <n v="0.16666666666666685"/>
    <n v="5"/>
    <n v="0.33333333333333348"/>
    <n v="1"/>
    <n v="0.10000000000000014"/>
    <n v="0"/>
    <x v="10"/>
  </r>
  <r>
    <s v="SHELL"/>
    <x v="1"/>
    <d v="2011-12-30T00:00:00"/>
    <s v="SIN"/>
    <s v="UPA400"/>
    <x v="85"/>
    <x v="226"/>
    <n v="854820"/>
    <n v="45377"/>
    <n v="0"/>
    <n v="4"/>
    <m/>
    <n v="1"/>
    <n v="5.9"/>
    <m/>
    <m/>
    <n v="0.17"/>
    <m/>
    <n v="271"/>
    <n v="283"/>
    <n v="7"/>
    <n v="1"/>
    <n v="18"/>
    <n v="15"/>
    <n v="1"/>
    <n v="2"/>
    <n v="0"/>
    <n v="39"/>
    <n v="6"/>
    <n v="1"/>
    <n v="271"/>
    <n v="0.90333333333333432"/>
    <n v="283"/>
    <n v="1"/>
    <n v="18"/>
    <n v="0.39999999999999941"/>
    <n v="15"/>
    <n v="0.50000000000000011"/>
    <n v="7"/>
    <n v="0.46666666666666679"/>
    <n v="1"/>
    <n v="0.10000000000000014"/>
    <n v="1"/>
    <x v="0"/>
  </r>
  <r>
    <m/>
    <x v="1"/>
    <d v="2011-12-30T00:00:00"/>
    <s v="SIN"/>
    <s v="UPA400"/>
    <x v="85"/>
    <x v="237"/>
    <n v="765666"/>
    <n v="50204"/>
    <n v="0"/>
    <n v="4"/>
    <m/>
    <n v="1"/>
    <n v="5.9"/>
    <m/>
    <m/>
    <n v="0.26"/>
    <m/>
    <n v="106"/>
    <n v="121"/>
    <n v="2"/>
    <n v="1"/>
    <n v="7"/>
    <n v="9"/>
    <n v="0"/>
    <n v="1"/>
    <n v="1"/>
    <n v="31"/>
    <n v="2"/>
    <n v="0"/>
    <n v="106"/>
    <n v="0.3533333333333375"/>
    <n v="121"/>
    <n v="0.80666666666666542"/>
    <n v="7"/>
    <n v="0.15555555555555509"/>
    <n v="9"/>
    <n v="0.30000000000000016"/>
    <n v="2"/>
    <n v="0.13333333333333353"/>
    <n v="1"/>
    <n v="0.10000000000000014"/>
    <n v="0"/>
    <x v="1"/>
  </r>
  <r>
    <s v="CASTROL"/>
    <x v="1"/>
    <d v="2011-12-30T00:00:00"/>
    <s v="SIN"/>
    <s v="UPA400"/>
    <x v="85"/>
    <x v="84"/>
    <n v="745940"/>
    <n v="49735"/>
    <n v="0"/>
    <n v="7"/>
    <m/>
    <n v="3"/>
    <n v="5.9779999999999998"/>
    <n v="28.1"/>
    <n v="1.06"/>
    <n v="0.25"/>
    <m/>
    <n v="70"/>
    <n v="157"/>
    <n v="2"/>
    <n v="1"/>
    <n v="13"/>
    <n v="5"/>
    <n v="0"/>
    <m/>
    <n v="0"/>
    <n v="29"/>
    <n v="2"/>
    <n v="1"/>
    <n v="70"/>
    <n v="0.23333333333333686"/>
    <n v="157"/>
    <n v="1"/>
    <n v="13"/>
    <n v="0.28888888888888842"/>
    <n v="5"/>
    <n v="0.16666666666666685"/>
    <n v="2"/>
    <n v="0.13333333333333353"/>
    <n v="1"/>
    <n v="0.10000000000000014"/>
    <n v="0"/>
    <x v="2"/>
  </r>
  <r>
    <s v="CASTROL"/>
    <x v="1"/>
    <d v="2011-12-30T00:00:00"/>
    <s v="SIN"/>
    <s v="UPA400"/>
    <x v="85"/>
    <x v="3"/>
    <n v="737200"/>
    <n v="40995"/>
    <n v="0"/>
    <n v="9"/>
    <m/>
    <n v="2"/>
    <n v="5.9"/>
    <m/>
    <m/>
    <n v="0.31"/>
    <m/>
    <n v="87"/>
    <n v="224"/>
    <n v="3"/>
    <n v="1"/>
    <n v="15"/>
    <n v="9"/>
    <n v="1"/>
    <n v="2"/>
    <n v="1"/>
    <n v="33"/>
    <n v="4"/>
    <n v="1"/>
    <n v="87"/>
    <n v="0.29000000000000375"/>
    <n v="224"/>
    <n v="1"/>
    <n v="15"/>
    <n v="0.33333333333333282"/>
    <n v="9"/>
    <n v="0.30000000000000016"/>
    <n v="3"/>
    <n v="0.20000000000000018"/>
    <n v="1"/>
    <n v="0.10000000000000014"/>
    <n v="0"/>
    <x v="3"/>
  </r>
  <r>
    <s v="CASTROL"/>
    <x v="1"/>
    <d v="2011-12-30T00:00:00"/>
    <s v="SIN"/>
    <s v="UPA400"/>
    <x v="85"/>
    <x v="101"/>
    <n v="694188"/>
    <n v="29490"/>
    <n v="0"/>
    <n v="5"/>
    <m/>
    <n v="5"/>
    <n v="6.2"/>
    <m/>
    <m/>
    <n v="0.95"/>
    <m/>
    <n v="98"/>
    <n v="148"/>
    <n v="5"/>
    <n v="0"/>
    <n v="16"/>
    <n v="11"/>
    <n v="1"/>
    <n v="1"/>
    <n v="1"/>
    <n v="42"/>
    <n v="8"/>
    <n v="1"/>
    <n v="98"/>
    <n v="0.32666666666667066"/>
    <n v="148"/>
    <n v="0.98666666666666658"/>
    <n v="16"/>
    <n v="0.35555555555555501"/>
    <n v="11"/>
    <n v="0.36666666666666681"/>
    <n v="5"/>
    <n v="0.33333333333333348"/>
    <n v="0"/>
    <n v="1.3877787807814457E-16"/>
    <n v="0"/>
    <x v="4"/>
  </r>
  <r>
    <s v="SHELL"/>
    <x v="1"/>
    <d v="2011-12-30T00:00:00"/>
    <s v="SIN"/>
    <s v="UPA400"/>
    <x v="85"/>
    <x v="73"/>
    <n v="657415"/>
    <n v="179443"/>
    <n v="0"/>
    <n v="6"/>
    <n v="0"/>
    <n v="16"/>
    <n v="7.1"/>
    <n v="36.799999999999997"/>
    <n v="0.1"/>
    <n v="0.1"/>
    <s v="Clara"/>
    <n v="252"/>
    <n v="228"/>
    <n v="12"/>
    <n v="1"/>
    <n v="27"/>
    <n v="18"/>
    <n v="0"/>
    <n v="2"/>
    <n v="0"/>
    <n v="46"/>
    <n v="18"/>
    <n v="5"/>
    <n v="252"/>
    <n v="0.84000000000000163"/>
    <n v="228"/>
    <n v="1"/>
    <n v="27"/>
    <n v="0.59999999999999942"/>
    <n v="18"/>
    <n v="0.60000000000000009"/>
    <n v="12"/>
    <n v="0.8"/>
    <n v="1"/>
    <n v="0.10000000000000014"/>
    <n v="0"/>
    <x v="5"/>
  </r>
  <r>
    <s v="SHELL"/>
    <x v="1"/>
    <d v="2011-12-30T00:00:00"/>
    <s v="SIN"/>
    <s v="UPA400"/>
    <x v="85"/>
    <x v="205"/>
    <n v="633259"/>
    <n v="155287"/>
    <n v="0"/>
    <n v="7"/>
    <n v="-1"/>
    <n v="17"/>
    <n v="7.2"/>
    <n v="37.5"/>
    <n v="0"/>
    <n v="0.1"/>
    <s v="Clara"/>
    <n v="235"/>
    <n v="209"/>
    <n v="13"/>
    <n v="1"/>
    <n v="25"/>
    <n v="17"/>
    <n v="1"/>
    <n v="2"/>
    <n v="-1"/>
    <n v="53"/>
    <n v="21"/>
    <n v="4"/>
    <n v="235"/>
    <n v="0.78333333333333555"/>
    <n v="209"/>
    <n v="1"/>
    <n v="25"/>
    <n v="0.55559999999999998"/>
    <n v="17"/>
    <n v="0.56666666666666676"/>
    <n v="13"/>
    <n v="0.8666666666666667"/>
    <n v="1"/>
    <n v="0.10000000000000014"/>
    <n v="0"/>
    <x v="6"/>
  </r>
  <r>
    <s v="SHELL"/>
    <x v="1"/>
    <d v="2011-12-30T00:00:00"/>
    <s v="SIN"/>
    <s v="UPA400"/>
    <x v="85"/>
    <x v="184"/>
    <n v="603887"/>
    <n v="125915"/>
    <n v="0"/>
    <n v="4.0999999999999996"/>
    <n v="0"/>
    <n v="26.5"/>
    <n v="6.8"/>
    <n v="36.700000000000003"/>
    <m/>
    <n v="-1"/>
    <s v="Oscura"/>
    <n v="168.1"/>
    <n v="168.6"/>
    <n v="14.1"/>
    <n v="7.3"/>
    <n v="28.3"/>
    <n v="31.4"/>
    <n v="1"/>
    <n v="0"/>
    <n v="0"/>
    <n v="120.1"/>
    <n v="50"/>
    <n v="3.6"/>
    <n v="168"/>
    <n v="0.56000000000000449"/>
    <n v="169"/>
    <n v="1"/>
    <n v="28"/>
    <n v="0.62222222222222168"/>
    <n v="31"/>
    <n v="1"/>
    <n v="14"/>
    <n v="0.93333333333333335"/>
    <n v="7"/>
    <n v="0.70000000000000007"/>
    <n v="0"/>
    <x v="7"/>
  </r>
  <r>
    <s v="CASTROL"/>
    <x v="1"/>
    <d v="2011-12-30T00:00:00"/>
    <s v="SIN"/>
    <s v="UPA400"/>
    <x v="85"/>
    <x v="280"/>
    <n v="571347"/>
    <n v="93375"/>
    <n v="0"/>
    <n v="0"/>
    <n v="0"/>
    <n v="29.5"/>
    <n v="7.2"/>
    <n v="40.799999999999997"/>
    <m/>
    <n v="-1"/>
    <s v="Oscura"/>
    <n v="80"/>
    <n v="40.799999999999997"/>
    <n v="7.1"/>
    <n v="4.9000000000000004"/>
    <n v="0"/>
    <n v="12.7"/>
    <n v="0"/>
    <n v="1.6"/>
    <n v="0"/>
    <n v="32.5"/>
    <n v="12.3"/>
    <n v="0.5"/>
    <n v="80"/>
    <n v="0.26666666666667027"/>
    <n v="41"/>
    <n v="0.2733333333333306"/>
    <n v="0"/>
    <n v="-4.9266146717741321E-16"/>
    <n v="13"/>
    <n v="0.43333333333333346"/>
    <n v="7"/>
    <n v="0.46666666666666679"/>
    <n v="5"/>
    <n v="0.50000000000000011"/>
    <n v="0"/>
    <x v="8"/>
  </r>
  <r>
    <s v="SHELL"/>
    <x v="1"/>
    <d v="2011-11-27T00:00:00"/>
    <s v="SIN"/>
    <s v="UPA400"/>
    <x v="86"/>
    <x v="370"/>
    <n v="853786"/>
    <n v="44431"/>
    <n v="0"/>
    <n v="5"/>
    <m/>
    <n v="7"/>
    <n v="6.4"/>
    <m/>
    <m/>
    <n v="0.05"/>
    <m/>
    <n v="304"/>
    <n v="134"/>
    <n v="2"/>
    <n v="1"/>
    <n v="6"/>
    <n v="22"/>
    <n v="0"/>
    <n v="1"/>
    <n v="1"/>
    <n v="83"/>
    <n v="8"/>
    <n v="1"/>
    <n v="304"/>
    <n v="1.3"/>
    <n v="134"/>
    <n v="0.89333333333333265"/>
    <n v="6"/>
    <n v="0.13333333333333286"/>
    <n v="22"/>
    <n v="0.73333333333333339"/>
    <n v="2"/>
    <n v="0.13333333333333353"/>
    <n v="1"/>
    <n v="0.10000000000000014"/>
    <n v="1"/>
    <x v="0"/>
  </r>
  <r>
    <m/>
    <x v="1"/>
    <d v="2011-11-27T00:00:00"/>
    <s v="SIN"/>
    <s v="UPA400"/>
    <x v="86"/>
    <x v="23"/>
    <n v="812780"/>
    <n v="3445"/>
    <n v="0"/>
    <n v="5"/>
    <m/>
    <n v="5"/>
    <n v="6.8"/>
    <m/>
    <m/>
    <n v="0.04"/>
    <m/>
    <n v="81"/>
    <n v="65"/>
    <n v="3"/>
    <n v="0"/>
    <n v="4"/>
    <n v="10"/>
    <n v="0"/>
    <n v="0"/>
    <n v="0"/>
    <n v="79"/>
    <n v="4"/>
    <n v="1"/>
    <n v="81"/>
    <n v="0.27000000000000363"/>
    <n v="65"/>
    <n v="0.4333333333333303"/>
    <n v="4"/>
    <n v="8.8888888888888407E-2"/>
    <n v="10"/>
    <n v="0.33339999999999997"/>
    <n v="3"/>
    <n v="0.20000000000000018"/>
    <n v="0"/>
    <n v="1.3877787807814457E-16"/>
    <n v="0"/>
    <x v="1"/>
  </r>
  <r>
    <s v="CASTROL"/>
    <x v="1"/>
    <d v="2011-11-27T00:00:00"/>
    <s v="SIN"/>
    <s v="UPA400"/>
    <x v="86"/>
    <x v="25"/>
    <n v="719501"/>
    <n v="4039"/>
    <n v="0"/>
    <n v="2"/>
    <m/>
    <n v="2"/>
    <n v="6.5220000000000002"/>
    <n v="30.31"/>
    <n v="1.32"/>
    <n v="0.25"/>
    <m/>
    <n v="29"/>
    <n v="34"/>
    <n v="0"/>
    <n v="0"/>
    <n v="3"/>
    <n v="1"/>
    <n v="0"/>
    <m/>
    <n v="0"/>
    <n v="23"/>
    <n v="0"/>
    <n v="0"/>
    <n v="29"/>
    <n v="9.6666666666670453E-2"/>
    <n v="34"/>
    <n v="0.22666666666666402"/>
    <n v="3"/>
    <n v="6.666666666666618E-2"/>
    <n v="1"/>
    <n v="3.3333333333333541E-2"/>
    <n v="0"/>
    <n v="1.9428902930940239E-16"/>
    <n v="0"/>
    <n v="1.3877787807814457E-16"/>
    <n v="0"/>
    <x v="2"/>
  </r>
  <r>
    <s v="CASTROL"/>
    <x v="1"/>
    <d v="2011-11-27T00:00:00"/>
    <s v="SIN"/>
    <s v="UPA400"/>
    <x v="86"/>
    <x v="14"/>
    <n v="708335"/>
    <n v="62951"/>
    <n v="0"/>
    <n v="4"/>
    <m/>
    <n v="2"/>
    <n v="6.9"/>
    <n v="34.5"/>
    <n v="1.26"/>
    <n v="0.03"/>
    <m/>
    <n v="77"/>
    <n v="174"/>
    <n v="3"/>
    <n v="1"/>
    <n v="7"/>
    <n v="6"/>
    <n v="0"/>
    <n v="2"/>
    <n v="0"/>
    <n v="29"/>
    <n v="7"/>
    <n v="1"/>
    <n v="77"/>
    <n v="0.25666666666667021"/>
    <n v="174"/>
    <n v="1"/>
    <n v="7"/>
    <n v="0.15555555555555509"/>
    <n v="6"/>
    <n v="0.20000000000000018"/>
    <n v="3"/>
    <n v="0.20000000000000018"/>
    <n v="1"/>
    <n v="0.10000000000000014"/>
    <n v="0"/>
    <x v="3"/>
  </r>
  <r>
    <s v="CASTROL"/>
    <x v="1"/>
    <d v="2011-11-27T00:00:00"/>
    <s v="SIN"/>
    <s v="UPA400"/>
    <x v="86"/>
    <x v="371"/>
    <n v="674374"/>
    <n v="28990"/>
    <n v="0"/>
    <n v="3"/>
    <m/>
    <n v="2"/>
    <n v="7.1"/>
    <n v="36.1"/>
    <n v="1.02"/>
    <n v="0.04"/>
    <m/>
    <n v="36"/>
    <n v="96"/>
    <n v="2"/>
    <n v="1"/>
    <n v="5"/>
    <n v="3"/>
    <n v="0"/>
    <n v="1"/>
    <n v="0"/>
    <n v="29"/>
    <n v="3"/>
    <n v="0"/>
    <n v="36"/>
    <n v="0.12000000000000374"/>
    <n v="96"/>
    <n v="0.63999999999999768"/>
    <n v="5"/>
    <n v="0.11111111111111063"/>
    <n v="3"/>
    <n v="0.1000000000000002"/>
    <n v="2"/>
    <n v="0.13333333333333353"/>
    <n v="1"/>
    <n v="0.10000000000000014"/>
    <n v="0"/>
    <x v="4"/>
  </r>
  <r>
    <s v="SHELL"/>
    <x v="1"/>
    <d v="2011-11-27T00:00:00"/>
    <s v="SIN"/>
    <s v="UPA400"/>
    <x v="86"/>
    <x v="67"/>
    <n v="664696"/>
    <n v="182277"/>
    <n v="0"/>
    <n v="6"/>
    <n v="0"/>
    <n v="12"/>
    <n v="7"/>
    <n v="36.9"/>
    <n v="0.1"/>
    <n v="0.1"/>
    <s v="Clara"/>
    <n v="299"/>
    <n v="268"/>
    <n v="10"/>
    <n v="1"/>
    <n v="23"/>
    <n v="20"/>
    <n v="0"/>
    <n v="2"/>
    <n v="0"/>
    <n v="45"/>
    <n v="17"/>
    <n v="3"/>
    <n v="299"/>
    <n v="0.9966666666666667"/>
    <n v="268"/>
    <n v="1"/>
    <n v="23"/>
    <n v="0.51111111111111041"/>
    <n v="20"/>
    <n v="0.66666666666666674"/>
    <n v="10"/>
    <n v="0.66666666666666674"/>
    <n v="1"/>
    <n v="0.10000000000000014"/>
    <n v="0"/>
    <x v="5"/>
  </r>
  <r>
    <s v="Shell ATF VM Plus"/>
    <x v="1"/>
    <d v="2011-11-27T00:00:00"/>
    <s v="SIN"/>
    <s v="UPA400"/>
    <x v="86"/>
    <x v="256"/>
    <n v="645384"/>
    <n v="182737"/>
    <n v="0"/>
    <n v="5"/>
    <n v="-1"/>
    <n v="5"/>
    <n v="7.1"/>
    <n v="37.1"/>
    <n v="0.1"/>
    <n v="0.1"/>
    <s v="Clara"/>
    <n v="76"/>
    <n v="263"/>
    <n v="5"/>
    <n v="2"/>
    <n v="12"/>
    <n v="5"/>
    <n v="0"/>
    <n v="2"/>
    <n v="-1"/>
    <n v="46"/>
    <n v="22"/>
    <n v="2"/>
    <n v="76"/>
    <n v="0.25333333333333685"/>
    <n v="263"/>
    <n v="1"/>
    <n v="12"/>
    <n v="0.26666666666666622"/>
    <n v="5"/>
    <n v="0.16666666666666685"/>
    <n v="5"/>
    <n v="0.33333333333333348"/>
    <n v="2"/>
    <n v="0.20000000000000015"/>
    <n v="0"/>
    <x v="6"/>
  </r>
  <r>
    <s v="SHELL"/>
    <x v="1"/>
    <d v="2011-11-27T00:00:00"/>
    <s v="SIN"/>
    <s v="UPA400"/>
    <x v="86"/>
    <x v="372"/>
    <n v="634053"/>
    <n v="151634"/>
    <n v="0"/>
    <n v="36"/>
    <n v="-1"/>
    <n v="11"/>
    <n v="7"/>
    <n v="36.9"/>
    <n v="0.1"/>
    <n v="0.1"/>
    <s v="Clara"/>
    <n v="247"/>
    <n v="199"/>
    <n v="10"/>
    <n v="1"/>
    <n v="21"/>
    <n v="15"/>
    <n v="0"/>
    <n v="2"/>
    <n v="-1"/>
    <n v="41"/>
    <n v="16"/>
    <n v="3"/>
    <n v="247"/>
    <n v="0.82333333333333514"/>
    <n v="199"/>
    <n v="1"/>
    <n v="21"/>
    <n v="0.46666666666666601"/>
    <n v="15"/>
    <n v="0.50000000000000011"/>
    <n v="10"/>
    <n v="0.66666666666666674"/>
    <n v="1"/>
    <n v="0.10000000000000014"/>
    <n v="0"/>
    <x v="7"/>
  </r>
  <r>
    <s v="SHELL"/>
    <x v="1"/>
    <d v="2011-11-27T00:00:00"/>
    <s v="SIN"/>
    <s v="UPA400"/>
    <x v="86"/>
    <x v="339"/>
    <n v="605247"/>
    <n v="122828"/>
    <n v="0"/>
    <n v="4.5"/>
    <n v="0"/>
    <n v="18.100000000000001"/>
    <n v="6.7"/>
    <n v="37.1"/>
    <m/>
    <n v="-1"/>
    <s v="Oscura"/>
    <n v="176.9"/>
    <n v="148.80000000000001"/>
    <n v="12.3"/>
    <n v="7.5"/>
    <n v="21.6"/>
    <n v="27.8"/>
    <n v="0.9"/>
    <n v="0"/>
    <n v="0"/>
    <n v="123.6"/>
    <n v="36.700000000000003"/>
    <n v="2.7"/>
    <n v="177"/>
    <n v="0.59000000000000419"/>
    <n v="149"/>
    <n v="0.99333333333333329"/>
    <n v="22"/>
    <n v="0.48888888888888821"/>
    <n v="28"/>
    <n v="0.93333333333333335"/>
    <n v="12"/>
    <n v="0.8"/>
    <n v="8"/>
    <n v="0.8"/>
    <n v="0"/>
    <x v="8"/>
  </r>
  <r>
    <s v="CASTROL"/>
    <x v="1"/>
    <d v="2011-11-27T00:00:00"/>
    <s v="SIN"/>
    <s v="UPA400"/>
    <x v="86"/>
    <x v="373"/>
    <n v="571950"/>
    <n v="89531"/>
    <n v="0"/>
    <n v="0"/>
    <n v="0"/>
    <n v="21.2"/>
    <n v="7.1"/>
    <n v="46.5"/>
    <m/>
    <n v="-1"/>
    <s v="Oscura"/>
    <n v="77.400000000000006"/>
    <n v="40.9"/>
    <n v="4.8"/>
    <n v="3.3"/>
    <n v="0"/>
    <n v="15.2"/>
    <n v="0"/>
    <n v="2.2000000000000002"/>
    <n v="0"/>
    <n v="3.2"/>
    <n v="7.1"/>
    <n v="0.6"/>
    <n v="77"/>
    <n v="0.25666666666667021"/>
    <n v="41"/>
    <n v="0.2733333333333306"/>
    <n v="0"/>
    <n v="-4.9266146717741321E-16"/>
    <n v="15"/>
    <n v="0.50000000000000011"/>
    <n v="5"/>
    <n v="0.33333333333333348"/>
    <n v="3"/>
    <n v="0.30000000000000016"/>
    <n v="0"/>
    <x v="9"/>
  </r>
  <r>
    <m/>
    <x v="1"/>
    <d v="2012-03-07T00:00:00"/>
    <s v="SIN"/>
    <s v="UPA400"/>
    <x v="87"/>
    <x v="374"/>
    <n v="803152"/>
    <n v="75512"/>
    <n v="0"/>
    <n v="5"/>
    <m/>
    <n v="4"/>
    <n v="6"/>
    <m/>
    <m/>
    <n v="0.5"/>
    <m/>
    <n v="161"/>
    <n v="114"/>
    <n v="7"/>
    <n v="0"/>
    <n v="10"/>
    <n v="16"/>
    <n v="0"/>
    <n v="0"/>
    <n v="1"/>
    <n v="39"/>
    <n v="5"/>
    <n v="1"/>
    <n v="161"/>
    <n v="0.5366666666666714"/>
    <n v="114"/>
    <n v="0.75999999999999845"/>
    <n v="10"/>
    <n v="0.22222222222222177"/>
    <n v="16"/>
    <n v="0.53333333333333344"/>
    <n v="7"/>
    <n v="0.46666666666666679"/>
    <n v="0"/>
    <n v="1.3877787807814457E-16"/>
    <n v="1"/>
    <x v="0"/>
  </r>
  <r>
    <m/>
    <x v="1"/>
    <d v="2012-03-07T00:00:00"/>
    <s v="SIN"/>
    <s v="UPA400"/>
    <x v="87"/>
    <x v="375"/>
    <n v="775132"/>
    <n v="47492"/>
    <n v="0"/>
    <n v="3"/>
    <m/>
    <n v="1"/>
    <n v="6"/>
    <m/>
    <m/>
    <n v="0.36"/>
    <m/>
    <n v="73"/>
    <n v="53"/>
    <n v="2"/>
    <n v="0"/>
    <n v="5"/>
    <n v="8"/>
    <n v="0"/>
    <n v="0"/>
    <n v="0"/>
    <n v="27"/>
    <n v="2"/>
    <n v="0"/>
    <n v="73"/>
    <n v="0.24333333333333684"/>
    <n v="53"/>
    <n v="0.35333333333333045"/>
    <n v="5"/>
    <n v="0.11111111111111063"/>
    <n v="8"/>
    <n v="0.26666666666666683"/>
    <n v="2"/>
    <n v="0.13333333333333353"/>
    <n v="0"/>
    <n v="1.3877787807814457E-16"/>
    <n v="0"/>
    <x v="1"/>
  </r>
  <r>
    <s v="CASTROL"/>
    <x v="1"/>
    <d v="2012-03-07T00:00:00"/>
    <s v="SIN"/>
    <s v="UPA400"/>
    <x v="87"/>
    <x v="25"/>
    <n v="757324"/>
    <n v="60553"/>
    <n v="0"/>
    <n v="6"/>
    <m/>
    <n v="3"/>
    <n v="5.806"/>
    <n v="27.3"/>
    <n v="1.37"/>
    <n v="0.25"/>
    <m/>
    <n v="98"/>
    <n v="111"/>
    <n v="4"/>
    <n v="0"/>
    <n v="20"/>
    <n v="9"/>
    <n v="0"/>
    <m/>
    <n v="1"/>
    <n v="30"/>
    <n v="3"/>
    <n v="1"/>
    <n v="98"/>
    <n v="0.32666666666667066"/>
    <n v="111"/>
    <n v="0.73999999999999833"/>
    <n v="20"/>
    <n v="0.44444444444444381"/>
    <n v="9"/>
    <n v="0.30000000000000016"/>
    <n v="4"/>
    <n v="0.26666666666666683"/>
    <n v="0"/>
    <n v="1.3877787807814457E-16"/>
    <n v="0"/>
    <x v="2"/>
  </r>
  <r>
    <s v="CASTROL"/>
    <x v="1"/>
    <d v="2012-03-07T00:00:00"/>
    <s v="SIN"/>
    <s v="UPA400"/>
    <x v="87"/>
    <x v="14"/>
    <n v="746131"/>
    <n v="49360"/>
    <n v="0"/>
    <n v="8"/>
    <m/>
    <n v="3"/>
    <n v="5.8"/>
    <m/>
    <m/>
    <n v="0.09"/>
    <m/>
    <n v="94"/>
    <n v="110"/>
    <n v="4"/>
    <n v="0"/>
    <n v="19"/>
    <n v="12"/>
    <n v="1"/>
    <n v="1"/>
    <n v="1"/>
    <n v="32"/>
    <n v="5"/>
    <n v="1"/>
    <n v="94"/>
    <n v="0.31333333333333724"/>
    <n v="110"/>
    <n v="0.73333333333333162"/>
    <n v="19"/>
    <n v="0.42222222222222161"/>
    <n v="12"/>
    <n v="0.40000000000000013"/>
    <n v="4"/>
    <n v="0.26666666666666683"/>
    <n v="0"/>
    <n v="1.3877787807814457E-16"/>
    <n v="0"/>
    <x v="3"/>
  </r>
  <r>
    <s v="CASTROL"/>
    <x v="1"/>
    <d v="2012-03-07T00:00:00"/>
    <s v="SIN"/>
    <s v="UPA400"/>
    <x v="87"/>
    <x v="166"/>
    <n v="685066"/>
    <n v="29867"/>
    <n v="0"/>
    <n v="4"/>
    <m/>
    <n v="5"/>
    <n v="6.4"/>
    <m/>
    <m/>
    <n v="0.85"/>
    <m/>
    <n v="100"/>
    <n v="74"/>
    <n v="4"/>
    <n v="0"/>
    <n v="6"/>
    <n v="12"/>
    <n v="0"/>
    <n v="0"/>
    <n v="0"/>
    <n v="39"/>
    <n v="5"/>
    <n v="1"/>
    <n v="100"/>
    <n v="0.33333333333333737"/>
    <n v="74"/>
    <n v="0.49333333333333018"/>
    <n v="6"/>
    <n v="0.13333333333333286"/>
    <n v="12"/>
    <n v="0.40000000000000013"/>
    <n v="4"/>
    <n v="0.26666666666666683"/>
    <n v="0"/>
    <n v="1.3877787807814457E-16"/>
    <n v="0"/>
    <x v="4"/>
  </r>
  <r>
    <s v="CASTROL"/>
    <x v="1"/>
    <d v="2012-03-07T00:00:00"/>
    <s v="SIN"/>
    <s v="UPA400"/>
    <x v="87"/>
    <x v="329"/>
    <n v="655199"/>
    <n v="152763"/>
    <n v="0"/>
    <n v="4"/>
    <m/>
    <n v="12"/>
    <n v="7.1"/>
    <n v="36.700000000000003"/>
    <n v="0.5"/>
    <n v="0.1"/>
    <s v="Clara"/>
    <n v="321"/>
    <n v="208"/>
    <n v="7"/>
    <n v="1"/>
    <n v="16"/>
    <n v="19"/>
    <n v="0"/>
    <n v="1"/>
    <n v="0"/>
    <n v="37"/>
    <n v="15"/>
    <n v="2"/>
    <n v="321"/>
    <n v="1.3"/>
    <n v="208"/>
    <n v="1"/>
    <n v="16"/>
    <n v="0.35555555555555501"/>
    <n v="19"/>
    <n v="0.63333333333333341"/>
    <n v="7"/>
    <n v="0.46666666666666679"/>
    <n v="1"/>
    <n v="0.10000000000000014"/>
    <n v="0"/>
    <x v="5"/>
  </r>
  <r>
    <s v="CASTROL"/>
    <x v="1"/>
    <d v="2012-03-07T00:00:00"/>
    <s v="SIN"/>
    <s v="UPA400"/>
    <x v="87"/>
    <x v="173"/>
    <n v="629272"/>
    <n v="126836"/>
    <n v="0"/>
    <n v="2"/>
    <n v="0"/>
    <n v="11"/>
    <n v="6.8"/>
    <n v="36.6"/>
    <n v="0"/>
    <n v="0.1"/>
    <s v="Clara"/>
    <n v="336"/>
    <n v="214"/>
    <n v="6"/>
    <n v="0"/>
    <n v="16"/>
    <n v="19"/>
    <n v="1"/>
    <n v="1"/>
    <n v="0"/>
    <n v="39"/>
    <n v="20"/>
    <n v="3"/>
    <n v="336"/>
    <n v="1"/>
    <n v="214"/>
    <n v="1"/>
    <n v="16"/>
    <n v="0.35555555555555501"/>
    <n v="19"/>
    <n v="0.63333333333333341"/>
    <n v="6"/>
    <n v="0.40000000000000013"/>
    <n v="0"/>
    <n v="1.3877787807814457E-16"/>
    <n v="0"/>
    <x v="6"/>
  </r>
  <r>
    <s v="SHELL"/>
    <x v="1"/>
    <d v="2012-03-07T00:00:00"/>
    <s v="SIN"/>
    <s v="UPA400"/>
    <x v="87"/>
    <x v="63"/>
    <n v="619406"/>
    <n v="156759"/>
    <n v="0"/>
    <n v="35.6"/>
    <n v="0"/>
    <n v="11.4"/>
    <n v="6.9"/>
    <n v="36.1"/>
    <m/>
    <n v="-1"/>
    <s v="Oscura"/>
    <n v="97.3"/>
    <n v="197.6"/>
    <n v="8.5"/>
    <n v="7.5"/>
    <n v="14.9"/>
    <n v="14.4"/>
    <n v="1.1000000000000001"/>
    <n v="0"/>
    <n v="0"/>
    <n v="127.6"/>
    <n v="21.1"/>
    <n v="6.1"/>
    <n v="97"/>
    <n v="0.3233333333333373"/>
    <n v="198"/>
    <n v="1"/>
    <n v="15"/>
    <n v="0.33333333333333282"/>
    <n v="14"/>
    <n v="0.46666666666666679"/>
    <n v="9"/>
    <n v="0.60000000000000009"/>
    <n v="8"/>
    <n v="0.8"/>
    <n v="0"/>
    <x v="7"/>
  </r>
  <r>
    <s v="CASTROL"/>
    <x v="1"/>
    <d v="2012-03-07T00:00:00"/>
    <s v="SIN"/>
    <s v="UPA400"/>
    <x v="87"/>
    <x v="29"/>
    <n v="586947"/>
    <n v="124299"/>
    <n v="0"/>
    <n v="0"/>
    <n v="0"/>
    <n v="10.4"/>
    <n v="6.6"/>
    <n v="34.700000000000003"/>
    <m/>
    <n v="-1"/>
    <s v="Oscura"/>
    <n v="47.2"/>
    <n v="99.2"/>
    <n v="7.3"/>
    <n v="3.6"/>
    <n v="18.100000000000001"/>
    <n v="17.899999999999999"/>
    <n v="1.1000000000000001"/>
    <n v="0"/>
    <n v="0"/>
    <n v="87.8"/>
    <n v="32.799999999999997"/>
    <n v="3.4"/>
    <n v="47"/>
    <n v="0.15666666666667034"/>
    <n v="99"/>
    <n v="0.6"/>
    <n v="18"/>
    <n v="0.39999999999999941"/>
    <n v="18"/>
    <n v="0.60000000000000009"/>
    <n v="7"/>
    <n v="0.46666666666666679"/>
    <n v="4"/>
    <n v="0.40000000000000013"/>
    <n v="0"/>
    <x v="8"/>
  </r>
  <r>
    <s v="CASTROL"/>
    <x v="1"/>
    <d v="2012-03-07T00:00:00"/>
    <s v="SIN"/>
    <s v="UPA400"/>
    <x v="87"/>
    <x v="376"/>
    <n v="550813"/>
    <n v="88166"/>
    <n v="0"/>
    <n v="0"/>
    <n v="0"/>
    <n v="12.8"/>
    <n v="7.1"/>
    <n v="20"/>
    <m/>
    <n v="-1"/>
    <s v="Oscura"/>
    <n v="113.2"/>
    <n v="92.6"/>
    <n v="11.9"/>
    <n v="4.7"/>
    <n v="9.1999999999999993"/>
    <n v="10.4"/>
    <n v="1.4"/>
    <n v="1.4"/>
    <n v="0"/>
    <n v="145.4"/>
    <n v="43.5"/>
    <n v="1.1000000000000001"/>
    <n v="113"/>
    <n v="0.37666666666667098"/>
    <n v="93"/>
    <n v="0.62"/>
    <n v="9"/>
    <n v="0.19999999999999954"/>
    <n v="10"/>
    <n v="0.33339999999999997"/>
    <n v="12"/>
    <n v="0.8"/>
    <n v="5"/>
    <n v="0.50000000000000011"/>
    <n v="0"/>
    <x v="9"/>
  </r>
  <r>
    <m/>
    <x v="1"/>
    <d v="2011-11-19T00:00:00"/>
    <s v="SIN"/>
    <s v="UPA400"/>
    <x v="88"/>
    <x v="377"/>
    <n v="816720"/>
    <n v="51250"/>
    <n v="0"/>
    <n v="5"/>
    <m/>
    <n v="5"/>
    <n v="6.1"/>
    <m/>
    <m/>
    <n v="0.41"/>
    <m/>
    <n v="97"/>
    <n v="85"/>
    <n v="12"/>
    <n v="0"/>
    <n v="10"/>
    <n v="12"/>
    <n v="0"/>
    <n v="1"/>
    <n v="1"/>
    <n v="38"/>
    <n v="8"/>
    <n v="1"/>
    <n v="97"/>
    <n v="0.3233333333333373"/>
    <n v="85"/>
    <n v="0.56666666666666388"/>
    <n v="10"/>
    <n v="0.22222222222222177"/>
    <n v="12"/>
    <n v="0.40000000000000013"/>
    <n v="12"/>
    <n v="0.8"/>
    <n v="0"/>
    <n v="1.3877787807814457E-16"/>
    <n v="1"/>
    <x v="0"/>
  </r>
  <r>
    <s v="CASTROL"/>
    <x v="1"/>
    <d v="2011-11-19T00:00:00"/>
    <s v="SIN"/>
    <s v="UPA400"/>
    <x v="88"/>
    <x v="139"/>
    <n v="747110"/>
    <n v="65406"/>
    <n v="0"/>
    <n v="6"/>
    <m/>
    <n v="2"/>
    <n v="5.9820000000000002"/>
    <n v="28.14"/>
    <n v="1.21"/>
    <n v="0.82"/>
    <m/>
    <n v="79"/>
    <n v="101"/>
    <n v="7"/>
    <n v="1"/>
    <n v="8"/>
    <n v="8"/>
    <n v="0"/>
    <m/>
    <n v="1"/>
    <n v="33"/>
    <n v="3"/>
    <n v="1"/>
    <n v="79"/>
    <n v="0.26333333333333692"/>
    <n v="101"/>
    <n v="0.67333333333333123"/>
    <n v="8"/>
    <n v="0.17777777777777731"/>
    <n v="8"/>
    <n v="0.26666666666666683"/>
    <n v="7"/>
    <n v="0.46666666666666679"/>
    <n v="1"/>
    <n v="0.10000000000000014"/>
    <n v="0"/>
    <x v="1"/>
  </r>
  <r>
    <s v="CASTROL"/>
    <x v="1"/>
    <d v="2011-11-19T00:00:00"/>
    <s v="SIN"/>
    <s v="UPA400"/>
    <x v="88"/>
    <x v="33"/>
    <n v="727334"/>
    <n v="45630"/>
    <n v="0"/>
    <n v="3"/>
    <m/>
    <n v="1"/>
    <n v="6"/>
    <m/>
    <m/>
    <n v="0.23"/>
    <m/>
    <n v="98"/>
    <n v="159"/>
    <n v="4"/>
    <n v="1"/>
    <n v="6"/>
    <n v="11"/>
    <n v="0"/>
    <n v="1"/>
    <n v="1"/>
    <n v="39"/>
    <n v="5"/>
    <n v="1"/>
    <n v="98"/>
    <n v="0.32666666666667066"/>
    <n v="159"/>
    <n v="1"/>
    <n v="6"/>
    <n v="0.13333333333333286"/>
    <n v="11"/>
    <n v="0.36666666666666681"/>
    <n v="4"/>
    <n v="0.26666666666666683"/>
    <n v="1"/>
    <n v="0.10000000000000014"/>
    <n v="0"/>
    <x v="2"/>
  </r>
  <r>
    <s v="CASTROL"/>
    <x v="1"/>
    <d v="2011-11-19T00:00:00"/>
    <s v="SIN"/>
    <s v="UPA400"/>
    <x v="88"/>
    <x v="344"/>
    <n v="655022"/>
    <n v="161756"/>
    <n v="0"/>
    <n v="4"/>
    <m/>
    <n v="10"/>
    <n v="7.1"/>
    <n v="37.1"/>
    <n v="0.3"/>
    <n v="0"/>
    <s v="Clara"/>
    <n v="155"/>
    <n v="129"/>
    <n v="5"/>
    <n v="0"/>
    <n v="16"/>
    <n v="10"/>
    <n v="0"/>
    <n v="0"/>
    <n v="0"/>
    <n v="47"/>
    <n v="17"/>
    <n v="3"/>
    <n v="155"/>
    <n v="0.5166666666666716"/>
    <n v="129"/>
    <n v="0.8599999999999991"/>
    <n v="16"/>
    <n v="0.35555555555555501"/>
    <n v="10"/>
    <n v="0.33339999999999997"/>
    <n v="5"/>
    <n v="0.33333333333333348"/>
    <n v="0"/>
    <n v="1.3877787807814457E-16"/>
    <n v="0"/>
    <x v="3"/>
  </r>
  <r>
    <s v="CASTROL"/>
    <x v="1"/>
    <d v="2011-11-19T00:00:00"/>
    <s v="SIN"/>
    <s v="UPA400"/>
    <x v="88"/>
    <x v="378"/>
    <n v="636234"/>
    <n v="142968"/>
    <n v="0"/>
    <n v="4"/>
    <n v="0"/>
    <n v="15"/>
    <n v="7.1"/>
    <n v="36.700000000000003"/>
    <n v="0"/>
    <n v="0.1"/>
    <s v="Clara"/>
    <n v="221"/>
    <n v="165"/>
    <n v="7"/>
    <n v="1"/>
    <n v="24"/>
    <n v="14"/>
    <n v="1"/>
    <n v="1"/>
    <n v="0"/>
    <n v="50"/>
    <n v="22"/>
    <n v="4"/>
    <n v="221"/>
    <n v="0.73666666666666936"/>
    <n v="165"/>
    <n v="1"/>
    <n v="24"/>
    <n v="0.53333333333333266"/>
    <n v="14"/>
    <n v="0.46666666666666679"/>
    <n v="7"/>
    <n v="0.46666666666666679"/>
    <n v="1"/>
    <n v="0.10000000000000014"/>
    <n v="0"/>
    <x v="4"/>
  </r>
  <r>
    <s v="CASTROL"/>
    <x v="1"/>
    <d v="2011-11-19T00:00:00"/>
    <s v="SIN"/>
    <s v="UPA400"/>
    <x v="88"/>
    <x v="49"/>
    <n v="594496"/>
    <n v="101230"/>
    <n v="0"/>
    <n v="31"/>
    <n v="0"/>
    <n v="22.2"/>
    <n v="6.8"/>
    <n v="35.700000000000003"/>
    <m/>
    <n v="-1"/>
    <s v="Oscura"/>
    <n v="130.5"/>
    <n v="116.6"/>
    <n v="4.3"/>
    <n v="2.2999999999999998"/>
    <n v="14.6"/>
    <n v="12.5"/>
    <n v="0.9"/>
    <n v="0"/>
    <n v="0"/>
    <n v="144.9"/>
    <n v="23.2"/>
    <n v="8.3000000000000007"/>
    <n v="131"/>
    <n v="0.43666666666667137"/>
    <n v="117"/>
    <n v="0.77999999999999858"/>
    <n v="15"/>
    <n v="0.33333333333333282"/>
    <n v="13"/>
    <n v="0.43333333333333346"/>
    <n v="4"/>
    <n v="0.26666666666666683"/>
    <n v="2"/>
    <n v="0.20000000000000015"/>
    <n v="0"/>
    <x v="5"/>
  </r>
  <r>
    <s v="SHELL"/>
    <x v="1"/>
    <d v="2011-11-19T00:00:00"/>
    <s v="SIN"/>
    <s v="UPA400"/>
    <x v="88"/>
    <x v="307"/>
    <n v="595352"/>
    <n v="92916"/>
    <n v="0"/>
    <n v="32.5"/>
    <n v="0"/>
    <n v="14.7"/>
    <n v="7.5"/>
    <n v="48.9"/>
    <m/>
    <n v="-1"/>
    <s v="Oscura"/>
    <n v="155.69999999999999"/>
    <n v="98.9"/>
    <n v="10.4"/>
    <n v="1.6"/>
    <n v="11.5"/>
    <n v="13.3"/>
    <n v="1.3"/>
    <n v="0"/>
    <n v="0"/>
    <n v="190.5"/>
    <n v="49"/>
    <n v="73.900000000000006"/>
    <n v="156"/>
    <n v="0.5200000000000049"/>
    <n v="99"/>
    <n v="0.6"/>
    <n v="12"/>
    <n v="0.26666666666666622"/>
    <n v="13"/>
    <n v="0.43333333333333346"/>
    <n v="10"/>
    <n v="0.66666666666666674"/>
    <n v="2"/>
    <n v="0.20000000000000015"/>
    <n v="0"/>
    <x v="6"/>
  </r>
  <r>
    <s v="CASTROL"/>
    <x v="1"/>
    <d v="2011-11-19T00:00:00"/>
    <s v="SIN"/>
    <s v="UPA400"/>
    <x v="88"/>
    <x v="142"/>
    <n v="565272"/>
    <n v="62836"/>
    <n v="0"/>
    <n v="0.5"/>
    <n v="0"/>
    <n v="17.7"/>
    <n v="6.6"/>
    <n v="35.4"/>
    <m/>
    <n v="-1"/>
    <s v="Oscura"/>
    <n v="96.6"/>
    <n v="50.1"/>
    <n v="3.5"/>
    <n v="2.8"/>
    <n v="8.1999999999999993"/>
    <n v="15.1"/>
    <n v="1.2"/>
    <n v="0"/>
    <n v="0"/>
    <n v="150.5"/>
    <n v="46.2"/>
    <n v="3.6"/>
    <n v="97"/>
    <n v="0.3233333333333373"/>
    <n v="50"/>
    <n v="0.33333333333333048"/>
    <n v="8"/>
    <n v="0.17777777777777731"/>
    <n v="15"/>
    <n v="0.50000000000000011"/>
    <n v="4"/>
    <n v="0.26666666666666683"/>
    <n v="3"/>
    <n v="0.30000000000000016"/>
    <n v="0"/>
    <x v="7"/>
  </r>
  <r>
    <s v="CASTROL"/>
    <x v="1"/>
    <d v="2011-11-19T00:00:00"/>
    <s v="SIN"/>
    <s v="UPA400"/>
    <x v="88"/>
    <x v="192"/>
    <n v="525263"/>
    <n v="162364"/>
    <n v="0"/>
    <n v="0"/>
    <n v="0"/>
    <n v="13.3"/>
    <n v="6.8"/>
    <n v="36.5"/>
    <m/>
    <n v="-1"/>
    <s v="Oscura"/>
    <n v="103.3"/>
    <n v="44.5"/>
    <n v="4.5"/>
    <n v="1.8"/>
    <n v="8.1"/>
    <n v="1.9"/>
    <n v="0.5"/>
    <n v="1.1000000000000001"/>
    <n v="0"/>
    <n v="25.6"/>
    <n v="26.9"/>
    <n v="2.2999999999999998"/>
    <n v="103"/>
    <n v="0.34333333333333743"/>
    <n v="45"/>
    <n v="0.29999999999999721"/>
    <n v="8"/>
    <n v="0.17777777777777731"/>
    <n v="2"/>
    <n v="6.6666666666666874E-2"/>
    <n v="5"/>
    <n v="0.33333333333333348"/>
    <n v="2"/>
    <n v="0.20000000000000015"/>
    <n v="0"/>
    <x v="8"/>
  </r>
  <r>
    <s v="CASTROL"/>
    <x v="1"/>
    <d v="2011-12-29T00:00:00"/>
    <s v="SIN"/>
    <s v="UPA400"/>
    <x v="89"/>
    <x v="379"/>
    <n v="819256"/>
    <n v="33432"/>
    <n v="0"/>
    <n v="6"/>
    <m/>
    <n v="3"/>
    <n v="7"/>
    <m/>
    <m/>
    <n v="0"/>
    <s v="Clara"/>
    <n v="38"/>
    <n v="87"/>
    <n v="2"/>
    <n v="0"/>
    <n v="6"/>
    <n v="5"/>
    <n v="0"/>
    <n v="0"/>
    <n v="0"/>
    <n v="36"/>
    <n v="3"/>
    <n v="0"/>
    <n v="38"/>
    <n v="0.1266666666666704"/>
    <n v="87"/>
    <n v="0.5799999999999973"/>
    <n v="6"/>
    <n v="0.13333333333333286"/>
    <n v="5"/>
    <n v="0.16666666666666685"/>
    <n v="2"/>
    <n v="0.13333333333333353"/>
    <n v="0"/>
    <n v="1.3877787807814457E-16"/>
    <n v="1"/>
    <x v="0"/>
  </r>
  <r>
    <m/>
    <x v="1"/>
    <d v="2011-12-29T00:00:00"/>
    <s v="SIN"/>
    <s v="UPA400"/>
    <x v="89"/>
    <x v="210"/>
    <n v="785837"/>
    <n v="89632"/>
    <n v="0"/>
    <n v="8"/>
    <m/>
    <n v="6"/>
    <n v="6.7"/>
    <m/>
    <m/>
    <n v="0.41"/>
    <m/>
    <n v="44"/>
    <n v="75"/>
    <n v="0"/>
    <n v="0"/>
    <n v="6"/>
    <n v="5"/>
    <n v="0"/>
    <n v="0"/>
    <n v="0"/>
    <n v="80"/>
    <n v="6"/>
    <n v="1"/>
    <n v="44"/>
    <n v="0.14666666666667036"/>
    <n v="75"/>
    <n v="0.49999999999999684"/>
    <n v="6"/>
    <n v="0.13333333333333286"/>
    <n v="5"/>
    <n v="0.16666666666666685"/>
    <n v="0"/>
    <n v="1.9428902930940239E-16"/>
    <n v="0"/>
    <n v="1.3877787807814457E-16"/>
    <n v="0"/>
    <x v="1"/>
  </r>
  <r>
    <s v="SHELL"/>
    <x v="1"/>
    <d v="2011-12-29T00:00:00"/>
    <s v="SIN"/>
    <s v="UPA400"/>
    <x v="89"/>
    <x v="380"/>
    <n v="796423"/>
    <n v="71110"/>
    <n v="0"/>
    <n v="7"/>
    <m/>
    <n v="1"/>
    <n v="5.7"/>
    <m/>
    <m/>
    <n v="0.28000000000000003"/>
    <m/>
    <n v="579"/>
    <n v="189"/>
    <n v="6"/>
    <n v="0"/>
    <n v="37"/>
    <n v="24"/>
    <n v="0"/>
    <n v="1"/>
    <n v="1"/>
    <n v="35"/>
    <n v="6"/>
    <n v="1"/>
    <n v="579"/>
    <n v="1.5"/>
    <n v="189"/>
    <n v="1"/>
    <n v="37"/>
    <n v="0.82222222222222197"/>
    <n v="24"/>
    <n v="0.8"/>
    <n v="6"/>
    <n v="0.40000000000000013"/>
    <n v="0"/>
    <n v="1.3877787807814457E-16"/>
    <n v="0"/>
    <x v="2"/>
  </r>
  <r>
    <s v="CASTROL"/>
    <x v="1"/>
    <d v="2011-12-29T00:00:00"/>
    <s v="SIN"/>
    <s v="UPA400"/>
    <x v="89"/>
    <x v="25"/>
    <n v="787307"/>
    <n v="61994"/>
    <n v="0"/>
    <n v="5"/>
    <m/>
    <n v="2"/>
    <n v="5.81"/>
    <n v="27.34"/>
    <n v="1.25"/>
    <n v="0.28999999999999998"/>
    <m/>
    <n v="297"/>
    <n v="133"/>
    <n v="4"/>
    <n v="1"/>
    <n v="24"/>
    <n v="17"/>
    <n v="0"/>
    <m/>
    <n v="0"/>
    <n v="30"/>
    <n v="3"/>
    <n v="1"/>
    <n v="297"/>
    <n v="0.9900000000000001"/>
    <n v="133"/>
    <n v="0.88666666666666594"/>
    <n v="24"/>
    <n v="0.53333333333333266"/>
    <n v="17"/>
    <n v="0.56666666666666676"/>
    <n v="4"/>
    <n v="0.26666666666666683"/>
    <n v="1"/>
    <n v="0.10000000000000014"/>
    <n v="0"/>
    <x v="3"/>
  </r>
  <r>
    <s v="CASTROL"/>
    <x v="1"/>
    <d v="2011-12-29T00:00:00"/>
    <s v="SIN"/>
    <s v="UPA400"/>
    <x v="89"/>
    <x v="381"/>
    <n v="768405"/>
    <n v="43092"/>
    <n v="0"/>
    <n v="4"/>
    <m/>
    <n v="1"/>
    <n v="5.9"/>
    <m/>
    <m/>
    <n v="0.32"/>
    <m/>
    <n v="444"/>
    <n v="113"/>
    <n v="8"/>
    <n v="0"/>
    <n v="21"/>
    <n v="21"/>
    <n v="1"/>
    <n v="1"/>
    <n v="1"/>
    <n v="30"/>
    <n v="6"/>
    <n v="1"/>
    <n v="444"/>
    <n v="1.3"/>
    <n v="113"/>
    <n v="0.75333333333333174"/>
    <n v="21"/>
    <n v="0.46666666666666601"/>
    <n v="21"/>
    <n v="0.70000000000000007"/>
    <n v="8"/>
    <n v="0.53333333333333344"/>
    <n v="0"/>
    <n v="1.3877787807814457E-16"/>
    <n v="0"/>
    <x v="4"/>
  </r>
  <r>
    <s v="CASTROL"/>
    <x v="1"/>
    <d v="2011-12-29T00:00:00"/>
    <s v="SIN"/>
    <s v="UPA400"/>
    <x v="89"/>
    <x v="79"/>
    <n v="694069"/>
    <n v="31001"/>
    <n v="0"/>
    <n v="2"/>
    <m/>
    <n v="2"/>
    <n v="6.1"/>
    <s v=""/>
    <s v=""/>
    <n v="0.73"/>
    <s v=""/>
    <n v="222"/>
    <n v="84"/>
    <n v="4"/>
    <n v="0"/>
    <n v="10"/>
    <n v="21"/>
    <n v="0"/>
    <n v="1"/>
    <n v="1"/>
    <n v="33"/>
    <n v="9"/>
    <n v="1"/>
    <n v="222"/>
    <n v="0.74000000000000266"/>
    <n v="84"/>
    <n v="0.55999999999999717"/>
    <n v="10"/>
    <n v="0.22222222222222177"/>
    <n v="21"/>
    <n v="0.70000000000000007"/>
    <n v="4"/>
    <n v="0.26666666666666683"/>
    <n v="0"/>
    <n v="1.3877787807814457E-16"/>
    <n v="0"/>
    <x v="5"/>
  </r>
  <r>
    <s v="CASTROL"/>
    <x v="1"/>
    <d v="2011-12-29T00:00:00"/>
    <s v="SIN"/>
    <s v="UPA400"/>
    <x v="89"/>
    <x v="301"/>
    <n v="663068"/>
    <n v="182215"/>
    <n v="0"/>
    <n v="5"/>
    <m/>
    <n v="8"/>
    <n v="7.1"/>
    <n v="37.4"/>
    <n v="0.8"/>
    <n v="0.1"/>
    <s v="Clara"/>
    <n v="439"/>
    <n v="204"/>
    <n v="12"/>
    <n v="1"/>
    <n v="26"/>
    <n v="30"/>
    <n v="0"/>
    <n v="1"/>
    <n v="0"/>
    <n v="77"/>
    <n v="40"/>
    <n v="3"/>
    <n v="439"/>
    <n v="1"/>
    <n v="204"/>
    <n v="1"/>
    <n v="26"/>
    <n v="0.57777777777777717"/>
    <n v="30"/>
    <n v="1"/>
    <n v="12"/>
    <n v="0.8"/>
    <n v="1"/>
    <n v="0.10000000000000014"/>
    <n v="0"/>
    <x v="6"/>
  </r>
  <r>
    <s v="SHELL"/>
    <x v="1"/>
    <d v="2011-12-29T00:00:00"/>
    <s v="SIN"/>
    <s v="UPA400"/>
    <x v="89"/>
    <x v="142"/>
    <n v="563097"/>
    <n v="69831"/>
    <n v="0"/>
    <n v="0.4"/>
    <n v="0"/>
    <n v="18.2"/>
    <n v="7"/>
    <n v="36.299999999999997"/>
    <m/>
    <n v="-1"/>
    <s v="Oscura"/>
    <n v="56.6"/>
    <n v="40.6"/>
    <n v="3.4"/>
    <n v="2.2999999999999998"/>
    <n v="6.2"/>
    <n v="8.3000000000000007"/>
    <n v="1.6"/>
    <n v="0"/>
    <n v="0"/>
    <n v="211.8"/>
    <n v="51.6"/>
    <n v="7.6"/>
    <n v="57"/>
    <n v="0.19000000000000361"/>
    <n v="41"/>
    <n v="0.2733333333333306"/>
    <n v="6"/>
    <n v="0.13333333333333286"/>
    <n v="8"/>
    <n v="0.26666666666666683"/>
    <n v="3"/>
    <n v="0.20000000000000018"/>
    <n v="2"/>
    <n v="0.20000000000000015"/>
    <n v="0"/>
    <x v="7"/>
  </r>
  <r>
    <s v="SHELL"/>
    <x v="1"/>
    <d v="2011-12-29T00:00:00"/>
    <s v="SIN"/>
    <s v="UPA400"/>
    <x v="89"/>
    <x v="192"/>
    <n v="518768"/>
    <n v="25502"/>
    <n v="0"/>
    <n v="0"/>
    <n v="0"/>
    <n v="18.8"/>
    <n v="6.7"/>
    <n v="35.9"/>
    <m/>
    <n v="-1"/>
    <s v="Oscura"/>
    <n v="65.400000000000006"/>
    <n v="34.799999999999997"/>
    <n v="1.7"/>
    <n v="1"/>
    <n v="8.1999999999999993"/>
    <n v="3.8"/>
    <n v="0.9"/>
    <n v="0.6"/>
    <n v="0"/>
    <n v="29.2"/>
    <n v="27.3"/>
    <n v="1.7"/>
    <n v="65"/>
    <n v="0.21666666666667023"/>
    <n v="35"/>
    <n v="0.23333333333333067"/>
    <n v="8"/>
    <n v="0.17777777777777731"/>
    <n v="4"/>
    <n v="0.13333333333333353"/>
    <n v="2"/>
    <n v="0.13333333333333353"/>
    <n v="1"/>
    <n v="0.10000000000000014"/>
    <n v="0"/>
    <x v="8"/>
  </r>
  <r>
    <s v="SHELL"/>
    <x v="1"/>
    <d v="2011-07-25T00:00:00"/>
    <s v="SIN"/>
    <s v="UPA400"/>
    <x v="90"/>
    <x v="382"/>
    <n v="787101"/>
    <n v="71639"/>
    <n v="0"/>
    <n v="6"/>
    <m/>
    <n v="4"/>
    <n v="6.1"/>
    <m/>
    <m/>
    <n v="0.28000000000000003"/>
    <m/>
    <n v="239"/>
    <n v="208"/>
    <n v="3"/>
    <n v="1"/>
    <n v="12"/>
    <n v="18"/>
    <n v="0"/>
    <n v="1"/>
    <n v="1"/>
    <n v="54"/>
    <n v="9"/>
    <n v="1"/>
    <n v="239"/>
    <n v="0.79666666666666874"/>
    <n v="208"/>
    <n v="1"/>
    <n v="12"/>
    <n v="0.26666666666666622"/>
    <n v="18"/>
    <n v="0.60000000000000009"/>
    <n v="3"/>
    <n v="0.20000000000000018"/>
    <n v="1"/>
    <n v="0.10000000000000014"/>
    <n v="1"/>
    <x v="0"/>
  </r>
  <r>
    <s v="CASTROL"/>
    <x v="1"/>
    <d v="2011-07-25T00:00:00"/>
    <s v="SIN"/>
    <s v="UPA400"/>
    <x v="90"/>
    <x v="25"/>
    <n v="747303"/>
    <n v="65252"/>
    <n v="0"/>
    <n v="3"/>
    <m/>
    <n v="3"/>
    <n v="5.9489999999999998"/>
    <n v="28.14"/>
    <n v="1.1200000000000001"/>
    <n v="0.45"/>
    <m/>
    <n v="489"/>
    <n v="58"/>
    <n v="4"/>
    <n v="0"/>
    <n v="5"/>
    <n v="36"/>
    <n v="0"/>
    <m/>
    <n v="1"/>
    <n v="31"/>
    <n v="4"/>
    <n v="1"/>
    <n v="489"/>
    <n v="1.3"/>
    <n v="58"/>
    <n v="0.38666666666666372"/>
    <n v="5"/>
    <n v="0.11111111111111063"/>
    <n v="36"/>
    <n v="1"/>
    <n v="4"/>
    <n v="0.26666666666666683"/>
    <n v="0"/>
    <n v="1.3877787807814457E-16"/>
    <n v="0"/>
    <x v="1"/>
  </r>
  <r>
    <s v="CASTROL"/>
    <x v="1"/>
    <d v="2011-07-25T00:00:00"/>
    <s v="SIN"/>
    <s v="UPA400"/>
    <x v="90"/>
    <x v="33"/>
    <n v="726197"/>
    <n v="44146"/>
    <n v="0"/>
    <n v="3"/>
    <m/>
    <n v="2"/>
    <n v="6.1"/>
    <m/>
    <m/>
    <n v="0.5"/>
    <m/>
    <n v="293"/>
    <n v="53"/>
    <n v="4"/>
    <n v="0"/>
    <n v="4"/>
    <n v="23"/>
    <n v="0"/>
    <n v="0"/>
    <n v="1"/>
    <n v="29"/>
    <n v="4"/>
    <n v="0"/>
    <n v="293"/>
    <n v="0.9766666666666669"/>
    <n v="53"/>
    <n v="0.35333333333333045"/>
    <n v="4"/>
    <n v="8.8888888888888407E-2"/>
    <n v="23"/>
    <n v="0.76666666666666672"/>
    <n v="4"/>
    <n v="0.26666666666666683"/>
    <n v="0"/>
    <n v="1.3877787807814457E-16"/>
    <n v="0"/>
    <x v="2"/>
  </r>
  <r>
    <s v="CASTROL"/>
    <x v="1"/>
    <d v="2011-07-25T00:00:00"/>
    <s v="SIN"/>
    <s v="UPA400"/>
    <x v="90"/>
    <x v="353"/>
    <n v="665738"/>
    <n v="31216"/>
    <n v="0"/>
    <n v="3"/>
    <m/>
    <n v="5"/>
    <n v="6.3"/>
    <m/>
    <m/>
    <n v="1.22"/>
    <m/>
    <n v="100"/>
    <n v="73"/>
    <n v="4"/>
    <n v="0"/>
    <n v="6"/>
    <n v="12"/>
    <n v="0"/>
    <n v="0"/>
    <n v="0"/>
    <n v="36"/>
    <n v="5"/>
    <n v="1"/>
    <n v="100"/>
    <n v="0.33333333333333737"/>
    <n v="73"/>
    <n v="0.48666666666666353"/>
    <n v="6"/>
    <n v="0.13333333333333286"/>
    <n v="12"/>
    <n v="0.40000000000000013"/>
    <n v="4"/>
    <n v="0.26666666666666683"/>
    <n v="0"/>
    <n v="1.3877787807814457E-16"/>
    <n v="0"/>
    <x v="3"/>
  </r>
  <r>
    <s v="SHELL"/>
    <x v="1"/>
    <d v="2011-07-25T00:00:00"/>
    <s v="SIN"/>
    <s v="UPA400"/>
    <x v="90"/>
    <x v="48"/>
    <n v="618954"/>
    <n v="138101"/>
    <n v="0"/>
    <n v="5"/>
    <n v="-1"/>
    <n v="9"/>
    <n v="7.1"/>
    <n v="38.5"/>
    <n v="0.2"/>
    <n v="0.1"/>
    <s v="Clara"/>
    <n v="315"/>
    <n v="163"/>
    <n v="11"/>
    <n v="0"/>
    <n v="23"/>
    <n v="18"/>
    <n v="1"/>
    <n v="1"/>
    <n v="-1"/>
    <n v="81"/>
    <n v="45"/>
    <n v="2"/>
    <n v="315"/>
    <n v="1"/>
    <n v="163"/>
    <n v="1"/>
    <n v="23"/>
    <n v="0.51111111111111041"/>
    <n v="18"/>
    <n v="0.60000000000000009"/>
    <n v="11"/>
    <n v="0.73333333333333339"/>
    <n v="0"/>
    <n v="1.3877787807814457E-16"/>
    <n v="0"/>
    <x v="4"/>
  </r>
  <r>
    <s v="CASTROL"/>
    <x v="1"/>
    <d v="2011-07-25T00:00:00"/>
    <s v="SIN"/>
    <s v="UPA400"/>
    <x v="90"/>
    <x v="383"/>
    <n v="589602"/>
    <n v="108749"/>
    <n v="0"/>
    <n v="3.6"/>
    <n v="0"/>
    <n v="17.100000000000001"/>
    <n v="6.7"/>
    <n v="37.6"/>
    <m/>
    <n v="-1"/>
    <s v="Oscura"/>
    <n v="155.4"/>
    <n v="124.4"/>
    <n v="12.8"/>
    <n v="5.0999999999999996"/>
    <n v="29.7"/>
    <n v="23.2"/>
    <n v="2.4"/>
    <n v="0"/>
    <n v="0"/>
    <n v="113.8"/>
    <n v="51.5"/>
    <n v="3.6"/>
    <n v="155"/>
    <n v="0.5166666666666716"/>
    <n v="124"/>
    <n v="0.82666666666666555"/>
    <n v="30"/>
    <n v="0.66666666666666619"/>
    <n v="23"/>
    <n v="0.76666666666666672"/>
    <n v="13"/>
    <n v="0.8666666666666667"/>
    <n v="5"/>
    <n v="0.50000000000000011"/>
    <n v="0"/>
    <x v="5"/>
  </r>
  <r>
    <s v="CASTROL"/>
    <x v="1"/>
    <d v="2011-07-25T00:00:00"/>
    <s v="SIN"/>
    <s v="UPA400"/>
    <x v="90"/>
    <x v="275"/>
    <n v="558050"/>
    <n v="77197"/>
    <n v="0"/>
    <n v="0"/>
    <n v="0"/>
    <n v="11"/>
    <n v="6.9"/>
    <n v="37.700000000000003"/>
    <m/>
    <n v="-1"/>
    <s v="Oscura"/>
    <n v="127.9"/>
    <n v="33.799999999999997"/>
    <n v="5.6"/>
    <n v="2.1"/>
    <n v="7.9"/>
    <n v="23.2"/>
    <n v="1.4"/>
    <n v="3.8"/>
    <n v="0"/>
    <n v="58.8"/>
    <n v="24"/>
    <n v="0.7"/>
    <n v="128"/>
    <n v="0.4266666666666713"/>
    <n v="34"/>
    <n v="0.22666666666666402"/>
    <n v="8"/>
    <n v="0.17777777777777731"/>
    <n v="23"/>
    <n v="0.76666666666666672"/>
    <n v="6"/>
    <n v="0.40000000000000013"/>
    <n v="2"/>
    <n v="0.20000000000000015"/>
    <n v="0"/>
    <x v="6"/>
  </r>
  <r>
    <s v="CASTROL"/>
    <x v="1"/>
    <d v="2011-07-25T00:00:00"/>
    <s v="SIN"/>
    <s v="UPA400"/>
    <x v="90"/>
    <x v="384"/>
    <n v="526339"/>
    <n v="45486"/>
    <n v="0"/>
    <n v="0"/>
    <n v="0"/>
    <n v="12.4"/>
    <n v="6.7"/>
    <n v="36"/>
    <m/>
    <n v="-1"/>
    <s v="Oscura"/>
    <n v="154.5"/>
    <n v="53.3"/>
    <n v="7"/>
    <n v="1.2"/>
    <n v="13.6"/>
    <n v="18"/>
    <n v="0.6"/>
    <n v="1"/>
    <n v="0"/>
    <n v="42.6"/>
    <n v="27.8"/>
    <n v="1.3"/>
    <n v="155"/>
    <n v="0.5166666666666716"/>
    <n v="53"/>
    <n v="0.35333333333333045"/>
    <n v="14"/>
    <n v="0.31111111111111062"/>
    <n v="18"/>
    <n v="0.60000000000000009"/>
    <n v="7"/>
    <n v="0.46666666666666679"/>
    <n v="1"/>
    <n v="0.10000000000000014"/>
    <n v="0"/>
    <x v="7"/>
  </r>
  <r>
    <s v="SHELL"/>
    <x v="1"/>
    <d v="2014-06-13T00:00:00"/>
    <s v="SIN"/>
    <s v="UPA400"/>
    <x v="91"/>
    <x v="226"/>
    <n v="835515"/>
    <n v="46115"/>
    <n v="0"/>
    <n v="9"/>
    <m/>
    <n v="6"/>
    <n v="6.2"/>
    <m/>
    <m/>
    <n v="0.27"/>
    <m/>
    <n v="258"/>
    <n v="162"/>
    <n v="9"/>
    <n v="0"/>
    <n v="18"/>
    <n v="18"/>
    <n v="1"/>
    <n v="1"/>
    <n v="1"/>
    <n v="72"/>
    <n v="9"/>
    <n v="1"/>
    <n v="258"/>
    <n v="0.86000000000000143"/>
    <n v="162"/>
    <n v="1"/>
    <n v="18"/>
    <n v="0.39999999999999941"/>
    <n v="18"/>
    <n v="0.60000000000000009"/>
    <n v="9"/>
    <n v="0.60000000000000009"/>
    <n v="0"/>
    <n v="1.3877787807814457E-16"/>
    <n v="1"/>
    <x v="0"/>
  </r>
  <r>
    <m/>
    <x v="1"/>
    <d v="2014-06-13T00:00:00"/>
    <s v="SIN"/>
    <s v="UPA400"/>
    <x v="91"/>
    <x v="23"/>
    <n v="793830"/>
    <n v="4445"/>
    <n v="0"/>
    <n v="5"/>
    <m/>
    <n v="5"/>
    <n v="6.8"/>
    <m/>
    <m/>
    <n v="0.06"/>
    <m/>
    <n v="19"/>
    <n v="17"/>
    <n v="1"/>
    <n v="0"/>
    <n v="4"/>
    <n v="3"/>
    <n v="1"/>
    <n v="0"/>
    <n v="0"/>
    <n v="77"/>
    <n v="2"/>
    <n v="1"/>
    <n v="19"/>
    <n v="6.3333333333337183E-2"/>
    <n v="17"/>
    <n v="0.11333333333333087"/>
    <n v="4"/>
    <n v="8.8888888888888407E-2"/>
    <n v="3"/>
    <n v="0.1000000000000002"/>
    <n v="1"/>
    <n v="6.666666666666686E-2"/>
    <n v="0"/>
    <n v="1.3877787807814457E-16"/>
    <n v="0"/>
    <x v="1"/>
  </r>
  <r>
    <m/>
    <x v="1"/>
    <d v="2014-06-13T00:00:00"/>
    <s v="SIN"/>
    <s v="UPA400"/>
    <x v="91"/>
    <x v="385"/>
    <n v="789400"/>
    <n v="92629"/>
    <n v="0"/>
    <n v="9"/>
    <m/>
    <n v="7"/>
    <n v="6.5"/>
    <m/>
    <m/>
    <n v="0.05"/>
    <m/>
    <n v="69"/>
    <n v="79"/>
    <n v="1"/>
    <n v="0"/>
    <n v="16"/>
    <n v="7"/>
    <n v="0"/>
    <n v="1"/>
    <n v="1"/>
    <n v="75"/>
    <n v="2"/>
    <n v="1"/>
    <n v="69"/>
    <n v="0.23000000000000353"/>
    <n v="79"/>
    <n v="0.52666666666666362"/>
    <n v="16"/>
    <n v="0.35555555555555501"/>
    <n v="7"/>
    <n v="0.2333333333333335"/>
    <n v="1"/>
    <n v="6.666666666666686E-2"/>
    <n v="0"/>
    <n v="1.3877787807814457E-16"/>
    <n v="0"/>
    <x v="2"/>
  </r>
  <r>
    <s v="CASTROL"/>
    <x v="1"/>
    <d v="2014-06-13T00:00:00"/>
    <s v="SIN"/>
    <s v="UPA400"/>
    <x v="91"/>
    <x v="25"/>
    <n v="763340"/>
    <n v="8873"/>
    <n v="0"/>
    <n v="6"/>
    <m/>
    <n v="3"/>
    <n v="6.3520000000000003"/>
    <n v="29.41"/>
    <n v="1.27"/>
    <n v="0.57999999999999996"/>
    <m/>
    <n v="89"/>
    <n v="36"/>
    <n v="37"/>
    <n v="0"/>
    <n v="10"/>
    <n v="6"/>
    <n v="0"/>
    <m/>
    <n v="0"/>
    <n v="35"/>
    <n v="3"/>
    <n v="0"/>
    <n v="89"/>
    <n v="0.29666666666667046"/>
    <n v="36"/>
    <n v="0.23999999999999733"/>
    <n v="10"/>
    <n v="0.22222222222222177"/>
    <n v="6"/>
    <n v="0.20000000000000018"/>
    <n v="37"/>
    <n v="1"/>
    <n v="0"/>
    <n v="1.3877787807814457E-16"/>
    <n v="0"/>
    <x v="3"/>
  </r>
  <r>
    <s v="CASTROL"/>
    <x v="1"/>
    <d v="2014-06-13T00:00:00"/>
    <s v="SIN"/>
    <s v="UPA400"/>
    <x v="91"/>
    <x v="386"/>
    <n v="749417"/>
    <n v="110510"/>
    <n v="0"/>
    <n v="6"/>
    <m/>
    <n v="4"/>
    <n v="6.7"/>
    <n v="34.700000000000003"/>
    <n v="1.67"/>
    <n v="0.04"/>
    <m/>
    <n v="320"/>
    <n v="103"/>
    <n v="10"/>
    <n v="0"/>
    <n v="29"/>
    <n v="19"/>
    <n v="1"/>
    <n v="0"/>
    <n v="1"/>
    <n v="43"/>
    <n v="9"/>
    <n v="1"/>
    <n v="320"/>
    <n v="1"/>
    <n v="103"/>
    <n v="0.68666666666666465"/>
    <n v="29"/>
    <n v="0.64444444444444393"/>
    <n v="19"/>
    <n v="0.63333333333333341"/>
    <n v="10"/>
    <n v="0.66666666666666674"/>
    <n v="0"/>
    <n v="1.3877787807814457E-16"/>
    <n v="0"/>
    <x v="4"/>
  </r>
  <r>
    <s v="CASTROL"/>
    <x v="1"/>
    <d v="2014-06-13T00:00:00"/>
    <s v="CON"/>
    <s v="UPA400"/>
    <x v="91"/>
    <x v="387"/>
    <n v="700198"/>
    <n v="61291"/>
    <n v="0"/>
    <n v="4"/>
    <m/>
    <n v="3"/>
    <n v="7.1"/>
    <n v="36.200000000000003"/>
    <n v="1.1299999999999999"/>
    <n v="0.09"/>
    <m/>
    <n v="120"/>
    <n v="66"/>
    <n v="5"/>
    <n v="0"/>
    <n v="12"/>
    <n v="12"/>
    <n v="0"/>
    <n v="1"/>
    <n v="0"/>
    <n v="32"/>
    <n v="4"/>
    <n v="1"/>
    <n v="120"/>
    <n v="0.40000000000000446"/>
    <n v="66"/>
    <n v="0.43999999999999695"/>
    <n v="12"/>
    <n v="0.26666666666666622"/>
    <n v="12"/>
    <n v="0.40000000000000013"/>
    <n v="5"/>
    <n v="0.33333333333333348"/>
    <n v="0"/>
    <n v="1.3877787807814457E-16"/>
    <n v="0"/>
    <x v="5"/>
  </r>
  <r>
    <s v="SHELL"/>
    <x v="1"/>
    <d v="2014-06-13T00:00:00"/>
    <s v="CON"/>
    <s v="UPA400"/>
    <x v="91"/>
    <x v="388"/>
    <n v="634522"/>
    <n v="126183"/>
    <n v="0"/>
    <n v="3"/>
    <m/>
    <n v="9"/>
    <n v="7.1"/>
    <n v="36.700000000000003"/>
    <n v="0.7"/>
    <n v="0"/>
    <s v="Clara"/>
    <n v="169"/>
    <n v="101"/>
    <n v="2"/>
    <n v="1"/>
    <n v="11"/>
    <n v="10"/>
    <n v="0"/>
    <n v="1"/>
    <n v="0"/>
    <n v="32"/>
    <n v="10"/>
    <n v="1"/>
    <n v="169"/>
    <n v="0.56333333333333779"/>
    <n v="101"/>
    <n v="0.67333333333333123"/>
    <n v="11"/>
    <n v="0.24444444444444399"/>
    <n v="10"/>
    <n v="0.33339999999999997"/>
    <n v="2"/>
    <n v="0.13333333333333353"/>
    <n v="1"/>
    <n v="0.10000000000000014"/>
    <n v="0"/>
    <x v="6"/>
  </r>
  <r>
    <s v="CASTROL"/>
    <x v="1"/>
    <d v="2014-06-13T00:00:00"/>
    <s v="CON"/>
    <s v="UPA400"/>
    <x v="91"/>
    <x v="389"/>
    <n v="667664"/>
    <n v="28757"/>
    <n v="0"/>
    <n v="2"/>
    <m/>
    <n v="3"/>
    <n v="7.2"/>
    <n v="37.299999999999997"/>
    <n v="0.7"/>
    <n v="0.1"/>
    <s v="Clara"/>
    <n v="96"/>
    <n v="71"/>
    <n v="3"/>
    <n v="0"/>
    <n v="11"/>
    <n v="10"/>
    <n v="0"/>
    <n v="0"/>
    <n v="0"/>
    <n v="30"/>
    <n v="6"/>
    <n v="1"/>
    <n v="96"/>
    <n v="0.32000000000000395"/>
    <n v="71"/>
    <n v="0.47333333333333022"/>
    <n v="11"/>
    <n v="0.24444444444444399"/>
    <n v="10"/>
    <n v="0.33339999999999997"/>
    <n v="3"/>
    <n v="0.20000000000000018"/>
    <n v="0"/>
    <n v="1.3877787807814457E-16"/>
    <n v="0"/>
    <x v="7"/>
  </r>
  <r>
    <s v="Shell ATF VM Plus"/>
    <x v="1"/>
    <d v="2014-06-13T00:00:00"/>
    <s v="CON"/>
    <s v="UPA400"/>
    <x v="91"/>
    <x v="183"/>
    <n v="638907"/>
    <n v="173930"/>
    <n v="0"/>
    <n v="2"/>
    <n v="-1"/>
    <n v="3"/>
    <n v="7.1"/>
    <n v="37.200000000000003"/>
    <n v="0"/>
    <n v="0.1"/>
    <s v="Clara"/>
    <n v="35"/>
    <n v="51"/>
    <n v="2"/>
    <n v="0"/>
    <n v="4"/>
    <n v="4"/>
    <n v="0"/>
    <n v="0"/>
    <n v="0"/>
    <n v="43"/>
    <n v="14"/>
    <n v="2"/>
    <n v="35"/>
    <n v="0.11666666666667042"/>
    <n v="51"/>
    <n v="0.33999999999999714"/>
    <n v="4"/>
    <n v="8.8888888888888407E-2"/>
    <n v="4"/>
    <n v="0.13333333333333353"/>
    <n v="2"/>
    <n v="0.13333333333333353"/>
    <n v="0"/>
    <n v="1.3877787807814457E-16"/>
    <n v="0"/>
    <x v="8"/>
  </r>
  <r>
    <s v="SHELL"/>
    <x v="1"/>
    <d v="2014-06-13T00:00:00"/>
    <s v="CON"/>
    <s v="UPA400"/>
    <x v="91"/>
    <x v="390"/>
    <n v="609388"/>
    <n v="101049"/>
    <n v="0"/>
    <n v="5"/>
    <n v="-1"/>
    <n v="10"/>
    <n v="7.1"/>
    <n v="36.700000000000003"/>
    <n v="0.1"/>
    <n v="0.1"/>
    <s v="Clara"/>
    <n v="102"/>
    <n v="90"/>
    <n v="5"/>
    <n v="0"/>
    <n v="10"/>
    <n v="11"/>
    <n v="0"/>
    <n v="0"/>
    <n v="-1"/>
    <n v="38"/>
    <n v="12"/>
    <n v="1"/>
    <n v="102"/>
    <n v="0.34000000000000408"/>
    <n v="90"/>
    <n v="0.59999999999999742"/>
    <n v="10"/>
    <n v="0.22222222222222177"/>
    <n v="11"/>
    <n v="0.36666666666666681"/>
    <n v="5"/>
    <n v="0.33333333333333348"/>
    <n v="0"/>
    <n v="1.3877787807814457E-16"/>
    <n v="0"/>
    <x v="9"/>
  </r>
  <r>
    <s v="SHELL"/>
    <x v="1"/>
    <d v="2014-06-13T00:00:00"/>
    <s v="CON"/>
    <s v="UPA400"/>
    <x v="91"/>
    <x v="262"/>
    <n v="588412"/>
    <n v="80073"/>
    <n v="0"/>
    <n v="3.7"/>
    <n v="0"/>
    <n v="23.3"/>
    <n v="6.7"/>
    <n v="37.1"/>
    <m/>
    <n v="-1"/>
    <s v="Oscura"/>
    <n v="111"/>
    <n v="87.8"/>
    <n v="3.6"/>
    <n v="4.3"/>
    <n v="9.1999999999999993"/>
    <n v="13.1"/>
    <n v="0.9"/>
    <n v="0"/>
    <n v="0"/>
    <n v="113.2"/>
    <n v="32.5"/>
    <n v="1.3"/>
    <n v="111"/>
    <n v="0.37000000000000427"/>
    <n v="88"/>
    <n v="0.58666666666666401"/>
    <n v="9"/>
    <n v="0.19999999999999954"/>
    <n v="13"/>
    <n v="0.43333333333333346"/>
    <n v="4"/>
    <n v="0.26666666666666683"/>
    <n v="4"/>
    <n v="0.40000000000000013"/>
    <n v="0"/>
    <x v="10"/>
  </r>
  <r>
    <s v="CASTROL"/>
    <x v="1"/>
    <d v="2014-06-13T00:00:00"/>
    <s v="CON"/>
    <s v="UPA400"/>
    <x v="91"/>
    <x v="94"/>
    <n v="545331"/>
    <n v="36991"/>
    <n v="0"/>
    <n v="0"/>
    <n v="0"/>
    <n v="24.3"/>
    <n v="7.1"/>
    <n v="40.1"/>
    <m/>
    <n v="-1"/>
    <s v="Oscura"/>
    <n v="47.1"/>
    <n v="1.7"/>
    <n v="3"/>
    <n v="2.1"/>
    <n v="0"/>
    <n v="9.1999999999999993"/>
    <n v="0.1"/>
    <n v="0"/>
    <n v="0"/>
    <n v="5.3"/>
    <n v="8.6"/>
    <n v="0.5"/>
    <n v="47"/>
    <n v="0.15666666666667034"/>
    <n v="2"/>
    <n v="1.3333333333330852E-2"/>
    <n v="0"/>
    <n v="-4.9266146717741321E-16"/>
    <n v="9"/>
    <n v="0.30000000000000016"/>
    <n v="3"/>
    <n v="0.20000000000000018"/>
    <n v="2"/>
    <n v="0.20000000000000015"/>
    <n v="0"/>
    <x v="11"/>
  </r>
  <r>
    <s v="CASTROL"/>
    <x v="1"/>
    <d v="2012-04-15T00:00:00"/>
    <s v="SIN"/>
    <s v="UPA400"/>
    <x v="92"/>
    <x v="391"/>
    <n v="845628"/>
    <n v="65089"/>
    <n v="0"/>
    <n v="4"/>
    <m/>
    <n v="2"/>
    <n v="6.9"/>
    <m/>
    <m/>
    <n v="0.04"/>
    <s v="Clara"/>
    <n v="203"/>
    <n v="107"/>
    <n v="6"/>
    <n v="1"/>
    <n v="17"/>
    <n v="16"/>
    <n v="0"/>
    <n v="1"/>
    <n v="1"/>
    <n v="31"/>
    <n v="5"/>
    <n v="1"/>
    <n v="203"/>
    <n v="0.67666666666666997"/>
    <n v="107"/>
    <n v="0.71333333333333149"/>
    <n v="17"/>
    <n v="0.37777777777777721"/>
    <n v="16"/>
    <n v="0.53333333333333344"/>
    <n v="6"/>
    <n v="0.40000000000000013"/>
    <n v="1"/>
    <n v="0.10000000000000014"/>
    <n v="1"/>
    <x v="0"/>
  </r>
  <r>
    <s v="CASTROL"/>
    <x v="1"/>
    <d v="2012-04-15T00:00:00"/>
    <s v="SIN"/>
    <s v="UPA400"/>
    <x v="92"/>
    <x v="23"/>
    <n v="798781"/>
    <n v="18488"/>
    <n v="0"/>
    <n v="4"/>
    <m/>
    <n v="1"/>
    <n v="6.8"/>
    <n v="35.299999999999997"/>
    <n v="1.19"/>
    <n v="0.02"/>
    <m/>
    <n v="74"/>
    <n v="63"/>
    <n v="5"/>
    <n v="0"/>
    <n v="11"/>
    <n v="8"/>
    <n v="1"/>
    <n v="0"/>
    <n v="1"/>
    <n v="32"/>
    <n v="4"/>
    <n v="1"/>
    <n v="74"/>
    <n v="0.24666666666667017"/>
    <n v="63"/>
    <n v="0.41999999999999699"/>
    <n v="11"/>
    <n v="0.24444444444444399"/>
    <n v="8"/>
    <n v="0.26666666666666683"/>
    <n v="5"/>
    <n v="0.33333333333333348"/>
    <n v="0"/>
    <n v="1.3877787807814457E-16"/>
    <n v="0"/>
    <x v="1"/>
  </r>
  <r>
    <m/>
    <x v="1"/>
    <d v="2012-04-15T00:00:00"/>
    <s v="SIN"/>
    <s v="UPA400"/>
    <x v="92"/>
    <x v="392"/>
    <n v="780539"/>
    <n v="98835"/>
    <n v="0"/>
    <n v="6"/>
    <m/>
    <n v="3"/>
    <n v="5.9"/>
    <m/>
    <m/>
    <n v="0.69"/>
    <m/>
    <n v="200"/>
    <n v="159"/>
    <n v="9"/>
    <n v="1"/>
    <n v="21"/>
    <n v="15"/>
    <n v="1"/>
    <n v="1"/>
    <n v="1"/>
    <n v="31"/>
    <n v="6"/>
    <n v="1"/>
    <n v="200"/>
    <n v="0.66666666666667007"/>
    <n v="159"/>
    <n v="1"/>
    <n v="21"/>
    <n v="0.46666666666666601"/>
    <n v="15"/>
    <n v="0.50000000000000011"/>
    <n v="9"/>
    <n v="0.60000000000000009"/>
    <n v="1"/>
    <n v="0.10000000000000014"/>
    <n v="0"/>
    <x v="2"/>
  </r>
  <r>
    <s v="CASTROL"/>
    <x v="1"/>
    <d v="2012-04-15T00:00:00"/>
    <s v="SIN"/>
    <s v="UPA400"/>
    <x v="92"/>
    <x v="25"/>
    <n v="787140"/>
    <n v="87938"/>
    <n v="0"/>
    <n v="5"/>
    <m/>
    <n v="4"/>
    <n v="5.827"/>
    <n v="27.54"/>
    <n v="1.19"/>
    <n v="0.35"/>
    <m/>
    <n v="148"/>
    <n v="73"/>
    <n v="34"/>
    <n v="0"/>
    <n v="13"/>
    <n v="12"/>
    <n v="0"/>
    <m/>
    <n v="0"/>
    <n v="70"/>
    <n v="11"/>
    <n v="1"/>
    <n v="148"/>
    <n v="0.4933333333333384"/>
    <n v="73"/>
    <n v="0.48666666666666353"/>
    <n v="13"/>
    <n v="0.28888888888888842"/>
    <n v="12"/>
    <n v="0.40000000000000013"/>
    <n v="34"/>
    <n v="1"/>
    <n v="0"/>
    <n v="1.3877787807814457E-16"/>
    <n v="0"/>
    <x v="3"/>
  </r>
  <r>
    <s v="CASTROL"/>
    <x v="1"/>
    <d v="2012-04-15T00:00:00"/>
    <s v="SIN"/>
    <s v="UPA400"/>
    <x v="92"/>
    <x v="14"/>
    <n v="770145"/>
    <n v="70943"/>
    <n v="0"/>
    <n v="4"/>
    <m/>
    <n v="3"/>
    <n v="5.9"/>
    <m/>
    <m/>
    <n v="0.34"/>
    <m/>
    <n v="211"/>
    <n v="71"/>
    <n v="40"/>
    <n v="0"/>
    <n v="14"/>
    <n v="13"/>
    <n v="0"/>
    <n v="1"/>
    <n v="1"/>
    <n v="53"/>
    <n v="6"/>
    <n v="1"/>
    <n v="211"/>
    <n v="0.70333333333333636"/>
    <n v="71"/>
    <n v="0.47333333333333022"/>
    <n v="14"/>
    <n v="0.31111111111111062"/>
    <n v="13"/>
    <n v="0.43333333333333346"/>
    <n v="40"/>
    <n v="1"/>
    <n v="0"/>
    <n v="1.3877787807814457E-16"/>
    <n v="0"/>
    <x v="4"/>
  </r>
  <r>
    <s v="CASTROL"/>
    <x v="1"/>
    <d v="2012-04-15T00:00:00"/>
    <s v="SIN"/>
    <s v="UPA400"/>
    <x v="92"/>
    <x v="71"/>
    <n v="758956"/>
    <n v="59754"/>
    <n v="0"/>
    <n v="4"/>
    <m/>
    <n v="2"/>
    <n v="5.8"/>
    <m/>
    <m/>
    <n v="0.19"/>
    <m/>
    <n v="216"/>
    <n v="66"/>
    <n v="5"/>
    <n v="0"/>
    <n v="17"/>
    <n v="14"/>
    <n v="0"/>
    <n v="1"/>
    <n v="1"/>
    <n v="25"/>
    <n v="4"/>
    <n v="1"/>
    <n v="216"/>
    <n v="0.72000000000000286"/>
    <n v="66"/>
    <n v="0.43999999999999695"/>
    <n v="17"/>
    <n v="0.37777777777777721"/>
    <n v="14"/>
    <n v="0.46666666666666679"/>
    <n v="5"/>
    <n v="0.33333333333333348"/>
    <n v="0"/>
    <n v="1.3877787807814457E-16"/>
    <n v="0"/>
    <x v="5"/>
  </r>
  <r>
    <s v="CASTROL"/>
    <x v="1"/>
    <d v="2012-04-15T00:00:00"/>
    <s v="SIN"/>
    <s v="UPA400"/>
    <x v="92"/>
    <x v="279"/>
    <n v="714662"/>
    <n v="15460"/>
    <n v="0"/>
    <n v="3"/>
    <m/>
    <n v="2"/>
    <n v="6.3"/>
    <m/>
    <m/>
    <n v="0.17"/>
    <m/>
    <n v="76"/>
    <n v="39"/>
    <n v="4"/>
    <n v="0"/>
    <n v="10"/>
    <n v="8"/>
    <n v="0"/>
    <n v="0"/>
    <n v="0"/>
    <n v="32"/>
    <n v="3"/>
    <n v="0"/>
    <n v="76"/>
    <n v="0.25333333333333685"/>
    <n v="39"/>
    <n v="0.25999999999999729"/>
    <n v="10"/>
    <n v="0.22222222222222177"/>
    <n v="8"/>
    <n v="0.26666666666666683"/>
    <n v="4"/>
    <n v="0.26666666666666683"/>
    <n v="0"/>
    <n v="1.3877787807814457E-16"/>
    <n v="0"/>
    <x v="6"/>
  </r>
  <r>
    <s v="Shell ATF VM"/>
    <x v="1"/>
    <d v="2012-04-15T00:00:00"/>
    <s v="SIN"/>
    <s v="UPA400"/>
    <x v="92"/>
    <x v="195"/>
    <n v="699202"/>
    <n v="134961"/>
    <n v="0"/>
    <n v="5"/>
    <m/>
    <n v="4"/>
    <n v="6.1"/>
    <s v=""/>
    <s v=""/>
    <n v="0.56000000000000005"/>
    <s v=""/>
    <n v="105"/>
    <n v="71"/>
    <n v="5"/>
    <n v="0"/>
    <n v="19"/>
    <n v="11"/>
    <n v="0"/>
    <n v="0"/>
    <n v="0"/>
    <n v="34"/>
    <n v="11"/>
    <n v="1"/>
    <n v="105"/>
    <n v="0.35000000000000414"/>
    <n v="71"/>
    <n v="0.47333333333333022"/>
    <n v="19"/>
    <n v="0.42222222222222161"/>
    <n v="11"/>
    <n v="0.36666666666666681"/>
    <n v="5"/>
    <n v="0.33333333333333348"/>
    <n v="0"/>
    <n v="1.3877787807814457E-16"/>
    <n v="0"/>
    <x v="7"/>
  </r>
  <r>
    <s v="SHELL"/>
    <x v="1"/>
    <d v="2012-04-15T00:00:00"/>
    <s v="SIN"/>
    <s v="UPA400"/>
    <x v="92"/>
    <x v="393"/>
    <n v="602955"/>
    <n v="137978"/>
    <n v="0"/>
    <n v="2.8"/>
    <n v="0"/>
    <n v="20.100000000000001"/>
    <n v="6.7"/>
    <n v="36.5"/>
    <m/>
    <n v="-1"/>
    <s v="Oscura"/>
    <n v="181.6"/>
    <n v="109"/>
    <n v="11.4"/>
    <n v="8.1"/>
    <n v="29.6"/>
    <n v="28.3"/>
    <n v="0.8"/>
    <n v="0"/>
    <n v="0"/>
    <n v="106.7"/>
    <n v="34.1"/>
    <n v="1.1000000000000001"/>
    <n v="182"/>
    <n v="0.60666666666667068"/>
    <n v="109"/>
    <n v="0.72666666666666491"/>
    <n v="30"/>
    <n v="0.66666666666666619"/>
    <n v="28"/>
    <n v="0.93333333333333335"/>
    <n v="11"/>
    <n v="0.73333333333333339"/>
    <n v="8"/>
    <n v="0.8"/>
    <n v="0"/>
    <x v="8"/>
  </r>
  <r>
    <s v="SHELL"/>
    <x v="1"/>
    <d v="2012-04-15T00:00:00"/>
    <s v="SIN"/>
    <s v="UPA400"/>
    <x v="92"/>
    <x v="280"/>
    <n v="569768"/>
    <n v="104791"/>
    <n v="0"/>
    <n v="0"/>
    <n v="0"/>
    <n v="18.100000000000001"/>
    <n v="6.7"/>
    <n v="36.200000000000003"/>
    <m/>
    <n v="-1"/>
    <s v="Oscura"/>
    <n v="111.7"/>
    <n v="3"/>
    <n v="4.3"/>
    <n v="3.2"/>
    <n v="0.6"/>
    <n v="19"/>
    <n v="0.7"/>
    <n v="0"/>
    <n v="0"/>
    <n v="35.5"/>
    <n v="10.4"/>
    <n v="0.5"/>
    <n v="112"/>
    <n v="0.37333333333333762"/>
    <n v="3"/>
    <n v="1.999999999999752E-2"/>
    <n v="1"/>
    <n v="2.222222222222173E-2"/>
    <n v="19"/>
    <n v="0.63333333333333341"/>
    <n v="4"/>
    <n v="0.26666666666666683"/>
    <n v="3"/>
    <n v="0.30000000000000016"/>
    <n v="0"/>
    <x v="9"/>
  </r>
  <r>
    <s v="CASTROL"/>
    <x v="1"/>
    <d v="2012-04-15T00:00:00"/>
    <s v="SIN"/>
    <s v="UPA400"/>
    <x v="92"/>
    <x v="394"/>
    <n v="536070"/>
    <n v="71093"/>
    <n v="0"/>
    <n v="0"/>
    <n v="0"/>
    <n v="13.8"/>
    <n v="6.8"/>
    <n v="36.4"/>
    <m/>
    <n v="-1"/>
    <s v="Oscura"/>
    <n v="192.2"/>
    <n v="54.9"/>
    <n v="8.1999999999999993"/>
    <n v="1.8"/>
    <n v="13.1"/>
    <n v="18"/>
    <n v="0.9"/>
    <n v="1.6"/>
    <n v="0"/>
    <n v="68.8"/>
    <n v="28.7"/>
    <n v="0"/>
    <n v="192"/>
    <n v="0.64000000000000368"/>
    <n v="55"/>
    <n v="0.36666666666666375"/>
    <n v="13"/>
    <n v="0.28888888888888842"/>
    <n v="18"/>
    <n v="0.60000000000000009"/>
    <n v="8"/>
    <n v="0.53333333333333344"/>
    <n v="2"/>
    <n v="0.20000000000000015"/>
    <n v="0"/>
    <x v="10"/>
  </r>
  <r>
    <s v="CASTROL "/>
    <x v="1"/>
    <d v="2012-04-15T00:00:00"/>
    <s v="SIN"/>
    <s v="UPA400"/>
    <x v="93"/>
    <x v="140"/>
    <n v="692968"/>
    <n v="32334"/>
    <n v="0"/>
    <n v="5"/>
    <m/>
    <n v="4"/>
    <n v="6.1"/>
    <m/>
    <m/>
    <n v="0.6"/>
    <m/>
    <n v="104"/>
    <n v="75"/>
    <n v="4"/>
    <n v="0"/>
    <n v="19"/>
    <n v="12"/>
    <n v="0"/>
    <n v="0"/>
    <n v="1"/>
    <n v="30"/>
    <n v="7"/>
    <n v="1"/>
    <n v="104"/>
    <n v="0.34666666666667079"/>
    <n v="75"/>
    <n v="0.49999999999999684"/>
    <n v="19"/>
    <n v="0.42222222222222161"/>
    <n v="12"/>
    <n v="0.40000000000000013"/>
    <n v="4"/>
    <n v="0.26666666666666683"/>
    <n v="0"/>
    <n v="1.3877787807814457E-16"/>
    <n v="0"/>
    <x v="11"/>
  </r>
  <r>
    <s v="SHELL"/>
    <x v="1"/>
    <d v="2012-01-26T00:00:00"/>
    <s v="SIN"/>
    <s v="UPA400"/>
    <x v="94"/>
    <x v="382"/>
    <n v="861961"/>
    <n v="65538"/>
    <n v="0"/>
    <n v="15"/>
    <m/>
    <n v="19"/>
    <n v="5.9"/>
    <m/>
    <m/>
    <n v="0.28000000000000003"/>
    <m/>
    <n v="310"/>
    <n v="175"/>
    <n v="8"/>
    <n v="0"/>
    <n v="40"/>
    <n v="22"/>
    <n v="1"/>
    <n v="6"/>
    <n v="1"/>
    <n v="77"/>
    <n v="26"/>
    <n v="2"/>
    <n v="310"/>
    <n v="1.3"/>
    <n v="175"/>
    <n v="1"/>
    <n v="40"/>
    <n v="0.88888888888888873"/>
    <n v="22"/>
    <n v="0.73333333333333339"/>
    <n v="8"/>
    <n v="0.53333333333333344"/>
    <n v="0"/>
    <n v="1.3877787807814457E-16"/>
    <n v="1"/>
    <x v="0"/>
  </r>
  <r>
    <s v="CASTROL"/>
    <x v="1"/>
    <d v="2012-01-26T00:00:00"/>
    <s v="SIN"/>
    <s v="UPA400"/>
    <x v="94"/>
    <x v="2"/>
    <n v="768685"/>
    <n v="64111"/>
    <n v="0"/>
    <n v="3"/>
    <m/>
    <n v="2"/>
    <n v="5.8559999999999999"/>
    <n v="27.26"/>
    <n v="1.29"/>
    <n v="0.28000000000000003"/>
    <m/>
    <n v="116"/>
    <n v="108"/>
    <n v="4"/>
    <n v="1"/>
    <n v="11"/>
    <n v="8"/>
    <n v="0"/>
    <m/>
    <n v="1"/>
    <n v="28"/>
    <n v="3"/>
    <n v="2"/>
    <n v="116"/>
    <n v="0.38666666666667104"/>
    <n v="108"/>
    <n v="0.7199999999999982"/>
    <n v="11"/>
    <n v="0.24444444444444399"/>
    <n v="8"/>
    <n v="0.26666666666666683"/>
    <n v="4"/>
    <n v="0.26666666666666683"/>
    <n v="1"/>
    <n v="0.10000000000000014"/>
    <n v="0"/>
    <x v="1"/>
  </r>
  <r>
    <s v="CASTROL"/>
    <x v="1"/>
    <d v="2012-01-26T00:00:00"/>
    <s v="SIN"/>
    <s v="UPA400"/>
    <x v="94"/>
    <x v="33"/>
    <n v="749798"/>
    <n v="45224"/>
    <n v="0"/>
    <n v="3"/>
    <m/>
    <n v="1"/>
    <n v="6.1"/>
    <m/>
    <m/>
    <n v="0.24"/>
    <m/>
    <n v="56"/>
    <n v="93"/>
    <n v="5"/>
    <n v="0"/>
    <n v="7"/>
    <n v="6"/>
    <n v="0"/>
    <n v="1"/>
    <n v="1"/>
    <n v="28"/>
    <n v="5"/>
    <n v="1"/>
    <n v="56"/>
    <n v="0.18666666666667028"/>
    <n v="93"/>
    <n v="0.62"/>
    <n v="7"/>
    <n v="0.15555555555555509"/>
    <n v="6"/>
    <n v="0.20000000000000018"/>
    <n v="5"/>
    <n v="0.33333333333333348"/>
    <n v="0"/>
    <n v="1.3877787807814457E-16"/>
    <n v="0"/>
    <x v="2"/>
  </r>
  <r>
    <s v="CASTROL"/>
    <x v="1"/>
    <d v="2012-01-26T00:00:00"/>
    <s v="SIN"/>
    <s v="UPA400"/>
    <x v="94"/>
    <x v="395"/>
    <n v="686626"/>
    <n v="31789"/>
    <n v="0"/>
    <n v="5"/>
    <m/>
    <n v="5"/>
    <n v="6.4"/>
    <m/>
    <m/>
    <n v="0.84"/>
    <m/>
    <n v="83"/>
    <n v="107"/>
    <n v="8"/>
    <n v="0"/>
    <n v="16"/>
    <n v="8"/>
    <n v="1"/>
    <n v="0"/>
    <n v="1"/>
    <n v="35"/>
    <n v="15"/>
    <n v="2"/>
    <n v="83"/>
    <n v="0.27666666666667034"/>
    <n v="107"/>
    <n v="0.71333333333333149"/>
    <n v="16"/>
    <n v="0.35555555555555501"/>
    <n v="8"/>
    <n v="0.26666666666666683"/>
    <n v="8"/>
    <n v="0.53333333333333344"/>
    <n v="0"/>
    <n v="1.3877787807814457E-16"/>
    <n v="0"/>
    <x v="3"/>
  </r>
  <r>
    <s v="CASTROL"/>
    <x v="1"/>
    <d v="2012-01-26T00:00:00"/>
    <s v="SIN"/>
    <s v="UPA400"/>
    <x v="94"/>
    <x v="274"/>
    <n v="654837"/>
    <n v="158512"/>
    <n v="0"/>
    <n v="6"/>
    <m/>
    <n v="17"/>
    <n v="7.2"/>
    <n v="37.799999999999997"/>
    <n v="1.3"/>
    <n v="0.1"/>
    <s v="Clara"/>
    <n v="216"/>
    <n v="178"/>
    <n v="20"/>
    <n v="1"/>
    <n v="27"/>
    <n v="14"/>
    <n v="0"/>
    <n v="1"/>
    <n v="0"/>
    <n v="39"/>
    <n v="62"/>
    <n v="4"/>
    <n v="216"/>
    <n v="0.72000000000000286"/>
    <n v="178"/>
    <n v="1"/>
    <n v="27"/>
    <n v="0.59999999999999942"/>
    <n v="14"/>
    <n v="0.46666666666666679"/>
    <n v="20"/>
    <n v="1"/>
    <n v="1"/>
    <n v="0.10000000000000014"/>
    <n v="0"/>
    <x v="4"/>
  </r>
  <r>
    <s v="SHELL"/>
    <x v="1"/>
    <d v="2012-01-26T00:00:00"/>
    <s v="SIN"/>
    <s v="UPA400"/>
    <x v="94"/>
    <x v="130"/>
    <n v="660634"/>
    <n v="183179"/>
    <n v="0"/>
    <n v="10"/>
    <n v="0"/>
    <n v="16"/>
    <n v="7"/>
    <n v="37"/>
    <n v="0"/>
    <n v="0.1"/>
    <s v="Clara"/>
    <n v="347"/>
    <n v="239"/>
    <n v="16"/>
    <n v="1"/>
    <n v="38"/>
    <n v="19"/>
    <n v="0"/>
    <n v="2"/>
    <n v="0"/>
    <n v="62"/>
    <n v="45"/>
    <n v="5"/>
    <n v="347"/>
    <n v="1"/>
    <n v="239"/>
    <n v="1"/>
    <n v="38"/>
    <n v="0.84444444444444422"/>
    <n v="19"/>
    <n v="0.63333333333333341"/>
    <n v="16"/>
    <n v="1"/>
    <n v="1"/>
    <n v="0.10000000000000014"/>
    <n v="0"/>
    <x v="5"/>
  </r>
  <r>
    <s v="SHELL"/>
    <x v="1"/>
    <d v="2012-01-26T00:00:00"/>
    <s v="SIN"/>
    <s v="UPA400"/>
    <x v="94"/>
    <x v="197"/>
    <n v="630892"/>
    <n v="153437"/>
    <n v="0"/>
    <n v="8"/>
    <n v="-1"/>
    <n v="16"/>
    <n v="7"/>
    <n v="36.700000000000003"/>
    <n v="0.1"/>
    <n v="0.1"/>
    <s v="Clara"/>
    <n v="210"/>
    <n v="169"/>
    <n v="13"/>
    <n v="1"/>
    <n v="29"/>
    <n v="14"/>
    <n v="1"/>
    <n v="1"/>
    <n v="-1"/>
    <n v="62"/>
    <n v="33"/>
    <n v="4"/>
    <n v="210"/>
    <n v="0.70000000000000306"/>
    <n v="169"/>
    <n v="1"/>
    <n v="29"/>
    <n v="0.64444444444444393"/>
    <n v="14"/>
    <n v="0.46666666666666679"/>
    <n v="13"/>
    <n v="0.8666666666666667"/>
    <n v="1"/>
    <n v="0.10000000000000014"/>
    <n v="0"/>
    <x v="6"/>
  </r>
  <r>
    <s v="SHELL"/>
    <x v="1"/>
    <d v="2012-01-26T00:00:00"/>
    <s v="SIN"/>
    <s v="UPA400"/>
    <x v="94"/>
    <x v="262"/>
    <n v="601260"/>
    <n v="123805"/>
    <n v="0"/>
    <n v="3"/>
    <n v="0"/>
    <n v="30"/>
    <n v="6.8"/>
    <n v="35.799999999999997"/>
    <m/>
    <n v="-1"/>
    <s v="Oscura"/>
    <n v="156.9"/>
    <n v="113"/>
    <n v="13.4"/>
    <n v="5.4"/>
    <n v="30.6"/>
    <n v="20.9"/>
    <n v="1.1000000000000001"/>
    <n v="0"/>
    <n v="0"/>
    <n v="140.9"/>
    <n v="43.5"/>
    <n v="2.7"/>
    <n v="157"/>
    <n v="0.5233333333333382"/>
    <n v="113"/>
    <n v="0.75333333333333174"/>
    <n v="31"/>
    <n v="0.68888888888888844"/>
    <n v="21"/>
    <n v="0.70000000000000007"/>
    <n v="13"/>
    <n v="0.8666666666666667"/>
    <n v="5"/>
    <n v="0.50000000000000011"/>
    <n v="0"/>
    <x v="7"/>
  </r>
  <r>
    <s v="SHELL"/>
    <x v="1"/>
    <d v="2012-01-26T00:00:00"/>
    <s v="SIN"/>
    <s v="UPA400"/>
    <x v="94"/>
    <x v="37"/>
    <n v="569473"/>
    <n v="92018"/>
    <n v="0"/>
    <n v="0"/>
    <n v="0"/>
    <n v="29"/>
    <n v="7"/>
    <n v="36.6"/>
    <m/>
    <n v="-1"/>
    <s v="Oscura"/>
    <n v="73"/>
    <n v="1.9"/>
    <n v="6.6"/>
    <n v="0.2"/>
    <n v="0"/>
    <n v="15.6"/>
    <n v="0.9"/>
    <n v="1.1000000000000001"/>
    <n v="0"/>
    <n v="145.80000000000001"/>
    <n v="47.1"/>
    <n v="4.5"/>
    <n v="73"/>
    <n v="0.24333333333333684"/>
    <n v="2"/>
    <n v="1.3333333333330852E-2"/>
    <n v="0"/>
    <n v="-4.9266146717741321E-16"/>
    <n v="16"/>
    <n v="0.53333333333333344"/>
    <n v="7"/>
    <n v="0.46666666666666679"/>
    <n v="0"/>
    <n v="1.3877787807814457E-16"/>
    <n v="0"/>
    <x v="8"/>
  </r>
  <r>
    <s v="CASTROL"/>
    <x v="1"/>
    <d v="2012-01-26T00:00:00"/>
    <s v="SIN"/>
    <s v="UPA400"/>
    <x v="94"/>
    <x v="369"/>
    <n v="533851"/>
    <n v="56396"/>
    <n v="0"/>
    <n v="0"/>
    <n v="0"/>
    <n v="23.7"/>
    <n v="6.9"/>
    <n v="37.700000000000003"/>
    <m/>
    <n v="-1"/>
    <s v="Oscura"/>
    <n v="87.4"/>
    <n v="60.2"/>
    <n v="5.9"/>
    <n v="3.2"/>
    <n v="11.4"/>
    <n v="9.9"/>
    <n v="2.2999999999999998"/>
    <n v="0"/>
    <n v="0"/>
    <n v="212.7"/>
    <n v="60.8"/>
    <n v="9.1"/>
    <n v="87"/>
    <n v="0.29000000000000375"/>
    <n v="60"/>
    <n v="0.39999999999999702"/>
    <n v="11"/>
    <n v="0.24444444444444399"/>
    <n v="10"/>
    <n v="0.33339999999999997"/>
    <n v="6"/>
    <n v="0.40000000000000013"/>
    <n v="3"/>
    <n v="0.30000000000000016"/>
    <n v="0"/>
    <x v="9"/>
  </r>
  <r>
    <s v="CASTROL"/>
    <x v="1"/>
    <d v="2010-08-17T00:00:00"/>
    <s v="SIN"/>
    <s v="UPA400"/>
    <x v="95"/>
    <x v="396"/>
    <n v="848059"/>
    <n v="64465"/>
    <n v="0"/>
    <n v="3"/>
    <m/>
    <n v="2"/>
    <n v="6.9"/>
    <m/>
    <m/>
    <n v="0.05"/>
    <s v="Clara"/>
    <n v="1979"/>
    <n v="77"/>
    <n v="6"/>
    <n v="0"/>
    <n v="6"/>
    <n v="91"/>
    <n v="0"/>
    <n v="1"/>
    <n v="4"/>
    <n v="30"/>
    <n v="4"/>
    <n v="0"/>
    <n v="1979"/>
    <n v="1.5"/>
    <n v="77"/>
    <n v="0.5133333333333302"/>
    <n v="6"/>
    <n v="0.13333333333333286"/>
    <n v="91"/>
    <n v="1"/>
    <n v="6"/>
    <n v="0.40000000000000013"/>
    <n v="0"/>
    <n v="1.3877787807814457E-16"/>
    <n v="1"/>
    <x v="0"/>
  </r>
  <r>
    <s v="CASTROL"/>
    <x v="1"/>
    <d v="2010-08-17T00:00:00"/>
    <s v="SIN"/>
    <s v="O500 EURO V"/>
    <x v="95"/>
    <x v="23"/>
    <n v="801753"/>
    <n v="18219"/>
    <n v="0"/>
    <n v="3"/>
    <m/>
    <n v="1"/>
    <n v="6.9"/>
    <n v="35"/>
    <n v="1.5"/>
    <n v="0"/>
    <m/>
    <n v="698"/>
    <n v="44"/>
    <n v="4"/>
    <n v="0"/>
    <n v="3"/>
    <n v="30"/>
    <n v="0"/>
    <n v="0"/>
    <n v="1"/>
    <n v="28"/>
    <n v="3"/>
    <n v="0"/>
    <n v="698"/>
    <n v="1.5"/>
    <n v="44"/>
    <n v="0.29333333333333056"/>
    <n v="3"/>
    <n v="6.666666666666618E-2"/>
    <n v="30"/>
    <n v="1"/>
    <n v="4"/>
    <n v="0.26666666666666683"/>
    <n v="0"/>
    <n v="1.3877787807814457E-16"/>
    <n v="0"/>
    <x v="1"/>
  </r>
  <r>
    <m/>
    <x v="1"/>
    <d v="2010-08-17T00:00:00"/>
    <s v="SIN"/>
    <s v="UPA400"/>
    <x v="95"/>
    <x v="397"/>
    <n v="783594"/>
    <n v="101543"/>
    <n v="0"/>
    <n v="4"/>
    <m/>
    <n v="3"/>
    <n v="5.8"/>
    <m/>
    <m/>
    <n v="0.4"/>
    <m/>
    <n v="2475"/>
    <n v="99"/>
    <n v="9"/>
    <n v="1"/>
    <n v="8"/>
    <n v="94"/>
    <n v="1"/>
    <n v="0"/>
    <n v="4"/>
    <n v="42"/>
    <n v="8"/>
    <n v="1"/>
    <n v="2475"/>
    <n v="1.5"/>
    <n v="99"/>
    <n v="0.6"/>
    <n v="8"/>
    <n v="0.17777777777777731"/>
    <n v="94"/>
    <n v="1"/>
    <n v="9"/>
    <n v="0.60000000000000009"/>
    <n v="1"/>
    <n v="0.10000000000000014"/>
    <n v="0"/>
    <x v="2"/>
  </r>
  <r>
    <s v="CASTROL"/>
    <x v="1"/>
    <d v="2010-08-17T00:00:00"/>
    <s v="SIN"/>
    <s v="UPA400"/>
    <x v="95"/>
    <x v="13"/>
    <n v="777837"/>
    <n v="59645"/>
    <n v="0"/>
    <n v="2"/>
    <m/>
    <n v="1"/>
    <n v="6.1130000000000004"/>
    <n v="28.38"/>
    <n v="1.23"/>
    <n v="0.28000000000000003"/>
    <m/>
    <n v="70"/>
    <n v="51"/>
    <n v="1"/>
    <n v="0"/>
    <n v="7"/>
    <n v="7"/>
    <n v="0"/>
    <m/>
    <n v="0"/>
    <n v="28"/>
    <n v="2"/>
    <n v="0"/>
    <n v="70"/>
    <n v="0.23333333333333686"/>
    <n v="51"/>
    <n v="0.33999999999999714"/>
    <n v="7"/>
    <n v="0.15555555555555509"/>
    <n v="7"/>
    <n v="0.2333333333333335"/>
    <n v="1"/>
    <n v="6.666666666666686E-2"/>
    <n v="0"/>
    <n v="1.3877787807814457E-16"/>
    <n v="0"/>
    <x v="3"/>
  </r>
  <r>
    <s v="CASTROL"/>
    <x v="1"/>
    <d v="2010-08-17T00:00:00"/>
    <s v="SIN"/>
    <s v="UPA400"/>
    <x v="95"/>
    <x v="91"/>
    <n v="762182"/>
    <n v="43990"/>
    <n v="0"/>
    <n v="2"/>
    <m/>
    <n v="1"/>
    <n v="6.4"/>
    <m/>
    <m/>
    <n v="0.3"/>
    <m/>
    <n v="67"/>
    <n v="52"/>
    <n v="3"/>
    <n v="0"/>
    <n v="4"/>
    <n v="9"/>
    <n v="0"/>
    <n v="0"/>
    <n v="0"/>
    <n v="29"/>
    <n v="4"/>
    <n v="0"/>
    <n v="67"/>
    <n v="0.22333333333333688"/>
    <n v="52"/>
    <n v="0.34666666666666379"/>
    <n v="4"/>
    <n v="8.8888888888888407E-2"/>
    <n v="9"/>
    <n v="0.30000000000000016"/>
    <n v="3"/>
    <n v="0.20000000000000018"/>
    <n v="0"/>
    <n v="1.3877787807814457E-16"/>
    <n v="0"/>
    <x v="4"/>
  </r>
  <r>
    <s v="CASTROL"/>
    <x v="1"/>
    <d v="2010-08-17T00:00:00"/>
    <s v="SIN"/>
    <s v="UPA400"/>
    <x v="95"/>
    <x v="203"/>
    <n v="696130"/>
    <n v="31208"/>
    <n v="0"/>
    <n v="2"/>
    <m/>
    <n v="3"/>
    <n v="6.7"/>
    <m/>
    <m/>
    <n v="0.68"/>
    <m/>
    <n v="68"/>
    <n v="60"/>
    <n v="3"/>
    <n v="0"/>
    <n v="6"/>
    <n v="8"/>
    <n v="0"/>
    <n v="0"/>
    <n v="0"/>
    <n v="37"/>
    <n v="5"/>
    <n v="1"/>
    <n v="68"/>
    <n v="0.22666666666667021"/>
    <n v="60"/>
    <n v="0.39999999999999702"/>
    <n v="6"/>
    <n v="0.13333333333333286"/>
    <n v="8"/>
    <n v="0.26666666666666683"/>
    <n v="3"/>
    <n v="0.20000000000000018"/>
    <n v="0"/>
    <n v="1.3877787807814457E-16"/>
    <n v="0"/>
    <x v="5"/>
  </r>
  <r>
    <s v="Shell ATF VM"/>
    <x v="1"/>
    <d v="2010-08-17T00:00:00"/>
    <s v="SIN"/>
    <s v="UPA400"/>
    <x v="95"/>
    <x v="274"/>
    <n v="664922"/>
    <n v="156662"/>
    <n v="0"/>
    <n v="4"/>
    <m/>
    <n v="10"/>
    <n v="7.1"/>
    <n v="36.799999999999997"/>
    <n v="0.5"/>
    <n v="0"/>
    <s v="Clara"/>
    <n v="194"/>
    <n v="167"/>
    <n v="4"/>
    <n v="1"/>
    <n v="18"/>
    <n v="14"/>
    <n v="0"/>
    <n v="0"/>
    <n v="0"/>
    <n v="42"/>
    <n v="19"/>
    <n v="3"/>
    <n v="194"/>
    <n v="0.64666666666667028"/>
    <n v="167"/>
    <n v="1"/>
    <n v="18"/>
    <n v="0.39999999999999941"/>
    <n v="14"/>
    <n v="0.46666666666666679"/>
    <n v="4"/>
    <n v="0.26666666666666683"/>
    <n v="1"/>
    <n v="0.10000000000000014"/>
    <n v="0"/>
    <x v="6"/>
  </r>
  <r>
    <s v="CASTROL "/>
    <x v="1"/>
    <d v="2010-08-17T00:00:00"/>
    <s v="SIN"/>
    <s v="UPA400"/>
    <x v="95"/>
    <x v="378"/>
    <n v="642512"/>
    <n v="134252"/>
    <n v="0"/>
    <n v="5"/>
    <n v="0"/>
    <n v="10"/>
    <n v="7.2"/>
    <n v="36.9"/>
    <n v="0.5"/>
    <n v="0.1"/>
    <s v="Clara"/>
    <n v="165"/>
    <n v="147"/>
    <n v="4"/>
    <n v="0"/>
    <n v="22"/>
    <n v="14"/>
    <n v="0"/>
    <n v="1"/>
    <n v="0"/>
    <n v="47"/>
    <n v="20"/>
    <n v="3"/>
    <n v="165"/>
    <n v="0.5500000000000046"/>
    <n v="147"/>
    <n v="0.97999999999999987"/>
    <n v="22"/>
    <n v="0.48888888888888821"/>
    <n v="14"/>
    <n v="0.46666666666666679"/>
    <n v="4"/>
    <n v="0.26666666666666683"/>
    <n v="0"/>
    <n v="1.3877787807814457E-16"/>
    <n v="0"/>
    <x v="7"/>
  </r>
  <r>
    <s v="SHELL"/>
    <x v="1"/>
    <d v="2010-08-17T00:00:00"/>
    <s v="SIN"/>
    <s v="UPA400"/>
    <x v="95"/>
    <x v="398"/>
    <n v="632155"/>
    <n v="135830"/>
    <n v="0"/>
    <n v="5"/>
    <n v="0"/>
    <n v="10"/>
    <n v="7.1"/>
    <n v="37.700000000000003"/>
    <n v="0"/>
    <n v="0.1"/>
    <s v="Clara"/>
    <n v="193"/>
    <n v="154"/>
    <n v="11"/>
    <n v="0"/>
    <n v="22"/>
    <n v="13"/>
    <n v="0"/>
    <n v="1"/>
    <n v="0"/>
    <n v="43"/>
    <n v="13"/>
    <n v="3"/>
    <n v="193"/>
    <n v="0.64333333333333698"/>
    <n v="154"/>
    <n v="1"/>
    <n v="22"/>
    <n v="0.48888888888888821"/>
    <n v="13"/>
    <n v="0.43333333333333346"/>
    <n v="11"/>
    <n v="0.73333333333333339"/>
    <n v="0"/>
    <n v="1.3877787807814457E-16"/>
    <n v="0"/>
    <x v="8"/>
  </r>
  <r>
    <s v="SHELL"/>
    <x v="1"/>
    <d v="2010-08-17T00:00:00"/>
    <s v="SIN"/>
    <s v="UPA400"/>
    <x v="95"/>
    <x v="399"/>
    <n v="598579"/>
    <n v="102254"/>
    <n v="0"/>
    <n v="34.1"/>
    <n v="0"/>
    <n v="17.5"/>
    <n v="6.9"/>
    <n v="35.9"/>
    <m/>
    <n v="-1"/>
    <s v="Oscura"/>
    <n v="170.2"/>
    <n v="125.5"/>
    <n v="8.4"/>
    <n v="4.8"/>
    <n v="22.2"/>
    <n v="22.9"/>
    <n v="0.9"/>
    <n v="0"/>
    <n v="0"/>
    <n v="125.6"/>
    <n v="19.100000000000001"/>
    <n v="6.7"/>
    <n v="170"/>
    <n v="0.56666666666667109"/>
    <n v="126"/>
    <n v="0.83999999999999897"/>
    <n v="22"/>
    <n v="0.48888888888888821"/>
    <n v="23"/>
    <n v="0.76666666666666672"/>
    <n v="8"/>
    <n v="0.53333333333333344"/>
    <n v="5"/>
    <n v="0.50000000000000011"/>
    <n v="0"/>
    <x v="9"/>
  </r>
  <r>
    <s v="SHELL"/>
    <x v="1"/>
    <d v="2010-08-17T00:00:00"/>
    <s v="SIN"/>
    <s v="UPA400"/>
    <x v="95"/>
    <x v="304"/>
    <n v="570137"/>
    <n v="73812"/>
    <n v="0"/>
    <n v="4.0999999999999996"/>
    <n v="0"/>
    <n v="14.7"/>
    <n v="7"/>
    <n v="36.799999999999997"/>
    <m/>
    <n v="-1"/>
    <s v="Oscura"/>
    <n v="223.6"/>
    <n v="141.1"/>
    <n v="9.1"/>
    <n v="4.2"/>
    <n v="29.6"/>
    <n v="22"/>
    <n v="0.9"/>
    <n v="0"/>
    <n v="0"/>
    <n v="71.400000000000006"/>
    <n v="26.5"/>
    <n v="3.9"/>
    <n v="224"/>
    <n v="0.74666666666666925"/>
    <n v="141"/>
    <n v="0.93999999999999961"/>
    <n v="30"/>
    <n v="0.66666666666666619"/>
    <n v="22"/>
    <n v="0.73333333333333339"/>
    <n v="9"/>
    <n v="0.60000000000000009"/>
    <n v="4"/>
    <n v="0.40000000000000013"/>
    <n v="0"/>
    <x v="10"/>
  </r>
  <r>
    <s v="CASTROL"/>
    <x v="1"/>
    <d v="2010-08-17T00:00:00"/>
    <s v="SIN"/>
    <s v="UPA400"/>
    <x v="95"/>
    <x v="400"/>
    <n v="534326"/>
    <n v="38001"/>
    <n v="0"/>
    <n v="0"/>
    <n v="0"/>
    <n v="16.399999999999999"/>
    <n v="6.8"/>
    <n v="36.299999999999997"/>
    <m/>
    <n v="-1"/>
    <s v="Oscura"/>
    <n v="65.900000000000006"/>
    <n v="23.7"/>
    <n v="9.8000000000000007"/>
    <n v="2.1"/>
    <n v="4.5"/>
    <n v="15.7"/>
    <n v="0"/>
    <n v="0"/>
    <n v="0"/>
    <n v="129.5"/>
    <n v="32.5"/>
    <n v="19.7"/>
    <n v="66"/>
    <n v="0.22000000000000355"/>
    <n v="24"/>
    <n v="0.15999999999999748"/>
    <n v="5"/>
    <n v="0.11111111111111063"/>
    <n v="16"/>
    <n v="0.53333333333333344"/>
    <n v="10"/>
    <n v="0.66666666666666674"/>
    <n v="2"/>
    <n v="0.20000000000000015"/>
    <n v="0"/>
    <x v="11"/>
  </r>
  <r>
    <m/>
    <x v="1"/>
    <d v="2011-10-22T00:00:00"/>
    <s v="SIN"/>
    <s v="UPA400"/>
    <x v="96"/>
    <x v="401"/>
    <n v="838876"/>
    <n v="84409"/>
    <n v="0"/>
    <n v="11"/>
    <m/>
    <n v="3"/>
    <n v="5.7"/>
    <m/>
    <m/>
    <n v="0.45"/>
    <m/>
    <n v="713"/>
    <n v="146"/>
    <n v="35"/>
    <n v="0"/>
    <n v="62"/>
    <n v="29"/>
    <n v="3"/>
    <n v="2"/>
    <n v="2"/>
    <n v="48"/>
    <n v="13"/>
    <n v="2"/>
    <n v="713"/>
    <n v="1.5"/>
    <n v="146"/>
    <n v="0.97333333333333316"/>
    <n v="62"/>
    <n v="1"/>
    <n v="29"/>
    <n v="0.96666666666666667"/>
    <n v="35"/>
    <n v="1"/>
    <n v="0"/>
    <n v="1.3877787807814457E-16"/>
    <n v="1"/>
    <x v="0"/>
  </r>
  <r>
    <s v="CASTROL"/>
    <x v="1"/>
    <d v="2011-10-22T00:00:00"/>
    <s v="SIN"/>
    <s v="UPA400"/>
    <x v="96"/>
    <x v="25"/>
    <n v="722657"/>
    <n v="64869"/>
    <n v="0"/>
    <n v="3"/>
    <m/>
    <n v="2"/>
    <n v="5.7949999999999999"/>
    <n v="27"/>
    <n v="1.27"/>
    <n v="0.32"/>
    <m/>
    <n v="166"/>
    <n v="119"/>
    <n v="4"/>
    <n v="1"/>
    <n v="8"/>
    <n v="13"/>
    <n v="0"/>
    <m/>
    <n v="1"/>
    <n v="29"/>
    <n v="3"/>
    <n v="1"/>
    <n v="166"/>
    <n v="0.5533333333333379"/>
    <n v="119"/>
    <n v="0.793333333333332"/>
    <n v="8"/>
    <n v="0.17777777777777731"/>
    <n v="13"/>
    <n v="0.43333333333333346"/>
    <n v="4"/>
    <n v="0.26666666666666683"/>
    <n v="1"/>
    <n v="0.10000000000000014"/>
    <n v="0"/>
    <x v="1"/>
  </r>
  <r>
    <s v="CASTROL"/>
    <x v="1"/>
    <d v="2011-10-22T00:00:00"/>
    <s v="SIN"/>
    <s v="UPA400"/>
    <x v="96"/>
    <x v="33"/>
    <n v="703457"/>
    <n v="45669"/>
    <n v="0"/>
    <n v="3"/>
    <m/>
    <n v="1"/>
    <n v="5.9"/>
    <m/>
    <m/>
    <n v="0.25"/>
    <m/>
    <n v="171"/>
    <n v="147"/>
    <n v="4"/>
    <n v="1"/>
    <n v="7"/>
    <n v="16"/>
    <n v="1"/>
    <n v="1"/>
    <n v="1"/>
    <n v="29"/>
    <n v="4"/>
    <n v="1"/>
    <n v="171"/>
    <n v="0.57000000000000439"/>
    <n v="147"/>
    <n v="0.97999999999999987"/>
    <n v="7"/>
    <n v="0.15555555555555509"/>
    <n v="16"/>
    <n v="0.53333333333333344"/>
    <n v="4"/>
    <n v="0.26666666666666683"/>
    <n v="1"/>
    <n v="0.10000000000000014"/>
    <n v="0"/>
    <x v="2"/>
  </r>
  <r>
    <s v="CASTROL"/>
    <x v="1"/>
    <d v="2011-10-22T00:00:00"/>
    <s v="SIN"/>
    <s v="UPA400"/>
    <x v="96"/>
    <x v="274"/>
    <n v="633928"/>
    <n v="152237"/>
    <n v="0"/>
    <n v="5"/>
    <m/>
    <n v="11"/>
    <n v="7.2"/>
    <n v="36.9"/>
    <n v="0.5"/>
    <n v="0.1"/>
    <s v="Clara"/>
    <n v="225"/>
    <n v="156"/>
    <n v="10"/>
    <n v="0"/>
    <n v="22"/>
    <n v="17"/>
    <n v="0"/>
    <n v="1"/>
    <n v="0"/>
    <n v="36"/>
    <n v="14"/>
    <n v="3"/>
    <n v="225"/>
    <n v="0.75000000000000255"/>
    <n v="156"/>
    <n v="1"/>
    <n v="22"/>
    <n v="0.48888888888888821"/>
    <n v="17"/>
    <n v="0.56666666666666676"/>
    <n v="10"/>
    <n v="0.66666666666666674"/>
    <n v="0"/>
    <n v="1.3877787807814457E-16"/>
    <n v="0"/>
    <x v="3"/>
  </r>
  <r>
    <s v="CASTROL"/>
    <x v="1"/>
    <d v="2011-10-22T00:00:00"/>
    <s v="SIN"/>
    <s v="UPA400"/>
    <x v="96"/>
    <x v="229"/>
    <n v="621394"/>
    <n v="139703"/>
    <n v="0"/>
    <n v="7"/>
    <n v="0"/>
    <n v="14"/>
    <n v="7"/>
    <n v="37"/>
    <n v="1.1000000000000001"/>
    <n v="0.1"/>
    <s v="Clara"/>
    <n v="414"/>
    <n v="226"/>
    <n v="12"/>
    <n v="1"/>
    <n v="36"/>
    <n v="28"/>
    <n v="1"/>
    <n v="1"/>
    <n v="0"/>
    <n v="39"/>
    <n v="17"/>
    <n v="4"/>
    <n v="414"/>
    <n v="1"/>
    <n v="226"/>
    <n v="1"/>
    <n v="36"/>
    <n v="0.79999999999999971"/>
    <n v="28"/>
    <n v="0.93333333333333335"/>
    <n v="12"/>
    <n v="0.8"/>
    <n v="1"/>
    <n v="0.10000000000000014"/>
    <n v="0"/>
    <x v="4"/>
  </r>
  <r>
    <s v="SHELL"/>
    <x v="1"/>
    <d v="2011-10-22T00:00:00"/>
    <s v="SIN"/>
    <s v="UPA400"/>
    <x v="96"/>
    <x v="399"/>
    <n v="600703"/>
    <n v="92443"/>
    <n v="0"/>
    <n v="33.1"/>
    <n v="0"/>
    <n v="24.4"/>
    <n v="6.7"/>
    <n v="40.5"/>
    <m/>
    <n v="-1"/>
    <s v="Oscura"/>
    <n v="160.69999999999999"/>
    <n v="115"/>
    <n v="4.5999999999999996"/>
    <n v="4.7"/>
    <n v="22.5"/>
    <n v="18.2"/>
    <n v="0.6"/>
    <n v="0"/>
    <n v="0"/>
    <n v="113.6"/>
    <n v="21"/>
    <n v="6.5"/>
    <n v="161"/>
    <n v="0.5366666666666714"/>
    <n v="115"/>
    <n v="0.76666666666666516"/>
    <n v="23"/>
    <n v="0.51111111111111041"/>
    <n v="18"/>
    <n v="0.60000000000000009"/>
    <n v="5"/>
    <n v="0.33333333333333348"/>
    <n v="5"/>
    <n v="0.50000000000000011"/>
    <n v="0"/>
    <x v="5"/>
  </r>
  <r>
    <s v="CASTROL"/>
    <x v="1"/>
    <d v="2011-10-22T00:00:00"/>
    <s v="SIN"/>
    <s v="UPA400"/>
    <x v="96"/>
    <x v="399"/>
    <n v="588422"/>
    <n v="106731"/>
    <n v="0"/>
    <n v="34.5"/>
    <n v="0"/>
    <n v="22.3"/>
    <n v="7"/>
    <n v="36.299999999999997"/>
    <m/>
    <n v="-1"/>
    <s v="Oscura"/>
    <n v="238.4"/>
    <n v="137"/>
    <n v="7.7"/>
    <n v="5.9"/>
    <n v="29.8"/>
    <n v="28.5"/>
    <n v="0.8"/>
    <n v="0"/>
    <n v="0"/>
    <n v="121"/>
    <n v="20.2"/>
    <n v="7"/>
    <n v="238"/>
    <n v="0.79333333333333544"/>
    <n v="137"/>
    <n v="0.91333333333333278"/>
    <n v="30"/>
    <n v="0.66666666666666619"/>
    <n v="29"/>
    <n v="0.96666666666666667"/>
    <n v="8"/>
    <n v="0.53333333333333344"/>
    <n v="6"/>
    <n v="0.60000000000000009"/>
    <n v="0"/>
    <x v="6"/>
  </r>
  <r>
    <s v="CASTROL"/>
    <x v="1"/>
    <d v="2011-10-22T00:00:00"/>
    <s v="SIN"/>
    <s v="UPA400"/>
    <x v="96"/>
    <x v="142"/>
    <n v="567223"/>
    <n v="58963"/>
    <n v="0"/>
    <n v="0.8"/>
    <n v="0"/>
    <n v="13"/>
    <n v="6.7"/>
    <n v="36.299999999999997"/>
    <m/>
    <n v="-1"/>
    <s v="Oscura"/>
    <n v="65.2"/>
    <n v="35.6"/>
    <n v="3.2"/>
    <n v="1.3"/>
    <n v="17.5"/>
    <n v="16.600000000000001"/>
    <n v="0.9"/>
    <n v="0"/>
    <n v="0"/>
    <n v="368.8"/>
    <n v="75.099999999999994"/>
    <n v="5"/>
    <n v="65"/>
    <n v="0.21666666666667023"/>
    <n v="36"/>
    <n v="0.23999999999999733"/>
    <n v="18"/>
    <n v="0.39999999999999941"/>
    <n v="17"/>
    <n v="0.56666666666666676"/>
    <n v="3"/>
    <n v="0.20000000000000018"/>
    <n v="1"/>
    <n v="0.10000000000000014"/>
    <n v="0"/>
    <x v="7"/>
  </r>
  <r>
    <s v="CASTROL"/>
    <x v="1"/>
    <d v="2011-10-22T00:00:00"/>
    <s v="SIN"/>
    <s v="UPA400"/>
    <x v="96"/>
    <x v="402"/>
    <n v="535304"/>
    <n v="27044"/>
    <n v="0"/>
    <n v="0"/>
    <n v="0"/>
    <n v="12.9"/>
    <n v="6.5"/>
    <n v="37.4"/>
    <m/>
    <n v="-1"/>
    <s v="Oscura"/>
    <n v="50.8"/>
    <n v="28.8"/>
    <n v="2.9"/>
    <n v="0"/>
    <n v="9.6"/>
    <n v="8"/>
    <n v="0.6"/>
    <n v="2.7"/>
    <n v="0"/>
    <n v="92"/>
    <n v="33.9"/>
    <n v="2.5"/>
    <n v="51"/>
    <n v="0.17000000000000365"/>
    <n v="29"/>
    <n v="0.19333333333333075"/>
    <n v="10"/>
    <n v="0.22222222222222177"/>
    <n v="8"/>
    <n v="0.26666666666666683"/>
    <n v="3"/>
    <n v="0.20000000000000018"/>
    <n v="0"/>
    <n v="1.3877787807814457E-16"/>
    <n v="0"/>
    <x v="8"/>
  </r>
  <r>
    <m/>
    <x v="1"/>
    <d v="2011-11-13T00:00:00"/>
    <s v="SIN"/>
    <s v="UPA400"/>
    <x v="97"/>
    <x v="281"/>
    <n v="832752"/>
    <n v="44000"/>
    <n v="0"/>
    <n v="3"/>
    <m/>
    <n v="2"/>
    <n v="6"/>
    <m/>
    <m/>
    <n v="0.35"/>
    <m/>
    <n v="182"/>
    <n v="116"/>
    <n v="13"/>
    <n v="0"/>
    <n v="10"/>
    <n v="14"/>
    <n v="0"/>
    <n v="1"/>
    <n v="1"/>
    <n v="63"/>
    <n v="16"/>
    <n v="0"/>
    <n v="182"/>
    <n v="0.60666666666667068"/>
    <n v="116"/>
    <n v="0.77333333333333187"/>
    <n v="10"/>
    <n v="0.22222222222222177"/>
    <n v="14"/>
    <n v="0.46666666666666679"/>
    <n v="13"/>
    <n v="0.8666666666666667"/>
    <n v="0"/>
    <n v="1.3877787807814457E-16"/>
    <n v="1"/>
    <x v="0"/>
  </r>
  <r>
    <m/>
    <x v="1"/>
    <d v="2011-11-13T00:00:00"/>
    <s v="SIN"/>
    <s v="UPA400"/>
    <x v="97"/>
    <x v="23"/>
    <n v="812730"/>
    <n v="23980"/>
    <n v="0"/>
    <n v="3"/>
    <m/>
    <n v="1"/>
    <n v="6.4"/>
    <m/>
    <m/>
    <n v="0.43"/>
    <m/>
    <n v="85"/>
    <n v="57"/>
    <n v="12"/>
    <n v="0"/>
    <n v="7"/>
    <n v="10"/>
    <n v="1"/>
    <n v="0"/>
    <n v="0"/>
    <n v="67"/>
    <n v="10"/>
    <n v="0"/>
    <n v="85"/>
    <n v="0.28333333333333705"/>
    <n v="57"/>
    <n v="0.37999999999999706"/>
    <n v="7"/>
    <n v="0.15555555555555509"/>
    <n v="10"/>
    <n v="0.33339999999999997"/>
    <n v="12"/>
    <n v="0.8"/>
    <n v="0"/>
    <n v="1.3877787807814457E-16"/>
    <n v="0"/>
    <x v="1"/>
  </r>
  <r>
    <s v="CASTROL"/>
    <x v="1"/>
    <d v="2011-11-13T00:00:00"/>
    <s v="SIN"/>
    <s v="UPA400"/>
    <x v="97"/>
    <x v="25"/>
    <n v="780422"/>
    <n v="39837"/>
    <n v="0"/>
    <n v="2"/>
    <m/>
    <n v="2"/>
    <n v="6.2190000000000003"/>
    <n v="29.25"/>
    <n v="1.22"/>
    <n v="0.45"/>
    <m/>
    <n v="82"/>
    <n v="68"/>
    <n v="2"/>
    <n v="0"/>
    <n v="8"/>
    <n v="7"/>
    <n v="0"/>
    <m/>
    <n v="0"/>
    <n v="30"/>
    <n v="2"/>
    <n v="0"/>
    <n v="82"/>
    <n v="0.27333333333333698"/>
    <n v="68"/>
    <n v="0.45333333333333026"/>
    <n v="8"/>
    <n v="0.17777777777777731"/>
    <n v="7"/>
    <n v="0.2333333333333335"/>
    <n v="2"/>
    <n v="0.13333333333333353"/>
    <n v="0"/>
    <n v="1.3877787807814457E-16"/>
    <n v="0"/>
    <x v="2"/>
  </r>
  <r>
    <s v="SHELL"/>
    <x v="1"/>
    <d v="2011-11-13T00:00:00"/>
    <s v="SIN"/>
    <s v="UPA400"/>
    <x v="97"/>
    <x v="2"/>
    <n v="755097"/>
    <n v="42859"/>
    <n v="0"/>
    <n v="2"/>
    <m/>
    <n v="2"/>
    <n v="5.8280000000000003"/>
    <n v="28.54"/>
    <n v="1.35"/>
    <n v="0.3"/>
    <m/>
    <n v="135"/>
    <n v="58"/>
    <n v="2"/>
    <n v="0"/>
    <n v="10"/>
    <n v="10"/>
    <n v="0"/>
    <m/>
    <n v="1"/>
    <n v="31"/>
    <n v="5"/>
    <n v="0"/>
    <n v="135"/>
    <n v="0.45000000000000479"/>
    <n v="58"/>
    <n v="0.38666666666666372"/>
    <n v="10"/>
    <n v="0.22222222222222177"/>
    <n v="10"/>
    <n v="0.33339999999999997"/>
    <n v="2"/>
    <n v="0.13333333333333353"/>
    <n v="0"/>
    <n v="1.3877787807814457E-16"/>
    <n v="0"/>
    <x v="3"/>
  </r>
  <r>
    <s v="SHELL"/>
    <x v="1"/>
    <d v="2011-11-13T00:00:00"/>
    <s v="SIN"/>
    <s v="UPA400"/>
    <x v="97"/>
    <x v="293"/>
    <n v="747651"/>
    <n v="35413"/>
    <n v="0"/>
    <n v="2"/>
    <m/>
    <n v="1"/>
    <n v="5.9"/>
    <m/>
    <m/>
    <n v="0.28999999999999998"/>
    <m/>
    <n v="111"/>
    <n v="61"/>
    <n v="3"/>
    <n v="0"/>
    <n v="9"/>
    <n v="12"/>
    <n v="0"/>
    <n v="0"/>
    <n v="1"/>
    <n v="39"/>
    <n v="8"/>
    <n v="1"/>
    <n v="111"/>
    <n v="0.37000000000000427"/>
    <n v="61"/>
    <n v="0.40666666666666368"/>
    <n v="9"/>
    <n v="0.19999999999999954"/>
    <n v="12"/>
    <n v="0.40000000000000013"/>
    <n v="3"/>
    <n v="0.20000000000000018"/>
    <n v="0"/>
    <n v="1.3877787807814457E-16"/>
    <n v="0"/>
    <x v="4"/>
  </r>
  <r>
    <s v="Shell ATF VM"/>
    <x v="1"/>
    <d v="2011-11-13T00:00:00"/>
    <s v="SIN"/>
    <s v="UPA400"/>
    <x v="97"/>
    <x v="9"/>
    <n v="763612"/>
    <n v="23027"/>
    <n v="0"/>
    <n v="3"/>
    <m/>
    <n v="1"/>
    <n v="6.4"/>
    <m/>
    <m/>
    <n v="0.42"/>
    <m/>
    <n v="56"/>
    <n v="56"/>
    <n v="3"/>
    <n v="0"/>
    <n v="6"/>
    <n v="8"/>
    <n v="1"/>
    <n v="0"/>
    <n v="0"/>
    <n v="30"/>
    <n v="4"/>
    <n v="1"/>
    <n v="56"/>
    <n v="0.18666666666667028"/>
    <n v="56"/>
    <n v="0.37333333333333041"/>
    <n v="6"/>
    <n v="0.13333333333333286"/>
    <n v="8"/>
    <n v="0.26666666666666683"/>
    <n v="3"/>
    <n v="0.20000000000000018"/>
    <n v="0"/>
    <n v="1.3877787807814457E-16"/>
    <n v="0"/>
    <x v="5"/>
  </r>
  <r>
    <s v="SHELL"/>
    <x v="1"/>
    <d v="2011-11-13T00:00:00"/>
    <s v="SIN"/>
    <s v="UPA400"/>
    <x v="97"/>
    <x v="403"/>
    <n v="683234"/>
    <n v="30282"/>
    <n v="0"/>
    <n v="3"/>
    <m/>
    <n v="3"/>
    <n v="6.1"/>
    <s v=""/>
    <s v=""/>
    <n v="0.67"/>
    <s v=""/>
    <n v="98"/>
    <n v="62"/>
    <n v="4"/>
    <n v="0"/>
    <n v="14"/>
    <n v="10"/>
    <n v="0"/>
    <n v="1"/>
    <n v="1"/>
    <n v="35"/>
    <n v="13"/>
    <n v="1"/>
    <n v="98"/>
    <n v="0.32666666666667066"/>
    <n v="62"/>
    <n v="0.41333333333333033"/>
    <n v="14"/>
    <n v="0.31111111111111062"/>
    <n v="10"/>
    <n v="0.33339999999999997"/>
    <n v="4"/>
    <n v="0.26666666666666683"/>
    <n v="0"/>
    <n v="1.3877787807814457E-16"/>
    <n v="0"/>
    <x v="6"/>
  </r>
  <r>
    <s v="SHELL"/>
    <x v="1"/>
    <d v="2011-11-13T00:00:00"/>
    <s v="SIN"/>
    <s v="UPA400"/>
    <x v="97"/>
    <x v="317"/>
    <n v="652952"/>
    <n v="173962"/>
    <n v="0"/>
    <n v="4"/>
    <n v="0"/>
    <n v="11"/>
    <n v="7.1"/>
    <n v="37"/>
    <n v="0.2"/>
    <n v="0.1"/>
    <s v="Clara"/>
    <n v="121"/>
    <n v="142"/>
    <n v="12"/>
    <n v="0"/>
    <n v="17"/>
    <n v="11"/>
    <n v="0"/>
    <n v="0"/>
    <n v="0"/>
    <n v="38"/>
    <n v="34"/>
    <n v="3"/>
    <n v="121"/>
    <n v="0.40333333333333782"/>
    <n v="142"/>
    <n v="0.94666666666666632"/>
    <n v="17"/>
    <n v="0.37777777777777721"/>
    <n v="11"/>
    <n v="0.36666666666666681"/>
    <n v="12"/>
    <n v="0.8"/>
    <n v="0"/>
    <n v="1.3877787807814457E-16"/>
    <n v="0"/>
    <x v="7"/>
  </r>
  <r>
    <s v="CASTROL"/>
    <x v="1"/>
    <d v="2011-11-13T00:00:00"/>
    <s v="SIN"/>
    <s v="UPA400"/>
    <x v="97"/>
    <x v="404"/>
    <n v="630477"/>
    <n v="151487"/>
    <n v="0"/>
    <n v="5"/>
    <n v="0"/>
    <n v="11"/>
    <n v="7.1"/>
    <n v="37.200000000000003"/>
    <n v="1"/>
    <n v="0.1"/>
    <s v="Clara"/>
    <n v="111"/>
    <n v="112"/>
    <n v="10"/>
    <n v="0"/>
    <n v="10"/>
    <n v="10"/>
    <n v="0"/>
    <n v="1"/>
    <n v="0"/>
    <n v="37"/>
    <n v="15"/>
    <n v="2"/>
    <n v="111"/>
    <n v="0.37000000000000427"/>
    <n v="112"/>
    <n v="0.74666666666666504"/>
    <n v="10"/>
    <n v="0.22222222222222177"/>
    <n v="10"/>
    <n v="0.33339999999999997"/>
    <n v="10"/>
    <n v="0.66666666666666674"/>
    <n v="0"/>
    <n v="1.3877787807814457E-16"/>
    <n v="0"/>
    <x v="8"/>
  </r>
  <r>
    <s v="CASTROL"/>
    <x v="1"/>
    <d v="2011-11-13T00:00:00"/>
    <s v="SIN"/>
    <s v="UPA400"/>
    <x v="97"/>
    <x v="49"/>
    <n v="594062"/>
    <n v="115072"/>
    <n v="0"/>
    <n v="29.8"/>
    <n v="0"/>
    <n v="18.8"/>
    <n v="7.1"/>
    <n v="35.799999999999997"/>
    <m/>
    <n v="-1"/>
    <s v="Oscura"/>
    <n v="118.5"/>
    <n v="100.3"/>
    <n v="5.6"/>
    <n v="2.8"/>
    <n v="9.6999999999999993"/>
    <n v="7.4"/>
    <n v="0.2"/>
    <n v="0"/>
    <n v="0"/>
    <n v="79.400000000000006"/>
    <n v="19"/>
    <n v="4.8"/>
    <n v="119"/>
    <n v="0.39666666666667111"/>
    <n v="100"/>
    <n v="0.66666666666666452"/>
    <n v="10"/>
    <n v="0.22222222222222177"/>
    <n v="7"/>
    <n v="0.2333333333333335"/>
    <n v="6"/>
    <n v="0.40000000000000013"/>
    <n v="3"/>
    <n v="0.30000000000000016"/>
    <n v="0"/>
    <x v="9"/>
  </r>
  <r>
    <s v="SHELL"/>
    <x v="1"/>
    <d v="2011-11-13T00:00:00"/>
    <s v="SIN"/>
    <s v="UPA400"/>
    <x v="97"/>
    <x v="304"/>
    <n v="559553"/>
    <n v="77862"/>
    <n v="0"/>
    <n v="3"/>
    <n v="0"/>
    <n v="24"/>
    <n v="6.9"/>
    <n v="34.700000000000003"/>
    <m/>
    <n v="-1"/>
    <s v="Oscura"/>
    <n v="219.2"/>
    <n v="122"/>
    <n v="4.2"/>
    <n v="5"/>
    <n v="25.5"/>
    <n v="16.7"/>
    <n v="0.7"/>
    <n v="0"/>
    <n v="0"/>
    <n v="60"/>
    <n v="26"/>
    <n v="4.7"/>
    <n v="219"/>
    <n v="0.73000000000000276"/>
    <n v="122"/>
    <n v="0.81333333333333213"/>
    <n v="26"/>
    <n v="0.57777777777777717"/>
    <n v="17"/>
    <n v="0.56666666666666676"/>
    <n v="4"/>
    <n v="0.26666666666666683"/>
    <n v="5"/>
    <n v="0.50000000000000011"/>
    <n v="0"/>
    <x v="10"/>
  </r>
  <r>
    <s v="CASTROL"/>
    <x v="1"/>
    <d v="2011-11-13T00:00:00"/>
    <s v="SIN"/>
    <s v="UPA400"/>
    <x v="97"/>
    <x v="82"/>
    <n v="561679"/>
    <n v="82689"/>
    <n v="0"/>
    <n v="0"/>
    <n v="0"/>
    <n v="13"/>
    <n v="6.8"/>
    <n v="34.299999999999997"/>
    <m/>
    <n v="-1"/>
    <s v="Oscura"/>
    <n v="29.3"/>
    <n v="34.200000000000003"/>
    <n v="2.1"/>
    <n v="0.6"/>
    <n v="4.4000000000000004"/>
    <n v="11.3"/>
    <n v="1.1000000000000001"/>
    <n v="0"/>
    <n v="0"/>
    <n v="69.8"/>
    <n v="25.4"/>
    <n v="1.3"/>
    <n v="29"/>
    <n v="9.6666666666670453E-2"/>
    <n v="34"/>
    <n v="0.22666666666666402"/>
    <n v="4"/>
    <n v="8.8888888888888407E-2"/>
    <n v="11"/>
    <n v="0.36666666666666681"/>
    <n v="2"/>
    <n v="0.13333333333333353"/>
    <n v="1"/>
    <n v="0.10000000000000014"/>
    <n v="0"/>
    <x v="11"/>
  </r>
  <r>
    <s v="SHELL"/>
    <x v="1"/>
    <d v="2011-11-13T00:00:00"/>
    <s v="SIN"/>
    <s v="UPA400"/>
    <x v="97"/>
    <x v="118"/>
    <n v="532758"/>
    <n v="51067"/>
    <n v="0"/>
    <n v="0"/>
    <n v="0"/>
    <n v="25.9"/>
    <n v="6.8"/>
    <n v="37.1"/>
    <m/>
    <n v="-1"/>
    <s v="Oscura"/>
    <n v="57"/>
    <n v="27.5"/>
    <n v="3.6"/>
    <n v="3.5"/>
    <n v="8.6999999999999993"/>
    <n v="12.1"/>
    <n v="1.5"/>
    <n v="0"/>
    <n v="0"/>
    <n v="168.2"/>
    <n v="33"/>
    <n v="16"/>
    <n v="57"/>
    <n v="0.19000000000000361"/>
    <n v="28"/>
    <n v="0.18666666666666409"/>
    <n v="9"/>
    <n v="0.19999999999999954"/>
    <n v="12"/>
    <n v="0.40000000000000013"/>
    <n v="4"/>
    <n v="0.26666666666666683"/>
    <n v="4"/>
    <n v="0.40000000000000013"/>
    <n v="0"/>
    <x v="12"/>
  </r>
  <r>
    <s v="CASTROL"/>
    <x v="1"/>
    <d v="2011-11-13T00:00:00"/>
    <s v="SIN"/>
    <s v="UPA400"/>
    <x v="97"/>
    <x v="376"/>
    <n v="529854"/>
    <n v="50864"/>
    <n v="0"/>
    <n v="0"/>
    <n v="0"/>
    <n v="17"/>
    <n v="6.8"/>
    <n v="36.1"/>
    <m/>
    <n v="-1"/>
    <s v="Oscura"/>
    <n v="41.8"/>
    <n v="54.1"/>
    <n v="3.7"/>
    <n v="0.6"/>
    <n v="7.6"/>
    <n v="8.8000000000000007"/>
    <n v="0.9"/>
    <n v="0"/>
    <n v="0"/>
    <n v="99.7"/>
    <n v="22.4"/>
    <n v="1.2"/>
    <n v="42"/>
    <n v="0.1400000000000037"/>
    <n v="54"/>
    <n v="0.3599999999999971"/>
    <n v="8"/>
    <n v="0.17777777777777731"/>
    <n v="9"/>
    <n v="0.30000000000000016"/>
    <n v="4"/>
    <n v="0.26666666666666683"/>
    <n v="1"/>
    <n v="0.10000000000000014"/>
    <n v="0"/>
    <x v="14"/>
  </r>
  <r>
    <s v="CASTROL"/>
    <x v="1"/>
    <d v="2012-04-06T00:00:00"/>
    <s v="SIN"/>
    <s v="UPA400"/>
    <x v="98"/>
    <x v="342"/>
    <n v="869635"/>
    <n v="65151"/>
    <n v="0"/>
    <n v="3"/>
    <m/>
    <n v="1"/>
    <n v="6.7"/>
    <m/>
    <m/>
    <n v="0.03"/>
    <s v="Clara"/>
    <n v="112"/>
    <n v="114"/>
    <n v="5"/>
    <n v="0"/>
    <n v="13"/>
    <n v="9"/>
    <n v="0"/>
    <n v="1"/>
    <n v="1"/>
    <n v="35"/>
    <n v="3"/>
    <n v="1"/>
    <n v="112"/>
    <n v="0.37333333333333762"/>
    <n v="114"/>
    <n v="0.75999999999999845"/>
    <n v="13"/>
    <n v="0.28888888888888842"/>
    <n v="9"/>
    <n v="0.30000000000000016"/>
    <n v="5"/>
    <n v="0.33333333333333348"/>
    <n v="0"/>
    <n v="1.3877787807814457E-16"/>
    <n v="1"/>
    <x v="0"/>
  </r>
  <r>
    <s v="CASTROL"/>
    <x v="1"/>
    <d v="2012-04-06T00:00:00"/>
    <s v="SIN"/>
    <s v="O500 EURO V"/>
    <x v="98"/>
    <x v="31"/>
    <n v="822314"/>
    <n v="17830"/>
    <n v="0"/>
    <n v="3"/>
    <m/>
    <n v="1"/>
    <n v="6.6"/>
    <n v="35"/>
    <n v="1.51"/>
    <n v="0.02"/>
    <m/>
    <n v="36"/>
    <n v="66"/>
    <n v="2"/>
    <n v="0"/>
    <n v="4"/>
    <n v="4"/>
    <n v="0"/>
    <n v="0"/>
    <n v="0"/>
    <n v="29"/>
    <n v="2"/>
    <n v="1"/>
    <n v="36"/>
    <n v="0.12000000000000374"/>
    <n v="66"/>
    <n v="0.43999999999999695"/>
    <n v="4"/>
    <n v="8.8888888888888407E-2"/>
    <n v="4"/>
    <n v="0.13333333333333353"/>
    <n v="2"/>
    <n v="0.13333333333333353"/>
    <n v="0"/>
    <n v="1.3877787807814457E-16"/>
    <n v="0"/>
    <x v="1"/>
  </r>
  <r>
    <s v="CASTROL"/>
    <x v="1"/>
    <d v="2012-04-06T00:00:00"/>
    <s v="SIN"/>
    <s v="UPA400"/>
    <x v="98"/>
    <x v="139"/>
    <n v="771156"/>
    <n v="75005"/>
    <n v="0"/>
    <n v="12"/>
    <m/>
    <n v="5"/>
    <n v="5.8559999999999999"/>
    <n v="28.12"/>
    <n v="1"/>
    <n v="0.66"/>
    <m/>
    <n v="86"/>
    <n v="168"/>
    <n v="3"/>
    <n v="1"/>
    <n v="13"/>
    <n v="7"/>
    <n v="0"/>
    <m/>
    <n v="1"/>
    <n v="39"/>
    <n v="6"/>
    <n v="2"/>
    <n v="86"/>
    <n v="0.2866666666666704"/>
    <n v="168"/>
    <n v="1"/>
    <n v="13"/>
    <n v="0.28888888888888842"/>
    <n v="7"/>
    <n v="0.2333333333333335"/>
    <n v="3"/>
    <n v="0.20000000000000018"/>
    <n v="1"/>
    <n v="0.10000000000000014"/>
    <n v="0"/>
    <x v="2"/>
  </r>
  <r>
    <s v="CASTROL "/>
    <x v="1"/>
    <d v="2012-04-06T00:00:00"/>
    <s v="SIN"/>
    <s v="UPA400"/>
    <x v="98"/>
    <x v="33"/>
    <n v="749350"/>
    <n v="53199"/>
    <n v="0"/>
    <n v="22"/>
    <m/>
    <n v="5"/>
    <n v="5.8"/>
    <m/>
    <m/>
    <n v="0.32"/>
    <m/>
    <n v="88"/>
    <n v="200"/>
    <n v="4"/>
    <n v="2"/>
    <n v="13"/>
    <n v="10"/>
    <n v="1"/>
    <n v="2"/>
    <n v="2"/>
    <n v="38"/>
    <n v="8"/>
    <n v="1"/>
    <n v="88"/>
    <n v="0.29333333333333711"/>
    <n v="200"/>
    <n v="1"/>
    <n v="13"/>
    <n v="0.28888888888888842"/>
    <n v="10"/>
    <n v="0.33339999999999997"/>
    <n v="4"/>
    <n v="0.26666666666666683"/>
    <n v="2"/>
    <n v="0.20000000000000015"/>
    <n v="0"/>
    <x v="3"/>
  </r>
  <r>
    <s v="SHELL"/>
    <x v="1"/>
    <d v="2012-04-06T00:00:00"/>
    <s v="SIN"/>
    <s v="UPA400"/>
    <x v="98"/>
    <x v="405"/>
    <n v="735583"/>
    <n v="100062"/>
    <n v="0"/>
    <n v="5"/>
    <m/>
    <n v="3"/>
    <n v="7"/>
    <n v="35.799999999999997"/>
    <n v="1.36"/>
    <n v="0.05"/>
    <m/>
    <n v="194"/>
    <n v="117"/>
    <n v="6"/>
    <n v="1"/>
    <n v="14"/>
    <n v="12"/>
    <n v="0"/>
    <n v="1"/>
    <n v="1"/>
    <n v="52"/>
    <n v="15"/>
    <n v="1"/>
    <n v="194"/>
    <n v="0.64666666666667028"/>
    <n v="117"/>
    <n v="0.77999999999999858"/>
    <n v="14"/>
    <n v="0.31111111111111062"/>
    <n v="12"/>
    <n v="0.40000000000000013"/>
    <n v="6"/>
    <n v="0.40000000000000013"/>
    <n v="1"/>
    <n v="0.10000000000000014"/>
    <n v="0"/>
    <x v="4"/>
  </r>
  <r>
    <s v="SHELL"/>
    <x v="1"/>
    <d v="2012-04-06T00:00:00"/>
    <s v="SIN"/>
    <s v="UPA400"/>
    <x v="98"/>
    <x v="371"/>
    <n v="706699"/>
    <n v="71178"/>
    <n v="0"/>
    <n v="3"/>
    <m/>
    <n v="2"/>
    <n v="7.2"/>
    <n v="36.700000000000003"/>
    <n v="1.07"/>
    <n v="0.06"/>
    <m/>
    <n v="100"/>
    <n v="80"/>
    <n v="4"/>
    <n v="0"/>
    <n v="12"/>
    <n v="9"/>
    <n v="0"/>
    <n v="1"/>
    <n v="0"/>
    <n v="53"/>
    <n v="11"/>
    <n v="1"/>
    <n v="100"/>
    <n v="0.33333333333333737"/>
    <n v="80"/>
    <n v="0.53333333333333033"/>
    <n v="12"/>
    <n v="0.26666666666666622"/>
    <n v="9"/>
    <n v="0.30000000000000016"/>
    <n v="4"/>
    <n v="0.26666666666666683"/>
    <n v="0"/>
    <n v="1.3877787807814457E-16"/>
    <n v="0"/>
    <x v="5"/>
  </r>
  <r>
    <s v="SHELL"/>
    <x v="1"/>
    <d v="2012-04-06T00:00:00"/>
    <s v="SIN"/>
    <s v="UPA400"/>
    <x v="98"/>
    <x v="27"/>
    <n v="668739"/>
    <n v="33218"/>
    <n v="0"/>
    <n v="12"/>
    <n v="0"/>
    <n v="2"/>
    <n v="7.3"/>
    <n v="38.200000000000003"/>
    <n v="0.5"/>
    <n v="0.1"/>
    <s v="Clara"/>
    <n v="77"/>
    <n v="86"/>
    <n v="4"/>
    <n v="0"/>
    <n v="11"/>
    <n v="8"/>
    <n v="0"/>
    <n v="1"/>
    <n v="0"/>
    <n v="61"/>
    <n v="31"/>
    <n v="1"/>
    <n v="77"/>
    <n v="0.25666666666667021"/>
    <n v="86"/>
    <n v="0.57333333333333059"/>
    <n v="11"/>
    <n v="0.24444444444444399"/>
    <n v="8"/>
    <n v="0.26666666666666683"/>
    <n v="4"/>
    <n v="0.26666666666666683"/>
    <n v="0"/>
    <n v="1.3877787807814457E-16"/>
    <n v="0"/>
    <x v="6"/>
  </r>
  <r>
    <s v="CASTROL"/>
    <x v="1"/>
    <d v="2012-04-06T00:00:00"/>
    <s v="SIN"/>
    <s v="UPA400"/>
    <x v="98"/>
    <x v="406"/>
    <n v="635521"/>
    <n v="181484"/>
    <n v="0"/>
    <n v="6"/>
    <n v="-1"/>
    <n v="7"/>
    <n v="7.2"/>
    <n v="37.9"/>
    <n v="0.1"/>
    <n v="0.1"/>
    <s v="Clara"/>
    <n v="353"/>
    <n v="169"/>
    <n v="16"/>
    <n v="1"/>
    <n v="24"/>
    <n v="15"/>
    <n v="1"/>
    <n v="1"/>
    <n v="-1"/>
    <n v="155"/>
    <n v="92"/>
    <n v="3"/>
    <n v="353"/>
    <n v="1"/>
    <n v="169"/>
    <n v="1"/>
    <n v="24"/>
    <n v="0.53333333333333266"/>
    <n v="15"/>
    <n v="0.50000000000000011"/>
    <n v="16"/>
    <n v="1"/>
    <n v="1"/>
    <n v="0.10000000000000014"/>
    <n v="0"/>
    <x v="7"/>
  </r>
  <r>
    <s v="CASTROL"/>
    <x v="1"/>
    <d v="2012-04-06T00:00:00"/>
    <s v="SIN"/>
    <s v="UPA400"/>
    <x v="98"/>
    <x v="184"/>
    <n v="607421"/>
    <n v="153384"/>
    <n v="0"/>
    <n v="2.2999999999999998"/>
    <n v="0"/>
    <n v="16.5"/>
    <n v="6.9"/>
    <n v="38.4"/>
    <m/>
    <n v="-1"/>
    <s v="Oscura"/>
    <n v="174.2"/>
    <n v="104.2"/>
    <n v="14.3"/>
    <n v="5.4"/>
    <n v="20.399999999999999"/>
    <n v="22"/>
    <n v="0.7"/>
    <n v="0"/>
    <n v="0"/>
    <n v="252.1"/>
    <n v="59.7"/>
    <n v="1.5"/>
    <n v="174"/>
    <n v="0.58000000000000429"/>
    <n v="104"/>
    <n v="0.69333333333333136"/>
    <n v="20"/>
    <n v="0.44444444444444381"/>
    <n v="22"/>
    <n v="0.73333333333333339"/>
    <n v="14"/>
    <n v="0.93333333333333335"/>
    <n v="5"/>
    <n v="0.50000000000000011"/>
    <n v="0"/>
    <x v="8"/>
  </r>
  <r>
    <s v="CASTROL"/>
    <x v="1"/>
    <d v="2012-04-06T00:00:00"/>
    <s v="SIN"/>
    <s v="UPA400"/>
    <x v="98"/>
    <x v="275"/>
    <n v="574402"/>
    <n v="120365"/>
    <n v="0"/>
    <n v="0"/>
    <n v="0"/>
    <n v="7.2"/>
    <n v="7.4"/>
    <n v="39.1"/>
    <m/>
    <n v="-1"/>
    <s v="Oscura"/>
    <n v="0"/>
    <n v="39.5"/>
    <n v="12.2"/>
    <n v="2.6"/>
    <n v="3.2"/>
    <n v="27.1"/>
    <n v="1.7"/>
    <n v="0.2"/>
    <n v="0"/>
    <n v="710"/>
    <n v="60.3"/>
    <n v="1.1000000000000001"/>
    <n v="0"/>
    <n v="3.8380756905986857E-15"/>
    <n v="40"/>
    <n v="0.26666666666666394"/>
    <n v="3"/>
    <n v="6.666666666666618E-2"/>
    <n v="27"/>
    <n v="0.9"/>
    <n v="12"/>
    <n v="0.8"/>
    <n v="3"/>
    <n v="0.30000000000000016"/>
    <n v="0"/>
    <x v="9"/>
  </r>
  <r>
    <s v="CASTROL"/>
    <x v="1"/>
    <d v="2012-04-06T00:00:00"/>
    <s v="SIN"/>
    <s v="UPA400"/>
    <x v="98"/>
    <x v="407"/>
    <n v="536421"/>
    <n v="82384"/>
    <n v="0"/>
    <n v="10.7"/>
    <n v="0"/>
    <n v="15.9"/>
    <n v="7.1"/>
    <n v="39"/>
    <m/>
    <n v="-1"/>
    <s v="Oscura"/>
    <n v="58.6"/>
    <n v="88.3"/>
    <n v="14.9"/>
    <n v="4.8"/>
    <n v="25.3"/>
    <n v="13.3"/>
    <n v="0.4"/>
    <n v="0"/>
    <n v="0"/>
    <n v="267.10000000000002"/>
    <n v="69.7"/>
    <n v="3.6"/>
    <n v="59"/>
    <n v="0.19666666666667026"/>
    <n v="88"/>
    <n v="0.58666666666666401"/>
    <n v="25"/>
    <n v="0.55559999999999998"/>
    <n v="13"/>
    <n v="0.43333333333333346"/>
    <n v="15"/>
    <n v="1"/>
    <n v="5"/>
    <n v="0.50000000000000011"/>
    <n v="0"/>
    <x v="10"/>
  </r>
  <r>
    <s v="SHELL"/>
    <x v="1"/>
    <d v="2012-06-03T00:00:00"/>
    <s v="SIN"/>
    <s v="UPA400"/>
    <x v="99"/>
    <x v="408"/>
    <n v="859826"/>
    <n v="49308"/>
    <n v="0"/>
    <n v="2"/>
    <m/>
    <n v="1"/>
    <n v="6"/>
    <m/>
    <m/>
    <n v="0.31"/>
    <m/>
    <n v="123"/>
    <n v="72"/>
    <n v="0"/>
    <n v="0"/>
    <n v="6"/>
    <n v="14"/>
    <n v="0"/>
    <n v="0"/>
    <n v="0"/>
    <n v="38"/>
    <n v="6"/>
    <n v="0"/>
    <n v="123"/>
    <n v="0.41000000000000453"/>
    <n v="72"/>
    <n v="0.47999999999999687"/>
    <n v="6"/>
    <n v="0.13333333333333286"/>
    <n v="14"/>
    <n v="0.46666666666666679"/>
    <n v="0"/>
    <n v="1.9428902930940239E-16"/>
    <n v="0"/>
    <n v="1.3877787807814457E-16"/>
    <n v="1"/>
    <x v="0"/>
  </r>
  <r>
    <s v="CASTROL"/>
    <x v="1"/>
    <d v="2012-06-03T00:00:00"/>
    <s v="SIN"/>
    <s v="UPA400"/>
    <x v="99"/>
    <x v="25"/>
    <n v="764194"/>
    <n v="58330"/>
    <n v="0"/>
    <n v="3"/>
    <m/>
    <n v="2"/>
    <n v="6.0220000000000002"/>
    <n v="28.15"/>
    <n v="1.17"/>
    <n v="0.23"/>
    <m/>
    <n v="91"/>
    <n v="135"/>
    <n v="2"/>
    <n v="1"/>
    <n v="9"/>
    <n v="7"/>
    <n v="0"/>
    <m/>
    <n v="1"/>
    <n v="28"/>
    <n v="2"/>
    <n v="1"/>
    <n v="91"/>
    <n v="0.30333333333333717"/>
    <n v="135"/>
    <n v="0.89999999999999936"/>
    <n v="9"/>
    <n v="0.19999999999999954"/>
    <n v="7"/>
    <n v="0.2333333333333335"/>
    <n v="2"/>
    <n v="0.13333333333333353"/>
    <n v="1"/>
    <n v="0.10000000000000014"/>
    <n v="0"/>
    <x v="1"/>
  </r>
  <r>
    <s v="CASTROL"/>
    <x v="1"/>
    <d v="2012-06-03T00:00:00"/>
    <s v="SIN"/>
    <s v="UPA400"/>
    <x v="99"/>
    <x v="9"/>
    <n v="750468"/>
    <n v="44604"/>
    <n v="0"/>
    <n v="3"/>
    <m/>
    <n v="2"/>
    <n v="6.1"/>
    <m/>
    <m/>
    <n v="0.3"/>
    <m/>
    <n v="75"/>
    <n v="134"/>
    <n v="4"/>
    <n v="1"/>
    <n v="7"/>
    <n v="10"/>
    <n v="0"/>
    <n v="1"/>
    <n v="1"/>
    <n v="28"/>
    <n v="3"/>
    <n v="1"/>
    <n v="75"/>
    <n v="0.2500000000000035"/>
    <n v="134"/>
    <n v="0.89333333333333265"/>
    <n v="7"/>
    <n v="0.15555555555555509"/>
    <n v="10"/>
    <n v="0.33339999999999997"/>
    <n v="4"/>
    <n v="0.26666666666666683"/>
    <n v="1"/>
    <n v="0.10000000000000014"/>
    <n v="0"/>
    <x v="2"/>
  </r>
  <r>
    <s v="SHELL"/>
    <x v="1"/>
    <d v="2012-06-03T00:00:00"/>
    <s v="SIN"/>
    <s v="UPA400"/>
    <x v="99"/>
    <x v="279"/>
    <n v="686192"/>
    <n v="31300"/>
    <n v="0"/>
    <n v="6"/>
    <m/>
    <n v="6"/>
    <n v="6.2"/>
    <m/>
    <m/>
    <n v="0.85"/>
    <m/>
    <n v="105"/>
    <n v="109"/>
    <n v="5"/>
    <n v="0"/>
    <n v="13"/>
    <n v="12"/>
    <n v="0"/>
    <n v="0"/>
    <n v="1"/>
    <n v="40"/>
    <n v="10"/>
    <n v="2"/>
    <n v="105"/>
    <n v="0.35000000000000414"/>
    <n v="109"/>
    <n v="0.72666666666666491"/>
    <n v="13"/>
    <n v="0.28888888888888842"/>
    <n v="12"/>
    <n v="0.40000000000000013"/>
    <n v="5"/>
    <n v="0.33333333333333348"/>
    <n v="0"/>
    <n v="1.3877787807814457E-16"/>
    <n v="0"/>
    <x v="3"/>
  </r>
  <r>
    <s v="SHELL"/>
    <x v="1"/>
    <d v="2012-06-03T00:00:00"/>
    <s v="SIN"/>
    <s v="UPA400"/>
    <x v="99"/>
    <x v="274"/>
    <n v="654892"/>
    <n v="156364"/>
    <n v="0"/>
    <n v="6"/>
    <m/>
    <n v="10"/>
    <n v="7.1"/>
    <n v="37.6"/>
    <n v="1.2"/>
    <n v="0.1"/>
    <s v="Clara"/>
    <n v="219"/>
    <n v="177"/>
    <n v="7"/>
    <n v="1"/>
    <n v="21"/>
    <n v="15"/>
    <n v="0"/>
    <n v="1"/>
    <n v="0"/>
    <n v="45"/>
    <n v="18"/>
    <n v="3"/>
    <n v="219"/>
    <n v="0.73000000000000276"/>
    <n v="177"/>
    <n v="1"/>
    <n v="21"/>
    <n v="0.46666666666666601"/>
    <n v="15"/>
    <n v="0.50000000000000011"/>
    <n v="7"/>
    <n v="0.46666666666666679"/>
    <n v="1"/>
    <n v="0.10000000000000014"/>
    <n v="0"/>
    <x v="4"/>
  </r>
  <r>
    <s v="SHELL"/>
    <x v="1"/>
    <d v="2012-06-03T00:00:00"/>
    <s v="SIN"/>
    <s v="UPA400"/>
    <x v="99"/>
    <x v="160"/>
    <n v="636767"/>
    <n v="138239"/>
    <n v="0"/>
    <n v="5"/>
    <n v="0"/>
    <n v="9"/>
    <n v="7"/>
    <n v="36.6"/>
    <n v="0.5"/>
    <n v="0.1"/>
    <s v="Clara"/>
    <n v="157"/>
    <n v="138"/>
    <n v="6"/>
    <n v="0"/>
    <n v="18"/>
    <n v="14"/>
    <n v="0"/>
    <n v="1"/>
    <n v="0"/>
    <n v="46"/>
    <n v="14"/>
    <n v="3"/>
    <n v="157"/>
    <n v="0.5233333333333382"/>
    <n v="138"/>
    <n v="0.91999999999999948"/>
    <n v="18"/>
    <n v="0.39999999999999941"/>
    <n v="14"/>
    <n v="0.46666666666666679"/>
    <n v="6"/>
    <n v="0.40000000000000013"/>
    <n v="0"/>
    <n v="1.3877787807814457E-16"/>
    <n v="0"/>
    <x v="5"/>
  </r>
  <r>
    <s v="CASTROL"/>
    <x v="1"/>
    <d v="2012-06-03T00:00:00"/>
    <s v="SIN"/>
    <s v="UPA400"/>
    <x v="99"/>
    <x v="270"/>
    <n v="611987"/>
    <n v="113459"/>
    <n v="0"/>
    <n v="6"/>
    <n v="-1"/>
    <n v="12"/>
    <n v="7"/>
    <n v="36.799999999999997"/>
    <n v="0.1"/>
    <n v="0.1"/>
    <s v="Clara"/>
    <n v="197"/>
    <n v="148"/>
    <n v="7"/>
    <n v="0"/>
    <n v="19"/>
    <n v="15"/>
    <n v="0"/>
    <n v="1"/>
    <n v="-1"/>
    <n v="56"/>
    <n v="26"/>
    <n v="3"/>
    <n v="197"/>
    <n v="0.65666666666667017"/>
    <n v="148"/>
    <n v="0.98666666666666658"/>
    <n v="19"/>
    <n v="0.42222222222222161"/>
    <n v="15"/>
    <n v="0.50000000000000011"/>
    <n v="7"/>
    <n v="0.46666666666666679"/>
    <n v="0"/>
    <n v="1.3877787807814457E-16"/>
    <n v="0"/>
    <x v="6"/>
  </r>
  <r>
    <s v="CASTROL"/>
    <x v="1"/>
    <d v="2012-06-03T00:00:00"/>
    <s v="SIN"/>
    <s v="UPA400"/>
    <x v="99"/>
    <x v="184"/>
    <n v="581898"/>
    <n v="83370"/>
    <n v="0"/>
    <n v="1.8"/>
    <n v="0"/>
    <n v="25.8"/>
    <n v="6.7"/>
    <n v="36.299999999999997"/>
    <m/>
    <n v="-1"/>
    <s v="Oscura"/>
    <n v="136.1"/>
    <n v="96.5"/>
    <n v="11.7"/>
    <n v="3.9"/>
    <n v="18.5"/>
    <n v="18.100000000000001"/>
    <n v="0.6"/>
    <n v="0"/>
    <n v="0"/>
    <n v="114.2"/>
    <n v="38.299999999999997"/>
    <n v="1.4"/>
    <n v="136"/>
    <n v="0.45333333333333814"/>
    <n v="97"/>
    <n v="0.64666666666666439"/>
    <n v="19"/>
    <n v="0.42222222222222161"/>
    <n v="18"/>
    <n v="0.60000000000000009"/>
    <n v="12"/>
    <n v="0.8"/>
    <n v="4"/>
    <n v="0.40000000000000013"/>
    <n v="0"/>
    <x v="7"/>
  </r>
  <r>
    <s v="CASTROL"/>
    <x v="1"/>
    <d v="2012-06-03T00:00:00"/>
    <s v="SIN"/>
    <s v="UPA400"/>
    <x v="99"/>
    <x v="137"/>
    <n v="548577"/>
    <n v="162742"/>
    <n v="0"/>
    <n v="0"/>
    <n v="0"/>
    <n v="27.1"/>
    <n v="6.7"/>
    <n v="39.4"/>
    <m/>
    <n v="-1"/>
    <s v="Oscura"/>
    <n v="44.3"/>
    <n v="1.7"/>
    <n v="2.8"/>
    <n v="1.9"/>
    <n v="0"/>
    <n v="10.199999999999999"/>
    <n v="0"/>
    <n v="1.2"/>
    <n v="0"/>
    <n v="18.8"/>
    <n v="7.2"/>
    <n v="0.5"/>
    <n v="44"/>
    <n v="0.14666666666667036"/>
    <n v="2"/>
    <n v="1.3333333333330852E-2"/>
    <n v="0"/>
    <n v="-4.9266146717741321E-16"/>
    <n v="10"/>
    <n v="0.33339999999999997"/>
    <n v="3"/>
    <n v="0.20000000000000018"/>
    <n v="2"/>
    <n v="0.20000000000000015"/>
    <n v="0"/>
    <x v="8"/>
  </r>
  <r>
    <m/>
    <x v="1"/>
    <d v="2012-05-13T00:00:00"/>
    <s v="SIN"/>
    <s v="UPA400"/>
    <x v="100"/>
    <x v="158"/>
    <n v="799982"/>
    <n v="46157"/>
    <n v="0"/>
    <n v="3"/>
    <m/>
    <n v="5"/>
    <n v="6.6"/>
    <m/>
    <m/>
    <n v="1.89"/>
    <m/>
    <n v="77"/>
    <n v="107"/>
    <n v="0"/>
    <n v="1"/>
    <n v="5"/>
    <n v="9"/>
    <n v="0"/>
    <n v="1"/>
    <n v="0"/>
    <n v="31"/>
    <n v="5"/>
    <n v="0"/>
    <n v="77"/>
    <n v="0.25666666666667021"/>
    <n v="107"/>
    <n v="0.71333333333333149"/>
    <n v="5"/>
    <n v="0.11111111111111063"/>
    <n v="9"/>
    <n v="0.30000000000000016"/>
    <n v="0"/>
    <n v="1.9428902930940239E-16"/>
    <n v="1"/>
    <n v="0.10000000000000014"/>
    <n v="1"/>
    <x v="0"/>
  </r>
  <r>
    <s v="CASTROL"/>
    <x v="1"/>
    <d v="2012-05-13T00:00:00"/>
    <s v="SIN"/>
    <s v="UPA400"/>
    <x v="100"/>
    <x v="31"/>
    <n v="778826"/>
    <n v="25002"/>
    <n v="0"/>
    <n v="4"/>
    <m/>
    <n v="5"/>
    <n v="6.4"/>
    <n v="1.26"/>
    <n v="32.9"/>
    <n v="0"/>
    <m/>
    <n v="51"/>
    <n v="58"/>
    <n v="1"/>
    <n v="0"/>
    <n v="5"/>
    <n v="5"/>
    <n v="0"/>
    <n v="0"/>
    <n v="0"/>
    <n v="35"/>
    <n v="6"/>
    <n v="1"/>
    <n v="51"/>
    <n v="0.17000000000000365"/>
    <n v="58"/>
    <n v="0.38666666666666372"/>
    <n v="5"/>
    <n v="0.11111111111111063"/>
    <n v="5"/>
    <n v="0.16666666666666685"/>
    <n v="1"/>
    <n v="6.666666666666686E-2"/>
    <n v="0"/>
    <n v="1.3877787807814457E-16"/>
    <n v="0"/>
    <x v="1"/>
  </r>
  <r>
    <s v="CASTROL"/>
    <x v="1"/>
    <d v="2012-05-13T00:00:00"/>
    <s v="SIN"/>
    <s v="UPA400"/>
    <x v="100"/>
    <x v="2"/>
    <n v="707276"/>
    <n v="31750"/>
    <n v="0"/>
    <n v="5"/>
    <m/>
    <n v="1"/>
    <n v="6.03"/>
    <n v="28.23"/>
    <n v="1.17"/>
    <n v="0.26"/>
    <m/>
    <n v="67"/>
    <n v="88"/>
    <n v="2"/>
    <n v="1"/>
    <n v="5"/>
    <n v="7"/>
    <n v="0"/>
    <m/>
    <n v="0"/>
    <n v="28"/>
    <n v="1"/>
    <n v="0"/>
    <n v="67"/>
    <n v="0.22333333333333688"/>
    <n v="88"/>
    <n v="0.58666666666666401"/>
    <n v="5"/>
    <n v="0.11111111111111063"/>
    <n v="7"/>
    <n v="0.2333333333333335"/>
    <n v="2"/>
    <n v="0.13333333333333353"/>
    <n v="1"/>
    <n v="0.10000000000000014"/>
    <n v="0"/>
    <x v="2"/>
  </r>
  <r>
    <s v="CASTROL"/>
    <x v="1"/>
    <d v="2012-05-13T00:00:00"/>
    <s v="SIN"/>
    <s v="UPA400"/>
    <x v="100"/>
    <x v="91"/>
    <n v="699165"/>
    <n v="23639"/>
    <n v="0"/>
    <n v="2"/>
    <m/>
    <n v="1"/>
    <n v="6.1"/>
    <m/>
    <m/>
    <n v="0.26"/>
    <m/>
    <n v="63"/>
    <n v="79"/>
    <n v="3"/>
    <n v="1"/>
    <n v="4"/>
    <n v="8"/>
    <n v="0"/>
    <n v="0"/>
    <n v="0"/>
    <n v="28"/>
    <n v="2"/>
    <n v="0"/>
    <n v="63"/>
    <n v="0.21000000000000357"/>
    <n v="79"/>
    <n v="0.52666666666666362"/>
    <n v="4"/>
    <n v="8.8888888888888407E-2"/>
    <n v="8"/>
    <n v="0.26666666666666683"/>
    <n v="3"/>
    <n v="0.20000000000000018"/>
    <n v="1"/>
    <n v="0.10000000000000014"/>
    <n v="0"/>
    <x v="3"/>
  </r>
  <r>
    <s v="SHELL"/>
    <x v="1"/>
    <d v="2012-05-13T00:00:00"/>
    <s v="SIN"/>
    <s v="UPA400"/>
    <x v="100"/>
    <x v="409"/>
    <n v="692757"/>
    <n v="30527"/>
    <n v="0"/>
    <n v="4"/>
    <m/>
    <n v="5"/>
    <n v="6.3"/>
    <m/>
    <m/>
    <n v="0.93"/>
    <m/>
    <n v="109"/>
    <n v="128"/>
    <n v="6"/>
    <n v="1"/>
    <n v="10"/>
    <n v="14"/>
    <n v="1"/>
    <n v="1"/>
    <n v="1"/>
    <n v="31"/>
    <n v="5"/>
    <n v="1"/>
    <n v="109"/>
    <n v="0.36333333333333756"/>
    <n v="128"/>
    <n v="0.85333333333333239"/>
    <n v="10"/>
    <n v="0.22222222222222177"/>
    <n v="14"/>
    <n v="0.46666666666666679"/>
    <n v="6"/>
    <n v="0.40000000000000013"/>
    <n v="1"/>
    <n v="0.10000000000000014"/>
    <n v="0"/>
    <x v="4"/>
  </r>
  <r>
    <s v="SHELL"/>
    <x v="1"/>
    <d v="2012-05-13T00:00:00"/>
    <s v="SIN"/>
    <s v="UPA400"/>
    <x v="100"/>
    <x v="410"/>
    <n v="662230"/>
    <n v="157144"/>
    <n v="0"/>
    <n v="7"/>
    <m/>
    <n v="16"/>
    <n v="7.1"/>
    <n v="37"/>
    <n v="1.1000000000000001"/>
    <n v="0.1"/>
    <s v="Clara"/>
    <n v="314"/>
    <n v="252"/>
    <n v="11"/>
    <n v="1"/>
    <n v="24"/>
    <n v="21"/>
    <n v="1"/>
    <n v="2"/>
    <n v="0"/>
    <n v="40"/>
    <n v="16"/>
    <n v="4"/>
    <n v="314"/>
    <n v="1"/>
    <n v="252"/>
    <n v="1"/>
    <n v="24"/>
    <n v="0.53333333333333266"/>
    <n v="21"/>
    <n v="0.70000000000000007"/>
    <n v="11"/>
    <n v="0.73333333333333339"/>
    <n v="1"/>
    <n v="0.10000000000000014"/>
    <n v="0"/>
    <x v="5"/>
  </r>
  <r>
    <s v="CASTROL "/>
    <x v="1"/>
    <d v="2012-05-13T00:00:00"/>
    <s v="SIN"/>
    <s v="UPA400"/>
    <x v="100"/>
    <x v="62"/>
    <n v="647480"/>
    <n v="150139"/>
    <n v="0"/>
    <n v="5"/>
    <m/>
    <n v="7"/>
    <n v="7.1"/>
    <n v="37"/>
    <n v="1.1000000000000001"/>
    <n v="0.1"/>
    <s v="Clara"/>
    <n v="233"/>
    <n v="239"/>
    <n v="11"/>
    <n v="1"/>
    <n v="19"/>
    <n v="15"/>
    <n v="0"/>
    <n v="1"/>
    <n v="0"/>
    <n v="37"/>
    <n v="12"/>
    <n v="4"/>
    <n v="233"/>
    <n v="0.77666666666666895"/>
    <n v="239"/>
    <n v="1"/>
    <n v="19"/>
    <n v="0.42222222222222161"/>
    <n v="15"/>
    <n v="0.50000000000000011"/>
    <n v="11"/>
    <n v="0.73333333333333339"/>
    <n v="1"/>
    <n v="0.10000000000000014"/>
    <n v="0"/>
    <x v="6"/>
  </r>
  <r>
    <s v="CASTROL"/>
    <x v="1"/>
    <d v="2012-05-13T00:00:00"/>
    <s v="SIN"/>
    <s v="UPA400"/>
    <x v="100"/>
    <x v="411"/>
    <n v="632182"/>
    <n v="127096"/>
    <n v="0"/>
    <n v="6"/>
    <n v="0"/>
    <n v="19"/>
    <n v="7.1"/>
    <n v="36.799999999999997"/>
    <n v="0.1"/>
    <n v="0.1"/>
    <s v="Clara"/>
    <n v="274"/>
    <n v="296"/>
    <n v="13"/>
    <n v="2"/>
    <n v="27"/>
    <n v="21"/>
    <n v="1"/>
    <n v="2"/>
    <n v="0"/>
    <n v="40"/>
    <n v="15"/>
    <n v="3"/>
    <n v="274"/>
    <n v="0.91333333333333422"/>
    <n v="296"/>
    <n v="1"/>
    <n v="27"/>
    <n v="0.59999999999999942"/>
    <n v="21"/>
    <n v="0.70000000000000007"/>
    <n v="13"/>
    <n v="0.8666666666666667"/>
    <n v="2"/>
    <n v="0.20000000000000015"/>
    <n v="0"/>
    <x v="7"/>
  </r>
  <r>
    <s v="CASTROL"/>
    <x v="1"/>
    <d v="2012-05-13T00:00:00"/>
    <s v="SIN"/>
    <s v="UPA400"/>
    <x v="100"/>
    <x v="364"/>
    <n v="557943"/>
    <n v="52857"/>
    <n v="0"/>
    <n v="0"/>
    <n v="0"/>
    <n v="34.799999999999997"/>
    <n v="6.8"/>
    <n v="36.200000000000003"/>
    <m/>
    <n v="-1"/>
    <s v="Oscura"/>
    <n v="92.9"/>
    <n v="78.7"/>
    <n v="7.4"/>
    <n v="6"/>
    <n v="21.7"/>
    <n v="24.2"/>
    <n v="1.1000000000000001"/>
    <n v="0"/>
    <n v="0"/>
    <n v="107"/>
    <n v="26.8"/>
    <n v="2"/>
    <n v="93"/>
    <n v="0.31000000000000388"/>
    <n v="79"/>
    <n v="0.52666666666666362"/>
    <n v="22"/>
    <n v="0.48888888888888821"/>
    <n v="24"/>
    <n v="0.8"/>
    <n v="7"/>
    <n v="0.46666666666666679"/>
    <n v="6"/>
    <n v="0.60000000000000009"/>
    <n v="0"/>
    <x v="8"/>
  </r>
  <r>
    <s v="CASTROL"/>
    <x v="1"/>
    <d v="2012-05-13T00:00:00"/>
    <s v="SIN"/>
    <s v="UPA400"/>
    <x v="100"/>
    <x v="412"/>
    <n v="520053"/>
    <n v="160038"/>
    <n v="0"/>
    <n v="0"/>
    <n v="0"/>
    <n v="26.8"/>
    <n v="7.1"/>
    <n v="39.4"/>
    <m/>
    <n v="-1"/>
    <s v="Oscura"/>
    <n v="164.9"/>
    <n v="61.4"/>
    <n v="7.9"/>
    <n v="1.8"/>
    <n v="12.8"/>
    <n v="15.8"/>
    <n v="0.7"/>
    <n v="1.7"/>
    <n v="0"/>
    <n v="63.5"/>
    <n v="25.5"/>
    <n v="1.2"/>
    <n v="165"/>
    <n v="0.5500000000000046"/>
    <n v="61"/>
    <n v="0.40666666666666368"/>
    <n v="13"/>
    <n v="0.28888888888888842"/>
    <n v="16"/>
    <n v="0.53333333333333344"/>
    <n v="8"/>
    <n v="0.53333333333333344"/>
    <n v="2"/>
    <n v="0.20000000000000015"/>
    <n v="0"/>
    <x v="9"/>
  </r>
  <r>
    <s v="CASTROL"/>
    <x v="1"/>
    <d v="2012-01-30T00:00:00"/>
    <s v="SIN"/>
    <s v="UPA400"/>
    <x v="101"/>
    <x v="193"/>
    <n v="831248"/>
    <n v="35910"/>
    <n v="0"/>
    <n v="3"/>
    <m/>
    <n v="1"/>
    <n v="6.9"/>
    <m/>
    <m/>
    <n v="0.03"/>
    <s v="Clara"/>
    <n v="97"/>
    <n v="57"/>
    <n v="2"/>
    <n v="0"/>
    <n v="4"/>
    <n v="10"/>
    <n v="0"/>
    <n v="0"/>
    <n v="0"/>
    <n v="33"/>
    <n v="3"/>
    <n v="0"/>
    <n v="97"/>
    <n v="0.3233333333333373"/>
    <n v="57"/>
    <n v="0.37999999999999706"/>
    <n v="4"/>
    <n v="8.8888888888888407E-2"/>
    <n v="10"/>
    <n v="0.33339999999999997"/>
    <n v="2"/>
    <n v="0.13333333333333353"/>
    <n v="0"/>
    <n v="1.3877787807814457E-16"/>
    <n v="1"/>
    <x v="0"/>
  </r>
  <r>
    <s v="CASTROL"/>
    <x v="1"/>
    <d v="2012-01-30T00:00:00"/>
    <s v="SIN"/>
    <s v="UPA400"/>
    <x v="101"/>
    <x v="2"/>
    <n v="782958"/>
    <n v="19332"/>
    <n v="0"/>
    <n v="4"/>
    <m/>
    <n v="2"/>
    <n v="6.1959999999999997"/>
    <n v="29.27"/>
    <n v="1.1599999999999999"/>
    <n v="0.41"/>
    <m/>
    <n v="62"/>
    <n v="86"/>
    <n v="30"/>
    <n v="1"/>
    <n v="12"/>
    <n v="5"/>
    <n v="0"/>
    <m/>
    <n v="0"/>
    <n v="92"/>
    <n v="34"/>
    <n v="1"/>
    <n v="62"/>
    <n v="0.20666666666667025"/>
    <n v="86"/>
    <n v="0.57333333333333059"/>
    <n v="12"/>
    <n v="0.26666666666666622"/>
    <n v="5"/>
    <n v="0.16666666666666685"/>
    <n v="30"/>
    <n v="1"/>
    <n v="1"/>
    <n v="0.10000000000000014"/>
    <n v="0"/>
    <x v="1"/>
  </r>
  <r>
    <s v="CASTROL"/>
    <x v="1"/>
    <d v="2012-01-30T00:00:00"/>
    <s v="SIN"/>
    <s v="UPA400"/>
    <x v="101"/>
    <x v="91"/>
    <n v="768352"/>
    <n v="4726"/>
    <n v="0"/>
    <n v="3"/>
    <m/>
    <n v="2"/>
    <n v="6.5"/>
    <m/>
    <m/>
    <n v="0.42"/>
    <m/>
    <n v="60"/>
    <n v="57"/>
    <n v="33"/>
    <n v="0"/>
    <n v="10"/>
    <n v="6"/>
    <n v="1"/>
    <n v="0"/>
    <n v="0"/>
    <n v="82"/>
    <n v="37"/>
    <n v="1"/>
    <n v="60"/>
    <n v="0.20000000000000359"/>
    <n v="57"/>
    <n v="0.37999999999999706"/>
    <n v="10"/>
    <n v="0.22222222222222177"/>
    <n v="6"/>
    <n v="0.20000000000000018"/>
    <n v="33"/>
    <n v="1"/>
    <n v="0"/>
    <n v="1.3877787807814457E-16"/>
    <n v="0"/>
    <x v="2"/>
  </r>
  <r>
    <s v="CASTROL"/>
    <x v="1"/>
    <d v="2012-01-30T00:00:00"/>
    <s v="SIN"/>
    <s v="UPA400"/>
    <x v="101"/>
    <x v="386"/>
    <n v="751516"/>
    <n v="111579"/>
    <n v="0"/>
    <n v="6"/>
    <m/>
    <n v="3"/>
    <n v="6.7"/>
    <n v="33.9"/>
    <n v="1.24"/>
    <n v="0.04"/>
    <m/>
    <n v="100"/>
    <n v="173"/>
    <n v="5"/>
    <n v="1"/>
    <n v="25"/>
    <n v="10"/>
    <n v="1"/>
    <n v="1"/>
    <n v="1"/>
    <n v="39"/>
    <n v="6"/>
    <n v="1"/>
    <n v="100"/>
    <n v="0.33333333333333737"/>
    <n v="173"/>
    <n v="1"/>
    <n v="25"/>
    <n v="0.55559999999999998"/>
    <n v="10"/>
    <n v="0.33339999999999997"/>
    <n v="5"/>
    <n v="0.33333333333333348"/>
    <n v="1"/>
    <n v="0.10000000000000014"/>
    <n v="0"/>
    <x v="3"/>
  </r>
  <r>
    <s v="CASTROL"/>
    <x v="1"/>
    <d v="2012-01-30T00:00:00"/>
    <s v="SIN"/>
    <s v="UPA400"/>
    <x v="101"/>
    <x v="371"/>
    <n v="703094"/>
    <n v="63157"/>
    <n v="0"/>
    <n v="3"/>
    <m/>
    <n v="2"/>
    <n v="7.1"/>
    <n v="35.4"/>
    <n v="1.05"/>
    <n v="0.04"/>
    <m/>
    <n v="60"/>
    <n v="77"/>
    <n v="2"/>
    <n v="1"/>
    <n v="12"/>
    <n v="5"/>
    <n v="0"/>
    <n v="1"/>
    <n v="0"/>
    <n v="24"/>
    <n v="1"/>
    <n v="0"/>
    <n v="60"/>
    <n v="0.20000000000000359"/>
    <n v="77"/>
    <n v="0.5133333333333302"/>
    <n v="12"/>
    <n v="0.26666666666666622"/>
    <n v="5"/>
    <n v="0.16666666666666685"/>
    <n v="2"/>
    <n v="0.13333333333333353"/>
    <n v="1"/>
    <n v="0.10000000000000014"/>
    <n v="0"/>
    <x v="4"/>
  </r>
  <r>
    <s v="SHELL"/>
    <x v="1"/>
    <d v="2012-01-30T00:00:00"/>
    <s v="SIN"/>
    <s v="UPA400"/>
    <x v="101"/>
    <x v="270"/>
    <n v="623865"/>
    <n v="126524"/>
    <n v="0"/>
    <n v="6"/>
    <n v="-1"/>
    <n v="10"/>
    <n v="7"/>
    <n v="36.4"/>
    <n v="0.1"/>
    <n v="0.1"/>
    <s v="Clara"/>
    <n v="258"/>
    <n v="190"/>
    <n v="15"/>
    <n v="1"/>
    <n v="22"/>
    <n v="17"/>
    <n v="0"/>
    <n v="1"/>
    <n v="-1"/>
    <n v="42"/>
    <n v="12"/>
    <n v="3"/>
    <n v="258"/>
    <n v="0.86000000000000143"/>
    <n v="190"/>
    <n v="1"/>
    <n v="22"/>
    <n v="0.48888888888888821"/>
    <n v="17"/>
    <n v="0.56666666666666676"/>
    <n v="15"/>
    <n v="1"/>
    <n v="1"/>
    <n v="0.10000000000000014"/>
    <n v="0"/>
    <x v="5"/>
  </r>
  <r>
    <s v="SHELL"/>
    <x v="1"/>
    <d v="2012-01-30T00:00:00"/>
    <s v="SIN"/>
    <s v="UPA400"/>
    <x v="101"/>
    <x v="184"/>
    <n v="592503"/>
    <n v="95162"/>
    <n v="0"/>
    <n v="1.9"/>
    <n v="0"/>
    <n v="18"/>
    <n v="6.7"/>
    <n v="36.1"/>
    <m/>
    <n v="-1"/>
    <s v="Oscura"/>
    <n v="150.19999999999999"/>
    <n v="109.6"/>
    <n v="14.7"/>
    <n v="5.5"/>
    <n v="19.100000000000001"/>
    <n v="24.3"/>
    <n v="0.7"/>
    <n v="0"/>
    <n v="0"/>
    <n v="105.2"/>
    <n v="33.200000000000003"/>
    <n v="1"/>
    <n v="150"/>
    <n v="0.50000000000000511"/>
    <n v="110"/>
    <n v="0.73333333333333162"/>
    <n v="19"/>
    <n v="0.42222222222222161"/>
    <n v="24"/>
    <n v="0.8"/>
    <n v="15"/>
    <n v="1"/>
    <n v="6"/>
    <n v="0.60000000000000009"/>
    <n v="0"/>
    <x v="6"/>
  </r>
  <r>
    <s v="SHELL"/>
    <x v="1"/>
    <d v="2012-01-30T00:00:00"/>
    <s v="SIN"/>
    <s v="UPA400"/>
    <x v="101"/>
    <x v="413"/>
    <n v="560160"/>
    <n v="62819"/>
    <n v="0"/>
    <n v="0"/>
    <n v="0"/>
    <n v="15.2"/>
    <n v="6.7"/>
    <n v="35.299999999999997"/>
    <m/>
    <n v="-1"/>
    <s v="Oscura"/>
    <n v="79"/>
    <n v="1.2"/>
    <n v="9.4"/>
    <n v="2.7"/>
    <n v="0"/>
    <n v="10"/>
    <n v="0.1"/>
    <n v="0"/>
    <n v="0"/>
    <n v="87.3"/>
    <n v="16.2"/>
    <n v="0.5"/>
    <n v="79"/>
    <n v="0.26333333333333692"/>
    <n v="1"/>
    <n v="6.6666666666641847E-3"/>
    <n v="0"/>
    <n v="-4.9266146717741321E-16"/>
    <n v="10"/>
    <n v="0.33339999999999997"/>
    <n v="9"/>
    <n v="0.60000000000000009"/>
    <n v="3"/>
    <n v="0.30000000000000016"/>
    <n v="0"/>
    <x v="7"/>
  </r>
  <r>
    <s v="CASTROL"/>
    <x v="1"/>
    <d v="2012-01-30T00:00:00"/>
    <s v="SIN"/>
    <s v="UPA400"/>
    <x v="101"/>
    <x v="206"/>
    <n v="530837"/>
    <n v="33496"/>
    <n v="0"/>
    <n v="0"/>
    <n v="0"/>
    <n v="19.5"/>
    <n v="6.8"/>
    <n v="36.299999999999997"/>
    <m/>
    <n v="-1"/>
    <s v="Oscura"/>
    <n v="99.9"/>
    <n v="88.1"/>
    <n v="12.9"/>
    <n v="2.2000000000000002"/>
    <n v="16"/>
    <n v="18"/>
    <n v="1.1000000000000001"/>
    <n v="0.4"/>
    <n v="0"/>
    <n v="168.9"/>
    <n v="23.4"/>
    <n v="0.8"/>
    <n v="100"/>
    <n v="0.33333333333333737"/>
    <n v="88"/>
    <n v="0.58666666666666401"/>
    <n v="16"/>
    <n v="0.35555555555555501"/>
    <n v="18"/>
    <n v="0.60000000000000009"/>
    <n v="13"/>
    <n v="0.8666666666666667"/>
    <n v="2"/>
    <n v="0.20000000000000015"/>
    <n v="0"/>
    <x v="8"/>
  </r>
  <r>
    <s v="SHELL"/>
    <x v="1"/>
    <d v="2011-08-08T00:00:00"/>
    <s v="SIN"/>
    <s v="UPA400"/>
    <x v="102"/>
    <x v="300"/>
    <n v="874547"/>
    <n v="44312"/>
    <n v="0"/>
    <n v="8"/>
    <m/>
    <n v="7"/>
    <n v="6.7"/>
    <m/>
    <m/>
    <n v="0.13"/>
    <m/>
    <n v="322"/>
    <n v="100"/>
    <n v="1"/>
    <n v="0"/>
    <n v="19"/>
    <n v="20"/>
    <n v="1"/>
    <n v="0"/>
    <n v="1"/>
    <n v="92"/>
    <n v="4"/>
    <n v="2"/>
    <n v="322"/>
    <n v="1.3"/>
    <n v="100"/>
    <n v="0.66666666666666452"/>
    <n v="19"/>
    <n v="0.42222222222222161"/>
    <n v="20"/>
    <n v="0.66666666666666674"/>
    <n v="1"/>
    <n v="6.666666666666686E-2"/>
    <n v="0"/>
    <n v="1.3877787807814457E-16"/>
    <n v="1"/>
    <x v="0"/>
  </r>
  <r>
    <m/>
    <x v="1"/>
    <d v="2011-08-08T00:00:00"/>
    <s v="SIN"/>
    <s v="UPA400"/>
    <x v="102"/>
    <x v="23"/>
    <n v="833703"/>
    <n v="3468"/>
    <n v="0"/>
    <n v="5"/>
    <m/>
    <n v="6"/>
    <n v="7"/>
    <m/>
    <m/>
    <n v="0"/>
    <m/>
    <n v="46"/>
    <n v="30"/>
    <n v="2"/>
    <n v="0"/>
    <n v="5"/>
    <n v="6"/>
    <n v="0"/>
    <n v="0"/>
    <n v="0"/>
    <n v="89"/>
    <n v="2"/>
    <n v="1"/>
    <n v="46"/>
    <n v="0.15333333333333701"/>
    <n v="30"/>
    <n v="0.1999999999999974"/>
    <n v="5"/>
    <n v="0.11111111111111063"/>
    <n v="6"/>
    <n v="0.20000000000000018"/>
    <n v="2"/>
    <n v="0.13333333333333353"/>
    <n v="0"/>
    <n v="1.3877787807814457E-16"/>
    <n v="0"/>
    <x v="1"/>
  </r>
  <r>
    <s v="CASTROL"/>
    <x v="1"/>
    <d v="2011-08-08T00:00:00"/>
    <s v="SIN"/>
    <s v="UPA400"/>
    <x v="102"/>
    <x v="414"/>
    <n v="727907"/>
    <n v="44812"/>
    <n v="0"/>
    <n v="3"/>
    <m/>
    <n v="2"/>
    <n v="6.0060000000000002"/>
    <n v="27.9"/>
    <n v="1.26"/>
    <n v="0.26"/>
    <m/>
    <n v="112"/>
    <n v="72"/>
    <n v="2"/>
    <n v="0"/>
    <n v="10"/>
    <n v="11"/>
    <n v="0"/>
    <m/>
    <n v="1"/>
    <n v="29"/>
    <n v="3"/>
    <n v="0"/>
    <n v="112"/>
    <n v="0.37333333333333762"/>
    <n v="72"/>
    <n v="0.47999999999999687"/>
    <n v="10"/>
    <n v="0.22222222222222177"/>
    <n v="11"/>
    <n v="0.36666666666666681"/>
    <n v="2"/>
    <n v="0.13333333333333353"/>
    <n v="0"/>
    <n v="1.3877787807814457E-16"/>
    <n v="0"/>
    <x v="2"/>
  </r>
  <r>
    <s v="CASTROL"/>
    <x v="1"/>
    <d v="2011-08-08T00:00:00"/>
    <s v="SIN"/>
    <s v="UPA400"/>
    <x v="102"/>
    <x v="3"/>
    <n v="720069"/>
    <n v="36974"/>
    <n v="0"/>
    <n v="3"/>
    <m/>
    <n v="1"/>
    <n v="6"/>
    <m/>
    <m/>
    <n v="0.34"/>
    <m/>
    <n v="106"/>
    <n v="73"/>
    <n v="5"/>
    <n v="0"/>
    <n v="9"/>
    <n v="15"/>
    <n v="0"/>
    <n v="0"/>
    <n v="1"/>
    <n v="31"/>
    <n v="3"/>
    <n v="1"/>
    <n v="106"/>
    <n v="0.3533333333333375"/>
    <n v="73"/>
    <n v="0.48666666666666353"/>
    <n v="9"/>
    <n v="0.19999999999999954"/>
    <n v="15"/>
    <n v="0.50000000000000011"/>
    <n v="5"/>
    <n v="0.33333333333333348"/>
    <n v="0"/>
    <n v="1.3877787807814457E-16"/>
    <n v="0"/>
    <x v="3"/>
  </r>
  <r>
    <s v="CASTROL"/>
    <x v="1"/>
    <d v="2011-08-08T00:00:00"/>
    <s v="SIN"/>
    <s v="UPA400"/>
    <x v="102"/>
    <x v="26"/>
    <n v="655764"/>
    <n v="122636"/>
    <n v="0"/>
    <n v="6"/>
    <m/>
    <n v="5"/>
    <n v="7.1"/>
    <n v="37.6"/>
    <n v="0.2"/>
    <n v="0.1"/>
    <s v="Clara"/>
    <n v="240"/>
    <n v="147"/>
    <n v="9"/>
    <n v="1"/>
    <n v="25"/>
    <n v="15"/>
    <n v="1"/>
    <n v="1"/>
    <n v="0"/>
    <n v="37"/>
    <n v="9"/>
    <n v="5"/>
    <n v="240"/>
    <n v="0.80000000000000204"/>
    <n v="147"/>
    <n v="0.97999999999999987"/>
    <n v="25"/>
    <n v="0.55559999999999998"/>
    <n v="15"/>
    <n v="0.50000000000000011"/>
    <n v="9"/>
    <n v="0.60000000000000009"/>
    <n v="1"/>
    <n v="0.10000000000000014"/>
    <n v="0"/>
    <x v="4"/>
  </r>
  <r>
    <s v="SHELL"/>
    <x v="1"/>
    <d v="2011-08-08T00:00:00"/>
    <s v="SIN"/>
    <s v="UPA400"/>
    <x v="102"/>
    <x v="35"/>
    <n v="671043"/>
    <n v="31106"/>
    <n v="0"/>
    <n v="2"/>
    <m/>
    <n v="1"/>
    <n v="7.2"/>
    <n v="36.799999999999997"/>
    <n v="0.3"/>
    <n v="0"/>
    <s v="Clara"/>
    <n v="40"/>
    <n v="41"/>
    <n v="1"/>
    <n v="0"/>
    <n v="6"/>
    <n v="5"/>
    <n v="0"/>
    <n v="0"/>
    <n v="0"/>
    <n v="24"/>
    <n v="1"/>
    <n v="0"/>
    <n v="40"/>
    <n v="0.13333333333333705"/>
    <n v="41"/>
    <n v="0.2733333333333306"/>
    <n v="6"/>
    <n v="0.13333333333333286"/>
    <n v="5"/>
    <n v="0.16666666666666685"/>
    <n v="1"/>
    <n v="6.666666666666686E-2"/>
    <n v="0"/>
    <n v="1.3877787807814457E-16"/>
    <n v="0"/>
    <x v="5"/>
  </r>
  <r>
    <s v="CASTROL"/>
    <x v="1"/>
    <d v="2011-08-08T00:00:00"/>
    <s v="SIN"/>
    <s v="UPA400"/>
    <x v="102"/>
    <x v="222"/>
    <n v="640400"/>
    <n v="107272"/>
    <n v="0"/>
    <n v="8"/>
    <n v="0"/>
    <n v="5"/>
    <n v="7.2"/>
    <n v="37.1"/>
    <n v="0.1"/>
    <n v="0.1"/>
    <s v="Clara"/>
    <n v="220"/>
    <n v="136"/>
    <n v="10"/>
    <n v="0"/>
    <n v="22"/>
    <n v="17"/>
    <n v="0"/>
    <n v="1"/>
    <n v="0"/>
    <n v="41"/>
    <n v="12"/>
    <n v="4"/>
    <n v="220"/>
    <n v="0.73333333333333606"/>
    <n v="136"/>
    <n v="0.90666666666666607"/>
    <n v="22"/>
    <n v="0.48888888888888821"/>
    <n v="17"/>
    <n v="0.56666666666666676"/>
    <n v="10"/>
    <n v="0.66666666666666674"/>
    <n v="0"/>
    <n v="1.3877787807814457E-16"/>
    <n v="0"/>
    <x v="6"/>
  </r>
  <r>
    <s v="SHELL"/>
    <x v="1"/>
    <d v="2011-08-08T00:00:00"/>
    <s v="SIN"/>
    <s v="UPA400"/>
    <x v="102"/>
    <x v="390"/>
    <n v="639937"/>
    <n v="185434"/>
    <n v="0"/>
    <n v="6"/>
    <n v="-1"/>
    <n v="5"/>
    <n v="7.1"/>
    <n v="36.700000000000003"/>
    <n v="0.1"/>
    <n v="0.1"/>
    <s v="Clara"/>
    <n v="95"/>
    <n v="94"/>
    <n v="9"/>
    <n v="0"/>
    <n v="24"/>
    <n v="11"/>
    <n v="0"/>
    <n v="0"/>
    <n v="-1"/>
    <n v="35"/>
    <n v="6"/>
    <n v="1"/>
    <n v="95"/>
    <n v="0.31666666666667059"/>
    <n v="94"/>
    <n v="0.62666666666666426"/>
    <n v="24"/>
    <n v="0.53333333333333266"/>
    <n v="11"/>
    <n v="0.36666666666666681"/>
    <n v="9"/>
    <n v="0.60000000000000009"/>
    <n v="0"/>
    <n v="1.3877787807814457E-16"/>
    <n v="0"/>
    <x v="7"/>
  </r>
  <r>
    <s v="Shell ATF VM Plus"/>
    <x v="1"/>
    <d v="2011-08-08T00:00:00"/>
    <s v="SIN"/>
    <s v="UPA400"/>
    <x v="102"/>
    <x v="270"/>
    <n v="610247"/>
    <n v="77119"/>
    <n v="0"/>
    <n v="5"/>
    <n v="-1"/>
    <n v="4"/>
    <n v="7.3"/>
    <n v="37.200000000000003"/>
    <n v="0.1"/>
    <n v="0.1"/>
    <s v="Clara"/>
    <n v="92"/>
    <n v="52"/>
    <n v="4"/>
    <n v="0"/>
    <n v="14"/>
    <n v="7"/>
    <n v="0"/>
    <n v="0"/>
    <n v="-1"/>
    <n v="35"/>
    <n v="5"/>
    <n v="3"/>
    <n v="92"/>
    <n v="0.30666666666667053"/>
    <n v="52"/>
    <n v="0.34666666666666379"/>
    <n v="14"/>
    <n v="0.31111111111111062"/>
    <n v="7"/>
    <n v="0.2333333333333335"/>
    <n v="4"/>
    <n v="0.26666666666666683"/>
    <n v="0"/>
    <n v="1.3877787807814457E-16"/>
    <n v="0"/>
    <x v="8"/>
  </r>
  <r>
    <s v="CASTROL"/>
    <x v="1"/>
    <d v="2011-08-08T00:00:00"/>
    <s v="SIN"/>
    <s v="UPA400"/>
    <x v="102"/>
    <x v="213"/>
    <n v="605271"/>
    <n v="150768"/>
    <n v="0"/>
    <n v="3"/>
    <n v="0"/>
    <n v="24.4"/>
    <n v="6.8"/>
    <n v="35.9"/>
    <m/>
    <n v="0"/>
    <s v="Oscura"/>
    <n v="115.8"/>
    <n v="82"/>
    <n v="14.8"/>
    <n v="0.7"/>
    <n v="24.2"/>
    <n v="15.6"/>
    <n v="1.4"/>
    <n v="0"/>
    <n v="0"/>
    <n v="112.5"/>
    <n v="40.200000000000003"/>
    <n v="1.9"/>
    <n v="116"/>
    <n v="0.38666666666667104"/>
    <n v="82"/>
    <n v="0.54666666666666375"/>
    <n v="24"/>
    <n v="0.53333333333333266"/>
    <n v="16"/>
    <n v="0.53333333333333344"/>
    <n v="15"/>
    <n v="1"/>
    <n v="1"/>
    <n v="0.10000000000000014"/>
    <n v="0"/>
    <x v="9"/>
  </r>
  <r>
    <s v="CASTROL"/>
    <x v="1"/>
    <d v="2011-08-08T00:00:00"/>
    <s v="SIN"/>
    <s v="UPA400"/>
    <x v="102"/>
    <x v="82"/>
    <n v="574925"/>
    <n v="120422"/>
    <n v="0"/>
    <n v="0"/>
    <n v="0"/>
    <n v="14.3"/>
    <n v="6.8"/>
    <n v="34.6"/>
    <m/>
    <n v="-1"/>
    <s v="Oscura"/>
    <n v="81.2"/>
    <n v="44"/>
    <n v="6.4"/>
    <n v="0.9"/>
    <n v="30.5"/>
    <n v="14.2"/>
    <n v="1.4"/>
    <n v="0"/>
    <n v="0"/>
    <n v="108.1"/>
    <n v="25.8"/>
    <n v="1.7"/>
    <n v="81"/>
    <n v="0.27000000000000363"/>
    <n v="44"/>
    <n v="0.29333333333333056"/>
    <n v="31"/>
    <n v="0.68888888888888844"/>
    <n v="14"/>
    <n v="0.46666666666666679"/>
    <n v="6"/>
    <n v="0.40000000000000013"/>
    <n v="1"/>
    <n v="0.10000000000000014"/>
    <n v="0"/>
    <x v="10"/>
  </r>
  <r>
    <s v="CASTROL"/>
    <x v="1"/>
    <d v="2011-08-08T00:00:00"/>
    <s v="SIN"/>
    <s v="UPA400"/>
    <x v="102"/>
    <x v="206"/>
    <n v="537739"/>
    <n v="83236"/>
    <n v="0"/>
    <n v="0"/>
    <n v="0"/>
    <n v="25"/>
    <n v="6.8"/>
    <n v="34.6"/>
    <m/>
    <n v="-1"/>
    <s v="Oscura"/>
    <n v="125.9"/>
    <n v="79.900000000000006"/>
    <n v="11.5"/>
    <n v="1.8"/>
    <n v="27.1"/>
    <n v="19.399999999999999"/>
    <n v="1.5"/>
    <n v="0.7"/>
    <n v="0"/>
    <n v="250.5"/>
    <n v="33"/>
    <n v="1.9"/>
    <n v="126"/>
    <n v="0.42000000000000459"/>
    <n v="80"/>
    <n v="0.53333333333333033"/>
    <n v="27"/>
    <n v="0.59999999999999942"/>
    <n v="19"/>
    <n v="0.63333333333333341"/>
    <n v="12"/>
    <n v="0.8"/>
    <n v="2"/>
    <n v="0.20000000000000015"/>
    <n v="0"/>
    <x v="11"/>
  </r>
  <r>
    <s v="SHELL"/>
    <x v="1"/>
    <d v="2012-05-19T00:00:00"/>
    <s v="SIN"/>
    <s v="UPA400"/>
    <x v="103"/>
    <x v="415"/>
    <n v="851795"/>
    <n v="48305"/>
    <n v="0"/>
    <n v="7"/>
    <m/>
    <n v="4"/>
    <n v="6.6"/>
    <m/>
    <m/>
    <n v="1.71"/>
    <m/>
    <n v="68"/>
    <n v="99"/>
    <n v="5"/>
    <n v="0"/>
    <n v="8"/>
    <n v="8"/>
    <n v="0"/>
    <n v="1"/>
    <n v="0"/>
    <n v="41"/>
    <n v="10"/>
    <n v="1"/>
    <n v="68"/>
    <n v="0.22666666666667021"/>
    <n v="99"/>
    <n v="0.6"/>
    <n v="8"/>
    <n v="0.17777777777777731"/>
    <n v="8"/>
    <n v="0.26666666666666683"/>
    <n v="5"/>
    <n v="0.33333333333333348"/>
    <n v="0"/>
    <n v="1.3877787807814457E-16"/>
    <n v="1"/>
    <x v="0"/>
  </r>
  <r>
    <m/>
    <x v="1"/>
    <d v="2012-05-19T00:00:00"/>
    <s v="SIN"/>
    <s v="UPA400"/>
    <x v="103"/>
    <x v="23"/>
    <n v="816715"/>
    <n v="13226"/>
    <n v="0"/>
    <n v="19"/>
    <m/>
    <n v="8"/>
    <n v="6.2"/>
    <m/>
    <m/>
    <n v="0.1"/>
    <m/>
    <n v="29"/>
    <n v="111"/>
    <n v="2"/>
    <n v="2"/>
    <n v="8"/>
    <n v="4"/>
    <n v="1"/>
    <n v="1"/>
    <n v="1"/>
    <n v="46"/>
    <n v="14"/>
    <n v="2"/>
    <n v="29"/>
    <n v="9.6666666666670453E-2"/>
    <n v="111"/>
    <n v="0.73999999999999833"/>
    <n v="8"/>
    <n v="0.17777777777777731"/>
    <n v="4"/>
    <n v="0.13333333333333353"/>
    <n v="2"/>
    <n v="0.13333333333333353"/>
    <n v="2"/>
    <n v="0.20000000000000015"/>
    <n v="0"/>
    <x v="1"/>
  </r>
  <r>
    <m/>
    <x v="1"/>
    <d v="2012-05-19T00:00:00"/>
    <s v="SIN"/>
    <s v="UPA400"/>
    <x v="103"/>
    <x v="416"/>
    <n v="790549"/>
    <n v="94398"/>
    <n v="0"/>
    <n v="10"/>
    <m/>
    <n v="4"/>
    <n v="5.9"/>
    <m/>
    <m/>
    <n v="0.55000000000000004"/>
    <m/>
    <n v="84"/>
    <n v="173"/>
    <n v="6"/>
    <n v="1"/>
    <n v="13"/>
    <n v="10"/>
    <n v="0"/>
    <n v="0"/>
    <n v="1"/>
    <n v="48"/>
    <n v="9"/>
    <n v="1"/>
    <n v="84"/>
    <n v="0.28000000000000369"/>
    <n v="173"/>
    <n v="1"/>
    <n v="13"/>
    <n v="0.28888888888888842"/>
    <n v="10"/>
    <n v="0.33339999999999997"/>
    <n v="6"/>
    <n v="0.40000000000000013"/>
    <n v="1"/>
    <n v="0.10000000000000014"/>
    <n v="0"/>
    <x v="2"/>
  </r>
  <r>
    <s v="SHELL"/>
    <x v="1"/>
    <d v="2012-05-19T00:00:00"/>
    <s v="SIN"/>
    <s v="UPA400"/>
    <x v="103"/>
    <x v="25"/>
    <n v="794542"/>
    <n v="23934"/>
    <n v="0"/>
    <n v="7"/>
    <m/>
    <n v="3"/>
    <n v="6.2960000000000003"/>
    <n v="29.31"/>
    <n v="1.2"/>
    <n v="0.31"/>
    <m/>
    <n v="72"/>
    <n v="37"/>
    <n v="3"/>
    <n v="0"/>
    <n v="7"/>
    <n v="8"/>
    <n v="0"/>
    <m/>
    <n v="0"/>
    <n v="44"/>
    <n v="9"/>
    <n v="0"/>
    <n v="72"/>
    <n v="0.24000000000000352"/>
    <n v="37"/>
    <n v="0.24666666666666398"/>
    <n v="7"/>
    <n v="0.15555555555555509"/>
    <n v="8"/>
    <n v="0.26666666666666683"/>
    <n v="3"/>
    <n v="0.20000000000000018"/>
    <n v="0"/>
    <n v="1.3877787807814457E-16"/>
    <n v="0"/>
    <x v="3"/>
  </r>
  <r>
    <s v="CASTROL"/>
    <x v="1"/>
    <d v="2012-05-19T00:00:00"/>
    <s v="SIN"/>
    <s v="UPA400"/>
    <x v="103"/>
    <x v="9"/>
    <n v="775340"/>
    <n v="4732"/>
    <n v="0"/>
    <n v="3"/>
    <m/>
    <n v="1"/>
    <n v="6.7"/>
    <m/>
    <m/>
    <n v="0.3"/>
    <m/>
    <n v="50"/>
    <n v="30"/>
    <n v="4"/>
    <n v="0"/>
    <n v="5"/>
    <n v="7"/>
    <n v="0"/>
    <n v="0"/>
    <n v="0"/>
    <n v="44"/>
    <n v="13"/>
    <n v="0"/>
    <n v="50"/>
    <n v="0.16666666666667032"/>
    <n v="30"/>
    <n v="0.1999999999999974"/>
    <n v="5"/>
    <n v="0.11111111111111063"/>
    <n v="7"/>
    <n v="0.2333333333333335"/>
    <n v="4"/>
    <n v="0.26666666666666683"/>
    <n v="0"/>
    <n v="1.3877787807814457E-16"/>
    <n v="0"/>
    <x v="4"/>
  </r>
  <r>
    <s v="CASTROL"/>
    <x v="1"/>
    <d v="2012-05-19T00:00:00"/>
    <s v="SIN"/>
    <s v="UPA400"/>
    <x v="103"/>
    <x v="417"/>
    <n v="749790"/>
    <n v="112449"/>
    <n v="0"/>
    <n v="5"/>
    <m/>
    <n v="4"/>
    <n v="6.9"/>
    <n v="35.200000000000003"/>
    <n v="1.37"/>
    <n v="0.15"/>
    <m/>
    <n v="244"/>
    <n v="63"/>
    <n v="11"/>
    <n v="0"/>
    <n v="17"/>
    <n v="15"/>
    <n v="0"/>
    <n v="1"/>
    <n v="1"/>
    <n v="40"/>
    <n v="10"/>
    <n v="1"/>
    <n v="244"/>
    <n v="0.81333333333333524"/>
    <n v="63"/>
    <n v="0.41999999999999699"/>
    <n v="17"/>
    <n v="0.37777777777777721"/>
    <n v="15"/>
    <n v="0.50000000000000011"/>
    <n v="11"/>
    <n v="0.73333333333333339"/>
    <n v="0"/>
    <n v="1.3877787807814457E-16"/>
    <n v="0"/>
    <x v="5"/>
  </r>
  <r>
    <s v="CASTROL"/>
    <x v="1"/>
    <d v="2012-05-19T00:00:00"/>
    <s v="SIN"/>
    <s v="UPA400"/>
    <x v="103"/>
    <x v="273"/>
    <n v="698879"/>
    <n v="61538"/>
    <n v="0"/>
    <n v="4"/>
    <m/>
    <n v="2"/>
    <n v="7.1"/>
    <n v="36.200000000000003"/>
    <n v="1.1499999999999999"/>
    <n v="0.1"/>
    <s v=""/>
    <n v="185"/>
    <n v="51"/>
    <n v="10"/>
    <n v="0"/>
    <n v="9"/>
    <n v="12"/>
    <n v="0"/>
    <n v="0"/>
    <n v="0"/>
    <n v="27"/>
    <n v="4"/>
    <n v="1"/>
    <n v="185"/>
    <n v="0.61666666666667058"/>
    <n v="51"/>
    <n v="0.33999999999999714"/>
    <n v="9"/>
    <n v="0.19999999999999954"/>
    <n v="12"/>
    <n v="0.40000000000000013"/>
    <n v="10"/>
    <n v="0.66666666666666674"/>
    <n v="0"/>
    <n v="1.3877787807814457E-16"/>
    <n v="0"/>
    <x v="6"/>
  </r>
  <r>
    <s v="CASTROL"/>
    <x v="1"/>
    <d v="2012-05-19T00:00:00"/>
    <s v="SIN"/>
    <s v="UPA400"/>
    <x v="103"/>
    <x v="35"/>
    <n v="667523"/>
    <n v="30182"/>
    <n v="0"/>
    <n v="1"/>
    <m/>
    <n v="2"/>
    <n v="7.2"/>
    <n v="37.299999999999997"/>
    <n v="0.7"/>
    <n v="0"/>
    <s v="Clara"/>
    <n v="84"/>
    <n v="39"/>
    <n v="8"/>
    <n v="0"/>
    <n v="6"/>
    <n v="10"/>
    <n v="0"/>
    <n v="0"/>
    <n v="0"/>
    <n v="28"/>
    <n v="3"/>
    <n v="0"/>
    <n v="84"/>
    <n v="0.28000000000000369"/>
    <n v="39"/>
    <n v="0.25999999999999729"/>
    <n v="6"/>
    <n v="0.13333333333333286"/>
    <n v="10"/>
    <n v="0.33339999999999997"/>
    <n v="8"/>
    <n v="0.53333333333333344"/>
    <n v="0"/>
    <n v="1.3877787807814457E-16"/>
    <n v="0"/>
    <x v="7"/>
  </r>
  <r>
    <s v="CASTROL"/>
    <x v="1"/>
    <d v="2012-05-19T00:00:00"/>
    <s v="SIN"/>
    <s v="UPA400"/>
    <x v="103"/>
    <x v="418"/>
    <n v="637341"/>
    <n v="176066"/>
    <n v="0"/>
    <n v="6"/>
    <n v="-1"/>
    <n v="7"/>
    <n v="7.1"/>
    <n v="36.9"/>
    <n v="0.1"/>
    <n v="0.1"/>
    <s v="Clara"/>
    <n v="360"/>
    <n v="122"/>
    <n v="28"/>
    <n v="0"/>
    <n v="17"/>
    <n v="25"/>
    <n v="0"/>
    <n v="0"/>
    <n v="-1"/>
    <n v="47"/>
    <n v="19"/>
    <n v="2"/>
    <n v="360"/>
    <n v="1"/>
    <n v="122"/>
    <n v="0.81333333333333213"/>
    <n v="17"/>
    <n v="0.37777777777777721"/>
    <n v="25"/>
    <n v="0.83333333333333337"/>
    <n v="28"/>
    <n v="1"/>
    <n v="0"/>
    <n v="1.3877787807814457E-16"/>
    <n v="0"/>
    <x v="8"/>
  </r>
  <r>
    <s v="Shell ATF VM"/>
    <x v="1"/>
    <d v="2012-05-19T00:00:00"/>
    <s v="SIN"/>
    <s v="UPA400"/>
    <x v="103"/>
    <x v="399"/>
    <n v="610244"/>
    <n v="148969"/>
    <n v="0"/>
    <n v="30"/>
    <n v="0"/>
    <n v="12.8"/>
    <n v="7"/>
    <n v="36"/>
    <m/>
    <n v="-1"/>
    <s v="Oscura"/>
    <n v="231.9"/>
    <n v="100.5"/>
    <n v="14.7"/>
    <n v="5.5"/>
    <n v="14"/>
    <n v="23.6"/>
    <n v="0.7"/>
    <n v="0"/>
    <n v="0"/>
    <n v="97.5"/>
    <n v="20.5"/>
    <n v="4.3"/>
    <n v="232"/>
    <n v="0.77333333333333565"/>
    <n v="101"/>
    <n v="0.67333333333333123"/>
    <n v="14"/>
    <n v="0.31111111111111062"/>
    <n v="24"/>
    <n v="0.8"/>
    <n v="15"/>
    <n v="1"/>
    <n v="6"/>
    <n v="0.60000000000000009"/>
    <n v="0"/>
    <x v="9"/>
  </r>
  <r>
    <s v="SHELL"/>
    <x v="1"/>
    <d v="2012-05-19T00:00:00"/>
    <s v="SIN"/>
    <s v="UPA400"/>
    <x v="103"/>
    <x v="266"/>
    <n v="559115"/>
    <n v="25987"/>
    <n v="0"/>
    <n v="1.2"/>
    <n v="0"/>
    <n v="6.8"/>
    <n v="7"/>
    <n v="41.3"/>
    <m/>
    <n v="-1"/>
    <s v="Oscura"/>
    <n v="84.6"/>
    <n v="44.8"/>
    <n v="3.2"/>
    <n v="0.6"/>
    <n v="9.3000000000000007"/>
    <n v="12.8"/>
    <n v="0.3"/>
    <n v="0"/>
    <n v="0"/>
    <n v="101.2"/>
    <n v="25"/>
    <n v="7.2"/>
    <n v="85"/>
    <n v="0.28333333333333705"/>
    <n v="45"/>
    <n v="0.29999999999999721"/>
    <n v="9"/>
    <n v="0.19999999999999954"/>
    <n v="13"/>
    <n v="0.43333333333333346"/>
    <n v="3"/>
    <n v="0.20000000000000018"/>
    <n v="1"/>
    <n v="0.10000000000000014"/>
    <n v="0"/>
    <x v="10"/>
  </r>
  <r>
    <s v="SHELL"/>
    <x v="1"/>
    <d v="2012-05-19T00:00:00"/>
    <s v="SIN"/>
    <s v="UPA400"/>
    <x v="103"/>
    <x v="38"/>
    <n v="530399"/>
    <n v="29002"/>
    <n v="0"/>
    <n v="0"/>
    <n v="0"/>
    <n v="8.9"/>
    <n v="6.7"/>
    <n v="37.700000000000003"/>
    <m/>
    <m/>
    <s v="Oscura"/>
    <n v="47.4"/>
    <n v="30.3"/>
    <n v="3.7"/>
    <n v="1.3"/>
    <n v="4.5999999999999996"/>
    <n v="13.2"/>
    <n v="1.2"/>
    <n v="0"/>
    <n v="0"/>
    <n v="102.2"/>
    <n v="30.4"/>
    <n v="9.1999999999999993"/>
    <n v="47"/>
    <n v="0.15666666666667034"/>
    <n v="30"/>
    <n v="0.1999999999999974"/>
    <n v="5"/>
    <n v="0.11111111111111063"/>
    <n v="13"/>
    <n v="0.43333333333333346"/>
    <n v="4"/>
    <n v="0.26666666666666683"/>
    <n v="1"/>
    <n v="0.10000000000000014"/>
    <n v="0"/>
    <x v="11"/>
  </r>
  <r>
    <s v="CASTROL"/>
    <x v="1"/>
    <d v="2012-06-05T00:00:00"/>
    <s v="SIN"/>
    <s v="UPA400"/>
    <x v="104"/>
    <x v="31"/>
    <n v="811464"/>
    <n v="22976"/>
    <n v="0"/>
    <n v="4"/>
    <m/>
    <n v="4"/>
    <n v="6.2"/>
    <n v="31.5"/>
    <n v="1.1100000000000001"/>
    <n v="0.02"/>
    <m/>
    <n v="46"/>
    <n v="66"/>
    <n v="2"/>
    <n v="0"/>
    <n v="10"/>
    <n v="5"/>
    <n v="0"/>
    <n v="0"/>
    <n v="1"/>
    <n v="40"/>
    <n v="9"/>
    <n v="1"/>
    <n v="46"/>
    <n v="0.15333333333333701"/>
    <n v="66"/>
    <n v="0.43999999999999695"/>
    <n v="10"/>
    <n v="0.22222222222222177"/>
    <n v="5"/>
    <n v="0.16666666666666685"/>
    <n v="2"/>
    <n v="0.13333333333333353"/>
    <n v="0"/>
    <n v="1.3877787807814457E-16"/>
    <n v="1"/>
    <x v="0"/>
  </r>
  <r>
    <s v="SHELL"/>
    <x v="1"/>
    <d v="2012-06-05T00:00:00"/>
    <s v="SIN"/>
    <s v="UPA400"/>
    <x v="104"/>
    <x v="25"/>
    <n v="792345"/>
    <n v="13437"/>
    <n v="0"/>
    <n v="8"/>
    <m/>
    <n v="4"/>
    <n v="6.3639999999999999"/>
    <n v="29.43"/>
    <n v="1.03"/>
    <n v="0.28999999999999998"/>
    <m/>
    <n v="28"/>
    <n v="32"/>
    <n v="5"/>
    <n v="0"/>
    <n v="5"/>
    <n v="1"/>
    <n v="0"/>
    <m/>
    <n v="0"/>
    <n v="41"/>
    <n v="7"/>
    <n v="1"/>
    <n v="28"/>
    <n v="9.3333333333337126E-2"/>
    <n v="32"/>
    <n v="0.21333333333333071"/>
    <n v="5"/>
    <n v="0.11111111111111063"/>
    <n v="1"/>
    <n v="3.3333333333333541E-2"/>
    <n v="5"/>
    <n v="0.33333333333333348"/>
    <n v="0"/>
    <n v="1.3877787807814457E-16"/>
    <n v="0"/>
    <x v="1"/>
  </r>
  <r>
    <s v="CASTROL"/>
    <x v="1"/>
    <d v="2012-06-05T00:00:00"/>
    <s v="SIN"/>
    <s v="UPA400"/>
    <x v="104"/>
    <x v="15"/>
    <n v="752984"/>
    <n v="107879"/>
    <n v="0"/>
    <n v="9"/>
    <m/>
    <n v="7"/>
    <n v="7.1"/>
    <n v="35.799999999999997"/>
    <n v="1.31"/>
    <n v="0.1"/>
    <m/>
    <n v="434"/>
    <n v="208"/>
    <n v="21"/>
    <n v="1"/>
    <n v="39"/>
    <n v="22"/>
    <n v="1"/>
    <n v="2"/>
    <n v="1"/>
    <n v="46"/>
    <n v="16"/>
    <n v="4"/>
    <n v="434"/>
    <n v="1"/>
    <n v="208"/>
    <n v="1"/>
    <n v="39"/>
    <n v="0.86666666666666647"/>
    <n v="22"/>
    <n v="0.73333333333333339"/>
    <n v="21"/>
    <n v="1"/>
    <n v="1"/>
    <n v="0.10000000000000014"/>
    <n v="0"/>
    <x v="2"/>
  </r>
  <r>
    <s v="CASTROL"/>
    <x v="1"/>
    <d v="2012-06-05T00:00:00"/>
    <s v="SIN"/>
    <s v="UPA400"/>
    <x v="104"/>
    <x v="228"/>
    <n v="706736"/>
    <n v="61631"/>
    <n v="0"/>
    <n v="5"/>
    <m/>
    <n v="5"/>
    <n v="7.2"/>
    <n v="36.6"/>
    <n v="1.1599999999999999"/>
    <n v="0.06"/>
    <s v=""/>
    <n v="100"/>
    <n v="107"/>
    <n v="8"/>
    <n v="1"/>
    <n v="17"/>
    <n v="12"/>
    <n v="0"/>
    <n v="1"/>
    <n v="1"/>
    <n v="29"/>
    <n v="4"/>
    <n v="2"/>
    <n v="100"/>
    <n v="0.33333333333333737"/>
    <n v="107"/>
    <n v="0.71333333333333149"/>
    <n v="17"/>
    <n v="0.37777777777777721"/>
    <n v="12"/>
    <n v="0.40000000000000013"/>
    <n v="8"/>
    <n v="0.53333333333333344"/>
    <n v="1"/>
    <n v="0.10000000000000014"/>
    <n v="0"/>
    <x v="3"/>
  </r>
  <r>
    <s v="CASTROL"/>
    <x v="1"/>
    <d v="2012-06-05T00:00:00"/>
    <s v="SIN"/>
    <s v="UPA400"/>
    <x v="104"/>
    <x v="27"/>
    <n v="678965"/>
    <n v="33860"/>
    <n v="0"/>
    <n v="15"/>
    <n v="0"/>
    <n v="4"/>
    <n v="7.2"/>
    <n v="37.4"/>
    <n v="1.2"/>
    <n v="0.1"/>
    <s v="Clara"/>
    <n v="57"/>
    <n v="101"/>
    <n v="4"/>
    <n v="1"/>
    <n v="1"/>
    <n v="7"/>
    <n v="0"/>
    <n v="1"/>
    <n v="0"/>
    <n v="30"/>
    <n v="4"/>
    <n v="2"/>
    <n v="57"/>
    <n v="0.19000000000000361"/>
    <n v="101"/>
    <n v="0.67333333333333123"/>
    <n v="1"/>
    <n v="2.222222222222173E-2"/>
    <n v="7"/>
    <n v="0.2333333333333335"/>
    <n v="4"/>
    <n v="0.26666666666666683"/>
    <n v="1"/>
    <n v="0.10000000000000014"/>
    <n v="0"/>
    <x v="4"/>
  </r>
  <r>
    <s v="CASTROL"/>
    <x v="1"/>
    <d v="2012-06-05T00:00:00"/>
    <s v="SIN"/>
    <s v="UPA400"/>
    <x v="104"/>
    <x v="419"/>
    <n v="645105"/>
    <n v="183595"/>
    <n v="0"/>
    <n v="6"/>
    <n v="-1"/>
    <n v="13"/>
    <n v="7"/>
    <n v="36.6"/>
    <n v="0.3"/>
    <n v="0.1"/>
    <s v="Clara"/>
    <n v="165"/>
    <n v="223"/>
    <n v="15"/>
    <n v="2"/>
    <n v="23"/>
    <n v="13"/>
    <n v="1"/>
    <n v="2"/>
    <n v="-1"/>
    <n v="40"/>
    <n v="12"/>
    <n v="3"/>
    <n v="165"/>
    <n v="0.5500000000000046"/>
    <n v="223"/>
    <n v="1"/>
    <n v="23"/>
    <n v="0.51111111111111041"/>
    <n v="13"/>
    <n v="0.43333333333333346"/>
    <n v="15"/>
    <n v="1"/>
    <n v="2"/>
    <n v="0.20000000000000015"/>
    <n v="0"/>
    <x v="5"/>
  </r>
  <r>
    <s v="CASTROL "/>
    <x v="1"/>
    <d v="2012-06-05T00:00:00"/>
    <s v="SIN"/>
    <s v="UPA400"/>
    <x v="104"/>
    <x v="363"/>
    <n v="623000"/>
    <n v="161490"/>
    <n v="0"/>
    <n v="31.4"/>
    <n v="0"/>
    <n v="17.100000000000001"/>
    <n v="6.7"/>
    <n v="35.799999999999997"/>
    <m/>
    <n v="-1"/>
    <s v="Oscura"/>
    <n v="111"/>
    <n v="138.1"/>
    <n v="20.399999999999999"/>
    <n v="5.0999999999999996"/>
    <n v="17"/>
    <n v="22.7"/>
    <n v="1.8"/>
    <n v="0"/>
    <n v="0"/>
    <n v="50.2"/>
    <n v="44.2"/>
    <n v="0.8"/>
    <n v="111"/>
    <n v="0.37000000000000427"/>
    <n v="138"/>
    <n v="0.91999999999999948"/>
    <n v="17"/>
    <n v="0.37777777777777721"/>
    <n v="23"/>
    <n v="0.76666666666666672"/>
    <n v="20"/>
    <n v="1"/>
    <n v="5"/>
    <n v="0.50000000000000011"/>
    <n v="0"/>
    <x v="6"/>
  </r>
  <r>
    <s v="SHELL"/>
    <x v="1"/>
    <d v="2012-06-05T00:00:00"/>
    <s v="SIN"/>
    <s v="UPA400"/>
    <x v="104"/>
    <x v="82"/>
    <n v="517267"/>
    <n v="115992"/>
    <n v="0"/>
    <n v="0"/>
    <n v="0"/>
    <n v="9.6999999999999993"/>
    <n v="6.8"/>
    <n v="35.9"/>
    <m/>
    <n v="-1"/>
    <s v="Oscura"/>
    <n v="114.2"/>
    <n v="48.3"/>
    <n v="16.2"/>
    <n v="0"/>
    <n v="13.3"/>
    <n v="24"/>
    <n v="1.7"/>
    <n v="0"/>
    <n v="0"/>
    <n v="92.9"/>
    <n v="46.2"/>
    <n v="4.3"/>
    <n v="114"/>
    <n v="0.38000000000000433"/>
    <n v="48"/>
    <n v="0.31999999999999718"/>
    <n v="13"/>
    <n v="0.28888888888888842"/>
    <n v="24"/>
    <n v="0.8"/>
    <n v="16"/>
    <n v="1"/>
    <n v="0"/>
    <n v="1.3877787807814457E-16"/>
    <n v="0"/>
    <x v="7"/>
  </r>
  <r>
    <s v="SHELL"/>
    <x v="1"/>
    <d v="2012-06-05T00:00:00"/>
    <s v="SIN"/>
    <s v="UPA400"/>
    <x v="104"/>
    <x v="420"/>
    <n v="533821"/>
    <n v="72546"/>
    <n v="0"/>
    <n v="0"/>
    <n v="0"/>
    <n v="8.8000000000000007"/>
    <n v="7"/>
    <n v="35"/>
    <m/>
    <n v="-1"/>
    <s v="Oscura"/>
    <n v="99.8"/>
    <n v="42.2"/>
    <n v="16.8"/>
    <n v="3.6"/>
    <n v="6.7"/>
    <n v="21.4"/>
    <n v="0.8"/>
    <n v="0.4"/>
    <n v="0"/>
    <n v="160.4"/>
    <n v="27.6"/>
    <n v="6.1"/>
    <n v="100"/>
    <n v="0.33333333333333737"/>
    <n v="42"/>
    <n v="0.27999999999999725"/>
    <n v="7"/>
    <n v="0.15555555555555509"/>
    <n v="21"/>
    <n v="0.70000000000000007"/>
    <n v="17"/>
    <n v="1"/>
    <n v="4"/>
    <n v="0.40000000000000013"/>
    <n v="0"/>
    <x v="8"/>
  </r>
  <r>
    <m/>
    <x v="1"/>
    <d v="2012-04-14T00:00:00"/>
    <s v="SIN"/>
    <s v="UPA400"/>
    <x v="105"/>
    <x v="220"/>
    <n v="748855"/>
    <n v="73329"/>
    <n v="0"/>
    <n v="5"/>
    <m/>
    <n v="2"/>
    <n v="5.9"/>
    <m/>
    <m/>
    <n v="0.25"/>
    <m/>
    <n v="119"/>
    <n v="156"/>
    <n v="4"/>
    <n v="1"/>
    <n v="9"/>
    <n v="14"/>
    <n v="1"/>
    <n v="1"/>
    <n v="0"/>
    <n v="38"/>
    <n v="5"/>
    <n v="1"/>
    <n v="119"/>
    <n v="0.39666666666667111"/>
    <n v="156"/>
    <n v="1"/>
    <n v="9"/>
    <n v="0.19999999999999954"/>
    <n v="14"/>
    <n v="0.46666666666666679"/>
    <n v="4"/>
    <n v="0.26666666666666683"/>
    <n v="1"/>
    <n v="0.10000000000000014"/>
    <n v="1"/>
    <x v="0"/>
  </r>
  <r>
    <m/>
    <x v="1"/>
    <d v="2012-04-14T00:00:00"/>
    <s v="SIN"/>
    <s v="UPA400"/>
    <x v="105"/>
    <x v="115"/>
    <n v="720413"/>
    <n v="44887"/>
    <n v="0"/>
    <n v="3"/>
    <m/>
    <n v="1"/>
    <n v="6.2"/>
    <m/>
    <m/>
    <n v="0.26"/>
    <m/>
    <n v="84"/>
    <n v="120"/>
    <n v="3"/>
    <n v="1"/>
    <n v="5"/>
    <n v="11"/>
    <n v="1"/>
    <n v="1"/>
    <n v="0"/>
    <n v="27"/>
    <n v="3"/>
    <n v="1"/>
    <n v="84"/>
    <n v="0.28000000000000369"/>
    <n v="120"/>
    <n v="0.79999999999999871"/>
    <n v="5"/>
    <n v="0.11111111111111063"/>
    <n v="11"/>
    <n v="0.36666666666666681"/>
    <n v="3"/>
    <n v="0.20000000000000018"/>
    <n v="1"/>
    <n v="0.10000000000000014"/>
    <n v="0"/>
    <x v="1"/>
  </r>
  <r>
    <s v="CASTROL"/>
    <x v="1"/>
    <d v="2012-04-14T00:00:00"/>
    <s v="SIN"/>
    <s v="UPA400"/>
    <x v="105"/>
    <x v="25"/>
    <n v="791737"/>
    <n v="72696"/>
    <n v="0"/>
    <n v="16"/>
    <m/>
    <n v="3"/>
    <n v="6.1890000000000001"/>
    <n v="29.75"/>
    <n v="0.96"/>
    <n v="1.0900000000000001"/>
    <m/>
    <n v="73"/>
    <n v="366"/>
    <n v="10"/>
    <n v="3"/>
    <n v="41"/>
    <n v="4"/>
    <n v="0"/>
    <m/>
    <n v="0"/>
    <n v="37"/>
    <n v="5"/>
    <n v="2"/>
    <n v="73"/>
    <n v="0.24333333333333684"/>
    <n v="366"/>
    <n v="1"/>
    <n v="41"/>
    <n v="0.91111111111111098"/>
    <n v="4"/>
    <n v="0.13333333333333353"/>
    <n v="10"/>
    <n v="0.66666666666666674"/>
    <n v="3"/>
    <n v="0.30000000000000016"/>
    <n v="0"/>
    <x v="2"/>
  </r>
  <r>
    <s v="CASTROL"/>
    <x v="1"/>
    <d v="2012-04-14T00:00:00"/>
    <s v="SIN"/>
    <s v="UPA400"/>
    <x v="105"/>
    <x v="60"/>
    <n v="781335"/>
    <n v="62294"/>
    <n v="0"/>
    <n v="5"/>
    <m/>
    <n v="2"/>
    <n v="6.4"/>
    <n v="31.1"/>
    <n v="1.3"/>
    <n v="0.98"/>
    <m/>
    <n v="61"/>
    <n v="122"/>
    <n v="10"/>
    <n v="1"/>
    <n v="9"/>
    <n v="7"/>
    <n v="0"/>
    <n v="2"/>
    <n v="0"/>
    <n v="33"/>
    <n v="7"/>
    <n v="1"/>
    <n v="61"/>
    <n v="0.20333333333333692"/>
    <n v="122"/>
    <n v="0.81333333333333213"/>
    <n v="9"/>
    <n v="0.19999999999999954"/>
    <n v="7"/>
    <n v="0.2333333333333335"/>
    <n v="10"/>
    <n v="0.66666666666666674"/>
    <n v="1"/>
    <n v="0.10000000000000014"/>
    <n v="0"/>
    <x v="3"/>
  </r>
  <r>
    <s v="CASTROL"/>
    <x v="1"/>
    <d v="2012-04-14T00:00:00"/>
    <s v="SIN"/>
    <s v="UPA400"/>
    <x v="105"/>
    <x v="14"/>
    <n v="772120"/>
    <n v="53079"/>
    <n v="0"/>
    <n v="5"/>
    <m/>
    <n v="2"/>
    <n v="6.5"/>
    <m/>
    <m/>
    <n v="0.95"/>
    <m/>
    <n v="59"/>
    <n v="117"/>
    <n v="10"/>
    <n v="1"/>
    <n v="9"/>
    <n v="7"/>
    <n v="1"/>
    <n v="3"/>
    <n v="1"/>
    <n v="33"/>
    <n v="7"/>
    <n v="1"/>
    <n v="59"/>
    <n v="0.19666666666667026"/>
    <n v="117"/>
    <n v="0.77999999999999858"/>
    <n v="9"/>
    <n v="0.19999999999999954"/>
    <n v="7"/>
    <n v="0.2333333333333335"/>
    <n v="10"/>
    <n v="0.66666666666666674"/>
    <n v="1"/>
    <n v="0.10000000000000014"/>
    <n v="0"/>
    <x v="4"/>
  </r>
  <r>
    <s v="CASTROL"/>
    <x v="1"/>
    <d v="2012-04-14T00:00:00"/>
    <s v="SIN"/>
    <s v="UPA400"/>
    <x v="105"/>
    <x v="66"/>
    <n v="766222"/>
    <n v="47181"/>
    <n v="0"/>
    <n v="6"/>
    <m/>
    <n v="2"/>
    <n v="6"/>
    <m/>
    <m/>
    <n v="0.4"/>
    <m/>
    <n v="54"/>
    <n v="189"/>
    <n v="9"/>
    <n v="1"/>
    <n v="13"/>
    <n v="4"/>
    <n v="0"/>
    <n v="6"/>
    <n v="0"/>
    <n v="31"/>
    <n v="6"/>
    <n v="1"/>
    <n v="54"/>
    <n v="0.18000000000000363"/>
    <n v="189"/>
    <n v="1"/>
    <n v="13"/>
    <n v="0.28888888888888842"/>
    <n v="4"/>
    <n v="0.13333333333333353"/>
    <n v="9"/>
    <n v="0.60000000000000009"/>
    <n v="1"/>
    <n v="0.10000000000000014"/>
    <n v="0"/>
    <x v="5"/>
  </r>
  <r>
    <s v="SHELL"/>
    <x v="1"/>
    <d v="2012-04-14T00:00:00"/>
    <s v="SIN"/>
    <s v="UPA400"/>
    <x v="105"/>
    <x v="421"/>
    <n v="593042"/>
    <n v="131532"/>
    <n v="0"/>
    <n v="5"/>
    <n v="0"/>
    <n v="14.8"/>
    <n v="7.2"/>
    <n v="37.200000000000003"/>
    <m/>
    <n v="-1"/>
    <s v="Oscura"/>
    <n v="148.80000000000001"/>
    <n v="261.5"/>
    <n v="9.9"/>
    <n v="9.1"/>
    <n v="18.7"/>
    <n v="19.2"/>
    <n v="1.1000000000000001"/>
    <n v="0"/>
    <n v="0"/>
    <n v="57.8"/>
    <n v="26.9"/>
    <n v="4.5999999999999996"/>
    <n v="149"/>
    <n v="0.49666666666667175"/>
    <n v="262"/>
    <n v="1"/>
    <n v="19"/>
    <n v="0.42222222222222161"/>
    <n v="19"/>
    <n v="0.63333333333333341"/>
    <n v="10"/>
    <n v="0.66666666666666674"/>
    <n v="9"/>
    <n v="0.9"/>
    <n v="0"/>
    <x v="6"/>
  </r>
  <r>
    <s v="SHELL"/>
    <x v="1"/>
    <d v="2012-04-14T00:00:00"/>
    <s v="SIN"/>
    <s v="UPA400"/>
    <x v="105"/>
    <x v="131"/>
    <n v="554832"/>
    <n v="93322"/>
    <n v="0"/>
    <n v="0"/>
    <n v="0"/>
    <n v="21.2"/>
    <n v="6.6"/>
    <n v="37.5"/>
    <m/>
    <n v="-1"/>
    <s v="Oscura"/>
    <n v="85.7"/>
    <n v="96.4"/>
    <n v="17.899999999999999"/>
    <n v="6.9"/>
    <n v="5.5"/>
    <n v="17.5"/>
    <n v="1"/>
    <n v="0.8"/>
    <n v="0"/>
    <n v="109"/>
    <n v="27.2"/>
    <n v="4.4000000000000004"/>
    <n v="86"/>
    <n v="0.2866666666666704"/>
    <n v="96"/>
    <n v="0.63999999999999768"/>
    <n v="6"/>
    <n v="0.13333333333333286"/>
    <n v="18"/>
    <n v="0.60000000000000009"/>
    <n v="18"/>
    <n v="1"/>
    <n v="7"/>
    <n v="0.70000000000000007"/>
    <n v="0"/>
    <x v="7"/>
  </r>
  <r>
    <s v="CASTROL"/>
    <x v="1"/>
    <d v="2012-04-14T00:00:00"/>
    <s v="SIN"/>
    <s v="UPA400"/>
    <x v="105"/>
    <x v="200"/>
    <n v="521745"/>
    <n v="60285"/>
    <n v="0"/>
    <n v="3.1"/>
    <n v="0"/>
    <n v="13"/>
    <n v="6.1"/>
    <n v="34.799999999999997"/>
    <m/>
    <n v="-1"/>
    <s v="Oscura"/>
    <n v="49.6"/>
    <n v="101.7"/>
    <n v="8.8000000000000007"/>
    <n v="3.5"/>
    <n v="15"/>
    <n v="9.1999999999999993"/>
    <n v="0.7"/>
    <n v="0"/>
    <n v="0"/>
    <n v="162.69999999999999"/>
    <n v="37"/>
    <n v="5.8"/>
    <n v="50"/>
    <n v="0.16666666666667032"/>
    <n v="102"/>
    <n v="0.67999999999999794"/>
    <n v="15"/>
    <n v="0.33333333333333282"/>
    <n v="9"/>
    <n v="0.30000000000000016"/>
    <n v="9"/>
    <n v="0.60000000000000009"/>
    <n v="4"/>
    <n v="0.40000000000000013"/>
    <n v="0"/>
    <x v="8"/>
  </r>
  <r>
    <m/>
    <x v="1"/>
    <d v="2011-08-16T00:00:00"/>
    <s v="SIN"/>
    <s v="UPA400"/>
    <x v="106"/>
    <x v="354"/>
    <n v="848841"/>
    <n v="24748"/>
    <n v="0"/>
    <n v="4"/>
    <m/>
    <n v="4"/>
    <n v="6.6"/>
    <m/>
    <m/>
    <n v="0.64"/>
    <m/>
    <n v="37"/>
    <n v="51"/>
    <n v="1"/>
    <n v="0"/>
    <n v="4"/>
    <n v="5"/>
    <n v="0"/>
    <n v="0"/>
    <n v="0"/>
    <n v="60"/>
    <n v="6"/>
    <n v="0"/>
    <n v="37"/>
    <n v="0.12333333333333707"/>
    <n v="51"/>
    <n v="0.33999999999999714"/>
    <n v="4"/>
    <n v="8.8888888888888407E-2"/>
    <n v="5"/>
    <n v="0.16666666666666685"/>
    <n v="1"/>
    <n v="6.666666666666686E-2"/>
    <n v="0"/>
    <n v="1.3877787807814457E-16"/>
    <n v="1"/>
    <x v="0"/>
  </r>
  <r>
    <m/>
    <x v="1"/>
    <d v="2011-08-16T00:00:00"/>
    <s v="SIN"/>
    <s v="UPA400"/>
    <x v="106"/>
    <x v="202"/>
    <n v="824093"/>
    <n v="60467"/>
    <n v="0"/>
    <n v="4"/>
    <m/>
    <n v="2"/>
    <n v="6.2"/>
    <m/>
    <m/>
    <n v="1.1499999999999999"/>
    <m/>
    <n v="69"/>
    <n v="149"/>
    <n v="22"/>
    <n v="1"/>
    <n v="11"/>
    <n v="8"/>
    <n v="1"/>
    <n v="1"/>
    <n v="0"/>
    <n v="74"/>
    <n v="45"/>
    <n v="1"/>
    <n v="69"/>
    <n v="0.23000000000000353"/>
    <n v="149"/>
    <n v="0.99333333333333329"/>
    <n v="11"/>
    <n v="0.24444444444444399"/>
    <n v="8"/>
    <n v="0.26666666666666683"/>
    <n v="22"/>
    <n v="1"/>
    <n v="1"/>
    <n v="0.10000000000000014"/>
    <n v="0"/>
    <x v="1"/>
  </r>
  <r>
    <s v="CASTROL"/>
    <x v="1"/>
    <d v="2011-08-16T00:00:00"/>
    <s v="SIN"/>
    <s v="UPA400"/>
    <x v="106"/>
    <x v="25"/>
    <n v="785900"/>
    <n v="23246"/>
    <n v="0"/>
    <n v="3"/>
    <m/>
    <n v="1"/>
    <n v="6.4610000000000003"/>
    <n v="30.24"/>
    <n v="1.1000000000000001"/>
    <n v="0.37"/>
    <m/>
    <n v="85"/>
    <n v="72"/>
    <n v="3"/>
    <n v="1"/>
    <n v="10"/>
    <n v="6"/>
    <n v="0"/>
    <m/>
    <n v="0"/>
    <n v="33"/>
    <n v="4"/>
    <n v="0"/>
    <n v="85"/>
    <n v="0.28333333333333705"/>
    <n v="72"/>
    <n v="0.47999999999999687"/>
    <n v="10"/>
    <n v="0.22222222222222177"/>
    <n v="6"/>
    <n v="0.20000000000000018"/>
    <n v="3"/>
    <n v="0.20000000000000018"/>
    <n v="1"/>
    <n v="0.10000000000000014"/>
    <n v="0"/>
    <x v="2"/>
  </r>
  <r>
    <s v="CASTROL"/>
    <x v="1"/>
    <d v="2011-08-16T00:00:00"/>
    <s v="SIN"/>
    <s v="UPA400"/>
    <x v="106"/>
    <x v="422"/>
    <n v="767414"/>
    <n v="4760"/>
    <n v="0"/>
    <n v="2"/>
    <m/>
    <n v="3"/>
    <n v="6.2"/>
    <m/>
    <m/>
    <n v="0.39"/>
    <m/>
    <n v="76"/>
    <n v="30"/>
    <n v="51"/>
    <n v="0"/>
    <n v="7"/>
    <n v="8"/>
    <n v="0"/>
    <n v="0"/>
    <n v="0"/>
    <n v="36"/>
    <n v="4"/>
    <n v="0"/>
    <n v="76"/>
    <n v="0.25333333333333685"/>
    <n v="30"/>
    <n v="0.1999999999999974"/>
    <n v="7"/>
    <n v="0.15555555555555509"/>
    <n v="8"/>
    <n v="0.26666666666666683"/>
    <n v="51"/>
    <n v="1"/>
    <n v="0"/>
    <n v="1.3877787807814457E-16"/>
    <n v="0"/>
    <x v="3"/>
  </r>
  <r>
    <s v="CASTROL"/>
    <x v="1"/>
    <d v="2011-08-16T00:00:00"/>
    <s v="SIN"/>
    <s v="UPA400"/>
    <x v="106"/>
    <x v="238"/>
    <n v="749307"/>
    <n v="107316"/>
    <n v="0"/>
    <n v="8"/>
    <m/>
    <n v="5"/>
    <n v="7.2"/>
    <n v="37.200000000000003"/>
    <n v="1.47"/>
    <n v="0.09"/>
    <m/>
    <n v="338"/>
    <n v="365"/>
    <n v="12"/>
    <n v="2"/>
    <n v="34"/>
    <n v="20"/>
    <n v="1"/>
    <n v="3"/>
    <n v="1"/>
    <n v="47"/>
    <n v="12"/>
    <n v="2"/>
    <n v="338"/>
    <n v="1"/>
    <n v="365"/>
    <n v="1"/>
    <n v="34"/>
    <n v="0.7555555555555552"/>
    <n v="20"/>
    <n v="0.66666666666666674"/>
    <n v="12"/>
    <n v="0.8"/>
    <n v="2"/>
    <n v="0.20000000000000015"/>
    <n v="0"/>
    <x v="4"/>
  </r>
  <r>
    <s v="CASTROL"/>
    <x v="1"/>
    <d v="2011-08-16T00:00:00"/>
    <s v="SIN"/>
    <s v="UPA400"/>
    <x v="106"/>
    <x v="289"/>
    <n v="705792"/>
    <n v="63801"/>
    <n v="0"/>
    <n v="4"/>
    <m/>
    <n v="5"/>
    <n v="7.2"/>
    <n v="36.799999999999997"/>
    <n v="1.18"/>
    <n v="0.08"/>
    <m/>
    <n v="122"/>
    <n v="97"/>
    <n v="5"/>
    <n v="1"/>
    <n v="14"/>
    <n v="12"/>
    <n v="0"/>
    <n v="1"/>
    <n v="0"/>
    <n v="32"/>
    <n v="3"/>
    <n v="2"/>
    <n v="122"/>
    <n v="0.40666666666667117"/>
    <n v="97"/>
    <n v="0.64666666666666439"/>
    <n v="14"/>
    <n v="0.31111111111111062"/>
    <n v="12"/>
    <n v="0.40000000000000013"/>
    <n v="5"/>
    <n v="0.33333333333333348"/>
    <n v="1"/>
    <n v="0.10000000000000014"/>
    <n v="0"/>
    <x v="5"/>
  </r>
  <r>
    <s v="SHELL"/>
    <x v="1"/>
    <d v="2011-08-16T00:00:00"/>
    <s v="SIN"/>
    <s v="UPA400"/>
    <x v="106"/>
    <x v="365"/>
    <n v="699373"/>
    <n v="34229"/>
    <n v="0"/>
    <n v="9"/>
    <m/>
    <n v="4"/>
    <n v="6.1"/>
    <s v=""/>
    <s v=""/>
    <n v="0.85"/>
    <s v=""/>
    <n v="100"/>
    <n v="398"/>
    <n v="20"/>
    <n v="2"/>
    <n v="24"/>
    <n v="8"/>
    <n v="0"/>
    <n v="13"/>
    <n v="1"/>
    <n v="33"/>
    <n v="9"/>
    <n v="2"/>
    <n v="100"/>
    <n v="0.33333333333333737"/>
    <n v="398"/>
    <n v="1"/>
    <n v="24"/>
    <n v="0.53333333333333266"/>
    <n v="8"/>
    <n v="0.26666666666666683"/>
    <n v="20"/>
    <n v="1"/>
    <n v="2"/>
    <n v="0.20000000000000015"/>
    <n v="0"/>
    <x v="6"/>
  </r>
  <r>
    <s v="SHELL"/>
    <x v="1"/>
    <d v="2011-08-16T00:00:00"/>
    <s v="SIN"/>
    <s v="UPA400"/>
    <x v="106"/>
    <x v="47"/>
    <n v="665144"/>
    <n v="182768"/>
    <n v="0"/>
    <n v="13"/>
    <n v="0"/>
    <n v="13"/>
    <n v="7.2"/>
    <n v="37.6"/>
    <n v="0"/>
    <n v="0.1"/>
    <s v="Clara"/>
    <n v="430"/>
    <n v="195"/>
    <n v="53"/>
    <n v="0"/>
    <n v="42"/>
    <n v="27"/>
    <n v="0"/>
    <n v="1"/>
    <n v="0"/>
    <n v="75"/>
    <n v="45"/>
    <n v="5"/>
    <n v="430"/>
    <n v="1"/>
    <n v="195"/>
    <n v="1"/>
    <n v="42"/>
    <n v="0.93333333333333324"/>
    <n v="27"/>
    <n v="0.9"/>
    <n v="53"/>
    <n v="1"/>
    <n v="0"/>
    <n v="1.3877787807814457E-16"/>
    <n v="0"/>
    <x v="7"/>
  </r>
  <r>
    <s v="CASTROL"/>
    <x v="1"/>
    <d v="2011-08-16T00:00:00"/>
    <s v="SIN"/>
    <s v="UPA400"/>
    <x v="106"/>
    <x v="283"/>
    <n v="628656"/>
    <n v="146280"/>
    <n v="0"/>
    <n v="5"/>
    <n v="-1"/>
    <n v="13"/>
    <n v="7.1"/>
    <n v="37.4"/>
    <n v="0.4"/>
    <n v="0.1"/>
    <s v="Clara"/>
    <n v="243"/>
    <n v="102"/>
    <n v="22"/>
    <n v="1"/>
    <n v="28"/>
    <n v="16"/>
    <n v="1"/>
    <n v="1"/>
    <n v="-1"/>
    <n v="58"/>
    <n v="22"/>
    <n v="3"/>
    <n v="243"/>
    <n v="0.81"/>
    <n v="102"/>
    <n v="0.67999999999999794"/>
    <n v="28"/>
    <n v="0.62222222222222168"/>
    <n v="16"/>
    <n v="0.53333333333333344"/>
    <n v="22"/>
    <n v="1"/>
    <n v="1"/>
    <n v="0.10000000000000014"/>
    <n v="0"/>
    <x v="8"/>
  </r>
  <r>
    <s v="CASTROL"/>
    <x v="1"/>
    <d v="2011-08-16T00:00:00"/>
    <s v="SIN"/>
    <s v="UPA400"/>
    <x v="106"/>
    <x v="423"/>
    <n v="597480"/>
    <n v="115104"/>
    <n v="0"/>
    <n v="2.4"/>
    <n v="0"/>
    <n v="20.5"/>
    <n v="6.8"/>
    <n v="38.6"/>
    <m/>
    <n v="-1"/>
    <s v="Oscura"/>
    <n v="133.69999999999999"/>
    <n v="78.3"/>
    <n v="15.3"/>
    <n v="4.0999999999999996"/>
    <n v="21.5"/>
    <n v="20.399999999999999"/>
    <n v="0.8"/>
    <n v="0"/>
    <n v="0"/>
    <n v="59.1"/>
    <n v="31.4"/>
    <n v="1.9"/>
    <n v="134"/>
    <n v="0.44666666666667143"/>
    <n v="78"/>
    <n v="0.51999999999999691"/>
    <n v="22"/>
    <n v="0.48888888888888821"/>
    <n v="20"/>
    <n v="0.66666666666666674"/>
    <n v="15"/>
    <n v="1"/>
    <n v="4"/>
    <n v="0.40000000000000013"/>
    <n v="0"/>
    <x v="9"/>
  </r>
  <r>
    <s v="CASTROL"/>
    <x v="1"/>
    <d v="2011-08-16T00:00:00"/>
    <s v="SIN"/>
    <s v="UPA400"/>
    <x v="106"/>
    <x v="137"/>
    <n v="569471"/>
    <n v="87095"/>
    <n v="0"/>
    <n v="0"/>
    <n v="0"/>
    <n v="31.5"/>
    <n v="6.9"/>
    <n v="36.1"/>
    <m/>
    <n v="-1"/>
    <s v="Oscura"/>
    <n v="76"/>
    <n v="2.1"/>
    <n v="6.7"/>
    <n v="2.7"/>
    <n v="0"/>
    <n v="16"/>
    <n v="0.5"/>
    <n v="0"/>
    <n v="0"/>
    <n v="19.8"/>
    <n v="9.6"/>
    <n v="0.5"/>
    <n v="76"/>
    <n v="0.25333333333333685"/>
    <n v="2"/>
    <n v="1.3333333333330852E-2"/>
    <n v="0"/>
    <n v="-4.9266146717741321E-16"/>
    <n v="16"/>
    <n v="0.53333333333333344"/>
    <n v="7"/>
    <n v="0.46666666666666679"/>
    <n v="3"/>
    <n v="0.30000000000000016"/>
    <n v="0"/>
    <x v="10"/>
  </r>
  <r>
    <s v="CASTROL"/>
    <x v="1"/>
    <d v="2012-10-24T00:00:00"/>
    <s v="SIN"/>
    <s v="UPA400"/>
    <x v="107"/>
    <x v="424"/>
    <n v="755733"/>
    <n v="58985"/>
    <n v="0"/>
    <n v="3"/>
    <m/>
    <n v="1"/>
    <n v="5.9080000000000004"/>
    <n v="27.55"/>
    <n v="1.1499999999999999"/>
    <n v="0.27"/>
    <m/>
    <n v="121"/>
    <n v="71"/>
    <n v="4"/>
    <n v="0"/>
    <n v="8"/>
    <n v="11"/>
    <n v="0"/>
    <m/>
    <n v="1"/>
    <n v="29"/>
    <n v="2"/>
    <n v="1"/>
    <n v="121"/>
    <n v="0.40333333333333782"/>
    <n v="71"/>
    <n v="0.47333333333333022"/>
    <n v="8"/>
    <n v="0.17777777777777731"/>
    <n v="11"/>
    <n v="0.36666666666666681"/>
    <n v="4"/>
    <n v="0.26666666666666683"/>
    <n v="0"/>
    <n v="1.3877787807814457E-16"/>
    <n v="1"/>
    <x v="0"/>
  </r>
  <r>
    <s v="CASTROL"/>
    <x v="1"/>
    <d v="2012-10-24T00:00:00"/>
    <s v="SIN"/>
    <s v="UPA400"/>
    <x v="107"/>
    <x v="9"/>
    <n v="749619"/>
    <n v="52871"/>
    <n v="0"/>
    <n v="2"/>
    <m/>
    <n v="1"/>
    <n v="6"/>
    <m/>
    <m/>
    <n v="0.33"/>
    <m/>
    <n v="94"/>
    <n v="38"/>
    <n v="4"/>
    <n v="0"/>
    <n v="5"/>
    <n v="10"/>
    <n v="0"/>
    <n v="0"/>
    <n v="1"/>
    <n v="28"/>
    <n v="3"/>
    <n v="0"/>
    <n v="94"/>
    <n v="0.31333333333333724"/>
    <n v="38"/>
    <n v="0.25333333333333063"/>
    <n v="5"/>
    <n v="0.11111111111111063"/>
    <n v="10"/>
    <n v="0.33339999999999997"/>
    <n v="4"/>
    <n v="0.26666666666666683"/>
    <n v="0"/>
    <n v="1.3877787807814457E-16"/>
    <n v="0"/>
    <x v="1"/>
  </r>
  <r>
    <s v="SHELL"/>
    <x v="1"/>
    <d v="2012-10-24T00:00:00"/>
    <s v="SIN"/>
    <s v="UPA400"/>
    <x v="107"/>
    <x v="255"/>
    <n v="671513"/>
    <n v="29522"/>
    <n v="0"/>
    <n v="2"/>
    <m/>
    <n v="3"/>
    <n v="7.2"/>
    <n v="37.4"/>
    <n v="0.1"/>
    <n v="0.1"/>
    <s v="Clara"/>
    <n v="95"/>
    <n v="73"/>
    <n v="3"/>
    <n v="0"/>
    <n v="11"/>
    <n v="10"/>
    <n v="0"/>
    <n v="0"/>
    <n v="0"/>
    <n v="31"/>
    <n v="5"/>
    <n v="1"/>
    <n v="95"/>
    <n v="0.31666666666667059"/>
    <n v="73"/>
    <n v="0.48666666666666353"/>
    <n v="11"/>
    <n v="0.24444444444444399"/>
    <n v="10"/>
    <n v="0.33339999999999997"/>
    <n v="3"/>
    <n v="0.20000000000000018"/>
    <n v="0"/>
    <n v="1.3877787807814457E-16"/>
    <n v="0"/>
    <x v="2"/>
  </r>
  <r>
    <s v="SHELL"/>
    <x v="1"/>
    <d v="2012-10-24T00:00:00"/>
    <s v="SIN"/>
    <s v="UPA400"/>
    <x v="107"/>
    <x v="153"/>
    <n v="641991"/>
    <n v="182869"/>
    <n v="0"/>
    <n v="5"/>
    <n v="0"/>
    <n v="10"/>
    <n v="7"/>
    <n v="37"/>
    <n v="0"/>
    <n v="0.1"/>
    <s v="Clara"/>
    <n v="303"/>
    <n v="145"/>
    <n v="10"/>
    <n v="1"/>
    <n v="24"/>
    <n v="21"/>
    <n v="0"/>
    <n v="1"/>
    <n v="0"/>
    <n v="46"/>
    <n v="17"/>
    <n v="3"/>
    <n v="303"/>
    <n v="1"/>
    <n v="145"/>
    <n v="0.96666666666666645"/>
    <n v="24"/>
    <n v="0.53333333333333266"/>
    <n v="21"/>
    <n v="0.70000000000000007"/>
    <n v="10"/>
    <n v="0.66666666666666674"/>
    <n v="1"/>
    <n v="0.10000000000000014"/>
    <n v="0"/>
    <x v="3"/>
  </r>
  <r>
    <s v="CASTROL"/>
    <x v="1"/>
    <d v="2012-10-24T00:00:00"/>
    <s v="SIN"/>
    <s v="UPA400"/>
    <x v="107"/>
    <x v="283"/>
    <n v="626117"/>
    <n v="166995"/>
    <n v="0"/>
    <n v="5"/>
    <n v="-1"/>
    <n v="10"/>
    <n v="7.1"/>
    <n v="36.700000000000003"/>
    <n v="0.1"/>
    <n v="0.1"/>
    <s v="Clara"/>
    <n v="307"/>
    <n v="134"/>
    <n v="9"/>
    <n v="1"/>
    <n v="26"/>
    <n v="19"/>
    <n v="1"/>
    <n v="1"/>
    <n v="-1"/>
    <n v="46"/>
    <n v="13"/>
    <n v="3"/>
    <n v="307"/>
    <n v="1"/>
    <n v="134"/>
    <n v="0.89333333333333265"/>
    <n v="26"/>
    <n v="0.57777777777777717"/>
    <n v="19"/>
    <n v="0.63333333333333341"/>
    <n v="9"/>
    <n v="0.60000000000000009"/>
    <n v="1"/>
    <n v="0.10000000000000014"/>
    <n v="0"/>
    <x v="4"/>
  </r>
  <r>
    <s v="CASTROL"/>
    <x v="1"/>
    <d v="2012-10-24T00:00:00"/>
    <s v="SIN"/>
    <s v="UPA400"/>
    <x v="107"/>
    <x v="425"/>
    <n v="598341"/>
    <n v="139218"/>
    <n v="0"/>
    <n v="2.8"/>
    <n v="0"/>
    <n v="17.2"/>
    <n v="6.7"/>
    <n v="36.6"/>
    <m/>
    <n v="-1"/>
    <s v="Oscura"/>
    <n v="140.6"/>
    <n v="111.1"/>
    <n v="9.1999999999999993"/>
    <n v="6"/>
    <n v="28.9"/>
    <n v="22.9"/>
    <n v="1.8"/>
    <n v="0"/>
    <n v="0"/>
    <n v="88.3"/>
    <n v="34.4"/>
    <n v="4"/>
    <n v="141"/>
    <n v="0.47000000000000491"/>
    <n v="111"/>
    <n v="0.73999999999999833"/>
    <n v="29"/>
    <n v="0.64444444444444393"/>
    <n v="23"/>
    <n v="0.76666666666666672"/>
    <n v="9"/>
    <n v="0.60000000000000009"/>
    <n v="6"/>
    <n v="0.60000000000000009"/>
    <n v="0"/>
    <x v="5"/>
  </r>
  <r>
    <s v="CASTROL"/>
    <x v="1"/>
    <d v="2012-10-24T00:00:00"/>
    <s v="SIN"/>
    <s v="UPA400"/>
    <x v="107"/>
    <x v="280"/>
    <n v="567871"/>
    <n v="108749"/>
    <n v="0"/>
    <n v="0"/>
    <n v="0"/>
    <n v="23.2"/>
    <n v="6.7"/>
    <n v="35.6"/>
    <m/>
    <n v="-1"/>
    <s v="Oscura"/>
    <n v="117"/>
    <n v="2.2999999999999998"/>
    <n v="4.9000000000000004"/>
    <n v="4.0999999999999996"/>
    <n v="0"/>
    <n v="21.3"/>
    <n v="0.7"/>
    <n v="0"/>
    <n v="0"/>
    <n v="48.2"/>
    <n v="10.7"/>
    <n v="0.5"/>
    <n v="117"/>
    <n v="0.3900000000000044"/>
    <n v="2"/>
    <n v="1.3333333333330852E-2"/>
    <n v="0"/>
    <n v="-4.9266146717741321E-16"/>
    <n v="21"/>
    <n v="0.70000000000000007"/>
    <n v="5"/>
    <n v="0.33333333333333348"/>
    <n v="4"/>
    <n v="0.40000000000000013"/>
    <n v="0"/>
    <x v="6"/>
  </r>
  <r>
    <s v="SHELL"/>
    <x v="1"/>
    <d v="2011-10-15T00:00:00"/>
    <s v="SIN"/>
    <s v="O500"/>
    <x v="108"/>
    <x v="426"/>
    <n v="885428"/>
    <n v="49312"/>
    <n v="0"/>
    <n v="5"/>
    <m/>
    <n v="2"/>
    <n v="5.8"/>
    <m/>
    <m/>
    <n v="0.06"/>
    <m/>
    <n v="111"/>
    <n v="107"/>
    <n v="5"/>
    <n v="0"/>
    <n v="9"/>
    <n v="8"/>
    <n v="0"/>
    <n v="1"/>
    <n v="0"/>
    <n v="39"/>
    <n v="9"/>
    <n v="1"/>
    <n v="111"/>
    <n v="0.37000000000000427"/>
    <n v="107"/>
    <n v="0.71333333333333149"/>
    <n v="9"/>
    <n v="0.19999999999999954"/>
    <n v="8"/>
    <n v="0.26666666666666683"/>
    <n v="5"/>
    <n v="0.33333333333333348"/>
    <n v="0"/>
    <n v="1.3877787807814457E-16"/>
    <n v="1"/>
    <x v="0"/>
  </r>
  <r>
    <m/>
    <x v="1"/>
    <d v="2011-10-15T00:00:00"/>
    <s v="SIN"/>
    <s v="O500"/>
    <x v="108"/>
    <x v="348"/>
    <n v="819392"/>
    <n v="48784"/>
    <n v="0"/>
    <n v="6"/>
    <m/>
    <n v="1"/>
    <n v="6"/>
    <m/>
    <m/>
    <n v="0.28999999999999998"/>
    <m/>
    <n v="172"/>
    <n v="78"/>
    <n v="5"/>
    <n v="0"/>
    <n v="16"/>
    <n v="15"/>
    <n v="1"/>
    <n v="2"/>
    <n v="1"/>
    <n v="43"/>
    <n v="16"/>
    <n v="1"/>
    <n v="172"/>
    <n v="0.57333333333333769"/>
    <n v="78"/>
    <n v="0.51999999999999691"/>
    <n v="16"/>
    <n v="0.35555555555555501"/>
    <n v="15"/>
    <n v="0.50000000000000011"/>
    <n v="5"/>
    <n v="0.33333333333333348"/>
    <n v="0"/>
    <n v="1.3877787807814457E-16"/>
    <n v="0"/>
    <x v="1"/>
  </r>
  <r>
    <s v="CASTROL"/>
    <x v="1"/>
    <d v="2011-10-15T00:00:00"/>
    <s v="SIN"/>
    <s v="O500"/>
    <x v="108"/>
    <x v="139"/>
    <n v="764310"/>
    <n v="43018"/>
    <n v="0"/>
    <n v="3"/>
    <m/>
    <n v="3"/>
    <n v="6.1589999999999998"/>
    <n v="28.49"/>
    <n v="1.08"/>
    <n v="7.0000000000000007E-2"/>
    <m/>
    <n v="105"/>
    <n v="107"/>
    <n v="5"/>
    <n v="1"/>
    <n v="7"/>
    <n v="6"/>
    <n v="0"/>
    <m/>
    <n v="0"/>
    <n v="37"/>
    <n v="6"/>
    <n v="0"/>
    <n v="105"/>
    <n v="0.35000000000000414"/>
    <n v="107"/>
    <n v="0.71333333333333149"/>
    <n v="7"/>
    <n v="0.15555555555555509"/>
    <n v="6"/>
    <n v="0.20000000000000018"/>
    <n v="5"/>
    <n v="0.33333333333333348"/>
    <n v="1"/>
    <n v="0.10000000000000014"/>
    <n v="0"/>
    <x v="2"/>
  </r>
  <r>
    <s v="CASTROL"/>
    <x v="1"/>
    <d v="2011-10-15T00:00:00"/>
    <s v="SIN"/>
    <s v="O500"/>
    <x v="108"/>
    <x v="3"/>
    <n v="751100"/>
    <n v="29808"/>
    <n v="0"/>
    <n v="3"/>
    <m/>
    <n v="1"/>
    <n v="6.3"/>
    <m/>
    <m/>
    <n v="0.1"/>
    <m/>
    <n v="74"/>
    <n v="70"/>
    <n v="5"/>
    <n v="1"/>
    <n v="6"/>
    <n v="9"/>
    <n v="0"/>
    <n v="0"/>
    <n v="1"/>
    <n v="44"/>
    <n v="9"/>
    <n v="0"/>
    <n v="74"/>
    <n v="0.24666666666667017"/>
    <n v="70"/>
    <n v="0.46666666666666357"/>
    <n v="6"/>
    <n v="0.13333333333333286"/>
    <n v="9"/>
    <n v="0.30000000000000016"/>
    <n v="5"/>
    <n v="0.33333333333333348"/>
    <n v="1"/>
    <n v="0.10000000000000014"/>
    <n v="0"/>
    <x v="3"/>
  </r>
  <r>
    <s v="SHELL"/>
    <x v="1"/>
    <d v="2011-10-15T00:00:00"/>
    <s v="SIN"/>
    <s v="O500"/>
    <x v="108"/>
    <x v="78"/>
    <n v="671230"/>
    <n v="30766"/>
    <n v="0"/>
    <n v="2"/>
    <m/>
    <n v="2"/>
    <n v="6.4"/>
    <s v=""/>
    <s v=""/>
    <n v="0.85"/>
    <s v=""/>
    <n v="86"/>
    <n v="32"/>
    <n v="4"/>
    <n v="0"/>
    <n v="6"/>
    <n v="9"/>
    <n v="0"/>
    <n v="0"/>
    <n v="1"/>
    <n v="26"/>
    <n v="2"/>
    <n v="0"/>
    <n v="86"/>
    <n v="0.2866666666666704"/>
    <n v="32"/>
    <n v="0.21333333333333071"/>
    <n v="6"/>
    <n v="0.13333333333333286"/>
    <n v="9"/>
    <n v="0.30000000000000016"/>
    <n v="4"/>
    <n v="0.26666666666666683"/>
    <n v="0"/>
    <n v="1.3877787807814457E-16"/>
    <n v="0"/>
    <x v="4"/>
  </r>
  <r>
    <s v="CASTROL"/>
    <x v="1"/>
    <d v="2011-10-15T00:00:00"/>
    <s v="SIN"/>
    <s v="O500"/>
    <x v="108"/>
    <x v="79"/>
    <n v="692020"/>
    <n v="34173"/>
    <n v="0"/>
    <n v="4"/>
    <m/>
    <n v="3"/>
    <n v="6.2"/>
    <s v=""/>
    <s v=""/>
    <n v="0.9"/>
    <s v=""/>
    <n v="154"/>
    <n v="75"/>
    <n v="7"/>
    <n v="0"/>
    <n v="24"/>
    <n v="14"/>
    <n v="0"/>
    <n v="0"/>
    <n v="0"/>
    <n v="28"/>
    <n v="5"/>
    <n v="1"/>
    <n v="154"/>
    <n v="0.5133333333333383"/>
    <n v="75"/>
    <n v="0.49999999999999684"/>
    <n v="24"/>
    <n v="0.53333333333333266"/>
    <n v="14"/>
    <n v="0.46666666666666679"/>
    <n v="7"/>
    <n v="0.46666666666666679"/>
    <n v="0"/>
    <n v="1.3877787807814457E-16"/>
    <n v="0"/>
    <x v="5"/>
  </r>
  <r>
    <s v="SHELL"/>
    <x v="1"/>
    <d v="2011-10-15T00:00:00"/>
    <s v="SIN"/>
    <s v="O500"/>
    <x v="108"/>
    <x v="204"/>
    <n v="640464"/>
    <n v="175867"/>
    <n v="0"/>
    <n v="2"/>
    <m/>
    <n v="5"/>
    <n v="7.2"/>
    <n v="37.4"/>
    <n v="0.7"/>
    <n v="0.1"/>
    <s v="Clara"/>
    <n v="113"/>
    <n v="54"/>
    <n v="7"/>
    <n v="0"/>
    <n v="10"/>
    <n v="9"/>
    <n v="0"/>
    <n v="0"/>
    <n v="0"/>
    <n v="30"/>
    <n v="4"/>
    <n v="1"/>
    <n v="113"/>
    <n v="0.37666666666667098"/>
    <n v="54"/>
    <n v="0.3599999999999971"/>
    <n v="10"/>
    <n v="0.22222222222222177"/>
    <n v="9"/>
    <n v="0.30000000000000016"/>
    <n v="7"/>
    <n v="0.46666666666666679"/>
    <n v="0"/>
    <n v="1.3877787807814457E-16"/>
    <n v="0"/>
    <x v="6"/>
  </r>
  <r>
    <s v="CASTROL"/>
    <x v="1"/>
    <d v="2011-10-15T00:00:00"/>
    <s v="SIN"/>
    <s v="O500"/>
    <x v="108"/>
    <x v="358"/>
    <n v="622758"/>
    <n v="158161"/>
    <n v="0"/>
    <n v="2"/>
    <n v="0"/>
    <n v="5"/>
    <n v="7.1"/>
    <n v="37.4"/>
    <n v="1.1000000000000001"/>
    <n v="0.1"/>
    <s v="Clara"/>
    <n v="102"/>
    <n v="56"/>
    <n v="7"/>
    <n v="0"/>
    <n v="11"/>
    <n v="10"/>
    <n v="0"/>
    <n v="0"/>
    <n v="0"/>
    <n v="25"/>
    <n v="4"/>
    <n v="1"/>
    <n v="102"/>
    <n v="0.34000000000000408"/>
    <n v="56"/>
    <n v="0.37333333333333041"/>
    <n v="11"/>
    <n v="0.24444444444444399"/>
    <n v="10"/>
    <n v="0.33339999999999997"/>
    <n v="7"/>
    <n v="0.46666666666666679"/>
    <n v="0"/>
    <n v="1.3877787807814457E-16"/>
    <n v="0"/>
    <x v="7"/>
  </r>
  <r>
    <s v="CASTROL"/>
    <x v="1"/>
    <d v="2011-10-15T00:00:00"/>
    <s v="SIN"/>
    <s v="O500"/>
    <x v="108"/>
    <x v="427"/>
    <n v="592331"/>
    <n v="127734"/>
    <n v="0"/>
    <n v="2"/>
    <n v="-1"/>
    <n v="5"/>
    <n v="7.3"/>
    <n v="37.9"/>
    <n v="1.1000000000000001"/>
    <n v="0.1"/>
    <s v="Clara"/>
    <n v="91"/>
    <n v="38"/>
    <n v="7"/>
    <n v="0"/>
    <n v="11"/>
    <n v="7"/>
    <n v="1"/>
    <n v="0"/>
    <n v="-1"/>
    <n v="30"/>
    <n v="4"/>
    <n v="1"/>
    <n v="91"/>
    <n v="0.30333333333333717"/>
    <n v="38"/>
    <n v="0.25333333333333063"/>
    <n v="11"/>
    <n v="0.24444444444444399"/>
    <n v="7"/>
    <n v="0.2333333333333335"/>
    <n v="7"/>
    <n v="0.46666666666666679"/>
    <n v="0"/>
    <n v="1.3877787807814457E-16"/>
    <n v="0"/>
    <x v="8"/>
  </r>
  <r>
    <s v="CASTROL"/>
    <x v="1"/>
    <d v="2011-10-15T00:00:00"/>
    <s v="SIN"/>
    <s v="O500"/>
    <x v="108"/>
    <x v="428"/>
    <n v="561615"/>
    <n v="97018"/>
    <n v="0"/>
    <n v="2"/>
    <n v="0"/>
    <n v="11"/>
    <n v="7.1"/>
    <n v="36.700000000000003"/>
    <m/>
    <n v="-1"/>
    <s v="Oscura"/>
    <n v="70.599999999999994"/>
    <n v="34.200000000000003"/>
    <n v="3.9"/>
    <n v="0.6"/>
    <n v="9.3000000000000007"/>
    <n v="9.6"/>
    <n v="0.4"/>
    <n v="0"/>
    <n v="0"/>
    <n v="55.3"/>
    <n v="23.7"/>
    <n v="0"/>
    <n v="71"/>
    <n v="0.23666666666667019"/>
    <n v="34"/>
    <n v="0.22666666666666402"/>
    <n v="9"/>
    <n v="0.19999999999999954"/>
    <n v="10"/>
    <n v="0.33339999999999997"/>
    <n v="4"/>
    <n v="0.26666666666666683"/>
    <n v="1"/>
    <n v="0.10000000000000014"/>
    <n v="0"/>
    <x v="9"/>
  </r>
  <r>
    <s v="CASTROL"/>
    <x v="1"/>
    <d v="2011-10-15T00:00:00"/>
    <s v="SIN"/>
    <s v="O500"/>
    <x v="108"/>
    <x v="5"/>
    <n v="633619"/>
    <n v="68586"/>
    <n v="0"/>
    <n v="0"/>
    <n v="0"/>
    <n v="16.5"/>
    <n v="7"/>
    <n v="36.4"/>
    <m/>
    <n v="-1"/>
    <s v="Oscura"/>
    <n v="128.1"/>
    <n v="20.8"/>
    <n v="12.7"/>
    <n v="0"/>
    <n v="5.2"/>
    <n v="14.9"/>
    <n v="1.1000000000000001"/>
    <n v="2.1"/>
    <n v="0"/>
    <n v="50"/>
    <n v="32"/>
    <n v="0.3"/>
    <n v="128"/>
    <n v="0.4266666666666713"/>
    <n v="21"/>
    <n v="0.13999999999999752"/>
    <n v="5"/>
    <n v="0.11111111111111063"/>
    <n v="15"/>
    <n v="0.50000000000000011"/>
    <n v="13"/>
    <n v="0.8666666666666667"/>
    <n v="0"/>
    <n v="1.3877787807814457E-16"/>
    <n v="0"/>
    <x v="10"/>
  </r>
  <r>
    <s v="SHELL"/>
    <x v="1"/>
    <d v="2014-12-01T00:00:00"/>
    <s v="SIN"/>
    <s v="O500"/>
    <x v="109"/>
    <x v="426"/>
    <n v="875650"/>
    <n v="51221"/>
    <n v="0"/>
    <n v="4"/>
    <m/>
    <n v="1"/>
    <n v="5.8"/>
    <m/>
    <m/>
    <n v="0.17"/>
    <m/>
    <n v="39"/>
    <n v="69"/>
    <n v="5"/>
    <n v="0"/>
    <n v="15"/>
    <n v="3"/>
    <n v="1"/>
    <n v="1"/>
    <n v="0"/>
    <n v="42"/>
    <n v="9"/>
    <n v="0"/>
    <n v="39"/>
    <n v="0.13000000000000372"/>
    <n v="69"/>
    <n v="0.45999999999999691"/>
    <n v="15"/>
    <n v="0.33333333333333282"/>
    <n v="3"/>
    <n v="0.1000000000000002"/>
    <n v="5"/>
    <n v="0.33333333333333348"/>
    <n v="0"/>
    <n v="1.3877787807814457E-16"/>
    <n v="1"/>
    <x v="0"/>
  </r>
  <r>
    <s v="CASTROL"/>
    <x v="1"/>
    <d v="2014-12-01T00:00:00"/>
    <s v="SIN"/>
    <s v="O500"/>
    <x v="109"/>
    <x v="2"/>
    <n v="736594"/>
    <n v="2807"/>
    <n v="0"/>
    <n v="3"/>
    <m/>
    <n v="4"/>
    <n v="6.6109999999999998"/>
    <n v="30.59"/>
    <n v="1.1599999999999999"/>
    <n v="0.01"/>
    <m/>
    <n v="24"/>
    <n v="14"/>
    <n v="1"/>
    <n v="0"/>
    <n v="3"/>
    <n v="1"/>
    <n v="0"/>
    <m/>
    <n v="0"/>
    <n v="26"/>
    <n v="1"/>
    <n v="0"/>
    <n v="24"/>
    <n v="8.0000000000003818E-2"/>
    <n v="14"/>
    <n v="9.3333333333330867E-2"/>
    <n v="3"/>
    <n v="6.666666666666618E-2"/>
    <n v="1"/>
    <n v="3.3333333333333541E-2"/>
    <n v="1"/>
    <n v="6.666666666666686E-2"/>
    <n v="0"/>
    <n v="1.3877787807814457E-16"/>
    <n v="0"/>
    <x v="1"/>
  </r>
  <r>
    <s v="CASTROL"/>
    <x v="1"/>
    <d v="2014-12-01T00:00:00"/>
    <s v="SIN"/>
    <s v="O500"/>
    <x v="109"/>
    <x v="3"/>
    <n v="745119"/>
    <n v="66312"/>
    <n v="0"/>
    <n v="3"/>
    <m/>
    <n v="1"/>
    <n v="5.9"/>
    <m/>
    <m/>
    <n v="0.28000000000000003"/>
    <m/>
    <n v="89"/>
    <n v="52"/>
    <n v="8"/>
    <n v="0"/>
    <n v="16"/>
    <n v="12"/>
    <n v="1"/>
    <n v="0"/>
    <n v="0"/>
    <n v="28"/>
    <n v="4"/>
    <n v="1"/>
    <n v="89"/>
    <n v="0.29666666666667046"/>
    <n v="52"/>
    <n v="0.34666666666666379"/>
    <n v="16"/>
    <n v="0.35555555555555501"/>
    <n v="12"/>
    <n v="0.40000000000000013"/>
    <n v="8"/>
    <n v="0.53333333333333344"/>
    <n v="0"/>
    <n v="1.3877787807814457E-16"/>
    <n v="0"/>
    <x v="2"/>
  </r>
  <r>
    <s v="CASTROL"/>
    <x v="1"/>
    <d v="2014-12-01T00:00:00"/>
    <s v="CON"/>
    <s v="O500"/>
    <x v="109"/>
    <x v="279"/>
    <n v="664337"/>
    <n v="30669"/>
    <n v="0"/>
    <n v="5"/>
    <m/>
    <n v="4"/>
    <n v="6.2"/>
    <m/>
    <m/>
    <n v="0.78"/>
    <m/>
    <n v="114"/>
    <n v="62"/>
    <n v="7"/>
    <n v="0"/>
    <n v="11"/>
    <n v="13"/>
    <n v="0"/>
    <n v="0"/>
    <n v="0"/>
    <n v="36"/>
    <n v="6"/>
    <n v="1"/>
    <n v="114"/>
    <n v="0.38000000000000433"/>
    <n v="62"/>
    <n v="0.41333333333333033"/>
    <n v="11"/>
    <n v="0.24444444444444399"/>
    <n v="13"/>
    <n v="0.43333333333333346"/>
    <n v="7"/>
    <n v="0.46666666666666679"/>
    <n v="0"/>
    <n v="1.3877787807814457E-16"/>
    <n v="0"/>
    <x v="3"/>
  </r>
  <r>
    <s v="CASTROL"/>
    <x v="1"/>
    <d v="2014-12-01T00:00:00"/>
    <s v="CON"/>
    <s v="O500"/>
    <x v="109"/>
    <x v="175"/>
    <n v="633668"/>
    <n v="146049"/>
    <n v="0"/>
    <n v="3"/>
    <m/>
    <n v="10"/>
    <n v="7.1"/>
    <n v="36.4"/>
    <n v="0.7"/>
    <n v="0"/>
    <s v="Clara"/>
    <n v="99"/>
    <n v="72"/>
    <n v="12"/>
    <n v="0"/>
    <n v="10"/>
    <n v="8"/>
    <n v="0"/>
    <n v="0"/>
    <n v="0"/>
    <n v="30"/>
    <n v="15"/>
    <n v="2"/>
    <n v="99"/>
    <n v="0.33000000000000401"/>
    <n v="72"/>
    <n v="0.47999999999999687"/>
    <n v="10"/>
    <n v="0.22222222222222177"/>
    <n v="8"/>
    <n v="0.26666666666666683"/>
    <n v="12"/>
    <n v="0.8"/>
    <n v="0"/>
    <n v="1.3877787807814457E-16"/>
    <n v="0"/>
    <x v="4"/>
  </r>
  <r>
    <s v="SHELL"/>
    <x v="1"/>
    <d v="2014-12-01T00:00:00"/>
    <s v="CON"/>
    <s v="O500"/>
    <x v="109"/>
    <x v="313"/>
    <n v="657847"/>
    <n v="185081"/>
    <n v="0"/>
    <n v="8"/>
    <n v="0"/>
    <n v="9"/>
    <n v="7.2"/>
    <n v="37.700000000000003"/>
    <n v="0.8"/>
    <n v="0.1"/>
    <s v="Clara"/>
    <n v="321"/>
    <n v="164"/>
    <n v="18"/>
    <n v="1"/>
    <n v="36"/>
    <n v="20"/>
    <n v="0"/>
    <n v="2"/>
    <n v="0"/>
    <n v="46"/>
    <n v="19"/>
    <n v="2"/>
    <n v="321"/>
    <n v="1"/>
    <n v="164"/>
    <n v="1"/>
    <n v="36"/>
    <n v="0.79999999999999971"/>
    <n v="20"/>
    <n v="0.66666666666666674"/>
    <n v="18"/>
    <n v="1"/>
    <n v="1"/>
    <n v="0.10000000000000014"/>
    <n v="0"/>
    <x v="5"/>
  </r>
  <r>
    <s v="CASTROL"/>
    <x v="1"/>
    <d v="2014-12-01T00:00:00"/>
    <s v="CON"/>
    <s v="O500"/>
    <x v="109"/>
    <x v="48"/>
    <n v="616762"/>
    <n v="143996"/>
    <n v="0"/>
    <n v="4"/>
    <n v="-1"/>
    <n v="8"/>
    <n v="7.2"/>
    <n v="38.5"/>
    <n v="0.1"/>
    <n v="0.1"/>
    <s v="Clara"/>
    <n v="215"/>
    <n v="105"/>
    <n v="16"/>
    <n v="0"/>
    <n v="21"/>
    <n v="14"/>
    <n v="1"/>
    <n v="1"/>
    <n v="-1"/>
    <n v="46"/>
    <n v="16"/>
    <n v="2"/>
    <n v="215"/>
    <n v="0.71666666666666956"/>
    <n v="105"/>
    <n v="0.69999999999999807"/>
    <n v="21"/>
    <n v="0.46666666666666601"/>
    <n v="14"/>
    <n v="0.46666666666666679"/>
    <n v="16"/>
    <n v="1"/>
    <n v="0"/>
    <n v="1.3877787807814457E-16"/>
    <n v="0"/>
    <x v="6"/>
  </r>
  <r>
    <s v="CASTROL"/>
    <x v="1"/>
    <d v="2014-12-01T00:00:00"/>
    <s v="CON"/>
    <s v="O500"/>
    <x v="109"/>
    <x v="429"/>
    <n v="587265"/>
    <n v="114499"/>
    <n v="0"/>
    <n v="1.6"/>
    <n v="0"/>
    <n v="11.6"/>
    <n v="6.9"/>
    <n v="37.799999999999997"/>
    <m/>
    <n v="-1"/>
    <s v="Oscura"/>
    <n v="85.3"/>
    <n v="58.8"/>
    <n v="9.5"/>
    <n v="3.2"/>
    <n v="9.8000000000000007"/>
    <n v="15.2"/>
    <n v="1.1000000000000001"/>
    <n v="0"/>
    <n v="0"/>
    <n v="47.6"/>
    <n v="22.5"/>
    <n v="0"/>
    <n v="85"/>
    <n v="0.28333333333333705"/>
    <n v="59"/>
    <n v="0.39333333333333037"/>
    <n v="10"/>
    <n v="0.22222222222222177"/>
    <n v="15"/>
    <n v="0.50000000000000011"/>
    <n v="10"/>
    <n v="0.66666666666666674"/>
    <n v="3"/>
    <n v="0.30000000000000016"/>
    <n v="0"/>
    <x v="7"/>
  </r>
  <r>
    <s v="CASTROL"/>
    <x v="1"/>
    <d v="2014-12-01T00:00:00"/>
    <s v="CON"/>
    <s v="O500"/>
    <x v="109"/>
    <x v="94"/>
    <n v="556887"/>
    <n v="84121"/>
    <n v="0"/>
    <n v="0"/>
    <n v="0"/>
    <n v="12.5"/>
    <n v="6.8"/>
    <n v="36.5"/>
    <m/>
    <n v="-1"/>
    <s v="Oscura"/>
    <n v="66.8"/>
    <n v="1.1000000000000001"/>
    <n v="8.4"/>
    <n v="2"/>
    <n v="0"/>
    <n v="13.1"/>
    <n v="0.1"/>
    <n v="0"/>
    <n v="0"/>
    <n v="17.7"/>
    <n v="6.8"/>
    <n v="0.5"/>
    <n v="67"/>
    <n v="0.22333333333333688"/>
    <n v="1"/>
    <n v="6.6666666666641847E-3"/>
    <n v="0"/>
    <n v="-4.9266146717741321E-16"/>
    <n v="13"/>
    <n v="0.43333333333333346"/>
    <n v="8"/>
    <n v="0.53333333333333344"/>
    <n v="2"/>
    <n v="0.20000000000000015"/>
    <n v="0"/>
    <x v="8"/>
  </r>
  <r>
    <s v="CASTROL"/>
    <x v="1"/>
    <d v="2014-12-01T00:00:00"/>
    <s v="CON"/>
    <s v="O500"/>
    <x v="109"/>
    <x v="275"/>
    <n v="555966"/>
    <n v="83200"/>
    <n v="0"/>
    <n v="0"/>
    <n v="0"/>
    <n v="9.8000000000000007"/>
    <n v="7"/>
    <n v="36.4"/>
    <m/>
    <n v="-1"/>
    <s v="Oscura"/>
    <n v="93.3"/>
    <n v="36.5"/>
    <n v="13.4"/>
    <n v="6"/>
    <n v="0.5"/>
    <n v="22.9"/>
    <n v="2.6"/>
    <n v="2.2999999999999998"/>
    <n v="0"/>
    <n v="198.7"/>
    <n v="45.8"/>
    <n v="6.9"/>
    <n v="93"/>
    <n v="0.31000000000000388"/>
    <n v="37"/>
    <n v="0.24666666666666398"/>
    <n v="1"/>
    <n v="2.222222222222173E-2"/>
    <n v="23"/>
    <n v="0.76666666666666672"/>
    <n v="13"/>
    <n v="0.8666666666666667"/>
    <n v="6"/>
    <n v="0.60000000000000009"/>
    <n v="0"/>
    <x v="9"/>
  </r>
  <r>
    <m/>
    <x v="1"/>
    <d v="2015-03-03T00:00:00"/>
    <s v="SIN"/>
    <s v="O500"/>
    <x v="110"/>
    <x v="430"/>
    <n v="869003"/>
    <n v="74125"/>
    <n v="0"/>
    <n v="7"/>
    <m/>
    <n v="3"/>
    <n v="5.8"/>
    <m/>
    <m/>
    <n v="0.15"/>
    <m/>
    <n v="85"/>
    <n v="97"/>
    <n v="5"/>
    <n v="0"/>
    <n v="17"/>
    <n v="8"/>
    <n v="0"/>
    <n v="1"/>
    <n v="0"/>
    <n v="48"/>
    <n v="12"/>
    <n v="2"/>
    <n v="85"/>
    <n v="0.28333333333333705"/>
    <n v="97"/>
    <n v="0.64666666666666439"/>
    <n v="17"/>
    <n v="0.37777777777777721"/>
    <n v="8"/>
    <n v="0.26666666666666683"/>
    <n v="5"/>
    <n v="0.33333333333333348"/>
    <n v="0"/>
    <n v="1.3877787807814457E-16"/>
    <n v="1"/>
    <x v="0"/>
  </r>
  <r>
    <m/>
    <x v="1"/>
    <d v="2015-03-03T00:00:00"/>
    <s v="SIN"/>
    <s v="O500"/>
    <x v="110"/>
    <x v="31"/>
    <n v="840337"/>
    <n v="44521"/>
    <n v="0"/>
    <n v="8"/>
    <m/>
    <n v="2"/>
    <n v="5.9"/>
    <m/>
    <m/>
    <n v="7.0000000000000007E-2"/>
    <m/>
    <n v="40"/>
    <n v="75"/>
    <n v="4"/>
    <n v="0"/>
    <n v="12"/>
    <n v="3"/>
    <n v="0"/>
    <n v="1"/>
    <n v="0"/>
    <n v="49"/>
    <n v="13"/>
    <n v="1"/>
    <n v="40"/>
    <n v="0.13333333333333705"/>
    <n v="75"/>
    <n v="0.49999999999999684"/>
    <n v="12"/>
    <n v="0.26666666666666622"/>
    <n v="3"/>
    <n v="0.1000000000000002"/>
    <n v="4"/>
    <n v="0.26666666666666683"/>
    <n v="0"/>
    <n v="1.3877787807814457E-16"/>
    <n v="0"/>
    <x v="1"/>
  </r>
  <r>
    <s v="SHELL"/>
    <x v="1"/>
    <d v="2015-03-03T00:00:00"/>
    <s v="CON"/>
    <s v="O500"/>
    <x v="110"/>
    <x v="84"/>
    <n v="756845"/>
    <n v="11745"/>
    <n v="0"/>
    <n v="3"/>
    <m/>
    <n v="2"/>
    <n v="6.2539999999999996"/>
    <n v="28.93"/>
    <n v="1.3"/>
    <n v="0.03"/>
    <m/>
    <n v="44"/>
    <n v="32"/>
    <n v="11"/>
    <n v="0"/>
    <n v="4"/>
    <n v="3"/>
    <n v="0"/>
    <m/>
    <n v="0"/>
    <n v="30"/>
    <n v="2"/>
    <n v="0"/>
    <n v="44"/>
    <n v="0.14666666666667036"/>
    <n v="32"/>
    <n v="0.21333333333333071"/>
    <n v="4"/>
    <n v="8.8888888888888407E-2"/>
    <n v="3"/>
    <n v="0.1000000000000002"/>
    <n v="11"/>
    <n v="0.73333333333333339"/>
    <n v="0"/>
    <n v="1.3877787807814457E-16"/>
    <n v="0"/>
    <x v="2"/>
  </r>
  <r>
    <s v="CASTROL"/>
    <x v="1"/>
    <d v="2015-03-03T00:00:00"/>
    <s v="CON"/>
    <s v="O500"/>
    <x v="110"/>
    <x v="3"/>
    <n v="738949"/>
    <n v="22624"/>
    <n v="0"/>
    <n v="3"/>
    <m/>
    <n v="1"/>
    <n v="6.3"/>
    <m/>
    <m/>
    <n v="0.1"/>
    <m/>
    <n v="74"/>
    <n v="70"/>
    <n v="5"/>
    <n v="1"/>
    <n v="6"/>
    <n v="9"/>
    <n v="0"/>
    <n v="0"/>
    <n v="1"/>
    <n v="44"/>
    <n v="9"/>
    <n v="0"/>
    <n v="74"/>
    <n v="0.24666666666667017"/>
    <n v="70"/>
    <n v="0.46666666666666357"/>
    <n v="6"/>
    <n v="0.13333333333333286"/>
    <n v="9"/>
    <n v="0.30000000000000016"/>
    <n v="5"/>
    <n v="0.33333333333333348"/>
    <n v="1"/>
    <n v="0.10000000000000014"/>
    <n v="0"/>
    <x v="3"/>
  </r>
  <r>
    <s v="CASTROL"/>
    <x v="1"/>
    <d v="2015-03-03T00:00:00"/>
    <s v="CON"/>
    <s v="O500"/>
    <x v="110"/>
    <x v="40"/>
    <n v="709902"/>
    <n v="106702"/>
    <n v="0"/>
    <n v="4"/>
    <m/>
    <n v="6"/>
    <n v="6.9"/>
    <n v="35.799999999999997"/>
    <n v="1.1599999999999999"/>
    <n v="0.06"/>
    <m/>
    <n v="229"/>
    <n v="109"/>
    <n v="7"/>
    <n v="0"/>
    <n v="10"/>
    <n v="16"/>
    <n v="0"/>
    <n v="1"/>
    <n v="1"/>
    <n v="35"/>
    <n v="8"/>
    <n v="2"/>
    <n v="229"/>
    <n v="0.76333333333333575"/>
    <n v="109"/>
    <n v="0.72666666666666491"/>
    <n v="10"/>
    <n v="0.22222222222222177"/>
    <n v="16"/>
    <n v="0.53333333333333344"/>
    <n v="7"/>
    <n v="0.46666666666666679"/>
    <n v="0"/>
    <n v="1.3877787807814457E-16"/>
    <n v="0"/>
    <x v="4"/>
  </r>
  <r>
    <s v="CASTROL"/>
    <x v="1"/>
    <d v="2015-03-03T00:00:00"/>
    <s v="CON"/>
    <s v="O500"/>
    <x v="110"/>
    <x v="78"/>
    <n v="671822"/>
    <n v="68622"/>
    <n v="0"/>
    <n v="4"/>
    <m/>
    <n v="4"/>
    <n v="7.2"/>
    <n v="36.799999999999997"/>
    <n v="0.1"/>
    <n v="0.09"/>
    <s v=""/>
    <n v="158"/>
    <n v="58"/>
    <n v="7"/>
    <n v="0"/>
    <n v="7"/>
    <n v="10"/>
    <n v="0"/>
    <n v="0"/>
    <n v="1"/>
    <n v="33"/>
    <n v="5"/>
    <n v="1"/>
    <n v="158"/>
    <n v="0.5266666666666715"/>
    <n v="58"/>
    <n v="0.38666666666666372"/>
    <n v="7"/>
    <n v="0.15555555555555509"/>
    <n v="10"/>
    <n v="0.33339999999999997"/>
    <n v="7"/>
    <n v="0.46666666666666679"/>
    <n v="0"/>
    <n v="1.3877787807814457E-16"/>
    <n v="0"/>
    <x v="5"/>
  </r>
  <r>
    <s v="CASTROL"/>
    <x v="1"/>
    <d v="2015-03-03T00:00:00"/>
    <s v="CON"/>
    <s v="O500"/>
    <x v="110"/>
    <x v="122"/>
    <n v="633682"/>
    <n v="30482"/>
    <n v="0"/>
    <n v="6"/>
    <n v="0"/>
    <n v="4"/>
    <n v="7.2"/>
    <n v="37.4"/>
    <n v="0.2"/>
    <n v="0.1"/>
    <s v="Clara"/>
    <n v="95"/>
    <n v="62"/>
    <n v="11"/>
    <n v="0"/>
    <n v="11"/>
    <n v="12"/>
    <n v="0"/>
    <n v="0"/>
    <n v="0"/>
    <n v="36"/>
    <n v="10"/>
    <n v="1"/>
    <n v="95"/>
    <n v="0.31666666666667059"/>
    <n v="62"/>
    <n v="0.41333333333333033"/>
    <n v="11"/>
    <n v="0.24444444444444399"/>
    <n v="12"/>
    <n v="0.40000000000000013"/>
    <n v="11"/>
    <n v="0.73333333333333339"/>
    <n v="0"/>
    <n v="1.3877787807814457E-16"/>
    <n v="0"/>
    <x v="6"/>
  </r>
  <r>
    <s v="SHELL"/>
    <x v="1"/>
    <d v="2015-03-03T00:00:00"/>
    <s v="CON"/>
    <s v="O500"/>
    <x v="110"/>
    <x v="103"/>
    <n v="604931"/>
    <n v="117312"/>
    <n v="0"/>
    <n v="4"/>
    <n v="0"/>
    <n v="24"/>
    <n v="7.2"/>
    <n v="37.5"/>
    <n v="0.1"/>
    <n v="0.1"/>
    <s v="Clara"/>
    <n v="90"/>
    <n v="59"/>
    <n v="11"/>
    <n v="0"/>
    <n v="8"/>
    <n v="9"/>
    <n v="1"/>
    <n v="0"/>
    <n v="0"/>
    <n v="30"/>
    <n v="30"/>
    <n v="2"/>
    <n v="90"/>
    <n v="0.30000000000000382"/>
    <n v="59"/>
    <n v="0.39333333333333037"/>
    <n v="8"/>
    <n v="0.17777777777777731"/>
    <n v="9"/>
    <n v="0.30000000000000016"/>
    <n v="11"/>
    <n v="0.73333333333333339"/>
    <n v="0"/>
    <n v="1.3877787807814457E-16"/>
    <n v="0"/>
    <x v="7"/>
  </r>
  <r>
    <s v="SHELL"/>
    <x v="1"/>
    <d v="2015-03-03T00:00:00"/>
    <s v="CON"/>
    <s v="O500"/>
    <x v="110"/>
    <x v="431"/>
    <n v="574925"/>
    <n v="87306"/>
    <n v="0"/>
    <n v="34.6"/>
    <n v="0"/>
    <n v="11.5"/>
    <n v="8"/>
    <n v="38.799999999999997"/>
    <n v="0"/>
    <n v="-1"/>
    <s v="Oscura"/>
    <n v="136.19999999999999"/>
    <n v="67.599999999999994"/>
    <n v="5.8"/>
    <n v="3"/>
    <n v="8.4"/>
    <n v="12"/>
    <n v="0.7"/>
    <n v="0"/>
    <n v="0"/>
    <n v="74.900000000000006"/>
    <n v="17.2"/>
    <n v="4.5"/>
    <n v="136"/>
    <n v="0.45333333333333814"/>
    <n v="68"/>
    <n v="0.45333333333333026"/>
    <n v="8"/>
    <n v="0.17777777777777731"/>
    <n v="12"/>
    <n v="0.40000000000000013"/>
    <n v="6"/>
    <n v="0.40000000000000013"/>
    <n v="3"/>
    <n v="0.30000000000000016"/>
    <n v="0"/>
    <x v="8"/>
  </r>
  <r>
    <s v="SHELL"/>
    <x v="1"/>
    <d v="2015-03-03T00:00:00"/>
    <s v="CON"/>
    <s v="O500"/>
    <x v="110"/>
    <x v="43"/>
    <n v="547310"/>
    <n v="59691"/>
    <n v="0"/>
    <n v="1.4"/>
    <n v="0"/>
    <n v="10.9"/>
    <n v="6.8"/>
    <n v="39.200000000000003"/>
    <m/>
    <n v="-1"/>
    <s v="Oscura"/>
    <n v="70.5"/>
    <n v="42.4"/>
    <n v="4.5999999999999996"/>
    <n v="1.7"/>
    <n v="6.8"/>
    <n v="6.9"/>
    <n v="0.8"/>
    <n v="0"/>
    <n v="0"/>
    <n v="47.5"/>
    <n v="25.1"/>
    <n v="1"/>
    <n v="71"/>
    <n v="0.23666666666667019"/>
    <n v="42"/>
    <n v="0.27999999999999725"/>
    <n v="7"/>
    <n v="0.15555555555555509"/>
    <n v="7"/>
    <n v="0.2333333333333335"/>
    <n v="5"/>
    <n v="0.33333333333333348"/>
    <n v="2"/>
    <n v="0.20000000000000015"/>
    <n v="0"/>
    <x v="9"/>
  </r>
  <r>
    <s v="SHELL"/>
    <x v="1"/>
    <d v="2015-03-03T00:00:00"/>
    <s v="CON"/>
    <s v="O500"/>
    <x v="110"/>
    <x v="432"/>
    <n v="514448"/>
    <n v="26829"/>
    <n v="0"/>
    <n v="0"/>
    <n v="0.1"/>
    <n v="8.8000000000000007"/>
    <n v="7"/>
    <n v="40.5"/>
    <m/>
    <n v="0"/>
    <s v="Oscura"/>
    <n v="56.9"/>
    <n v="4.9000000000000004"/>
    <n v="2.8"/>
    <n v="0"/>
    <n v="8.6"/>
    <n v="11.5"/>
    <n v="0.9"/>
    <n v="2.9"/>
    <n v="0"/>
    <n v="13.1"/>
    <n v="20.399999999999999"/>
    <n v="0.4"/>
    <n v="57"/>
    <n v="0.19000000000000361"/>
    <n v="5"/>
    <n v="3.3333333333330856E-2"/>
    <n v="9"/>
    <n v="0.19999999999999954"/>
    <n v="12"/>
    <n v="0.40000000000000013"/>
    <n v="3"/>
    <n v="0.20000000000000018"/>
    <n v="0"/>
    <n v="1.3877787807814457E-16"/>
    <n v="0"/>
    <x v="10"/>
  </r>
  <r>
    <m/>
    <x v="1"/>
    <d v="2011-10-29T00:00:00"/>
    <s v="SIN"/>
    <s v="O500"/>
    <x v="111"/>
    <x v="100"/>
    <n v="844581"/>
    <n v="81927"/>
    <n v="0"/>
    <n v="6"/>
    <m/>
    <n v="2"/>
    <n v="6"/>
    <m/>
    <m/>
    <n v="0.21"/>
    <m/>
    <n v="196"/>
    <n v="166"/>
    <n v="6"/>
    <n v="1"/>
    <n v="18"/>
    <n v="10"/>
    <n v="1"/>
    <n v="2"/>
    <n v="0"/>
    <n v="32"/>
    <n v="5"/>
    <n v="1"/>
    <n v="196"/>
    <n v="0.65333333333333687"/>
    <n v="166"/>
    <n v="1"/>
    <n v="18"/>
    <n v="0.39999999999999941"/>
    <n v="10"/>
    <n v="0.33339999999999997"/>
    <n v="6"/>
    <n v="0.40000000000000013"/>
    <n v="1"/>
    <n v="0.10000000000000014"/>
    <n v="1"/>
    <x v="0"/>
  </r>
  <r>
    <m/>
    <x v="1"/>
    <d v="2011-10-29T00:00:00"/>
    <s v="SIN"/>
    <s v="O500"/>
    <x v="111"/>
    <x v="115"/>
    <n v="810350"/>
    <n v="47696"/>
    <n v="0"/>
    <n v="3"/>
    <m/>
    <n v="1"/>
    <n v="6.2"/>
    <m/>
    <m/>
    <n v="0.35"/>
    <m/>
    <n v="166"/>
    <n v="113"/>
    <n v="5"/>
    <n v="1"/>
    <n v="12"/>
    <n v="11"/>
    <n v="2"/>
    <n v="1"/>
    <n v="0"/>
    <n v="38"/>
    <n v="7"/>
    <n v="1"/>
    <n v="166"/>
    <n v="0.5533333333333379"/>
    <n v="113"/>
    <n v="0.75333333333333174"/>
    <n v="12"/>
    <n v="0.26666666666666622"/>
    <n v="11"/>
    <n v="0.36666666666666681"/>
    <n v="5"/>
    <n v="0.33333333333333348"/>
    <n v="1"/>
    <n v="0.10000000000000014"/>
    <n v="0"/>
    <x v="1"/>
  </r>
  <r>
    <s v="CASTROL"/>
    <x v="1"/>
    <d v="2011-10-29T00:00:00"/>
    <s v="SIN"/>
    <s v="O500"/>
    <x v="111"/>
    <x v="2"/>
    <n v="761162"/>
    <n v="74751"/>
    <n v="0"/>
    <n v="6"/>
    <m/>
    <n v="4"/>
    <n v="5.9080000000000004"/>
    <n v="27.98"/>
    <n v="1.33"/>
    <n v="0.66"/>
    <m/>
    <n v="128"/>
    <n v="106"/>
    <n v="7"/>
    <n v="1"/>
    <n v="33"/>
    <n v="12"/>
    <n v="0"/>
    <m/>
    <n v="1"/>
    <n v="33"/>
    <n v="5"/>
    <n v="1"/>
    <n v="128"/>
    <n v="0.4266666666666713"/>
    <n v="106"/>
    <n v="0.70666666666666478"/>
    <n v="33"/>
    <n v="0.73333333333333295"/>
    <n v="12"/>
    <n v="0.40000000000000013"/>
    <n v="7"/>
    <n v="0.46666666666666679"/>
    <n v="1"/>
    <n v="0.10000000000000014"/>
    <n v="0"/>
    <x v="2"/>
  </r>
  <r>
    <s v="CASTROL"/>
    <x v="1"/>
    <d v="2011-10-29T00:00:00"/>
    <s v="SIN"/>
    <s v="O500"/>
    <x v="111"/>
    <x v="33"/>
    <n v="740886"/>
    <n v="54475"/>
    <n v="0"/>
    <n v="5"/>
    <m/>
    <n v="3"/>
    <n v="6"/>
    <m/>
    <m/>
    <n v="0.63"/>
    <m/>
    <n v="104"/>
    <n v="97"/>
    <n v="9"/>
    <n v="0"/>
    <n v="11"/>
    <n v="12"/>
    <n v="1"/>
    <n v="2"/>
    <n v="1"/>
    <n v="31"/>
    <n v="8"/>
    <n v="1"/>
    <n v="104"/>
    <n v="0.34666666666667079"/>
    <n v="97"/>
    <n v="0.64666666666666439"/>
    <n v="11"/>
    <n v="0.24444444444444399"/>
    <n v="12"/>
    <n v="0.40000000000000013"/>
    <n v="9"/>
    <n v="0.60000000000000009"/>
    <n v="0"/>
    <n v="1.3877787807814457E-16"/>
    <n v="0"/>
    <x v="3"/>
  </r>
  <r>
    <s v="CASTROL"/>
    <x v="1"/>
    <d v="2011-10-29T00:00:00"/>
    <s v="SIN"/>
    <s v="O500"/>
    <x v="111"/>
    <x v="433"/>
    <n v="735102"/>
    <n v="48691"/>
    <n v="0"/>
    <n v="2"/>
    <m/>
    <n v="2"/>
    <n v="5.9"/>
    <m/>
    <m/>
    <n v="0.28000000000000003"/>
    <m/>
    <n v="102"/>
    <n v="53"/>
    <n v="4"/>
    <n v="0"/>
    <n v="8"/>
    <n v="12"/>
    <n v="0"/>
    <n v="0"/>
    <n v="1"/>
    <n v="26"/>
    <n v="6"/>
    <n v="1"/>
    <n v="102"/>
    <n v="0.34000000000000408"/>
    <n v="53"/>
    <n v="0.35333333333333045"/>
    <n v="8"/>
    <n v="0.17777777777777731"/>
    <n v="12"/>
    <n v="0.40000000000000013"/>
    <n v="4"/>
    <n v="0.26666666666666683"/>
    <n v="0"/>
    <n v="1.3877787807814457E-16"/>
    <n v="0"/>
    <x v="4"/>
  </r>
  <r>
    <s v="CASTROL"/>
    <x v="1"/>
    <d v="2011-10-29T00:00:00"/>
    <s v="SIN"/>
    <s v="O500"/>
    <x v="111"/>
    <x v="79"/>
    <n v="666678"/>
    <n v="34405"/>
    <n v="0"/>
    <n v="3"/>
    <m/>
    <n v="4"/>
    <n v="6.2"/>
    <s v=""/>
    <s v=""/>
    <n v="0.68"/>
    <s v=""/>
    <n v="95"/>
    <n v="60"/>
    <n v="5"/>
    <n v="0"/>
    <n v="11"/>
    <n v="11"/>
    <n v="1"/>
    <n v="1"/>
    <n v="1"/>
    <n v="27"/>
    <n v="8"/>
    <n v="1"/>
    <n v="95"/>
    <n v="0.31666666666667059"/>
    <n v="60"/>
    <n v="0.39999999999999702"/>
    <n v="11"/>
    <n v="0.24444444444444399"/>
    <n v="11"/>
    <n v="0.36666666666666681"/>
    <n v="5"/>
    <n v="0.33333333333333348"/>
    <n v="0"/>
    <n v="1.3877787807814457E-16"/>
    <n v="0"/>
    <x v="5"/>
  </r>
  <r>
    <s v="CASTROL"/>
    <x v="1"/>
    <d v="2011-10-29T00:00:00"/>
    <s v="SIN"/>
    <s v="O500"/>
    <x v="111"/>
    <x v="434"/>
    <n v="664198"/>
    <n v="31925"/>
    <n v="0"/>
    <n v="3"/>
    <m/>
    <n v="5"/>
    <n v="6.2"/>
    <m/>
    <m/>
    <n v="0.77"/>
    <m/>
    <n v="162"/>
    <n v="68"/>
    <n v="7"/>
    <n v="0"/>
    <n v="13"/>
    <n v="14"/>
    <n v="0"/>
    <n v="0"/>
    <n v="2"/>
    <n v="29"/>
    <n v="9"/>
    <n v="2"/>
    <n v="162"/>
    <n v="0.5400000000000047"/>
    <n v="68"/>
    <n v="0.45333333333333026"/>
    <n v="13"/>
    <n v="0.28888888888888842"/>
    <n v="14"/>
    <n v="0.46666666666666679"/>
    <n v="7"/>
    <n v="0.46666666666666679"/>
    <n v="0"/>
    <n v="1.3877787807814457E-16"/>
    <n v="0"/>
    <x v="6"/>
  </r>
  <r>
    <s v="SHELL"/>
    <x v="1"/>
    <d v="2011-10-29T00:00:00"/>
    <s v="SIN"/>
    <s v="O500"/>
    <x v="111"/>
    <x v="435"/>
    <n v="603200"/>
    <n v="139005"/>
    <n v="0"/>
    <n v="6"/>
    <n v="-1"/>
    <n v="10"/>
    <n v="7.1"/>
    <n v="36.9"/>
    <n v="1"/>
    <n v="0.1"/>
    <s v="Clara"/>
    <n v="204"/>
    <n v="88"/>
    <n v="16"/>
    <n v="0"/>
    <n v="17"/>
    <n v="14"/>
    <n v="1"/>
    <n v="0"/>
    <n v="-1"/>
    <n v="40"/>
    <n v="11"/>
    <n v="2"/>
    <n v="204"/>
    <n v="0.68000000000000327"/>
    <n v="88"/>
    <n v="0.58666666666666401"/>
    <n v="17"/>
    <n v="0.37777777777777721"/>
    <n v="14"/>
    <n v="0.46666666666666679"/>
    <n v="16"/>
    <n v="1"/>
    <n v="0"/>
    <n v="1.3877787807814457E-16"/>
    <n v="0"/>
    <x v="7"/>
  </r>
  <r>
    <s v="SHELL"/>
    <x v="1"/>
    <d v="2011-10-29T00:00:00"/>
    <s v="SIN"/>
    <s v="O500"/>
    <x v="111"/>
    <x v="74"/>
    <n v="588399"/>
    <n v="124204"/>
    <n v="0"/>
    <n v="4"/>
    <n v="-1"/>
    <n v="13"/>
    <n v="7.1"/>
    <n v="37.6"/>
    <n v="0.6"/>
    <n v="0.1"/>
    <s v="Clara"/>
    <n v="216"/>
    <n v="94"/>
    <n v="21"/>
    <n v="0"/>
    <n v="12"/>
    <n v="13"/>
    <n v="0"/>
    <n v="1"/>
    <n v="-1"/>
    <n v="42"/>
    <n v="9"/>
    <n v="2"/>
    <n v="216"/>
    <n v="0.72000000000000286"/>
    <n v="94"/>
    <n v="0.62666666666666426"/>
    <n v="12"/>
    <n v="0.26666666666666622"/>
    <n v="13"/>
    <n v="0.43333333333333346"/>
    <n v="21"/>
    <n v="1"/>
    <n v="0"/>
    <n v="1.3877787807814457E-16"/>
    <n v="0"/>
    <x v="8"/>
  </r>
  <r>
    <s v="CASTROL"/>
    <x v="1"/>
    <d v="2011-10-29T00:00:00"/>
    <s v="SIN"/>
    <s v="O500"/>
    <x v="111"/>
    <x v="436"/>
    <n v="559527"/>
    <n v="95332"/>
    <n v="0"/>
    <n v="1.3"/>
    <n v="0"/>
    <n v="14.9"/>
    <n v="6.7"/>
    <n v="37.200000000000003"/>
    <m/>
    <n v="-1"/>
    <s v="Oscura"/>
    <n v="117.4"/>
    <n v="65"/>
    <n v="13.2"/>
    <n v="1.3"/>
    <n v="10.199999999999999"/>
    <n v="9.6999999999999993"/>
    <n v="1"/>
    <n v="0"/>
    <n v="0"/>
    <n v="53.2"/>
    <n v="31.2"/>
    <n v="1.6"/>
    <n v="117"/>
    <n v="0.3900000000000044"/>
    <n v="65"/>
    <n v="0.4333333333333303"/>
    <n v="10"/>
    <n v="0.22222222222222177"/>
    <n v="10"/>
    <n v="0.33339999999999997"/>
    <n v="13"/>
    <n v="0.8666666666666667"/>
    <n v="1"/>
    <n v="0.10000000000000014"/>
    <n v="0"/>
    <x v="9"/>
  </r>
  <r>
    <s v="CASTROL"/>
    <x v="1"/>
    <d v="2011-10-29T00:00:00"/>
    <s v="SIN"/>
    <s v="O500"/>
    <x v="111"/>
    <x v="437"/>
    <n v="527769"/>
    <n v="63574"/>
    <n v="0"/>
    <n v="0"/>
    <n v="0"/>
    <n v="16.3"/>
    <n v="7.2"/>
    <n v="37.4"/>
    <m/>
    <n v="-1"/>
    <s v="Oscura"/>
    <n v="112.3"/>
    <n v="41.4"/>
    <n v="11.1"/>
    <n v="3.6"/>
    <n v="3.7"/>
    <n v="26.7"/>
    <n v="1.3"/>
    <n v="0.9"/>
    <n v="0"/>
    <n v="85.6"/>
    <n v="36.4"/>
    <n v="7.3"/>
    <n v="112"/>
    <n v="0.37333333333333762"/>
    <n v="41"/>
    <n v="0.2733333333333306"/>
    <n v="4"/>
    <n v="8.8888888888888407E-2"/>
    <n v="27"/>
    <n v="0.9"/>
    <n v="11"/>
    <n v="0.73333333333333339"/>
    <n v="4"/>
    <n v="0.40000000000000013"/>
    <n v="0"/>
    <x v="10"/>
  </r>
  <r>
    <m/>
    <x v="1"/>
    <d v="2012-03-19T00:00:00"/>
    <s v="SIN"/>
    <s v="O500"/>
    <x v="112"/>
    <x v="23"/>
    <n v="785041"/>
    <n v="3235"/>
    <n v="0"/>
    <n v="5"/>
    <m/>
    <n v="4"/>
    <n v="7.1"/>
    <m/>
    <m/>
    <n v="0.04"/>
    <m/>
    <n v="50"/>
    <n v="34"/>
    <n v="1"/>
    <n v="0"/>
    <n v="3"/>
    <n v="6"/>
    <n v="1"/>
    <n v="0"/>
    <n v="0"/>
    <n v="60"/>
    <n v="2"/>
    <n v="1"/>
    <n v="50"/>
    <n v="0.16666666666667032"/>
    <n v="34"/>
    <n v="0.22666666666666402"/>
    <n v="3"/>
    <n v="6.666666666666618E-2"/>
    <n v="6"/>
    <n v="0.20000000000000018"/>
    <n v="1"/>
    <n v="6.666666666666686E-2"/>
    <n v="0"/>
    <n v="1.3877787807814457E-16"/>
    <n v="1"/>
    <x v="0"/>
  </r>
  <r>
    <m/>
    <x v="1"/>
    <d v="2012-03-19T00:00:00"/>
    <s v="SIN"/>
    <s v="O500"/>
    <x v="112"/>
    <x v="375"/>
    <n v="781896"/>
    <n v="85148"/>
    <n v="0"/>
    <n v="5"/>
    <m/>
    <n v="4"/>
    <n v="5.8"/>
    <m/>
    <m/>
    <n v="0.05"/>
    <m/>
    <n v="281"/>
    <n v="109"/>
    <n v="7"/>
    <n v="0"/>
    <n v="11"/>
    <n v="20"/>
    <n v="0"/>
    <n v="1"/>
    <n v="1"/>
    <n v="41"/>
    <n v="5"/>
    <n v="1"/>
    <n v="281"/>
    <n v="0.93666666666666731"/>
    <n v="109"/>
    <n v="0.72666666666666491"/>
    <n v="11"/>
    <n v="0.24444444444444399"/>
    <n v="20"/>
    <n v="0.66666666666666674"/>
    <n v="7"/>
    <n v="0.46666666666666679"/>
    <n v="0"/>
    <n v="1.3877787807814457E-16"/>
    <n v="0"/>
    <x v="1"/>
  </r>
  <r>
    <s v="CASTROL"/>
    <x v="1"/>
    <d v="2012-03-19T00:00:00"/>
    <s v="SIN"/>
    <s v="O500"/>
    <x v="112"/>
    <x v="25"/>
    <n v="765645"/>
    <n v="73458"/>
    <n v="0"/>
    <n v="4"/>
    <m/>
    <n v="3"/>
    <n v="6.03"/>
    <n v="28.65"/>
    <n v="1.25"/>
    <n v="0.35"/>
    <m/>
    <n v="116"/>
    <n v="56"/>
    <n v="10"/>
    <n v="0"/>
    <n v="10"/>
    <n v="7"/>
    <n v="0"/>
    <m/>
    <n v="1"/>
    <n v="30"/>
    <n v="4"/>
    <n v="1"/>
    <n v="116"/>
    <n v="0.38666666666667104"/>
    <n v="56"/>
    <n v="0.37333333333333041"/>
    <n v="10"/>
    <n v="0.22222222222222177"/>
    <n v="7"/>
    <n v="0.2333333333333335"/>
    <n v="10"/>
    <n v="0.66666666666666674"/>
    <n v="0"/>
    <n v="1.3877787807814457E-16"/>
    <n v="0"/>
    <x v="2"/>
  </r>
  <r>
    <s v="CASTROL"/>
    <x v="1"/>
    <d v="2012-03-19T00:00:00"/>
    <s v="SIN"/>
    <s v="O500"/>
    <x v="112"/>
    <x v="33"/>
    <n v="744683"/>
    <n v="52496"/>
    <n v="0"/>
    <n v="3"/>
    <m/>
    <n v="2"/>
    <n v="6.1"/>
    <m/>
    <m/>
    <n v="0.37"/>
    <m/>
    <n v="176"/>
    <n v="53"/>
    <n v="16"/>
    <n v="0"/>
    <n v="9"/>
    <n v="13"/>
    <n v="0"/>
    <n v="0"/>
    <n v="1"/>
    <n v="30"/>
    <n v="6"/>
    <n v="1"/>
    <n v="176"/>
    <n v="0.58666666666667089"/>
    <n v="53"/>
    <n v="0.35333333333333045"/>
    <n v="9"/>
    <n v="0.19999999999999954"/>
    <n v="13"/>
    <n v="0.43333333333333346"/>
    <n v="16"/>
    <n v="1"/>
    <n v="0"/>
    <n v="1.3877787807814457E-16"/>
    <n v="0"/>
    <x v="3"/>
  </r>
  <r>
    <s v="Shell ATF VM Plus"/>
    <x v="1"/>
    <d v="2012-03-19T00:00:00"/>
    <s v="SIN"/>
    <s v="O500"/>
    <x v="112"/>
    <x v="72"/>
    <n v="675667"/>
    <n v="31437"/>
    <n v="0"/>
    <n v="4"/>
    <m/>
    <n v="5"/>
    <n v="6.3"/>
    <s v=""/>
    <s v=""/>
    <n v="0.84"/>
    <s v=""/>
    <n v="99"/>
    <n v="59"/>
    <n v="22"/>
    <n v="0"/>
    <n v="12"/>
    <n v="11"/>
    <n v="0"/>
    <n v="0"/>
    <n v="1"/>
    <n v="31"/>
    <n v="8"/>
    <n v="1"/>
    <n v="99"/>
    <n v="0.33000000000000401"/>
    <n v="59"/>
    <n v="0.39333333333333037"/>
    <n v="12"/>
    <n v="0.26666666666666622"/>
    <n v="11"/>
    <n v="0.36666666666666681"/>
    <n v="22"/>
    <n v="1"/>
    <n v="0"/>
    <n v="1.3877787807814457E-16"/>
    <n v="0"/>
    <x v="4"/>
  </r>
  <r>
    <s v="SHELL"/>
    <x v="1"/>
    <d v="2012-03-19T00:00:00"/>
    <s v="SIN"/>
    <s v="O500"/>
    <x v="112"/>
    <x v="317"/>
    <n v="632273"/>
    <n v="181083"/>
    <n v="0"/>
    <n v="4"/>
    <n v="0"/>
    <n v="14"/>
    <n v="7"/>
    <n v="36.799999999999997"/>
    <n v="1"/>
    <n v="0.1"/>
    <s v="Clara"/>
    <n v="223"/>
    <n v="119"/>
    <n v="14"/>
    <n v="0"/>
    <n v="20"/>
    <n v="16"/>
    <n v="0"/>
    <n v="1"/>
    <n v="0"/>
    <n v="44"/>
    <n v="23"/>
    <n v="5"/>
    <n v="223"/>
    <n v="0.74333333333333595"/>
    <n v="119"/>
    <n v="0.793333333333332"/>
    <n v="20"/>
    <n v="0.44444444444444381"/>
    <n v="16"/>
    <n v="0.53333333333333344"/>
    <n v="14"/>
    <n v="0.93333333333333335"/>
    <n v="0"/>
    <n v="1.3877787807814457E-16"/>
    <n v="0"/>
    <x v="5"/>
  </r>
  <r>
    <s v="SHELL"/>
    <x v="1"/>
    <d v="2012-03-19T00:00:00"/>
    <s v="SIN"/>
    <s v="O500"/>
    <x v="112"/>
    <x v="435"/>
    <n v="592168"/>
    <n v="140978"/>
    <n v="0"/>
    <n v="5"/>
    <n v="-1"/>
    <n v="20"/>
    <n v="7.1"/>
    <n v="36.799999999999997"/>
    <n v="0.3"/>
    <n v="0.1"/>
    <s v="Clara"/>
    <n v="212"/>
    <n v="89"/>
    <n v="22"/>
    <n v="0"/>
    <n v="19"/>
    <n v="15"/>
    <n v="1"/>
    <n v="1"/>
    <n v="-1"/>
    <n v="53"/>
    <n v="26"/>
    <n v="7"/>
    <n v="212"/>
    <n v="0.70666666666666966"/>
    <n v="89"/>
    <n v="0.59333333333333071"/>
    <n v="19"/>
    <n v="0.42222222222222161"/>
    <n v="15"/>
    <n v="0.50000000000000011"/>
    <n v="22"/>
    <n v="1"/>
    <n v="0"/>
    <n v="1.3877787807814457E-16"/>
    <n v="0"/>
    <x v="6"/>
  </r>
  <r>
    <s v="SHELL"/>
    <x v="1"/>
    <d v="2012-03-19T00:00:00"/>
    <s v="SIN"/>
    <s v="O500"/>
    <x v="112"/>
    <x v="149"/>
    <n v="561375"/>
    <n v="110185"/>
    <n v="0"/>
    <n v="1.5"/>
    <n v="0"/>
    <n v="31.6"/>
    <n v="6.8"/>
    <n v="37.700000000000003"/>
    <m/>
    <n v="-1"/>
    <s v="Oscura"/>
    <n v="135.69999999999999"/>
    <n v="57.1"/>
    <n v="15.2"/>
    <n v="3.3"/>
    <n v="17.2"/>
    <n v="17.7"/>
    <n v="0.8"/>
    <n v="0"/>
    <n v="0"/>
    <n v="62.9"/>
    <n v="31.4"/>
    <n v="5.7"/>
    <n v="136"/>
    <n v="0.45333333333333814"/>
    <n v="57"/>
    <n v="0.37999999999999706"/>
    <n v="17"/>
    <n v="0.37777777777777721"/>
    <n v="18"/>
    <n v="0.60000000000000009"/>
    <n v="15"/>
    <n v="1"/>
    <n v="3"/>
    <n v="0.30000000000000016"/>
    <n v="0"/>
    <x v="7"/>
  </r>
  <r>
    <s v="CASTROL"/>
    <x v="1"/>
    <d v="2012-03-19T00:00:00"/>
    <s v="SIN"/>
    <s v="O500"/>
    <x v="112"/>
    <x v="29"/>
    <n v="530808"/>
    <n v="79618"/>
    <n v="0"/>
    <n v="0"/>
    <n v="0"/>
    <n v="26"/>
    <n v="6.7"/>
    <n v="36.5"/>
    <m/>
    <n v="-1"/>
    <s v="Oscura"/>
    <n v="55.9"/>
    <n v="31.5"/>
    <n v="10.3"/>
    <n v="1.1000000000000001"/>
    <n v="15.1"/>
    <n v="13.9"/>
    <n v="1.1000000000000001"/>
    <n v="0"/>
    <n v="0"/>
    <n v="107.2"/>
    <n v="36.700000000000003"/>
    <n v="6.3"/>
    <n v="56"/>
    <n v="0.18666666666667028"/>
    <n v="32"/>
    <n v="0.21333333333333071"/>
    <n v="15"/>
    <n v="0.33333333333333282"/>
    <n v="14"/>
    <n v="0.46666666666666679"/>
    <n v="10"/>
    <n v="0.66666666666666674"/>
    <n v="1"/>
    <n v="0.10000000000000014"/>
    <n v="0"/>
    <x v="8"/>
  </r>
  <r>
    <s v="CASTROL"/>
    <x v="1"/>
    <d v="2012-03-19T00:00:00"/>
    <s v="SIN"/>
    <s v="O500"/>
    <x v="112"/>
    <x v="438"/>
    <n v="526046"/>
    <n v="182081"/>
    <n v="0"/>
    <n v="0"/>
    <n v="0"/>
    <n v="32.6"/>
    <n v="7.8"/>
    <n v="38.299999999999997"/>
    <m/>
    <n v="-1"/>
    <s v="Oscura"/>
    <n v="85.8"/>
    <n v="2.4"/>
    <n v="12.3"/>
    <n v="0.3"/>
    <n v="2.6"/>
    <n v="22.1"/>
    <n v="1.3"/>
    <n v="0.9"/>
    <n v="0"/>
    <n v="198.6"/>
    <n v="65.599999999999994"/>
    <n v="43.6"/>
    <n v="86"/>
    <n v="0.2866666666666704"/>
    <n v="2"/>
    <n v="1.3333333333330852E-2"/>
    <n v="3"/>
    <n v="6.666666666666618E-2"/>
    <n v="22"/>
    <n v="0.73333333333333339"/>
    <n v="12"/>
    <n v="0.8"/>
    <n v="0"/>
    <n v="1.3877787807814457E-16"/>
    <n v="0"/>
    <x v="9"/>
  </r>
  <r>
    <s v="CASTROL"/>
    <x v="1"/>
    <d v="2012-03-19T00:00:00"/>
    <s v="SIN"/>
    <s v="O500"/>
    <x v="112"/>
    <x v="439"/>
    <n v="487580"/>
    <n v="36390"/>
    <n v="0"/>
    <n v="0"/>
    <n v="0"/>
    <n v="34.6"/>
    <n v="6.8"/>
    <n v="37"/>
    <m/>
    <n v="-1"/>
    <s v="Oscura"/>
    <n v="59.4"/>
    <n v="41.2"/>
    <n v="10.9"/>
    <n v="0.8"/>
    <n v="7"/>
    <n v="12.9"/>
    <n v="1.8"/>
    <n v="0.2"/>
    <n v="0"/>
    <n v="194.6"/>
    <n v="38.9"/>
    <n v="2"/>
    <n v="59"/>
    <n v="0.19666666666667026"/>
    <n v="41"/>
    <n v="0.2733333333333306"/>
    <n v="7"/>
    <n v="0.15555555555555509"/>
    <n v="13"/>
    <n v="0.43333333333333346"/>
    <n v="11"/>
    <n v="0.73333333333333339"/>
    <n v="1"/>
    <n v="0.10000000000000014"/>
    <n v="0"/>
    <x v="10"/>
  </r>
  <r>
    <s v="CASTROL"/>
    <x v="1"/>
    <d v="2012-02-13T00:00:00"/>
    <s v="SIN"/>
    <s v="O500"/>
    <x v="113"/>
    <x v="236"/>
    <n v="852663"/>
    <n v="29989"/>
    <n v="0"/>
    <n v="7"/>
    <m/>
    <n v="15"/>
    <n v="7.1"/>
    <m/>
    <m/>
    <n v="0"/>
    <s v="Clara"/>
    <n v="59"/>
    <n v="44"/>
    <n v="1"/>
    <n v="0"/>
    <n v="7"/>
    <n v="9"/>
    <n v="1"/>
    <n v="0"/>
    <n v="1"/>
    <n v="35"/>
    <n v="5"/>
    <n v="1"/>
    <n v="59"/>
    <n v="0.19666666666667026"/>
    <n v="44"/>
    <n v="0.29333333333333056"/>
    <n v="7"/>
    <n v="0.15555555555555509"/>
    <n v="9"/>
    <n v="0.30000000000000016"/>
    <n v="1"/>
    <n v="6.666666666666686E-2"/>
    <n v="0"/>
    <n v="1.3877787807814457E-16"/>
    <n v="1"/>
    <x v="0"/>
  </r>
  <r>
    <m/>
    <x v="1"/>
    <d v="2012-02-13T00:00:00"/>
    <s v="SIN"/>
    <s v="O500"/>
    <x v="113"/>
    <x v="31"/>
    <n v="807865"/>
    <n v="1844"/>
    <n v="0"/>
    <n v="5"/>
    <m/>
    <n v="5"/>
    <n v="6.8"/>
    <m/>
    <m/>
    <n v="0.78"/>
    <m/>
    <n v="25"/>
    <n v="25"/>
    <n v="2"/>
    <n v="0"/>
    <n v="1"/>
    <n v="4"/>
    <n v="0"/>
    <n v="0"/>
    <n v="0"/>
    <n v="89"/>
    <n v="2"/>
    <n v="1"/>
    <n v="25"/>
    <n v="8.3333333333337145E-2"/>
    <n v="25"/>
    <n v="0.16666666666666413"/>
    <n v="1"/>
    <n v="2.222222222222173E-2"/>
    <n v="4"/>
    <n v="0.13333333333333353"/>
    <n v="2"/>
    <n v="0.13333333333333353"/>
    <n v="0"/>
    <n v="1.3877787807814457E-16"/>
    <n v="0"/>
    <x v="1"/>
  </r>
  <r>
    <m/>
    <x v="1"/>
    <d v="2012-02-13T00:00:00"/>
    <s v="SIN"/>
    <s v="O500"/>
    <x v="113"/>
    <x v="375"/>
    <n v="806011"/>
    <n v="84719"/>
    <n v="0"/>
    <n v="4"/>
    <m/>
    <n v="2"/>
    <n v="6.1"/>
    <m/>
    <m/>
    <n v="0.4"/>
    <m/>
    <n v="63"/>
    <n v="99"/>
    <n v="5"/>
    <n v="1"/>
    <n v="6"/>
    <n v="6"/>
    <n v="0"/>
    <n v="1"/>
    <n v="0"/>
    <n v="35"/>
    <n v="5"/>
    <n v="1"/>
    <n v="63"/>
    <n v="0.21000000000000357"/>
    <n v="99"/>
    <n v="0.6"/>
    <n v="6"/>
    <n v="0.13333333333333286"/>
    <n v="6"/>
    <n v="0.20000000000000018"/>
    <n v="5"/>
    <n v="0.33333333333333348"/>
    <n v="1"/>
    <n v="0.10000000000000014"/>
    <n v="0"/>
    <x v="2"/>
  </r>
  <r>
    <m/>
    <x v="1"/>
    <d v="2012-02-13T00:00:00"/>
    <s v="SIN"/>
    <s v="O500"/>
    <x v="113"/>
    <x v="440"/>
    <n v="792693"/>
    <n v="45678"/>
    <n v="0"/>
    <n v="4"/>
    <m/>
    <n v="1"/>
    <n v="6.1"/>
    <m/>
    <m/>
    <n v="0.36"/>
    <m/>
    <n v="81"/>
    <n v="129"/>
    <n v="5"/>
    <n v="1"/>
    <n v="6"/>
    <n v="8"/>
    <n v="0"/>
    <n v="1"/>
    <n v="0"/>
    <n v="41"/>
    <n v="6"/>
    <n v="1"/>
    <n v="81"/>
    <n v="0.27000000000000363"/>
    <n v="129"/>
    <n v="0.8599999999999991"/>
    <n v="6"/>
    <n v="0.13333333333333286"/>
    <n v="8"/>
    <n v="0.26666666666666683"/>
    <n v="5"/>
    <n v="0.33333333333333348"/>
    <n v="1"/>
    <n v="0.10000000000000014"/>
    <n v="0"/>
    <x v="3"/>
  </r>
  <r>
    <s v="CASTROL"/>
    <x v="1"/>
    <d v="2012-02-13T00:00:00"/>
    <s v="SIN"/>
    <s v="O500"/>
    <x v="113"/>
    <x v="139"/>
    <n v="758514"/>
    <n v="64528"/>
    <n v="0"/>
    <n v="3"/>
    <m/>
    <n v="2"/>
    <n v="5.7930000000000001"/>
    <n v="27.39"/>
    <n v="1.32"/>
    <n v="0.41"/>
    <m/>
    <n v="84"/>
    <n v="48"/>
    <n v="4"/>
    <n v="0"/>
    <n v="8"/>
    <n v="9"/>
    <n v="0"/>
    <m/>
    <n v="0"/>
    <n v="32"/>
    <n v="3"/>
    <n v="1"/>
    <n v="84"/>
    <n v="0.28000000000000369"/>
    <n v="48"/>
    <n v="0.31999999999999718"/>
    <n v="8"/>
    <n v="0.17777777777777731"/>
    <n v="9"/>
    <n v="0.30000000000000016"/>
    <n v="4"/>
    <n v="0.26666666666666683"/>
    <n v="0"/>
    <n v="1.3877787807814457E-16"/>
    <n v="0"/>
    <x v="4"/>
  </r>
  <r>
    <s v="CASTROL"/>
    <x v="1"/>
    <d v="2012-02-13T00:00:00"/>
    <s v="SIN"/>
    <s v="O500"/>
    <x v="113"/>
    <x v="91"/>
    <n v="740213"/>
    <n v="46227"/>
    <n v="0"/>
    <n v="2"/>
    <m/>
    <n v="1"/>
    <n v="5.9"/>
    <m/>
    <m/>
    <n v="0.37"/>
    <m/>
    <n v="75"/>
    <n v="46"/>
    <n v="4"/>
    <n v="0"/>
    <n v="5"/>
    <n v="9"/>
    <n v="0"/>
    <n v="0"/>
    <n v="1"/>
    <n v="28"/>
    <n v="3"/>
    <n v="1"/>
    <n v="75"/>
    <n v="0.2500000000000035"/>
    <n v="46"/>
    <n v="0.30666666666666387"/>
    <n v="5"/>
    <n v="0.11111111111111063"/>
    <n v="9"/>
    <n v="0.30000000000000016"/>
    <n v="4"/>
    <n v="0.26666666666666683"/>
    <n v="0"/>
    <n v="1.3877787807814457E-16"/>
    <n v="0"/>
    <x v="5"/>
  </r>
  <r>
    <s v="Shell ATF VM"/>
    <x v="1"/>
    <d v="2012-02-13T00:00:00"/>
    <s v="SIN"/>
    <s v="O500"/>
    <x v="113"/>
    <x v="166"/>
    <n v="669096"/>
    <n v="31635"/>
    <n v="0"/>
    <n v="3"/>
    <m/>
    <n v="3"/>
    <n v="6.2"/>
    <m/>
    <m/>
    <n v="0.8"/>
    <m/>
    <n v="91"/>
    <n v="55"/>
    <n v="5"/>
    <n v="0"/>
    <n v="7"/>
    <n v="10"/>
    <n v="0"/>
    <n v="0"/>
    <n v="0"/>
    <n v="35"/>
    <n v="4"/>
    <n v="1"/>
    <n v="91"/>
    <n v="0.30333333333333717"/>
    <n v="55"/>
    <n v="0.36666666666666375"/>
    <n v="7"/>
    <n v="0.15555555555555509"/>
    <n v="10"/>
    <n v="0.33339999999999997"/>
    <n v="5"/>
    <n v="0.33333333333333348"/>
    <n v="0"/>
    <n v="1.3877787807814457E-16"/>
    <n v="0"/>
    <x v="6"/>
  </r>
  <r>
    <s v="Shell ATF VM Plus"/>
    <x v="1"/>
    <d v="2012-02-13T00:00:00"/>
    <s v="SIN"/>
    <s v="O500"/>
    <x v="113"/>
    <x v="441"/>
    <n v="637461"/>
    <n v="155421"/>
    <n v="0"/>
    <n v="4"/>
    <m/>
    <n v="10"/>
    <n v="7.2"/>
    <n v="37.299999999999997"/>
    <n v="0.4"/>
    <n v="0.1"/>
    <s v="Clara"/>
    <n v="247"/>
    <n v="117"/>
    <n v="9"/>
    <n v="1"/>
    <n v="17"/>
    <n v="17"/>
    <n v="0"/>
    <n v="1"/>
    <n v="0"/>
    <n v="33"/>
    <n v="11"/>
    <n v="2"/>
    <n v="247"/>
    <n v="0.82333333333333514"/>
    <n v="117"/>
    <n v="0.77999999999999858"/>
    <n v="17"/>
    <n v="0.37777777777777721"/>
    <n v="17"/>
    <n v="0.56666666666666676"/>
    <n v="9"/>
    <n v="0.60000000000000009"/>
    <n v="1"/>
    <n v="0.10000000000000014"/>
    <n v="0"/>
    <x v="7"/>
  </r>
  <r>
    <s v="SHELL"/>
    <x v="1"/>
    <d v="2012-02-13T00:00:00"/>
    <s v="SIN"/>
    <s v="O500"/>
    <x v="113"/>
    <x v="259"/>
    <n v="644230"/>
    <n v="168624"/>
    <n v="0"/>
    <n v="6"/>
    <m/>
    <n v="15"/>
    <n v="7.1"/>
    <n v="37.200000000000003"/>
    <n v="0.9"/>
    <n v="0"/>
    <s v="Clara"/>
    <n v="280"/>
    <n v="144"/>
    <n v="62"/>
    <n v="0"/>
    <n v="31"/>
    <n v="18"/>
    <n v="0"/>
    <n v="1"/>
    <n v="0"/>
    <n v="43"/>
    <n v="26"/>
    <n v="4"/>
    <n v="280"/>
    <n v="0.93330000000000002"/>
    <n v="144"/>
    <n v="0.95999999999999974"/>
    <n v="31"/>
    <n v="0.68888888888888844"/>
    <n v="18"/>
    <n v="0.60000000000000009"/>
    <n v="62"/>
    <n v="1"/>
    <n v="0"/>
    <n v="1.3877787807814457E-16"/>
    <n v="0"/>
    <x v="8"/>
  </r>
  <r>
    <s v="SHELL"/>
    <x v="1"/>
    <d v="2012-02-13T00:00:00"/>
    <s v="SIN"/>
    <s v="O500"/>
    <x v="113"/>
    <x v="122"/>
    <n v="634531"/>
    <n v="158925"/>
    <n v="0"/>
    <n v="8"/>
    <n v="0"/>
    <n v="15"/>
    <n v="7.1"/>
    <n v="36.700000000000003"/>
    <n v="0"/>
    <n v="0.1"/>
    <s v="Clara"/>
    <n v="337"/>
    <n v="163"/>
    <n v="65"/>
    <n v="0"/>
    <n v="34"/>
    <n v="23"/>
    <n v="0"/>
    <n v="1"/>
    <n v="0"/>
    <n v="47"/>
    <n v="32"/>
    <n v="4"/>
    <n v="337"/>
    <n v="1.3"/>
    <n v="163"/>
    <n v="1"/>
    <n v="34"/>
    <n v="0.7555555555555552"/>
    <n v="23"/>
    <n v="0.76666666666666672"/>
    <n v="65"/>
    <n v="1"/>
    <n v="0"/>
    <n v="1.3877787807814457E-16"/>
    <n v="0"/>
    <x v="9"/>
  </r>
  <r>
    <s v="SHELL"/>
    <x v="1"/>
    <d v="2012-02-13T00:00:00"/>
    <s v="SIN"/>
    <s v="O500"/>
    <x v="113"/>
    <x v="435"/>
    <n v="602771"/>
    <n v="127165"/>
    <n v="0"/>
    <n v="8"/>
    <n v="-1"/>
    <n v="18"/>
    <n v="7.1"/>
    <n v="36.9"/>
    <n v="0.3"/>
    <n v="0.1"/>
    <s v="Clara"/>
    <n v="269"/>
    <n v="123"/>
    <n v="13"/>
    <n v="0"/>
    <n v="40"/>
    <n v="18"/>
    <n v="1"/>
    <n v="1"/>
    <n v="-1"/>
    <n v="47"/>
    <n v="26"/>
    <n v="4"/>
    <n v="269"/>
    <n v="0.89666666666666772"/>
    <n v="123"/>
    <n v="0.81999999999999884"/>
    <n v="40"/>
    <n v="0.88888888888888873"/>
    <n v="18"/>
    <n v="0.60000000000000009"/>
    <n v="13"/>
    <n v="0.8666666666666667"/>
    <n v="0"/>
    <n v="1.3877787807814457E-16"/>
    <n v="0"/>
    <x v="10"/>
  </r>
  <r>
    <s v="CASTROL"/>
    <x v="1"/>
    <d v="2012-02-13T00:00:00"/>
    <s v="SIN"/>
    <s v="O500"/>
    <x v="113"/>
    <x v="363"/>
    <n v="573353"/>
    <n v="97746"/>
    <n v="0"/>
    <n v="35.1"/>
    <n v="0"/>
    <n v="22.6"/>
    <n v="6.9"/>
    <n v="37.5"/>
    <m/>
    <n v="-1"/>
    <s v="Oscura"/>
    <n v="134.80000000000001"/>
    <n v="76.900000000000006"/>
    <n v="53.1"/>
    <n v="3.5"/>
    <n v="31.4"/>
    <n v="17.399999999999999"/>
    <n v="1.9"/>
    <n v="0"/>
    <n v="0"/>
    <n v="61.4"/>
    <n v="28.6"/>
    <n v="1.4"/>
    <n v="135"/>
    <n v="0.45000000000000479"/>
    <n v="77"/>
    <n v="0.5133333333333302"/>
    <n v="31"/>
    <n v="0.68888888888888844"/>
    <n v="17"/>
    <n v="0.56666666666666676"/>
    <n v="53"/>
    <n v="1"/>
    <n v="4"/>
    <n v="0.40000000000000013"/>
    <n v="0"/>
    <x v="11"/>
  </r>
  <r>
    <s v="CASTROL"/>
    <x v="1"/>
    <d v="2012-02-13T00:00:00"/>
    <s v="SIN"/>
    <s v="O500"/>
    <x v="113"/>
    <x v="112"/>
    <n v="538648"/>
    <n v="63042"/>
    <n v="0"/>
    <n v="0"/>
    <n v="0"/>
    <n v="25.7"/>
    <n v="6.9"/>
    <n v="35.799999999999997"/>
    <m/>
    <n v="-1"/>
    <s v="Oscura"/>
    <n v="79.7"/>
    <n v="33.5"/>
    <n v="11.2"/>
    <n v="0.2"/>
    <n v="16.8"/>
    <n v="14.5"/>
    <n v="1"/>
    <n v="0"/>
    <n v="0"/>
    <n v="75.400000000000006"/>
    <n v="40.9"/>
    <n v="1.8"/>
    <n v="80"/>
    <n v="0.26666666666667027"/>
    <n v="34"/>
    <n v="0.22666666666666402"/>
    <n v="17"/>
    <n v="0.37777777777777721"/>
    <n v="15"/>
    <n v="0.50000000000000011"/>
    <n v="11"/>
    <n v="0.73333333333333339"/>
    <n v="0"/>
    <n v="1.3877787807814457E-16"/>
    <n v="0"/>
    <x v="12"/>
  </r>
  <r>
    <s v="CASTROL"/>
    <x v="1"/>
    <d v="2012-02-13T00:00:00"/>
    <s v="SIN"/>
    <s v="O500"/>
    <x v="113"/>
    <x v="442"/>
    <n v="517171"/>
    <n v="41565"/>
    <n v="0"/>
    <n v="0"/>
    <n v="0"/>
    <n v="23.7"/>
    <n v="6.7"/>
    <n v="37.6"/>
    <m/>
    <n v="-1"/>
    <s v="Oscura"/>
    <n v="76.099999999999994"/>
    <n v="4.4000000000000004"/>
    <n v="7.4"/>
    <n v="0.1"/>
    <n v="3.3"/>
    <n v="2.8"/>
    <n v="0.6"/>
    <n v="2.9"/>
    <n v="0"/>
    <n v="35.5"/>
    <n v="12.2"/>
    <n v="0.7"/>
    <n v="76"/>
    <n v="0.25333333333333685"/>
    <n v="4"/>
    <n v="2.6666666666664188E-2"/>
    <n v="3"/>
    <n v="6.666666666666618E-2"/>
    <n v="3"/>
    <n v="0.1000000000000002"/>
    <n v="7"/>
    <n v="0.46666666666666679"/>
    <n v="0"/>
    <n v="1.3877787807814457E-16"/>
    <n v="0"/>
    <x v="14"/>
  </r>
  <r>
    <m/>
    <x v="1"/>
    <d v="2015-02-05T00:00:00"/>
    <s v="SIN"/>
    <s v="O500"/>
    <x v="114"/>
    <x v="443"/>
    <n v="805992"/>
    <n v="72205"/>
    <n v="0"/>
    <n v="4"/>
    <m/>
    <n v="4"/>
    <n v="5.9"/>
    <m/>
    <m/>
    <n v="0.14000000000000001"/>
    <m/>
    <n v="92"/>
    <n v="69"/>
    <n v="2"/>
    <n v="0"/>
    <n v="13"/>
    <n v="11"/>
    <n v="0"/>
    <n v="0"/>
    <n v="1"/>
    <n v="32"/>
    <n v="5"/>
    <n v="1"/>
    <n v="92"/>
    <n v="0.30666666666667053"/>
    <n v="69"/>
    <n v="0.45999999999999691"/>
    <n v="13"/>
    <n v="0.28888888888888842"/>
    <n v="11"/>
    <n v="0.36666666666666681"/>
    <n v="2"/>
    <n v="0.13333333333333353"/>
    <n v="0"/>
    <n v="1.3877787807814457E-16"/>
    <n v="1"/>
    <x v="0"/>
  </r>
  <r>
    <m/>
    <x v="1"/>
    <d v="2015-02-05T00:00:00"/>
    <s v="SIN"/>
    <s v="O500"/>
    <x v="114"/>
    <x v="159"/>
    <n v="782230"/>
    <n v="48443"/>
    <n v="0"/>
    <n v="7"/>
    <m/>
    <n v="5"/>
    <n v="5.9"/>
    <m/>
    <m/>
    <n v="0.05"/>
    <m/>
    <n v="82"/>
    <n v="68"/>
    <n v="2"/>
    <n v="0"/>
    <n v="11"/>
    <n v="7"/>
    <n v="0"/>
    <n v="0"/>
    <n v="0"/>
    <n v="39"/>
    <n v="5"/>
    <n v="1"/>
    <n v="82"/>
    <n v="0.27333333333333698"/>
    <n v="68"/>
    <n v="0.45333333333333026"/>
    <n v="11"/>
    <n v="0.24444444444444399"/>
    <n v="7"/>
    <n v="0.2333333333333335"/>
    <n v="2"/>
    <n v="0.13333333333333353"/>
    <n v="0"/>
    <n v="1.3877787807814457E-16"/>
    <n v="0"/>
    <x v="1"/>
  </r>
  <r>
    <s v="CASTROL"/>
    <x v="1"/>
    <d v="2015-02-05T00:00:00"/>
    <s v="SIN"/>
    <s v="O500"/>
    <x v="114"/>
    <x v="96"/>
    <n v="752888"/>
    <n v="4562"/>
    <n v="0"/>
    <n v="2"/>
    <m/>
    <n v="8"/>
    <n v="6.3170000000000002"/>
    <n v="29.29"/>
    <n v="0.96"/>
    <n v="0.05"/>
    <m/>
    <n v="24"/>
    <n v="22"/>
    <n v="194"/>
    <n v="0"/>
    <n v="3"/>
    <n v="0"/>
    <n v="0"/>
    <m/>
    <n v="0"/>
    <n v="30"/>
    <n v="4"/>
    <n v="1"/>
    <n v="24"/>
    <n v="8.0000000000003818E-2"/>
    <n v="22"/>
    <n v="0.14666666666666417"/>
    <n v="3"/>
    <n v="6.666666666666618E-2"/>
    <n v="0"/>
    <n v="2.0816681711721685E-16"/>
    <n v="194"/>
    <n v="1"/>
    <n v="0"/>
    <n v="1.3877787807814457E-16"/>
    <n v="0"/>
    <x v="2"/>
  </r>
  <r>
    <s v="CASTROL"/>
    <x v="1"/>
    <d v="2015-02-05T00:00:00"/>
    <s v="CON"/>
    <s v="O500"/>
    <x v="114"/>
    <x v="310"/>
    <n v="736638"/>
    <n v="50519"/>
    <n v="0"/>
    <n v="6"/>
    <m/>
    <n v="2"/>
    <n v="6.1"/>
    <m/>
    <m/>
    <n v="0.17"/>
    <m/>
    <n v="63"/>
    <n v="66"/>
    <n v="6"/>
    <n v="0"/>
    <n v="13"/>
    <n v="7"/>
    <n v="1"/>
    <n v="1"/>
    <n v="0"/>
    <n v="34"/>
    <n v="4"/>
    <n v="1"/>
    <n v="63"/>
    <n v="0.21000000000000357"/>
    <n v="66"/>
    <n v="0.43999999999999695"/>
    <n v="13"/>
    <n v="0.28888888888888842"/>
    <n v="7"/>
    <n v="0.2333333333333335"/>
    <n v="6"/>
    <n v="0.40000000000000013"/>
    <n v="0"/>
    <n v="1.3877787807814457E-16"/>
    <n v="0"/>
    <x v="3"/>
  </r>
  <r>
    <s v="CASTROL"/>
    <x v="1"/>
    <d v="2015-02-05T00:00:00"/>
    <s v="CON"/>
    <s v="O500"/>
    <x v="114"/>
    <x v="444"/>
    <n v="667401"/>
    <n v="30743"/>
    <n v="0"/>
    <n v="4"/>
    <m/>
    <n v="2"/>
    <n v="6.3"/>
    <s v=""/>
    <s v=""/>
    <n v="0.86"/>
    <s v=""/>
    <n v="52"/>
    <n v="50"/>
    <n v="9"/>
    <n v="0"/>
    <n v="7"/>
    <n v="5"/>
    <n v="0"/>
    <n v="0"/>
    <n v="0"/>
    <n v="26"/>
    <n v="3"/>
    <n v="0"/>
    <n v="52"/>
    <n v="0.17333333333333698"/>
    <n v="50"/>
    <n v="0.33333333333333048"/>
    <n v="7"/>
    <n v="0.15555555555555509"/>
    <n v="5"/>
    <n v="0.16666666666666685"/>
    <n v="9"/>
    <n v="0.60000000000000009"/>
    <n v="0"/>
    <n v="1.3877787807814457E-16"/>
    <n v="0"/>
    <x v="4"/>
  </r>
  <r>
    <s v="CASTROL"/>
    <x v="1"/>
    <d v="2015-02-05T00:00:00"/>
    <s v="CON"/>
    <s v="O500"/>
    <x v="114"/>
    <x v="301"/>
    <n v="636658"/>
    <n v="126306"/>
    <n v="0"/>
    <n v="3"/>
    <m/>
    <n v="5"/>
    <n v="7.2"/>
    <n v="37.4"/>
    <n v="1.1000000000000001"/>
    <n v="0.1"/>
    <s v="Clara"/>
    <n v="112"/>
    <n v="112"/>
    <n v="7"/>
    <n v="1"/>
    <n v="9"/>
    <n v="10"/>
    <n v="0"/>
    <n v="0"/>
    <n v="0"/>
    <n v="35"/>
    <n v="6"/>
    <n v="1"/>
    <n v="112"/>
    <n v="0.37333333333333762"/>
    <n v="112"/>
    <n v="0.74666666666666504"/>
    <n v="9"/>
    <n v="0.19999999999999954"/>
    <n v="10"/>
    <n v="0.33339999999999997"/>
    <n v="7"/>
    <n v="0.46666666666666679"/>
    <n v="1"/>
    <n v="0.10000000000000014"/>
    <n v="0"/>
    <x v="5"/>
  </r>
  <r>
    <s v="SHELL"/>
    <x v="1"/>
    <d v="2015-02-05T00:00:00"/>
    <s v="CON"/>
    <s v="O500"/>
    <x v="114"/>
    <x v="358"/>
    <n v="608883"/>
    <n v="126843"/>
    <n v="0"/>
    <n v="2"/>
    <n v="0"/>
    <n v="9"/>
    <n v="7.1"/>
    <n v="37.5"/>
    <n v="0"/>
    <n v="0.1"/>
    <s v="Clara"/>
    <n v="200"/>
    <n v="93"/>
    <n v="10"/>
    <n v="0"/>
    <n v="10"/>
    <n v="17"/>
    <n v="1"/>
    <n v="0"/>
    <n v="0"/>
    <n v="29"/>
    <n v="10"/>
    <n v="2"/>
    <n v="200"/>
    <n v="0.66666666666667007"/>
    <n v="93"/>
    <n v="0.62"/>
    <n v="10"/>
    <n v="0.22222222222222177"/>
    <n v="17"/>
    <n v="0.56666666666666676"/>
    <n v="10"/>
    <n v="0.66666666666666674"/>
    <n v="0"/>
    <n v="1.3877787807814457E-16"/>
    <n v="0"/>
    <x v="6"/>
  </r>
  <r>
    <s v="SHELL"/>
    <x v="1"/>
    <d v="2015-02-05T00:00:00"/>
    <s v="CON"/>
    <s v="O500"/>
    <x v="114"/>
    <x v="28"/>
    <n v="576171"/>
    <n v="94131"/>
    <n v="0"/>
    <n v="4"/>
    <n v="-1"/>
    <n v="8"/>
    <n v="7.1"/>
    <n v="38.1"/>
    <n v="1.1000000000000001"/>
    <n v="0"/>
    <s v="Clara"/>
    <n v="156"/>
    <n v="92"/>
    <n v="8"/>
    <n v="0"/>
    <n v="9"/>
    <n v="11"/>
    <n v="0"/>
    <n v="0"/>
    <n v="-1"/>
    <n v="32"/>
    <n v="8"/>
    <n v="2"/>
    <n v="156"/>
    <n v="0.5200000000000049"/>
    <n v="92"/>
    <n v="0.61333333333333084"/>
    <n v="9"/>
    <n v="0.19999999999999954"/>
    <n v="11"/>
    <n v="0.36666666666666681"/>
    <n v="8"/>
    <n v="0.53333333333333344"/>
    <n v="0"/>
    <n v="1.3877787807814457E-16"/>
    <n v="0"/>
    <x v="7"/>
  </r>
  <r>
    <s v="SHELL"/>
    <x v="1"/>
    <d v="2015-02-05T00:00:00"/>
    <s v="CON"/>
    <s v="O500"/>
    <x v="114"/>
    <x v="340"/>
    <n v="548892"/>
    <n v="66852"/>
    <n v="0"/>
    <n v="2.4"/>
    <n v="0"/>
    <n v="9"/>
    <n v="6.9"/>
    <n v="38"/>
    <m/>
    <n v="-1"/>
    <s v="Oscura"/>
    <n v="63.6"/>
    <n v="29.4"/>
    <n v="2"/>
    <n v="1.8"/>
    <n v="5.0999999999999996"/>
    <n v="6.4"/>
    <n v="1.1000000000000001"/>
    <n v="0"/>
    <n v="0"/>
    <n v="35.6"/>
    <n v="23.2"/>
    <n v="0"/>
    <n v="64"/>
    <n v="0.2133333333333369"/>
    <n v="29"/>
    <n v="0.19333333333333075"/>
    <n v="5"/>
    <n v="0.11111111111111063"/>
    <n v="6"/>
    <n v="0.20000000000000018"/>
    <n v="2"/>
    <n v="0.13333333333333353"/>
    <n v="2"/>
    <n v="0.20000000000000015"/>
    <n v="0"/>
    <x v="8"/>
  </r>
  <r>
    <s v="CASTROL"/>
    <x v="1"/>
    <d v="2015-02-05T00:00:00"/>
    <s v="CON"/>
    <s v="O500"/>
    <x v="114"/>
    <x v="445"/>
    <n v="513259"/>
    <n v="31219"/>
    <n v="0"/>
    <n v="0"/>
    <n v="0"/>
    <n v="7.7"/>
    <n v="6.8"/>
    <n v="40.799999999999997"/>
    <m/>
    <n v="-1"/>
    <s v="Oscura"/>
    <n v="30.8"/>
    <n v="1.3"/>
    <n v="1.2"/>
    <n v="0"/>
    <n v="3"/>
    <n v="2.6"/>
    <n v="0.9"/>
    <n v="2.7"/>
    <n v="0"/>
    <n v="26.9"/>
    <n v="16.5"/>
    <n v="0"/>
    <n v="31"/>
    <n v="0.10333333333333711"/>
    <n v="1"/>
    <n v="6.6666666666641847E-3"/>
    <n v="3"/>
    <n v="6.666666666666618E-2"/>
    <n v="3"/>
    <n v="0.1000000000000002"/>
    <n v="1"/>
    <n v="6.666666666666686E-2"/>
    <n v="0"/>
    <n v="1.3877787807814457E-16"/>
    <n v="0"/>
    <x v="9"/>
  </r>
  <r>
    <s v="CASTROL"/>
    <x v="1"/>
    <d v="2014-12-24T00:00:00"/>
    <s v="SIN"/>
    <s v="O500"/>
    <x v="115"/>
    <x v="347"/>
    <n v="861195"/>
    <n v="31221"/>
    <n v="0"/>
    <n v="4"/>
    <m/>
    <n v="1"/>
    <n v="6.9"/>
    <m/>
    <m/>
    <n v="0"/>
    <s v="Clara"/>
    <n v="68"/>
    <n v="1"/>
    <n v="1"/>
    <n v="0"/>
    <n v="5"/>
    <n v="4"/>
    <n v="0"/>
    <n v="1"/>
    <n v="0"/>
    <n v="34"/>
    <n v="4"/>
    <n v="0"/>
    <n v="68"/>
    <n v="0.22666666666667021"/>
    <n v="1"/>
    <n v="6.6666666666641847E-3"/>
    <n v="5"/>
    <n v="0.11111111111111063"/>
    <n v="4"/>
    <n v="0.13333333333333353"/>
    <n v="1"/>
    <n v="6.666666666666686E-2"/>
    <n v="0"/>
    <n v="1.3877787807814457E-16"/>
    <n v="1"/>
    <x v="0"/>
  </r>
  <r>
    <m/>
    <x v="1"/>
    <d v="2014-12-24T00:00:00"/>
    <s v="SIN"/>
    <s v="O500"/>
    <x v="115"/>
    <x v="268"/>
    <n v="830143"/>
    <n v="85043"/>
    <n v="0"/>
    <n v="8"/>
    <m/>
    <n v="3"/>
    <n v="6"/>
    <m/>
    <m/>
    <n v="0.81"/>
    <m/>
    <n v="239"/>
    <n v="135"/>
    <n v="4"/>
    <n v="0"/>
    <n v="14"/>
    <n v="10"/>
    <n v="0"/>
    <n v="2"/>
    <n v="1"/>
    <n v="56"/>
    <n v="23"/>
    <n v="1"/>
    <n v="239"/>
    <n v="0.79666666666666874"/>
    <n v="135"/>
    <n v="0.89999999999999936"/>
    <n v="14"/>
    <n v="0.31111111111111062"/>
    <n v="10"/>
    <n v="0.33339999999999997"/>
    <n v="4"/>
    <n v="0.26666666666666683"/>
    <n v="0"/>
    <n v="1.3877787807814457E-16"/>
    <n v="0"/>
    <x v="1"/>
  </r>
  <r>
    <s v="CASTROL"/>
    <x v="1"/>
    <d v="2014-12-24T00:00:00"/>
    <s v="SIN"/>
    <s v="O500"/>
    <x v="115"/>
    <x v="2"/>
    <n v="762028"/>
    <n v="12581"/>
    <n v="0"/>
    <n v="9"/>
    <m/>
    <n v="2"/>
    <n v="6.2389999999999999"/>
    <n v="26.76"/>
    <n v="1.2"/>
    <n v="0.03"/>
    <m/>
    <n v="19"/>
    <n v="36"/>
    <n v="2"/>
    <n v="0"/>
    <n v="11"/>
    <n v="1"/>
    <n v="0"/>
    <m/>
    <n v="0"/>
    <n v="26"/>
    <n v="2"/>
    <n v="1"/>
    <n v="19"/>
    <n v="6.3333333333337183E-2"/>
    <n v="36"/>
    <n v="0.23999999999999733"/>
    <n v="11"/>
    <n v="0.24444444444444399"/>
    <n v="1"/>
    <n v="3.3333333333333541E-2"/>
    <n v="2"/>
    <n v="0.13333333333333353"/>
    <n v="0"/>
    <n v="1.3877787807814457E-16"/>
    <n v="0"/>
    <x v="2"/>
  </r>
  <r>
    <s v="CASTROL"/>
    <x v="1"/>
    <d v="2014-12-24T00:00:00"/>
    <s v="CON"/>
    <s v="O500"/>
    <x v="115"/>
    <x v="310"/>
    <n v="743944"/>
    <n v="56628"/>
    <n v="0"/>
    <n v="13"/>
    <m/>
    <n v="3"/>
    <n v="5.7"/>
    <m/>
    <m/>
    <n v="0.34"/>
    <m/>
    <n v="96"/>
    <n v="99"/>
    <n v="9"/>
    <n v="0"/>
    <n v="39"/>
    <n v="10"/>
    <n v="1"/>
    <n v="2"/>
    <n v="1"/>
    <n v="29"/>
    <n v="5"/>
    <n v="1"/>
    <n v="96"/>
    <n v="0.32000000000000395"/>
    <n v="99"/>
    <n v="0.6"/>
    <n v="39"/>
    <n v="0.86666666666666647"/>
    <n v="10"/>
    <n v="0.33339999999999997"/>
    <n v="9"/>
    <n v="0.60000000000000009"/>
    <n v="0"/>
    <n v="1.3877787807814457E-16"/>
    <n v="0"/>
    <x v="3"/>
  </r>
  <r>
    <s v="CASTROL"/>
    <x v="1"/>
    <d v="2014-12-24T00:00:00"/>
    <s v="CON"/>
    <s v="O500"/>
    <x v="115"/>
    <x v="365"/>
    <n v="667340"/>
    <n v="31829"/>
    <n v="0"/>
    <n v="6"/>
    <m/>
    <n v="3"/>
    <n v="6"/>
    <s v=""/>
    <s v=""/>
    <n v="0.86"/>
    <s v=""/>
    <n v="96"/>
    <n v="59"/>
    <n v="18"/>
    <n v="0"/>
    <n v="34"/>
    <n v="11"/>
    <n v="0"/>
    <n v="0"/>
    <n v="1"/>
    <n v="30"/>
    <n v="5"/>
    <n v="1"/>
    <n v="96"/>
    <n v="0.32000000000000395"/>
    <n v="59"/>
    <n v="0.39333333333333037"/>
    <n v="34"/>
    <n v="0.7555555555555552"/>
    <n v="11"/>
    <n v="0.36666666666666681"/>
    <n v="18"/>
    <n v="1"/>
    <n v="0"/>
    <n v="1.3877787807814457E-16"/>
    <n v="0"/>
    <x v="4"/>
  </r>
  <r>
    <s v="CASTROL"/>
    <x v="1"/>
    <d v="2014-12-24T00:00:00"/>
    <s v="CON"/>
    <s v="O500"/>
    <x v="115"/>
    <x v="446"/>
    <n v="635511"/>
    <n v="184360"/>
    <n v="0"/>
    <n v="10"/>
    <n v="0"/>
    <n v="10"/>
    <n v="7"/>
    <n v="36.200000000000003"/>
    <n v="0.5"/>
    <n v="0.1"/>
    <s v="Clara"/>
    <n v="227"/>
    <n v="113"/>
    <n v="58"/>
    <n v="0"/>
    <n v="60"/>
    <n v="17"/>
    <n v="0"/>
    <n v="1"/>
    <n v="0"/>
    <n v="56"/>
    <n v="17"/>
    <n v="4"/>
    <n v="227"/>
    <n v="0.75666666666666915"/>
    <n v="113"/>
    <n v="0.75333333333333174"/>
    <n v="60"/>
    <n v="1"/>
    <n v="17"/>
    <n v="0.56666666666666676"/>
    <n v="58"/>
    <n v="1"/>
    <n v="0"/>
    <n v="1.3877787807814457E-16"/>
    <n v="0"/>
    <x v="5"/>
  </r>
  <r>
    <s v="SHELL"/>
    <x v="1"/>
    <d v="2014-12-24T00:00:00"/>
    <s v="CON"/>
    <s v="O500"/>
    <x v="115"/>
    <x v="390"/>
    <n v="605001"/>
    <n v="94649"/>
    <n v="0"/>
    <n v="4"/>
    <n v="-1"/>
    <n v="5"/>
    <n v="7.2"/>
    <n v="37.299999999999997"/>
    <n v="0.1"/>
    <n v="0.1"/>
    <s v="Clara"/>
    <n v="100"/>
    <n v="100"/>
    <n v="7"/>
    <n v="1"/>
    <n v="9"/>
    <n v="10"/>
    <n v="0"/>
    <n v="1"/>
    <n v="-1"/>
    <n v="34"/>
    <n v="7"/>
    <n v="1"/>
    <n v="100"/>
    <n v="0.33333333333333737"/>
    <n v="100"/>
    <n v="0.66666666666666452"/>
    <n v="9"/>
    <n v="0.19999999999999954"/>
    <n v="10"/>
    <n v="0.33339999999999997"/>
    <n v="7"/>
    <n v="0.46666666666666679"/>
    <n v="1"/>
    <n v="0.10000000000000014"/>
    <n v="0"/>
    <x v="6"/>
  </r>
  <r>
    <s v="SHELL"/>
    <x v="1"/>
    <d v="2014-12-24T00:00:00"/>
    <s v="CON"/>
    <s v="O500"/>
    <x v="115"/>
    <x v="363"/>
    <n v="572944"/>
    <n v="62592"/>
    <n v="0"/>
    <n v="29.7"/>
    <n v="0"/>
    <n v="9.8000000000000007"/>
    <n v="7"/>
    <n v="37.299999999999997"/>
    <m/>
    <n v="-1"/>
    <s v="Oscura"/>
    <n v="72.900000000000006"/>
    <n v="82.7"/>
    <n v="15.7"/>
    <n v="20.5"/>
    <n v="12.9"/>
    <n v="20.100000000000001"/>
    <n v="8"/>
    <n v="0"/>
    <n v="0"/>
    <n v="65.599999999999994"/>
    <n v="25.5"/>
    <n v="6.2"/>
    <n v="73"/>
    <n v="0.24333333333333684"/>
    <n v="83"/>
    <n v="0.55333333333333046"/>
    <n v="13"/>
    <n v="0.28888888888888842"/>
    <n v="20"/>
    <n v="0.66666666666666674"/>
    <n v="16"/>
    <n v="1"/>
    <n v="21"/>
    <n v="1"/>
    <n v="0"/>
    <x v="7"/>
  </r>
  <r>
    <s v="CASTROL"/>
    <x v="1"/>
    <d v="2014-12-24T00:00:00"/>
    <s v="CON"/>
    <s v="O500"/>
    <x v="115"/>
    <x v="174"/>
    <n v="538187"/>
    <n v="27835"/>
    <n v="0"/>
    <n v="1.7"/>
    <n v="0"/>
    <n v="4.5"/>
    <n v="7.1"/>
    <n v="36.5"/>
    <m/>
    <n v="-1"/>
    <s v="Oscura"/>
    <n v="46.3"/>
    <n v="58.2"/>
    <n v="2.2000000000000002"/>
    <n v="0"/>
    <n v="4.4000000000000004"/>
    <n v="8"/>
    <n v="1.2"/>
    <n v="0"/>
    <n v="0"/>
    <n v="31.4"/>
    <n v="26.6"/>
    <n v="8.9"/>
    <n v="46"/>
    <n v="0.15333333333333701"/>
    <n v="58"/>
    <n v="0.38666666666666372"/>
    <n v="4"/>
    <n v="8.8888888888888407E-2"/>
    <n v="8"/>
    <n v="0.26666666666666683"/>
    <n v="2"/>
    <n v="0.13333333333333353"/>
    <n v="0"/>
    <n v="1.3877787807814457E-16"/>
    <n v="0"/>
    <x v="8"/>
  </r>
  <r>
    <s v="CASTROL"/>
    <x v="1"/>
    <d v="2014-12-24T00:00:00"/>
    <s v="CON"/>
    <s v="O500"/>
    <x v="115"/>
    <x v="447"/>
    <n v="510352"/>
    <n v="60952"/>
    <n v="0"/>
    <n v="0"/>
    <n v="0"/>
    <n v="11.7"/>
    <n v="7.1"/>
    <n v="37.700000000000003"/>
    <m/>
    <m/>
    <s v="Oscura"/>
    <n v="66.599999999999994"/>
    <n v="70"/>
    <n v="8.1999999999999993"/>
    <n v="7.4"/>
    <n v="3.4"/>
    <n v="12.1"/>
    <n v="1.6"/>
    <n v="0"/>
    <n v="0"/>
    <n v="82.8"/>
    <n v="32.5"/>
    <n v="7.9"/>
    <n v="67"/>
    <n v="0.22333333333333688"/>
    <n v="70"/>
    <n v="0.46666666666666357"/>
    <n v="3"/>
    <n v="6.666666666666618E-2"/>
    <n v="12"/>
    <n v="0.40000000000000013"/>
    <n v="8"/>
    <n v="0.53333333333333344"/>
    <n v="7"/>
    <n v="0.70000000000000007"/>
    <n v="0"/>
    <x v="9"/>
  </r>
  <r>
    <s v="CASTROL"/>
    <x v="1"/>
    <d v="2014-12-24T00:00:00"/>
    <s v="CON"/>
    <s v="O500"/>
    <x v="115"/>
    <x v="448"/>
    <n v="480718"/>
    <n v="31318"/>
    <n v="0"/>
    <n v="11.1"/>
    <n v="0"/>
    <n v="17.5"/>
    <n v="6.8"/>
    <n v="38.4"/>
    <m/>
    <n v="-1"/>
    <s v="Oscura"/>
    <n v="33"/>
    <n v="96.6"/>
    <n v="12.5"/>
    <n v="3.4"/>
    <n v="7.7"/>
    <n v="14.5"/>
    <n v="0.7"/>
    <n v="0"/>
    <n v="0"/>
    <n v="76.099999999999994"/>
    <n v="36.799999999999997"/>
    <n v="1.8"/>
    <n v="33"/>
    <n v="0.11000000000000376"/>
    <n v="97"/>
    <n v="0.64666666666666439"/>
    <n v="8"/>
    <n v="0.17777777777777731"/>
    <n v="15"/>
    <n v="0.50000000000000011"/>
    <n v="13"/>
    <n v="0.8666666666666667"/>
    <n v="3"/>
    <n v="0.30000000000000016"/>
    <n v="0"/>
    <x v="10"/>
  </r>
  <r>
    <m/>
    <x v="1"/>
    <d v="2012-05-26T00:00:00"/>
    <s v="SIN"/>
    <s v="O500"/>
    <x v="116"/>
    <x v="210"/>
    <n v="833403"/>
    <n v="49045"/>
    <n v="0"/>
    <n v="4"/>
    <m/>
    <n v="2"/>
    <n v="5.9"/>
    <m/>
    <m/>
    <n v="0.32"/>
    <m/>
    <n v="166"/>
    <n v="70"/>
    <n v="2"/>
    <n v="0"/>
    <n v="14"/>
    <n v="14"/>
    <n v="0"/>
    <n v="1"/>
    <n v="2"/>
    <n v="31"/>
    <n v="4"/>
    <n v="0"/>
    <n v="166"/>
    <n v="0.5533333333333379"/>
    <n v="70"/>
    <n v="0.46666666666666357"/>
    <n v="14"/>
    <n v="0.31111111111111062"/>
    <n v="14"/>
    <n v="0.46666666666666679"/>
    <n v="2"/>
    <n v="0.13333333333333353"/>
    <n v="0"/>
    <n v="1.3877787807814457E-16"/>
    <n v="1"/>
    <x v="0"/>
  </r>
  <r>
    <m/>
    <x v="1"/>
    <d v="2012-05-26T00:00:00"/>
    <s v="SIN"/>
    <s v="O500"/>
    <x v="116"/>
    <x v="320"/>
    <n v="784358"/>
    <n v="97947"/>
    <n v="0"/>
    <n v="6"/>
    <m/>
    <n v="3"/>
    <n v="5.8"/>
    <m/>
    <m/>
    <n v="0.56999999999999995"/>
    <m/>
    <n v="202"/>
    <n v="111"/>
    <n v="8"/>
    <n v="1"/>
    <n v="29"/>
    <n v="16"/>
    <n v="2"/>
    <n v="3"/>
    <n v="2"/>
    <n v="22"/>
    <n v="7"/>
    <n v="1"/>
    <n v="202"/>
    <n v="0.67333333333333667"/>
    <n v="111"/>
    <n v="0.73999999999999833"/>
    <n v="29"/>
    <n v="0.64444444444444393"/>
    <n v="16"/>
    <n v="0.53333333333333344"/>
    <n v="8"/>
    <n v="0.53333333333333344"/>
    <n v="1"/>
    <n v="0.10000000000000014"/>
    <n v="0"/>
    <x v="1"/>
  </r>
  <r>
    <s v="SHELL"/>
    <x v="1"/>
    <d v="2012-05-26T00:00:00"/>
    <s v="SIN"/>
    <s v="O500"/>
    <x v="116"/>
    <x v="424"/>
    <n v="756713"/>
    <n v="63854"/>
    <n v="0"/>
    <n v="4"/>
    <m/>
    <n v="2"/>
    <n v="5.8769999999999998"/>
    <n v="27.4"/>
    <n v="1.29"/>
    <n v="0.37"/>
    <m/>
    <n v="95"/>
    <n v="45"/>
    <n v="3"/>
    <n v="0"/>
    <n v="5"/>
    <n v="11"/>
    <n v="0"/>
    <m/>
    <n v="0"/>
    <n v="33"/>
    <n v="4"/>
    <n v="0"/>
    <n v="95"/>
    <n v="0.31666666666667059"/>
    <n v="45"/>
    <n v="0.29999999999999721"/>
    <n v="5"/>
    <n v="0.11111111111111063"/>
    <n v="11"/>
    <n v="0.36666666666666681"/>
    <n v="3"/>
    <n v="0.20000000000000018"/>
    <n v="0"/>
    <n v="1.3877787807814457E-16"/>
    <n v="0"/>
    <x v="2"/>
  </r>
  <r>
    <s v="CASTROL"/>
    <x v="1"/>
    <d v="2012-05-26T00:00:00"/>
    <s v="SIN"/>
    <s v="O500"/>
    <x v="116"/>
    <x v="91"/>
    <n v="737905"/>
    <n v="45046"/>
    <n v="0"/>
    <n v="2"/>
    <m/>
    <n v="2"/>
    <n v="5.9"/>
    <m/>
    <m/>
    <n v="0.51"/>
    <m/>
    <n v="218"/>
    <n v="59"/>
    <n v="6"/>
    <n v="0"/>
    <n v="5"/>
    <n v="15"/>
    <n v="0"/>
    <n v="0"/>
    <n v="1"/>
    <n v="30"/>
    <n v="6"/>
    <n v="1"/>
    <n v="218"/>
    <n v="0.72666666666666946"/>
    <n v="59"/>
    <n v="0.39333333333333037"/>
    <n v="5"/>
    <n v="0.11111111111111063"/>
    <n v="15"/>
    <n v="0.50000000000000011"/>
    <n v="6"/>
    <n v="0.40000000000000013"/>
    <n v="0"/>
    <n v="1.3877787807814457E-16"/>
    <n v="0"/>
    <x v="3"/>
  </r>
  <r>
    <s v="CASTROL"/>
    <x v="1"/>
    <d v="2012-05-26T00:00:00"/>
    <s v="SIN"/>
    <s v="O500"/>
    <x v="116"/>
    <x v="255"/>
    <n v="634283"/>
    <n v="154985"/>
    <n v="0"/>
    <n v="4"/>
    <m/>
    <n v="18"/>
    <n v="7.1"/>
    <n v="37.299999999999997"/>
    <n v="1"/>
    <n v="0.1"/>
    <s v="Clara"/>
    <n v="241"/>
    <n v="113"/>
    <n v="17"/>
    <n v="1"/>
    <n v="13"/>
    <n v="19"/>
    <n v="0"/>
    <n v="1"/>
    <n v="0"/>
    <n v="36"/>
    <n v="30"/>
    <n v="3"/>
    <n v="241"/>
    <n v="0.80333333333333534"/>
    <n v="113"/>
    <n v="0.75333333333333174"/>
    <n v="13"/>
    <n v="0.28888888888888842"/>
    <n v="19"/>
    <n v="0.63333333333333341"/>
    <n v="17"/>
    <n v="1"/>
    <n v="1"/>
    <n v="0.10000000000000014"/>
    <n v="0"/>
    <x v="4"/>
  </r>
  <r>
    <s v="SHELL"/>
    <x v="1"/>
    <d v="2012-05-26T00:00:00"/>
    <s v="SIN"/>
    <s v="O500"/>
    <x v="116"/>
    <x v="358"/>
    <n v="615419"/>
    <n v="164268"/>
    <n v="0"/>
    <n v="8"/>
    <n v="0"/>
    <n v="10"/>
    <n v="6.9"/>
    <n v="36.4"/>
    <n v="0.3"/>
    <n v="0.1"/>
    <s v="Clara"/>
    <n v="183"/>
    <n v="98"/>
    <n v="57"/>
    <n v="0"/>
    <n v="58"/>
    <n v="14"/>
    <n v="1"/>
    <n v="1"/>
    <n v="0"/>
    <n v="44"/>
    <n v="15"/>
    <n v="3"/>
    <n v="183"/>
    <n v="0.61000000000000398"/>
    <n v="98"/>
    <n v="0.6533333333333311"/>
    <n v="58"/>
    <n v="1"/>
    <n v="14"/>
    <n v="0.46666666666666679"/>
    <n v="57"/>
    <n v="1"/>
    <n v="0"/>
    <n v="1.3877787807814457E-16"/>
    <n v="0"/>
    <x v="5"/>
  </r>
  <r>
    <s v="CASTROL"/>
    <x v="1"/>
    <d v="2012-05-26T00:00:00"/>
    <s v="SIN"/>
    <s v="O500"/>
    <x v="116"/>
    <x v="449"/>
    <n v="605638"/>
    <n v="126340"/>
    <n v="0"/>
    <n v="5"/>
    <n v="0"/>
    <n v="21"/>
    <n v="7.1"/>
    <n v="37.299999999999997"/>
    <n v="0.7"/>
    <n v="0.1"/>
    <s v="Clara"/>
    <n v="269"/>
    <n v="98"/>
    <n v="19"/>
    <n v="0"/>
    <n v="10"/>
    <n v="20"/>
    <n v="0"/>
    <n v="1"/>
    <n v="0"/>
    <n v="37"/>
    <n v="55"/>
    <n v="3"/>
    <n v="269"/>
    <n v="0.89666666666666772"/>
    <n v="98"/>
    <n v="0.6533333333333311"/>
    <n v="10"/>
    <n v="0.22222222222222177"/>
    <n v="20"/>
    <n v="0.66666666666666674"/>
    <n v="19"/>
    <n v="1"/>
    <n v="0"/>
    <n v="1.3877787807814457E-16"/>
    <n v="0"/>
    <x v="6"/>
  </r>
  <r>
    <s v="CASTROL"/>
    <x v="1"/>
    <d v="2012-05-26T00:00:00"/>
    <s v="SIN"/>
    <s v="O500"/>
    <x v="116"/>
    <x v="242"/>
    <n v="570690"/>
    <n v="91392"/>
    <n v="0"/>
    <n v="33.1"/>
    <n v="0"/>
    <n v="28.2"/>
    <n v="8"/>
    <n v="38.6"/>
    <n v="0"/>
    <n v="-1"/>
    <s v="Oscura"/>
    <n v="240.5"/>
    <n v="129.9"/>
    <n v="8.6999999999999993"/>
    <n v="3.9"/>
    <n v="24.1"/>
    <n v="22.5"/>
    <n v="0.8"/>
    <n v="0"/>
    <n v="0"/>
    <n v="107.4"/>
    <n v="24.5"/>
    <n v="6.1"/>
    <n v="241"/>
    <n v="0.80333333333333534"/>
    <n v="130"/>
    <n v="0.86670000000000003"/>
    <n v="24"/>
    <n v="0.53333333333333266"/>
    <n v="23"/>
    <n v="0.76666666666666672"/>
    <n v="9"/>
    <n v="0.60000000000000009"/>
    <n v="4"/>
    <n v="0.40000000000000013"/>
    <n v="0"/>
    <x v="7"/>
  </r>
  <r>
    <s v="SHELL"/>
    <x v="1"/>
    <d v="2012-05-26T00:00:00"/>
    <s v="SIN"/>
    <s v="O500"/>
    <x v="116"/>
    <x v="450"/>
    <n v="554469"/>
    <n v="103318"/>
    <n v="0"/>
    <n v="2.2999999999999998"/>
    <n v="0"/>
    <n v="22.9"/>
    <n v="6.7"/>
    <n v="37.299999999999997"/>
    <m/>
    <n v="-1"/>
    <s v="Oscura"/>
    <n v="141"/>
    <n v="81.2"/>
    <n v="11"/>
    <n v="5.4"/>
    <n v="15.1"/>
    <n v="19.3"/>
    <n v="0.7"/>
    <n v="0"/>
    <n v="0"/>
    <n v="53.5"/>
    <n v="35"/>
    <n v="2.8"/>
    <n v="141"/>
    <n v="0.47000000000000491"/>
    <n v="81"/>
    <n v="0.53999999999999704"/>
    <n v="15"/>
    <n v="0.33333333333333282"/>
    <n v="19"/>
    <n v="0.63333333333333341"/>
    <n v="11"/>
    <n v="0.73333333333333339"/>
    <n v="5"/>
    <n v="0.50000000000000011"/>
    <n v="0"/>
    <x v="8"/>
  </r>
  <r>
    <s v="CASTROL"/>
    <x v="1"/>
    <d v="2012-05-26T00:00:00"/>
    <s v="SIN"/>
    <s v="O500"/>
    <x v="116"/>
    <x v="451"/>
    <n v="540674"/>
    <n v="61376"/>
    <n v="0"/>
    <n v="3.3"/>
    <n v="0"/>
    <n v="27.1"/>
    <n v="7.1"/>
    <n v="37.5"/>
    <m/>
    <n v="-1"/>
    <s v="Oscura"/>
    <n v="223.4"/>
    <n v="71.900000000000006"/>
    <n v="6.7"/>
    <n v="0.2"/>
    <n v="8.1999999999999993"/>
    <n v="21.4"/>
    <n v="0.6"/>
    <n v="0"/>
    <n v="0"/>
    <n v="44.9"/>
    <n v="28.5"/>
    <n v="3"/>
    <n v="223"/>
    <n v="0.74333333333333595"/>
    <n v="72"/>
    <n v="0.47999999999999687"/>
    <n v="8"/>
    <n v="0.17777777777777731"/>
    <n v="21"/>
    <n v="0.70000000000000007"/>
    <n v="7"/>
    <n v="0.46666666666666679"/>
    <n v="0"/>
    <n v="1.3877787807814457E-16"/>
    <n v="0"/>
    <x v="9"/>
  </r>
  <r>
    <s v="SHELL"/>
    <x v="1"/>
    <d v="2012-05-26T00:00:00"/>
    <s v="SIN"/>
    <s v="O500"/>
    <x v="116"/>
    <x v="275"/>
    <n v="523923"/>
    <n v="72772"/>
    <n v="0"/>
    <n v="0"/>
    <n v="0"/>
    <n v="16.3"/>
    <n v="7.2"/>
    <n v="39.9"/>
    <m/>
    <n v="-1"/>
    <s v="Oscura"/>
    <n v="109.8"/>
    <n v="26.4"/>
    <n v="6.8"/>
    <n v="2.8"/>
    <n v="3.2"/>
    <n v="16.399999999999999"/>
    <n v="1"/>
    <n v="1"/>
    <n v="0"/>
    <n v="67"/>
    <n v="29.9"/>
    <n v="3.7"/>
    <n v="110"/>
    <n v="0.36666666666667092"/>
    <n v="26"/>
    <n v="0.17333333333333079"/>
    <n v="3"/>
    <n v="6.666666666666618E-2"/>
    <n v="16"/>
    <n v="0.53333333333333344"/>
    <n v="7"/>
    <n v="0.46666666666666679"/>
    <n v="3"/>
    <n v="0.30000000000000016"/>
    <n v="0"/>
    <x v="10"/>
  </r>
  <r>
    <s v="CASTROL"/>
    <x v="1"/>
    <d v="2012-05-26T00:00:00"/>
    <s v="SIN"/>
    <s v="O500"/>
    <x v="116"/>
    <x v="452"/>
    <n v="509945"/>
    <n v="30647"/>
    <n v="0"/>
    <n v="0"/>
    <n v="0"/>
    <n v="27.6"/>
    <n v="6.8"/>
    <n v="39.4"/>
    <m/>
    <n v="-1"/>
    <s v="Oscura"/>
    <n v="63.3"/>
    <n v="2.8"/>
    <n v="3.3"/>
    <n v="0.2"/>
    <n v="4.3"/>
    <n v="10.6"/>
    <n v="1.2"/>
    <n v="0.4"/>
    <n v="0"/>
    <n v="85.7"/>
    <n v="34.299999999999997"/>
    <n v="10.3"/>
    <n v="63"/>
    <n v="0.21000000000000357"/>
    <n v="3"/>
    <n v="1.999999999999752E-2"/>
    <n v="4"/>
    <n v="8.8888888888888407E-2"/>
    <n v="11"/>
    <n v="0.36666666666666681"/>
    <n v="3"/>
    <n v="0.20000000000000018"/>
    <n v="0"/>
    <n v="1.3877787807814457E-16"/>
    <n v="0"/>
    <x v="11"/>
  </r>
  <r>
    <s v="SHELL"/>
    <x v="1"/>
    <d v="2012-05-26T00:00:00"/>
    <s v="SIN"/>
    <s v="O500"/>
    <x v="116"/>
    <x v="407"/>
    <n v="479903"/>
    <n v="28752"/>
    <n v="0"/>
    <n v="19.8"/>
    <n v="0"/>
    <n v="17.8"/>
    <n v="7.3"/>
    <n v="35"/>
    <m/>
    <n v="-1"/>
    <s v="Oscura"/>
    <n v="17.899999999999999"/>
    <n v="30.1"/>
    <n v="2.9"/>
    <n v="2.6"/>
    <n v="9.1999999999999993"/>
    <n v="5.7"/>
    <n v="0.4"/>
    <n v="0.3"/>
    <n v="0"/>
    <n v="102.8"/>
    <n v="30.9"/>
    <n v="4.4000000000000004"/>
    <n v="18"/>
    <n v="6.0000000000003849E-2"/>
    <n v="30"/>
    <n v="0.1999999999999974"/>
    <n v="9"/>
    <n v="0.19999999999999954"/>
    <n v="6"/>
    <n v="0.20000000000000018"/>
    <n v="3"/>
    <n v="0.20000000000000018"/>
    <n v="3"/>
    <n v="0.30000000000000016"/>
    <n v="0"/>
    <x v="12"/>
  </r>
  <r>
    <m/>
    <x v="1"/>
    <d v="2012-06-23T00:00:00"/>
    <s v="SIN"/>
    <s v="O500"/>
    <x v="117"/>
    <x v="374"/>
    <n v="833619"/>
    <n v="44796"/>
    <n v="0"/>
    <n v="3"/>
    <m/>
    <n v="1"/>
    <n v="6"/>
    <m/>
    <m/>
    <n v="0.2"/>
    <m/>
    <n v="170"/>
    <n v="55"/>
    <n v="4"/>
    <n v="0"/>
    <n v="7"/>
    <n v="14"/>
    <n v="0"/>
    <n v="0"/>
    <n v="2"/>
    <n v="36"/>
    <n v="4"/>
    <n v="0"/>
    <n v="170"/>
    <n v="0.56666666666667109"/>
    <n v="55"/>
    <n v="0.36666666666666375"/>
    <n v="7"/>
    <n v="0.15555555555555509"/>
    <n v="14"/>
    <n v="0.46666666666666679"/>
    <n v="4"/>
    <n v="0.26666666666666683"/>
    <n v="0"/>
    <n v="1.3877787807814457E-16"/>
    <n v="1"/>
    <x v="0"/>
  </r>
  <r>
    <m/>
    <x v="1"/>
    <d v="2012-06-23T00:00:00"/>
    <s v="SIN"/>
    <s v="O500"/>
    <x v="117"/>
    <x v="23"/>
    <n v="806887"/>
    <n v="18064"/>
    <n v="0"/>
    <n v="3"/>
    <m/>
    <n v="1"/>
    <n v="6.3"/>
    <m/>
    <m/>
    <n v="0.19"/>
    <m/>
    <n v="71"/>
    <n v="33"/>
    <n v="4"/>
    <n v="0"/>
    <n v="4"/>
    <n v="9"/>
    <n v="1"/>
    <n v="0"/>
    <n v="1"/>
    <n v="32"/>
    <n v="3"/>
    <n v="0"/>
    <n v="71"/>
    <n v="0.23666666666667019"/>
    <n v="33"/>
    <n v="0.21999999999999736"/>
    <n v="4"/>
    <n v="8.8888888888888407E-2"/>
    <n v="9"/>
    <n v="0.30000000000000016"/>
    <n v="4"/>
    <n v="0.26666666666666683"/>
    <n v="0"/>
    <n v="1.3877787807814457E-16"/>
    <n v="0"/>
    <x v="1"/>
  </r>
  <r>
    <m/>
    <x v="1"/>
    <d v="2012-06-23T00:00:00"/>
    <s v="SIN"/>
    <s v="O500"/>
    <x v="117"/>
    <x v="320"/>
    <n v="788823"/>
    <n v="91636"/>
    <n v="0"/>
    <n v="4"/>
    <m/>
    <n v="3"/>
    <n v="5.9"/>
    <m/>
    <m/>
    <n v="0.31"/>
    <m/>
    <n v="184"/>
    <n v="76"/>
    <n v="11"/>
    <n v="0"/>
    <n v="12"/>
    <n v="12"/>
    <n v="1"/>
    <n v="1"/>
    <n v="2"/>
    <n v="30"/>
    <n v="7"/>
    <n v="1"/>
    <n v="184"/>
    <n v="0.61333333333333728"/>
    <n v="76"/>
    <n v="0.50666666666666349"/>
    <n v="12"/>
    <n v="0.26666666666666622"/>
    <n v="12"/>
    <n v="0.40000000000000013"/>
    <n v="11"/>
    <n v="0.73333333333333339"/>
    <n v="0"/>
    <n v="1.3877787807814457E-16"/>
    <n v="0"/>
    <x v="2"/>
  </r>
  <r>
    <s v="SHELL"/>
    <x v="1"/>
    <d v="2012-06-23T00:00:00"/>
    <s v="SIN"/>
    <s v="O500"/>
    <x v="117"/>
    <x v="139"/>
    <n v="723179"/>
    <n v="5966"/>
    <n v="0"/>
    <n v="1"/>
    <m/>
    <n v="1"/>
    <n v="6.5369999999999999"/>
    <n v="29.95"/>
    <n v="1.26"/>
    <n v="0.04"/>
    <m/>
    <n v="18"/>
    <n v="13"/>
    <n v="3"/>
    <n v="0"/>
    <n v="2"/>
    <n v="0"/>
    <n v="0"/>
    <m/>
    <n v="0"/>
    <n v="26"/>
    <n v="1"/>
    <n v="0"/>
    <n v="18"/>
    <n v="6.0000000000003849E-2"/>
    <n v="13"/>
    <n v="8.6666666666664199E-2"/>
    <n v="2"/>
    <n v="4.4444444444443953E-2"/>
    <n v="0"/>
    <n v="2.0816681711721685E-16"/>
    <n v="3"/>
    <n v="0.20000000000000018"/>
    <n v="0"/>
    <n v="1.3877787807814457E-16"/>
    <n v="0"/>
    <x v="3"/>
  </r>
  <r>
    <s v="Shell ATF VM"/>
    <x v="1"/>
    <d v="2012-06-23T00:00:00"/>
    <s v="SIN"/>
    <s v="O500"/>
    <x v="117"/>
    <x v="2"/>
    <n v="760633"/>
    <n v="69591"/>
    <n v="0"/>
    <n v="7"/>
    <m/>
    <n v="2"/>
    <n v="5.7949999999999999"/>
    <n v="27.09"/>
    <n v="1.34"/>
    <n v="0.28000000000000003"/>
    <m/>
    <n v="217"/>
    <n v="75"/>
    <n v="6"/>
    <n v="0"/>
    <n v="13"/>
    <n v="15"/>
    <n v="0"/>
    <m/>
    <n v="1"/>
    <n v="28"/>
    <n v="3"/>
    <n v="2"/>
    <n v="217"/>
    <n v="0.72333333333333616"/>
    <n v="75"/>
    <n v="0.49999999999999684"/>
    <n v="13"/>
    <n v="0.28888888888888842"/>
    <n v="15"/>
    <n v="0.50000000000000011"/>
    <n v="6"/>
    <n v="0.40000000000000013"/>
    <n v="0"/>
    <n v="1.3877787807814457E-16"/>
    <n v="0"/>
    <x v="4"/>
  </r>
  <r>
    <s v="SHELL"/>
    <x v="1"/>
    <d v="2012-06-23T00:00:00"/>
    <s v="SIN"/>
    <s v="O500"/>
    <x v="117"/>
    <x v="453"/>
    <n v="717213"/>
    <n v="89785"/>
    <n v="0"/>
    <n v="4"/>
    <m/>
    <n v="2"/>
    <n v="6.3"/>
    <m/>
    <m/>
    <n v="0.18"/>
    <m/>
    <n v="34"/>
    <n v="24"/>
    <n v="8"/>
    <n v="0"/>
    <n v="5"/>
    <n v="2"/>
    <n v="0"/>
    <n v="1"/>
    <n v="0"/>
    <n v="26"/>
    <n v="2"/>
    <n v="0"/>
    <n v="34"/>
    <n v="0.11333333333333709"/>
    <n v="24"/>
    <n v="0.15999999999999748"/>
    <n v="5"/>
    <n v="0.11111111111111063"/>
    <n v="2"/>
    <n v="6.6666666666666874E-2"/>
    <n v="8"/>
    <n v="0.53333333333333344"/>
    <n v="0"/>
    <n v="1.3877787807814457E-16"/>
    <n v="0"/>
    <x v="5"/>
  </r>
  <r>
    <s v="SHELL"/>
    <x v="1"/>
    <d v="2012-06-23T00:00:00"/>
    <s v="SIN"/>
    <s v="O500"/>
    <x v="117"/>
    <x v="14"/>
    <n v="702766"/>
    <n v="75338"/>
    <n v="0"/>
    <n v="4"/>
    <m/>
    <n v="4"/>
    <n v="6.1"/>
    <m/>
    <m/>
    <n v="0.49"/>
    <m/>
    <n v="85"/>
    <n v="53"/>
    <n v="27"/>
    <n v="0"/>
    <n v="10"/>
    <n v="8"/>
    <n v="1"/>
    <n v="0"/>
    <n v="0"/>
    <n v="48"/>
    <n v="5"/>
    <n v="1"/>
    <n v="85"/>
    <n v="0.28333333333333705"/>
    <n v="53"/>
    <n v="0.35333333333333045"/>
    <n v="10"/>
    <n v="0.22222222222222177"/>
    <n v="8"/>
    <n v="0.26666666666666683"/>
    <n v="27"/>
    <n v="1"/>
    <n v="0"/>
    <n v="1.3877787807814457E-16"/>
    <n v="0"/>
    <x v="6"/>
  </r>
  <r>
    <s v="CASTROL"/>
    <x v="1"/>
    <d v="2012-06-23T00:00:00"/>
    <s v="SIN"/>
    <s v="O500"/>
    <x v="117"/>
    <x v="71"/>
    <n v="692689"/>
    <n v="65261"/>
    <n v="0"/>
    <n v="4"/>
    <m/>
    <n v="4"/>
    <n v="6.2"/>
    <m/>
    <m/>
    <n v="0.56999999999999995"/>
    <m/>
    <n v="38"/>
    <n v="41"/>
    <n v="3"/>
    <n v="0"/>
    <n v="8"/>
    <n v="3"/>
    <n v="0"/>
    <n v="0"/>
    <n v="0"/>
    <n v="26"/>
    <n v="3"/>
    <n v="1"/>
    <n v="38"/>
    <n v="0.1266666666666704"/>
    <n v="41"/>
    <n v="0.2733333333333306"/>
    <n v="8"/>
    <n v="0.17777777777777731"/>
    <n v="3"/>
    <n v="0.1000000000000002"/>
    <n v="3"/>
    <n v="0.20000000000000018"/>
    <n v="0"/>
    <n v="1.3877787807814457E-16"/>
    <n v="0"/>
    <x v="7"/>
  </r>
  <r>
    <s v="CASTROL"/>
    <x v="1"/>
    <d v="2012-06-23T00:00:00"/>
    <s v="SIN"/>
    <s v="O500"/>
    <x v="117"/>
    <x v="277"/>
    <n v="658198"/>
    <n v="30770"/>
    <n v="0"/>
    <n v="4"/>
    <m/>
    <n v="4"/>
    <n v="6.5"/>
    <m/>
    <m/>
    <n v="0.24"/>
    <m/>
    <n v="27"/>
    <n v="36"/>
    <n v="4"/>
    <n v="0"/>
    <n v="4"/>
    <n v="1"/>
    <n v="1"/>
    <n v="0"/>
    <n v="0"/>
    <n v="35"/>
    <n v="4"/>
    <n v="1"/>
    <n v="27"/>
    <n v="9.0000000000003799E-2"/>
    <n v="36"/>
    <n v="0.23999999999999733"/>
    <n v="4"/>
    <n v="8.8888888888888407E-2"/>
    <n v="1"/>
    <n v="3.3333333333333541E-2"/>
    <n v="4"/>
    <n v="0.26666666666666683"/>
    <n v="0"/>
    <n v="1.3877787807814457E-16"/>
    <n v="0"/>
    <x v="8"/>
  </r>
  <r>
    <s v="CASTROL"/>
    <x v="1"/>
    <d v="2012-06-23T00:00:00"/>
    <s v="SIN"/>
    <s v="O500"/>
    <x v="117"/>
    <x v="317"/>
    <n v="618702"/>
    <n v="65896"/>
    <n v="0"/>
    <n v="13"/>
    <n v="0"/>
    <n v="13"/>
    <n v="7"/>
    <n v="36.799999999999997"/>
    <n v="0.1"/>
    <n v="0.1"/>
    <s v="Clara"/>
    <n v="87"/>
    <n v="181"/>
    <n v="7"/>
    <n v="0"/>
    <n v="21"/>
    <n v="6"/>
    <n v="0"/>
    <n v="1"/>
    <n v="0"/>
    <n v="36"/>
    <n v="11"/>
    <n v="2"/>
    <n v="87"/>
    <n v="0.29000000000000375"/>
    <n v="181"/>
    <n v="1"/>
    <n v="21"/>
    <n v="0.46666666666666601"/>
    <n v="6"/>
    <n v="0.20000000000000018"/>
    <n v="7"/>
    <n v="0.46666666666666679"/>
    <n v="0"/>
    <n v="1.3877787807814457E-16"/>
    <n v="0"/>
    <x v="9"/>
  </r>
  <r>
    <s v="CASTROL"/>
    <x v="1"/>
    <d v="2012-06-23T00:00:00"/>
    <s v="SIN"/>
    <s v="O500"/>
    <x v="117"/>
    <x v="390"/>
    <n v="588377"/>
    <n v="35571"/>
    <n v="0"/>
    <n v="11"/>
    <n v="-1"/>
    <n v="11"/>
    <n v="7.1"/>
    <n v="36.9"/>
    <n v="0.7"/>
    <n v="0.1"/>
    <s v="Clara"/>
    <n v="43"/>
    <n v="101"/>
    <n v="7"/>
    <n v="1"/>
    <n v="16"/>
    <n v="16"/>
    <n v="0"/>
    <n v="1"/>
    <n v="-1"/>
    <n v="28"/>
    <n v="8"/>
    <n v="1"/>
    <n v="43"/>
    <n v="0.14333333333333703"/>
    <n v="101"/>
    <n v="0.67333333333333123"/>
    <n v="16"/>
    <n v="0.35555555555555501"/>
    <n v="16"/>
    <n v="0.53333333333333344"/>
    <n v="7"/>
    <n v="0.46666666666666679"/>
    <n v="1"/>
    <n v="0.10000000000000014"/>
    <n v="0"/>
    <x v="10"/>
  </r>
  <r>
    <s v="CASTROL"/>
    <x v="1"/>
    <d v="2012-06-23T00:00:00"/>
    <s v="SIN"/>
    <s v="O500"/>
    <x v="117"/>
    <x v="64"/>
    <n v="518440"/>
    <n v="119838"/>
    <n v="0"/>
    <n v="0"/>
    <n v="0"/>
    <n v="5.6"/>
    <n v="7.1"/>
    <n v="35.9"/>
    <m/>
    <n v="-1"/>
    <s v="Oscura"/>
    <n v="42.5"/>
    <n v="0.2"/>
    <n v="3.2"/>
    <n v="0"/>
    <n v="1.1000000000000001"/>
    <n v="12.2"/>
    <n v="1.2"/>
    <n v="0"/>
    <n v="0"/>
    <n v="110"/>
    <n v="29.8"/>
    <n v="2.7"/>
    <n v="43"/>
    <n v="0.14333333333333703"/>
    <n v="0"/>
    <n v="-2.482389294122811E-15"/>
    <n v="1"/>
    <n v="2.222222222222173E-2"/>
    <n v="12"/>
    <n v="0.40000000000000013"/>
    <n v="3"/>
    <n v="0.20000000000000018"/>
    <n v="0"/>
    <n v="1.3877787807814457E-16"/>
    <n v="0"/>
    <x v="11"/>
  </r>
  <r>
    <s v="CASTROL"/>
    <x v="1"/>
    <d v="2012-06-23T00:00:00"/>
    <s v="SIN"/>
    <s v="O500"/>
    <x v="117"/>
    <x v="454"/>
    <n v="486992"/>
    <n v="88390"/>
    <n v="0"/>
    <n v="0"/>
    <n v="0"/>
    <n v="9.9"/>
    <n v="7.1"/>
    <n v="36.299999999999997"/>
    <m/>
    <n v="-1"/>
    <s v="Oscura"/>
    <n v="75.599999999999994"/>
    <n v="36.299999999999997"/>
    <n v="7.1"/>
    <n v="1.1000000000000001"/>
    <n v="8.3000000000000007"/>
    <n v="19.399999999999999"/>
    <n v="1.3"/>
    <n v="1.6"/>
    <n v="0"/>
    <n v="67.3"/>
    <n v="40"/>
    <n v="0.6"/>
    <n v="76"/>
    <n v="0.25333333333333685"/>
    <n v="36"/>
    <n v="0.23999999999999733"/>
    <n v="8"/>
    <n v="0.17777777777777731"/>
    <n v="19"/>
    <n v="0.63333333333333341"/>
    <n v="7"/>
    <n v="0.46666666666666679"/>
    <n v="1"/>
    <n v="0.10000000000000014"/>
    <n v="0"/>
    <x v="12"/>
  </r>
  <r>
    <s v="SHELL"/>
    <x v="1"/>
    <d v="2012-08-06T00:00:00"/>
    <s v="SIN"/>
    <s v="O500"/>
    <x v="118"/>
    <x v="187"/>
    <n v="838038"/>
    <n v="49536"/>
    <n v="0"/>
    <n v="2"/>
    <m/>
    <n v="1"/>
    <n v="5.9"/>
    <m/>
    <m/>
    <n v="0.11"/>
    <m/>
    <n v="69"/>
    <n v="59"/>
    <n v="1"/>
    <n v="0"/>
    <n v="5"/>
    <n v="8"/>
    <n v="0"/>
    <n v="0"/>
    <n v="0"/>
    <n v="33"/>
    <n v="5"/>
    <n v="0"/>
    <n v="69"/>
    <n v="0.23000000000000353"/>
    <n v="59"/>
    <n v="0.39333333333333037"/>
    <n v="5"/>
    <n v="0.11111111111111063"/>
    <n v="8"/>
    <n v="0.26666666666666683"/>
    <n v="1"/>
    <n v="6.666666666666686E-2"/>
    <n v="0"/>
    <n v="1.3877787807814457E-16"/>
    <n v="1"/>
    <x v="0"/>
  </r>
  <r>
    <s v="CASTROL"/>
    <x v="1"/>
    <d v="2012-08-06T00:00:00"/>
    <s v="SIN"/>
    <s v="O500"/>
    <x v="118"/>
    <x v="25"/>
    <n v="747968"/>
    <n v="66168"/>
    <n v="0"/>
    <n v="3"/>
    <m/>
    <n v="2"/>
    <n v="5.93"/>
    <n v="27.65"/>
    <n v="1.24"/>
    <n v="0.19"/>
    <m/>
    <n v="68"/>
    <n v="35"/>
    <n v="2"/>
    <n v="0"/>
    <n v="7"/>
    <n v="6"/>
    <n v="0"/>
    <m/>
    <n v="0"/>
    <n v="32"/>
    <n v="3"/>
    <n v="0"/>
    <n v="68"/>
    <n v="0.22666666666667021"/>
    <n v="35"/>
    <n v="0.23333333333333067"/>
    <n v="7"/>
    <n v="0.15555555555555509"/>
    <n v="6"/>
    <n v="0.20000000000000018"/>
    <n v="2"/>
    <n v="0.13333333333333353"/>
    <n v="0"/>
    <n v="1.3877787807814457E-16"/>
    <n v="0"/>
    <x v="1"/>
  </r>
  <r>
    <s v="SHELL"/>
    <x v="1"/>
    <d v="2012-08-06T00:00:00"/>
    <s v="SIN"/>
    <s v="O500"/>
    <x v="118"/>
    <x v="14"/>
    <n v="739244"/>
    <n v="48202"/>
    <n v="0"/>
    <n v="4"/>
    <m/>
    <n v="2"/>
    <n v="5.9"/>
    <m/>
    <m/>
    <n v="0.27"/>
    <m/>
    <n v="328"/>
    <n v="57"/>
    <n v="7"/>
    <n v="0"/>
    <n v="9"/>
    <n v="18"/>
    <n v="0"/>
    <n v="0"/>
    <n v="2"/>
    <n v="32"/>
    <n v="6"/>
    <n v="1"/>
    <n v="328"/>
    <n v="1.3"/>
    <n v="57"/>
    <n v="0.37999999999999706"/>
    <n v="9"/>
    <n v="0.19999999999999954"/>
    <n v="18"/>
    <n v="0.60000000000000009"/>
    <n v="7"/>
    <n v="0.46666666666666679"/>
    <n v="0"/>
    <n v="1.3877787807814457E-16"/>
    <n v="0"/>
    <x v="2"/>
  </r>
  <r>
    <s v="SHELL"/>
    <x v="1"/>
    <d v="2012-08-06T00:00:00"/>
    <s v="SIN"/>
    <s v="O500"/>
    <x v="118"/>
    <x v="203"/>
    <n v="675412"/>
    <n v="31254"/>
    <n v="0"/>
    <n v="4"/>
    <m/>
    <n v="5"/>
    <n v="6.2"/>
    <m/>
    <m/>
    <n v="0.8"/>
    <m/>
    <n v="186"/>
    <n v="66"/>
    <n v="12"/>
    <n v="0"/>
    <n v="12"/>
    <n v="14"/>
    <n v="0"/>
    <n v="0"/>
    <n v="1"/>
    <n v="39"/>
    <n v="7"/>
    <n v="2"/>
    <n v="186"/>
    <n v="0.62000000000000388"/>
    <n v="66"/>
    <n v="0.43999999999999695"/>
    <n v="12"/>
    <n v="0.26666666666666622"/>
    <n v="14"/>
    <n v="0.46666666666666679"/>
    <n v="12"/>
    <n v="0.8"/>
    <n v="0"/>
    <n v="1.3877787807814457E-16"/>
    <n v="0"/>
    <x v="3"/>
  </r>
  <r>
    <s v="SHELL"/>
    <x v="1"/>
    <d v="2012-08-06T00:00:00"/>
    <s v="SIN"/>
    <s v="O500"/>
    <x v="118"/>
    <x v="62"/>
    <n v="644158"/>
    <n v="167119"/>
    <n v="0"/>
    <n v="5"/>
    <m/>
    <n v="13"/>
    <n v="7.1"/>
    <n v="37.299999999999997"/>
    <n v="1.1000000000000001"/>
    <n v="0.1"/>
    <s v="Clara"/>
    <n v="312"/>
    <n v="121"/>
    <n v="26"/>
    <n v="0"/>
    <n v="19"/>
    <n v="16"/>
    <n v="0"/>
    <n v="0"/>
    <n v="0"/>
    <n v="41"/>
    <n v="22"/>
    <n v="5"/>
    <n v="312"/>
    <n v="1.3"/>
    <n v="121"/>
    <n v="0.80666666666666542"/>
    <n v="19"/>
    <n v="0.42222222222222161"/>
    <n v="16"/>
    <n v="0.53333333333333344"/>
    <n v="26"/>
    <n v="1"/>
    <n v="0"/>
    <n v="1.3877787807814457E-16"/>
    <n v="0"/>
    <x v="4"/>
  </r>
  <r>
    <s v="CASTROL"/>
    <x v="1"/>
    <d v="2012-08-06T00:00:00"/>
    <s v="SIN"/>
    <s v="O500"/>
    <x v="118"/>
    <x v="217"/>
    <n v="615371"/>
    <n v="138332"/>
    <n v="0"/>
    <n v="5"/>
    <n v="0"/>
    <n v="15"/>
    <n v="7.1"/>
    <n v="39.299999999999997"/>
    <n v="0"/>
    <n v="0.1"/>
    <s v="Clara"/>
    <n v="410"/>
    <n v="121"/>
    <n v="31"/>
    <n v="1"/>
    <n v="24"/>
    <n v="21"/>
    <n v="1"/>
    <n v="1"/>
    <n v="0"/>
    <n v="42"/>
    <n v="22"/>
    <n v="7"/>
    <n v="410"/>
    <n v="1.3"/>
    <n v="121"/>
    <n v="0.80666666666666542"/>
    <n v="24"/>
    <n v="0.53333333333333266"/>
    <n v="21"/>
    <n v="0.70000000000000007"/>
    <n v="31"/>
    <n v="1"/>
    <n v="1"/>
    <n v="0.10000000000000014"/>
    <n v="0"/>
    <x v="5"/>
  </r>
  <r>
    <s v="CASTROL"/>
    <x v="1"/>
    <d v="2012-08-06T00:00:00"/>
    <s v="SIN"/>
    <s v="O500"/>
    <x v="118"/>
    <x v="149"/>
    <n v="568655"/>
    <n v="91616"/>
    <n v="0"/>
    <n v="0.7"/>
    <n v="0"/>
    <n v="30.6"/>
    <n v="6.9"/>
    <n v="36.299999999999997"/>
    <m/>
    <n v="-1"/>
    <s v="Oscura"/>
    <n v="162"/>
    <n v="60.3"/>
    <n v="16.8"/>
    <n v="0.4"/>
    <n v="14.8"/>
    <n v="20.2"/>
    <n v="1"/>
    <n v="0"/>
    <n v="0"/>
    <n v="44.1"/>
    <n v="32.1"/>
    <n v="5.2"/>
    <n v="162"/>
    <n v="0.5400000000000047"/>
    <n v="60"/>
    <n v="0.39999999999999702"/>
    <n v="15"/>
    <n v="0.33333333333333282"/>
    <n v="20"/>
    <n v="0.66666666666666674"/>
    <n v="17"/>
    <n v="1"/>
    <n v="0"/>
    <n v="1.3877787807814457E-16"/>
    <n v="0"/>
    <x v="6"/>
  </r>
  <r>
    <s v="CASTROL"/>
    <x v="1"/>
    <d v="2012-08-06T00:00:00"/>
    <s v="SIN"/>
    <s v="O500"/>
    <x v="118"/>
    <x v="292"/>
    <n v="536118"/>
    <n v="59079"/>
    <n v="0"/>
    <n v="0"/>
    <n v="0"/>
    <n v="25.4"/>
    <n v="6.7"/>
    <n v="35.6"/>
    <m/>
    <n v="-1"/>
    <s v="Oscura"/>
    <n v="77.3"/>
    <n v="37.4"/>
    <n v="13.4"/>
    <n v="0.4"/>
    <n v="14.8"/>
    <n v="20.100000000000001"/>
    <n v="1"/>
    <n v="0"/>
    <n v="0"/>
    <n v="134.4"/>
    <n v="32.799999999999997"/>
    <n v="5.9"/>
    <n v="77"/>
    <n v="0.25666666666667021"/>
    <n v="37"/>
    <n v="0.24666666666666398"/>
    <n v="15"/>
    <n v="0.33333333333333282"/>
    <n v="20"/>
    <n v="0.66666666666666674"/>
    <n v="13"/>
    <n v="0.8666666666666667"/>
    <n v="0"/>
    <n v="1.3877787807814457E-16"/>
    <n v="0"/>
    <x v="7"/>
  </r>
  <r>
    <s v="CASTROL"/>
    <x v="1"/>
    <d v="2012-08-06T00:00:00"/>
    <s v="SIN"/>
    <s v="O500"/>
    <x v="118"/>
    <x v="432"/>
    <n v="520134"/>
    <n v="43095"/>
    <n v="0"/>
    <n v="0"/>
    <n v="0.1"/>
    <n v="20.2"/>
    <n v="7.1"/>
    <n v="38.5"/>
    <m/>
    <n v="0"/>
    <s v="Oscura"/>
    <n v="118.8"/>
    <n v="20.8"/>
    <n v="8.1999999999999993"/>
    <n v="1.5"/>
    <n v="7.2"/>
    <n v="8.6"/>
    <n v="1.3"/>
    <n v="2.5"/>
    <n v="0"/>
    <n v="29.5"/>
    <n v="24.5"/>
    <n v="3.3"/>
    <n v="119"/>
    <n v="0.39666666666667111"/>
    <n v="21"/>
    <n v="0.13999999999999752"/>
    <n v="7"/>
    <n v="0.15555555555555509"/>
    <n v="9"/>
    <n v="0.30000000000000016"/>
    <n v="8"/>
    <n v="0.53333333333333344"/>
    <n v="2"/>
    <n v="0.20000000000000015"/>
    <n v="0"/>
    <x v="8"/>
  </r>
  <r>
    <s v="CASTROL"/>
    <x v="1"/>
    <d v="2015-02-14T00:00:00"/>
    <s v="SIN"/>
    <s v="O500"/>
    <x v="119"/>
    <x v="455"/>
    <n v="858737"/>
    <n v="30587"/>
    <n v="0"/>
    <n v="3"/>
    <m/>
    <n v="4"/>
    <n v="6.9"/>
    <m/>
    <m/>
    <n v="0.02"/>
    <s v="Clara"/>
    <n v="121"/>
    <n v="50"/>
    <n v="26"/>
    <n v="0"/>
    <n v="7"/>
    <n v="13"/>
    <n v="0"/>
    <n v="0"/>
    <n v="1"/>
    <n v="30"/>
    <n v="2"/>
    <n v="0"/>
    <n v="121"/>
    <n v="0.40333333333333782"/>
    <n v="50"/>
    <n v="0.33333333333333048"/>
    <n v="7"/>
    <n v="0.15555555555555509"/>
    <n v="13"/>
    <n v="0.43333333333333346"/>
    <n v="26"/>
    <n v="1"/>
    <n v="0"/>
    <n v="1.3877787807814457E-16"/>
    <n v="1"/>
    <x v="0"/>
  </r>
  <r>
    <m/>
    <x v="1"/>
    <d v="2015-02-14T00:00:00"/>
    <s v="SIN"/>
    <s v="O500"/>
    <x v="119"/>
    <x v="456"/>
    <n v="826629"/>
    <n v="78303"/>
    <n v="0"/>
    <n v="5"/>
    <m/>
    <n v="11"/>
    <n v="5.7"/>
    <m/>
    <m/>
    <n v="0.2"/>
    <m/>
    <n v="441"/>
    <n v="141"/>
    <n v="147"/>
    <n v="0"/>
    <n v="21"/>
    <n v="29"/>
    <n v="1"/>
    <n v="1"/>
    <n v="3"/>
    <n v="44"/>
    <n v="11"/>
    <n v="2"/>
    <n v="441"/>
    <n v="1.3"/>
    <n v="141"/>
    <n v="0.93999999999999961"/>
    <n v="21"/>
    <n v="0.46666666666666601"/>
    <n v="29"/>
    <n v="0.96666666666666667"/>
    <n v="147"/>
    <n v="1"/>
    <n v="0"/>
    <n v="1.3877787807814457E-16"/>
    <n v="0"/>
    <x v="1"/>
  </r>
  <r>
    <m/>
    <x v="1"/>
    <d v="2015-02-14T00:00:00"/>
    <s v="SIN"/>
    <s v="O500"/>
    <x v="119"/>
    <x v="327"/>
    <n v="793930"/>
    <n v="45604"/>
    <n v="0"/>
    <n v="5"/>
    <m/>
    <n v="12"/>
    <n v="5.7"/>
    <m/>
    <m/>
    <n v="7.0000000000000007E-2"/>
    <m/>
    <n v="200"/>
    <n v="81"/>
    <n v="211"/>
    <n v="0"/>
    <n v="13"/>
    <n v="16"/>
    <n v="0"/>
    <n v="0"/>
    <n v="2"/>
    <n v="45"/>
    <n v="13"/>
    <n v="2"/>
    <n v="200"/>
    <n v="0.66666666666667007"/>
    <n v="81"/>
    <n v="0.53999999999999704"/>
    <n v="13"/>
    <n v="0.28888888888888842"/>
    <n v="16"/>
    <n v="0.53333333333333344"/>
    <n v="211"/>
    <n v="1"/>
    <n v="0"/>
    <n v="1.3877787807814457E-16"/>
    <n v="0"/>
    <x v="2"/>
  </r>
  <r>
    <s v="CASTROL"/>
    <x v="1"/>
    <d v="2015-02-14T00:00:00"/>
    <s v="SIN"/>
    <s v="O500"/>
    <x v="119"/>
    <x v="424"/>
    <n v="758873"/>
    <n v="74705"/>
    <n v="0"/>
    <n v="2"/>
    <m/>
    <n v="2"/>
    <n v="6.3680000000000003"/>
    <n v="29.14"/>
    <n v="1.21"/>
    <n v="0.08"/>
    <m/>
    <n v="20"/>
    <n v="30"/>
    <n v="4"/>
    <n v="0"/>
    <n v="4"/>
    <n v="0"/>
    <n v="0"/>
    <m/>
    <n v="0"/>
    <n v="33"/>
    <n v="3"/>
    <n v="0"/>
    <n v="20"/>
    <n v="6.666666666667051E-2"/>
    <n v="30"/>
    <n v="0.1999999999999974"/>
    <n v="4"/>
    <n v="8.8888888888888407E-2"/>
    <n v="0"/>
    <n v="2.0816681711721685E-16"/>
    <n v="4"/>
    <n v="0.26666666666666683"/>
    <n v="0"/>
    <n v="1.3877787807814457E-16"/>
    <n v="0"/>
    <x v="3"/>
  </r>
  <r>
    <s v="SHELL"/>
    <x v="1"/>
    <d v="2015-02-14T00:00:00"/>
    <s v="CON"/>
    <s v="O500"/>
    <x v="119"/>
    <x v="33"/>
    <n v="728542"/>
    <n v="46742"/>
    <n v="0"/>
    <n v="3"/>
    <m/>
    <n v="1"/>
    <n v="5.9"/>
    <m/>
    <m/>
    <n v="0.11"/>
    <m/>
    <n v="59"/>
    <n v="37"/>
    <n v="4"/>
    <n v="0"/>
    <n v="8"/>
    <n v="6"/>
    <n v="0"/>
    <n v="0"/>
    <n v="0"/>
    <n v="27"/>
    <n v="3"/>
    <n v="0"/>
    <n v="59"/>
    <n v="0.19666666666667026"/>
    <n v="37"/>
    <n v="0.24666666666666398"/>
    <n v="8"/>
    <n v="0.17777777777777731"/>
    <n v="6"/>
    <n v="0.20000000000000018"/>
    <n v="4"/>
    <n v="0.26666666666666683"/>
    <n v="0"/>
    <n v="1.3877787807814457E-16"/>
    <n v="0"/>
    <x v="4"/>
  </r>
  <r>
    <s v="CASTROL"/>
    <x v="1"/>
    <d v="2015-02-14T00:00:00"/>
    <s v="CON"/>
    <s v="O500"/>
    <x v="119"/>
    <x v="457"/>
    <n v="738501"/>
    <n v="54333"/>
    <n v="0"/>
    <n v="2"/>
    <m/>
    <n v="1"/>
    <n v="6.8"/>
    <m/>
    <m/>
    <n v="0.17"/>
    <m/>
    <n v="25"/>
    <n v="22"/>
    <n v="8"/>
    <n v="0"/>
    <n v="3"/>
    <n v="4"/>
    <n v="0"/>
    <n v="0"/>
    <n v="0"/>
    <n v="29"/>
    <n v="2"/>
    <n v="0"/>
    <n v="25"/>
    <n v="8.3333333333337145E-2"/>
    <n v="22"/>
    <n v="0.14666666666666417"/>
    <n v="3"/>
    <n v="6.666666666666618E-2"/>
    <n v="4"/>
    <n v="0.13333333333333353"/>
    <n v="8"/>
    <n v="0.53333333333333344"/>
    <n v="0"/>
    <n v="1.3877787807814457E-16"/>
    <n v="0"/>
    <x v="5"/>
  </r>
  <r>
    <s v="SHELL"/>
    <x v="1"/>
    <d v="2015-02-14T00:00:00"/>
    <s v="CON"/>
    <s v="O500"/>
    <x v="119"/>
    <x v="410"/>
    <n v="636269"/>
    <n v="138259"/>
    <n v="0"/>
    <n v="5"/>
    <m/>
    <n v="17"/>
    <n v="7"/>
    <n v="36.299999999999997"/>
    <n v="1.2"/>
    <n v="0.1"/>
    <s v="Clara"/>
    <n v="164"/>
    <n v="108"/>
    <n v="60"/>
    <n v="0"/>
    <n v="15"/>
    <n v="11"/>
    <n v="1"/>
    <n v="1"/>
    <n v="0"/>
    <n v="47"/>
    <n v="20"/>
    <n v="8"/>
    <n v="164"/>
    <n v="0.5466666666666713"/>
    <n v="108"/>
    <n v="0.7199999999999982"/>
    <n v="15"/>
    <n v="0.33333333333333282"/>
    <n v="11"/>
    <n v="0.36666666666666681"/>
    <n v="60"/>
    <n v="1"/>
    <n v="0"/>
    <n v="1.3877787807814457E-16"/>
    <n v="0"/>
    <x v="6"/>
  </r>
  <r>
    <s v="CASTROL"/>
    <x v="1"/>
    <d v="2015-02-14T00:00:00"/>
    <s v="CON"/>
    <s v="O500"/>
    <x v="119"/>
    <x v="290"/>
    <n v="637224"/>
    <n v="168276"/>
    <n v="0"/>
    <n v="2"/>
    <m/>
    <n v="5"/>
    <n v="7.2"/>
    <n v="37.1"/>
    <n v="1.1000000000000001"/>
    <n v="0.1"/>
    <s v="Clara"/>
    <n v="66"/>
    <n v="72"/>
    <n v="7"/>
    <n v="0"/>
    <n v="7"/>
    <n v="5"/>
    <n v="0"/>
    <n v="0"/>
    <n v="0"/>
    <n v="31"/>
    <n v="6"/>
    <n v="1"/>
    <n v="66"/>
    <n v="0.22000000000000355"/>
    <n v="72"/>
    <n v="0.47999999999999687"/>
    <n v="7"/>
    <n v="0.15555555555555509"/>
    <n v="5"/>
    <n v="0.16666666666666685"/>
    <n v="7"/>
    <n v="0.46666666666666679"/>
    <n v="0"/>
    <n v="1.3877787807814457E-16"/>
    <n v="0"/>
    <x v="7"/>
  </r>
  <r>
    <s v="SHELL"/>
    <x v="1"/>
    <d v="2015-02-14T00:00:00"/>
    <s v="CON"/>
    <s v="O500"/>
    <x v="119"/>
    <x v="458"/>
    <n v="606697"/>
    <n v="108687"/>
    <n v="0"/>
    <n v="5"/>
    <n v="0"/>
    <n v="16"/>
    <n v="7"/>
    <n v="36.299999999999997"/>
    <n v="0.6"/>
    <n v="0.1"/>
    <s v="Clara"/>
    <n v="96"/>
    <n v="78"/>
    <n v="55"/>
    <n v="0"/>
    <n v="13"/>
    <n v="9"/>
    <n v="0"/>
    <n v="1"/>
    <n v="0"/>
    <n v="47"/>
    <n v="12"/>
    <n v="8"/>
    <n v="96"/>
    <n v="0.32000000000000395"/>
    <n v="78"/>
    <n v="0.51999999999999691"/>
    <n v="13"/>
    <n v="0.28888888888888842"/>
    <n v="9"/>
    <n v="0.30000000000000016"/>
    <n v="55"/>
    <n v="1"/>
    <n v="0"/>
    <n v="1.3877787807814457E-16"/>
    <n v="0"/>
    <x v="8"/>
  </r>
  <r>
    <s v="CASTROL"/>
    <x v="1"/>
    <d v="2015-02-14T00:00:00"/>
    <s v="CON"/>
    <s v="O500"/>
    <x v="119"/>
    <x v="42"/>
    <n v="605775"/>
    <n v="136827"/>
    <n v="0"/>
    <n v="2"/>
    <n v="-1"/>
    <n v="4"/>
    <n v="7.2"/>
    <n v="37.4"/>
    <n v="0.3"/>
    <n v="0.1"/>
    <s v="Clara"/>
    <n v="46"/>
    <n v="47"/>
    <n v="5"/>
    <n v="0"/>
    <n v="4"/>
    <n v="4"/>
    <n v="0"/>
    <n v="0"/>
    <n v="0"/>
    <n v="28"/>
    <n v="4"/>
    <n v="1"/>
    <n v="46"/>
    <n v="0.15333333333333701"/>
    <n v="47"/>
    <n v="0.31333333333333052"/>
    <n v="4"/>
    <n v="8.8888888888888407E-2"/>
    <n v="4"/>
    <n v="0.13333333333333353"/>
    <n v="5"/>
    <n v="0.33333333333333348"/>
    <n v="0"/>
    <n v="1.3877787807814457E-16"/>
    <n v="0"/>
    <x v="9"/>
  </r>
  <r>
    <s v="CASTROL"/>
    <x v="1"/>
    <d v="2015-02-14T00:00:00"/>
    <s v="CON"/>
    <s v="O500"/>
    <x v="119"/>
    <x v="459"/>
    <n v="563930"/>
    <n v="94982"/>
    <n v="0"/>
    <n v="2.1"/>
    <n v="0"/>
    <n v="17.7"/>
    <n v="6.9"/>
    <n v="36.799999999999997"/>
    <m/>
    <n v="-1"/>
    <s v="Oscura"/>
    <n v="96.9"/>
    <n v="73.2"/>
    <n v="10"/>
    <n v="3.8"/>
    <n v="11.3"/>
    <n v="19.8"/>
    <n v="0.5"/>
    <n v="0"/>
    <n v="0"/>
    <n v="108.3"/>
    <n v="28.3"/>
    <n v="0.2"/>
    <n v="97"/>
    <n v="0.3233333333333373"/>
    <n v="73"/>
    <n v="0.48666666666666353"/>
    <n v="11"/>
    <n v="0.24444444444444399"/>
    <n v="20"/>
    <n v="0.66666666666666674"/>
    <n v="10"/>
    <n v="0.66666666666666674"/>
    <n v="4"/>
    <n v="0.40000000000000013"/>
    <n v="0"/>
    <x v="10"/>
  </r>
  <r>
    <s v="CASTROL"/>
    <x v="1"/>
    <d v="2015-02-14T00:00:00"/>
    <s v="CON"/>
    <s v="O500"/>
    <x v="119"/>
    <x v="304"/>
    <n v="529677"/>
    <n v="31667"/>
    <n v="0"/>
    <n v="8.1"/>
    <n v="0"/>
    <n v="23.5"/>
    <n v="6.8"/>
    <n v="36.700000000000003"/>
    <m/>
    <n v="-1"/>
    <s v="Oscura"/>
    <n v="96.9"/>
    <n v="51"/>
    <n v="4.7"/>
    <n v="1.5"/>
    <n v="11"/>
    <n v="8.6999999999999993"/>
    <n v="0.3"/>
    <n v="0"/>
    <n v="0"/>
    <n v="69.8"/>
    <n v="33.700000000000003"/>
    <n v="15.9"/>
    <n v="97"/>
    <n v="0.3233333333333373"/>
    <n v="51"/>
    <n v="0.33999999999999714"/>
    <n v="11"/>
    <n v="0.24444444444444399"/>
    <n v="9"/>
    <n v="0.30000000000000016"/>
    <n v="5"/>
    <n v="0.33333333333333348"/>
    <n v="2"/>
    <n v="0.20000000000000015"/>
    <n v="0"/>
    <x v="11"/>
  </r>
  <r>
    <m/>
    <x v="1"/>
    <d v="2014-12-17T00:00:00"/>
    <s v="SIN"/>
    <s v="O500"/>
    <x v="120"/>
    <x v="104"/>
    <n v="826659"/>
    <n v="77212"/>
    <n v="0"/>
    <n v="9"/>
    <m/>
    <n v="3"/>
    <n v="6"/>
    <m/>
    <m/>
    <n v="0.47"/>
    <m/>
    <n v="62"/>
    <n v="153"/>
    <n v="8"/>
    <n v="1"/>
    <n v="14"/>
    <n v="4"/>
    <n v="0"/>
    <n v="1"/>
    <n v="0"/>
    <n v="40"/>
    <n v="8"/>
    <n v="1"/>
    <n v="62"/>
    <n v="0.20666666666667025"/>
    <n v="153"/>
    <n v="1"/>
    <n v="14"/>
    <n v="0.31111111111111062"/>
    <n v="4"/>
    <n v="0.13333333333333353"/>
    <n v="8"/>
    <n v="0.53333333333333344"/>
    <n v="1"/>
    <n v="0.10000000000000014"/>
    <n v="1"/>
    <x v="0"/>
  </r>
  <r>
    <s v="SHELL"/>
    <x v="1"/>
    <d v="2014-12-17T00:00:00"/>
    <s v="SIN"/>
    <s v="O500"/>
    <x v="120"/>
    <x v="32"/>
    <n v="738635"/>
    <n v="41601"/>
    <n v="0"/>
    <n v="3"/>
    <m/>
    <n v="2"/>
    <n v="5.8760000000000003"/>
    <n v="27.41"/>
    <n v="1.1299999999999999"/>
    <n v="7.0000000000000007E-2"/>
    <m/>
    <n v="81"/>
    <n v="74"/>
    <n v="5"/>
    <n v="0"/>
    <n v="10"/>
    <n v="8"/>
    <n v="0"/>
    <m/>
    <n v="0"/>
    <n v="38"/>
    <n v="2"/>
    <n v="1"/>
    <n v="81"/>
    <n v="0.27000000000000363"/>
    <n v="74"/>
    <n v="0.49333333333333018"/>
    <n v="10"/>
    <n v="0.22222222222222177"/>
    <n v="8"/>
    <n v="0.26666666666666683"/>
    <n v="5"/>
    <n v="0.33333333333333348"/>
    <n v="0"/>
    <n v="1.3877787807814457E-16"/>
    <n v="0"/>
    <x v="1"/>
  </r>
  <r>
    <s v="CASTROL"/>
    <x v="1"/>
    <d v="2014-12-17T00:00:00"/>
    <s v="SIN"/>
    <s v="O500"/>
    <x v="120"/>
    <x v="91"/>
    <n v="720978"/>
    <n v="23944"/>
    <n v="0"/>
    <n v="3"/>
    <m/>
    <n v="1"/>
    <n v="6.1"/>
    <m/>
    <m/>
    <n v="0.05"/>
    <m/>
    <n v="52"/>
    <n v="43"/>
    <n v="7"/>
    <n v="0"/>
    <n v="7"/>
    <n v="6"/>
    <n v="1"/>
    <n v="0"/>
    <n v="0"/>
    <n v="43"/>
    <n v="4"/>
    <n v="1"/>
    <n v="52"/>
    <n v="0.17333333333333698"/>
    <n v="43"/>
    <n v="0.28666666666666391"/>
    <n v="7"/>
    <n v="0.15555555555555509"/>
    <n v="6"/>
    <n v="0.20000000000000018"/>
    <n v="7"/>
    <n v="0.46666666666666679"/>
    <n v="0"/>
    <n v="1.3877787807814457E-16"/>
    <n v="0"/>
    <x v="2"/>
  </r>
  <r>
    <s v="CASTROL"/>
    <x v="1"/>
    <d v="2014-12-17T00:00:00"/>
    <s v="CON"/>
    <s v="O500"/>
    <x v="120"/>
    <x v="171"/>
    <n v="672264"/>
    <n v="29965"/>
    <n v="0"/>
    <n v="3"/>
    <m/>
    <n v="2"/>
    <n v="6.3"/>
    <m/>
    <m/>
    <n v="0.83"/>
    <m/>
    <n v="82"/>
    <n v="41"/>
    <n v="5"/>
    <n v="0"/>
    <n v="5"/>
    <n v="9"/>
    <n v="0"/>
    <n v="0"/>
    <n v="0"/>
    <n v="33"/>
    <n v="4"/>
    <n v="0"/>
    <n v="82"/>
    <n v="0.27333333333333698"/>
    <n v="41"/>
    <n v="0.2733333333333306"/>
    <n v="5"/>
    <n v="0.11111111111111063"/>
    <n v="9"/>
    <n v="0.30000000000000016"/>
    <n v="5"/>
    <n v="0.33333333333333348"/>
    <n v="0"/>
    <n v="1.3877787807814457E-16"/>
    <n v="0"/>
    <x v="3"/>
  </r>
  <r>
    <s v="CASTROL"/>
    <x v="1"/>
    <d v="2014-12-17T00:00:00"/>
    <s v="CON"/>
    <s v="O500"/>
    <x v="120"/>
    <x v="145"/>
    <n v="642299"/>
    <n v="74197"/>
    <n v="0"/>
    <n v="3"/>
    <m/>
    <n v="4"/>
    <n v="7.2"/>
    <n v="36.6"/>
    <n v="1"/>
    <n v="0"/>
    <s v="Clara"/>
    <n v="48"/>
    <n v="42"/>
    <n v="5"/>
    <n v="0"/>
    <n v="6"/>
    <n v="5"/>
    <n v="1"/>
    <n v="0"/>
    <n v="0"/>
    <n v="35"/>
    <n v="10"/>
    <n v="1"/>
    <n v="48"/>
    <n v="0.16000000000000367"/>
    <n v="42"/>
    <n v="0.27999999999999725"/>
    <n v="6"/>
    <n v="0.13333333333333286"/>
    <n v="5"/>
    <n v="0.16666666666666685"/>
    <n v="5"/>
    <n v="0.33333333333333348"/>
    <n v="0"/>
    <n v="1.3877787807814457E-16"/>
    <n v="0"/>
    <x v="4"/>
  </r>
  <r>
    <s v="CASTROL"/>
    <x v="1"/>
    <d v="2014-12-17T00:00:00"/>
    <s v="CON"/>
    <s v="O500"/>
    <x v="120"/>
    <x v="460"/>
    <n v="633835"/>
    <n v="65733"/>
    <n v="0"/>
    <n v="3"/>
    <m/>
    <n v="4"/>
    <n v="7.1"/>
    <n v="36.799999999999997"/>
    <n v="0.9"/>
    <n v="0"/>
    <s v="Clara"/>
    <n v="71"/>
    <n v="31"/>
    <n v="7"/>
    <n v="0"/>
    <n v="5"/>
    <n v="6"/>
    <n v="0"/>
    <n v="0"/>
    <n v="0"/>
    <n v="24"/>
    <n v="5"/>
    <n v="1"/>
    <n v="71"/>
    <n v="0.23666666666667019"/>
    <n v="31"/>
    <n v="0.20666666666666406"/>
    <n v="5"/>
    <n v="0.11111111111111063"/>
    <n v="6"/>
    <n v="0.20000000000000018"/>
    <n v="7"/>
    <n v="0.46666666666666679"/>
    <n v="0"/>
    <n v="1.3877787807814457E-16"/>
    <n v="0"/>
    <x v="5"/>
  </r>
  <r>
    <s v="CASTROL"/>
    <x v="1"/>
    <d v="2014-12-17T00:00:00"/>
    <s v="CON"/>
    <s v="O500"/>
    <x v="120"/>
    <x v="358"/>
    <n v="606131"/>
    <n v="38029"/>
    <n v="0"/>
    <n v="1"/>
    <n v="0"/>
    <n v="5"/>
    <n v="7.2"/>
    <n v="37.1"/>
    <n v="0.2"/>
    <n v="0"/>
    <s v="Clara"/>
    <n v="41"/>
    <n v="21"/>
    <n v="9"/>
    <n v="0"/>
    <n v="4"/>
    <n v="5"/>
    <n v="0"/>
    <n v="0"/>
    <n v="0"/>
    <n v="22"/>
    <n v="5"/>
    <n v="1"/>
    <n v="41"/>
    <n v="0.13666666666667038"/>
    <n v="21"/>
    <n v="0.13999999999999752"/>
    <n v="4"/>
    <n v="8.8888888888888407E-2"/>
    <n v="5"/>
    <n v="0.16666666666666685"/>
    <n v="9"/>
    <n v="0.60000000000000009"/>
    <n v="0"/>
    <n v="1.3877787807814457E-16"/>
    <n v="0"/>
    <x v="6"/>
  </r>
  <r>
    <s v="SHELL"/>
    <x v="1"/>
    <d v="2014-12-17T00:00:00"/>
    <s v="CON"/>
    <s v="O500"/>
    <x v="120"/>
    <x v="20"/>
    <n v="531399"/>
    <n v="62451"/>
    <n v="0"/>
    <n v="0"/>
    <n v="0"/>
    <n v="17.8"/>
    <n v="6.9"/>
    <n v="36.1"/>
    <m/>
    <n v="-1"/>
    <s v="Oscura"/>
    <n v="60.2"/>
    <n v="0.2"/>
    <n v="6.8"/>
    <n v="2.5"/>
    <n v="0"/>
    <n v="0"/>
    <n v="0"/>
    <n v="0"/>
    <n v="0"/>
    <n v="30.9"/>
    <n v="17.7"/>
    <n v="0"/>
    <n v="60"/>
    <n v="0.20000000000000359"/>
    <n v="0"/>
    <n v="-2.482389294122811E-15"/>
    <n v="0"/>
    <n v="-4.9266146717741321E-16"/>
    <n v="0"/>
    <n v="2.0816681711721685E-16"/>
    <n v="7"/>
    <n v="0.46666666666666679"/>
    <n v="3"/>
    <n v="0.30000000000000016"/>
    <n v="0"/>
    <x v="7"/>
  </r>
  <r>
    <s v="SHELL"/>
    <x v="1"/>
    <d v="2014-12-17T00:00:00"/>
    <s v="CON"/>
    <s v="O500"/>
    <x v="120"/>
    <x v="442"/>
    <n v="518858"/>
    <n v="49910"/>
    <n v="0"/>
    <n v="0"/>
    <n v="0"/>
    <n v="22.6"/>
    <n v="6.9"/>
    <n v="42.3"/>
    <m/>
    <n v="-1"/>
    <s v="Oscura"/>
    <n v="56.4"/>
    <n v="3"/>
    <n v="6.6"/>
    <n v="1"/>
    <n v="2"/>
    <n v="2.4"/>
    <n v="0.2"/>
    <n v="3.1"/>
    <n v="0"/>
    <n v="43"/>
    <n v="13.4"/>
    <n v="1.2"/>
    <n v="56"/>
    <n v="0.18666666666667028"/>
    <n v="3"/>
    <n v="1.999999999999752E-2"/>
    <n v="2"/>
    <n v="4.4444444444443953E-2"/>
    <n v="2"/>
    <n v="6.6666666666666874E-2"/>
    <n v="7"/>
    <n v="0.46666666666666679"/>
    <n v="1"/>
    <n v="0.10000000000000014"/>
    <n v="0"/>
    <x v="8"/>
  </r>
  <r>
    <s v="CASTROL"/>
    <x v="1"/>
    <d v="2012-07-14T00:00:00"/>
    <s v="SIN"/>
    <s v="O500"/>
    <x v="121"/>
    <x v="23"/>
    <n v="804571"/>
    <n v="16692"/>
    <n v="0"/>
    <n v="3"/>
    <m/>
    <n v="1"/>
    <n v="6.8"/>
    <n v="32.200000000000003"/>
    <n v="1.23"/>
    <n v="0.03"/>
    <m/>
    <n v="55"/>
    <n v="33"/>
    <n v="2"/>
    <n v="0"/>
    <n v="2"/>
    <n v="7"/>
    <n v="0"/>
    <n v="0"/>
    <n v="0"/>
    <n v="30"/>
    <n v="3"/>
    <n v="0"/>
    <n v="55"/>
    <n v="0.18333333333333696"/>
    <n v="33"/>
    <n v="0.21999999999999736"/>
    <n v="2"/>
    <n v="4.4444444444443953E-2"/>
    <n v="7"/>
    <n v="0.2333333333333335"/>
    <n v="2"/>
    <n v="0.13333333333333353"/>
    <n v="0"/>
    <n v="1.3877787807814457E-16"/>
    <n v="1"/>
    <x v="0"/>
  </r>
  <r>
    <s v="CASTROL"/>
    <x v="1"/>
    <d v="2012-07-14T00:00:00"/>
    <s v="SIN"/>
    <s v="O500"/>
    <x v="121"/>
    <x v="13"/>
    <n v="747116"/>
    <n v="73138"/>
    <n v="0"/>
    <n v="5"/>
    <m/>
    <n v="3"/>
    <n v="5.8339999999999996"/>
    <n v="27.75"/>
    <n v="1.49"/>
    <n v="0.38"/>
    <m/>
    <n v="178"/>
    <n v="83"/>
    <n v="4"/>
    <n v="1"/>
    <n v="14"/>
    <n v="12"/>
    <n v="0"/>
    <m/>
    <n v="1"/>
    <n v="29"/>
    <n v="2"/>
    <n v="2"/>
    <n v="178"/>
    <n v="0.59333333333333749"/>
    <n v="83"/>
    <n v="0.55333333333333046"/>
    <n v="14"/>
    <n v="0.31111111111111062"/>
    <n v="12"/>
    <n v="0.40000000000000013"/>
    <n v="4"/>
    <n v="0.26666666666666683"/>
    <n v="1"/>
    <n v="0.10000000000000014"/>
    <n v="0"/>
    <x v="1"/>
  </r>
  <r>
    <s v="CASTROL"/>
    <x v="1"/>
    <d v="2012-07-14T00:00:00"/>
    <s v="SIN"/>
    <s v="O500"/>
    <x v="121"/>
    <x v="33"/>
    <n v="727229"/>
    <n v="53251"/>
    <n v="0"/>
    <n v="7"/>
    <m/>
    <n v="3"/>
    <n v="5.9"/>
    <m/>
    <m/>
    <n v="0.37"/>
    <m/>
    <n v="217"/>
    <n v="72"/>
    <n v="6"/>
    <n v="0"/>
    <n v="14"/>
    <n v="14"/>
    <n v="1"/>
    <n v="1"/>
    <n v="1"/>
    <n v="30"/>
    <n v="4"/>
    <n v="2"/>
    <n v="217"/>
    <n v="0.72333333333333616"/>
    <n v="72"/>
    <n v="0.47999999999999687"/>
    <n v="14"/>
    <n v="0.31111111111111062"/>
    <n v="14"/>
    <n v="0.46666666666666679"/>
    <n v="6"/>
    <n v="0.40000000000000013"/>
    <n v="0"/>
    <n v="1.3877787807814457E-16"/>
    <n v="0"/>
    <x v="2"/>
  </r>
  <r>
    <s v="CASTROL"/>
    <x v="1"/>
    <d v="2012-07-14T00:00:00"/>
    <s v="SIN"/>
    <s v="O500"/>
    <x v="121"/>
    <x v="353"/>
    <n v="668011"/>
    <n v="33078"/>
    <n v="0"/>
    <n v="6"/>
    <m/>
    <n v="4"/>
    <n v="6.1"/>
    <m/>
    <m/>
    <n v="0.92"/>
    <m/>
    <n v="116"/>
    <n v="61"/>
    <n v="6"/>
    <n v="0"/>
    <n v="14"/>
    <n v="11"/>
    <n v="0"/>
    <n v="0"/>
    <n v="0"/>
    <n v="30"/>
    <n v="3"/>
    <n v="1"/>
    <n v="116"/>
    <n v="0.38666666666667104"/>
    <n v="61"/>
    <n v="0.40666666666666368"/>
    <n v="14"/>
    <n v="0.31111111111111062"/>
    <n v="11"/>
    <n v="0.36666666666666681"/>
    <n v="6"/>
    <n v="0.40000000000000013"/>
    <n v="0"/>
    <n v="1.3877787807814457E-16"/>
    <n v="0"/>
    <x v="3"/>
  </r>
  <r>
    <s v="CASTROL"/>
    <x v="1"/>
    <d v="2012-07-14T00:00:00"/>
    <s v="SIN"/>
    <s v="O500"/>
    <x v="121"/>
    <x v="410"/>
    <n v="634933"/>
    <n v="119397"/>
    <n v="0"/>
    <n v="8"/>
    <m/>
    <n v="9"/>
    <n v="7.2"/>
    <n v="36.9"/>
    <n v="0.5"/>
    <n v="0.1"/>
    <s v="Clara"/>
    <n v="103"/>
    <n v="93"/>
    <n v="9"/>
    <n v="0"/>
    <n v="17"/>
    <n v="9"/>
    <n v="1"/>
    <n v="1"/>
    <n v="0"/>
    <n v="32"/>
    <n v="9"/>
    <n v="3"/>
    <n v="103"/>
    <n v="0.34333333333333743"/>
    <n v="93"/>
    <n v="0.62"/>
    <n v="17"/>
    <n v="0.37777777777777721"/>
    <n v="9"/>
    <n v="0.30000000000000016"/>
    <n v="9"/>
    <n v="0.60000000000000009"/>
    <n v="0"/>
    <n v="1.3877787807814457E-16"/>
    <n v="0"/>
    <x v="4"/>
  </r>
  <r>
    <s v="CASTROL"/>
    <x v="1"/>
    <d v="2012-07-14T00:00:00"/>
    <s v="SIN"/>
    <s v="O500"/>
    <x v="121"/>
    <x v="27"/>
    <n v="614330"/>
    <n v="98794"/>
    <n v="0"/>
    <n v="8"/>
    <n v="0"/>
    <n v="8"/>
    <n v="7.2"/>
    <n v="37.299999999999997"/>
    <n v="0.2"/>
    <n v="0.1"/>
    <s v="Clara"/>
    <n v="54"/>
    <n v="67"/>
    <n v="7"/>
    <n v="0"/>
    <n v="10"/>
    <n v="5"/>
    <n v="0"/>
    <n v="1"/>
    <n v="0"/>
    <n v="31"/>
    <n v="8"/>
    <n v="2"/>
    <n v="54"/>
    <n v="0.18000000000000363"/>
    <n v="67"/>
    <n v="0.4466666666666636"/>
    <n v="10"/>
    <n v="0.22222222222222177"/>
    <n v="5"/>
    <n v="0.16666666666666685"/>
    <n v="7"/>
    <n v="0.46666666666666679"/>
    <n v="0"/>
    <n v="1.3877787807814457E-16"/>
    <n v="0"/>
    <x v="5"/>
  </r>
  <r>
    <s v="CASTROL "/>
    <x v="1"/>
    <d v="2012-07-14T00:00:00"/>
    <s v="SIN"/>
    <s v="O500"/>
    <x v="121"/>
    <x v="461"/>
    <n v="583899"/>
    <n v="68363"/>
    <n v="0"/>
    <n v="5"/>
    <n v="-1"/>
    <n v="15"/>
    <n v="7.1"/>
    <n v="36.700000000000003"/>
    <n v="0"/>
    <n v="0.1"/>
    <s v="Clara"/>
    <n v="71"/>
    <n v="58"/>
    <n v="19"/>
    <n v="0"/>
    <n v="11"/>
    <n v="8"/>
    <n v="0"/>
    <n v="0"/>
    <n v="-1"/>
    <n v="32"/>
    <n v="11"/>
    <n v="3"/>
    <n v="71"/>
    <n v="0.23666666666667019"/>
    <n v="58"/>
    <n v="0.38666666666666372"/>
    <n v="11"/>
    <n v="0.24444444444444399"/>
    <n v="8"/>
    <n v="0.26666666666666683"/>
    <n v="19"/>
    <n v="1"/>
    <n v="0"/>
    <n v="1.3877787807814457E-16"/>
    <n v="0"/>
    <x v="6"/>
  </r>
  <r>
    <s v="SHELL"/>
    <x v="1"/>
    <d v="2012-07-14T00:00:00"/>
    <s v="SIN"/>
    <s v="O500"/>
    <x v="121"/>
    <x v="421"/>
    <n v="537239"/>
    <n v="58459"/>
    <n v="0"/>
    <n v="5"/>
    <n v="0"/>
    <n v="22.4"/>
    <n v="6.9"/>
    <n v="35.799999999999997"/>
    <m/>
    <n v="-1"/>
    <s v="Oscura"/>
    <n v="205.8"/>
    <n v="74.099999999999994"/>
    <n v="13"/>
    <n v="0.5"/>
    <n v="15.9"/>
    <n v="23.4"/>
    <n v="0.3"/>
    <n v="0"/>
    <n v="0"/>
    <n v="82.1"/>
    <n v="27.1"/>
    <n v="5.0999999999999996"/>
    <n v="206"/>
    <n v="0.68666666666666987"/>
    <n v="74"/>
    <n v="0.49333333333333018"/>
    <n v="16"/>
    <n v="0.35555555555555501"/>
    <n v="23"/>
    <n v="0.76666666666666672"/>
    <n v="13"/>
    <n v="0.8666666666666667"/>
    <n v="1"/>
    <n v="0.10000000000000014"/>
    <n v="0"/>
    <x v="7"/>
  </r>
  <r>
    <s v="SHELL"/>
    <x v="1"/>
    <d v="2012-07-14T00:00:00"/>
    <s v="SIN"/>
    <s v="O500"/>
    <x v="121"/>
    <x v="462"/>
    <n v="510498"/>
    <n v="31718"/>
    <n v="0"/>
    <n v="0"/>
    <n v="0"/>
    <n v="23.5"/>
    <n v="6.7"/>
    <n v="37.799999999999997"/>
    <m/>
    <n v="-1"/>
    <s v="Oscura"/>
    <n v="84.2"/>
    <n v="4.2"/>
    <n v="10.3"/>
    <n v="0.2"/>
    <n v="4"/>
    <n v="12.7"/>
    <n v="0.8"/>
    <n v="2.8"/>
    <n v="0"/>
    <n v="60.5"/>
    <n v="16.899999999999999"/>
    <n v="1.8"/>
    <n v="84"/>
    <n v="0.28000000000000369"/>
    <n v="4"/>
    <n v="2.6666666666664188E-2"/>
    <n v="4"/>
    <n v="8.8888888888888407E-2"/>
    <n v="13"/>
    <n v="0.43333333333333346"/>
    <n v="10"/>
    <n v="0.66666666666666674"/>
    <n v="0"/>
    <n v="1.3877787807814457E-16"/>
    <n v="0"/>
    <x v="8"/>
  </r>
  <r>
    <m/>
    <x v="1"/>
    <d v="2013-04-16T00:00:00"/>
    <s v="SIN"/>
    <s v="O500"/>
    <x v="122"/>
    <x v="215"/>
    <n v="792410"/>
    <n v="75197"/>
    <n v="0"/>
    <n v="7"/>
    <m/>
    <n v="5"/>
    <n v="5.7"/>
    <m/>
    <m/>
    <n v="0.14000000000000001"/>
    <m/>
    <n v="109"/>
    <n v="103"/>
    <n v="64"/>
    <n v="0"/>
    <n v="25"/>
    <n v="12"/>
    <n v="1"/>
    <n v="1"/>
    <n v="1"/>
    <n v="43"/>
    <n v="11"/>
    <n v="2"/>
    <n v="109"/>
    <n v="0.36333333333333756"/>
    <n v="103"/>
    <n v="0.68666666666666465"/>
    <n v="25"/>
    <n v="0.55559999999999998"/>
    <n v="12"/>
    <n v="0.40000000000000013"/>
    <n v="64"/>
    <n v="1"/>
    <n v="0"/>
    <n v="1.3877787807814457E-16"/>
    <n v="1"/>
    <x v="0"/>
  </r>
  <r>
    <m/>
    <x v="1"/>
    <d v="2013-04-16T00:00:00"/>
    <s v="SIN"/>
    <s v="O500"/>
    <x v="122"/>
    <x v="463"/>
    <n v="764330"/>
    <n v="47117"/>
    <n v="0"/>
    <n v="5"/>
    <m/>
    <n v="2"/>
    <n v="6"/>
    <m/>
    <m/>
    <n v="0.06"/>
    <m/>
    <n v="42"/>
    <n v="34"/>
    <n v="3"/>
    <n v="0"/>
    <n v="12"/>
    <n v="3"/>
    <n v="1"/>
    <n v="1"/>
    <n v="0"/>
    <n v="32"/>
    <n v="9"/>
    <n v="1"/>
    <n v="42"/>
    <n v="0.1400000000000037"/>
    <n v="34"/>
    <n v="0.22666666666666402"/>
    <n v="12"/>
    <n v="0.26666666666666622"/>
    <n v="3"/>
    <n v="0.1000000000000002"/>
    <n v="3"/>
    <n v="0.20000000000000018"/>
    <n v="0"/>
    <n v="1.3877787807814457E-16"/>
    <n v="0"/>
    <x v="1"/>
  </r>
  <r>
    <s v="SHELL"/>
    <x v="1"/>
    <d v="2013-04-16T00:00:00"/>
    <s v="SIN"/>
    <s v="O500"/>
    <x v="122"/>
    <x v="32"/>
    <n v="747700"/>
    <n v="67145"/>
    <n v="0"/>
    <n v="2"/>
    <m/>
    <n v="2"/>
    <n v="6.093"/>
    <n v="28.12"/>
    <n v="1.25"/>
    <n v="0.23"/>
    <m/>
    <n v="43"/>
    <n v="42"/>
    <n v="2"/>
    <n v="0"/>
    <n v="6"/>
    <n v="3"/>
    <n v="0"/>
    <m/>
    <n v="0"/>
    <n v="27"/>
    <n v="2"/>
    <n v="1"/>
    <n v="43"/>
    <n v="0.14333333333333703"/>
    <n v="42"/>
    <n v="0.27999999999999725"/>
    <n v="6"/>
    <n v="0.13333333333333286"/>
    <n v="3"/>
    <n v="0.1000000000000002"/>
    <n v="2"/>
    <n v="0.13333333333333353"/>
    <n v="0"/>
    <n v="1.3877787807814457E-16"/>
    <n v="0"/>
    <x v="2"/>
  </r>
  <r>
    <s v="CASTROL"/>
    <x v="1"/>
    <d v="2013-04-16T00:00:00"/>
    <s v="SIN"/>
    <s v="O500"/>
    <x v="122"/>
    <x v="25"/>
    <n v="750645"/>
    <n v="20726"/>
    <n v="0"/>
    <n v="1"/>
    <m/>
    <n v="2"/>
    <n v="6.1630000000000003"/>
    <n v="28.47"/>
    <n v="1.21"/>
    <n v="0.08"/>
    <m/>
    <n v="114"/>
    <n v="23"/>
    <n v="6"/>
    <n v="0"/>
    <n v="4"/>
    <n v="9"/>
    <n v="0"/>
    <m/>
    <n v="1"/>
    <n v="31"/>
    <n v="3"/>
    <n v="0"/>
    <n v="114"/>
    <n v="0.38000000000000433"/>
    <n v="23"/>
    <n v="0.15333333333333082"/>
    <n v="4"/>
    <n v="8.8888888888888407E-2"/>
    <n v="9"/>
    <n v="0.30000000000000016"/>
    <n v="6"/>
    <n v="0.40000000000000013"/>
    <n v="0"/>
    <n v="1.3877787807814457E-16"/>
    <n v="0"/>
    <x v="3"/>
  </r>
  <r>
    <s v="CASTROL"/>
    <x v="1"/>
    <d v="2013-04-16T00:00:00"/>
    <s v="SIN"/>
    <s v="O500"/>
    <x v="122"/>
    <x v="464"/>
    <n v="729919"/>
    <n v="52546"/>
    <n v="0"/>
    <n v="2"/>
    <m/>
    <n v="2"/>
    <n v="5.9"/>
    <m/>
    <m/>
    <n v="0.31"/>
    <m/>
    <n v="213"/>
    <n v="57"/>
    <n v="10"/>
    <n v="0"/>
    <n v="6"/>
    <n v="16"/>
    <n v="0"/>
    <n v="0"/>
    <n v="2"/>
    <n v="43"/>
    <n v="8"/>
    <n v="0"/>
    <n v="213"/>
    <n v="0.71000000000000296"/>
    <n v="57"/>
    <n v="0.37999999999999706"/>
    <n v="6"/>
    <n v="0.13333333333333286"/>
    <n v="16"/>
    <n v="0.53333333333333344"/>
    <n v="10"/>
    <n v="0.66666666666666674"/>
    <n v="0"/>
    <n v="1.3877787807814457E-16"/>
    <n v="0"/>
    <x v="4"/>
  </r>
  <r>
    <s v="SHELL"/>
    <x v="1"/>
    <d v="2013-04-16T00:00:00"/>
    <s v="SIN"/>
    <s v="O500"/>
    <x v="122"/>
    <x v="212"/>
    <n v="667762"/>
    <n v="33848"/>
    <n v="0"/>
    <n v="2"/>
    <m/>
    <n v="4"/>
    <n v="6.4"/>
    <m/>
    <m/>
    <n v="0.74"/>
    <m/>
    <n v="47"/>
    <n v="43"/>
    <n v="4"/>
    <n v="0"/>
    <n v="6"/>
    <n v="5"/>
    <n v="0"/>
    <n v="0"/>
    <n v="0"/>
    <n v="39"/>
    <n v="10"/>
    <n v="5"/>
    <n v="47"/>
    <n v="0.15666666666667034"/>
    <n v="43"/>
    <n v="0.28666666666666391"/>
    <n v="6"/>
    <n v="0.13333333333333286"/>
    <n v="5"/>
    <n v="0.16666666666666685"/>
    <n v="4"/>
    <n v="0.26666666666666683"/>
    <n v="0"/>
    <n v="1.3877787807814457E-16"/>
    <n v="0"/>
    <x v="5"/>
  </r>
  <r>
    <s v="SHELL"/>
    <x v="1"/>
    <d v="2013-04-16T00:00:00"/>
    <s v="SIN"/>
    <s v="O500"/>
    <x v="122"/>
    <x v="234"/>
    <n v="633914"/>
    <n v="101372"/>
    <n v="0"/>
    <n v="6"/>
    <m/>
    <n v="12"/>
    <n v="7.1"/>
    <n v="36.4"/>
    <n v="0.5"/>
    <n v="0.1"/>
    <s v="Clara"/>
    <n v="101"/>
    <n v="103"/>
    <n v="6"/>
    <n v="0"/>
    <n v="15"/>
    <n v="10"/>
    <n v="1"/>
    <n v="1"/>
    <n v="0"/>
    <n v="38"/>
    <n v="14"/>
    <n v="3"/>
    <n v="101"/>
    <n v="0.33666666666667072"/>
    <n v="103"/>
    <n v="0.68666666666666465"/>
    <n v="15"/>
    <n v="0.33333333333333282"/>
    <n v="10"/>
    <n v="0.33339999999999997"/>
    <n v="6"/>
    <n v="0.40000000000000013"/>
    <n v="0"/>
    <n v="1.3877787807814457E-16"/>
    <n v="0"/>
    <x v="6"/>
  </r>
  <r>
    <s v="SHELL"/>
    <x v="1"/>
    <d v="2013-04-16T00:00:00"/>
    <s v="SIN"/>
    <s v="O500"/>
    <x v="122"/>
    <x v="322"/>
    <n v="626881"/>
    <n v="94339"/>
    <n v="0"/>
    <n v="6"/>
    <m/>
    <n v="11"/>
    <n v="7.1"/>
    <n v="36.9"/>
    <n v="1"/>
    <n v="0.1"/>
    <s v="Clara"/>
    <n v="95"/>
    <n v="96"/>
    <n v="4"/>
    <n v="0"/>
    <n v="12"/>
    <n v="7"/>
    <n v="0"/>
    <n v="0"/>
    <n v="0"/>
    <n v="37"/>
    <n v="16"/>
    <n v="2"/>
    <n v="95"/>
    <n v="0.31666666666667059"/>
    <n v="96"/>
    <n v="0.63999999999999768"/>
    <n v="12"/>
    <n v="0.26666666666666622"/>
    <n v="7"/>
    <n v="0.2333333333333335"/>
    <n v="4"/>
    <n v="0.26666666666666683"/>
    <n v="0"/>
    <n v="1.3877787807814457E-16"/>
    <n v="0"/>
    <x v="7"/>
  </r>
  <r>
    <s v="CASTROL"/>
    <x v="1"/>
    <d v="2013-04-16T00:00:00"/>
    <s v="SIN"/>
    <s v="O500"/>
    <x v="122"/>
    <x v="378"/>
    <n v="601760"/>
    <n v="69218"/>
    <n v="0"/>
    <n v="3"/>
    <n v="0"/>
    <n v="10"/>
    <n v="7.2"/>
    <n v="37.5"/>
    <n v="0.9"/>
    <n v="0.1"/>
    <s v="Clara"/>
    <n v="43"/>
    <n v="34"/>
    <n v="5"/>
    <n v="0"/>
    <n v="6"/>
    <n v="5"/>
    <n v="0"/>
    <n v="0"/>
    <n v="0"/>
    <n v="30"/>
    <n v="6"/>
    <n v="2"/>
    <n v="43"/>
    <n v="0.14333333333333703"/>
    <n v="34"/>
    <n v="0.22666666666666402"/>
    <n v="6"/>
    <n v="0.13333333333333286"/>
    <n v="5"/>
    <n v="0.16666666666666685"/>
    <n v="5"/>
    <n v="0.33333333333333348"/>
    <n v="0"/>
    <n v="1.3877787807814457E-16"/>
    <n v="0"/>
    <x v="8"/>
  </r>
  <r>
    <s v="CASTROL"/>
    <x v="1"/>
    <d v="2013-04-16T00:00:00"/>
    <s v="SIN"/>
    <s v="O500"/>
    <x v="122"/>
    <x v="4"/>
    <n v="564221"/>
    <n v="31678"/>
    <n v="0"/>
    <n v="1"/>
    <n v="-1"/>
    <n v="9"/>
    <n v="7.3"/>
    <n v="38.200000000000003"/>
    <n v="1.1000000000000001"/>
    <n v="0"/>
    <s v="Clara"/>
    <n v="33"/>
    <n v="21"/>
    <n v="4"/>
    <n v="0"/>
    <n v="5"/>
    <n v="0"/>
    <n v="0"/>
    <n v="0"/>
    <n v="-1"/>
    <n v="30"/>
    <n v="4"/>
    <n v="1"/>
    <n v="33"/>
    <n v="0.11000000000000376"/>
    <n v="21"/>
    <n v="0.13999999999999752"/>
    <n v="5"/>
    <n v="0.11111111111111063"/>
    <n v="0"/>
    <n v="2.0816681711721685E-16"/>
    <n v="4"/>
    <n v="0.26666666666666683"/>
    <n v="0"/>
    <n v="1.3877787807814457E-16"/>
    <n v="0"/>
    <x v="9"/>
  </r>
  <r>
    <s v="SHELL"/>
    <x v="1"/>
    <d v="2013-04-16T00:00:00"/>
    <s v="SIN"/>
    <s v="O500"/>
    <x v="122"/>
    <x v="291"/>
    <n v="550697"/>
    <n v="35161"/>
    <n v="0"/>
    <n v="1.2"/>
    <n v="0"/>
    <n v="35.799999999999997"/>
    <n v="6.8"/>
    <n v="35.799999999999997"/>
    <m/>
    <n v="0"/>
    <s v="Oscura"/>
    <n v="56.4"/>
    <n v="56.9"/>
    <n v="15"/>
    <n v="3.7"/>
    <n v="9.1999999999999993"/>
    <n v="5.7"/>
    <n v="1.2"/>
    <n v="0"/>
    <n v="0"/>
    <n v="78.7"/>
    <n v="32.6"/>
    <n v="3.7"/>
    <n v="56"/>
    <n v="0.18666666666667028"/>
    <n v="57"/>
    <n v="0.37999999999999706"/>
    <n v="9"/>
    <n v="0.19999999999999954"/>
    <n v="6"/>
    <n v="0.20000000000000018"/>
    <n v="15"/>
    <n v="1"/>
    <n v="4"/>
    <n v="0.40000000000000013"/>
    <n v="0"/>
    <x v="10"/>
  </r>
  <r>
    <m/>
    <x v="1"/>
    <d v="2012-07-07T00:00:00"/>
    <s v="SIN"/>
    <s v="O500"/>
    <x v="123"/>
    <x v="465"/>
    <n v="836974"/>
    <n v="49666"/>
    <n v="0"/>
    <n v="6"/>
    <m/>
    <n v="2"/>
    <n v="5.9"/>
    <m/>
    <m/>
    <n v="0.28999999999999998"/>
    <m/>
    <n v="378"/>
    <n v="90"/>
    <n v="4"/>
    <n v="0"/>
    <n v="19"/>
    <n v="22"/>
    <n v="0"/>
    <n v="0"/>
    <n v="2"/>
    <n v="35"/>
    <n v="4"/>
    <n v="2"/>
    <n v="378"/>
    <n v="1.3"/>
    <n v="90"/>
    <n v="0.59999999999999742"/>
    <n v="19"/>
    <n v="0.42222222222222161"/>
    <n v="22"/>
    <n v="0.73333333333333339"/>
    <n v="4"/>
    <n v="0.26666666666666683"/>
    <n v="0"/>
    <n v="1.3877787807814457E-16"/>
    <n v="1"/>
    <x v="0"/>
  </r>
  <r>
    <m/>
    <x v="1"/>
    <d v="2012-07-07T00:00:00"/>
    <s v="SIN"/>
    <s v="O500"/>
    <x v="123"/>
    <x v="466"/>
    <n v="787308"/>
    <n v="91266"/>
    <n v="0"/>
    <n v="4"/>
    <m/>
    <n v="3"/>
    <n v="5.7"/>
    <m/>
    <m/>
    <n v="0.26"/>
    <m/>
    <n v="406"/>
    <n v="94"/>
    <n v="8"/>
    <n v="0"/>
    <n v="16"/>
    <n v="26"/>
    <n v="1"/>
    <n v="1"/>
    <n v="2"/>
    <n v="34"/>
    <n v="5"/>
    <n v="2"/>
    <n v="406"/>
    <n v="1.3"/>
    <n v="94"/>
    <n v="0.62666666666666426"/>
    <n v="16"/>
    <n v="0.35555555555555501"/>
    <n v="26"/>
    <n v="0.8666666666666667"/>
    <n v="8"/>
    <n v="0.53333333333333344"/>
    <n v="0"/>
    <n v="1.3877787807814457E-16"/>
    <n v="0"/>
    <x v="1"/>
  </r>
  <r>
    <s v="CASTROL"/>
    <x v="1"/>
    <d v="2012-07-07T00:00:00"/>
    <s v="SIN"/>
    <s v="O500"/>
    <x v="123"/>
    <x v="13"/>
    <n v="751563"/>
    <n v="62384"/>
    <n v="0"/>
    <n v="3"/>
    <m/>
    <n v="2"/>
    <n v="5.8179999999999996"/>
    <n v="27.38"/>
    <n v="1.37"/>
    <n v="0.16"/>
    <m/>
    <n v="80"/>
    <n v="60"/>
    <n v="3"/>
    <n v="0"/>
    <n v="8"/>
    <n v="9"/>
    <n v="0"/>
    <m/>
    <n v="0"/>
    <n v="29"/>
    <n v="2"/>
    <n v="1"/>
    <n v="80"/>
    <n v="0.26666666666667027"/>
    <n v="60"/>
    <n v="0.39999999999999702"/>
    <n v="8"/>
    <n v="0.17777777777777731"/>
    <n v="9"/>
    <n v="0.30000000000000016"/>
    <n v="3"/>
    <n v="0.20000000000000018"/>
    <n v="0"/>
    <n v="1.3877787807814457E-16"/>
    <n v="0"/>
    <x v="2"/>
  </r>
  <r>
    <s v="CASTROL"/>
    <x v="1"/>
    <d v="2012-07-07T00:00:00"/>
    <s v="SIN"/>
    <s v="O500"/>
    <x v="123"/>
    <x v="9"/>
    <n v="735858"/>
    <n v="46679"/>
    <n v="0"/>
    <n v="2"/>
    <m/>
    <n v="1"/>
    <n v="5.9"/>
    <m/>
    <m/>
    <n v="0.1"/>
    <m/>
    <n v="86"/>
    <n v="50"/>
    <n v="3"/>
    <n v="0"/>
    <n v="7"/>
    <n v="9"/>
    <n v="1"/>
    <n v="0"/>
    <n v="0"/>
    <n v="33"/>
    <n v="2"/>
    <n v="0"/>
    <n v="86"/>
    <n v="0.2866666666666704"/>
    <n v="50"/>
    <n v="0.33333333333333048"/>
    <n v="7"/>
    <n v="0.15555555555555509"/>
    <n v="9"/>
    <n v="0.30000000000000016"/>
    <n v="3"/>
    <n v="0.20000000000000018"/>
    <n v="0"/>
    <n v="1.3877787807814457E-16"/>
    <n v="0"/>
    <x v="3"/>
  </r>
  <r>
    <s v="CASTROL"/>
    <x v="1"/>
    <d v="2012-07-07T00:00:00"/>
    <s v="SIN"/>
    <s v="O500"/>
    <x v="123"/>
    <x v="247"/>
    <n v="666949"/>
    <n v="31523"/>
    <n v="0"/>
    <n v="3"/>
    <m/>
    <n v="1"/>
    <n v="6.1"/>
    <s v=""/>
    <s v=""/>
    <n v="0.27"/>
    <s v=""/>
    <n v="68"/>
    <n v="43"/>
    <n v="3"/>
    <n v="0"/>
    <n v="6"/>
    <n v="7"/>
    <n v="0"/>
    <n v="0"/>
    <n v="0"/>
    <n v="30"/>
    <n v="3"/>
    <n v="0"/>
    <n v="68"/>
    <n v="0.22666666666667021"/>
    <n v="43"/>
    <n v="0.28666666666666391"/>
    <n v="6"/>
    <n v="0.13333333333333286"/>
    <n v="7"/>
    <n v="0.2333333333333335"/>
    <n v="3"/>
    <n v="0.20000000000000018"/>
    <n v="0"/>
    <n v="1.3877787807814457E-16"/>
    <n v="0"/>
    <x v="4"/>
  </r>
  <r>
    <s v="SHELL"/>
    <x v="1"/>
    <d v="2012-07-07T00:00:00"/>
    <s v="SIN"/>
    <s v="O500"/>
    <x v="123"/>
    <x v="444"/>
    <n v="658009"/>
    <n v="29713"/>
    <n v="0"/>
    <n v="3"/>
    <m/>
    <n v="3"/>
    <n v="6.2"/>
    <s v=""/>
    <s v=""/>
    <n v="0.73"/>
    <s v=""/>
    <n v="81"/>
    <n v="43"/>
    <n v="21"/>
    <n v="0"/>
    <n v="7"/>
    <n v="8"/>
    <n v="0"/>
    <n v="1"/>
    <n v="1"/>
    <n v="43"/>
    <n v="13"/>
    <n v="1"/>
    <n v="81"/>
    <n v="0.27000000000000363"/>
    <n v="43"/>
    <n v="0.28666666666666391"/>
    <n v="7"/>
    <n v="0.15555555555555509"/>
    <n v="8"/>
    <n v="0.26666666666666683"/>
    <n v="21"/>
    <n v="1"/>
    <n v="0"/>
    <n v="1.3877787807814457E-16"/>
    <n v="0"/>
    <x v="5"/>
  </r>
  <r>
    <s v="SHELL"/>
    <x v="1"/>
    <d v="2012-07-07T00:00:00"/>
    <s v="SIN"/>
    <s v="O500"/>
    <x v="123"/>
    <x v="290"/>
    <n v="628296"/>
    <n v="128997"/>
    <n v="0"/>
    <n v="5"/>
    <m/>
    <n v="9"/>
    <n v="7.1"/>
    <n v="37.200000000000003"/>
    <n v="0.3"/>
    <n v="0.1"/>
    <s v="Clara"/>
    <n v="182"/>
    <n v="91"/>
    <n v="15"/>
    <n v="1"/>
    <n v="13"/>
    <n v="12"/>
    <n v="0"/>
    <n v="0"/>
    <n v="0"/>
    <n v="53"/>
    <n v="23"/>
    <n v="1"/>
    <n v="182"/>
    <n v="0.60666666666667068"/>
    <n v="91"/>
    <n v="0.60666666666666413"/>
    <n v="13"/>
    <n v="0.28888888888888842"/>
    <n v="12"/>
    <n v="0.40000000000000013"/>
    <n v="15"/>
    <n v="1"/>
    <n v="1"/>
    <n v="0.10000000000000014"/>
    <n v="0"/>
    <x v="6"/>
  </r>
  <r>
    <s v="SHELL"/>
    <x v="1"/>
    <d v="2012-07-07T00:00:00"/>
    <s v="SIN"/>
    <s v="O500"/>
    <x v="123"/>
    <x v="108"/>
    <n v="596204"/>
    <n v="96905"/>
    <n v="0"/>
    <n v="5"/>
    <n v="0"/>
    <n v="9"/>
    <n v="7.1"/>
    <n v="37.200000000000003"/>
    <n v="1.1000000000000001"/>
    <n v="0.1"/>
    <s v="Clara"/>
    <n v="153"/>
    <n v="78"/>
    <n v="16"/>
    <n v="1"/>
    <n v="11"/>
    <n v="12"/>
    <n v="1"/>
    <n v="0"/>
    <n v="0"/>
    <n v="38"/>
    <n v="11"/>
    <n v="1"/>
    <n v="153"/>
    <n v="0.510000000000005"/>
    <n v="78"/>
    <n v="0.51999999999999691"/>
    <n v="11"/>
    <n v="0.24444444444444399"/>
    <n v="12"/>
    <n v="0.40000000000000013"/>
    <n v="16"/>
    <n v="1"/>
    <n v="1"/>
    <n v="0.10000000000000014"/>
    <n v="0"/>
    <x v="7"/>
  </r>
  <r>
    <s v="CASTROL"/>
    <x v="1"/>
    <d v="2012-07-07T00:00:00"/>
    <s v="SIN"/>
    <s v="O500"/>
    <x v="123"/>
    <x v="19"/>
    <n v="563964"/>
    <n v="64665"/>
    <n v="0"/>
    <n v="34"/>
    <n v="0"/>
    <n v="17"/>
    <n v="7"/>
    <n v="36.799999999999997"/>
    <m/>
    <n v="-1"/>
    <s v="Oscura"/>
    <n v="116.3"/>
    <n v="59.9"/>
    <n v="18.600000000000001"/>
    <n v="2"/>
    <n v="11.2"/>
    <n v="13.4"/>
    <n v="2"/>
    <n v="0"/>
    <n v="0"/>
    <n v="59.2"/>
    <n v="23.6"/>
    <n v="1.1000000000000001"/>
    <n v="116"/>
    <n v="0.38666666666667104"/>
    <n v="60"/>
    <n v="0.39999999999999702"/>
    <n v="11"/>
    <n v="0.24444444444444399"/>
    <n v="13"/>
    <n v="0.43333333333333346"/>
    <n v="19"/>
    <n v="1"/>
    <n v="2"/>
    <n v="0.20000000000000015"/>
    <n v="0"/>
    <x v="8"/>
  </r>
  <r>
    <s v="CASTROL"/>
    <x v="1"/>
    <d v="2012-07-07T00:00:00"/>
    <s v="SIN"/>
    <s v="O500"/>
    <x v="123"/>
    <x v="467"/>
    <n v="575390"/>
    <n v="31251"/>
    <n v="0"/>
    <n v="0"/>
    <n v="0"/>
    <n v="13.3"/>
    <n v="7.2"/>
    <n v="35.1"/>
    <m/>
    <n v="-1"/>
    <s v="Oscura"/>
    <n v="60.7"/>
    <n v="28.3"/>
    <n v="9.1"/>
    <n v="0.7"/>
    <n v="6.9"/>
    <n v="14"/>
    <n v="1.3"/>
    <n v="0"/>
    <n v="0"/>
    <n v="83.5"/>
    <n v="30.9"/>
    <n v="2"/>
    <n v="61"/>
    <n v="0.20333333333333692"/>
    <n v="28"/>
    <n v="0.18666666666666409"/>
    <n v="7"/>
    <n v="0.15555555555555509"/>
    <n v="14"/>
    <n v="0.46666666666666679"/>
    <n v="9"/>
    <n v="0.60000000000000009"/>
    <n v="1"/>
    <n v="0.10000000000000014"/>
    <n v="0"/>
    <x v="9"/>
  </r>
  <r>
    <s v="CASTROL"/>
    <x v="1"/>
    <d v="2012-10-09T00:00:00"/>
    <s v="SIN"/>
    <s v="O500"/>
    <x v="124"/>
    <x v="23"/>
    <n v="788899"/>
    <n v="9657"/>
    <n v="0"/>
    <n v="2"/>
    <m/>
    <n v="1"/>
    <n v="6.7"/>
    <n v="34.799999999999997"/>
    <n v="1.68"/>
    <n v="0.02"/>
    <m/>
    <n v="33"/>
    <n v="24"/>
    <n v="2"/>
    <n v="0"/>
    <n v="6"/>
    <n v="4"/>
    <n v="0"/>
    <n v="0"/>
    <n v="0"/>
    <n v="29"/>
    <n v="2"/>
    <n v="0"/>
    <n v="33"/>
    <n v="0.11000000000000376"/>
    <n v="24"/>
    <n v="0.15999999999999748"/>
    <n v="6"/>
    <n v="0.13333333333333286"/>
    <n v="4"/>
    <n v="0.13333333333333353"/>
    <n v="2"/>
    <n v="0.13333333333333353"/>
    <n v="0"/>
    <n v="1.3877787807814457E-16"/>
    <n v="1"/>
    <x v="0"/>
  </r>
  <r>
    <s v="CASTROL"/>
    <x v="1"/>
    <d v="2012-10-09T00:00:00"/>
    <s v="SIN"/>
    <s v="O500"/>
    <x v="124"/>
    <x v="139"/>
    <n v="739144"/>
    <n v="62070"/>
    <n v="0"/>
    <n v="6"/>
    <m/>
    <n v="2"/>
    <n v="5.9020000000000001"/>
    <n v="27.64"/>
    <n v="1.32"/>
    <n v="0.31"/>
    <m/>
    <n v="85"/>
    <n v="53"/>
    <n v="3"/>
    <n v="0"/>
    <n v="6"/>
    <n v="9"/>
    <n v="0"/>
    <m/>
    <n v="0"/>
    <n v="28"/>
    <n v="2"/>
    <n v="1"/>
    <n v="85"/>
    <n v="0.28333333333333705"/>
    <n v="53"/>
    <n v="0.35333333333333045"/>
    <n v="6"/>
    <n v="0.13333333333333286"/>
    <n v="9"/>
    <n v="0.30000000000000016"/>
    <n v="3"/>
    <n v="0.20000000000000018"/>
    <n v="0"/>
    <n v="1.3877787807814457E-16"/>
    <n v="0"/>
    <x v="1"/>
  </r>
  <r>
    <s v="CASTROL "/>
    <x v="1"/>
    <d v="2012-10-09T00:00:00"/>
    <s v="SIN"/>
    <s v="O500"/>
    <x v="124"/>
    <x v="91"/>
    <n v="719583"/>
    <n v="42509"/>
    <n v="0"/>
    <n v="2"/>
    <m/>
    <n v="2"/>
    <n v="5.9"/>
    <m/>
    <m/>
    <n v="0.34"/>
    <m/>
    <n v="92"/>
    <n v="59"/>
    <n v="4"/>
    <n v="0"/>
    <n v="6"/>
    <n v="10"/>
    <n v="1"/>
    <n v="0"/>
    <n v="1"/>
    <n v="27"/>
    <n v="4"/>
    <n v="1"/>
    <n v="92"/>
    <n v="0.30666666666667053"/>
    <n v="59"/>
    <n v="0.39333333333333037"/>
    <n v="6"/>
    <n v="0.13333333333333286"/>
    <n v="10"/>
    <n v="0.33339999999999997"/>
    <n v="4"/>
    <n v="0.26666666666666683"/>
    <n v="0"/>
    <n v="1.3877787807814457E-16"/>
    <n v="0"/>
    <x v="2"/>
  </r>
  <r>
    <s v="SHELL"/>
    <x v="1"/>
    <d v="2012-10-09T00:00:00"/>
    <s v="SIN"/>
    <s v="O500"/>
    <x v="124"/>
    <x v="446"/>
    <n v="635426"/>
    <n v="181751"/>
    <n v="0"/>
    <n v="5"/>
    <n v="0"/>
    <n v="8"/>
    <n v="7.2"/>
    <n v="37.4"/>
    <n v="1"/>
    <n v="0.1"/>
    <s v="Clara"/>
    <n v="161"/>
    <n v="108"/>
    <n v="6"/>
    <n v="0"/>
    <n v="16"/>
    <n v="13"/>
    <n v="0"/>
    <n v="0"/>
    <n v="0"/>
    <n v="50"/>
    <n v="20"/>
    <n v="2"/>
    <n v="161"/>
    <n v="0.5366666666666714"/>
    <n v="108"/>
    <n v="0.7199999999999982"/>
    <n v="16"/>
    <n v="0.35555555555555501"/>
    <n v="13"/>
    <n v="0.43333333333333346"/>
    <n v="6"/>
    <n v="0.40000000000000013"/>
    <n v="0"/>
    <n v="1.3877787807814457E-16"/>
    <n v="0"/>
    <x v="3"/>
  </r>
  <r>
    <s v="SHELL"/>
    <x v="1"/>
    <d v="2012-10-09T00:00:00"/>
    <s v="SIN"/>
    <s v="O500"/>
    <x v="124"/>
    <x v="468"/>
    <n v="600869"/>
    <n v="147194"/>
    <n v="0"/>
    <n v="6"/>
    <n v="-1"/>
    <n v="8"/>
    <n v="7.3"/>
    <n v="37.299999999999997"/>
    <n v="0.1"/>
    <n v="0.1"/>
    <s v="Clara"/>
    <n v="157"/>
    <n v="103"/>
    <n v="8"/>
    <n v="0"/>
    <n v="16"/>
    <n v="12"/>
    <n v="0"/>
    <n v="1"/>
    <n v="-1"/>
    <n v="50"/>
    <n v="21"/>
    <n v="2"/>
    <n v="157"/>
    <n v="0.5233333333333382"/>
    <n v="103"/>
    <n v="0.68666666666666465"/>
    <n v="16"/>
    <n v="0.35555555555555501"/>
    <n v="12"/>
    <n v="0.40000000000000013"/>
    <n v="8"/>
    <n v="0.53333333333333344"/>
    <n v="0"/>
    <n v="1.3877787807814457E-16"/>
    <n v="0"/>
    <x v="4"/>
  </r>
  <r>
    <s v="CASTROL"/>
    <x v="1"/>
    <d v="2012-10-09T00:00:00"/>
    <s v="SIN"/>
    <s v="O500"/>
    <x v="124"/>
    <x v="262"/>
    <n v="570532"/>
    <n v="116857"/>
    <n v="0"/>
    <n v="2.4"/>
    <n v="0"/>
    <n v="14.8"/>
    <n v="6.9"/>
    <n v="38.1"/>
    <m/>
    <n v="-1"/>
    <s v="Oscura"/>
    <n v="120.4"/>
    <n v="76.5"/>
    <n v="6.7"/>
    <n v="3.1"/>
    <n v="13.5"/>
    <n v="14.9"/>
    <n v="0.4"/>
    <n v="0"/>
    <n v="0"/>
    <n v="118"/>
    <n v="33.799999999999997"/>
    <n v="0.9"/>
    <n v="120"/>
    <n v="0.40000000000000446"/>
    <n v="77"/>
    <n v="0.5133333333333302"/>
    <n v="14"/>
    <n v="0.31111111111111062"/>
    <n v="15"/>
    <n v="0.50000000000000011"/>
    <n v="7"/>
    <n v="0.46666666666666679"/>
    <n v="3"/>
    <n v="0.30000000000000016"/>
    <n v="0"/>
    <x v="5"/>
  </r>
  <r>
    <s v="CASTROL"/>
    <x v="1"/>
    <d v="2012-10-09T00:00:00"/>
    <s v="SIN"/>
    <s v="O500"/>
    <x v="124"/>
    <x v="360"/>
    <n v="536074"/>
    <n v="82399"/>
    <n v="0"/>
    <n v="0"/>
    <n v="0"/>
    <n v="6.9"/>
    <n v="7"/>
    <n v="42.8"/>
    <m/>
    <n v="-1"/>
    <s v="Oscura"/>
    <n v="51.4"/>
    <n v="0.3"/>
    <n v="1.5"/>
    <n v="1.7"/>
    <n v="1.4"/>
    <n v="10.8"/>
    <n v="1.3"/>
    <n v="0"/>
    <n v="0"/>
    <n v="21.9"/>
    <n v="7.7"/>
    <n v="0.6"/>
    <n v="51"/>
    <n v="0.17000000000000365"/>
    <n v="0"/>
    <n v="-2.482389294122811E-15"/>
    <n v="1"/>
    <n v="2.222222222222173E-2"/>
    <n v="11"/>
    <n v="0.36666666666666681"/>
    <n v="2"/>
    <n v="0.13333333333333353"/>
    <n v="2"/>
    <n v="0.20000000000000015"/>
    <n v="0"/>
    <x v="6"/>
  </r>
  <r>
    <s v="CASTROL"/>
    <x v="1"/>
    <d v="2012-05-16T00:00:00"/>
    <s v="SIN"/>
    <s v="O500"/>
    <x v="125"/>
    <x v="23"/>
    <n v="799358"/>
    <n v="13937"/>
    <n v="0"/>
    <n v="7"/>
    <m/>
    <n v="1"/>
    <n v="7"/>
    <n v="36.299999999999997"/>
    <n v="1.17"/>
    <n v="0.02"/>
    <m/>
    <n v="14"/>
    <n v="43"/>
    <n v="5"/>
    <n v="0"/>
    <n v="4"/>
    <n v="2"/>
    <n v="0"/>
    <n v="0"/>
    <n v="0"/>
    <n v="27"/>
    <n v="3"/>
    <n v="1"/>
    <n v="14"/>
    <n v="4.6666666666670513E-2"/>
    <n v="43"/>
    <n v="0.28666666666666391"/>
    <n v="4"/>
    <n v="8.8888888888888407E-2"/>
    <n v="2"/>
    <n v="6.6666666666666874E-2"/>
    <n v="5"/>
    <n v="0.33333333333333348"/>
    <n v="0"/>
    <n v="1.3877787807814457E-16"/>
    <n v="1"/>
    <x v="0"/>
  </r>
  <r>
    <m/>
    <x v="1"/>
    <d v="2012-05-16T00:00:00"/>
    <s v="SIN"/>
    <s v="O500"/>
    <x v="125"/>
    <x v="320"/>
    <n v="777842"/>
    <n v="93674"/>
    <n v="0"/>
    <n v="2"/>
    <m/>
    <n v="1"/>
    <n v="6"/>
    <m/>
    <m/>
    <n v="0.09"/>
    <m/>
    <n v="29"/>
    <n v="56"/>
    <n v="5"/>
    <n v="0"/>
    <n v="6"/>
    <n v="3"/>
    <n v="1"/>
    <n v="0"/>
    <n v="0"/>
    <n v="33"/>
    <n v="4"/>
    <n v="1"/>
    <n v="29"/>
    <n v="9.6666666666670453E-2"/>
    <n v="56"/>
    <n v="0.37333333333333041"/>
    <n v="6"/>
    <n v="0.13333333333333286"/>
    <n v="3"/>
    <n v="0.1000000000000002"/>
    <n v="5"/>
    <n v="0.33333333333333348"/>
    <n v="0"/>
    <n v="1.3877787807814457E-16"/>
    <n v="0"/>
    <x v="1"/>
  </r>
  <r>
    <s v="CASTROL"/>
    <x v="1"/>
    <d v="2012-05-16T00:00:00"/>
    <s v="SIN"/>
    <s v="O500"/>
    <x v="125"/>
    <x v="25"/>
    <n v="735460"/>
    <n v="17435"/>
    <n v="0"/>
    <n v="7"/>
    <m/>
    <n v="3"/>
    <n v="6.1260000000000003"/>
    <n v="28.41"/>
    <n v="1.02"/>
    <n v="0.03"/>
    <m/>
    <n v="47"/>
    <n v="169"/>
    <n v="3"/>
    <n v="1"/>
    <n v="8"/>
    <n v="0"/>
    <n v="0"/>
    <m/>
    <n v="0"/>
    <n v="28"/>
    <n v="2"/>
    <n v="1"/>
    <n v="47"/>
    <n v="0.15666666666667034"/>
    <n v="169"/>
    <n v="1"/>
    <n v="8"/>
    <n v="0.17777777777777731"/>
    <n v="0"/>
    <n v="2.0816681711721685E-16"/>
    <n v="3"/>
    <n v="0.20000000000000018"/>
    <n v="1"/>
    <n v="0.10000000000000014"/>
    <n v="0"/>
    <x v="2"/>
  </r>
  <r>
    <s v="CASTROL "/>
    <x v="1"/>
    <d v="2012-05-16T00:00:00"/>
    <s v="SIN"/>
    <s v="O500"/>
    <x v="125"/>
    <x v="33"/>
    <n v="717915"/>
    <n v="50874"/>
    <n v="0"/>
    <n v="5"/>
    <m/>
    <n v="1"/>
    <n v="6.3"/>
    <m/>
    <m/>
    <n v="0.3"/>
    <m/>
    <n v="27"/>
    <n v="53"/>
    <n v="8"/>
    <n v="0"/>
    <n v="6"/>
    <n v="4"/>
    <n v="1"/>
    <n v="1"/>
    <n v="0"/>
    <n v="28"/>
    <n v="4"/>
    <n v="1"/>
    <n v="27"/>
    <n v="9.0000000000003799E-2"/>
    <n v="53"/>
    <n v="0.35333333333333045"/>
    <n v="6"/>
    <n v="0.13333333333333286"/>
    <n v="4"/>
    <n v="0.13333333333333353"/>
    <n v="8"/>
    <n v="0.53333333333333344"/>
    <n v="0"/>
    <n v="1.3877787807814457E-16"/>
    <n v="0"/>
    <x v="3"/>
  </r>
  <r>
    <s v="SHELL"/>
    <x v="1"/>
    <d v="2012-05-16T00:00:00"/>
    <s v="SIN"/>
    <s v="O500"/>
    <x v="125"/>
    <x v="353"/>
    <n v="656695"/>
    <n v="32471"/>
    <n v="0"/>
    <n v="3"/>
    <m/>
    <n v="4"/>
    <n v="6.2"/>
    <m/>
    <m/>
    <n v="0.76"/>
    <m/>
    <n v="91"/>
    <n v="62"/>
    <n v="6"/>
    <n v="0"/>
    <n v="8"/>
    <n v="10"/>
    <n v="0"/>
    <n v="0"/>
    <n v="0"/>
    <n v="36"/>
    <n v="5"/>
    <n v="3"/>
    <n v="91"/>
    <n v="0.30333333333333717"/>
    <n v="62"/>
    <n v="0.41333333333333033"/>
    <n v="8"/>
    <n v="0.17777777777777731"/>
    <n v="10"/>
    <n v="0.33339999999999997"/>
    <n v="6"/>
    <n v="0.40000000000000013"/>
    <n v="0"/>
    <n v="1.3877787807814457E-16"/>
    <n v="0"/>
    <x v="4"/>
  </r>
  <r>
    <s v="SHELL"/>
    <x v="1"/>
    <d v="2012-05-16T00:00:00"/>
    <s v="SIN"/>
    <s v="O500"/>
    <x v="125"/>
    <x v="469"/>
    <n v="624274"/>
    <n v="119977"/>
    <n v="0.1"/>
    <n v="5"/>
    <m/>
    <n v="12"/>
    <n v="7.1"/>
    <n v="35.799999999999997"/>
    <n v="0.2"/>
    <n v="0"/>
    <s v="Clara"/>
    <n v="103"/>
    <n v="101"/>
    <n v="12"/>
    <n v="0"/>
    <n v="14"/>
    <n v="9"/>
    <n v="0"/>
    <n v="0"/>
    <n v="0"/>
    <n v="37"/>
    <n v="17"/>
    <n v="10"/>
    <n v="103"/>
    <n v="0.34333333333333743"/>
    <n v="101"/>
    <n v="0.67333333333333123"/>
    <n v="14"/>
    <n v="0.31111111111111062"/>
    <n v="9"/>
    <n v="0.30000000000000016"/>
    <n v="12"/>
    <n v="0.8"/>
    <n v="0"/>
    <n v="1.3877787807814457E-16"/>
    <n v="0"/>
    <x v="5"/>
  </r>
  <r>
    <s v="CASTROL"/>
    <x v="1"/>
    <d v="2012-05-16T00:00:00"/>
    <s v="SIN"/>
    <s v="O500"/>
    <x v="125"/>
    <x v="378"/>
    <n v="600351"/>
    <n v="96054"/>
    <n v="0"/>
    <n v="4"/>
    <n v="0"/>
    <n v="14"/>
    <n v="7.2"/>
    <n v="37.299999999999997"/>
    <n v="0.4"/>
    <n v="0.1"/>
    <s v="Clara"/>
    <n v="116"/>
    <n v="98"/>
    <n v="15"/>
    <n v="0"/>
    <n v="15"/>
    <n v="12"/>
    <n v="1"/>
    <n v="1"/>
    <n v="0"/>
    <n v="36"/>
    <n v="18"/>
    <n v="12"/>
    <n v="116"/>
    <n v="0.38666666666667104"/>
    <n v="98"/>
    <n v="0.6533333333333311"/>
    <n v="15"/>
    <n v="0.33333333333333282"/>
    <n v="12"/>
    <n v="0.40000000000000013"/>
    <n v="15"/>
    <n v="1"/>
    <n v="0"/>
    <n v="1.3877787807814457E-16"/>
    <n v="0"/>
    <x v="6"/>
  </r>
  <r>
    <s v="CASTROL"/>
    <x v="1"/>
    <d v="2012-05-16T00:00:00"/>
    <s v="SIN"/>
    <s v="O500"/>
    <x v="125"/>
    <x v="338"/>
    <n v="567596"/>
    <n v="63299"/>
    <n v="0"/>
    <n v="4"/>
    <n v="-1"/>
    <n v="17"/>
    <n v="7.2"/>
    <n v="39.1"/>
    <n v="0.7"/>
    <n v="0.1"/>
    <s v="Clara"/>
    <n v="87"/>
    <n v="79"/>
    <n v="18"/>
    <n v="0"/>
    <n v="14"/>
    <n v="7"/>
    <n v="2"/>
    <n v="0"/>
    <n v="-1"/>
    <n v="45"/>
    <n v="27"/>
    <n v="19"/>
    <n v="87"/>
    <n v="0.29000000000000375"/>
    <n v="79"/>
    <n v="0.52666666666666362"/>
    <n v="14"/>
    <n v="0.31111111111111062"/>
    <n v="7"/>
    <n v="0.2333333333333335"/>
    <n v="18"/>
    <n v="1"/>
    <n v="0"/>
    <n v="1.3877787807814457E-16"/>
    <n v="0"/>
    <x v="7"/>
  </r>
  <r>
    <s v="CASTROL"/>
    <x v="1"/>
    <d v="2012-05-16T00:00:00"/>
    <s v="SIN"/>
    <s v="O500"/>
    <x v="125"/>
    <x v="350"/>
    <n v="535665"/>
    <n v="31368"/>
    <n v="0"/>
    <n v="2.4"/>
    <n v="0"/>
    <n v="28.9"/>
    <n v="6.8"/>
    <n v="37.5"/>
    <m/>
    <n v="-1"/>
    <s v="Oscura"/>
    <n v="89.8"/>
    <n v="60.3"/>
    <n v="12.9"/>
    <n v="2.2999999999999998"/>
    <n v="13.3"/>
    <n v="14.6"/>
    <n v="0.6"/>
    <n v="0"/>
    <n v="0"/>
    <n v="47.9"/>
    <n v="32.9"/>
    <n v="13.7"/>
    <n v="90"/>
    <n v="0.30000000000000382"/>
    <n v="60"/>
    <n v="0.39999999999999702"/>
    <n v="13"/>
    <n v="0.28888888888888842"/>
    <n v="15"/>
    <n v="0.50000000000000011"/>
    <n v="13"/>
    <n v="0.8666666666666667"/>
    <n v="2"/>
    <n v="0.20000000000000015"/>
    <n v="0"/>
    <x v="8"/>
  </r>
  <r>
    <s v="CASTROL"/>
    <x v="1"/>
    <d v="2012-05-16T00:00:00"/>
    <s v="SIN"/>
    <s v="O500"/>
    <x v="125"/>
    <x v="185"/>
    <n v="502546"/>
    <n v="162669"/>
    <n v="0"/>
    <n v="0"/>
    <n v="0.1"/>
    <n v="12.8"/>
    <n v="6.9"/>
    <n v="38.6"/>
    <m/>
    <n v="0"/>
    <s v="Oscura"/>
    <n v="119.1"/>
    <n v="33.200000000000003"/>
    <n v="35.799999999999997"/>
    <n v="3.4"/>
    <n v="7.2"/>
    <n v="13.4"/>
    <n v="0.8"/>
    <n v="3.2"/>
    <n v="0"/>
    <n v="49.6"/>
    <n v="24"/>
    <n v="6.2"/>
    <n v="119"/>
    <n v="0.39666666666667111"/>
    <n v="33"/>
    <n v="0.21999999999999736"/>
    <n v="7"/>
    <n v="0.15555555555555509"/>
    <n v="13"/>
    <n v="0.43333333333333346"/>
    <n v="36"/>
    <n v="1"/>
    <n v="3"/>
    <n v="0.30000000000000016"/>
    <n v="0"/>
    <x v="9"/>
  </r>
  <r>
    <s v="SHELL"/>
    <x v="1"/>
    <d v="2014-09-25T00:00:00"/>
    <s v="SIN"/>
    <s v="O500"/>
    <x v="126"/>
    <x v="328"/>
    <n v="826874"/>
    <n v="45866"/>
    <n v="0"/>
    <n v="6"/>
    <m/>
    <n v="7"/>
    <n v="5.8"/>
    <m/>
    <m/>
    <n v="0.47"/>
    <m/>
    <n v="305"/>
    <n v="73"/>
    <n v="4"/>
    <n v="0"/>
    <n v="7"/>
    <n v="22"/>
    <n v="0"/>
    <n v="1"/>
    <n v="0"/>
    <n v="94"/>
    <n v="15"/>
    <n v="0"/>
    <n v="305"/>
    <n v="1.3"/>
    <n v="73"/>
    <n v="0.48666666666666353"/>
    <n v="7"/>
    <n v="0.15555555555555509"/>
    <n v="22"/>
    <n v="0.73333333333333339"/>
    <n v="4"/>
    <n v="0.26666666666666683"/>
    <n v="0"/>
    <n v="1.3877787807814457E-16"/>
    <n v="1"/>
    <x v="0"/>
  </r>
  <r>
    <m/>
    <x v="1"/>
    <d v="2014-09-25T00:00:00"/>
    <s v="SIN"/>
    <s v="O500"/>
    <x v="126"/>
    <x v="31"/>
    <n v="786792"/>
    <n v="5606"/>
    <n v="0"/>
    <n v="5"/>
    <m/>
    <n v="6"/>
    <n v="6.8"/>
    <m/>
    <m/>
    <n v="7.0000000000000007E-2"/>
    <m/>
    <n v="62"/>
    <n v="27"/>
    <n v="2"/>
    <n v="0"/>
    <n v="4"/>
    <n v="7"/>
    <n v="0"/>
    <n v="0"/>
    <n v="0"/>
    <n v="76"/>
    <n v="3"/>
    <n v="1"/>
    <n v="62"/>
    <n v="0.20666666666667025"/>
    <n v="27"/>
    <n v="0.17999999999999744"/>
    <n v="4"/>
    <n v="8.8888888888888407E-2"/>
    <n v="7"/>
    <n v="0.2333333333333335"/>
    <n v="2"/>
    <n v="0.13333333333333353"/>
    <n v="0"/>
    <n v="1.3877787807814457E-16"/>
    <n v="0"/>
    <x v="1"/>
  </r>
  <r>
    <s v="CASTROL"/>
    <x v="1"/>
    <d v="2014-09-25T00:00:00"/>
    <s v="SIN"/>
    <s v="O500"/>
    <x v="126"/>
    <x v="13"/>
    <n v="773422"/>
    <n v="77103"/>
    <n v="0"/>
    <n v="3"/>
    <m/>
    <n v="2"/>
    <n v="6.0110000000000001"/>
    <n v="28.7"/>
    <n v="1.46"/>
    <n v="1.07"/>
    <m/>
    <n v="132"/>
    <n v="70"/>
    <n v="9"/>
    <n v="0"/>
    <n v="12"/>
    <n v="12"/>
    <n v="0"/>
    <m/>
    <n v="0"/>
    <n v="38"/>
    <n v="6"/>
    <n v="1"/>
    <n v="132"/>
    <n v="0.44000000000000472"/>
    <n v="70"/>
    <n v="0.46666666666666357"/>
    <n v="12"/>
    <n v="0.26666666666666622"/>
    <n v="12"/>
    <n v="0.40000000000000013"/>
    <n v="9"/>
    <n v="0.60000000000000009"/>
    <n v="0"/>
    <n v="1.3877787807814457E-16"/>
    <n v="0"/>
    <x v="2"/>
  </r>
  <r>
    <s v="CASTROL"/>
    <x v="1"/>
    <d v="2014-09-25T00:00:00"/>
    <s v="SIN"/>
    <s v="O500"/>
    <x v="126"/>
    <x v="52"/>
    <n v="751956"/>
    <n v="55637"/>
    <n v="0"/>
    <n v="3"/>
    <m/>
    <n v="2"/>
    <n v="5.9"/>
    <m/>
    <m/>
    <n v="0.25"/>
    <m/>
    <n v="167"/>
    <n v="54"/>
    <n v="7"/>
    <n v="0"/>
    <n v="8"/>
    <n v="14"/>
    <n v="0"/>
    <n v="0"/>
    <n v="1"/>
    <n v="28"/>
    <n v="3"/>
    <n v="1"/>
    <n v="167"/>
    <n v="0.55666666666667119"/>
    <n v="54"/>
    <n v="0.3599999999999971"/>
    <n v="8"/>
    <n v="0.17777777777777731"/>
    <n v="14"/>
    <n v="0.46666666666666679"/>
    <n v="7"/>
    <n v="0.46666666666666679"/>
    <n v="0"/>
    <n v="1.3877787807814457E-16"/>
    <n v="0"/>
    <x v="3"/>
  </r>
  <r>
    <s v="SHELL"/>
    <x v="1"/>
    <d v="2014-09-25T00:00:00"/>
    <s v="CON"/>
    <s v="O500"/>
    <x v="126"/>
    <x v="371"/>
    <n v="654189"/>
    <n v="33363"/>
    <n v="0"/>
    <n v="4"/>
    <m/>
    <n v="1"/>
    <n v="6.4"/>
    <m/>
    <m/>
    <n v="0.63"/>
    <m/>
    <n v="80"/>
    <n v="187"/>
    <n v="6"/>
    <n v="1"/>
    <n v="9"/>
    <n v="9"/>
    <n v="0"/>
    <n v="1"/>
    <n v="0"/>
    <n v="37"/>
    <n v="5"/>
    <n v="2"/>
    <n v="80"/>
    <n v="0.26666666666667027"/>
    <n v="187"/>
    <n v="1"/>
    <n v="9"/>
    <n v="0.19999999999999954"/>
    <n v="9"/>
    <n v="0.30000000000000016"/>
    <n v="6"/>
    <n v="0.40000000000000013"/>
    <n v="1"/>
    <n v="0.10000000000000014"/>
    <n v="0"/>
    <x v="4"/>
  </r>
  <r>
    <s v="Shell ATF VM Plus"/>
    <x v="1"/>
    <d v="2014-09-25T00:00:00"/>
    <s v="CON"/>
    <s v="O500"/>
    <x v="126"/>
    <x v="72"/>
    <n v="678834"/>
    <n v="37184"/>
    <n v="0"/>
    <n v="4"/>
    <m/>
    <n v="4"/>
    <n v="6.1"/>
    <s v=""/>
    <s v=""/>
    <n v="0.81"/>
    <s v=""/>
    <n v="123"/>
    <n v="55"/>
    <n v="9"/>
    <n v="0"/>
    <n v="10"/>
    <n v="14"/>
    <n v="0"/>
    <n v="0"/>
    <n v="1"/>
    <n v="34"/>
    <n v="5"/>
    <n v="1"/>
    <n v="123"/>
    <n v="0.41000000000000453"/>
    <n v="55"/>
    <n v="0.36666666666666375"/>
    <n v="10"/>
    <n v="0.22222222222222177"/>
    <n v="14"/>
    <n v="0.46666666666666679"/>
    <n v="9"/>
    <n v="0.60000000000000009"/>
    <n v="0"/>
    <n v="1.3877787807814457E-16"/>
    <n v="0"/>
    <x v="5"/>
  </r>
  <r>
    <s v="SHELL"/>
    <x v="1"/>
    <d v="2014-09-25T00:00:00"/>
    <s v="CON"/>
    <s v="O500"/>
    <x v="126"/>
    <x v="441"/>
    <n v="620826"/>
    <n v="117071"/>
    <n v="0"/>
    <n v="6"/>
    <m/>
    <n v="6"/>
    <n v="7.1"/>
    <n v="37.299999999999997"/>
    <n v="1.1000000000000001"/>
    <n v="0.1"/>
    <s v="Clara"/>
    <n v="275"/>
    <n v="270"/>
    <n v="21"/>
    <n v="2"/>
    <n v="27"/>
    <n v="19"/>
    <n v="0"/>
    <n v="2"/>
    <n v="0"/>
    <n v="43"/>
    <n v="23"/>
    <n v="11"/>
    <n v="275"/>
    <n v="0.91666666666666752"/>
    <n v="270"/>
    <n v="1"/>
    <n v="27"/>
    <n v="0.59999999999999942"/>
    <n v="19"/>
    <n v="0.63333333333333341"/>
    <n v="21"/>
    <n v="1"/>
    <n v="2"/>
    <n v="0.20000000000000015"/>
    <n v="0"/>
    <x v="6"/>
  </r>
  <r>
    <s v="SHELL"/>
    <x v="1"/>
    <d v="2014-09-25T00:00:00"/>
    <s v="CON"/>
    <s v="O500"/>
    <x v="126"/>
    <x v="27"/>
    <n v="609778"/>
    <n v="106023"/>
    <n v="0"/>
    <n v="7"/>
    <n v="0"/>
    <n v="6"/>
    <n v="7.2"/>
    <n v="37.700000000000003"/>
    <n v="0.1"/>
    <n v="0.1"/>
    <s v="Clara"/>
    <n v="346"/>
    <n v="290"/>
    <n v="24"/>
    <n v="2"/>
    <n v="30"/>
    <n v="20"/>
    <n v="1"/>
    <n v="2"/>
    <n v="0"/>
    <n v="42"/>
    <n v="25"/>
    <n v="12"/>
    <n v="346"/>
    <n v="1.3"/>
    <n v="290"/>
    <n v="1"/>
    <n v="30"/>
    <n v="0.66666666666666619"/>
    <n v="20"/>
    <n v="0.66666666666666674"/>
    <n v="24"/>
    <n v="1"/>
    <n v="2"/>
    <n v="0.20000000000000015"/>
    <n v="0"/>
    <x v="7"/>
  </r>
  <r>
    <s v="CASTROL"/>
    <x v="1"/>
    <d v="2014-09-25T00:00:00"/>
    <s v="CON"/>
    <s v="O500"/>
    <x v="126"/>
    <x v="270"/>
    <n v="576686"/>
    <n v="72931"/>
    <n v="0"/>
    <n v="5"/>
    <n v="-1"/>
    <n v="4"/>
    <n v="7.1"/>
    <n v="37.9"/>
    <n v="0.6"/>
    <n v="0.1"/>
    <s v="Clara"/>
    <n v="190"/>
    <n v="174"/>
    <n v="32"/>
    <n v="1"/>
    <n v="20"/>
    <n v="14"/>
    <n v="1"/>
    <n v="1"/>
    <n v="-1"/>
    <n v="42"/>
    <n v="29"/>
    <n v="19"/>
    <n v="190"/>
    <n v="0.63333333333333708"/>
    <n v="174"/>
    <n v="1"/>
    <n v="20"/>
    <n v="0.44444444444444381"/>
    <n v="14"/>
    <n v="0.46666666666666679"/>
    <n v="32"/>
    <n v="1"/>
    <n v="1"/>
    <n v="0.10000000000000014"/>
    <n v="0"/>
    <x v="8"/>
  </r>
  <r>
    <s v="CASTROL"/>
    <x v="1"/>
    <d v="2014-09-25T00:00:00"/>
    <s v="CON"/>
    <s v="O500"/>
    <x v="126"/>
    <x v="157"/>
    <n v="533456"/>
    <n v="29701"/>
    <n v="0"/>
    <n v="2"/>
    <n v="0"/>
    <n v="2.5"/>
    <n v="7"/>
    <n v="36.799999999999997"/>
    <m/>
    <n v="-1"/>
    <s v="Oscura"/>
    <n v="133.69999999999999"/>
    <n v="73.599999999999994"/>
    <n v="13.3"/>
    <n v="1.4"/>
    <n v="12"/>
    <n v="12.9"/>
    <n v="0.2"/>
    <n v="0"/>
    <n v="0"/>
    <n v="90.4"/>
    <n v="34.299999999999997"/>
    <n v="20.9"/>
    <n v="134"/>
    <n v="0.44666666666667143"/>
    <n v="74"/>
    <n v="0.49333333333333018"/>
    <n v="12"/>
    <n v="0.26666666666666622"/>
    <n v="13"/>
    <n v="0.43333333333333346"/>
    <n v="13"/>
    <n v="0.8666666666666667"/>
    <n v="1"/>
    <n v="0.10000000000000014"/>
    <n v="0"/>
    <x v="9"/>
  </r>
  <r>
    <s v="CASTROL"/>
    <x v="1"/>
    <d v="2014-09-25T00:00:00"/>
    <s v="CON"/>
    <s v="O500"/>
    <x v="126"/>
    <x v="244"/>
    <n v="484590"/>
    <n v="149563"/>
    <n v="0"/>
    <n v="0"/>
    <n v="0"/>
    <n v="10"/>
    <n v="6.6"/>
    <n v="37.4"/>
    <m/>
    <n v="-1"/>
    <s v="Oscura"/>
    <n v="96.4"/>
    <n v="88.4"/>
    <n v="16.399999999999999"/>
    <n v="4"/>
    <n v="14.2"/>
    <n v="38.9"/>
    <n v="1"/>
    <n v="0.5"/>
    <n v="0"/>
    <n v="110.4"/>
    <n v="37.5"/>
    <n v="2.4"/>
    <n v="96"/>
    <n v="0.32000000000000395"/>
    <n v="88"/>
    <n v="0.58666666666666401"/>
    <n v="14"/>
    <n v="0.31111111111111062"/>
    <n v="39"/>
    <n v="1"/>
    <n v="16"/>
    <n v="1"/>
    <n v="4"/>
    <n v="0.40000000000000013"/>
    <n v="0"/>
    <x v="10"/>
  </r>
  <r>
    <m/>
    <x v="1"/>
    <d v="2012-12-18T00:00:00"/>
    <s v="SIN"/>
    <s v="O500"/>
    <x v="127"/>
    <x v="430"/>
    <n v="825845"/>
    <n v="58117"/>
    <n v="0"/>
    <n v="19"/>
    <m/>
    <n v="3"/>
    <n v="5.8"/>
    <m/>
    <m/>
    <n v="0.23"/>
    <m/>
    <n v="394"/>
    <n v="270"/>
    <n v="8"/>
    <n v="1"/>
    <n v="28"/>
    <n v="22"/>
    <n v="1"/>
    <n v="4"/>
    <n v="2"/>
    <n v="42"/>
    <n v="4"/>
    <n v="3"/>
    <n v="394"/>
    <n v="1.3"/>
    <n v="270"/>
    <n v="1"/>
    <n v="28"/>
    <n v="0.62222222222222168"/>
    <n v="22"/>
    <n v="0.73333333333333339"/>
    <n v="8"/>
    <n v="0.53333333333333344"/>
    <n v="1"/>
    <n v="0.10000000000000014"/>
    <n v="1"/>
    <x v="0"/>
  </r>
  <r>
    <m/>
    <x v="1"/>
    <d v="2012-12-18T00:00:00"/>
    <s v="SIN"/>
    <s v="O500"/>
    <x v="127"/>
    <x v="470"/>
    <n v="767728"/>
    <n v="93750"/>
    <n v="0"/>
    <n v="5"/>
    <m/>
    <n v="3"/>
    <n v="5.7"/>
    <m/>
    <m/>
    <n v="0.37"/>
    <m/>
    <n v="197"/>
    <n v="85"/>
    <n v="7"/>
    <n v="1"/>
    <n v="14"/>
    <n v="15"/>
    <n v="0"/>
    <n v="0"/>
    <n v="1"/>
    <n v="27"/>
    <n v="4"/>
    <n v="1"/>
    <n v="197"/>
    <n v="0.65666666666667017"/>
    <n v="85"/>
    <n v="0.56666666666666388"/>
    <n v="14"/>
    <n v="0.31111111111111062"/>
    <n v="15"/>
    <n v="0.50000000000000011"/>
    <n v="7"/>
    <n v="0.46666666666666679"/>
    <n v="1"/>
    <n v="0.10000000000000014"/>
    <n v="0"/>
    <x v="1"/>
  </r>
  <r>
    <s v="CASTROL"/>
    <x v="1"/>
    <d v="2012-12-18T00:00:00"/>
    <s v="SIN"/>
    <s v="O500"/>
    <x v="127"/>
    <x v="25"/>
    <n v="734431"/>
    <n v="71024"/>
    <n v="0"/>
    <n v="8"/>
    <m/>
    <n v="2"/>
    <n v="6.0979999999999999"/>
    <n v="29"/>
    <n v="1.22"/>
    <n v="0.52"/>
    <m/>
    <n v="52"/>
    <n v="242"/>
    <n v="3"/>
    <n v="2"/>
    <n v="7"/>
    <n v="4"/>
    <n v="0"/>
    <m/>
    <n v="0"/>
    <n v="44"/>
    <n v="5"/>
    <n v="2"/>
    <n v="52"/>
    <n v="0.17333333333333698"/>
    <n v="242"/>
    <n v="1"/>
    <n v="7"/>
    <n v="0.15555555555555509"/>
    <n v="4"/>
    <n v="0.13333333333333353"/>
    <n v="3"/>
    <n v="0.20000000000000018"/>
    <n v="2"/>
    <n v="0.20000000000000015"/>
    <n v="0"/>
    <x v="2"/>
  </r>
  <r>
    <s v="SHELL"/>
    <x v="1"/>
    <d v="2012-12-18T00:00:00"/>
    <s v="SIN"/>
    <s v="O500"/>
    <x v="127"/>
    <x v="444"/>
    <n v="676746"/>
    <n v="35096"/>
    <n v="0"/>
    <n v="3"/>
    <m/>
    <n v="4"/>
    <n v="6.1"/>
    <s v=""/>
    <s v=""/>
    <n v="0.81"/>
    <s v=""/>
    <n v="159"/>
    <n v="60"/>
    <n v="10"/>
    <n v="0"/>
    <n v="12"/>
    <n v="13"/>
    <n v="0"/>
    <n v="0"/>
    <n v="1"/>
    <n v="29"/>
    <n v="5"/>
    <n v="1"/>
    <n v="159"/>
    <n v="0.5300000000000048"/>
    <n v="60"/>
    <n v="0.39999999999999702"/>
    <n v="12"/>
    <n v="0.26666666666666622"/>
    <n v="13"/>
    <n v="0.43333333333333346"/>
    <n v="10"/>
    <n v="0.66666666666666674"/>
    <n v="0"/>
    <n v="1.3877787807814457E-16"/>
    <n v="0"/>
    <x v="3"/>
  </r>
  <r>
    <s v="SHELL"/>
    <x v="1"/>
    <d v="2012-12-18T00:00:00"/>
    <s v="SIN"/>
    <s v="O500"/>
    <x v="127"/>
    <x v="27"/>
    <n v="641650"/>
    <n v="181603"/>
    <n v="0"/>
    <n v="6"/>
    <n v="0"/>
    <n v="14"/>
    <n v="7.2"/>
    <n v="37.299999999999997"/>
    <n v="0.2"/>
    <n v="0.1"/>
    <s v="Clara"/>
    <n v="485"/>
    <n v="144"/>
    <n v="21"/>
    <n v="0"/>
    <n v="22"/>
    <n v="24"/>
    <n v="0"/>
    <n v="1"/>
    <n v="0"/>
    <n v="50"/>
    <n v="29"/>
    <n v="3"/>
    <n v="485"/>
    <n v="1.3"/>
    <n v="144"/>
    <n v="0.95999999999999974"/>
    <n v="22"/>
    <n v="0.48888888888888821"/>
    <n v="24"/>
    <n v="0.8"/>
    <n v="21"/>
    <n v="1"/>
    <n v="0"/>
    <n v="1.3877787807814457E-16"/>
    <n v="0"/>
    <x v="4"/>
  </r>
  <r>
    <s v="SHELL"/>
    <x v="1"/>
    <d v="2012-12-18T00:00:00"/>
    <s v="SIN"/>
    <s v="O500"/>
    <x v="127"/>
    <x v="471"/>
    <n v="604613"/>
    <n v="144566"/>
    <n v="0"/>
    <n v="4"/>
    <n v="-1"/>
    <n v="13"/>
    <n v="7.1"/>
    <n v="36.9"/>
    <n v="0.1"/>
    <n v="0.1"/>
    <s v="Clara"/>
    <n v="306"/>
    <n v="116"/>
    <n v="19"/>
    <n v="0"/>
    <n v="16"/>
    <n v="19"/>
    <n v="0"/>
    <n v="1"/>
    <n v="-1"/>
    <n v="62"/>
    <n v="28"/>
    <n v="3"/>
    <n v="306"/>
    <n v="1.3"/>
    <n v="116"/>
    <n v="0.77333333333333187"/>
    <n v="16"/>
    <n v="0.35555555555555501"/>
    <n v="19"/>
    <n v="0.63333333333333341"/>
    <n v="19"/>
    <n v="1"/>
    <n v="0"/>
    <n v="1.3877787807814457E-16"/>
    <n v="0"/>
    <x v="5"/>
  </r>
  <r>
    <s v="CASTROL"/>
    <x v="1"/>
    <d v="2012-12-18T00:00:00"/>
    <s v="SIN"/>
    <s v="O500"/>
    <x v="127"/>
    <x v="472"/>
    <n v="574805"/>
    <n v="114758"/>
    <n v="0"/>
    <n v="1.3"/>
    <n v="0"/>
    <n v="26.9"/>
    <n v="7"/>
    <n v="37"/>
    <m/>
    <n v="-1"/>
    <s v="Oscura"/>
    <n v="137.5"/>
    <n v="58.4"/>
    <n v="17.8"/>
    <n v="2.2999999999999998"/>
    <n v="12"/>
    <n v="24.2"/>
    <n v="0.9"/>
    <n v="0"/>
    <n v="0"/>
    <n v="177.9"/>
    <n v="43.9"/>
    <n v="2.9"/>
    <n v="138"/>
    <n v="0.46000000000000485"/>
    <n v="58"/>
    <n v="0.38666666666666372"/>
    <n v="12"/>
    <n v="0.26666666666666622"/>
    <n v="24"/>
    <n v="0.8"/>
    <n v="18"/>
    <n v="1"/>
    <n v="2"/>
    <n v="0.20000000000000015"/>
    <n v="0"/>
    <x v="6"/>
  </r>
  <r>
    <s v="CASTROL"/>
    <x v="1"/>
    <d v="2012-12-18T00:00:00"/>
    <s v="SIN"/>
    <s v="O500"/>
    <x v="127"/>
    <x v="37"/>
    <n v="542412"/>
    <n v="82364"/>
    <n v="0"/>
    <n v="0"/>
    <n v="0"/>
    <n v="30.6"/>
    <n v="6.7"/>
    <n v="36.4"/>
    <m/>
    <n v="-1"/>
    <s v="Oscura"/>
    <n v="67.8"/>
    <n v="0.5"/>
    <n v="12.4"/>
    <n v="2.1"/>
    <n v="0.3"/>
    <n v="16.399999999999999"/>
    <n v="0.9"/>
    <n v="1.2"/>
    <n v="0"/>
    <n v="123.3"/>
    <n v="32.6"/>
    <n v="2.4"/>
    <n v="68"/>
    <n v="0.22666666666667021"/>
    <n v="1"/>
    <n v="6.6666666666641847E-3"/>
    <n v="0"/>
    <n v="-4.9266146717741321E-16"/>
    <n v="16"/>
    <n v="0.53333333333333344"/>
    <n v="12"/>
    <n v="0.8"/>
    <n v="2"/>
    <n v="0.20000000000000015"/>
    <n v="0"/>
    <x v="7"/>
  </r>
  <r>
    <s v="CASTROL"/>
    <x v="1"/>
    <d v="2012-12-18T00:00:00"/>
    <s v="CON"/>
    <s v="O500"/>
    <x v="127"/>
    <x v="288"/>
    <n v="491505"/>
    <n v="31458"/>
    <n v="0"/>
    <n v="0"/>
    <n v="0"/>
    <n v="21.8"/>
    <n v="7.2"/>
    <n v="36.4"/>
    <m/>
    <n v="-1"/>
    <s v="Oscura"/>
    <n v="59.6"/>
    <n v="45.5"/>
    <n v="19.8"/>
    <n v="1.9"/>
    <n v="8.8000000000000007"/>
    <n v="13.9"/>
    <n v="1.7"/>
    <n v="0"/>
    <n v="0"/>
    <n v="149.30000000000001"/>
    <n v="47.4"/>
    <n v="9"/>
    <n v="60"/>
    <n v="0.20000000000000359"/>
    <n v="46"/>
    <n v="0.30666666666666387"/>
    <n v="9"/>
    <n v="0.19999999999999954"/>
    <n v="14"/>
    <n v="0.46666666666666679"/>
    <n v="20"/>
    <n v="1"/>
    <n v="2"/>
    <n v="0.20000000000000015"/>
    <n v="0"/>
    <x v="8"/>
  </r>
  <r>
    <s v="CASTROL"/>
    <x v="1"/>
    <d v="2013-03-20T00:00:00"/>
    <s v="SIN"/>
    <s v="O500"/>
    <x v="128"/>
    <x v="23"/>
    <n v="783031"/>
    <n v="9179"/>
    <n v="0"/>
    <n v="1"/>
    <m/>
    <n v="1"/>
    <n v="6.8"/>
    <n v="34.6"/>
    <n v="1.32"/>
    <n v="0"/>
    <m/>
    <n v="17"/>
    <n v="17"/>
    <n v="2"/>
    <n v="0"/>
    <n v="2"/>
    <n v="2"/>
    <n v="0"/>
    <n v="0"/>
    <n v="0"/>
    <n v="25"/>
    <n v="2"/>
    <n v="0"/>
    <n v="17"/>
    <n v="5.6666666666670515E-2"/>
    <n v="17"/>
    <n v="0.11333333333333087"/>
    <n v="2"/>
    <n v="4.4444444444443953E-2"/>
    <n v="2"/>
    <n v="6.6666666666666874E-2"/>
    <n v="2"/>
    <n v="0.13333333333333353"/>
    <n v="0"/>
    <n v="1.3877787807814457E-16"/>
    <n v="1"/>
    <x v="0"/>
  </r>
  <r>
    <s v="SHELL"/>
    <x v="1"/>
    <d v="2013-03-20T00:00:00"/>
    <s v="SIN"/>
    <s v="O500"/>
    <x v="128"/>
    <x v="52"/>
    <n v="715163"/>
    <n v="51756"/>
    <n v="0"/>
    <n v="8"/>
    <m/>
    <n v="1"/>
    <n v="6.3"/>
    <m/>
    <m/>
    <n v="0.28000000000000003"/>
    <m/>
    <n v="37"/>
    <n v="344"/>
    <n v="3"/>
    <n v="3"/>
    <n v="6"/>
    <n v="5"/>
    <n v="1"/>
    <n v="3"/>
    <n v="1"/>
    <n v="32"/>
    <n v="4"/>
    <n v="2"/>
    <n v="37"/>
    <n v="0.12333333333333707"/>
    <n v="344"/>
    <n v="1"/>
    <n v="6"/>
    <n v="0.13333333333333286"/>
    <n v="5"/>
    <n v="0.16666666666666685"/>
    <n v="3"/>
    <n v="0.20000000000000018"/>
    <n v="3"/>
    <n v="0.30000000000000016"/>
    <n v="0"/>
    <x v="1"/>
  </r>
  <r>
    <s v="SHELL"/>
    <x v="1"/>
    <d v="2013-03-20T00:00:00"/>
    <s v="SIN"/>
    <s v="O500"/>
    <x v="128"/>
    <x v="166"/>
    <n v="654672"/>
    <n v="92195"/>
    <n v="0"/>
    <n v="6"/>
    <m/>
    <n v="6"/>
    <n v="7.1"/>
    <n v="36.9"/>
    <n v="1.19"/>
    <n v="0.09"/>
    <m/>
    <n v="76"/>
    <n v="191"/>
    <n v="4"/>
    <n v="3"/>
    <n v="10"/>
    <n v="8"/>
    <n v="0"/>
    <n v="3"/>
    <n v="0"/>
    <n v="34"/>
    <n v="2"/>
    <n v="3"/>
    <n v="76"/>
    <n v="0.25333333333333685"/>
    <n v="191"/>
    <n v="1"/>
    <n v="10"/>
    <n v="0.22222222222222177"/>
    <n v="8"/>
    <n v="0.26666666666666683"/>
    <n v="4"/>
    <n v="0.26666666666666683"/>
    <n v="3"/>
    <n v="0.30000000000000016"/>
    <n v="0"/>
    <x v="2"/>
  </r>
  <r>
    <s v="CASTROL"/>
    <x v="1"/>
    <d v="2013-03-20T00:00:00"/>
    <s v="SIN"/>
    <s v="O500"/>
    <x v="128"/>
    <x v="145"/>
    <n v="630701"/>
    <n v="68224"/>
    <n v="0"/>
    <n v="14"/>
    <m/>
    <n v="7"/>
    <n v="7.1"/>
    <n v="36.4"/>
    <n v="1.2"/>
    <n v="0.1"/>
    <s v="Clara"/>
    <n v="103"/>
    <n v="316"/>
    <n v="4"/>
    <n v="3"/>
    <n v="16"/>
    <n v="10"/>
    <n v="1"/>
    <n v="3"/>
    <n v="0"/>
    <n v="34"/>
    <n v="8"/>
    <n v="3"/>
    <n v="103"/>
    <n v="0.34333333333333743"/>
    <n v="316"/>
    <n v="1"/>
    <n v="16"/>
    <n v="0.35555555555555501"/>
    <n v="10"/>
    <n v="0.33339999999999997"/>
    <n v="4"/>
    <n v="0.26666666666666683"/>
    <n v="3"/>
    <n v="0.30000000000000016"/>
    <n v="0"/>
    <x v="3"/>
  </r>
  <r>
    <s v="CASTROL"/>
    <x v="1"/>
    <d v="2013-03-20T00:00:00"/>
    <s v="SIN"/>
    <s v="O500"/>
    <x v="128"/>
    <x v="173"/>
    <n v="593514"/>
    <n v="31037"/>
    <n v="0"/>
    <n v="3"/>
    <n v="0"/>
    <n v="3"/>
    <n v="7"/>
    <n v="37.1"/>
    <n v="0.9"/>
    <n v="0.1"/>
    <s v="Clara"/>
    <n v="63"/>
    <n v="229"/>
    <n v="5"/>
    <n v="2"/>
    <n v="6"/>
    <n v="7"/>
    <n v="0"/>
    <n v="2"/>
    <n v="0"/>
    <n v="28"/>
    <n v="6"/>
    <n v="1"/>
    <n v="63"/>
    <n v="0.21000000000000357"/>
    <n v="229"/>
    <n v="1"/>
    <n v="6"/>
    <n v="0.13333333333333286"/>
    <n v="7"/>
    <n v="0.2333333333333335"/>
    <n v="5"/>
    <n v="0.33333333333333348"/>
    <n v="2"/>
    <n v="0.20000000000000015"/>
    <n v="0"/>
    <x v="4"/>
  </r>
  <r>
    <s v="CASTROL"/>
    <x v="1"/>
    <d v="2013-03-20T00:00:00"/>
    <s v="SIN"/>
    <s v="O500"/>
    <x v="128"/>
    <x v="427"/>
    <n v="562477"/>
    <n v="183964"/>
    <n v="0"/>
    <n v="5"/>
    <n v="-1"/>
    <n v="12"/>
    <n v="7.1"/>
    <n v="36.200000000000003"/>
    <n v="0.2"/>
    <n v="0.1"/>
    <s v="Clara"/>
    <n v="227"/>
    <n v="188"/>
    <n v="14"/>
    <n v="1"/>
    <n v="14"/>
    <n v="4"/>
    <n v="1"/>
    <n v="1"/>
    <n v="-1"/>
    <n v="49"/>
    <n v="17"/>
    <n v="4"/>
    <n v="227"/>
    <n v="0.75666666666666915"/>
    <n v="188"/>
    <n v="1"/>
    <n v="14"/>
    <n v="0.31111111111111062"/>
    <n v="4"/>
    <n v="0.13333333333333353"/>
    <n v="14"/>
    <n v="0.93333333333333335"/>
    <n v="1"/>
    <n v="0.10000000000000014"/>
    <n v="0"/>
    <x v="5"/>
  </r>
  <r>
    <s v="CASTROL"/>
    <x v="1"/>
    <d v="2013-03-20T00:00:00"/>
    <s v="SIN"/>
    <s v="O500"/>
    <x v="128"/>
    <x v="359"/>
    <n v="539491"/>
    <n v="160978"/>
    <n v="0"/>
    <n v="2.8"/>
    <n v="0"/>
    <n v="19.899999999999999"/>
    <n v="6.7"/>
    <n v="37.1"/>
    <m/>
    <n v="-1"/>
    <s v="Oscura"/>
    <n v="123.5"/>
    <n v="118.5"/>
    <n v="15"/>
    <n v="3.3"/>
    <n v="16.3"/>
    <n v="17.8"/>
    <n v="2.1"/>
    <n v="0"/>
    <n v="0"/>
    <n v="79.3"/>
    <n v="31.5"/>
    <n v="4.9000000000000004"/>
    <n v="124"/>
    <n v="0.41333333333333788"/>
    <n v="119"/>
    <n v="0.793333333333332"/>
    <n v="16"/>
    <n v="0.35555555555555501"/>
    <n v="18"/>
    <n v="0.60000000000000009"/>
    <n v="15"/>
    <n v="1"/>
    <n v="3"/>
    <n v="0.30000000000000016"/>
    <n v="0"/>
    <x v="6"/>
  </r>
  <r>
    <s v="CASTROL "/>
    <x v="1"/>
    <d v="2013-03-20T00:00:00"/>
    <s v="CON"/>
    <s v="O500"/>
    <x v="128"/>
    <x v="249"/>
    <n v="509329"/>
    <n v="130816"/>
    <n v="0"/>
    <n v="0"/>
    <n v="0"/>
    <n v="23.1"/>
    <n v="7.2"/>
    <n v="36.1"/>
    <m/>
    <n v="-1"/>
    <s v="Oscura"/>
    <n v="90.5"/>
    <n v="1.9"/>
    <n v="8.5"/>
    <n v="3.5"/>
    <n v="0"/>
    <n v="18.2"/>
    <n v="1"/>
    <n v="0"/>
    <n v="0"/>
    <n v="34"/>
    <n v="8.6"/>
    <n v="0.4"/>
    <n v="91"/>
    <n v="0.30333333333333717"/>
    <n v="2"/>
    <n v="1.3333333333330852E-2"/>
    <n v="0"/>
    <n v="-4.9266146717741321E-16"/>
    <n v="18"/>
    <n v="0.60000000000000009"/>
    <n v="9"/>
    <n v="0.60000000000000009"/>
    <n v="4"/>
    <n v="0.40000000000000013"/>
    <n v="0"/>
    <x v="7"/>
  </r>
  <r>
    <s v="CASTROL"/>
    <x v="1"/>
    <d v="2012-09-27T00:00:00"/>
    <s v="SIN"/>
    <s v="O500"/>
    <x v="129"/>
    <x v="473"/>
    <n v="792320"/>
    <n v="8951"/>
    <n v="0"/>
    <n v="5"/>
    <m/>
    <n v="1"/>
    <n v="7.1"/>
    <n v="35.200000000000003"/>
    <n v="1.27"/>
    <n v="0"/>
    <m/>
    <n v="29"/>
    <n v="83"/>
    <n v="5"/>
    <n v="0"/>
    <n v="3"/>
    <n v="2"/>
    <n v="0"/>
    <n v="1"/>
    <n v="0"/>
    <n v="37"/>
    <n v="9"/>
    <n v="1"/>
    <n v="29"/>
    <n v="9.6666666666670453E-2"/>
    <n v="83"/>
    <n v="0.55333333333333046"/>
    <n v="3"/>
    <n v="6.666666666666618E-2"/>
    <n v="2"/>
    <n v="6.6666666666666874E-2"/>
    <n v="5"/>
    <n v="0.33333333333333348"/>
    <n v="0"/>
    <n v="1.3877787807814457E-16"/>
    <n v="1"/>
    <x v="0"/>
  </r>
  <r>
    <s v="SHELL"/>
    <x v="1"/>
    <d v="2012-09-27T00:00:00"/>
    <s v="SIN"/>
    <s v="O500"/>
    <x v="129"/>
    <x v="25"/>
    <n v="765525"/>
    <n v="3013"/>
    <n v="0"/>
    <n v="4"/>
    <m/>
    <n v="2"/>
    <n v="5.8620000000000001"/>
    <n v="27.99"/>
    <n v="1.45"/>
    <n v="0.56000000000000005"/>
    <m/>
    <n v="96"/>
    <n v="44"/>
    <n v="4"/>
    <n v="0"/>
    <n v="6"/>
    <n v="13"/>
    <n v="0"/>
    <m/>
    <n v="1"/>
    <n v="34"/>
    <n v="2"/>
    <n v="0"/>
    <n v="96"/>
    <n v="0.32000000000000395"/>
    <n v="44"/>
    <n v="0.29333333333333056"/>
    <n v="6"/>
    <n v="0.13333333333333286"/>
    <n v="13"/>
    <n v="0.43333333333333346"/>
    <n v="4"/>
    <n v="0.26666666666666683"/>
    <n v="0"/>
    <n v="1.3877787807814457E-16"/>
    <n v="0"/>
    <x v="1"/>
  </r>
  <r>
    <s v="SHELL"/>
    <x v="1"/>
    <d v="2012-09-27T00:00:00"/>
    <s v="SIN"/>
    <s v="O500"/>
    <x v="129"/>
    <x v="14"/>
    <n v="745514"/>
    <n v="69714"/>
    <n v="0"/>
    <n v="5"/>
    <m/>
    <n v="1"/>
    <n v="6.1"/>
    <m/>
    <m/>
    <n v="0.48"/>
    <m/>
    <n v="262"/>
    <n v="72"/>
    <n v="5"/>
    <n v="0"/>
    <n v="10"/>
    <n v="16"/>
    <n v="1"/>
    <n v="1"/>
    <n v="1"/>
    <n v="38"/>
    <n v="7"/>
    <n v="1"/>
    <n v="262"/>
    <n v="0.87333333333333463"/>
    <n v="72"/>
    <n v="0.47999999999999687"/>
    <n v="10"/>
    <n v="0.22222222222222177"/>
    <n v="16"/>
    <n v="0.53333333333333344"/>
    <n v="5"/>
    <n v="0.33333333333333348"/>
    <n v="0"/>
    <n v="1.3877787807814457E-16"/>
    <n v="0"/>
    <x v="2"/>
  </r>
  <r>
    <s v="SHELL"/>
    <x v="1"/>
    <d v="2012-09-27T00:00:00"/>
    <s v="SIN"/>
    <s v="O500"/>
    <x v="129"/>
    <x v="474"/>
    <n v="721752"/>
    <n v="45952"/>
    <n v="0"/>
    <n v="3"/>
    <m/>
    <n v="2"/>
    <n v="6.5"/>
    <m/>
    <m/>
    <n v="0.49"/>
    <m/>
    <n v="90"/>
    <n v="42"/>
    <n v="4"/>
    <n v="0"/>
    <n v="7"/>
    <n v="10"/>
    <n v="0"/>
    <n v="0"/>
    <n v="1"/>
    <n v="33"/>
    <n v="4"/>
    <n v="1"/>
    <n v="90"/>
    <n v="0.30000000000000382"/>
    <n v="42"/>
    <n v="0.27999999999999725"/>
    <n v="7"/>
    <n v="0.15555555555555509"/>
    <n v="10"/>
    <n v="0.33339999999999997"/>
    <n v="4"/>
    <n v="0.26666666666666683"/>
    <n v="0"/>
    <n v="1.3877787807814457E-16"/>
    <n v="0"/>
    <x v="3"/>
  </r>
  <r>
    <s v="CASTROL"/>
    <x v="1"/>
    <d v="2012-09-27T00:00:00"/>
    <s v="SIN"/>
    <s v="O500"/>
    <x v="129"/>
    <x v="368"/>
    <n v="697991"/>
    <n v="22191"/>
    <n v="0"/>
    <n v="2"/>
    <m/>
    <n v="2"/>
    <n v="6.3"/>
    <m/>
    <m/>
    <n v="0.64"/>
    <m/>
    <n v="89"/>
    <n v="42"/>
    <n v="6"/>
    <n v="0"/>
    <n v="7"/>
    <n v="9"/>
    <n v="0"/>
    <n v="1"/>
    <n v="1"/>
    <n v="38"/>
    <n v="4"/>
    <n v="1"/>
    <n v="89"/>
    <n v="0.29666666666667046"/>
    <n v="42"/>
    <n v="0.27999999999999725"/>
    <n v="7"/>
    <n v="0.15555555555555509"/>
    <n v="9"/>
    <n v="0.30000000000000016"/>
    <n v="6"/>
    <n v="0.40000000000000013"/>
    <n v="0"/>
    <n v="1.3877787807814457E-16"/>
    <n v="0"/>
    <x v="4"/>
  </r>
  <r>
    <s v="CASTROL"/>
    <x v="1"/>
    <d v="2012-09-27T00:00:00"/>
    <s v="SIN"/>
    <s v="O500"/>
    <x v="129"/>
    <x v="279"/>
    <n v="690393"/>
    <n v="14593"/>
    <n v="0"/>
    <n v="2"/>
    <m/>
    <n v="2"/>
    <n v="6.4"/>
    <m/>
    <m/>
    <n v="0.65"/>
    <m/>
    <n v="77"/>
    <n v="41"/>
    <n v="5"/>
    <n v="0"/>
    <n v="6"/>
    <n v="8"/>
    <n v="1"/>
    <n v="0"/>
    <n v="0"/>
    <n v="30"/>
    <n v="4"/>
    <n v="1"/>
    <n v="77"/>
    <n v="0.25666666666667021"/>
    <n v="41"/>
    <n v="0.2733333333333306"/>
    <n v="6"/>
    <n v="0.13333333333333286"/>
    <n v="8"/>
    <n v="0.26666666666666683"/>
    <n v="5"/>
    <n v="0.33333333333333348"/>
    <n v="0"/>
    <n v="1.3877787807814457E-16"/>
    <n v="0"/>
    <x v="5"/>
  </r>
  <r>
    <s v="CASTROL"/>
    <x v="1"/>
    <d v="2012-09-27T00:00:00"/>
    <s v="SIN"/>
    <s v="O500"/>
    <x v="129"/>
    <x v="475"/>
    <n v="675800"/>
    <n v="40629"/>
    <n v="0"/>
    <n v="3"/>
    <m/>
    <n v="3"/>
    <n v="6.2"/>
    <s v=""/>
    <s v=""/>
    <n v="0.75"/>
    <s v=""/>
    <n v="175"/>
    <n v="60"/>
    <n v="5"/>
    <n v="0"/>
    <n v="10"/>
    <n v="12"/>
    <n v="0"/>
    <n v="1"/>
    <n v="0"/>
    <n v="32"/>
    <n v="6"/>
    <n v="2"/>
    <n v="175"/>
    <n v="0.58333333333333759"/>
    <n v="60"/>
    <n v="0.39999999999999702"/>
    <n v="10"/>
    <n v="0.22222222222222177"/>
    <n v="12"/>
    <n v="0.40000000000000013"/>
    <n v="5"/>
    <n v="0.33333333333333348"/>
    <n v="0"/>
    <n v="1.3877787807814457E-16"/>
    <n v="0"/>
    <x v="6"/>
  </r>
  <r>
    <s v="CASTROL"/>
    <x v="1"/>
    <d v="2012-09-27T00:00:00"/>
    <s v="SIN"/>
    <s v="O500"/>
    <x v="129"/>
    <x v="140"/>
    <n v="669907"/>
    <n v="34736"/>
    <n v="0"/>
    <n v="2"/>
    <m/>
    <n v="3"/>
    <n v="6.2"/>
    <m/>
    <m/>
    <n v="0.75"/>
    <m/>
    <n v="151"/>
    <n v="61"/>
    <n v="4"/>
    <n v="0"/>
    <n v="10"/>
    <n v="13"/>
    <n v="0"/>
    <n v="0"/>
    <n v="1"/>
    <n v="32"/>
    <n v="7"/>
    <n v="2"/>
    <n v="151"/>
    <n v="0.50333333333333841"/>
    <n v="61"/>
    <n v="0.40666666666666368"/>
    <n v="10"/>
    <n v="0.22222222222222177"/>
    <n v="13"/>
    <n v="0.43333333333333346"/>
    <n v="4"/>
    <n v="0.26666666666666683"/>
    <n v="0"/>
    <n v="1.3877787807814457E-16"/>
    <n v="0"/>
    <x v="7"/>
  </r>
  <r>
    <s v="CASTROL "/>
    <x v="1"/>
    <d v="2012-09-27T00:00:00"/>
    <s v="SIN"/>
    <s v="O500"/>
    <x v="129"/>
    <x v="476"/>
    <n v="635171"/>
    <n v="182220"/>
    <n v="0"/>
    <n v="5"/>
    <n v="0"/>
    <n v="11"/>
    <n v="7.1"/>
    <n v="37.1"/>
    <n v="0.2"/>
    <n v="0.1"/>
    <s v="Clara"/>
    <n v="401"/>
    <n v="144"/>
    <n v="15"/>
    <n v="1"/>
    <n v="22"/>
    <n v="25"/>
    <n v="0"/>
    <n v="1"/>
    <n v="0"/>
    <n v="61"/>
    <n v="34"/>
    <n v="7"/>
    <n v="401"/>
    <n v="1.3"/>
    <n v="144"/>
    <n v="0.95999999999999974"/>
    <n v="22"/>
    <n v="0.48888888888888821"/>
    <n v="25"/>
    <n v="0.83333333333333337"/>
    <n v="15"/>
    <n v="1"/>
    <n v="1"/>
    <n v="0.10000000000000014"/>
    <n v="0"/>
    <x v="8"/>
  </r>
  <r>
    <s v="SHELL"/>
    <x v="1"/>
    <d v="2012-04-05T00:00:00"/>
    <s v="SIN"/>
    <s v="O500"/>
    <x v="130"/>
    <x v="382"/>
    <n v="832888"/>
    <n v="47831"/>
    <n v="0"/>
    <n v="4"/>
    <m/>
    <n v="1"/>
    <n v="6"/>
    <m/>
    <m/>
    <n v="0.19"/>
    <m/>
    <n v="98"/>
    <n v="225"/>
    <n v="4"/>
    <n v="1"/>
    <n v="11"/>
    <n v="10"/>
    <n v="0"/>
    <n v="0"/>
    <n v="0"/>
    <n v="33"/>
    <n v="5"/>
    <n v="1"/>
    <n v="98"/>
    <n v="0.32666666666667066"/>
    <n v="225"/>
    <n v="1"/>
    <n v="11"/>
    <n v="0.24444444444444399"/>
    <n v="10"/>
    <n v="0.33339999999999997"/>
    <n v="4"/>
    <n v="0.26666666666666683"/>
    <n v="1"/>
    <n v="0.10000000000000014"/>
    <n v="1"/>
    <x v="0"/>
  </r>
  <r>
    <s v="CASTROL"/>
    <x v="1"/>
    <d v="2012-04-05T00:00:00"/>
    <s v="SIN"/>
    <s v="O500"/>
    <x v="130"/>
    <x v="139"/>
    <n v="762129"/>
    <n v="26729"/>
    <n v="0"/>
    <n v="7"/>
    <m/>
    <n v="5"/>
    <n v="6.1580000000000004"/>
    <n v="29.51"/>
    <n v="1.0900000000000001"/>
    <n v="0.17"/>
    <m/>
    <n v="56"/>
    <n v="40"/>
    <n v="2"/>
    <n v="0"/>
    <n v="6"/>
    <n v="6"/>
    <n v="0"/>
    <m/>
    <n v="0"/>
    <n v="33"/>
    <n v="5"/>
    <n v="2"/>
    <n v="56"/>
    <n v="0.18666666666667028"/>
    <n v="40"/>
    <n v="0.26666666666666394"/>
    <n v="6"/>
    <n v="0.13333333333333286"/>
    <n v="6"/>
    <n v="0.20000000000000018"/>
    <n v="2"/>
    <n v="0.13333333333333353"/>
    <n v="0"/>
    <n v="1.3877787807814457E-16"/>
    <n v="0"/>
    <x v="1"/>
  </r>
  <r>
    <s v="CASTROL"/>
    <x v="1"/>
    <d v="2012-04-05T00:00:00"/>
    <s v="SIN"/>
    <s v="O500"/>
    <x v="130"/>
    <x v="9"/>
    <n v="744409"/>
    <n v="9009"/>
    <n v="0"/>
    <n v="3"/>
    <m/>
    <n v="4"/>
    <n v="6.4"/>
    <m/>
    <m/>
    <n v="0.17"/>
    <m/>
    <n v="34"/>
    <n v="28"/>
    <n v="4"/>
    <n v="0"/>
    <n v="4"/>
    <n v="5"/>
    <n v="1"/>
    <n v="0"/>
    <n v="1"/>
    <n v="29"/>
    <n v="6"/>
    <n v="1"/>
    <n v="34"/>
    <n v="0.11333333333333709"/>
    <n v="28"/>
    <n v="0.18666666666666409"/>
    <n v="4"/>
    <n v="8.8888888888888407E-2"/>
    <n v="5"/>
    <n v="0.16666666666666685"/>
    <n v="4"/>
    <n v="0.26666666666666683"/>
    <n v="0"/>
    <n v="1.3877787807814457E-16"/>
    <n v="0"/>
    <x v="2"/>
  </r>
  <r>
    <s v="CASTROL"/>
    <x v="1"/>
    <d v="2012-04-05T00:00:00"/>
    <s v="SIN"/>
    <s v="O500"/>
    <x v="130"/>
    <x v="316"/>
    <n v="672047"/>
    <n v="31147"/>
    <n v="0"/>
    <n v="3"/>
    <m/>
    <n v="2"/>
    <n v="6.2"/>
    <s v=""/>
    <s v=""/>
    <n v="0.76"/>
    <s v=""/>
    <n v="98"/>
    <n v="35"/>
    <n v="4"/>
    <n v="0"/>
    <n v="5"/>
    <n v="10"/>
    <n v="0"/>
    <n v="0"/>
    <n v="1"/>
    <n v="29"/>
    <n v="3"/>
    <n v="1"/>
    <n v="98"/>
    <n v="0.32666666666667066"/>
    <n v="35"/>
    <n v="0.23333333333333067"/>
    <n v="5"/>
    <n v="0.11111111111111063"/>
    <n v="10"/>
    <n v="0.33339999999999997"/>
    <n v="4"/>
    <n v="0.26666666666666683"/>
    <n v="0"/>
    <n v="1.3877787807814457E-16"/>
    <n v="0"/>
    <x v="3"/>
  </r>
  <r>
    <s v="SHELL"/>
    <x v="1"/>
    <d v="2012-04-05T00:00:00"/>
    <s v="SIN"/>
    <s v="O500"/>
    <x v="130"/>
    <x v="477"/>
    <n v="594983"/>
    <n v="142032"/>
    <n v="0"/>
    <n v="5"/>
    <n v="-1"/>
    <n v="11"/>
    <n v="7.1"/>
    <n v="38.4"/>
    <n v="0.1"/>
    <n v="0.1"/>
    <s v="Clara"/>
    <n v="325"/>
    <n v="108"/>
    <n v="10"/>
    <n v="1"/>
    <n v="22"/>
    <n v="19"/>
    <n v="1"/>
    <n v="1"/>
    <n v="-1"/>
    <n v="82"/>
    <n v="33"/>
    <n v="2"/>
    <n v="325"/>
    <n v="1.3"/>
    <n v="108"/>
    <n v="0.7199999999999982"/>
    <n v="22"/>
    <n v="0.48888888888888821"/>
    <n v="19"/>
    <n v="0.63333333333333341"/>
    <n v="10"/>
    <n v="0.66666666666666674"/>
    <n v="1"/>
    <n v="0.10000000000000014"/>
    <n v="0"/>
    <x v="4"/>
  </r>
  <r>
    <s v="SHELL"/>
    <x v="1"/>
    <d v="2012-04-05T00:00:00"/>
    <s v="SIN"/>
    <s v="O500"/>
    <x v="130"/>
    <x v="340"/>
    <n v="564244"/>
    <n v="111293"/>
    <n v="0"/>
    <n v="1.8"/>
    <n v="0"/>
    <n v="26.1"/>
    <n v="6.8"/>
    <n v="35.799999999999997"/>
    <m/>
    <n v="-1"/>
    <s v="Oscura"/>
    <n v="183.6"/>
    <n v="78.400000000000006"/>
    <n v="9.4"/>
    <n v="2.8"/>
    <n v="21.7"/>
    <n v="23.6"/>
    <n v="0.7"/>
    <n v="0"/>
    <n v="0"/>
    <n v="99"/>
    <n v="39.6"/>
    <n v="0"/>
    <n v="184"/>
    <n v="0.61333333333333728"/>
    <n v="78"/>
    <n v="0.51999999999999691"/>
    <n v="22"/>
    <n v="0.48888888888888821"/>
    <n v="24"/>
    <n v="0.8"/>
    <n v="9"/>
    <n v="0.60000000000000009"/>
    <n v="3"/>
    <n v="0.30000000000000016"/>
    <n v="0"/>
    <x v="5"/>
  </r>
  <r>
    <s v="SHELL"/>
    <x v="1"/>
    <d v="2012-04-05T00:00:00"/>
    <s v="SIN"/>
    <s v="O500"/>
    <x v="130"/>
    <x v="360"/>
    <n v="534475"/>
    <n v="81524"/>
    <n v="0"/>
    <n v="0"/>
    <n v="0"/>
    <n v="22.1"/>
    <n v="6.7"/>
    <n v="36.200000000000003"/>
    <m/>
    <n v="-1"/>
    <s v="Oscura"/>
    <n v="101"/>
    <n v="0.8"/>
    <n v="3.4"/>
    <n v="2.8"/>
    <n v="0"/>
    <n v="13.7"/>
    <n v="0.7"/>
    <n v="0.8"/>
    <n v="0"/>
    <n v="73.900000000000006"/>
    <n v="8.6"/>
    <n v="0.5"/>
    <n v="101"/>
    <n v="0.33666666666667072"/>
    <n v="1"/>
    <n v="6.6666666666641847E-3"/>
    <n v="0"/>
    <n v="-4.9266146717741321E-16"/>
    <n v="14"/>
    <n v="0.46666666666666679"/>
    <n v="3"/>
    <n v="0.20000000000000018"/>
    <n v="3"/>
    <n v="0.30000000000000016"/>
    <n v="0"/>
    <x v="6"/>
  </r>
  <r>
    <s v="CASTROL"/>
    <x v="1"/>
    <d v="2012-04-05T00:00:00"/>
    <s v="SIN"/>
    <s v="O500"/>
    <x v="130"/>
    <x v="99"/>
    <n v="478809"/>
    <n v="87443"/>
    <n v="0"/>
    <n v="20.100000000000001"/>
    <n v="0"/>
    <n v="9.8000000000000007"/>
    <n v="7.2"/>
    <n v="34.799999999999997"/>
    <m/>
    <n v="-1"/>
    <s v="Oscura"/>
    <n v="38.299999999999997"/>
    <n v="36.200000000000003"/>
    <n v="2.5"/>
    <n v="0.1"/>
    <n v="9.8000000000000007"/>
    <n v="9.8000000000000007"/>
    <n v="0.3"/>
    <n v="0.9"/>
    <n v="0"/>
    <n v="124.9"/>
    <n v="32.200000000000003"/>
    <n v="2"/>
    <n v="38"/>
    <n v="0.1266666666666704"/>
    <n v="36"/>
    <n v="0.23999999999999733"/>
    <n v="10"/>
    <n v="0.22222222222222177"/>
    <n v="10"/>
    <n v="0.33339999999999997"/>
    <n v="3"/>
    <n v="0.20000000000000018"/>
    <n v="0"/>
    <n v="1.3877787807814457E-16"/>
    <n v="0"/>
    <x v="7"/>
  </r>
  <r>
    <s v="SHELL"/>
    <x v="1"/>
    <d v="2012-11-29T00:00:00"/>
    <s v="SIN"/>
    <s v="O500"/>
    <x v="131"/>
    <x v="300"/>
    <n v="812964"/>
    <n v="44089"/>
    <n v="0"/>
    <n v="3"/>
    <m/>
    <n v="1"/>
    <n v="6.1"/>
    <m/>
    <m/>
    <n v="0.53"/>
    <m/>
    <n v="87"/>
    <n v="76"/>
    <n v="3"/>
    <n v="0"/>
    <n v="5"/>
    <n v="10"/>
    <n v="0"/>
    <n v="0"/>
    <n v="0"/>
    <n v="43"/>
    <n v="10"/>
    <n v="1"/>
    <n v="87"/>
    <n v="0.29000000000000375"/>
    <n v="76"/>
    <n v="0.50666666666666349"/>
    <n v="5"/>
    <n v="0.11111111111111063"/>
    <n v="10"/>
    <n v="0.33339999999999997"/>
    <n v="3"/>
    <n v="0.20000000000000018"/>
    <n v="0"/>
    <n v="1.3877787807814457E-16"/>
    <n v="1"/>
    <x v="0"/>
  </r>
  <r>
    <s v="CASTROL"/>
    <x v="1"/>
    <d v="2012-11-29T00:00:00"/>
    <s v="SIN"/>
    <s v="O500"/>
    <x v="131"/>
    <x v="13"/>
    <n v="727449"/>
    <n v="61305"/>
    <n v="0"/>
    <n v="4"/>
    <m/>
    <n v="2"/>
    <n v="5.9039999999999999"/>
    <n v="27.71"/>
    <n v="1.35"/>
    <n v="0.26"/>
    <m/>
    <n v="144"/>
    <n v="71"/>
    <n v="3"/>
    <n v="0"/>
    <n v="20"/>
    <n v="14"/>
    <n v="0"/>
    <m/>
    <n v="1"/>
    <n v="32"/>
    <n v="4"/>
    <n v="1"/>
    <n v="144"/>
    <n v="0.48000000000000498"/>
    <n v="71"/>
    <n v="0.47333333333333022"/>
    <n v="20"/>
    <n v="0.44444444444444381"/>
    <n v="14"/>
    <n v="0.46666666666666679"/>
    <n v="3"/>
    <n v="0.20000000000000018"/>
    <n v="0"/>
    <n v="1.3877787807814457E-16"/>
    <n v="0"/>
    <x v="1"/>
  </r>
  <r>
    <s v="CASTROL"/>
    <x v="1"/>
    <d v="2012-11-29T00:00:00"/>
    <s v="SIN"/>
    <s v="O500"/>
    <x v="131"/>
    <x v="189"/>
    <n v="655686"/>
    <n v="32164"/>
    <n v="0"/>
    <n v="5"/>
    <m/>
    <n v="5"/>
    <n v="6.1"/>
    <m/>
    <m/>
    <n v="0.72"/>
    <m/>
    <n v="98"/>
    <n v="46"/>
    <n v="3"/>
    <n v="0"/>
    <n v="15"/>
    <n v="11"/>
    <n v="1"/>
    <n v="0"/>
    <n v="1"/>
    <n v="35"/>
    <n v="6"/>
    <n v="1"/>
    <n v="98"/>
    <n v="0.32666666666667066"/>
    <n v="46"/>
    <n v="0.30666666666666387"/>
    <n v="15"/>
    <n v="0.33333333333333282"/>
    <n v="11"/>
    <n v="0.36666666666666681"/>
    <n v="3"/>
    <n v="0.20000000000000018"/>
    <n v="0"/>
    <n v="1.3877787807814457E-16"/>
    <n v="0"/>
    <x v="2"/>
  </r>
  <r>
    <s v="CASTROL"/>
    <x v="1"/>
    <d v="2012-11-29T00:00:00"/>
    <s v="SIN"/>
    <s v="O500"/>
    <x v="131"/>
    <x v="145"/>
    <n v="623522"/>
    <n v="79519"/>
    <n v="0"/>
    <n v="6"/>
    <m/>
    <n v="14"/>
    <n v="7"/>
    <n v="36.1"/>
    <n v="0.2"/>
    <n v="0.1"/>
    <s v="Clara"/>
    <n v="173"/>
    <n v="105"/>
    <n v="7"/>
    <n v="0"/>
    <n v="24"/>
    <n v="12"/>
    <n v="1"/>
    <n v="1"/>
    <n v="0"/>
    <n v="35"/>
    <n v="18"/>
    <n v="2"/>
    <n v="173"/>
    <n v="0.57666666666667099"/>
    <n v="105"/>
    <n v="0.69999999999999807"/>
    <n v="24"/>
    <n v="0.53333333333333266"/>
    <n v="12"/>
    <n v="0.40000000000000013"/>
    <n v="7"/>
    <n v="0.46666666666666679"/>
    <n v="0"/>
    <n v="1.3877787807814457E-16"/>
    <n v="0"/>
    <x v="3"/>
  </r>
  <r>
    <s v="SHELL"/>
    <x v="1"/>
    <d v="2012-11-29T00:00:00"/>
    <s v="SIN"/>
    <s v="O500"/>
    <x v="131"/>
    <x v="301"/>
    <n v="640900"/>
    <n v="167530"/>
    <n v="0"/>
    <n v="4"/>
    <m/>
    <n v="5"/>
    <n v="7.2"/>
    <n v="37.5"/>
    <n v="1.1000000000000001"/>
    <n v="0.1"/>
    <s v="Clara"/>
    <n v="88"/>
    <n v="56"/>
    <n v="11"/>
    <n v="0"/>
    <n v="11"/>
    <n v="8"/>
    <n v="0"/>
    <n v="0"/>
    <n v="0"/>
    <n v="36"/>
    <n v="9"/>
    <n v="1"/>
    <n v="88"/>
    <n v="0.29333333333333711"/>
    <n v="56"/>
    <n v="0.37333333333333041"/>
    <n v="11"/>
    <n v="0.24444444444444399"/>
    <n v="8"/>
    <n v="0.26666666666666683"/>
    <n v="11"/>
    <n v="0.73333333333333339"/>
    <n v="0"/>
    <n v="1.3877787807814457E-16"/>
    <n v="0"/>
    <x v="4"/>
  </r>
  <r>
    <s v="SHELL"/>
    <x v="1"/>
    <d v="2012-11-29T00:00:00"/>
    <s v="SIN"/>
    <s v="O500"/>
    <x v="131"/>
    <x v="478"/>
    <n v="605436"/>
    <n v="132066"/>
    <n v="0"/>
    <n v="26"/>
    <n v="-1"/>
    <n v="7"/>
    <n v="7.1"/>
    <n v="37.299999999999997"/>
    <n v="0.4"/>
    <n v="0"/>
    <s v="Clara"/>
    <n v="92"/>
    <n v="77"/>
    <n v="6"/>
    <n v="0"/>
    <n v="15"/>
    <n v="11"/>
    <n v="0"/>
    <n v="1"/>
    <n v="-1"/>
    <n v="31"/>
    <n v="6"/>
    <n v="2"/>
    <n v="92"/>
    <n v="0.30666666666667053"/>
    <n v="77"/>
    <n v="0.5133333333333302"/>
    <n v="15"/>
    <n v="0.33333333333333282"/>
    <n v="11"/>
    <n v="0.36666666666666681"/>
    <n v="6"/>
    <n v="0.40000000000000013"/>
    <n v="0"/>
    <n v="1.3877787807814457E-16"/>
    <n v="0"/>
    <x v="5"/>
  </r>
  <r>
    <s v="SHELL"/>
    <x v="1"/>
    <d v="2012-11-29T00:00:00"/>
    <s v="SIN"/>
    <s v="O500"/>
    <x v="131"/>
    <x v="479"/>
    <n v="574928"/>
    <n v="101558"/>
    <n v="0"/>
    <n v="33.299999999999997"/>
    <n v="0"/>
    <n v="19.899999999999999"/>
    <n v="6.8"/>
    <n v="36.9"/>
    <m/>
    <n v="-1"/>
    <s v="Oscura"/>
    <n v="141.6"/>
    <n v="75.599999999999994"/>
    <n v="10.5"/>
    <n v="5.7"/>
    <n v="15"/>
    <n v="25.3"/>
    <n v="2.1"/>
    <n v="0"/>
    <n v="0"/>
    <n v="58.3"/>
    <n v="24.1"/>
    <n v="0"/>
    <n v="142"/>
    <n v="0.47333333333333827"/>
    <n v="76"/>
    <n v="0.50666666666666349"/>
    <n v="15"/>
    <n v="0.33333333333333282"/>
    <n v="25"/>
    <n v="0.83333333333333337"/>
    <n v="11"/>
    <n v="0.73333333333333339"/>
    <n v="6"/>
    <n v="0.60000000000000009"/>
    <n v="0"/>
    <x v="6"/>
  </r>
  <r>
    <s v="CASTROL"/>
    <x v="1"/>
    <d v="2012-11-29T00:00:00"/>
    <s v="SIN"/>
    <s v="O500"/>
    <x v="131"/>
    <x v="421"/>
    <n v="543473"/>
    <n v="70103"/>
    <n v="0"/>
    <n v="4.8"/>
    <n v="0"/>
    <n v="28"/>
    <n v="6.8"/>
    <n v="35.9"/>
    <m/>
    <n v="-1"/>
    <s v="Oscura"/>
    <n v="276.2"/>
    <n v="65.599999999999994"/>
    <n v="3.9"/>
    <n v="0.8"/>
    <n v="15.6"/>
    <n v="27.4"/>
    <n v="0.5"/>
    <n v="0"/>
    <n v="0"/>
    <n v="65"/>
    <n v="32.6"/>
    <n v="3.6"/>
    <n v="276"/>
    <n v="0.92000000000000082"/>
    <n v="66"/>
    <n v="0.43999999999999695"/>
    <n v="16"/>
    <n v="0.35555555555555501"/>
    <n v="27"/>
    <n v="0.9"/>
    <n v="4"/>
    <n v="0.26666666666666683"/>
    <n v="1"/>
    <n v="0.10000000000000014"/>
    <n v="0"/>
    <x v="7"/>
  </r>
  <r>
    <s v="CASTROL"/>
    <x v="1"/>
    <d v="2012-11-29T00:00:00"/>
    <s v="CON"/>
    <s v="O500"/>
    <x v="131"/>
    <x v="131"/>
    <n v="504015"/>
    <n v="30645"/>
    <n v="0"/>
    <n v="0"/>
    <n v="0"/>
    <n v="27.2"/>
    <n v="6.5"/>
    <n v="37.799999999999997"/>
    <m/>
    <n v="-1"/>
    <s v="Oscura"/>
    <n v="96.3"/>
    <n v="26.6"/>
    <n v="11.8"/>
    <n v="1.3"/>
    <n v="6.8"/>
    <n v="15.5"/>
    <n v="0.9"/>
    <n v="0.8"/>
    <n v="0"/>
    <n v="122.8"/>
    <n v="31.8"/>
    <n v="6.4"/>
    <n v="96"/>
    <n v="0.32000000000000395"/>
    <n v="27"/>
    <n v="0.17999999999999744"/>
    <n v="7"/>
    <n v="0.15555555555555509"/>
    <n v="16"/>
    <n v="0.53333333333333344"/>
    <n v="12"/>
    <n v="0.8"/>
    <n v="1"/>
    <n v="0.10000000000000014"/>
    <n v="0"/>
    <x v="8"/>
  </r>
  <r>
    <s v="CASTROL"/>
    <x v="1"/>
    <d v="2014-12-31T00:00:00"/>
    <s v="SIN"/>
    <s v="O500"/>
    <x v="132"/>
    <x v="263"/>
    <n v="835675"/>
    <n v="27631"/>
    <n v="0"/>
    <n v="5"/>
    <m/>
    <n v="1"/>
    <n v="7.1"/>
    <m/>
    <m/>
    <n v="0.02"/>
    <s v="Clara"/>
    <n v="30"/>
    <n v="219"/>
    <n v="0"/>
    <n v="1"/>
    <n v="4"/>
    <n v="4"/>
    <n v="1"/>
    <n v="1"/>
    <n v="0"/>
    <n v="31"/>
    <n v="2"/>
    <n v="0"/>
    <n v="30"/>
    <n v="0.10000000000000378"/>
    <n v="219"/>
    <n v="1"/>
    <n v="4"/>
    <n v="8.8888888888888407E-2"/>
    <n v="4"/>
    <n v="0.13333333333333353"/>
    <n v="0"/>
    <n v="1.9428902930940239E-16"/>
    <n v="1"/>
    <n v="0.10000000000000014"/>
    <n v="1"/>
    <x v="0"/>
  </r>
  <r>
    <m/>
    <x v="1"/>
    <d v="2014-12-31T00:00:00"/>
    <s v="SIN"/>
    <s v="O500"/>
    <x v="132"/>
    <x v="480"/>
    <n v="808182"/>
    <n v="89812"/>
    <n v="0"/>
    <n v="7"/>
    <m/>
    <n v="3"/>
    <n v="5.9"/>
    <m/>
    <m/>
    <n v="0.7"/>
    <m/>
    <n v="80"/>
    <n v="275"/>
    <n v="7"/>
    <n v="2"/>
    <n v="13"/>
    <n v="5"/>
    <n v="1"/>
    <n v="3"/>
    <n v="1"/>
    <n v="33"/>
    <n v="4"/>
    <n v="1"/>
    <n v="80"/>
    <n v="0.26666666666667027"/>
    <n v="275"/>
    <n v="1"/>
    <n v="13"/>
    <n v="0.28888888888888842"/>
    <n v="5"/>
    <n v="0.16666666666666685"/>
    <n v="7"/>
    <n v="0.46666666666666679"/>
    <n v="2"/>
    <n v="0.20000000000000015"/>
    <n v="0"/>
    <x v="1"/>
  </r>
  <r>
    <s v="SHELL"/>
    <x v="1"/>
    <d v="2014-12-31T00:00:00"/>
    <s v="SIN"/>
    <s v="O500"/>
    <x v="132"/>
    <x v="424"/>
    <n v="726551"/>
    <n v="58426"/>
    <n v="0"/>
    <n v="3"/>
    <m/>
    <n v="3"/>
    <n v="5.8860000000000001"/>
    <n v="27.57"/>
    <n v="1.3"/>
    <n v="0.22"/>
    <m/>
    <n v="78"/>
    <n v="46"/>
    <n v="2"/>
    <n v="0"/>
    <n v="10"/>
    <n v="7"/>
    <n v="0"/>
    <m/>
    <n v="0"/>
    <n v="28"/>
    <n v="1"/>
    <n v="0"/>
    <n v="78"/>
    <n v="0.26000000000000356"/>
    <n v="46"/>
    <n v="0.30666666666666387"/>
    <n v="10"/>
    <n v="0.22222222222222177"/>
    <n v="7"/>
    <n v="0.2333333333333335"/>
    <n v="2"/>
    <n v="0.13333333333333353"/>
    <n v="0"/>
    <n v="1.3877787807814457E-16"/>
    <n v="0"/>
    <x v="2"/>
  </r>
  <r>
    <s v="CASTROL"/>
    <x v="1"/>
    <d v="2014-12-31T00:00:00"/>
    <s v="CON"/>
    <s v="O500"/>
    <x v="132"/>
    <x v="3"/>
    <n v="709724"/>
    <n v="41599"/>
    <n v="0"/>
    <n v="3"/>
    <m/>
    <n v="1"/>
    <n v="6"/>
    <m/>
    <m/>
    <n v="0.25"/>
    <m/>
    <n v="66"/>
    <n v="33"/>
    <n v="4"/>
    <n v="0"/>
    <n v="9"/>
    <n v="9"/>
    <n v="0"/>
    <n v="0"/>
    <n v="1"/>
    <n v="25"/>
    <n v="2"/>
    <n v="1"/>
    <n v="66"/>
    <n v="0.22000000000000355"/>
    <n v="33"/>
    <n v="0.21999999999999736"/>
    <n v="9"/>
    <n v="0.19999999999999954"/>
    <n v="9"/>
    <n v="0.30000000000000016"/>
    <n v="4"/>
    <n v="0.26666666666666683"/>
    <n v="0"/>
    <n v="1.3877787807814457E-16"/>
    <n v="0"/>
    <x v="3"/>
  </r>
  <r>
    <s v="CASTROL"/>
    <x v="1"/>
    <d v="2014-12-31T00:00:00"/>
    <s v="CON"/>
    <s v="O500"/>
    <x v="132"/>
    <x v="481"/>
    <n v="659204"/>
    <n v="30368"/>
    <n v="0"/>
    <n v="4"/>
    <m/>
    <n v="2"/>
    <n v="6.3"/>
    <m/>
    <m/>
    <n v="0.91"/>
    <m/>
    <n v="66"/>
    <n v="45"/>
    <n v="6"/>
    <n v="0"/>
    <n v="12"/>
    <n v="7"/>
    <n v="1"/>
    <n v="0"/>
    <n v="0"/>
    <n v="35"/>
    <n v="4"/>
    <n v="2"/>
    <n v="66"/>
    <n v="0.22000000000000355"/>
    <n v="45"/>
    <n v="0.29999999999999721"/>
    <n v="12"/>
    <n v="0.26666666666666622"/>
    <n v="7"/>
    <n v="0.2333333333333335"/>
    <n v="6"/>
    <n v="0.40000000000000013"/>
    <n v="0"/>
    <n v="1.3877787807814457E-16"/>
    <n v="0"/>
    <x v="4"/>
  </r>
  <r>
    <s v="CASTROL"/>
    <x v="1"/>
    <d v="2014-12-31T00:00:00"/>
    <s v="CON"/>
    <s v="O500"/>
    <x v="132"/>
    <x v="290"/>
    <n v="628836"/>
    <n v="121006"/>
    <n v="0"/>
    <n v="4"/>
    <m/>
    <n v="5"/>
    <n v="7.2"/>
    <n v="37.4"/>
    <n v="0.2"/>
    <n v="0.1"/>
    <s v="Clara"/>
    <n v="82"/>
    <n v="66"/>
    <n v="8"/>
    <n v="0"/>
    <n v="12"/>
    <n v="7"/>
    <n v="0"/>
    <n v="0"/>
    <n v="0"/>
    <n v="33"/>
    <n v="10"/>
    <n v="4"/>
    <n v="82"/>
    <n v="0.27333333333333698"/>
    <n v="66"/>
    <n v="0.43999999999999695"/>
    <n v="12"/>
    <n v="0.26666666666666622"/>
    <n v="7"/>
    <n v="0.2333333333333335"/>
    <n v="8"/>
    <n v="0.53333333333333344"/>
    <n v="0"/>
    <n v="1.3877787807814457E-16"/>
    <n v="0"/>
    <x v="5"/>
  </r>
  <r>
    <s v="CASTROL"/>
    <x v="1"/>
    <d v="2014-12-31T00:00:00"/>
    <s v="CON"/>
    <s v="O500"/>
    <x v="132"/>
    <x v="167"/>
    <n v="597859"/>
    <n v="90029"/>
    <n v="0"/>
    <n v="4"/>
    <n v="0"/>
    <n v="4"/>
    <n v="7.2"/>
    <n v="37.799999999999997"/>
    <n v="0.9"/>
    <n v="0.1"/>
    <s v="Clara"/>
    <n v="75"/>
    <n v="53"/>
    <n v="9"/>
    <n v="0"/>
    <n v="9"/>
    <n v="7"/>
    <n v="0"/>
    <n v="0"/>
    <n v="0"/>
    <n v="36"/>
    <n v="13"/>
    <n v="4"/>
    <n v="75"/>
    <n v="0.2500000000000035"/>
    <n v="53"/>
    <n v="0.35333333333333045"/>
    <n v="9"/>
    <n v="0.19999999999999954"/>
    <n v="7"/>
    <n v="0.2333333333333335"/>
    <n v="9"/>
    <n v="0.60000000000000009"/>
    <n v="0"/>
    <n v="1.3877787807814457E-16"/>
    <n v="0"/>
    <x v="6"/>
  </r>
  <r>
    <s v="SHELL"/>
    <x v="1"/>
    <d v="2014-12-31T00:00:00"/>
    <s v="CON"/>
    <s v="O500"/>
    <x v="132"/>
    <x v="346"/>
    <n v="574100"/>
    <n v="30097"/>
    <n v="0"/>
    <n v="5"/>
    <n v="-1"/>
    <n v="14"/>
    <n v="7"/>
    <n v="36.799999999999997"/>
    <n v="0.1"/>
    <n v="0.1"/>
    <s v="Clara"/>
    <n v="81"/>
    <n v="48"/>
    <n v="6"/>
    <n v="0"/>
    <n v="13"/>
    <n v="7"/>
    <n v="0"/>
    <n v="0"/>
    <n v="-1"/>
    <n v="41"/>
    <n v="11"/>
    <n v="2"/>
    <n v="81"/>
    <n v="0.27000000000000363"/>
    <n v="48"/>
    <n v="0.31999999999999718"/>
    <n v="13"/>
    <n v="0.28888888888888842"/>
    <n v="7"/>
    <n v="0.2333333333333335"/>
    <n v="6"/>
    <n v="0.40000000000000013"/>
    <n v="0"/>
    <n v="1.3877787807814457E-16"/>
    <n v="0"/>
    <x v="7"/>
  </r>
  <r>
    <s v="CASTROL"/>
    <x v="1"/>
    <d v="2014-12-31T00:00:00"/>
    <s v="CON"/>
    <s v="O500"/>
    <x v="132"/>
    <x v="482"/>
    <n v="568046"/>
    <n v="60216"/>
    <n v="0"/>
    <n v="27.1"/>
    <n v="0"/>
    <n v="7.3"/>
    <n v="8"/>
    <n v="38.799999999999997"/>
    <n v="0"/>
    <n v="-1"/>
    <s v="Oscura"/>
    <n v="76.099999999999994"/>
    <n v="55.8"/>
    <n v="1.4"/>
    <n v="2.7"/>
    <n v="10.6"/>
    <n v="12.1"/>
    <n v="1"/>
    <n v="0"/>
    <n v="0"/>
    <n v="106.2"/>
    <n v="18.600000000000001"/>
    <n v="9.9"/>
    <n v="76"/>
    <n v="0.25333333333333685"/>
    <n v="56"/>
    <n v="0.37333333333333041"/>
    <n v="11"/>
    <n v="0.24444444444444399"/>
    <n v="12"/>
    <n v="0.40000000000000013"/>
    <n v="1"/>
    <n v="6.666666666666686E-2"/>
    <n v="3"/>
    <n v="0.30000000000000016"/>
    <n v="0"/>
    <x v="8"/>
  </r>
  <r>
    <s v="SHELL"/>
    <x v="1"/>
    <d v="2014-12-31T00:00:00"/>
    <s v="CON"/>
    <s v="O500"/>
    <x v="132"/>
    <x v="185"/>
    <n v="494471"/>
    <n v="156733"/>
    <n v="0"/>
    <n v="0"/>
    <n v="0.1"/>
    <n v="9.6"/>
    <n v="7"/>
    <n v="40.5"/>
    <m/>
    <n v="0"/>
    <s v="Oscura"/>
    <n v="159"/>
    <n v="41.8"/>
    <n v="14.8"/>
    <n v="2.2999999999999998"/>
    <n v="5.8"/>
    <n v="21"/>
    <n v="1.3"/>
    <n v="2.6"/>
    <n v="0"/>
    <n v="40.799999999999997"/>
    <n v="23.2"/>
    <n v="2.4"/>
    <n v="159"/>
    <n v="0.5300000000000048"/>
    <n v="42"/>
    <n v="0.27999999999999725"/>
    <n v="6"/>
    <n v="0.13333333333333286"/>
    <n v="21"/>
    <n v="0.70000000000000007"/>
    <n v="15"/>
    <n v="1"/>
    <n v="2"/>
    <n v="0.20000000000000015"/>
    <n v="0"/>
    <x v="9"/>
  </r>
  <r>
    <s v="CASTROL"/>
    <x v="1"/>
    <d v="2012-03-25T00:00:00"/>
    <s v="SIN"/>
    <s v="O500"/>
    <x v="133"/>
    <x v="236"/>
    <n v="872514"/>
    <n v="27209"/>
    <n v="0"/>
    <n v="5"/>
    <m/>
    <n v="1"/>
    <n v="7"/>
    <m/>
    <m/>
    <n v="0.02"/>
    <s v="Clara"/>
    <n v="100"/>
    <n v="33"/>
    <n v="3"/>
    <n v="0"/>
    <n v="7"/>
    <n v="11"/>
    <n v="0"/>
    <n v="0"/>
    <n v="0"/>
    <n v="33"/>
    <n v="2"/>
    <n v="0"/>
    <n v="100"/>
    <n v="0.33333333333333737"/>
    <n v="33"/>
    <n v="0.21999999999999736"/>
    <n v="7"/>
    <n v="0.15555555555555509"/>
    <n v="11"/>
    <n v="0.36666666666666681"/>
    <n v="3"/>
    <n v="0.20000000000000018"/>
    <n v="0"/>
    <n v="1.3877787807814457E-16"/>
    <n v="1"/>
    <x v="0"/>
  </r>
  <r>
    <m/>
    <x v="1"/>
    <d v="2012-03-25T00:00:00"/>
    <s v="SIN"/>
    <s v="O500"/>
    <x v="133"/>
    <x v="345"/>
    <n v="845319"/>
    <n v="49151"/>
    <n v="0"/>
    <n v="3"/>
    <m/>
    <n v="1"/>
    <n v="5.9"/>
    <m/>
    <m/>
    <n v="0.26"/>
    <m/>
    <n v="336"/>
    <n v="53"/>
    <n v="7"/>
    <n v="0"/>
    <n v="10"/>
    <n v="19"/>
    <n v="0"/>
    <n v="0"/>
    <n v="1"/>
    <n v="33"/>
    <n v="3"/>
    <n v="0"/>
    <n v="336"/>
    <n v="1.3"/>
    <n v="53"/>
    <n v="0.35333333333333045"/>
    <n v="10"/>
    <n v="0.22222222222222177"/>
    <n v="19"/>
    <n v="0.63333333333333341"/>
    <n v="7"/>
    <n v="0.46666666666666679"/>
    <n v="0"/>
    <n v="1.3877787807814457E-16"/>
    <n v="0"/>
    <x v="1"/>
  </r>
  <r>
    <m/>
    <x v="1"/>
    <d v="2012-03-25T00:00:00"/>
    <s v="SIN"/>
    <s v="O500"/>
    <x v="133"/>
    <x v="320"/>
    <n v="796168"/>
    <n v="91849"/>
    <n v="0"/>
    <n v="4"/>
    <m/>
    <n v="3"/>
    <n v="6.1"/>
    <m/>
    <m/>
    <n v="0.9"/>
    <m/>
    <n v="284"/>
    <n v="92"/>
    <n v="12"/>
    <n v="0"/>
    <n v="18"/>
    <n v="21"/>
    <n v="1"/>
    <n v="1"/>
    <n v="1"/>
    <n v="38"/>
    <n v="8"/>
    <n v="1"/>
    <n v="284"/>
    <n v="0.94666666666666721"/>
    <n v="92"/>
    <n v="0.61333333333333084"/>
    <n v="18"/>
    <n v="0.39999999999999941"/>
    <n v="21"/>
    <n v="0.70000000000000007"/>
    <n v="12"/>
    <n v="0.8"/>
    <n v="0"/>
    <n v="1.3877787807814457E-16"/>
    <n v="0"/>
    <x v="2"/>
  </r>
  <r>
    <s v="SHELL"/>
    <x v="1"/>
    <d v="2012-03-25T00:00:00"/>
    <s v="SIN"/>
    <s v="O500"/>
    <x v="133"/>
    <x v="25"/>
    <n v="763270"/>
    <n v="65849"/>
    <n v="0"/>
    <n v="2"/>
    <m/>
    <n v="2"/>
    <n v="5.9"/>
    <n v="27.39"/>
    <n v="1.32"/>
    <n v="0.24"/>
    <m/>
    <n v="113"/>
    <n v="42"/>
    <n v="5"/>
    <n v="0"/>
    <n v="10"/>
    <n v="11"/>
    <n v="0"/>
    <m/>
    <n v="1"/>
    <n v="33"/>
    <n v="4"/>
    <n v="0"/>
    <n v="113"/>
    <n v="0.37666666666667098"/>
    <n v="42"/>
    <n v="0.27999999999999725"/>
    <n v="10"/>
    <n v="0.22222222222222177"/>
    <n v="11"/>
    <n v="0.36666666666666681"/>
    <n v="5"/>
    <n v="0.33333333333333348"/>
    <n v="0"/>
    <n v="1.3877787807814457E-16"/>
    <n v="0"/>
    <x v="3"/>
  </r>
  <r>
    <s v="SHELL"/>
    <x v="1"/>
    <d v="2012-03-25T00:00:00"/>
    <s v="SIN"/>
    <s v="O500"/>
    <x v="133"/>
    <x v="9"/>
    <n v="747770"/>
    <n v="50349"/>
    <n v="0"/>
    <n v="3"/>
    <m/>
    <n v="1"/>
    <n v="5.9"/>
    <m/>
    <m/>
    <n v="0.28999999999999998"/>
    <m/>
    <n v="177"/>
    <n v="44"/>
    <n v="7"/>
    <n v="0"/>
    <n v="10"/>
    <n v="15"/>
    <n v="1"/>
    <n v="0"/>
    <n v="1"/>
    <n v="27"/>
    <n v="3"/>
    <n v="0"/>
    <n v="177"/>
    <n v="0.59000000000000419"/>
    <n v="44"/>
    <n v="0.29333333333333056"/>
    <n v="10"/>
    <n v="0.22222222222222177"/>
    <n v="15"/>
    <n v="0.50000000000000011"/>
    <n v="7"/>
    <n v="0.46666666666666679"/>
    <n v="0"/>
    <n v="1.3877787807814457E-16"/>
    <n v="0"/>
    <x v="4"/>
  </r>
  <r>
    <s v="CASTROL"/>
    <x v="1"/>
    <d v="2012-03-25T00:00:00"/>
    <s v="SIN"/>
    <s v="O500"/>
    <x v="133"/>
    <x v="279"/>
    <n v="675811"/>
    <n v="33329"/>
    <n v="0"/>
    <n v="4"/>
    <m/>
    <n v="3"/>
    <n v="6.2"/>
    <m/>
    <m/>
    <n v="0.81"/>
    <m/>
    <n v="185"/>
    <n v="54"/>
    <n v="12"/>
    <n v="0"/>
    <n v="17"/>
    <n v="18"/>
    <n v="0"/>
    <n v="0"/>
    <n v="1"/>
    <n v="31"/>
    <n v="4"/>
    <n v="1"/>
    <n v="185"/>
    <n v="0.61666666666667058"/>
    <n v="54"/>
    <n v="0.3599999999999971"/>
    <n v="17"/>
    <n v="0.37777777777777721"/>
    <n v="18"/>
    <n v="0.60000000000000009"/>
    <n v="12"/>
    <n v="0.8"/>
    <n v="0"/>
    <n v="1.3877787807814457E-16"/>
    <n v="0"/>
    <x v="5"/>
  </r>
  <r>
    <s v="CASTROL"/>
    <x v="1"/>
    <d v="2012-03-25T00:00:00"/>
    <s v="SIN"/>
    <s v="O500"/>
    <x v="133"/>
    <x v="301"/>
    <n v="642482"/>
    <n v="177219"/>
    <n v="0"/>
    <n v="4"/>
    <m/>
    <n v="10"/>
    <n v="7.1"/>
    <n v="37.1"/>
    <n v="1.1000000000000001"/>
    <n v="0.1"/>
    <s v="Clara"/>
    <n v="295"/>
    <n v="103"/>
    <n v="19"/>
    <n v="0"/>
    <n v="17"/>
    <n v="22"/>
    <n v="0"/>
    <n v="0"/>
    <n v="0"/>
    <n v="37"/>
    <n v="10"/>
    <n v="2"/>
    <n v="295"/>
    <n v="0.9833333333333335"/>
    <n v="103"/>
    <n v="0.68666666666666465"/>
    <n v="17"/>
    <n v="0.37777777777777721"/>
    <n v="22"/>
    <n v="0.73333333333333339"/>
    <n v="19"/>
    <n v="1"/>
    <n v="0"/>
    <n v="1.3877787807814457E-16"/>
    <n v="0"/>
    <x v="6"/>
  </r>
  <r>
    <s v="CASTROL"/>
    <x v="1"/>
    <d v="2012-03-25T00:00:00"/>
    <s v="SIN"/>
    <s v="O500"/>
    <x v="133"/>
    <x v="173"/>
    <n v="624216"/>
    <n v="158953"/>
    <n v="0"/>
    <n v="3"/>
    <n v="0"/>
    <n v="9"/>
    <n v="6.7"/>
    <n v="37.200000000000003"/>
    <n v="0.3"/>
    <n v="0.1"/>
    <s v="Clara"/>
    <n v="297"/>
    <n v="106"/>
    <n v="18"/>
    <n v="0"/>
    <n v="16"/>
    <n v="20"/>
    <n v="0"/>
    <n v="0"/>
    <n v="0"/>
    <n v="33"/>
    <n v="13"/>
    <n v="2"/>
    <n v="297"/>
    <n v="0.9900000000000001"/>
    <n v="106"/>
    <n v="0.70666666666666478"/>
    <n v="16"/>
    <n v="0.35555555555555501"/>
    <n v="20"/>
    <n v="0.66666666666666674"/>
    <n v="18"/>
    <n v="1"/>
    <n v="0"/>
    <n v="1.3877787807814457E-16"/>
    <n v="0"/>
    <x v="7"/>
  </r>
  <r>
    <s v="CASTROL"/>
    <x v="1"/>
    <d v="2012-03-25T00:00:00"/>
    <s v="SIN"/>
    <s v="O500"/>
    <x v="133"/>
    <x v="483"/>
    <n v="592228"/>
    <n v="126965"/>
    <n v="0"/>
    <n v="7"/>
    <n v="-1"/>
    <n v="12"/>
    <n v="7.1"/>
    <n v="36.799999999999997"/>
    <n v="0.1"/>
    <n v="0.1"/>
    <s v="Clara"/>
    <n v="299"/>
    <n v="115"/>
    <n v="17"/>
    <n v="0"/>
    <n v="16"/>
    <n v="18"/>
    <n v="1"/>
    <n v="1"/>
    <n v="-1"/>
    <n v="46"/>
    <n v="17"/>
    <n v="3"/>
    <n v="299"/>
    <n v="0.9966666666666667"/>
    <n v="115"/>
    <n v="0.76666666666666516"/>
    <n v="16"/>
    <n v="0.35555555555555501"/>
    <n v="18"/>
    <n v="0.60000000000000009"/>
    <n v="17"/>
    <n v="1"/>
    <n v="0"/>
    <n v="1.3877787807814457E-16"/>
    <n v="0"/>
    <x v="8"/>
  </r>
  <r>
    <s v="CASTROL"/>
    <x v="1"/>
    <d v="2012-03-25T00:00:00"/>
    <s v="SIN"/>
    <s v="O500"/>
    <x v="133"/>
    <x v="484"/>
    <n v="561736"/>
    <n v="96473"/>
    <n v="0"/>
    <n v="1.2"/>
    <n v="0"/>
    <n v="21.6"/>
    <n v="6.7"/>
    <n v="36.1"/>
    <m/>
    <n v="-1"/>
    <s v="Oscura"/>
    <n v="156.1"/>
    <n v="78.7"/>
    <n v="11.5"/>
    <n v="3.5"/>
    <n v="13.2"/>
    <n v="26.2"/>
    <n v="0.5"/>
    <n v="0"/>
    <n v="0"/>
    <n v="65.3"/>
    <n v="35.9"/>
    <n v="0.3"/>
    <n v="156"/>
    <n v="0.5200000000000049"/>
    <n v="79"/>
    <n v="0.52666666666666362"/>
    <n v="13"/>
    <n v="0.28888888888888842"/>
    <n v="26"/>
    <n v="0.8666666666666667"/>
    <n v="12"/>
    <n v="0.8"/>
    <n v="4"/>
    <n v="0.40000000000000013"/>
    <n v="0"/>
    <x v="9"/>
  </r>
  <r>
    <s v="SHELL"/>
    <x v="1"/>
    <d v="2012-03-25T00:00:00"/>
    <s v="SIN"/>
    <s v="O500"/>
    <x v="133"/>
    <x v="451"/>
    <n v="538064"/>
    <n v="30234"/>
    <n v="0"/>
    <n v="3.5"/>
    <n v="0"/>
    <n v="4.8"/>
    <n v="7.2"/>
    <n v="37.299999999999997"/>
    <m/>
    <n v="-1"/>
    <s v="Oscura"/>
    <n v="64.3"/>
    <n v="34.9"/>
    <n v="2.1"/>
    <n v="0.5"/>
    <n v="8.6999999999999993"/>
    <n v="0"/>
    <n v="0.5"/>
    <n v="0"/>
    <n v="0"/>
    <n v="52.5"/>
    <n v="26.5"/>
    <n v="8.6"/>
    <n v="64"/>
    <n v="0.2133333333333369"/>
    <n v="35"/>
    <n v="0.23333333333333067"/>
    <n v="9"/>
    <n v="0.19999999999999954"/>
    <n v="0"/>
    <n v="2.0816681711721685E-16"/>
    <n v="2"/>
    <n v="0.13333333333333353"/>
    <n v="1"/>
    <n v="0.10000000000000014"/>
    <n v="0"/>
    <x v="10"/>
  </r>
  <r>
    <s v="SHELL"/>
    <x v="1"/>
    <d v="2012-03-25T00:00:00"/>
    <s v="SIN"/>
    <s v="O500"/>
    <x v="133"/>
    <x v="485"/>
    <n v="474457"/>
    <n v="142363"/>
    <n v="0"/>
    <n v="0"/>
    <n v="0"/>
    <n v="6.6"/>
    <n v="7.3"/>
    <n v="39.4"/>
    <m/>
    <n v="-1"/>
    <s v="Oscura"/>
    <n v="106.4"/>
    <n v="85.3"/>
    <n v="37.799999999999997"/>
    <n v="0"/>
    <n v="34.200000000000003"/>
    <n v="22.6"/>
    <n v="1"/>
    <n v="0"/>
    <n v="0"/>
    <n v="606.79999999999995"/>
    <n v="70"/>
    <n v="3"/>
    <n v="106"/>
    <n v="0.3533333333333375"/>
    <n v="85"/>
    <n v="0.56666666666666388"/>
    <n v="34"/>
    <n v="0.7555555555555552"/>
    <n v="23"/>
    <n v="0.76666666666666672"/>
    <n v="38"/>
    <n v="1"/>
    <n v="0"/>
    <n v="1.3877787807814457E-16"/>
    <n v="0"/>
    <x v="11"/>
  </r>
  <r>
    <m/>
    <x v="1"/>
    <d v="2011-07-30T00:00:00"/>
    <s v="SIN"/>
    <s v="O500"/>
    <x v="134"/>
    <x v="486"/>
    <n v="807801"/>
    <n v="47470"/>
    <n v="0"/>
    <n v="4"/>
    <m/>
    <n v="1"/>
    <n v="6.3"/>
    <m/>
    <m/>
    <n v="0.21"/>
    <m/>
    <n v="23"/>
    <n v="116"/>
    <n v="0"/>
    <n v="1"/>
    <n v="3"/>
    <n v="2"/>
    <n v="0"/>
    <n v="2"/>
    <n v="0"/>
    <n v="54"/>
    <n v="23"/>
    <n v="1"/>
    <n v="23"/>
    <n v="7.6666666666670491E-2"/>
    <n v="116"/>
    <n v="0.77333333333333187"/>
    <n v="3"/>
    <n v="6.666666666666618E-2"/>
    <n v="2"/>
    <n v="6.6666666666666874E-2"/>
    <n v="0"/>
    <n v="1.9428902930940239E-16"/>
    <n v="1"/>
    <n v="0.10000000000000014"/>
    <n v="1"/>
    <x v="0"/>
  </r>
  <r>
    <m/>
    <x v="1"/>
    <d v="2011-07-30T00:00:00"/>
    <s v="SIN"/>
    <s v="O500"/>
    <x v="134"/>
    <x v="320"/>
    <n v="735755"/>
    <n v="72348"/>
    <n v="0"/>
    <n v="6"/>
    <m/>
    <n v="2"/>
    <n v="6"/>
    <m/>
    <m/>
    <n v="0.41"/>
    <m/>
    <n v="56"/>
    <n v="347"/>
    <n v="4"/>
    <n v="2"/>
    <n v="9"/>
    <n v="5"/>
    <n v="1"/>
    <n v="3"/>
    <n v="1"/>
    <n v="40"/>
    <n v="9"/>
    <n v="1"/>
    <n v="56"/>
    <n v="0.18666666666667028"/>
    <n v="347"/>
    <n v="1"/>
    <n v="9"/>
    <n v="0.19999999999999954"/>
    <n v="5"/>
    <n v="0.16666666666666685"/>
    <n v="4"/>
    <n v="0.26666666666666683"/>
    <n v="2"/>
    <n v="0.20000000000000015"/>
    <n v="0"/>
    <x v="1"/>
  </r>
  <r>
    <s v="CASTROL"/>
    <x v="1"/>
    <d v="2011-07-30T00:00:00"/>
    <s v="SIN"/>
    <s v="O500"/>
    <x v="134"/>
    <x v="32"/>
    <n v="748300"/>
    <n v="62759"/>
    <n v="0"/>
    <n v="5"/>
    <m/>
    <n v="3"/>
    <n v="5.8250000000000002"/>
    <n v="27.45"/>
    <n v="1.35"/>
    <n v="0.33"/>
    <m/>
    <n v="220"/>
    <n v="51"/>
    <n v="3"/>
    <n v="0"/>
    <n v="8"/>
    <n v="18"/>
    <n v="0"/>
    <m/>
    <n v="1"/>
    <n v="32"/>
    <n v="4"/>
    <n v="1"/>
    <n v="220"/>
    <n v="0.73333333333333606"/>
    <n v="51"/>
    <n v="0.33999999999999714"/>
    <n v="8"/>
    <n v="0.17777777777777731"/>
    <n v="18"/>
    <n v="0.60000000000000009"/>
    <n v="3"/>
    <n v="0.20000000000000018"/>
    <n v="0"/>
    <n v="1.3877787807814457E-16"/>
    <n v="0"/>
    <x v="2"/>
  </r>
  <r>
    <s v="CASTROL"/>
    <x v="1"/>
    <d v="2011-07-30T00:00:00"/>
    <s v="SIN"/>
    <s v="O500"/>
    <x v="134"/>
    <x v="91"/>
    <n v="730318"/>
    <n v="44777"/>
    <n v="0"/>
    <n v="3"/>
    <m/>
    <n v="2"/>
    <n v="6"/>
    <m/>
    <m/>
    <n v="0.34"/>
    <m/>
    <n v="241"/>
    <n v="45"/>
    <n v="4"/>
    <n v="0"/>
    <n v="5"/>
    <n v="19"/>
    <n v="0"/>
    <n v="0"/>
    <n v="1"/>
    <n v="32"/>
    <n v="5"/>
    <n v="1"/>
    <n v="241"/>
    <n v="0.80333333333333534"/>
    <n v="45"/>
    <n v="0.29999999999999721"/>
    <n v="5"/>
    <n v="0.11111111111111063"/>
    <n v="19"/>
    <n v="0.63333333333333341"/>
    <n v="4"/>
    <n v="0.26666666666666683"/>
    <n v="0"/>
    <n v="1.3877787807814457E-16"/>
    <n v="0"/>
    <x v="3"/>
  </r>
  <r>
    <s v="CASTROL"/>
    <x v="1"/>
    <d v="2011-07-30T00:00:00"/>
    <s v="SIN"/>
    <s v="O500"/>
    <x v="134"/>
    <x v="460"/>
    <n v="627153"/>
    <n v="102553"/>
    <n v="0"/>
    <n v="4"/>
    <m/>
    <n v="8"/>
    <n v="7.1"/>
    <n v="37.5"/>
    <n v="1"/>
    <n v="0"/>
    <s v="Clara"/>
    <n v="177"/>
    <n v="86"/>
    <n v="7"/>
    <n v="0"/>
    <n v="12"/>
    <n v="12"/>
    <n v="0"/>
    <n v="0"/>
    <n v="0"/>
    <n v="33"/>
    <n v="9"/>
    <n v="3"/>
    <n v="177"/>
    <n v="0.59000000000000419"/>
    <n v="86"/>
    <n v="0.57333333333333059"/>
    <n v="12"/>
    <n v="0.26666666666666622"/>
    <n v="12"/>
    <n v="0.40000000000000013"/>
    <n v="7"/>
    <n v="0.46666666666666679"/>
    <n v="0"/>
    <n v="1.3877787807814457E-16"/>
    <n v="0"/>
    <x v="4"/>
  </r>
  <r>
    <s v="CASTROL"/>
    <x v="1"/>
    <d v="2011-07-30T00:00:00"/>
    <s v="SIN"/>
    <s v="O500"/>
    <x v="134"/>
    <x v="35"/>
    <n v="620161"/>
    <n v="95561"/>
    <n v="0"/>
    <n v="4"/>
    <m/>
    <n v="9"/>
    <n v="7.2"/>
    <n v="37.200000000000003"/>
    <n v="0.3"/>
    <n v="0"/>
    <s v="Clara"/>
    <n v="112"/>
    <n v="77"/>
    <n v="8"/>
    <n v="0"/>
    <n v="12"/>
    <n v="11"/>
    <n v="0"/>
    <n v="0"/>
    <n v="0"/>
    <n v="32"/>
    <n v="9"/>
    <n v="3"/>
    <n v="112"/>
    <n v="0.37333333333333762"/>
    <n v="77"/>
    <n v="0.5133333333333302"/>
    <n v="12"/>
    <n v="0.26666666666666622"/>
    <n v="11"/>
    <n v="0.36666666666666681"/>
    <n v="8"/>
    <n v="0.53333333333333344"/>
    <n v="0"/>
    <n v="1.3877787807814457E-16"/>
    <n v="0"/>
    <x v="5"/>
  </r>
  <r>
    <s v="CASTROL"/>
    <x v="1"/>
    <d v="2011-07-30T00:00:00"/>
    <s v="SIN"/>
    <s v="O500"/>
    <x v="134"/>
    <x v="487"/>
    <n v="588863"/>
    <n v="64263"/>
    <n v="0"/>
    <n v="4"/>
    <n v="-1"/>
    <n v="13"/>
    <n v="7.1"/>
    <n v="37.299999999999997"/>
    <n v="0.1"/>
    <n v="0.1"/>
    <s v="Clara"/>
    <n v="114"/>
    <n v="56"/>
    <n v="9"/>
    <n v="0"/>
    <n v="9"/>
    <n v="9"/>
    <n v="1"/>
    <n v="0"/>
    <n v="0"/>
    <n v="34"/>
    <n v="14"/>
    <n v="4"/>
    <n v="114"/>
    <n v="0.38000000000000433"/>
    <n v="56"/>
    <n v="0.37333333333333041"/>
    <n v="9"/>
    <n v="0.19999999999999954"/>
    <n v="9"/>
    <n v="0.30000000000000016"/>
    <n v="9"/>
    <n v="0.60000000000000009"/>
    <n v="0"/>
    <n v="1.3877787807814457E-16"/>
    <n v="0"/>
    <x v="6"/>
  </r>
  <r>
    <s v="SHELL"/>
    <x v="1"/>
    <d v="2011-07-30T00:00:00"/>
    <s v="SIN"/>
    <s v="O500"/>
    <x v="134"/>
    <x v="287"/>
    <n v="531024"/>
    <n v="65761"/>
    <n v="0"/>
    <n v="0"/>
    <n v="0"/>
    <n v="27.4"/>
    <n v="6.6"/>
    <n v="35.6"/>
    <m/>
    <n v="-1"/>
    <s v="Oscura"/>
    <n v="92.9"/>
    <n v="0.5"/>
    <n v="13.5"/>
    <n v="2.2000000000000002"/>
    <n v="0"/>
    <n v="23.2"/>
    <n v="0"/>
    <n v="0.4"/>
    <n v="0"/>
    <n v="37.4"/>
    <n v="7"/>
    <n v="0.3"/>
    <n v="93"/>
    <n v="0.31000000000000388"/>
    <n v="1"/>
    <n v="6.6666666666641847E-3"/>
    <n v="0"/>
    <n v="-4.9266146717741321E-16"/>
    <n v="23"/>
    <n v="0.76666666666666672"/>
    <n v="14"/>
    <n v="0.93333333333333335"/>
    <n v="2"/>
    <n v="0.20000000000000015"/>
    <n v="0"/>
    <x v="7"/>
  </r>
  <r>
    <s v="SHELL"/>
    <x v="1"/>
    <d v="2011-07-30T00:00:00"/>
    <s v="SIN"/>
    <s v="O500"/>
    <x v="134"/>
    <x v="488"/>
    <n v="498001"/>
    <n v="32738"/>
    <n v="0"/>
    <n v="0"/>
    <n v="0"/>
    <n v="15.8"/>
    <n v="6.9"/>
    <n v="35.1"/>
    <m/>
    <n v="-1"/>
    <s v="Oscura"/>
    <n v="66.400000000000006"/>
    <n v="30.5"/>
    <n v="13.9"/>
    <n v="1.2"/>
    <n v="8.1"/>
    <n v="10.3"/>
    <n v="1.3"/>
    <n v="0.6"/>
    <n v="0"/>
    <n v="157.19999999999999"/>
    <n v="32.5"/>
    <n v="10.199999999999999"/>
    <n v="66"/>
    <n v="0.22000000000000355"/>
    <n v="31"/>
    <n v="0.20666666666666406"/>
    <n v="8"/>
    <n v="0.17777777777777731"/>
    <n v="10"/>
    <n v="0.33339999999999997"/>
    <n v="14"/>
    <n v="0.93333333333333335"/>
    <n v="1"/>
    <n v="0.10000000000000014"/>
    <n v="0"/>
    <x v="8"/>
  </r>
  <r>
    <s v="CASTROL"/>
    <x v="1"/>
    <d v="2011-07-30T00:00:00"/>
    <s v="SIN"/>
    <s v="O500"/>
    <x v="134"/>
    <x v="489"/>
    <n v="495557"/>
    <n v="30294"/>
    <n v="0"/>
    <n v="0"/>
    <n v="0"/>
    <n v="15.1"/>
    <n v="7"/>
    <n v="36.299999999999997"/>
    <m/>
    <n v="-1"/>
    <s v="Oscura"/>
    <n v="63.6"/>
    <n v="26.2"/>
    <n v="11.1"/>
    <n v="0.7"/>
    <n v="7.7"/>
    <n v="0"/>
    <n v="0.1"/>
    <n v="2.2999999999999998"/>
    <n v="0"/>
    <n v="89.8"/>
    <n v="44.6"/>
    <n v="2.9"/>
    <n v="64"/>
    <n v="0.2133333333333369"/>
    <n v="26"/>
    <n v="0.17333333333333079"/>
    <n v="8"/>
    <n v="0.17777777777777731"/>
    <n v="0"/>
    <n v="2.0816681711721685E-16"/>
    <n v="11"/>
    <n v="0.73333333333333339"/>
    <n v="1"/>
    <n v="0.10000000000000014"/>
    <n v="0"/>
    <x v="9"/>
  </r>
  <r>
    <s v="SHELL"/>
    <x v="1"/>
    <d v="2012-03-04T00:00:00"/>
    <s v="SIN"/>
    <s v="O500"/>
    <x v="135"/>
    <x v="490"/>
    <n v="828583"/>
    <n v="66071"/>
    <n v="0"/>
    <n v="11"/>
    <m/>
    <n v="3"/>
    <n v="5.8"/>
    <m/>
    <m/>
    <n v="0.42"/>
    <m/>
    <n v="466"/>
    <n v="87"/>
    <n v="11"/>
    <n v="0"/>
    <n v="60"/>
    <n v="25"/>
    <n v="2"/>
    <n v="1"/>
    <n v="1"/>
    <n v="44"/>
    <n v="8"/>
    <n v="1"/>
    <n v="466"/>
    <n v="1.3"/>
    <n v="87"/>
    <n v="0.5799999999999973"/>
    <n v="60"/>
    <n v="1"/>
    <n v="25"/>
    <n v="0.83333333333333337"/>
    <n v="11"/>
    <n v="0.73333333333333339"/>
    <n v="0"/>
    <n v="1.3877787807814457E-16"/>
    <n v="1"/>
    <x v="0"/>
  </r>
  <r>
    <m/>
    <x v="1"/>
    <d v="2012-03-04T00:00:00"/>
    <s v="SIN"/>
    <s v="O500"/>
    <x v="135"/>
    <x v="23"/>
    <n v="806979"/>
    <n v="44467"/>
    <n v="0"/>
    <n v="7"/>
    <m/>
    <n v="2"/>
    <n v="5.9"/>
    <m/>
    <m/>
    <n v="0.28000000000000003"/>
    <m/>
    <n v="279"/>
    <n v="46"/>
    <n v="6"/>
    <n v="0"/>
    <n v="35"/>
    <n v="17"/>
    <n v="1"/>
    <n v="1"/>
    <n v="1"/>
    <n v="36"/>
    <n v="4"/>
    <n v="1"/>
    <n v="279"/>
    <n v="0.93000000000000071"/>
    <n v="46"/>
    <n v="0.30666666666666387"/>
    <n v="35"/>
    <n v="0.77777777777777746"/>
    <n v="17"/>
    <n v="0.56666666666666676"/>
    <n v="6"/>
    <n v="0.40000000000000013"/>
    <n v="0"/>
    <n v="1.3877787807814457E-16"/>
    <n v="0"/>
    <x v="1"/>
  </r>
  <r>
    <s v="SHELL"/>
    <x v="1"/>
    <d v="2012-03-04T00:00:00"/>
    <s v="SIN"/>
    <s v="O500"/>
    <x v="135"/>
    <x v="13"/>
    <n v="763798"/>
    <n v="71994"/>
    <n v="0"/>
    <n v="4"/>
    <m/>
    <n v="2"/>
    <n v="5.8140000000000001"/>
    <n v="27.29"/>
    <n v="1.38"/>
    <n v="0.34"/>
    <m/>
    <n v="108"/>
    <n v="60"/>
    <n v="7"/>
    <n v="0"/>
    <n v="12"/>
    <n v="12"/>
    <n v="0"/>
    <m/>
    <n v="1"/>
    <n v="32"/>
    <n v="5"/>
    <n v="0"/>
    <n v="108"/>
    <n v="0.36000000000000421"/>
    <n v="60"/>
    <n v="0.39999999999999702"/>
    <n v="12"/>
    <n v="0.26666666666666622"/>
    <n v="12"/>
    <n v="0.40000000000000013"/>
    <n v="7"/>
    <n v="0.46666666666666679"/>
    <n v="0"/>
    <n v="1.3877787807814457E-16"/>
    <n v="0"/>
    <x v="2"/>
  </r>
  <r>
    <s v="CASTROL"/>
    <x v="1"/>
    <d v="2012-03-04T00:00:00"/>
    <s v="SIN"/>
    <s v="O500"/>
    <x v="135"/>
    <x v="13"/>
    <n v="770728"/>
    <n v="55040"/>
    <n v="0"/>
    <n v="5"/>
    <m/>
    <n v="2"/>
    <n v="5.8840000000000003"/>
    <n v="27.29"/>
    <n v="1.02"/>
    <n v="0.12"/>
    <m/>
    <n v="81"/>
    <n v="100"/>
    <n v="4"/>
    <n v="0"/>
    <n v="12"/>
    <n v="5"/>
    <n v="0"/>
    <m/>
    <n v="0"/>
    <n v="28"/>
    <n v="2"/>
    <n v="1"/>
    <n v="81"/>
    <n v="0.27000000000000363"/>
    <n v="100"/>
    <n v="0.66666666666666452"/>
    <n v="12"/>
    <n v="0.26666666666666622"/>
    <n v="5"/>
    <n v="0.16666666666666685"/>
    <n v="4"/>
    <n v="0.26666666666666683"/>
    <n v="0"/>
    <n v="1.3877787807814457E-16"/>
    <n v="0"/>
    <x v="3"/>
  </r>
  <r>
    <s v="CASTROL"/>
    <x v="1"/>
    <d v="2012-03-04T00:00:00"/>
    <s v="SIN"/>
    <s v="O500"/>
    <x v="135"/>
    <x v="91"/>
    <n v="752051"/>
    <n v="36363"/>
    <n v="0"/>
    <n v="3"/>
    <m/>
    <n v="1"/>
    <n v="6"/>
    <m/>
    <m/>
    <n v="0.05"/>
    <m/>
    <n v="63"/>
    <n v="50"/>
    <n v="7"/>
    <n v="0"/>
    <n v="5"/>
    <n v="4"/>
    <n v="1"/>
    <n v="1"/>
    <n v="0"/>
    <n v="27"/>
    <n v="4"/>
    <n v="1"/>
    <n v="63"/>
    <n v="0.21000000000000357"/>
    <n v="50"/>
    <n v="0.33333333333333048"/>
    <n v="5"/>
    <n v="0.11111111111111063"/>
    <n v="4"/>
    <n v="0.13333333333333353"/>
    <n v="7"/>
    <n v="0.46666666666666679"/>
    <n v="0"/>
    <n v="1.3877787807814457E-16"/>
    <n v="0"/>
    <x v="4"/>
  </r>
  <r>
    <s v="SHELL"/>
    <x v="1"/>
    <d v="2012-03-04T00:00:00"/>
    <s v="SIN"/>
    <s v="O500"/>
    <x v="135"/>
    <x v="491"/>
    <n v="742150"/>
    <n v="50346"/>
    <n v="0"/>
    <n v="4"/>
    <m/>
    <n v="2"/>
    <n v="6"/>
    <m/>
    <m/>
    <n v="0.31"/>
    <m/>
    <n v="92"/>
    <n v="60"/>
    <n v="7"/>
    <n v="0"/>
    <n v="11"/>
    <n v="10"/>
    <n v="1"/>
    <n v="1"/>
    <n v="1"/>
    <n v="34"/>
    <n v="7"/>
    <n v="1"/>
    <n v="92"/>
    <n v="0.30666666666667053"/>
    <n v="60"/>
    <n v="0.39999999999999702"/>
    <n v="11"/>
    <n v="0.24444444444444399"/>
    <n v="10"/>
    <n v="0.33339999999999997"/>
    <n v="7"/>
    <n v="0.46666666666666679"/>
    <n v="0"/>
    <n v="1.3877787807814457E-16"/>
    <n v="0"/>
    <x v="5"/>
  </r>
  <r>
    <s v="SHELL"/>
    <x v="1"/>
    <d v="2012-03-04T00:00:00"/>
    <s v="SIN"/>
    <s v="O500"/>
    <x v="135"/>
    <x v="316"/>
    <n v="671275"/>
    <n v="31381"/>
    <n v="0"/>
    <n v="3"/>
    <m/>
    <n v="2"/>
    <n v="6.2"/>
    <s v=""/>
    <s v=""/>
    <n v="0.62"/>
    <s v=""/>
    <n v="100"/>
    <n v="39"/>
    <n v="3"/>
    <n v="0"/>
    <n v="10"/>
    <n v="8"/>
    <n v="0"/>
    <n v="0"/>
    <n v="1"/>
    <n v="27"/>
    <n v="4"/>
    <n v="0"/>
    <n v="100"/>
    <n v="0.33333333333333737"/>
    <n v="39"/>
    <n v="0.25999999999999729"/>
    <n v="10"/>
    <n v="0.22222222222222177"/>
    <n v="8"/>
    <n v="0.26666666666666683"/>
    <n v="3"/>
    <n v="0.20000000000000018"/>
    <n v="0"/>
    <n v="1.3877787807814457E-16"/>
    <n v="0"/>
    <x v="6"/>
  </r>
  <r>
    <s v="SHELL"/>
    <x v="1"/>
    <d v="2012-03-04T00:00:00"/>
    <s v="SIN"/>
    <s v="O500"/>
    <x v="135"/>
    <x v="492"/>
    <n v="639894"/>
    <n v="174645"/>
    <n v="0"/>
    <n v="4"/>
    <m/>
    <n v="6"/>
    <n v="7.1"/>
    <n v="36.799999999999997"/>
    <n v="1.1000000000000001"/>
    <n v="0"/>
    <s v="Clara"/>
    <n v="113"/>
    <n v="83"/>
    <n v="6"/>
    <n v="0"/>
    <n v="22"/>
    <n v="10"/>
    <n v="0"/>
    <n v="0"/>
    <n v="0"/>
    <n v="34"/>
    <n v="10"/>
    <n v="1"/>
    <n v="113"/>
    <n v="0.37666666666667098"/>
    <n v="83"/>
    <n v="0.55333333333333046"/>
    <n v="22"/>
    <n v="0.48888888888888821"/>
    <n v="10"/>
    <n v="0.33339999999999997"/>
    <n v="6"/>
    <n v="0.40000000000000013"/>
    <n v="0"/>
    <n v="1.3877787807814457E-16"/>
    <n v="0"/>
    <x v="7"/>
  </r>
  <r>
    <s v="SHELL"/>
    <x v="1"/>
    <d v="2012-03-04T00:00:00"/>
    <s v="SIN"/>
    <s v="O500"/>
    <x v="135"/>
    <x v="42"/>
    <n v="609484"/>
    <n v="144235"/>
    <n v="0"/>
    <n v="4"/>
    <n v="-1"/>
    <n v="7"/>
    <n v="7.1"/>
    <n v="36.9"/>
    <n v="0"/>
    <n v="0.1"/>
    <s v="Clara"/>
    <n v="110"/>
    <n v="69"/>
    <n v="6"/>
    <n v="0"/>
    <n v="19"/>
    <n v="11"/>
    <n v="0"/>
    <n v="0"/>
    <n v="0"/>
    <n v="34"/>
    <n v="8"/>
    <n v="2"/>
    <n v="110"/>
    <n v="0.36666666666667092"/>
    <n v="69"/>
    <n v="0.45999999999999691"/>
    <n v="19"/>
    <n v="0.42222222222222161"/>
    <n v="11"/>
    <n v="0.36666666666666681"/>
    <n v="6"/>
    <n v="0.40000000000000013"/>
    <n v="0"/>
    <n v="1.3877787807814457E-16"/>
    <n v="0"/>
    <x v="8"/>
  </r>
  <r>
    <s v="SHELL"/>
    <x v="1"/>
    <d v="2012-03-04T00:00:00"/>
    <s v="SIN"/>
    <s v="O500"/>
    <x v="135"/>
    <x v="49"/>
    <n v="555381"/>
    <n v="30781"/>
    <n v="0"/>
    <n v="29.5"/>
    <n v="0"/>
    <n v="25.3"/>
    <n v="8"/>
    <n v="38.4"/>
    <m/>
    <n v="-1"/>
    <s v="Oscura"/>
    <n v="106.9"/>
    <n v="50.8"/>
    <n v="5.6"/>
    <n v="1.8"/>
    <n v="6"/>
    <n v="9.8000000000000007"/>
    <n v="0.9"/>
    <n v="0"/>
    <n v="0"/>
    <n v="104.4"/>
    <n v="19.2"/>
    <n v="8.6999999999999993"/>
    <n v="107"/>
    <n v="0.35666666666667085"/>
    <n v="51"/>
    <n v="0.33999999999999714"/>
    <n v="6"/>
    <n v="0.13333333333333286"/>
    <n v="10"/>
    <n v="0.33339999999999997"/>
    <n v="6"/>
    <n v="0.40000000000000013"/>
    <n v="2"/>
    <n v="0.20000000000000015"/>
    <n v="0"/>
    <x v="9"/>
  </r>
  <r>
    <s v="CASTROL"/>
    <x v="1"/>
    <d v="2012-03-04T00:00:00"/>
    <s v="SIN"/>
    <s v="O500"/>
    <x v="135"/>
    <x v="493"/>
    <n v="571791"/>
    <n v="106542"/>
    <n v="0"/>
    <n v="0.7"/>
    <n v="0"/>
    <n v="21.9"/>
    <n v="6.8"/>
    <n v="36.1"/>
    <m/>
    <n v="-1"/>
    <s v="Oscura"/>
    <n v="124.9"/>
    <n v="56.6"/>
    <n v="9.5"/>
    <n v="3"/>
    <n v="14.3"/>
    <n v="21.8"/>
    <n v="1"/>
    <n v="0"/>
    <n v="0"/>
    <n v="40.299999999999997"/>
    <n v="25.8"/>
    <n v="2.2000000000000002"/>
    <n v="125"/>
    <n v="0.41666666666667124"/>
    <n v="57"/>
    <n v="0.37999999999999706"/>
    <n v="14"/>
    <n v="0.31111111111111062"/>
    <n v="22"/>
    <n v="0.73333333333333339"/>
    <n v="10"/>
    <n v="0.66666666666666674"/>
    <n v="3"/>
    <n v="0.30000000000000016"/>
    <n v="0"/>
    <x v="10"/>
  </r>
  <r>
    <s v="CASTROL"/>
    <x v="1"/>
    <d v="2012-03-04T00:00:00"/>
    <s v="SIN"/>
    <s v="O500"/>
    <x v="135"/>
    <x v="413"/>
    <n v="531215"/>
    <n v="65966"/>
    <n v="0"/>
    <n v="0"/>
    <n v="0"/>
    <n v="23.9"/>
    <n v="6.7"/>
    <n v="34.9"/>
    <m/>
    <n v="-1"/>
    <s v="Oscura"/>
    <n v="72.900000000000006"/>
    <n v="0.4"/>
    <n v="4.4000000000000004"/>
    <n v="0.4"/>
    <n v="0"/>
    <n v="2.7"/>
    <n v="0.3"/>
    <n v="0.2"/>
    <n v="0"/>
    <n v="74.900000000000006"/>
    <n v="19.399999999999999"/>
    <n v="1.1000000000000001"/>
    <n v="73"/>
    <n v="0.24333333333333684"/>
    <n v="0"/>
    <n v="-2.482389294122811E-15"/>
    <n v="0"/>
    <n v="-4.9266146717741321E-16"/>
    <n v="3"/>
    <n v="0.1000000000000002"/>
    <n v="4"/>
    <n v="0.26666666666666683"/>
    <n v="0"/>
    <n v="1.3877787807814457E-16"/>
    <n v="0"/>
    <x v="11"/>
  </r>
  <r>
    <s v="SHELL"/>
    <x v="1"/>
    <d v="2012-03-04T00:00:00"/>
    <s v="SIN"/>
    <s v="O500"/>
    <x v="135"/>
    <x v="494"/>
    <n v="486584"/>
    <n v="153215"/>
    <n v="0"/>
    <n v="0"/>
    <n v="0"/>
    <n v="8.9"/>
    <n v="6.7"/>
    <n v="38.1"/>
    <m/>
    <n v="-1"/>
    <s v="Oscura"/>
    <n v="63.4"/>
    <n v="30.7"/>
    <n v="2.8"/>
    <n v="0.6"/>
    <n v="9.9"/>
    <n v="4.9000000000000004"/>
    <n v="0.5"/>
    <n v="2.9"/>
    <n v="0"/>
    <n v="135.4"/>
    <n v="35.5"/>
    <n v="2.2999999999999998"/>
    <n v="63"/>
    <n v="0.21000000000000357"/>
    <n v="31"/>
    <n v="0.20666666666666406"/>
    <n v="10"/>
    <n v="0.22222222222222177"/>
    <n v="5"/>
    <n v="0.16666666666666685"/>
    <n v="3"/>
    <n v="0.20000000000000018"/>
    <n v="1"/>
    <n v="0.10000000000000014"/>
    <n v="0"/>
    <x v="12"/>
  </r>
  <r>
    <s v="CASTROL"/>
    <x v="1"/>
    <d v="2012-03-04T00:00:00"/>
    <s v="SIN"/>
    <s v="O500"/>
    <x v="135"/>
    <x v="495"/>
    <n v="497694"/>
    <n v="32445"/>
    <n v="0"/>
    <n v="0"/>
    <n v="0"/>
    <n v="15.8"/>
    <n v="7"/>
    <n v="35.9"/>
    <m/>
    <n v="-1"/>
    <s v="Oscura"/>
    <n v="53.5"/>
    <n v="19.100000000000001"/>
    <n v="5"/>
    <n v="0.7"/>
    <n v="7.1"/>
    <n v="8.4"/>
    <n v="1"/>
    <n v="0.9"/>
    <n v="0"/>
    <n v="103"/>
    <n v="29.6"/>
    <n v="3.6"/>
    <n v="54"/>
    <n v="0.18000000000000363"/>
    <n v="19"/>
    <n v="0.12666666666666421"/>
    <n v="7"/>
    <n v="0.15555555555555509"/>
    <n v="8"/>
    <n v="0.26666666666666683"/>
    <n v="5"/>
    <n v="0.33333333333333348"/>
    <n v="1"/>
    <n v="0.10000000000000014"/>
    <n v="0"/>
    <x v="14"/>
  </r>
  <r>
    <m/>
    <x v="1"/>
    <d v="2012-06-09T00:00:00"/>
    <s v="SIN"/>
    <s v="O500"/>
    <x v="136"/>
    <x v="496"/>
    <n v="840197"/>
    <n v="104797"/>
    <n v="0"/>
    <n v="6"/>
    <m/>
    <n v="5"/>
    <n v="6"/>
    <m/>
    <m/>
    <n v="0.22"/>
    <m/>
    <n v="387"/>
    <n v="107"/>
    <n v="8"/>
    <n v="0"/>
    <n v="17"/>
    <n v="24"/>
    <n v="0"/>
    <n v="1"/>
    <n v="2"/>
    <n v="55"/>
    <n v="19"/>
    <n v="2"/>
    <n v="387"/>
    <n v="1.3"/>
    <n v="107"/>
    <n v="0.71333333333333149"/>
    <n v="17"/>
    <n v="0.37777777777777721"/>
    <n v="24"/>
    <n v="0.8"/>
    <n v="8"/>
    <n v="0.53333333333333344"/>
    <n v="0"/>
    <n v="1.3877787807814457E-16"/>
    <n v="1"/>
    <x v="0"/>
  </r>
  <r>
    <m/>
    <x v="1"/>
    <d v="2012-06-09T00:00:00"/>
    <s v="SIN"/>
    <s v="O500"/>
    <x v="136"/>
    <x v="497"/>
    <n v="826896"/>
    <n v="91496"/>
    <n v="0"/>
    <n v="4"/>
    <m/>
    <n v="5"/>
    <n v="5.8"/>
    <m/>
    <m/>
    <n v="0.22"/>
    <m/>
    <n v="250"/>
    <n v="75"/>
    <n v="6"/>
    <n v="0"/>
    <n v="10"/>
    <n v="17"/>
    <n v="0"/>
    <n v="1"/>
    <n v="1"/>
    <n v="50"/>
    <n v="24"/>
    <n v="1"/>
    <n v="250"/>
    <n v="0.83333333333333504"/>
    <n v="75"/>
    <n v="0.49999999999999684"/>
    <n v="10"/>
    <n v="0.22222222222222177"/>
    <n v="17"/>
    <n v="0.56666666666666676"/>
    <n v="6"/>
    <n v="0.40000000000000013"/>
    <n v="0"/>
    <n v="1.3877787807814457E-16"/>
    <n v="0"/>
    <x v="1"/>
  </r>
  <r>
    <m/>
    <x v="1"/>
    <d v="2012-06-09T00:00:00"/>
    <s v="SIN"/>
    <s v="O500"/>
    <x v="136"/>
    <x v="498"/>
    <n v="780581"/>
    <n v="45181"/>
    <n v="0"/>
    <n v="3"/>
    <m/>
    <n v="4"/>
    <n v="6"/>
    <m/>
    <m/>
    <n v="0.18"/>
    <m/>
    <n v="94"/>
    <n v="61"/>
    <n v="5"/>
    <n v="0"/>
    <n v="8"/>
    <n v="13"/>
    <n v="0"/>
    <n v="0"/>
    <n v="1"/>
    <n v="38"/>
    <n v="8"/>
    <n v="2"/>
    <n v="94"/>
    <n v="0.31333333333333724"/>
    <n v="61"/>
    <n v="0.40666666666666368"/>
    <n v="8"/>
    <n v="0.17777777777777731"/>
    <n v="13"/>
    <n v="0.43333333333333346"/>
    <n v="5"/>
    <n v="0.33333333333333348"/>
    <n v="0"/>
    <n v="1.3877787807814457E-16"/>
    <n v="0"/>
    <x v="2"/>
  </r>
  <r>
    <s v="CASTROL"/>
    <x v="1"/>
    <d v="2012-06-09T00:00:00"/>
    <s v="SIN"/>
    <s v="O500"/>
    <x v="136"/>
    <x v="2"/>
    <n v="747802"/>
    <n v="62434"/>
    <n v="0"/>
    <n v="2"/>
    <m/>
    <n v="4"/>
    <n v="5.8470000000000004"/>
    <n v="27.5"/>
    <n v="1.1499999999999999"/>
    <n v="0.28999999999999998"/>
    <m/>
    <n v="116"/>
    <n v="49"/>
    <n v="3"/>
    <n v="0"/>
    <n v="8"/>
    <n v="11"/>
    <n v="0"/>
    <m/>
    <n v="1"/>
    <n v="30"/>
    <n v="6"/>
    <n v="0"/>
    <n v="116"/>
    <n v="0.38666666666667104"/>
    <n v="49"/>
    <n v="0.32666666666666383"/>
    <n v="8"/>
    <n v="0.17777777777777731"/>
    <n v="11"/>
    <n v="0.36666666666666681"/>
    <n v="3"/>
    <n v="0.20000000000000018"/>
    <n v="0"/>
    <n v="1.3877787807814457E-16"/>
    <n v="0"/>
    <x v="3"/>
  </r>
  <r>
    <s v="CASTROL"/>
    <x v="1"/>
    <d v="2012-06-09T00:00:00"/>
    <s v="SIN"/>
    <s v="O500"/>
    <x v="136"/>
    <x v="9"/>
    <n v="731233"/>
    <n v="45865"/>
    <n v="0"/>
    <n v="3"/>
    <m/>
    <n v="4"/>
    <n v="5.9"/>
    <m/>
    <m/>
    <n v="0.2"/>
    <m/>
    <n v="83"/>
    <n v="46"/>
    <n v="5"/>
    <n v="0"/>
    <n v="10"/>
    <n v="8"/>
    <n v="0"/>
    <n v="0"/>
    <n v="1"/>
    <n v="29"/>
    <n v="13"/>
    <n v="1"/>
    <n v="83"/>
    <n v="0.27666666666667034"/>
    <n v="46"/>
    <n v="0.30666666666666387"/>
    <n v="10"/>
    <n v="0.22222222222222177"/>
    <n v="8"/>
    <n v="0.26666666666666683"/>
    <n v="5"/>
    <n v="0.33333333333333348"/>
    <n v="0"/>
    <n v="1.3877787807814457E-16"/>
    <n v="0"/>
    <x v="4"/>
  </r>
  <r>
    <s v="SHELL"/>
    <x v="1"/>
    <d v="2012-06-09T00:00:00"/>
    <s v="SIN"/>
    <s v="O500"/>
    <x v="136"/>
    <x v="499"/>
    <n v="710715"/>
    <n v="110560"/>
    <n v="0"/>
    <n v="5"/>
    <m/>
    <n v="8"/>
    <n v="7"/>
    <n v="35.5"/>
    <n v="1.18"/>
    <n v="0.04"/>
    <m/>
    <n v="66"/>
    <n v="69"/>
    <n v="10"/>
    <n v="0"/>
    <n v="11"/>
    <n v="7"/>
    <n v="0"/>
    <n v="1"/>
    <n v="1"/>
    <n v="32"/>
    <n v="9"/>
    <n v="1"/>
    <n v="66"/>
    <n v="0.22000000000000355"/>
    <n v="69"/>
    <n v="0.45999999999999691"/>
    <n v="11"/>
    <n v="0.24444444444444399"/>
    <n v="7"/>
    <n v="0.2333333333333335"/>
    <n v="10"/>
    <n v="0.66666666666666674"/>
    <n v="0"/>
    <n v="1.3877787807814457E-16"/>
    <n v="0"/>
    <x v="5"/>
  </r>
  <r>
    <s v="CASTROL"/>
    <x v="1"/>
    <d v="2012-06-09T00:00:00"/>
    <s v="SIN"/>
    <s v="O500"/>
    <x v="136"/>
    <x v="279"/>
    <n v="666966"/>
    <n v="34135"/>
    <n v="0"/>
    <n v="4"/>
    <m/>
    <n v="9"/>
    <n v="6.2"/>
    <m/>
    <m/>
    <n v="0.69"/>
    <m/>
    <n v="99"/>
    <n v="64"/>
    <n v="11"/>
    <n v="0"/>
    <n v="17"/>
    <n v="9"/>
    <n v="1"/>
    <n v="0"/>
    <n v="0"/>
    <n v="47"/>
    <n v="41"/>
    <n v="1"/>
    <n v="99"/>
    <n v="0.33000000000000401"/>
    <n v="64"/>
    <n v="0.42666666666666364"/>
    <n v="17"/>
    <n v="0.37777777777777721"/>
    <n v="9"/>
    <n v="0.30000000000000016"/>
    <n v="11"/>
    <n v="0.73333333333333339"/>
    <n v="0"/>
    <n v="1.3877787807814457E-16"/>
    <n v="0"/>
    <x v="6"/>
  </r>
  <r>
    <s v="SHELL"/>
    <x v="1"/>
    <d v="2012-06-09T00:00:00"/>
    <s v="SIN"/>
    <s v="O500"/>
    <x v="136"/>
    <x v="475"/>
    <n v="674908"/>
    <n v="74753"/>
    <n v="0"/>
    <n v="6"/>
    <m/>
    <n v="7"/>
    <n v="7.2"/>
    <n v="36.799999999999997"/>
    <n v="1.1399999999999999"/>
    <n v="0.12"/>
    <s v=""/>
    <n v="302"/>
    <n v="90"/>
    <n v="27"/>
    <n v="0"/>
    <n v="19"/>
    <n v="17"/>
    <n v="0"/>
    <n v="0"/>
    <n v="1"/>
    <n v="40"/>
    <n v="14"/>
    <n v="2"/>
    <n v="302"/>
    <n v="1.3"/>
    <n v="90"/>
    <n v="0.59999999999999742"/>
    <n v="19"/>
    <n v="0.42222222222222161"/>
    <n v="17"/>
    <n v="0.56666666666666676"/>
    <n v="27"/>
    <n v="1"/>
    <n v="0"/>
    <n v="1.3877787807814457E-16"/>
    <n v="0"/>
    <x v="7"/>
  </r>
  <r>
    <s v="SHELL"/>
    <x v="1"/>
    <d v="2012-06-09T00:00:00"/>
    <s v="SIN"/>
    <s v="O500"/>
    <x v="136"/>
    <x v="223"/>
    <n v="634640"/>
    <n v="34485"/>
    <n v="0"/>
    <n v="5"/>
    <n v="0"/>
    <n v="6"/>
    <n v="7.2"/>
    <n v="37.299999999999997"/>
    <n v="1.1000000000000001"/>
    <n v="0.1"/>
    <s v="Clara"/>
    <n v="192"/>
    <n v="77"/>
    <n v="25"/>
    <n v="0"/>
    <n v="15"/>
    <n v="17"/>
    <n v="0"/>
    <n v="1"/>
    <n v="0"/>
    <n v="37"/>
    <n v="15"/>
    <n v="2"/>
    <n v="192"/>
    <n v="0.64000000000000368"/>
    <n v="77"/>
    <n v="0.5133333333333302"/>
    <n v="15"/>
    <n v="0.33333333333333282"/>
    <n v="17"/>
    <n v="0.56666666666666676"/>
    <n v="25"/>
    <n v="1"/>
    <n v="0"/>
    <n v="1.3877787807814457E-16"/>
    <n v="0"/>
    <x v="8"/>
  </r>
  <r>
    <s v="CASTROL"/>
    <x v="1"/>
    <d v="2012-06-09T00:00:00"/>
    <s v="SIN"/>
    <s v="O500"/>
    <x v="136"/>
    <x v="500"/>
    <n v="571609"/>
    <n v="109838"/>
    <n v="0"/>
    <n v="1.2"/>
    <n v="0"/>
    <n v="21.9"/>
    <n v="6.9"/>
    <n v="37.299999999999997"/>
    <m/>
    <n v="-1"/>
    <s v="Oscura"/>
    <n v="216.4"/>
    <n v="101.1"/>
    <n v="16.899999999999999"/>
    <n v="3.7"/>
    <n v="21.1"/>
    <n v="36.9"/>
    <n v="0.6"/>
    <n v="0"/>
    <n v="0"/>
    <n v="191.8"/>
    <n v="55.2"/>
    <n v="0.5"/>
    <n v="216"/>
    <n v="0.72000000000000286"/>
    <n v="101"/>
    <n v="0.67333333333333123"/>
    <n v="21"/>
    <n v="0.46666666666666601"/>
    <n v="37"/>
    <n v="1"/>
    <n v="17"/>
    <n v="1"/>
    <n v="4"/>
    <n v="0.40000000000000013"/>
    <n v="0"/>
    <x v="9"/>
  </r>
  <r>
    <s v="CASTROL"/>
    <x v="1"/>
    <d v="2012-06-09T00:00:00"/>
    <s v="SIN"/>
    <s v="O500"/>
    <x v="136"/>
    <x v="275"/>
    <n v="539317"/>
    <n v="77546"/>
    <n v="0"/>
    <n v="0"/>
    <n v="0"/>
    <n v="20"/>
    <n v="7.3"/>
    <n v="40.6"/>
    <m/>
    <n v="-1"/>
    <s v="Oscura"/>
    <n v="116.5"/>
    <n v="24.2"/>
    <n v="5.4"/>
    <n v="0.8"/>
    <n v="2.8"/>
    <n v="25.1"/>
    <n v="1.1000000000000001"/>
    <n v="1.8"/>
    <n v="0"/>
    <n v="101.1"/>
    <n v="34.799999999999997"/>
    <n v="0.2"/>
    <n v="117"/>
    <n v="0.3900000000000044"/>
    <n v="24"/>
    <n v="0.15999999999999748"/>
    <n v="3"/>
    <n v="6.666666666666618E-2"/>
    <n v="25"/>
    <n v="0.83333333333333337"/>
    <n v="5"/>
    <n v="0.33333333333333348"/>
    <n v="1"/>
    <n v="0.10000000000000014"/>
    <n v="0"/>
    <x v="10"/>
  </r>
  <r>
    <s v="SHELL"/>
    <x v="1"/>
    <d v="2013-05-16T00:00:00"/>
    <s v="SIN"/>
    <s v="O500"/>
    <x v="137"/>
    <x v="415"/>
    <n v="804333"/>
    <n v="46389"/>
    <n v="0"/>
    <n v="6"/>
    <m/>
    <n v="4"/>
    <n v="5.8"/>
    <m/>
    <m/>
    <n v="0.55000000000000004"/>
    <m/>
    <n v="167"/>
    <n v="70"/>
    <n v="3"/>
    <n v="0"/>
    <n v="17"/>
    <n v="15"/>
    <n v="0"/>
    <n v="0"/>
    <n v="1"/>
    <n v="49"/>
    <n v="11"/>
    <n v="0"/>
    <n v="167"/>
    <n v="0.55666666666667119"/>
    <n v="70"/>
    <n v="0.46666666666666357"/>
    <n v="17"/>
    <n v="0.37777777777777721"/>
    <n v="15"/>
    <n v="0.50000000000000011"/>
    <n v="3"/>
    <n v="0.20000000000000018"/>
    <n v="0"/>
    <n v="1.3877787807814457E-16"/>
    <n v="1"/>
    <x v="0"/>
  </r>
  <r>
    <m/>
    <x v="1"/>
    <d v="2013-05-16T00:00:00"/>
    <s v="SIN"/>
    <s v="O500"/>
    <x v="137"/>
    <x v="89"/>
    <n v="793848"/>
    <n v="35904"/>
    <n v="0"/>
    <n v="6"/>
    <m/>
    <n v="3"/>
    <n v="6.2"/>
    <m/>
    <m/>
    <n v="0.55000000000000004"/>
    <m/>
    <n v="172"/>
    <n v="55"/>
    <n v="2"/>
    <n v="0"/>
    <n v="13"/>
    <n v="12"/>
    <n v="0"/>
    <n v="0"/>
    <n v="1"/>
    <n v="45"/>
    <n v="13"/>
    <n v="0"/>
    <n v="172"/>
    <n v="0.57333333333333769"/>
    <n v="55"/>
    <n v="0.36666666666666375"/>
    <n v="13"/>
    <n v="0.28888888888888842"/>
    <n v="12"/>
    <n v="0.40000000000000013"/>
    <n v="2"/>
    <n v="0.13333333333333353"/>
    <n v="0"/>
    <n v="1.3877787807814457E-16"/>
    <n v="0"/>
    <x v="1"/>
  </r>
  <r>
    <s v="SHELL"/>
    <x v="1"/>
    <d v="2013-05-16T00:00:00"/>
    <s v="SIN"/>
    <s v="O500"/>
    <x v="137"/>
    <x v="501"/>
    <n v="632831"/>
    <n v="157743"/>
    <n v="0"/>
    <n v="4"/>
    <m/>
    <n v="29"/>
    <n v="7.2"/>
    <n v="37.4"/>
    <n v="0"/>
    <n v="0.1"/>
    <s v="Clara"/>
    <n v="113"/>
    <n v="122"/>
    <n v="29"/>
    <n v="1"/>
    <n v="22"/>
    <n v="10"/>
    <n v="0"/>
    <n v="1"/>
    <n v="0"/>
    <n v="38"/>
    <n v="84"/>
    <n v="2"/>
    <n v="113"/>
    <n v="0.37666666666667098"/>
    <n v="122"/>
    <n v="0.81333333333333213"/>
    <n v="22"/>
    <n v="0.48888888888888821"/>
    <n v="10"/>
    <n v="0.33339999999999997"/>
    <n v="29"/>
    <n v="1"/>
    <n v="1"/>
    <n v="0.10000000000000014"/>
    <n v="0"/>
    <x v="2"/>
  </r>
  <r>
    <s v="SHELL"/>
    <x v="1"/>
    <d v="2013-05-16T00:00:00"/>
    <s v="SIN"/>
    <s v="O500"/>
    <x v="137"/>
    <x v="502"/>
    <n v="603338"/>
    <n v="128250"/>
    <n v="0"/>
    <n v="6"/>
    <n v="0"/>
    <n v="46"/>
    <n v="7.1"/>
    <n v="37.9"/>
    <n v="0"/>
    <n v="0.1"/>
    <s v="Oscura"/>
    <n v="197"/>
    <n v="156"/>
    <n v="50"/>
    <n v="1"/>
    <n v="27"/>
    <n v="13"/>
    <n v="0"/>
    <n v="2"/>
    <n v="0"/>
    <n v="40"/>
    <n v="153"/>
    <n v="3"/>
    <n v="197"/>
    <n v="0.65666666666667017"/>
    <n v="156"/>
    <n v="1"/>
    <n v="27"/>
    <n v="0.59999999999999942"/>
    <n v="13"/>
    <n v="0.43333333333333346"/>
    <n v="50"/>
    <n v="1"/>
    <n v="1"/>
    <n v="0.10000000000000014"/>
    <n v="0"/>
    <x v="3"/>
  </r>
  <r>
    <s v="CASTROL"/>
    <x v="1"/>
    <d v="2013-05-16T00:00:00"/>
    <s v="SIN"/>
    <s v="O500"/>
    <x v="137"/>
    <x v="363"/>
    <n v="566788"/>
    <n v="91700"/>
    <n v="0"/>
    <n v="36.200000000000003"/>
    <n v="0"/>
    <n v="44.2"/>
    <n v="7"/>
    <n v="36.5"/>
    <m/>
    <n v="-1"/>
    <s v="Oscura"/>
    <n v="128.6"/>
    <n v="104.2"/>
    <n v="39.299999999999997"/>
    <n v="5.9"/>
    <n v="20"/>
    <n v="16.600000000000001"/>
    <n v="2.5"/>
    <n v="0"/>
    <n v="0"/>
    <n v="52.4"/>
    <n v="66.8"/>
    <n v="4.0999999999999996"/>
    <n v="129"/>
    <n v="0.43000000000000466"/>
    <n v="104"/>
    <n v="0.69333333333333136"/>
    <n v="20"/>
    <n v="0.44444444444444381"/>
    <n v="17"/>
    <n v="0.56666666666666676"/>
    <n v="39"/>
    <n v="1"/>
    <n v="6"/>
    <n v="0.60000000000000009"/>
    <n v="0"/>
    <x v="4"/>
  </r>
  <r>
    <s v="CASTROL"/>
    <x v="1"/>
    <d v="2013-05-16T00:00:00"/>
    <s v="CON"/>
    <s v="O500"/>
    <x v="137"/>
    <x v="235"/>
    <n v="537330"/>
    <n v="62242"/>
    <n v="0"/>
    <n v="0.9"/>
    <n v="0"/>
    <n v="54.5"/>
    <n v="7"/>
    <n v="36.6"/>
    <m/>
    <n v="0"/>
    <s v="Oscura"/>
    <n v="156"/>
    <n v="66.099999999999994"/>
    <n v="29.1"/>
    <n v="0.6"/>
    <n v="12.8"/>
    <n v="9.8000000000000007"/>
    <n v="2.6"/>
    <n v="0"/>
    <n v="0"/>
    <n v="22.6"/>
    <n v="114.6"/>
    <n v="4.3"/>
    <n v="156"/>
    <n v="0.5200000000000049"/>
    <n v="66"/>
    <n v="0.43999999999999695"/>
    <n v="13"/>
    <n v="0.28888888888888842"/>
    <n v="10"/>
    <n v="0.33339999999999997"/>
    <n v="29"/>
    <n v="1"/>
    <n v="1"/>
    <n v="0.10000000000000014"/>
    <n v="0"/>
    <x v="5"/>
  </r>
  <r>
    <s v="CASTROL"/>
    <x v="1"/>
    <d v="2013-05-16T00:00:00"/>
    <s v="CON"/>
    <s v="O500"/>
    <x v="137"/>
    <x v="69"/>
    <n v="509062"/>
    <n v="33974"/>
    <n v="0"/>
    <n v="0"/>
    <n v="0"/>
    <n v="52.4"/>
    <n v="6.7"/>
    <n v="40.1"/>
    <m/>
    <n v="-1"/>
    <s v="Oscura"/>
    <n v="26.2"/>
    <n v="62.6"/>
    <n v="41.8"/>
    <n v="1.6"/>
    <n v="4.3"/>
    <n v="6.9"/>
    <n v="0.8"/>
    <n v="2.2999999999999998"/>
    <n v="0"/>
    <n v="51.9"/>
    <n v="4"/>
    <n v="4.5"/>
    <n v="26"/>
    <n v="8.6666666666670472E-2"/>
    <n v="63"/>
    <n v="0.41999999999999699"/>
    <n v="4"/>
    <n v="8.8888888888888407E-2"/>
    <n v="7"/>
    <n v="0.2333333333333335"/>
    <n v="42"/>
    <n v="1"/>
    <n v="2"/>
    <n v="0.20000000000000015"/>
    <n v="0"/>
    <x v="6"/>
  </r>
  <r>
    <s v="SHELL"/>
    <x v="1"/>
    <d v="2012-11-13T00:00:00"/>
    <s v="SIN"/>
    <s v="O500"/>
    <x v="138"/>
    <x v="415"/>
    <n v="815367"/>
    <n v="48310"/>
    <n v="0"/>
    <n v="3"/>
    <m/>
    <n v="1"/>
    <n v="6.5"/>
    <m/>
    <m/>
    <n v="0.15"/>
    <m/>
    <n v="106"/>
    <n v="54"/>
    <n v="1"/>
    <n v="0"/>
    <n v="7"/>
    <n v="15"/>
    <n v="0"/>
    <n v="0"/>
    <n v="1"/>
    <n v="33"/>
    <n v="5"/>
    <n v="0"/>
    <n v="106"/>
    <n v="0.3533333333333375"/>
    <n v="54"/>
    <n v="0.3599999999999971"/>
    <n v="7"/>
    <n v="0.15555555555555509"/>
    <n v="15"/>
    <n v="0.50000000000000011"/>
    <n v="1"/>
    <n v="6.666666666666686E-2"/>
    <n v="0"/>
    <n v="1.3877787807814457E-16"/>
    <n v="1"/>
    <x v="0"/>
  </r>
  <r>
    <m/>
    <x v="1"/>
    <d v="2012-11-13T00:00:00"/>
    <s v="SIN"/>
    <s v="O500"/>
    <x v="138"/>
    <x v="23"/>
    <n v="776760"/>
    <n v="9826"/>
    <n v="0"/>
    <n v="3"/>
    <m/>
    <n v="1"/>
    <n v="6.2"/>
    <m/>
    <m/>
    <n v="0.09"/>
    <m/>
    <n v="70"/>
    <n v="31"/>
    <n v="2"/>
    <n v="0"/>
    <n v="4"/>
    <n v="9"/>
    <n v="1"/>
    <n v="0"/>
    <n v="0"/>
    <n v="31"/>
    <n v="4"/>
    <n v="0"/>
    <n v="70"/>
    <n v="0.23333333333333686"/>
    <n v="31"/>
    <n v="0.20666666666666406"/>
    <n v="4"/>
    <n v="8.8888888888888407E-2"/>
    <n v="9"/>
    <n v="0.30000000000000016"/>
    <n v="2"/>
    <n v="0.13333333333333353"/>
    <n v="0"/>
    <n v="1.3877787807814457E-16"/>
    <n v="0"/>
    <x v="1"/>
  </r>
  <r>
    <s v="SHELL"/>
    <x v="1"/>
    <d v="2012-11-13T00:00:00"/>
    <s v="SIN"/>
    <s v="O500"/>
    <x v="138"/>
    <x v="2"/>
    <n v="757590"/>
    <n v="27990"/>
    <n v="0"/>
    <n v="2"/>
    <m/>
    <n v="3"/>
    <n v="5.9820000000000002"/>
    <n v="27.83"/>
    <n v="1.17"/>
    <n v="0.38"/>
    <m/>
    <n v="82"/>
    <n v="47"/>
    <n v="6"/>
    <n v="0"/>
    <n v="9"/>
    <n v="6"/>
    <n v="0"/>
    <m/>
    <n v="0"/>
    <n v="26"/>
    <n v="1"/>
    <n v="0"/>
    <n v="82"/>
    <n v="0.27333333333333698"/>
    <n v="47"/>
    <n v="0.31333333333333052"/>
    <n v="9"/>
    <n v="0.19999999999999954"/>
    <n v="6"/>
    <n v="0.20000000000000018"/>
    <n v="6"/>
    <n v="0.40000000000000013"/>
    <n v="0"/>
    <n v="1.3877787807814457E-16"/>
    <n v="0"/>
    <x v="2"/>
  </r>
  <r>
    <s v="SHELL"/>
    <x v="1"/>
    <d v="2012-11-13T00:00:00"/>
    <s v="SIN"/>
    <s v="O500"/>
    <x v="138"/>
    <x v="60"/>
    <n v="745756"/>
    <n v="16156"/>
    <n v="0"/>
    <n v="4"/>
    <m/>
    <n v="1"/>
    <n v="6.2"/>
    <n v="29.6"/>
    <n v="1.03"/>
    <n v="0.36"/>
    <m/>
    <n v="56"/>
    <n v="41"/>
    <n v="8"/>
    <n v="0"/>
    <n v="7"/>
    <n v="7"/>
    <n v="0"/>
    <n v="0"/>
    <n v="0"/>
    <n v="26"/>
    <n v="3"/>
    <n v="0"/>
    <n v="56"/>
    <n v="0.18666666666667028"/>
    <n v="41"/>
    <n v="0.2733333333333306"/>
    <n v="7"/>
    <n v="0.15555555555555509"/>
    <n v="7"/>
    <n v="0.2333333333333335"/>
    <n v="8"/>
    <n v="0.53333333333333344"/>
    <n v="0"/>
    <n v="1.3877787807814457E-16"/>
    <n v="0"/>
    <x v="3"/>
  </r>
  <r>
    <s v="SHELL"/>
    <x v="1"/>
    <d v="2012-11-13T00:00:00"/>
    <s v="SIN"/>
    <s v="O500"/>
    <x v="138"/>
    <x v="367"/>
    <n v="729600"/>
    <n v="98388"/>
    <n v="0"/>
    <n v="4"/>
    <m/>
    <n v="2"/>
    <n v="5.9"/>
    <m/>
    <m/>
    <n v="1.1299999999999999"/>
    <m/>
    <n v="187"/>
    <n v="81"/>
    <n v="20"/>
    <n v="1"/>
    <n v="19"/>
    <n v="12"/>
    <n v="0"/>
    <n v="0"/>
    <n v="1"/>
    <n v="26"/>
    <n v="6"/>
    <n v="1"/>
    <n v="187"/>
    <n v="0.62333333333333718"/>
    <n v="81"/>
    <n v="0.53999999999999704"/>
    <n v="19"/>
    <n v="0.42222222222222161"/>
    <n v="12"/>
    <n v="0.40000000000000013"/>
    <n v="20"/>
    <n v="1"/>
    <n v="1"/>
    <n v="0.10000000000000014"/>
    <n v="0"/>
    <x v="4"/>
  </r>
  <r>
    <s v="CASTROL"/>
    <x v="1"/>
    <d v="2012-11-13T00:00:00"/>
    <s v="SIN"/>
    <s v="O500"/>
    <x v="138"/>
    <x v="503"/>
    <n v="689987"/>
    <n v="58775"/>
    <n v="0"/>
    <n v="8"/>
    <m/>
    <n v="4"/>
    <n v="5.7"/>
    <m/>
    <m/>
    <n v="0.1"/>
    <m/>
    <n v="169"/>
    <n v="93"/>
    <n v="10"/>
    <n v="0"/>
    <n v="21"/>
    <n v="12"/>
    <n v="1"/>
    <n v="1"/>
    <n v="2"/>
    <n v="44"/>
    <n v="8"/>
    <n v="1"/>
    <n v="169"/>
    <n v="0.56333333333333779"/>
    <n v="93"/>
    <n v="0.62"/>
    <n v="21"/>
    <n v="0.46666666666666601"/>
    <n v="12"/>
    <n v="0.40000000000000013"/>
    <n v="10"/>
    <n v="0.66666666666666674"/>
    <n v="0"/>
    <n v="1.3877787807814457E-16"/>
    <n v="0"/>
    <x v="5"/>
  </r>
  <r>
    <s v="CASTROL"/>
    <x v="1"/>
    <d v="2012-11-13T00:00:00"/>
    <s v="SIN"/>
    <s v="O500"/>
    <x v="138"/>
    <x v="79"/>
    <n v="661376"/>
    <n v="30164"/>
    <n v="0"/>
    <n v="6"/>
    <m/>
    <n v="3"/>
    <n v="5.9"/>
    <s v=""/>
    <s v=""/>
    <n v="0.1"/>
    <s v=""/>
    <n v="70"/>
    <n v="67"/>
    <n v="7"/>
    <n v="0"/>
    <n v="12"/>
    <n v="6"/>
    <n v="1"/>
    <n v="0"/>
    <n v="1"/>
    <n v="27"/>
    <n v="6"/>
    <n v="1"/>
    <n v="70"/>
    <n v="0.23333333333333686"/>
    <n v="67"/>
    <n v="0.4466666666666636"/>
    <n v="12"/>
    <n v="0.26666666666666622"/>
    <n v="6"/>
    <n v="0.20000000000000018"/>
    <n v="7"/>
    <n v="0.46666666666666679"/>
    <n v="0"/>
    <n v="1.3877787807814457E-16"/>
    <n v="0"/>
    <x v="6"/>
  </r>
  <r>
    <s v="CASTROL"/>
    <x v="1"/>
    <d v="2012-11-13T00:00:00"/>
    <s v="SIN"/>
    <s v="O500"/>
    <x v="138"/>
    <x v="504"/>
    <n v="602554"/>
    <n v="131147"/>
    <n v="0"/>
    <n v="30"/>
    <n v="-1"/>
    <n v="19"/>
    <n v="7.1"/>
    <n v="36.6"/>
    <n v="0.2"/>
    <n v="0.1"/>
    <s v="Clara"/>
    <n v="191"/>
    <n v="224"/>
    <n v="28"/>
    <n v="1"/>
    <n v="89"/>
    <n v="16"/>
    <n v="1"/>
    <n v="3"/>
    <n v="-1"/>
    <n v="44"/>
    <n v="13"/>
    <n v="4"/>
    <n v="191"/>
    <n v="0.63666666666667038"/>
    <n v="224"/>
    <n v="1"/>
    <n v="89"/>
    <n v="1"/>
    <n v="16"/>
    <n v="0.53333333333333344"/>
    <n v="28"/>
    <n v="1"/>
    <n v="1"/>
    <n v="0.10000000000000014"/>
    <n v="0"/>
    <x v="7"/>
  </r>
  <r>
    <s v="CASTROL"/>
    <x v="1"/>
    <d v="2012-11-13T00:00:00"/>
    <s v="SIN"/>
    <s v="O500"/>
    <x v="138"/>
    <x v="213"/>
    <n v="570932"/>
    <n v="99525"/>
    <n v="0"/>
    <n v="1.8"/>
    <n v="0"/>
    <n v="27"/>
    <n v="6.8"/>
    <n v="36.299999999999997"/>
    <m/>
    <n v="-1"/>
    <s v="Oscura"/>
    <n v="167.8"/>
    <n v="70.400000000000006"/>
    <n v="19.899999999999999"/>
    <n v="1.1000000000000001"/>
    <n v="14"/>
    <n v="25.1"/>
    <n v="0.9"/>
    <n v="0"/>
    <n v="0"/>
    <n v="45"/>
    <n v="27.3"/>
    <n v="3.1"/>
    <n v="168"/>
    <n v="0.56000000000000449"/>
    <n v="70"/>
    <n v="0.46666666666666357"/>
    <n v="14"/>
    <n v="0.31111111111111062"/>
    <n v="25"/>
    <n v="0.83333333333333337"/>
    <n v="20"/>
    <n v="1"/>
    <n v="1"/>
    <n v="0.10000000000000014"/>
    <n v="0"/>
    <x v="8"/>
  </r>
  <r>
    <s v="CASTROL"/>
    <x v="1"/>
    <d v="2012-11-13T00:00:00"/>
    <s v="SIN"/>
    <s v="O500"/>
    <x v="138"/>
    <x v="82"/>
    <n v="540413"/>
    <n v="69006"/>
    <n v="0"/>
    <n v="0"/>
    <n v="0"/>
    <n v="18.5"/>
    <n v="6.6"/>
    <n v="35.9"/>
    <m/>
    <n v="-1"/>
    <s v="Oscura"/>
    <n v="73.8"/>
    <n v="28.4"/>
    <n v="16.100000000000001"/>
    <n v="1.1000000000000001"/>
    <n v="5"/>
    <n v="17"/>
    <n v="1.1000000000000001"/>
    <n v="0"/>
    <n v="0"/>
    <n v="95"/>
    <n v="28.2"/>
    <n v="2.7"/>
    <n v="74"/>
    <n v="0.24666666666667017"/>
    <n v="28"/>
    <n v="0.18666666666666409"/>
    <n v="5"/>
    <n v="0.11111111111111063"/>
    <n v="17"/>
    <n v="0.56666666666666676"/>
    <n v="16"/>
    <n v="1"/>
    <n v="1"/>
    <n v="0.10000000000000014"/>
    <n v="0"/>
    <x v="9"/>
  </r>
  <r>
    <s v="Shell ATF VM"/>
    <x v="1"/>
    <d v="2012-11-13T00:00:00"/>
    <s v="CON"/>
    <s v="O500"/>
    <x v="138"/>
    <x v="131"/>
    <n v="502104"/>
    <n v="30697"/>
    <n v="0"/>
    <n v="0"/>
    <n v="0"/>
    <n v="21.5"/>
    <n v="6.9"/>
    <n v="38"/>
    <m/>
    <n v="-1"/>
    <s v="Oscura"/>
    <n v="62.2"/>
    <n v="25.7"/>
    <n v="28"/>
    <n v="3.1"/>
    <n v="4.8"/>
    <n v="13.6"/>
    <n v="0.9"/>
    <n v="0"/>
    <n v="0"/>
    <n v="90.6"/>
    <n v="29.9"/>
    <n v="5.2"/>
    <n v="62"/>
    <n v="0.20666666666667025"/>
    <n v="26"/>
    <n v="0.17333333333333079"/>
    <n v="5"/>
    <n v="0.11111111111111063"/>
    <n v="14"/>
    <n v="0.46666666666666679"/>
    <n v="28"/>
    <n v="1"/>
    <n v="3"/>
    <n v="0.30000000000000016"/>
    <n v="0"/>
    <x v="10"/>
  </r>
  <r>
    <s v="CASTROL"/>
    <x v="1"/>
    <d v="2012-04-29T00:00:00"/>
    <s v="SIN"/>
    <s v="O500"/>
    <x v="139"/>
    <x v="23"/>
    <n v="816018"/>
    <n v="18129"/>
    <n v="0"/>
    <n v="3"/>
    <m/>
    <n v="1"/>
    <n v="7"/>
    <n v="1.01"/>
    <n v="34.9"/>
    <n v="0.03"/>
    <m/>
    <n v="72"/>
    <n v="57"/>
    <n v="5"/>
    <n v="0"/>
    <n v="10"/>
    <n v="7"/>
    <n v="0"/>
    <n v="0"/>
    <n v="1"/>
    <n v="29"/>
    <n v="3"/>
    <n v="0"/>
    <n v="72"/>
    <n v="0.24000000000000352"/>
    <n v="57"/>
    <n v="0.37999999999999706"/>
    <n v="10"/>
    <n v="0.22222222222222177"/>
    <n v="7"/>
    <n v="0.2333333333333335"/>
    <n v="5"/>
    <n v="0.33333333333333348"/>
    <n v="0"/>
    <n v="1.3877787807814457E-16"/>
    <n v="1"/>
    <x v="0"/>
  </r>
  <r>
    <s v="CASTROL"/>
    <x v="1"/>
    <d v="2012-04-29T00:00:00"/>
    <s v="SIN"/>
    <s v="O500"/>
    <x v="139"/>
    <x v="139"/>
    <n v="776484"/>
    <n v="21857"/>
    <n v="0"/>
    <n v="2"/>
    <m/>
    <n v="3"/>
    <n v="6.4089999999999998"/>
    <n v="29.59"/>
    <n v="1.19"/>
    <n v="0.36"/>
    <m/>
    <n v="58"/>
    <n v="34"/>
    <n v="40"/>
    <n v="0"/>
    <n v="6"/>
    <n v="6"/>
    <n v="0"/>
    <m/>
    <n v="0"/>
    <n v="35"/>
    <n v="3"/>
    <n v="1"/>
    <n v="58"/>
    <n v="0.19333333333333694"/>
    <n v="34"/>
    <n v="0.22666666666666402"/>
    <n v="6"/>
    <n v="0.13333333333333286"/>
    <n v="6"/>
    <n v="0.20000000000000018"/>
    <n v="40"/>
    <n v="1"/>
    <n v="0"/>
    <n v="1.3877787807814457E-16"/>
    <n v="0"/>
    <x v="1"/>
  </r>
  <r>
    <s v="SHELL"/>
    <x v="1"/>
    <d v="2012-04-29T00:00:00"/>
    <s v="SIN"/>
    <s v="O500"/>
    <x v="139"/>
    <x v="25"/>
    <n v="744947"/>
    <n v="31850"/>
    <n v="0"/>
    <n v="1"/>
    <m/>
    <n v="2"/>
    <n v="6.032"/>
    <n v="28.09"/>
    <n v="1.18"/>
    <n v="0.22"/>
    <m/>
    <n v="59"/>
    <n v="32"/>
    <n v="4"/>
    <n v="0"/>
    <n v="4"/>
    <n v="4"/>
    <n v="0"/>
    <m/>
    <n v="0"/>
    <n v="25"/>
    <n v="1"/>
    <n v="0"/>
    <n v="59"/>
    <n v="0.19666666666667026"/>
    <n v="32"/>
    <n v="0.21333333333333071"/>
    <n v="4"/>
    <n v="8.8888888888888407E-2"/>
    <n v="4"/>
    <n v="0.13333333333333353"/>
    <n v="4"/>
    <n v="0.26666666666666683"/>
    <n v="0"/>
    <n v="1.3877787807814457E-16"/>
    <n v="0"/>
    <x v="2"/>
  </r>
  <r>
    <s v="SHELL"/>
    <x v="1"/>
    <d v="2012-04-29T00:00:00"/>
    <s v="SIN"/>
    <s v="O500"/>
    <x v="139"/>
    <x v="91"/>
    <n v="727807"/>
    <n v="14710"/>
    <n v="0"/>
    <n v="2"/>
    <m/>
    <n v="1"/>
    <n v="6.4"/>
    <m/>
    <m/>
    <n v="0.21"/>
    <m/>
    <n v="29"/>
    <n v="23"/>
    <n v="5"/>
    <n v="0"/>
    <n v="2"/>
    <n v="5"/>
    <n v="0"/>
    <n v="0"/>
    <n v="0"/>
    <n v="27"/>
    <n v="3"/>
    <n v="0"/>
    <n v="29"/>
    <n v="9.6666666666670453E-2"/>
    <n v="23"/>
    <n v="0.15333333333333082"/>
    <n v="2"/>
    <n v="4.4444444444443953E-2"/>
    <n v="5"/>
    <n v="0.16666666666666685"/>
    <n v="5"/>
    <n v="0.33333333333333348"/>
    <n v="0"/>
    <n v="1.3877787807814457E-16"/>
    <n v="0"/>
    <x v="3"/>
  </r>
  <r>
    <s v="CASTROL"/>
    <x v="1"/>
    <d v="2012-04-29T00:00:00"/>
    <s v="SIN"/>
    <s v="O500"/>
    <x v="139"/>
    <x v="3"/>
    <n v="757750"/>
    <n v="3123"/>
    <n v="0"/>
    <n v="2"/>
    <m/>
    <n v="1"/>
    <n v="6.1"/>
    <m/>
    <m/>
    <n v="0.25"/>
    <m/>
    <n v="87"/>
    <n v="71"/>
    <n v="3"/>
    <n v="0"/>
    <n v="5"/>
    <n v="11"/>
    <n v="0"/>
    <n v="0"/>
    <n v="1"/>
    <n v="30"/>
    <n v="4"/>
    <n v="0"/>
    <n v="87"/>
    <n v="0.29000000000000375"/>
    <n v="71"/>
    <n v="0.47333333333333022"/>
    <n v="5"/>
    <n v="0.11111111111111063"/>
    <n v="11"/>
    <n v="0.36666666666666681"/>
    <n v="3"/>
    <n v="0.20000000000000018"/>
    <n v="0"/>
    <n v="1.3877787807814457E-16"/>
    <n v="0"/>
    <x v="4"/>
  </r>
  <r>
    <s v="CASTROL"/>
    <x v="1"/>
    <d v="2012-04-29T00:00:00"/>
    <s v="SIN"/>
    <s v="O500"/>
    <x v="139"/>
    <x v="386"/>
    <n v="742718"/>
    <n v="114138"/>
    <n v="0"/>
    <n v="4"/>
    <m/>
    <n v="5"/>
    <n v="6.7"/>
    <n v="33.6"/>
    <n v="1.1100000000000001"/>
    <n v="0.03"/>
    <m/>
    <n v="156"/>
    <n v="73"/>
    <n v="32"/>
    <n v="1"/>
    <n v="8"/>
    <n v="9"/>
    <n v="0"/>
    <n v="0"/>
    <n v="0"/>
    <n v="41"/>
    <n v="8"/>
    <n v="2"/>
    <n v="156"/>
    <n v="0.5200000000000049"/>
    <n v="73"/>
    <n v="0.48666666666666353"/>
    <n v="8"/>
    <n v="0.17777777777777731"/>
    <n v="9"/>
    <n v="0.30000000000000016"/>
    <n v="32"/>
    <n v="1"/>
    <n v="1"/>
    <n v="0.10000000000000014"/>
    <n v="0"/>
    <x v="5"/>
  </r>
  <r>
    <s v="SHELL"/>
    <x v="1"/>
    <d v="2012-04-29T00:00:00"/>
    <s v="SIN"/>
    <s v="O500"/>
    <x v="139"/>
    <x v="505"/>
    <n v="695435"/>
    <n v="103794"/>
    <n v="0"/>
    <n v="5"/>
    <m/>
    <n v="5"/>
    <n v="6.9"/>
    <n v="35.4"/>
    <n v="1.1299999999999999"/>
    <n v="0.03"/>
    <m/>
    <n v="231"/>
    <n v="103"/>
    <n v="9"/>
    <n v="0"/>
    <n v="12"/>
    <n v="13"/>
    <n v="0"/>
    <n v="0"/>
    <n v="1"/>
    <n v="36"/>
    <n v="9"/>
    <n v="1"/>
    <n v="231"/>
    <n v="0.77000000000000235"/>
    <n v="103"/>
    <n v="0.68666666666666465"/>
    <n v="12"/>
    <n v="0.26666666666666622"/>
    <n v="13"/>
    <n v="0.43333333333333346"/>
    <n v="9"/>
    <n v="0.60000000000000009"/>
    <n v="0"/>
    <n v="1.3877787807814457E-16"/>
    <n v="0"/>
    <x v="6"/>
  </r>
  <r>
    <s v="CASTROL "/>
    <x v="1"/>
    <d v="2012-04-29T00:00:00"/>
    <s v="SIN"/>
    <s v="O500"/>
    <x v="139"/>
    <x v="506"/>
    <n v="690832"/>
    <n v="62252"/>
    <n v="0"/>
    <n v="5"/>
    <m/>
    <n v="6"/>
    <n v="7.4"/>
    <n v="37.6"/>
    <n v="1.1000000000000001"/>
    <n v="0.06"/>
    <m/>
    <n v="124"/>
    <n v="93"/>
    <n v="49"/>
    <n v="1"/>
    <n v="10"/>
    <n v="9"/>
    <n v="0"/>
    <n v="0"/>
    <n v="0"/>
    <n v="33"/>
    <n v="6"/>
    <n v="2"/>
    <n v="124"/>
    <n v="0.41333333333333788"/>
    <n v="93"/>
    <n v="0.62"/>
    <n v="10"/>
    <n v="0.22222222222222177"/>
    <n v="9"/>
    <n v="0.30000000000000016"/>
    <n v="49"/>
    <n v="1"/>
    <n v="1"/>
    <n v="0.10000000000000014"/>
    <n v="0"/>
    <x v="7"/>
  </r>
  <r>
    <s v="CASTROL"/>
    <x v="1"/>
    <d v="2012-04-29T00:00:00"/>
    <s v="SIN"/>
    <s v="O500"/>
    <x v="139"/>
    <x v="371"/>
    <n v="654755"/>
    <n v="63114"/>
    <n v="0"/>
    <n v="2"/>
    <m/>
    <n v="5"/>
    <n v="7.1"/>
    <n v="37.1"/>
    <n v="1.1200000000000001"/>
    <n v="0.06"/>
    <m/>
    <n v="104"/>
    <n v="51"/>
    <n v="8"/>
    <n v="0"/>
    <n v="8"/>
    <n v="10"/>
    <n v="0"/>
    <n v="0"/>
    <n v="0"/>
    <n v="27"/>
    <n v="3"/>
    <n v="1"/>
    <n v="104"/>
    <n v="0.34666666666667079"/>
    <n v="51"/>
    <n v="0.33999999999999714"/>
    <n v="8"/>
    <n v="0.17777777777777731"/>
    <n v="10"/>
    <n v="0.33339999999999997"/>
    <n v="8"/>
    <n v="0.53333333333333344"/>
    <n v="0"/>
    <n v="1.3877787807814457E-16"/>
    <n v="0"/>
    <x v="8"/>
  </r>
  <r>
    <s v="CASTROL"/>
    <x v="1"/>
    <d v="2012-04-29T00:00:00"/>
    <s v="SIN"/>
    <s v="O500"/>
    <x v="139"/>
    <x v="255"/>
    <n v="620280"/>
    <n v="28639"/>
    <n v="0"/>
    <n v="1"/>
    <m/>
    <n v="3"/>
    <n v="7.2"/>
    <n v="36.799999999999997"/>
    <n v="0.8"/>
    <n v="0"/>
    <s v="Clara"/>
    <n v="55"/>
    <n v="33"/>
    <n v="7"/>
    <n v="0"/>
    <n v="4"/>
    <n v="5"/>
    <n v="0"/>
    <n v="0"/>
    <n v="0"/>
    <n v="25"/>
    <n v="3"/>
    <n v="1"/>
    <n v="55"/>
    <n v="0.18333333333333696"/>
    <n v="33"/>
    <n v="0.21999999999999736"/>
    <n v="4"/>
    <n v="8.8888888888888407E-2"/>
    <n v="5"/>
    <n v="0.16666666666666685"/>
    <n v="7"/>
    <n v="0.46666666666666679"/>
    <n v="0"/>
    <n v="1.3877787807814457E-16"/>
    <n v="0"/>
    <x v="9"/>
  </r>
  <r>
    <s v="CASTROL"/>
    <x v="1"/>
    <d v="2012-04-29T00:00:00"/>
    <s v="SIN"/>
    <s v="O500"/>
    <x v="139"/>
    <x v="507"/>
    <n v="591643"/>
    <n v="62767"/>
    <n v="0"/>
    <n v="5"/>
    <n v="0"/>
    <n v="12"/>
    <n v="7"/>
    <n v="37.299999999999997"/>
    <n v="0.1"/>
    <n v="0.1"/>
    <s v="Clara"/>
    <n v="111"/>
    <n v="80"/>
    <n v="29"/>
    <n v="0"/>
    <n v="12"/>
    <n v="9"/>
    <n v="0"/>
    <n v="0"/>
    <n v="0"/>
    <n v="40"/>
    <n v="15"/>
    <n v="3"/>
    <n v="111"/>
    <n v="0.37000000000000427"/>
    <n v="80"/>
    <n v="0.53333333333333033"/>
    <n v="12"/>
    <n v="0.26666666666666622"/>
    <n v="9"/>
    <n v="0.30000000000000016"/>
    <n v="29"/>
    <n v="1"/>
    <n v="0"/>
    <n v="1.3877787807814457E-16"/>
    <n v="0"/>
    <x v="10"/>
  </r>
  <r>
    <s v="CASTROL"/>
    <x v="1"/>
    <d v="2012-04-29T00:00:00"/>
    <s v="SIN"/>
    <s v="O500"/>
    <x v="139"/>
    <x v="28"/>
    <n v="560753"/>
    <n v="31877"/>
    <n v="0"/>
    <n v="5"/>
    <n v="-1"/>
    <n v="14"/>
    <n v="6.9"/>
    <n v="38.9"/>
    <n v="0.1"/>
    <n v="0"/>
    <s v="Clara"/>
    <n v="63"/>
    <n v="60"/>
    <n v="29"/>
    <n v="0"/>
    <n v="10"/>
    <n v="5"/>
    <n v="0"/>
    <n v="1"/>
    <n v="-1"/>
    <n v="36"/>
    <n v="11"/>
    <n v="4"/>
    <n v="63"/>
    <n v="0.21000000000000357"/>
    <n v="60"/>
    <n v="0.39999999999999702"/>
    <n v="10"/>
    <n v="0.22222222222222177"/>
    <n v="5"/>
    <n v="0.16666666666666685"/>
    <n v="29"/>
    <n v="1"/>
    <n v="0"/>
    <n v="1.3877787807814457E-16"/>
    <n v="0"/>
    <x v="11"/>
  </r>
  <r>
    <m/>
    <x v="1"/>
    <d v="2013-02-12T00:00:00"/>
    <s v="SIN"/>
    <s v="O500"/>
    <x v="140"/>
    <x v="443"/>
    <n v="819520"/>
    <n v="49518"/>
    <n v="0"/>
    <n v="11"/>
    <m/>
    <n v="2"/>
    <n v="5.7"/>
    <m/>
    <m/>
    <n v="0.09"/>
    <m/>
    <n v="128"/>
    <n v="111"/>
    <n v="85"/>
    <n v="0"/>
    <n v="17"/>
    <n v="10"/>
    <n v="0"/>
    <n v="1"/>
    <n v="0"/>
    <n v="39"/>
    <n v="5"/>
    <n v="1"/>
    <n v="128"/>
    <n v="0.4266666666666713"/>
    <n v="111"/>
    <n v="0.73999999999999833"/>
    <n v="17"/>
    <n v="0.37777777777777721"/>
    <n v="10"/>
    <n v="0.33339999999999997"/>
    <n v="85"/>
    <n v="1"/>
    <n v="0"/>
    <n v="1.3877787807814457E-16"/>
    <n v="1"/>
    <x v="0"/>
  </r>
  <r>
    <s v="CASTROL"/>
    <x v="1"/>
    <d v="2013-02-12T00:00:00"/>
    <s v="SIN"/>
    <s v="O500"/>
    <x v="140"/>
    <x v="25"/>
    <n v="779875"/>
    <n v="8324"/>
    <n v="0"/>
    <n v="10"/>
    <m/>
    <n v="2"/>
    <n v="6.3460000000000001"/>
    <n v="29.7"/>
    <n v="1.06"/>
    <n v="0.05"/>
    <m/>
    <n v="38"/>
    <n v="47"/>
    <n v="10"/>
    <n v="0"/>
    <n v="9"/>
    <n v="4"/>
    <n v="0"/>
    <m/>
    <n v="0"/>
    <n v="31"/>
    <n v="4"/>
    <n v="1"/>
    <n v="38"/>
    <n v="0.1266666666666704"/>
    <n v="47"/>
    <n v="0.31333333333333052"/>
    <n v="9"/>
    <n v="0.19999999999999954"/>
    <n v="4"/>
    <n v="0.13333333333333353"/>
    <n v="10"/>
    <n v="0.66666666666666674"/>
    <n v="0"/>
    <n v="1.3877787807814457E-16"/>
    <n v="0"/>
    <x v="1"/>
  </r>
  <r>
    <s v="CASTROL"/>
    <x v="1"/>
    <d v="2013-02-12T00:00:00"/>
    <s v="SIN"/>
    <s v="O500"/>
    <x v="140"/>
    <x v="221"/>
    <n v="755980"/>
    <n v="106734"/>
    <n v="0"/>
    <n v="4"/>
    <m/>
    <n v="3"/>
    <n v="6.9"/>
    <n v="33.6"/>
    <n v="1.38"/>
    <n v="0.02"/>
    <m/>
    <n v="98"/>
    <n v="83"/>
    <n v="10"/>
    <n v="0"/>
    <n v="12"/>
    <n v="10"/>
    <n v="0"/>
    <n v="1"/>
    <n v="1"/>
    <n v="46"/>
    <n v="13"/>
    <n v="1"/>
    <n v="98"/>
    <n v="0.32666666666667066"/>
    <n v="83"/>
    <n v="0.55333333333333046"/>
    <n v="12"/>
    <n v="0.26666666666666622"/>
    <n v="10"/>
    <n v="0.33339999999999997"/>
    <n v="10"/>
    <n v="0.66666666666666674"/>
    <n v="0"/>
    <n v="1.3877787807814457E-16"/>
    <n v="0"/>
    <x v="2"/>
  </r>
  <r>
    <s v="SHELL"/>
    <x v="1"/>
    <d v="2013-02-12T00:00:00"/>
    <s v="SIN"/>
    <s v="O500"/>
    <x v="140"/>
    <x v="508"/>
    <n v="658350"/>
    <n v="29770"/>
    <n v="0"/>
    <n v="3"/>
    <m/>
    <n v="6"/>
    <n v="7.2"/>
    <n v="37.5"/>
    <n v="0.2"/>
    <n v="0.1"/>
    <s v="Clara"/>
    <n v="83"/>
    <n v="71"/>
    <n v="46"/>
    <n v="0"/>
    <n v="10"/>
    <n v="7"/>
    <n v="0"/>
    <n v="0"/>
    <n v="0"/>
    <n v="28"/>
    <n v="4"/>
    <n v="2"/>
    <n v="83"/>
    <n v="0.27666666666667034"/>
    <n v="71"/>
    <n v="0.47333333333333022"/>
    <n v="10"/>
    <n v="0.22222222222222177"/>
    <n v="7"/>
    <n v="0.2333333333333335"/>
    <n v="46"/>
    <n v="1"/>
    <n v="0"/>
    <n v="1.3877787807814457E-16"/>
    <n v="0"/>
    <x v="3"/>
  </r>
  <r>
    <s v="SHELL"/>
    <x v="1"/>
    <d v="2013-02-12T00:00:00"/>
    <s v="SIN"/>
    <s v="O500"/>
    <x v="140"/>
    <x v="42"/>
    <n v="628580"/>
    <n v="182964"/>
    <n v="0"/>
    <n v="6"/>
    <n v="-1"/>
    <n v="18"/>
    <n v="7.1"/>
    <n v="37.700000000000003"/>
    <n v="0.7"/>
    <n v="0.1"/>
    <s v="Clara"/>
    <n v="212"/>
    <n v="146"/>
    <n v="136"/>
    <n v="1"/>
    <n v="24"/>
    <n v="16"/>
    <n v="1"/>
    <n v="1"/>
    <n v="0"/>
    <n v="44"/>
    <n v="16"/>
    <n v="6"/>
    <n v="212"/>
    <n v="0.70666666666666966"/>
    <n v="146"/>
    <n v="0.97333333333333316"/>
    <n v="24"/>
    <n v="0.53333333333333266"/>
    <n v="16"/>
    <n v="0.53333333333333344"/>
    <n v="136"/>
    <n v="1"/>
    <n v="1"/>
    <n v="0.10000000000000014"/>
    <n v="0"/>
    <x v="4"/>
  </r>
  <r>
    <s v="CASTROL"/>
    <x v="1"/>
    <d v="2013-02-12T00:00:00"/>
    <s v="SIN"/>
    <s v="O500"/>
    <x v="140"/>
    <x v="98"/>
    <n v="599923"/>
    <n v="154307"/>
    <n v="0"/>
    <n v="30.7"/>
    <n v="0"/>
    <n v="35.700000000000003"/>
    <n v="8"/>
    <n v="38.6"/>
    <n v="0"/>
    <n v="-1"/>
    <s v="Oscura"/>
    <n v="209.7"/>
    <n v="117.9"/>
    <n v="108.4"/>
    <n v="4.4000000000000004"/>
    <n v="21.9"/>
    <n v="20.9"/>
    <n v="0.6"/>
    <n v="0"/>
    <n v="0"/>
    <n v="112.7"/>
    <n v="19.399999999999999"/>
    <n v="9.8000000000000007"/>
    <n v="210"/>
    <n v="0.70000000000000306"/>
    <n v="118"/>
    <n v="0.78666666666666529"/>
    <n v="22"/>
    <n v="0.48888888888888821"/>
    <n v="21"/>
    <n v="0.70000000000000007"/>
    <n v="108"/>
    <n v="1"/>
    <n v="4"/>
    <n v="0.40000000000000013"/>
    <n v="0"/>
    <x v="5"/>
  </r>
  <r>
    <s v="CASTROL"/>
    <x v="1"/>
    <d v="2013-02-12T00:00:00"/>
    <s v="CON"/>
    <s v="O500"/>
    <x v="140"/>
    <x v="112"/>
    <n v="571302"/>
    <n v="125686"/>
    <n v="0"/>
    <n v="0"/>
    <n v="0"/>
    <n v="38.299999999999997"/>
    <n v="7.2"/>
    <n v="36.299999999999997"/>
    <m/>
    <n v="-1"/>
    <s v="Oscura"/>
    <n v="129.6"/>
    <n v="64.900000000000006"/>
    <n v="155"/>
    <n v="0.1"/>
    <n v="23.5"/>
    <n v="29.3"/>
    <n v="2"/>
    <n v="0"/>
    <n v="0"/>
    <n v="80.099999999999994"/>
    <n v="55.3"/>
    <n v="10.199999999999999"/>
    <n v="130"/>
    <n v="0.43333333333333801"/>
    <n v="65"/>
    <n v="0.4333333333333303"/>
    <n v="24"/>
    <n v="0.53333333333333266"/>
    <n v="29"/>
    <n v="0.96666666666666667"/>
    <n v="155"/>
    <n v="1"/>
    <n v="0"/>
    <n v="1.3877787807814457E-16"/>
    <n v="0"/>
    <x v="6"/>
  </r>
  <r>
    <s v="CASTROL"/>
    <x v="1"/>
    <d v="2013-02-12T00:00:00"/>
    <s v="CON"/>
    <s v="O500"/>
    <x v="140"/>
    <x v="509"/>
    <n v="535965"/>
    <n v="90349"/>
    <n v="0"/>
    <n v="0"/>
    <n v="0"/>
    <n v="37.1"/>
    <n v="6.8"/>
    <n v="37.5"/>
    <m/>
    <n v="-1"/>
    <s v="Oscura"/>
    <n v="132.30000000000001"/>
    <n v="56.6"/>
    <n v="179.6"/>
    <n v="5.2"/>
    <n v="7.2"/>
    <n v="20.6"/>
    <n v="0.8"/>
    <n v="2"/>
    <n v="0"/>
    <n v="79.599999999999994"/>
    <n v="30.7"/>
    <n v="10.199999999999999"/>
    <n v="132"/>
    <n v="0.44000000000000472"/>
    <n v="57"/>
    <n v="0.37999999999999706"/>
    <n v="7"/>
    <n v="0.15555555555555509"/>
    <n v="21"/>
    <n v="0.70000000000000007"/>
    <n v="180"/>
    <n v="1"/>
    <n v="5"/>
    <n v="0.50000000000000011"/>
    <n v="0"/>
    <x v="7"/>
  </r>
  <r>
    <m/>
    <x v="1"/>
    <d v="2012-04-21T00:00:00"/>
    <s v="SIN"/>
    <s v="O500"/>
    <x v="141"/>
    <x v="320"/>
    <n v="786620"/>
    <n v="94816"/>
    <n v="0"/>
    <n v="6"/>
    <m/>
    <n v="2"/>
    <n v="5.7"/>
    <m/>
    <m/>
    <n v="0.31"/>
    <m/>
    <n v="288"/>
    <n v="88"/>
    <n v="10"/>
    <n v="0"/>
    <n v="27"/>
    <n v="21"/>
    <n v="2"/>
    <n v="1"/>
    <n v="2"/>
    <n v="32"/>
    <n v="8"/>
    <n v="1"/>
    <n v="288"/>
    <n v="0.96000000000000041"/>
    <n v="88"/>
    <n v="0.58666666666666401"/>
    <n v="27"/>
    <n v="0.59999999999999942"/>
    <n v="21"/>
    <n v="0.70000000000000007"/>
    <n v="10"/>
    <n v="0.66666666666666674"/>
    <n v="0"/>
    <n v="1.3877787807814457E-16"/>
    <n v="1"/>
    <x v="0"/>
  </r>
  <r>
    <m/>
    <x v="1"/>
    <d v="2012-04-21T00:00:00"/>
    <s v="SIN"/>
    <s v="O500"/>
    <x v="141"/>
    <x v="510"/>
    <n v="783936"/>
    <n v="92132"/>
    <n v="0"/>
    <n v="6"/>
    <m/>
    <n v="2"/>
    <n v="5.8"/>
    <m/>
    <m/>
    <n v="0.32"/>
    <m/>
    <n v="229"/>
    <n v="79"/>
    <n v="11"/>
    <n v="0"/>
    <n v="24"/>
    <n v="19"/>
    <n v="0"/>
    <n v="0"/>
    <n v="2"/>
    <n v="39"/>
    <n v="8"/>
    <n v="1"/>
    <n v="229"/>
    <n v="0.76333333333333575"/>
    <n v="79"/>
    <n v="0.52666666666666362"/>
    <n v="24"/>
    <n v="0.53333333333333266"/>
    <n v="19"/>
    <n v="0.63333333333333341"/>
    <n v="11"/>
    <n v="0.73333333333333339"/>
    <n v="0"/>
    <n v="1.3877787807814457E-16"/>
    <n v="0"/>
    <x v="1"/>
  </r>
  <r>
    <s v="CASTROL"/>
    <x v="1"/>
    <d v="2012-04-21T00:00:00"/>
    <s v="SIN"/>
    <s v="O500"/>
    <x v="141"/>
    <x v="2"/>
    <n v="782345"/>
    <n v="19799"/>
    <n v="0"/>
    <n v="3"/>
    <m/>
    <n v="2"/>
    <n v="6.4820000000000002"/>
    <n v="29.8"/>
    <n v="1.21"/>
    <n v="0.56000000000000005"/>
    <m/>
    <n v="37"/>
    <n v="30"/>
    <n v="22"/>
    <n v="0"/>
    <n v="4"/>
    <n v="4"/>
    <n v="0"/>
    <m/>
    <n v="0"/>
    <n v="37"/>
    <n v="2"/>
    <n v="0"/>
    <n v="37"/>
    <n v="0.12333333333333707"/>
    <n v="30"/>
    <n v="0.1999999999999974"/>
    <n v="4"/>
    <n v="8.8888888888888407E-2"/>
    <n v="4"/>
    <n v="0.13333333333333353"/>
    <n v="22"/>
    <n v="1"/>
    <n v="0"/>
    <n v="1.3877787807814457E-16"/>
    <n v="0"/>
    <x v="2"/>
  </r>
  <r>
    <s v="CASTROL"/>
    <x v="1"/>
    <d v="2012-04-21T00:00:00"/>
    <s v="SIN"/>
    <s v="O500"/>
    <x v="141"/>
    <x v="9"/>
    <n v="766674"/>
    <n v="4128"/>
    <n v="0"/>
    <n v="2"/>
    <m/>
    <n v="2"/>
    <n v="6.8"/>
    <m/>
    <m/>
    <n v="0.51"/>
    <m/>
    <n v="49"/>
    <n v="28"/>
    <n v="30"/>
    <n v="0"/>
    <n v="4"/>
    <n v="5"/>
    <n v="0"/>
    <n v="0"/>
    <n v="0"/>
    <n v="42"/>
    <n v="5"/>
    <n v="0"/>
    <n v="49"/>
    <n v="0.16333333333333699"/>
    <n v="28"/>
    <n v="0.18666666666666409"/>
    <n v="4"/>
    <n v="8.8888888888888407E-2"/>
    <n v="5"/>
    <n v="0.16666666666666685"/>
    <n v="30"/>
    <n v="1"/>
    <n v="0"/>
    <n v="1.3877787807814457E-16"/>
    <n v="0"/>
    <x v="3"/>
  </r>
  <r>
    <s v="SHELL"/>
    <x v="1"/>
    <d v="2012-04-21T00:00:00"/>
    <s v="SIN"/>
    <s v="O500"/>
    <x v="141"/>
    <x v="86"/>
    <n v="712562"/>
    <n v="63316"/>
    <n v="0"/>
    <n v="5"/>
    <m/>
    <n v="6"/>
    <n v="7.1"/>
    <n v="37.9"/>
    <n v="1.52"/>
    <n v="0.09"/>
    <s v="   CLARA"/>
    <n v="85"/>
    <n v="84"/>
    <n v="6"/>
    <n v="0"/>
    <n v="11"/>
    <n v="7"/>
    <n v="1"/>
    <n v="1"/>
    <n v="1"/>
    <n v="46"/>
    <n v="11"/>
    <n v="1"/>
    <n v="85"/>
    <n v="0.28333333333333705"/>
    <n v="84"/>
    <n v="0.55999999999999717"/>
    <n v="11"/>
    <n v="0.24444444444444399"/>
    <n v="7"/>
    <n v="0.2333333333333335"/>
    <n v="6"/>
    <n v="0.40000000000000013"/>
    <n v="0"/>
    <n v="1.3877787807814457E-16"/>
    <n v="0"/>
    <x v="4"/>
  </r>
  <r>
    <s v="SHELL"/>
    <x v="1"/>
    <d v="2012-04-21T00:00:00"/>
    <s v="SIN"/>
    <s v="O500"/>
    <x v="141"/>
    <x v="148"/>
    <n v="682326"/>
    <n v="33080"/>
    <n v="0"/>
    <n v="3"/>
    <m/>
    <n v="5"/>
    <n v="7.2"/>
    <n v="36.799999999999997"/>
    <n v="0.4"/>
    <n v="0.1"/>
    <s v="Clara"/>
    <n v="64"/>
    <n v="75"/>
    <n v="3"/>
    <n v="0"/>
    <n v="9"/>
    <n v="5"/>
    <n v="1"/>
    <n v="1"/>
    <n v="0"/>
    <n v="36"/>
    <n v="9"/>
    <n v="1"/>
    <n v="64"/>
    <n v="0.2133333333333369"/>
    <n v="75"/>
    <n v="0.49999999999999684"/>
    <n v="9"/>
    <n v="0.19999999999999954"/>
    <n v="5"/>
    <n v="0.16666666666666685"/>
    <n v="3"/>
    <n v="0.20000000000000018"/>
    <n v="0"/>
    <n v="1.3877787807814457E-16"/>
    <n v="0"/>
    <x v="5"/>
  </r>
  <r>
    <s v="SHELL"/>
    <x v="1"/>
    <d v="2012-04-21T00:00:00"/>
    <s v="SIN"/>
    <s v="O500"/>
    <x v="141"/>
    <x v="73"/>
    <n v="649246"/>
    <n v="188212"/>
    <n v="0"/>
    <n v="6"/>
    <n v="0"/>
    <n v="10"/>
    <n v="7.1"/>
    <n v="37.6"/>
    <n v="0.8"/>
    <n v="0.1"/>
    <s v="Clara"/>
    <n v="107"/>
    <n v="115"/>
    <n v="10"/>
    <n v="1"/>
    <n v="17"/>
    <n v="12"/>
    <n v="0"/>
    <n v="1"/>
    <n v="0"/>
    <n v="51"/>
    <n v="18"/>
    <n v="2"/>
    <n v="107"/>
    <n v="0.35666666666667085"/>
    <n v="115"/>
    <n v="0.76666666666666516"/>
    <n v="17"/>
    <n v="0.37777777777777721"/>
    <n v="12"/>
    <n v="0.40000000000000013"/>
    <n v="10"/>
    <n v="0.66666666666666674"/>
    <n v="1"/>
    <n v="0.10000000000000014"/>
    <n v="0"/>
    <x v="6"/>
  </r>
  <r>
    <s v="CASTROL"/>
    <x v="1"/>
    <d v="2012-04-21T00:00:00"/>
    <s v="SIN"/>
    <s v="O500"/>
    <x v="141"/>
    <x v="177"/>
    <n v="617058"/>
    <n v="156024"/>
    <n v="0"/>
    <n v="5"/>
    <n v="-1"/>
    <n v="10"/>
    <n v="7.2"/>
    <n v="38.5"/>
    <n v="0"/>
    <n v="0.1"/>
    <s v="Clara"/>
    <n v="116"/>
    <n v="100"/>
    <n v="10"/>
    <n v="0"/>
    <n v="14"/>
    <n v="11"/>
    <n v="1"/>
    <n v="0"/>
    <n v="-1"/>
    <n v="63"/>
    <n v="27"/>
    <n v="10"/>
    <n v="116"/>
    <n v="0.38666666666667104"/>
    <n v="100"/>
    <n v="0.66666666666666452"/>
    <n v="14"/>
    <n v="0.31111111111111062"/>
    <n v="11"/>
    <n v="0.36666666666666681"/>
    <n v="10"/>
    <n v="0.66666666666666674"/>
    <n v="0"/>
    <n v="1.3877787807814457E-16"/>
    <n v="0"/>
    <x v="7"/>
  </r>
  <r>
    <s v="CASTROL"/>
    <x v="1"/>
    <d v="2012-04-21T00:00:00"/>
    <s v="SIN"/>
    <s v="O500"/>
    <x v="141"/>
    <x v="43"/>
    <n v="587941"/>
    <n v="126907"/>
    <n v="0"/>
    <n v="2.7"/>
    <n v="0"/>
    <n v="24.8"/>
    <n v="6.7"/>
    <n v="35.799999999999997"/>
    <m/>
    <n v="-1"/>
    <s v="Oscura"/>
    <n v="129.80000000000001"/>
    <n v="76.900000000000006"/>
    <n v="11.1"/>
    <n v="3.8"/>
    <n v="16.7"/>
    <n v="19.899999999999999"/>
    <n v="0.5"/>
    <n v="0"/>
    <n v="0"/>
    <n v="102.5"/>
    <n v="39.1"/>
    <n v="0.1"/>
    <n v="130"/>
    <n v="0.43333333333333801"/>
    <n v="77"/>
    <n v="0.5133333333333302"/>
    <n v="17"/>
    <n v="0.37777777777777721"/>
    <n v="20"/>
    <n v="0.66666666666666674"/>
    <n v="11"/>
    <n v="0.73333333333333339"/>
    <n v="4"/>
    <n v="0.40000000000000013"/>
    <n v="0"/>
    <x v="8"/>
  </r>
  <r>
    <s v="CASTROL"/>
    <x v="1"/>
    <d v="2012-04-21T00:00:00"/>
    <s v="SIN"/>
    <s v="O500"/>
    <x v="141"/>
    <x v="287"/>
    <n v="556760"/>
    <n v="95726"/>
    <n v="0"/>
    <n v="0"/>
    <n v="0"/>
    <n v="23.2"/>
    <n v="6.7"/>
    <n v="39.9"/>
    <m/>
    <n v="-1"/>
    <s v="Oscura"/>
    <n v="76.099999999999994"/>
    <n v="1.3"/>
    <n v="5.4"/>
    <n v="1.9"/>
    <n v="0"/>
    <n v="19.7"/>
    <n v="0.9"/>
    <n v="1"/>
    <n v="0"/>
    <n v="177.9"/>
    <n v="11.8"/>
    <n v="0.4"/>
    <n v="76"/>
    <n v="0.25333333333333685"/>
    <n v="1"/>
    <n v="6.6666666666641847E-3"/>
    <n v="0"/>
    <n v="-4.9266146717741321E-16"/>
    <n v="20"/>
    <n v="0.66666666666666674"/>
    <n v="5"/>
    <n v="0.33333333333333348"/>
    <n v="2"/>
    <n v="0.20000000000000015"/>
    <n v="0"/>
    <x v="9"/>
  </r>
  <r>
    <m/>
    <x v="1"/>
    <d v="2014-08-04T00:00:00"/>
    <s v="SIN"/>
    <s v="O500"/>
    <x v="142"/>
    <x v="170"/>
    <n v="851226"/>
    <n v="43131"/>
    <n v="0"/>
    <n v="3"/>
    <m/>
    <n v="2"/>
    <n v="6.4"/>
    <m/>
    <m/>
    <n v="1.05"/>
    <m/>
    <n v="55"/>
    <n v="55"/>
    <n v="1"/>
    <n v="0"/>
    <n v="5"/>
    <n v="5"/>
    <n v="0"/>
    <n v="0"/>
    <n v="0"/>
    <n v="40"/>
    <n v="4"/>
    <n v="1"/>
    <n v="55"/>
    <n v="0.18333333333333696"/>
    <n v="55"/>
    <n v="0.36666666666666375"/>
    <n v="5"/>
    <n v="0.11111111111111063"/>
    <n v="5"/>
    <n v="0.16666666666666685"/>
    <n v="1"/>
    <n v="6.666666666666686E-2"/>
    <n v="0"/>
    <n v="1.3877787807814457E-16"/>
    <n v="1"/>
    <x v="0"/>
  </r>
  <r>
    <m/>
    <x v="1"/>
    <d v="2014-08-04T00:00:00"/>
    <s v="SIN"/>
    <s v="O500"/>
    <x v="142"/>
    <x v="23"/>
    <n v="825125"/>
    <n v="17035"/>
    <n v="0"/>
    <n v="4"/>
    <m/>
    <n v="1"/>
    <n v="6.2"/>
    <m/>
    <m/>
    <n v="0.16"/>
    <m/>
    <n v="57"/>
    <n v="33"/>
    <n v="2"/>
    <n v="0"/>
    <n v="10"/>
    <n v="6"/>
    <n v="1"/>
    <n v="0"/>
    <n v="0"/>
    <n v="31"/>
    <n v="5"/>
    <n v="1"/>
    <n v="57"/>
    <n v="0.19000000000000361"/>
    <n v="33"/>
    <n v="0.21999999999999736"/>
    <n v="10"/>
    <n v="0.22222222222222177"/>
    <n v="6"/>
    <n v="0.20000000000000018"/>
    <n v="2"/>
    <n v="0.13333333333333353"/>
    <n v="0"/>
    <n v="1.3877787807814457E-16"/>
    <n v="0"/>
    <x v="1"/>
  </r>
  <r>
    <s v="Shell ATF VM"/>
    <x v="1"/>
    <d v="2014-08-04T00:00:00"/>
    <s v="SIN"/>
    <s v="O500"/>
    <x v="142"/>
    <x v="25"/>
    <n v="773383"/>
    <n v="6006"/>
    <n v="0"/>
    <n v="5"/>
    <m/>
    <n v="2"/>
    <n v="6.3259999999999996"/>
    <n v="28.77"/>
    <n v="1.24"/>
    <n v="0.12"/>
    <m/>
    <n v="36"/>
    <n v="34"/>
    <n v="17"/>
    <n v="0"/>
    <n v="5"/>
    <n v="2"/>
    <n v="0"/>
    <m/>
    <n v="0"/>
    <n v="31"/>
    <n v="2"/>
    <n v="0"/>
    <n v="36"/>
    <n v="0.12000000000000374"/>
    <n v="34"/>
    <n v="0.22666666666666402"/>
    <n v="5"/>
    <n v="0.11111111111111063"/>
    <n v="2"/>
    <n v="6.6666666666666874E-2"/>
    <n v="17"/>
    <n v="1"/>
    <n v="0"/>
    <n v="1.3877787807814457E-16"/>
    <n v="0"/>
    <x v="2"/>
  </r>
  <r>
    <s v="SHELL"/>
    <x v="1"/>
    <d v="2014-08-04T00:00:00"/>
    <s v="SIN"/>
    <s v="O500"/>
    <x v="142"/>
    <x v="299"/>
    <n v="749667"/>
    <n v="112154"/>
    <n v="0"/>
    <n v="4"/>
    <m/>
    <n v="5"/>
    <n v="7"/>
    <n v="36.1"/>
    <n v="1.1100000000000001"/>
    <n v="0.03"/>
    <m/>
    <n v="90"/>
    <n v="76"/>
    <n v="7"/>
    <n v="1"/>
    <n v="10"/>
    <n v="8"/>
    <n v="0"/>
    <n v="0"/>
    <n v="1"/>
    <n v="46"/>
    <n v="12"/>
    <n v="1"/>
    <n v="90"/>
    <n v="0.30000000000000382"/>
    <n v="76"/>
    <n v="0.50666666666666349"/>
    <n v="10"/>
    <n v="0.22222222222222177"/>
    <n v="8"/>
    <n v="0.26666666666666683"/>
    <n v="7"/>
    <n v="0.46666666666666679"/>
    <n v="1"/>
    <n v="0.10000000000000014"/>
    <n v="0"/>
    <x v="3"/>
  </r>
  <r>
    <s v="SHELL"/>
    <x v="1"/>
    <d v="2014-08-04T00:00:00"/>
    <s v="CON"/>
    <s v="O500"/>
    <x v="142"/>
    <x v="289"/>
    <n v="700026"/>
    <n v="62513"/>
    <n v="0"/>
    <n v="2"/>
    <m/>
    <n v="4"/>
    <n v="7.2"/>
    <n v="37.1"/>
    <n v="1.1399999999999999"/>
    <n v="7.0000000000000007E-2"/>
    <m/>
    <n v="55"/>
    <n v="38"/>
    <n v="3"/>
    <n v="0"/>
    <n v="6"/>
    <n v="5"/>
    <n v="0"/>
    <n v="0"/>
    <n v="0"/>
    <n v="41"/>
    <n v="7"/>
    <n v="1"/>
    <n v="55"/>
    <n v="0.18333333333333696"/>
    <n v="38"/>
    <n v="0.25333333333333063"/>
    <n v="6"/>
    <n v="0.13333333333333286"/>
    <n v="5"/>
    <n v="0.16666666666666685"/>
    <n v="3"/>
    <n v="0.20000000000000018"/>
    <n v="0"/>
    <n v="1.3877787807814457E-16"/>
    <n v="0"/>
    <x v="4"/>
  </r>
  <r>
    <s v="CASTROL"/>
    <x v="1"/>
    <d v="2014-08-04T00:00:00"/>
    <s v="CON"/>
    <s v="O500"/>
    <x v="142"/>
    <x v="389"/>
    <n v="667444"/>
    <n v="29931"/>
    <n v="0"/>
    <n v="2"/>
    <m/>
    <n v="3"/>
    <n v="7.3"/>
    <n v="37.4"/>
    <n v="1.2"/>
    <n v="0.1"/>
    <s v="Clara"/>
    <n v="47"/>
    <n v="38"/>
    <n v="2"/>
    <n v="0"/>
    <n v="5"/>
    <n v="5"/>
    <n v="0"/>
    <n v="0"/>
    <n v="0"/>
    <n v="39"/>
    <n v="11"/>
    <n v="1"/>
    <n v="47"/>
    <n v="0.15666666666667034"/>
    <n v="38"/>
    <n v="0.25333333333333063"/>
    <n v="5"/>
    <n v="0.11111111111111063"/>
    <n v="5"/>
    <n v="0.16666666666666685"/>
    <n v="2"/>
    <n v="0.13333333333333353"/>
    <n v="0"/>
    <n v="1.3877787807814457E-16"/>
    <n v="0"/>
    <x v="5"/>
  </r>
  <r>
    <s v="CASTROL"/>
    <x v="1"/>
    <d v="2014-08-04T00:00:00"/>
    <s v="CON"/>
    <s v="O500"/>
    <x v="142"/>
    <x v="511"/>
    <n v="637513"/>
    <n v="177495"/>
    <n v="0"/>
    <n v="6"/>
    <n v="-1"/>
    <n v="12"/>
    <n v="7.3"/>
    <n v="37.700000000000003"/>
    <n v="0.1"/>
    <n v="0.1"/>
    <s v="Clara"/>
    <n v="210"/>
    <n v="113"/>
    <n v="10"/>
    <n v="1"/>
    <n v="19"/>
    <n v="17"/>
    <n v="1"/>
    <n v="1"/>
    <n v="-1"/>
    <n v="79"/>
    <n v="36"/>
    <n v="4"/>
    <n v="210"/>
    <n v="0.70000000000000306"/>
    <n v="113"/>
    <n v="0.75333333333333174"/>
    <n v="19"/>
    <n v="0.42222222222222161"/>
    <n v="17"/>
    <n v="0.56666666666666676"/>
    <n v="10"/>
    <n v="0.66666666666666674"/>
    <n v="1"/>
    <n v="0.10000000000000014"/>
    <n v="0"/>
    <x v="6"/>
  </r>
  <r>
    <s v="CASTROL"/>
    <x v="1"/>
    <d v="2014-08-04T00:00:00"/>
    <s v="CON"/>
    <s v="O500"/>
    <x v="142"/>
    <x v="429"/>
    <n v="544592"/>
    <n v="139504"/>
    <n v="0"/>
    <n v="2.1"/>
    <n v="0"/>
    <n v="27.1"/>
    <n v="7"/>
    <n v="38.299999999999997"/>
    <m/>
    <n v="-1"/>
    <s v="Oscura"/>
    <n v="129.4"/>
    <n v="68.099999999999994"/>
    <n v="10.3"/>
    <n v="4.2"/>
    <n v="12.2"/>
    <n v="26.5"/>
    <n v="0.9"/>
    <n v="0"/>
    <n v="0"/>
    <n v="159.9"/>
    <n v="59.8"/>
    <n v="4.8"/>
    <n v="129"/>
    <n v="0.43000000000000466"/>
    <n v="68"/>
    <n v="0.45333333333333026"/>
    <n v="12"/>
    <n v="0.26666666666666622"/>
    <n v="27"/>
    <n v="0.9"/>
    <n v="10"/>
    <n v="0.66666666666666674"/>
    <n v="4"/>
    <n v="0.40000000000000013"/>
    <n v="0"/>
    <x v="7"/>
  </r>
  <r>
    <s v="CASTROL"/>
    <x v="1"/>
    <d v="2014-08-04T00:00:00"/>
    <s v="CON"/>
    <s v="O500"/>
    <x v="142"/>
    <x v="94"/>
    <n v="569529"/>
    <n v="109510"/>
    <n v="0"/>
    <n v="0"/>
    <n v="0"/>
    <n v="35.6"/>
    <n v="6.6"/>
    <n v="36"/>
    <m/>
    <n v="-1"/>
    <s v="Oscura"/>
    <n v="86.9"/>
    <n v="0.7"/>
    <n v="5.6"/>
    <n v="1.9"/>
    <n v="0"/>
    <n v="15.4"/>
    <n v="0.9"/>
    <n v="0"/>
    <n v="0"/>
    <n v="37.6"/>
    <n v="9"/>
    <n v="0.4"/>
    <n v="87"/>
    <n v="0.29000000000000375"/>
    <n v="1"/>
    <n v="6.6666666666641847E-3"/>
    <n v="0"/>
    <n v="-4.9266146717741321E-16"/>
    <n v="15"/>
    <n v="0.50000000000000011"/>
    <n v="6"/>
    <n v="0.40000000000000013"/>
    <n v="2"/>
    <n v="0.20000000000000015"/>
    <n v="0"/>
    <x v="8"/>
  </r>
  <r>
    <s v="CASTROL"/>
    <x v="1"/>
    <d v="2014-08-04T00:00:00"/>
    <s v="CON"/>
    <s v="O500"/>
    <x v="142"/>
    <x v="394"/>
    <n v="528283"/>
    <n v="168202"/>
    <n v="0"/>
    <n v="0"/>
    <n v="0"/>
    <n v="19.100000000000001"/>
    <n v="6.8"/>
    <n v="35.5"/>
    <m/>
    <n v="-1"/>
    <s v="Oscura"/>
    <n v="128"/>
    <n v="38.299999999999997"/>
    <n v="8.3000000000000007"/>
    <n v="1.2"/>
    <n v="10"/>
    <n v="9.6999999999999993"/>
    <n v="0.8"/>
    <n v="0.7"/>
    <n v="0"/>
    <n v="34.299999999999997"/>
    <n v="23.7"/>
    <n v="0"/>
    <n v="128"/>
    <n v="0.4266666666666713"/>
    <n v="38"/>
    <n v="0.25333333333333063"/>
    <n v="10"/>
    <n v="0.22222222222222177"/>
    <n v="10"/>
    <n v="0.33339999999999997"/>
    <n v="8"/>
    <n v="0.53333333333333344"/>
    <n v="1"/>
    <n v="0.10000000000000014"/>
    <n v="0"/>
    <x v="9"/>
  </r>
  <r>
    <m/>
    <x v="1"/>
    <d v="2012-06-30T00:00:00"/>
    <s v="SIN"/>
    <s v="O500"/>
    <x v="143"/>
    <x v="309"/>
    <n v="796361"/>
    <n v="5488"/>
    <n v="0"/>
    <n v="5"/>
    <m/>
    <n v="5"/>
    <n v="6.8"/>
    <m/>
    <m/>
    <n v="0.02"/>
    <m/>
    <n v="56"/>
    <n v="39"/>
    <n v="2"/>
    <n v="0"/>
    <n v="3"/>
    <n v="6"/>
    <n v="0"/>
    <n v="0"/>
    <n v="0"/>
    <n v="76"/>
    <n v="4"/>
    <n v="1"/>
    <n v="56"/>
    <n v="0.18666666666667028"/>
    <n v="39"/>
    <n v="0.25999999999999729"/>
    <n v="3"/>
    <n v="6.666666666666618E-2"/>
    <n v="6"/>
    <n v="0.20000000000000018"/>
    <n v="2"/>
    <n v="0.13333333333333353"/>
    <n v="0"/>
    <n v="1.3877787807814457E-16"/>
    <n v="1"/>
    <x v="0"/>
  </r>
  <r>
    <s v="SHELL"/>
    <x v="1"/>
    <d v="2012-06-30T00:00:00"/>
    <s v="SIN"/>
    <s v="O500"/>
    <x v="143"/>
    <x v="453"/>
    <n v="767377"/>
    <n v="100819"/>
    <n v="0"/>
    <n v="7"/>
    <m/>
    <n v="7"/>
    <n v="5.7"/>
    <m/>
    <m/>
    <n v="0.46"/>
    <m/>
    <n v="104"/>
    <n v="98"/>
    <n v="72"/>
    <n v="1"/>
    <n v="21"/>
    <n v="9"/>
    <n v="0"/>
    <n v="1"/>
    <n v="1"/>
    <n v="50"/>
    <n v="12"/>
    <n v="2"/>
    <n v="104"/>
    <n v="0.34666666666667079"/>
    <n v="98"/>
    <n v="0.6533333333333311"/>
    <n v="21"/>
    <n v="0.46666666666666601"/>
    <n v="9"/>
    <n v="0.30000000000000016"/>
    <n v="72"/>
    <n v="1"/>
    <n v="1"/>
    <n v="0.10000000000000014"/>
    <n v="0"/>
    <x v="1"/>
  </r>
  <r>
    <s v="SHELL"/>
    <x v="1"/>
    <d v="2012-06-30T00:00:00"/>
    <s v="SIN"/>
    <s v="O500"/>
    <x v="143"/>
    <x v="33"/>
    <n v="749482"/>
    <n v="82924"/>
    <n v="0"/>
    <n v="6"/>
    <m/>
    <n v="5"/>
    <n v="5.8"/>
    <m/>
    <m/>
    <n v="0.44"/>
    <m/>
    <n v="174"/>
    <n v="96"/>
    <n v="83"/>
    <n v="0"/>
    <n v="17"/>
    <n v="11"/>
    <n v="1"/>
    <n v="1"/>
    <n v="1"/>
    <n v="63"/>
    <n v="16"/>
    <n v="2"/>
    <n v="174"/>
    <n v="0.58000000000000429"/>
    <n v="96"/>
    <n v="0.63999999999999768"/>
    <n v="17"/>
    <n v="0.37777777777777721"/>
    <n v="11"/>
    <n v="0.36666666666666681"/>
    <n v="83"/>
    <n v="1"/>
    <n v="0"/>
    <n v="1.3877787807814457E-16"/>
    <n v="0"/>
    <x v="2"/>
  </r>
  <r>
    <s v="SHELL"/>
    <x v="1"/>
    <d v="2012-06-30T00:00:00"/>
    <s v="SIN"/>
    <s v="O500"/>
    <x v="143"/>
    <x v="512"/>
    <n v="736831"/>
    <n v="70273"/>
    <n v="0"/>
    <n v="5"/>
    <m/>
    <n v="3"/>
    <n v="5.7"/>
    <m/>
    <m/>
    <n v="0.24"/>
    <m/>
    <n v="68"/>
    <n v="88"/>
    <n v="5"/>
    <n v="1"/>
    <n v="14"/>
    <n v="6"/>
    <n v="0"/>
    <n v="1"/>
    <n v="1"/>
    <n v="29"/>
    <n v="12"/>
    <n v="1"/>
    <n v="68"/>
    <n v="0.22666666666667021"/>
    <n v="88"/>
    <n v="0.58666666666666401"/>
    <n v="14"/>
    <n v="0.31111111111111062"/>
    <n v="6"/>
    <n v="0.20000000000000018"/>
    <n v="5"/>
    <n v="0.33333333333333348"/>
    <n v="1"/>
    <n v="0.10000000000000014"/>
    <n v="0"/>
    <x v="3"/>
  </r>
  <r>
    <s v="CASTROL"/>
    <x v="1"/>
    <d v="2012-06-30T00:00:00"/>
    <s v="SIN"/>
    <s v="O500"/>
    <x v="143"/>
    <x v="279"/>
    <n v="688993"/>
    <n v="23378"/>
    <n v="0"/>
    <n v="5"/>
    <m/>
    <n v="3"/>
    <n v="6.1"/>
    <m/>
    <m/>
    <n v="0.22"/>
    <m/>
    <n v="56"/>
    <n v="72"/>
    <n v="7"/>
    <n v="0"/>
    <n v="11"/>
    <n v="7"/>
    <n v="0"/>
    <n v="0"/>
    <n v="0"/>
    <n v="52"/>
    <n v="15"/>
    <n v="2"/>
    <n v="56"/>
    <n v="0.18666666666667028"/>
    <n v="72"/>
    <n v="0.47999999999999687"/>
    <n v="11"/>
    <n v="0.24444444444444399"/>
    <n v="7"/>
    <n v="0.2333333333333335"/>
    <n v="7"/>
    <n v="0.46666666666666679"/>
    <n v="0"/>
    <n v="1.3877787807814457E-16"/>
    <n v="0"/>
    <x v="4"/>
  </r>
  <r>
    <s v="CASTROL"/>
    <x v="1"/>
    <d v="2012-06-30T00:00:00"/>
    <s v="SIN"/>
    <s v="O500"/>
    <x v="143"/>
    <x v="17"/>
    <n v="665417"/>
    <n v="37451"/>
    <n v="0"/>
    <n v="7"/>
    <m/>
    <n v="5"/>
    <n v="6.2"/>
    <m/>
    <m/>
    <n v="0.74"/>
    <m/>
    <n v="74"/>
    <n v="79"/>
    <n v="8"/>
    <n v="0"/>
    <n v="18"/>
    <n v="9"/>
    <n v="0"/>
    <n v="1"/>
    <n v="1"/>
    <n v="30"/>
    <n v="6"/>
    <n v="3"/>
    <n v="74"/>
    <n v="0.24666666666667017"/>
    <n v="79"/>
    <n v="0.52666666666666362"/>
    <n v="18"/>
    <n v="0.39999999999999941"/>
    <n v="9"/>
    <n v="0.30000000000000016"/>
    <n v="8"/>
    <n v="0.53333333333333344"/>
    <n v="0"/>
    <n v="1.3877787807814457E-16"/>
    <n v="0"/>
    <x v="5"/>
  </r>
  <r>
    <s v="CASTROL"/>
    <x v="1"/>
    <d v="2012-06-30T00:00:00"/>
    <s v="SIN"/>
    <s v="O500"/>
    <x v="143"/>
    <x v="17"/>
    <n v="667558"/>
    <n v="39592"/>
    <n v="0"/>
    <n v="8"/>
    <m/>
    <n v="5"/>
    <n v="6.1"/>
    <m/>
    <m/>
    <n v="0.72"/>
    <m/>
    <n v="77"/>
    <n v="86"/>
    <n v="7"/>
    <n v="0"/>
    <n v="14"/>
    <n v="3"/>
    <n v="0"/>
    <n v="1"/>
    <n v="1"/>
    <n v="29"/>
    <n v="9"/>
    <n v="2"/>
    <n v="77"/>
    <n v="0.25666666666667021"/>
    <n v="86"/>
    <n v="0.57333333333333059"/>
    <n v="14"/>
    <n v="0.31111111111111062"/>
    <n v="3"/>
    <n v="0.1000000000000002"/>
    <n v="7"/>
    <n v="0.46666666666666679"/>
    <n v="0"/>
    <n v="1.3877787807814457E-16"/>
    <n v="0"/>
    <x v="6"/>
  </r>
  <r>
    <s v="CASTROL"/>
    <x v="1"/>
    <d v="2012-06-30T00:00:00"/>
    <s v="SIN"/>
    <s v="O500"/>
    <x v="143"/>
    <x v="134"/>
    <n v="659104"/>
    <n v="31138"/>
    <n v="0"/>
    <n v="8"/>
    <m/>
    <n v="5"/>
    <n v="6"/>
    <n v="36"/>
    <m/>
    <n v="0.7"/>
    <s v="Clara"/>
    <n v="69"/>
    <n v="78"/>
    <n v="8"/>
    <n v="1"/>
    <n v="13"/>
    <n v="8"/>
    <n v="1"/>
    <n v="-1"/>
    <n v="1"/>
    <n v="29"/>
    <n v="8"/>
    <n v="2"/>
    <n v="69"/>
    <n v="0.23000000000000353"/>
    <n v="78"/>
    <n v="0.51999999999999691"/>
    <n v="13"/>
    <n v="0.28888888888888842"/>
    <n v="8"/>
    <n v="0.26666666666666683"/>
    <n v="8"/>
    <n v="0.53333333333333344"/>
    <n v="1"/>
    <n v="0.10000000000000014"/>
    <n v="0"/>
    <x v="7"/>
  </r>
  <r>
    <s v="CASTROL"/>
    <x v="1"/>
    <d v="2012-06-30T00:00:00"/>
    <s v="SIN"/>
    <s v="O500"/>
    <x v="143"/>
    <x v="303"/>
    <n v="618339"/>
    <n v="150482"/>
    <n v="0"/>
    <n v="5"/>
    <n v="0"/>
    <n v="12"/>
    <n v="7.1"/>
    <n v="36.799999999999997"/>
    <n v="1"/>
    <n v="0.1"/>
    <s v="Clara"/>
    <n v="203"/>
    <n v="76"/>
    <n v="17"/>
    <n v="0"/>
    <n v="14"/>
    <n v="14"/>
    <n v="0"/>
    <n v="0"/>
    <n v="0"/>
    <n v="36"/>
    <n v="10"/>
    <n v="2"/>
    <n v="203"/>
    <n v="0.67666666666666997"/>
    <n v="76"/>
    <n v="0.50666666666666349"/>
    <n v="14"/>
    <n v="0.31111111111111062"/>
    <n v="14"/>
    <n v="0.46666666666666679"/>
    <n v="17"/>
    <n v="1"/>
    <n v="0"/>
    <n v="1.3877787807814457E-16"/>
    <n v="0"/>
    <x v="8"/>
  </r>
  <r>
    <s v="Shell ATF VM Plus"/>
    <x v="1"/>
    <d v="2012-06-30T00:00:00"/>
    <s v="SIN"/>
    <s v="O500"/>
    <x v="143"/>
    <x v="362"/>
    <n v="589289"/>
    <n v="121432"/>
    <n v="0"/>
    <n v="7"/>
    <n v="-1"/>
    <n v="31"/>
    <n v="7.1"/>
    <n v="37.700000000000003"/>
    <n v="0.5"/>
    <n v="0.1"/>
    <s v="Clara"/>
    <n v="462"/>
    <n v="117"/>
    <n v="30"/>
    <n v="0"/>
    <n v="24"/>
    <n v="22"/>
    <n v="0"/>
    <n v="1"/>
    <n v="-1"/>
    <n v="45"/>
    <n v="16"/>
    <n v="4"/>
    <n v="462"/>
    <n v="1.3"/>
    <n v="117"/>
    <n v="0.77999999999999858"/>
    <n v="24"/>
    <n v="0.53333333333333266"/>
    <n v="22"/>
    <n v="0.73333333333333339"/>
    <n v="30"/>
    <n v="1"/>
    <n v="0"/>
    <n v="1.3877787807814457E-16"/>
    <n v="0"/>
    <x v="9"/>
  </r>
  <r>
    <m/>
    <x v="1"/>
    <d v="2012-06-13T00:00:00"/>
    <s v="SIN"/>
    <s v="O500"/>
    <x v="144"/>
    <x v="377"/>
    <n v="820540"/>
    <n v="90940"/>
    <n v="0"/>
    <n v="5"/>
    <m/>
    <n v="2"/>
    <n v="5.7"/>
    <m/>
    <m/>
    <n v="0.33"/>
    <m/>
    <n v="109"/>
    <n v="109"/>
    <n v="5"/>
    <n v="1"/>
    <n v="14"/>
    <n v="13"/>
    <n v="0"/>
    <n v="1"/>
    <n v="1"/>
    <n v="34"/>
    <n v="5"/>
    <n v="0"/>
    <n v="109"/>
    <n v="0.36333333333333756"/>
    <n v="109"/>
    <n v="0.72666666666666491"/>
    <n v="14"/>
    <n v="0.31111111111111062"/>
    <n v="13"/>
    <n v="0.43333333333333346"/>
    <n v="5"/>
    <n v="0.33333333333333348"/>
    <n v="1"/>
    <n v="0.10000000000000014"/>
    <n v="1"/>
    <x v="0"/>
  </r>
  <r>
    <m/>
    <x v="1"/>
    <d v="2012-06-13T00:00:00"/>
    <s v="SIN"/>
    <s v="O500"/>
    <x v="144"/>
    <x v="320"/>
    <n v="781250"/>
    <n v="51650"/>
    <n v="0"/>
    <n v="4"/>
    <m/>
    <n v="1"/>
    <n v="5.8"/>
    <m/>
    <m/>
    <n v="0.33"/>
    <m/>
    <n v="94"/>
    <n v="72"/>
    <n v="7"/>
    <n v="0"/>
    <n v="14"/>
    <n v="10"/>
    <n v="1"/>
    <n v="1"/>
    <n v="1"/>
    <n v="31"/>
    <n v="4"/>
    <n v="0"/>
    <n v="94"/>
    <n v="0.31333333333333724"/>
    <n v="72"/>
    <n v="0.47999999999999687"/>
    <n v="14"/>
    <n v="0.31111111111111062"/>
    <n v="10"/>
    <n v="0.33339999999999997"/>
    <n v="7"/>
    <n v="0.46666666666666679"/>
    <n v="0"/>
    <n v="1.3877787807814457E-16"/>
    <n v="0"/>
    <x v="1"/>
  </r>
  <r>
    <s v="SHELL"/>
    <x v="1"/>
    <d v="2012-06-13T00:00:00"/>
    <s v="SIN"/>
    <s v="O500"/>
    <x v="144"/>
    <x v="513"/>
    <n v="732811"/>
    <n v="69648"/>
    <n v="0"/>
    <n v="183"/>
    <m/>
    <n v="6"/>
    <n v="6"/>
    <m/>
    <m/>
    <n v="0.25"/>
    <m/>
    <n v="108"/>
    <n v="221"/>
    <n v="10"/>
    <n v="3"/>
    <n v="1787"/>
    <n v="11"/>
    <n v="29"/>
    <n v="13"/>
    <n v="1"/>
    <n v="52"/>
    <n v="5"/>
    <n v="24"/>
    <n v="108"/>
    <n v="0.36000000000000421"/>
    <n v="221"/>
    <n v="1"/>
    <n v="1787"/>
    <n v="1"/>
    <n v="11"/>
    <n v="0.36666666666666681"/>
    <n v="10"/>
    <n v="0.66666666666666674"/>
    <n v="3"/>
    <n v="0.30000000000000016"/>
    <n v="0"/>
    <x v="2"/>
  </r>
  <r>
    <s v="SHELL"/>
    <x v="1"/>
    <d v="2012-06-13T00:00:00"/>
    <s v="SIN"/>
    <s v="O500"/>
    <x v="144"/>
    <x v="33"/>
    <n v="717958"/>
    <n v="54795"/>
    <n v="0"/>
    <n v="6"/>
    <m/>
    <n v="2"/>
    <n v="6.1"/>
    <m/>
    <m/>
    <n v="0.23"/>
    <m/>
    <n v="63"/>
    <n v="51"/>
    <n v="5"/>
    <n v="0"/>
    <n v="14"/>
    <n v="7"/>
    <n v="0"/>
    <n v="1"/>
    <n v="0"/>
    <n v="41"/>
    <n v="4"/>
    <n v="2"/>
    <n v="63"/>
    <n v="0.21000000000000357"/>
    <n v="51"/>
    <n v="0.33999999999999714"/>
    <n v="14"/>
    <n v="0.31111111111111062"/>
    <n v="7"/>
    <n v="0.2333333333333335"/>
    <n v="5"/>
    <n v="0.33333333333333348"/>
    <n v="0"/>
    <n v="1.3877787807814457E-16"/>
    <n v="0"/>
    <x v="3"/>
  </r>
  <r>
    <s v="CASTROL"/>
    <x v="1"/>
    <d v="2012-06-13T00:00:00"/>
    <s v="SIN"/>
    <s v="O500"/>
    <x v="144"/>
    <x v="171"/>
    <n v="657087"/>
    <n v="31604"/>
    <n v="0"/>
    <n v="4"/>
    <m/>
    <n v="3"/>
    <n v="6.3"/>
    <m/>
    <m/>
    <n v="0.85"/>
    <m/>
    <n v="56"/>
    <n v="59"/>
    <n v="7"/>
    <n v="0"/>
    <n v="14"/>
    <n v="6"/>
    <n v="0"/>
    <n v="0"/>
    <n v="0"/>
    <n v="32"/>
    <n v="3"/>
    <n v="1"/>
    <n v="56"/>
    <n v="0.18666666666667028"/>
    <n v="59"/>
    <n v="0.39333333333333037"/>
    <n v="14"/>
    <n v="0.31111111111111062"/>
    <n v="6"/>
    <n v="0.20000000000000018"/>
    <n v="7"/>
    <n v="0.46666666666666679"/>
    <n v="0"/>
    <n v="1.3877787807814457E-16"/>
    <n v="0"/>
    <x v="4"/>
  </r>
  <r>
    <s v="CASTROL"/>
    <x v="1"/>
    <d v="2012-06-13T00:00:00"/>
    <s v="SIN"/>
    <s v="O500"/>
    <x v="144"/>
    <x v="410"/>
    <n v="625483"/>
    <n v="101185"/>
    <n v="0"/>
    <n v="6"/>
    <m/>
    <n v="9"/>
    <n v="7.1"/>
    <n v="37.200000000000003"/>
    <n v="0.2"/>
    <n v="0.1"/>
    <s v="Clara"/>
    <n v="70"/>
    <n v="99"/>
    <n v="14"/>
    <n v="0"/>
    <n v="13"/>
    <n v="5"/>
    <n v="1"/>
    <n v="1"/>
    <n v="0"/>
    <n v="30"/>
    <n v="7"/>
    <n v="3"/>
    <n v="70"/>
    <n v="0.23333333333333686"/>
    <n v="99"/>
    <n v="0.6"/>
    <n v="13"/>
    <n v="0.28888888888888842"/>
    <n v="5"/>
    <n v="0.16666666666666685"/>
    <n v="14"/>
    <n v="0.93333333333333335"/>
    <n v="0"/>
    <n v="1.3877787807814457E-16"/>
    <n v="0"/>
    <x v="5"/>
  </r>
  <r>
    <s v="CASTROL"/>
    <x v="1"/>
    <d v="2012-06-13T00:00:00"/>
    <s v="SIN"/>
    <s v="O500"/>
    <x v="144"/>
    <x v="42"/>
    <n v="593872"/>
    <n v="69574"/>
    <n v="0"/>
    <n v="4"/>
    <n v="-1"/>
    <n v="7"/>
    <n v="7.2"/>
    <n v="37.6"/>
    <n v="0.8"/>
    <n v="0.1"/>
    <s v="Clara"/>
    <n v="33"/>
    <n v="70"/>
    <n v="16"/>
    <n v="1"/>
    <n v="5"/>
    <n v="3"/>
    <n v="0"/>
    <n v="2"/>
    <n v="0"/>
    <n v="21"/>
    <n v="3"/>
    <n v="1"/>
    <n v="33"/>
    <n v="0.11000000000000376"/>
    <n v="70"/>
    <n v="0.46666666666666357"/>
    <n v="5"/>
    <n v="0.11111111111111063"/>
    <n v="3"/>
    <n v="0.1000000000000002"/>
    <n v="16"/>
    <n v="1"/>
    <n v="1"/>
    <n v="0.10000000000000014"/>
    <n v="0"/>
    <x v="6"/>
  </r>
  <r>
    <s v="CASTROL"/>
    <x v="1"/>
    <d v="2012-06-13T00:00:00"/>
    <s v="SIN"/>
    <s v="O500"/>
    <x v="144"/>
    <x v="19"/>
    <n v="557136"/>
    <n v="32838"/>
    <n v="0"/>
    <n v="42.2"/>
    <n v="0"/>
    <n v="12.4"/>
    <n v="7"/>
    <n v="37"/>
    <m/>
    <n v="-1"/>
    <s v="Oscura"/>
    <n v="24.3"/>
    <n v="57.2"/>
    <n v="15.5"/>
    <n v="4.5999999999999996"/>
    <n v="6.3"/>
    <n v="14.5"/>
    <n v="2.6"/>
    <n v="0"/>
    <n v="0"/>
    <n v="51.3"/>
    <n v="21.2"/>
    <n v="3.1"/>
    <n v="24"/>
    <n v="8.0000000000003818E-2"/>
    <n v="57"/>
    <n v="0.37999999999999706"/>
    <n v="6"/>
    <n v="0.13333333333333286"/>
    <n v="15"/>
    <n v="0.50000000000000011"/>
    <n v="16"/>
    <n v="1"/>
    <n v="5"/>
    <n v="0.50000000000000011"/>
    <n v="0"/>
    <x v="7"/>
  </r>
  <r>
    <s v="SHELL"/>
    <x v="1"/>
    <d v="2012-06-13T00:00:00"/>
    <s v="SIN"/>
    <s v="O500"/>
    <x v="144"/>
    <x v="514"/>
    <n v="590000"/>
    <n v="122143"/>
    <n v="0"/>
    <n v="0.7"/>
    <n v="0"/>
    <n v="30.5"/>
    <n v="7.1"/>
    <n v="37.4"/>
    <m/>
    <n v="-1"/>
    <s v="Oscura"/>
    <n v="211.4"/>
    <n v="51.1"/>
    <n v="9.4"/>
    <n v="2.5"/>
    <n v="17"/>
    <n v="22.3"/>
    <n v="0.8"/>
    <n v="0"/>
    <n v="0"/>
    <n v="116.2"/>
    <n v="31"/>
    <n v="10"/>
    <n v="211"/>
    <n v="0.70333333333333636"/>
    <n v="51"/>
    <n v="0.33999999999999714"/>
    <n v="17"/>
    <n v="0.37777777777777721"/>
    <n v="22"/>
    <n v="0.73333333333333339"/>
    <n v="9"/>
    <n v="0.60000000000000009"/>
    <n v="3"/>
    <n v="0.30000000000000016"/>
    <n v="0"/>
    <x v="8"/>
  </r>
  <r>
    <s v="SHELL"/>
    <x v="1"/>
    <d v="2012-06-13T00:00:00"/>
    <s v="SIN"/>
    <s v="O500"/>
    <x v="144"/>
    <x v="437"/>
    <n v="529614"/>
    <n v="148371"/>
    <n v="0"/>
    <n v="0"/>
    <n v="0"/>
    <n v="42.5"/>
    <n v="6.8"/>
    <n v="37.4"/>
    <m/>
    <n v="-1"/>
    <s v="Oscura"/>
    <n v="109.5"/>
    <n v="28.4"/>
    <n v="10.6"/>
    <n v="1"/>
    <n v="6.7"/>
    <n v="13.3"/>
    <n v="1.2"/>
    <n v="1.7"/>
    <n v="0"/>
    <n v="157.80000000000001"/>
    <n v="40.200000000000003"/>
    <n v="12.4"/>
    <n v="110"/>
    <n v="0.36666666666667092"/>
    <n v="28"/>
    <n v="0.18666666666666409"/>
    <n v="7"/>
    <n v="0.15555555555555509"/>
    <n v="13"/>
    <n v="0.43333333333333346"/>
    <n v="11"/>
    <n v="0.73333333333333339"/>
    <n v="1"/>
    <n v="0.10000000000000014"/>
    <n v="0"/>
    <x v="9"/>
  </r>
  <r>
    <s v="SHELL"/>
    <x v="1"/>
    <d v="2012-06-13T00:00:00"/>
    <s v="SIN"/>
    <s v="O500"/>
    <x v="144"/>
    <x v="515"/>
    <n v="481525"/>
    <n v="100282"/>
    <n v="0"/>
    <n v="12.7"/>
    <n v="0"/>
    <n v="27.3"/>
    <n v="6.9"/>
    <n v="39"/>
    <m/>
    <n v="-1"/>
    <s v="Oscura"/>
    <n v="29.6"/>
    <n v="26.4"/>
    <n v="3.4"/>
    <n v="0"/>
    <n v="5.6"/>
    <n v="5.5"/>
    <n v="0.4"/>
    <n v="0.1"/>
    <n v="0"/>
    <n v="38.299999999999997"/>
    <n v="25.8"/>
    <n v="4.5999999999999996"/>
    <n v="30"/>
    <n v="0.10000000000000378"/>
    <n v="26"/>
    <n v="0.17333333333333079"/>
    <n v="6"/>
    <n v="0.13333333333333286"/>
    <n v="6"/>
    <n v="0.20000000000000018"/>
    <n v="3"/>
    <n v="0.20000000000000018"/>
    <n v="0"/>
    <n v="1.3877787807814457E-16"/>
    <n v="0"/>
    <x v="10"/>
  </r>
  <r>
    <s v="CASTROL"/>
    <x v="1"/>
    <d v="2013-03-02T00:00:00"/>
    <s v="SIN"/>
    <s v="O500"/>
    <x v="145"/>
    <x v="236"/>
    <n v="839302"/>
    <n v="36218"/>
    <n v="0"/>
    <n v="7"/>
    <m/>
    <n v="10"/>
    <n v="7"/>
    <m/>
    <m/>
    <n v="0.02"/>
    <s v="Clara"/>
    <n v="43"/>
    <n v="65"/>
    <n v="1"/>
    <n v="0"/>
    <n v="10"/>
    <n v="5"/>
    <n v="1"/>
    <n v="0"/>
    <n v="0"/>
    <n v="39"/>
    <n v="8"/>
    <n v="1"/>
    <n v="43"/>
    <n v="0.14333333333333703"/>
    <n v="65"/>
    <n v="0.4333333333333303"/>
    <n v="10"/>
    <n v="0.22222222222222177"/>
    <n v="5"/>
    <n v="0.16666666666666685"/>
    <n v="1"/>
    <n v="6.666666666666686E-2"/>
    <n v="0"/>
    <n v="1.3877787807814457E-16"/>
    <n v="1"/>
    <x v="0"/>
  </r>
  <r>
    <s v="CASTROL"/>
    <x v="1"/>
    <d v="2013-03-02T00:00:00"/>
    <s v="SIN"/>
    <s v="O500"/>
    <x v="145"/>
    <x v="23"/>
    <n v="819865"/>
    <n v="16781"/>
    <n v="0"/>
    <n v="3"/>
    <m/>
    <n v="9"/>
    <n v="7.1"/>
    <n v="36.299999999999997"/>
    <n v="1.1599999999999999"/>
    <n v="0"/>
    <m/>
    <n v="24"/>
    <n v="36"/>
    <n v="2"/>
    <n v="0"/>
    <n v="5"/>
    <n v="2"/>
    <n v="0"/>
    <n v="0"/>
    <n v="0"/>
    <n v="37"/>
    <n v="6"/>
    <n v="1"/>
    <n v="24"/>
    <n v="8.0000000000003818E-2"/>
    <n v="36"/>
    <n v="0.23999999999999733"/>
    <n v="5"/>
    <n v="0.11111111111111063"/>
    <n v="2"/>
    <n v="6.6666666666666874E-2"/>
    <n v="2"/>
    <n v="0.13333333333333353"/>
    <n v="0"/>
    <n v="1.3877787807814457E-16"/>
    <n v="0"/>
    <x v="1"/>
  </r>
  <r>
    <s v="SHELL"/>
    <x v="1"/>
    <d v="2013-03-02T00:00:00"/>
    <s v="SIN"/>
    <s v="O500"/>
    <x v="145"/>
    <x v="139"/>
    <n v="752595"/>
    <n v="71119"/>
    <n v="0"/>
    <n v="4"/>
    <m/>
    <n v="3"/>
    <n v="5.9669999999999996"/>
    <n v="28.21"/>
    <n v="1.28"/>
    <n v="0.36"/>
    <m/>
    <n v="114"/>
    <n v="68"/>
    <n v="4"/>
    <n v="0"/>
    <n v="14"/>
    <n v="7"/>
    <n v="0"/>
    <m/>
    <n v="1"/>
    <n v="28"/>
    <n v="3"/>
    <n v="1"/>
    <n v="114"/>
    <n v="0.38000000000000433"/>
    <n v="68"/>
    <n v="0.45333333333333026"/>
    <n v="14"/>
    <n v="0.31111111111111062"/>
    <n v="7"/>
    <n v="0.2333333333333335"/>
    <n v="4"/>
    <n v="0.26666666666666683"/>
    <n v="0"/>
    <n v="1.3877787807814457E-16"/>
    <n v="0"/>
    <x v="2"/>
  </r>
  <r>
    <s v="CASTROL"/>
    <x v="1"/>
    <d v="2013-03-02T00:00:00"/>
    <s v="SIN"/>
    <s v="O500"/>
    <x v="145"/>
    <x v="33"/>
    <n v="733453"/>
    <n v="51977"/>
    <n v="0"/>
    <n v="4"/>
    <m/>
    <n v="2"/>
    <n v="6.1"/>
    <m/>
    <m/>
    <n v="0.39"/>
    <m/>
    <n v="89"/>
    <n v="64"/>
    <n v="5"/>
    <n v="0"/>
    <n v="14"/>
    <n v="10"/>
    <n v="1"/>
    <n v="1"/>
    <n v="1"/>
    <n v="32"/>
    <n v="5"/>
    <n v="1"/>
    <n v="89"/>
    <n v="0.29666666666667046"/>
    <n v="64"/>
    <n v="0.42666666666666364"/>
    <n v="14"/>
    <n v="0.31111111111111062"/>
    <n v="10"/>
    <n v="0.33339999999999997"/>
    <n v="5"/>
    <n v="0.33333333333333348"/>
    <n v="0"/>
    <n v="1.3877787807814457E-16"/>
    <n v="0"/>
    <x v="3"/>
  </r>
  <r>
    <s v="CASTROL"/>
    <x v="1"/>
    <d v="2013-03-02T00:00:00"/>
    <s v="SIN"/>
    <s v="O500"/>
    <x v="145"/>
    <x v="247"/>
    <n v="664310"/>
    <n v="32610"/>
    <n v="0"/>
    <n v="4"/>
    <m/>
    <n v="4"/>
    <n v="6.3"/>
    <s v=""/>
    <s v=""/>
    <n v="0.81"/>
    <s v=""/>
    <n v="91"/>
    <n v="64"/>
    <n v="5"/>
    <n v="0"/>
    <n v="16"/>
    <n v="8"/>
    <n v="0"/>
    <n v="0"/>
    <n v="1"/>
    <n v="32"/>
    <n v="6"/>
    <n v="1"/>
    <n v="91"/>
    <n v="0.30333333333333717"/>
    <n v="64"/>
    <n v="0.42666666666666364"/>
    <n v="16"/>
    <n v="0.35555555555555501"/>
    <n v="8"/>
    <n v="0.26666666666666683"/>
    <n v="5"/>
    <n v="0.33333333333333348"/>
    <n v="0"/>
    <n v="1.3877787807814457E-16"/>
    <n v="0"/>
    <x v="4"/>
  </r>
  <r>
    <s v="CASTROL"/>
    <x v="1"/>
    <d v="2013-03-02T00:00:00"/>
    <s v="SIN"/>
    <s v="O500"/>
    <x v="145"/>
    <x v="444"/>
    <n v="660957"/>
    <n v="29257"/>
    <n v="0"/>
    <n v="4"/>
    <m/>
    <n v="4"/>
    <n v="6.4"/>
    <s v=""/>
    <s v=""/>
    <n v="0.8"/>
    <s v=""/>
    <n v="85"/>
    <n v="70"/>
    <n v="4"/>
    <n v="0"/>
    <n v="18"/>
    <n v="9"/>
    <n v="0"/>
    <n v="0"/>
    <n v="1"/>
    <n v="28"/>
    <n v="6"/>
    <n v="1"/>
    <n v="85"/>
    <n v="0.28333333333333705"/>
    <n v="70"/>
    <n v="0.46666666666666357"/>
    <n v="18"/>
    <n v="0.39999999999999941"/>
    <n v="9"/>
    <n v="0.30000000000000016"/>
    <n v="4"/>
    <n v="0.26666666666666683"/>
    <n v="0"/>
    <n v="1.3877787807814457E-16"/>
    <n v="0"/>
    <x v="5"/>
  </r>
  <r>
    <s v="CASTROL"/>
    <x v="1"/>
    <d v="2013-03-02T00:00:00"/>
    <s v="SIN"/>
    <s v="O500"/>
    <x v="145"/>
    <x v="390"/>
    <n v="601616"/>
    <n v="153466"/>
    <n v="0"/>
    <n v="7"/>
    <n v="-1"/>
    <n v="14"/>
    <n v="7.1"/>
    <n v="36.9"/>
    <n v="0.1"/>
    <n v="0.1"/>
    <s v="Clara"/>
    <n v="171"/>
    <n v="120"/>
    <n v="10"/>
    <n v="1"/>
    <n v="20"/>
    <n v="11"/>
    <n v="0"/>
    <n v="1"/>
    <n v="-1"/>
    <n v="45"/>
    <n v="22"/>
    <n v="3"/>
    <n v="171"/>
    <n v="0.57000000000000439"/>
    <n v="120"/>
    <n v="0.79999999999999871"/>
    <n v="20"/>
    <n v="0.44444444444444381"/>
    <n v="11"/>
    <n v="0.36666666666666681"/>
    <n v="10"/>
    <n v="0.66666666666666674"/>
    <n v="1"/>
    <n v="0.10000000000000014"/>
    <n v="0"/>
    <x v="6"/>
  </r>
  <r>
    <s v="CASTROL"/>
    <x v="1"/>
    <d v="2013-03-02T00:00:00"/>
    <s v="SIN"/>
    <s v="O500"/>
    <x v="145"/>
    <x v="184"/>
    <n v="567736"/>
    <n v="119586"/>
    <n v="0"/>
    <n v="4.0999999999999996"/>
    <n v="0"/>
    <n v="24.6"/>
    <n v="6.9"/>
    <n v="37.200000000000003"/>
    <m/>
    <n v="-1"/>
    <s v="Oscura"/>
    <n v="118.1"/>
    <n v="77.400000000000006"/>
    <n v="9.8000000000000007"/>
    <n v="5.3"/>
    <n v="16.399999999999999"/>
    <n v="27"/>
    <n v="0.9"/>
    <n v="0"/>
    <n v="0"/>
    <n v="79.2"/>
    <n v="30.2"/>
    <n v="1.5"/>
    <n v="118"/>
    <n v="0.39333333333333775"/>
    <n v="77"/>
    <n v="0.5133333333333302"/>
    <n v="16"/>
    <n v="0.35555555555555501"/>
    <n v="27"/>
    <n v="0.9"/>
    <n v="10"/>
    <n v="0.66666666666666674"/>
    <n v="5"/>
    <n v="0.50000000000000011"/>
    <n v="0"/>
    <x v="7"/>
  </r>
  <r>
    <s v="SHELL"/>
    <x v="1"/>
    <d v="2013-03-02T00:00:00"/>
    <s v="CON"/>
    <s v="O500"/>
    <x v="145"/>
    <x v="146"/>
    <n v="514997"/>
    <n v="150300"/>
    <n v="0"/>
    <n v="0"/>
    <n v="0"/>
    <n v="4.5999999999999996"/>
    <n v="7.2"/>
    <n v="41.9"/>
    <m/>
    <n v="-1"/>
    <s v="Oscura"/>
    <n v="61.4"/>
    <n v="3.1"/>
    <n v="17"/>
    <n v="1.3"/>
    <n v="5.2"/>
    <n v="15.1"/>
    <n v="0.8"/>
    <n v="1.6"/>
    <n v="0"/>
    <n v="19.399999999999999"/>
    <n v="21.5"/>
    <n v="0.4"/>
    <n v="61"/>
    <n v="0.20333333333333692"/>
    <n v="3"/>
    <n v="1.999999999999752E-2"/>
    <n v="5"/>
    <n v="0.11111111111111063"/>
    <n v="15"/>
    <n v="0.50000000000000011"/>
    <n v="17"/>
    <n v="1"/>
    <n v="1"/>
    <n v="0.10000000000000014"/>
    <n v="0"/>
    <x v="8"/>
  </r>
  <r>
    <s v="CASTROL"/>
    <x v="1"/>
    <d v="2011-11-06T00:00:00"/>
    <s v="SIN"/>
    <s v="O500"/>
    <x v="146"/>
    <x v="347"/>
    <n v="883704"/>
    <n v="40421"/>
    <n v="0"/>
    <n v="2"/>
    <m/>
    <n v="1"/>
    <n v="7.2"/>
    <m/>
    <m/>
    <n v="0"/>
    <s v="Clara"/>
    <n v="39"/>
    <n v="23"/>
    <n v="5"/>
    <n v="0"/>
    <n v="5"/>
    <n v="5"/>
    <n v="0"/>
    <n v="0"/>
    <n v="0"/>
    <n v="28"/>
    <n v="2"/>
    <n v="0"/>
    <n v="39"/>
    <n v="0.13000000000000372"/>
    <n v="23"/>
    <n v="0.15333333333333082"/>
    <n v="5"/>
    <n v="0.11111111111111063"/>
    <n v="5"/>
    <n v="0.16666666666666685"/>
    <n v="5"/>
    <n v="0.33333333333333348"/>
    <n v="0"/>
    <n v="1.3877787807814457E-16"/>
    <n v="1"/>
    <x v="0"/>
  </r>
  <r>
    <m/>
    <x v="1"/>
    <d v="2011-11-06T00:00:00"/>
    <s v="SIN"/>
    <s v="O500"/>
    <x v="146"/>
    <x v="377"/>
    <n v="843395"/>
    <n v="88768"/>
    <n v="0"/>
    <n v="4"/>
    <m/>
    <n v="3"/>
    <n v="6.2"/>
    <m/>
    <m/>
    <n v="0.86"/>
    <m/>
    <n v="122"/>
    <n v="83"/>
    <n v="26"/>
    <n v="0"/>
    <n v="16"/>
    <n v="13"/>
    <n v="0"/>
    <n v="0"/>
    <n v="1"/>
    <n v="37"/>
    <n v="4"/>
    <n v="1"/>
    <n v="122"/>
    <n v="0.40666666666667117"/>
    <n v="83"/>
    <n v="0.55333333333333046"/>
    <n v="16"/>
    <n v="0.35555555555555501"/>
    <n v="13"/>
    <n v="0.43333333333333346"/>
    <n v="26"/>
    <n v="1"/>
    <n v="0"/>
    <n v="1.3877787807814457E-16"/>
    <n v="0"/>
    <x v="1"/>
  </r>
  <r>
    <m/>
    <x v="1"/>
    <d v="2011-11-06T00:00:00"/>
    <s v="SIN"/>
    <s v="O500"/>
    <x v="146"/>
    <x v="95"/>
    <n v="804241"/>
    <n v="49614"/>
    <n v="0"/>
    <n v="3"/>
    <m/>
    <n v="3"/>
    <n v="6.1"/>
    <m/>
    <m/>
    <n v="0.34"/>
    <m/>
    <n v="85"/>
    <n v="52"/>
    <n v="43"/>
    <n v="0"/>
    <n v="6"/>
    <n v="10"/>
    <n v="0"/>
    <n v="0"/>
    <n v="0"/>
    <n v="40"/>
    <n v="5"/>
    <n v="1"/>
    <n v="85"/>
    <n v="0.28333333333333705"/>
    <n v="52"/>
    <n v="0.34666666666666379"/>
    <n v="6"/>
    <n v="0.13333333333333286"/>
    <n v="10"/>
    <n v="0.33339999999999997"/>
    <n v="43"/>
    <n v="1"/>
    <n v="0"/>
    <n v="1.3877787807814457E-16"/>
    <n v="0"/>
    <x v="2"/>
  </r>
  <r>
    <s v="CASTROL"/>
    <x v="1"/>
    <d v="2011-11-06T00:00:00"/>
    <s v="SIN"/>
    <s v="O500"/>
    <x v="146"/>
    <x v="25"/>
    <n v="752461"/>
    <n v="65878"/>
    <n v="0"/>
    <n v="5"/>
    <m/>
    <n v="2"/>
    <n v="6.3280000000000003"/>
    <n v="29.6"/>
    <n v="1.31"/>
    <n v="0.38"/>
    <m/>
    <n v="44"/>
    <n v="33"/>
    <n v="5"/>
    <n v="0"/>
    <n v="4"/>
    <n v="4"/>
    <n v="0"/>
    <m/>
    <n v="0"/>
    <n v="29"/>
    <n v="1"/>
    <n v="0"/>
    <n v="44"/>
    <n v="0.14666666666667036"/>
    <n v="33"/>
    <n v="0.21999999999999736"/>
    <n v="4"/>
    <n v="8.8888888888888407E-2"/>
    <n v="4"/>
    <n v="0.13333333333333353"/>
    <n v="5"/>
    <n v="0.33333333333333348"/>
    <n v="0"/>
    <n v="1.3877787807814457E-16"/>
    <n v="0"/>
    <x v="3"/>
  </r>
  <r>
    <s v="CASTROL"/>
    <x v="1"/>
    <d v="2011-11-06T00:00:00"/>
    <s v="SIN"/>
    <s v="O500"/>
    <x v="146"/>
    <x v="33"/>
    <n v="734241"/>
    <n v="47638"/>
    <n v="0"/>
    <n v="2"/>
    <m/>
    <n v="1"/>
    <n v="6"/>
    <m/>
    <m/>
    <n v="0.14000000000000001"/>
    <m/>
    <n v="54"/>
    <n v="35"/>
    <n v="3"/>
    <n v="0"/>
    <n v="4"/>
    <n v="7"/>
    <n v="0"/>
    <n v="0"/>
    <n v="1"/>
    <n v="26"/>
    <n v="2"/>
    <n v="0"/>
    <n v="54"/>
    <n v="0.18000000000000363"/>
    <n v="35"/>
    <n v="0.23333333333333067"/>
    <n v="4"/>
    <n v="8.8888888888888407E-2"/>
    <n v="7"/>
    <n v="0.2333333333333335"/>
    <n v="3"/>
    <n v="0.20000000000000018"/>
    <n v="0"/>
    <n v="1.3877787807814457E-16"/>
    <n v="0"/>
    <x v="4"/>
  </r>
  <r>
    <s v="CASTROL"/>
    <x v="1"/>
    <d v="2011-11-06T00:00:00"/>
    <s v="SIN"/>
    <s v="O500"/>
    <x v="146"/>
    <x v="279"/>
    <n v="666891"/>
    <n v="30867"/>
    <n v="0"/>
    <n v="6"/>
    <m/>
    <n v="4"/>
    <n v="6.2"/>
    <m/>
    <m/>
    <n v="0.76"/>
    <m/>
    <n v="71"/>
    <n v="37"/>
    <n v="3"/>
    <n v="0"/>
    <n v="8"/>
    <n v="9"/>
    <n v="0"/>
    <n v="0"/>
    <n v="0"/>
    <n v="38"/>
    <n v="4"/>
    <n v="1"/>
    <n v="71"/>
    <n v="0.23666666666667019"/>
    <n v="37"/>
    <n v="0.24666666666666398"/>
    <n v="8"/>
    <n v="0.17777777777777731"/>
    <n v="9"/>
    <n v="0.30000000000000016"/>
    <n v="3"/>
    <n v="0.20000000000000018"/>
    <n v="0"/>
    <n v="1.3877787807814457E-16"/>
    <n v="0"/>
    <x v="5"/>
  </r>
  <r>
    <s v="CASTROL"/>
    <x v="1"/>
    <d v="2011-11-06T00:00:00"/>
    <s v="SIN"/>
    <s v="O500"/>
    <x v="146"/>
    <x v="62"/>
    <n v="636024"/>
    <n v="59543"/>
    <n v="0"/>
    <n v="4"/>
    <m/>
    <n v="9"/>
    <n v="7.1"/>
    <n v="36.5"/>
    <n v="1"/>
    <n v="0"/>
    <s v="Clara"/>
    <n v="73"/>
    <n v="41"/>
    <n v="3"/>
    <n v="0"/>
    <n v="8"/>
    <n v="5"/>
    <n v="0"/>
    <n v="0"/>
    <n v="0"/>
    <n v="30"/>
    <n v="10"/>
    <n v="1"/>
    <n v="73"/>
    <n v="0.24333333333333684"/>
    <n v="41"/>
    <n v="0.2733333333333306"/>
    <n v="8"/>
    <n v="0.17777777777777731"/>
    <n v="5"/>
    <n v="0.16666666666666685"/>
    <n v="3"/>
    <n v="0.20000000000000018"/>
    <n v="0"/>
    <n v="1.3877787807814457E-16"/>
    <n v="0"/>
    <x v="6"/>
  </r>
  <r>
    <s v="CASTROL"/>
    <x v="1"/>
    <d v="2011-11-06T00:00:00"/>
    <s v="SIN"/>
    <s v="O500"/>
    <x v="146"/>
    <x v="103"/>
    <n v="605538"/>
    <n v="29057"/>
    <n v="0"/>
    <n v="4"/>
    <n v="0"/>
    <n v="8"/>
    <n v="7"/>
    <n v="36.700000000000003"/>
    <n v="0.3"/>
    <n v="0"/>
    <s v="Clara"/>
    <n v="43"/>
    <n v="25"/>
    <n v="3"/>
    <n v="0"/>
    <n v="5"/>
    <n v="4"/>
    <n v="0"/>
    <n v="0"/>
    <n v="0"/>
    <n v="32"/>
    <n v="9"/>
    <n v="2"/>
    <n v="43"/>
    <n v="0.14333333333333703"/>
    <n v="25"/>
    <n v="0.16666666666666413"/>
    <n v="5"/>
    <n v="0.11111111111111063"/>
    <n v="4"/>
    <n v="0.13333333333333353"/>
    <n v="3"/>
    <n v="0.20000000000000018"/>
    <n v="0"/>
    <n v="1.3877787807814457E-16"/>
    <n v="0"/>
    <x v="7"/>
  </r>
  <r>
    <s v="CASTROL"/>
    <x v="1"/>
    <d v="2011-11-06T00:00:00"/>
    <s v="SIN"/>
    <s v="O500"/>
    <x v="146"/>
    <x v="500"/>
    <n v="546204"/>
    <n v="119492"/>
    <n v="0"/>
    <n v="2"/>
    <n v="0"/>
    <n v="15.8"/>
    <n v="7.1"/>
    <n v="37.5"/>
    <m/>
    <n v="-1"/>
    <s v="Oscura"/>
    <n v="205.7"/>
    <n v="83.9"/>
    <n v="9.6999999999999993"/>
    <n v="1.9"/>
    <n v="17.7"/>
    <n v="36.5"/>
    <n v="1.1000000000000001"/>
    <n v="0"/>
    <n v="0"/>
    <n v="172.3"/>
    <n v="55.2"/>
    <n v="0.9"/>
    <n v="206"/>
    <n v="0.68666666666666987"/>
    <n v="84"/>
    <n v="0.55999999999999717"/>
    <n v="18"/>
    <n v="0.39999999999999941"/>
    <n v="37"/>
    <n v="1"/>
    <n v="10"/>
    <n v="0.66666666666666674"/>
    <n v="2"/>
    <n v="0.20000000000000015"/>
    <n v="0"/>
    <x v="8"/>
  </r>
  <r>
    <s v="SHELL"/>
    <x v="1"/>
    <d v="2011-11-06T00:00:00"/>
    <s v="SIN"/>
    <s v="O500"/>
    <x v="146"/>
    <x v="37"/>
    <n v="532369"/>
    <n v="84218"/>
    <n v="0"/>
    <n v="0"/>
    <n v="0"/>
    <n v="25.6"/>
    <n v="6.6"/>
    <n v="20"/>
    <m/>
    <n v="-1"/>
    <s v="Oscura"/>
    <n v="74.2"/>
    <n v="0.8"/>
    <n v="6.1"/>
    <n v="1.2"/>
    <n v="0"/>
    <n v="21.7"/>
    <n v="1.2"/>
    <n v="0"/>
    <n v="0"/>
    <n v="107.3"/>
    <n v="32.4"/>
    <n v="2.2999999999999998"/>
    <n v="74"/>
    <n v="0.24666666666667017"/>
    <n v="1"/>
    <n v="6.6666666666641847E-3"/>
    <n v="0"/>
    <n v="-4.9266146717741321E-16"/>
    <n v="22"/>
    <n v="0.73333333333333339"/>
    <n v="6"/>
    <n v="0.40000000000000013"/>
    <n v="1"/>
    <n v="0.10000000000000014"/>
    <n v="0"/>
    <x v="9"/>
  </r>
  <r>
    <s v="CASTROL"/>
    <x v="1"/>
    <d v="2011-11-06T00:00:00"/>
    <s v="SIN"/>
    <s v="O500"/>
    <x v="146"/>
    <x v="280"/>
    <n v="516468"/>
    <n v="89756"/>
    <n v="0"/>
    <n v="0"/>
    <n v="0"/>
    <n v="15.2"/>
    <n v="7"/>
    <n v="38.799999999999997"/>
    <m/>
    <n v="-1"/>
    <s v="Oscura"/>
    <n v="0"/>
    <n v="1.2"/>
    <n v="9"/>
    <n v="5"/>
    <n v="0"/>
    <n v="41.2"/>
    <n v="1.3"/>
    <n v="0"/>
    <n v="0"/>
    <n v="560.5"/>
    <n v="19.100000000000001"/>
    <n v="0.5"/>
    <n v="0"/>
    <n v="3.8380756905986857E-15"/>
    <n v="1"/>
    <n v="6.6666666666641847E-3"/>
    <n v="0"/>
    <n v="-4.9266146717741321E-16"/>
    <n v="41"/>
    <n v="1"/>
    <n v="9"/>
    <n v="0.60000000000000009"/>
    <n v="5"/>
    <n v="0.50000000000000011"/>
    <n v="0"/>
    <x v="10"/>
  </r>
  <r>
    <s v="Shell ATF VM"/>
    <x v="1"/>
    <d v="2011-11-06T00:00:00"/>
    <s v="SIN"/>
    <s v="O500"/>
    <x v="146"/>
    <x v="230"/>
    <n v="485878"/>
    <n v="59166"/>
    <n v="0"/>
    <n v="0"/>
    <n v="0"/>
    <n v="7.2"/>
    <n v="7"/>
    <n v="38.1"/>
    <m/>
    <n v="-1"/>
    <s v="Oscura"/>
    <n v="125.9"/>
    <n v="48.3"/>
    <n v="8.5"/>
    <n v="3.6"/>
    <n v="10.8"/>
    <n v="24.4"/>
    <n v="1"/>
    <n v="1.6"/>
    <n v="0"/>
    <n v="471.7"/>
    <n v="60.2"/>
    <n v="11.6"/>
    <n v="126"/>
    <n v="0.42000000000000459"/>
    <n v="48"/>
    <n v="0.31999999999999718"/>
    <n v="11"/>
    <n v="0.24444444444444399"/>
    <n v="24"/>
    <n v="0.8"/>
    <n v="9"/>
    <n v="0.60000000000000009"/>
    <n v="4"/>
    <n v="0.40000000000000013"/>
    <n v="0"/>
    <x v="11"/>
  </r>
  <r>
    <s v="SHELL"/>
    <x v="1"/>
    <d v="2011-11-06T00:00:00"/>
    <s v="SIN"/>
    <s v="O500"/>
    <x v="146"/>
    <x v="516"/>
    <n v="486391"/>
    <n v="149791"/>
    <n v="0"/>
    <n v="0"/>
    <n v="0"/>
    <n v="17"/>
    <n v="6.8"/>
    <n v="36.4"/>
    <m/>
    <n v="-1"/>
    <s v="Oscura"/>
    <n v="65.3"/>
    <n v="50.5"/>
    <n v="9.9"/>
    <n v="0"/>
    <n v="12.4"/>
    <n v="17.899999999999999"/>
    <n v="1.1000000000000001"/>
    <n v="0"/>
    <n v="0"/>
    <n v="152.30000000000001"/>
    <n v="36.4"/>
    <n v="3"/>
    <n v="65"/>
    <n v="0.21666666666667023"/>
    <n v="51"/>
    <n v="0.33999999999999714"/>
    <n v="12"/>
    <n v="0.26666666666666622"/>
    <n v="18"/>
    <n v="0.60000000000000009"/>
    <n v="10"/>
    <n v="0.66666666666666674"/>
    <n v="0"/>
    <n v="1.3877787807814457E-16"/>
    <n v="0"/>
    <x v="12"/>
  </r>
  <r>
    <s v="CASTROL"/>
    <x v="1"/>
    <d v="2014-12-29T00:00:00"/>
    <s v="SIN"/>
    <s v="O500"/>
    <x v="147"/>
    <x v="263"/>
    <n v="850641"/>
    <n v="26394"/>
    <n v="0"/>
    <n v="6"/>
    <m/>
    <n v="21"/>
    <n v="7.1"/>
    <m/>
    <m/>
    <n v="0.02"/>
    <s v="Clara"/>
    <n v="59"/>
    <n v="65"/>
    <n v="0"/>
    <n v="0"/>
    <n v="7"/>
    <n v="8"/>
    <n v="1"/>
    <n v="0"/>
    <n v="0"/>
    <n v="35"/>
    <n v="5"/>
    <n v="1"/>
    <n v="59"/>
    <n v="0.19666666666667026"/>
    <n v="65"/>
    <n v="0.4333333333333303"/>
    <n v="7"/>
    <n v="0.15555555555555509"/>
    <n v="8"/>
    <n v="0.26666666666666683"/>
    <n v="0"/>
    <n v="1.9428902930940239E-16"/>
    <n v="0"/>
    <n v="1.3877787807814457E-16"/>
    <n v="1"/>
    <x v="0"/>
  </r>
  <r>
    <m/>
    <x v="1"/>
    <d v="2014-12-29T00:00:00"/>
    <s v="SIN"/>
    <s v="O500"/>
    <x v="147"/>
    <x v="517"/>
    <n v="819596"/>
    <n v="48045"/>
    <n v="0"/>
    <n v="22"/>
    <m/>
    <n v="4"/>
    <n v="5.9"/>
    <m/>
    <m/>
    <n v="7.0000000000000007E-2"/>
    <m/>
    <n v="223"/>
    <n v="94"/>
    <n v="19"/>
    <n v="1"/>
    <n v="23"/>
    <n v="21"/>
    <n v="1"/>
    <n v="2"/>
    <n v="2"/>
    <n v="70"/>
    <n v="15"/>
    <n v="3"/>
    <n v="223"/>
    <n v="0.74333333333333595"/>
    <n v="94"/>
    <n v="0.62666666666666426"/>
    <n v="23"/>
    <n v="0.51111111111111041"/>
    <n v="21"/>
    <n v="0.70000000000000007"/>
    <n v="19"/>
    <n v="1"/>
    <n v="1"/>
    <n v="0.10000000000000014"/>
    <n v="0"/>
    <x v="1"/>
  </r>
  <r>
    <s v="SHELL"/>
    <x v="1"/>
    <d v="2014-12-29T00:00:00"/>
    <s v="SIN"/>
    <s v="O500"/>
    <x v="147"/>
    <x v="139"/>
    <n v="768502"/>
    <n v="52544"/>
    <n v="0"/>
    <n v="8"/>
    <m/>
    <n v="2"/>
    <n v="5.9020000000000001"/>
    <n v="27.82"/>
    <n v="1.28"/>
    <n v="0.21"/>
    <m/>
    <n v="100"/>
    <n v="64"/>
    <n v="2"/>
    <n v="0"/>
    <n v="6"/>
    <n v="12"/>
    <n v="0"/>
    <m/>
    <n v="0"/>
    <n v="38"/>
    <n v="4"/>
    <n v="0"/>
    <n v="100"/>
    <n v="0.33333333333333737"/>
    <n v="64"/>
    <n v="0.42666666666666364"/>
    <n v="6"/>
    <n v="0.13333333333333286"/>
    <n v="12"/>
    <n v="0.40000000000000013"/>
    <n v="2"/>
    <n v="0.13333333333333353"/>
    <n v="0"/>
    <n v="1.3877787807814457E-16"/>
    <n v="0"/>
    <x v="2"/>
  </r>
  <r>
    <s v="CASTROL"/>
    <x v="1"/>
    <d v="2014-12-29T00:00:00"/>
    <s v="SIN"/>
    <s v="O500"/>
    <x v="147"/>
    <x v="352"/>
    <n v="762372"/>
    <n v="46414"/>
    <n v="0"/>
    <n v="2"/>
    <m/>
    <n v="2"/>
    <n v="5.8"/>
    <m/>
    <m/>
    <n v="0.25"/>
    <m/>
    <n v="96"/>
    <n v="31"/>
    <n v="2"/>
    <n v="0"/>
    <n v="5"/>
    <n v="12"/>
    <n v="0"/>
    <n v="0"/>
    <n v="0"/>
    <n v="29"/>
    <n v="4"/>
    <n v="0"/>
    <n v="96"/>
    <n v="0.32000000000000395"/>
    <n v="31"/>
    <n v="0.20666666666666406"/>
    <n v="5"/>
    <n v="0.11111111111111063"/>
    <n v="12"/>
    <n v="0.40000000000000013"/>
    <n v="2"/>
    <n v="0.13333333333333353"/>
    <n v="0"/>
    <n v="1.3877787807814457E-16"/>
    <n v="0"/>
    <x v="3"/>
  </r>
  <r>
    <s v="CASTROL"/>
    <x v="1"/>
    <d v="2014-12-29T00:00:00"/>
    <s v="CON"/>
    <s v="O500"/>
    <x v="147"/>
    <x v="91"/>
    <n v="749451"/>
    <n v="33493"/>
    <n v="0"/>
    <n v="3"/>
    <m/>
    <n v="2"/>
    <n v="6"/>
    <m/>
    <m/>
    <n v="0.27"/>
    <m/>
    <n v="109"/>
    <n v="32"/>
    <n v="3"/>
    <n v="0"/>
    <n v="5"/>
    <n v="12"/>
    <n v="0"/>
    <n v="0"/>
    <n v="0"/>
    <n v="41"/>
    <n v="5"/>
    <n v="0"/>
    <n v="109"/>
    <n v="0.36333333333333756"/>
    <n v="32"/>
    <n v="0.21333333333333071"/>
    <n v="5"/>
    <n v="0.11111111111111063"/>
    <n v="12"/>
    <n v="0.40000000000000013"/>
    <n v="3"/>
    <n v="0.20000000000000018"/>
    <n v="0"/>
    <n v="1.3877787807814457E-16"/>
    <n v="0"/>
    <x v="4"/>
  </r>
  <r>
    <s v="CASTROL"/>
    <x v="1"/>
    <d v="2014-12-29T00:00:00"/>
    <s v="CON"/>
    <s v="O500"/>
    <x v="147"/>
    <x v="165"/>
    <n v="709743"/>
    <n v="108366"/>
    <n v="0"/>
    <n v="2"/>
    <m/>
    <n v="1"/>
    <n v="6.5"/>
    <n v="31.2"/>
    <n v="1.47"/>
    <n v="0.03"/>
    <m/>
    <n v="37"/>
    <n v="28"/>
    <n v="1"/>
    <n v="0"/>
    <n v="3"/>
    <n v="4"/>
    <n v="0"/>
    <n v="0"/>
    <n v="0"/>
    <n v="30"/>
    <n v="2"/>
    <n v="1"/>
    <n v="37"/>
    <n v="0.12333333333333707"/>
    <n v="28"/>
    <n v="0.18666666666666409"/>
    <n v="3"/>
    <n v="6.666666666666618E-2"/>
    <n v="4"/>
    <n v="0.13333333333333353"/>
    <n v="1"/>
    <n v="6.666666666666686E-2"/>
    <n v="0"/>
    <n v="1.3877787807814457E-16"/>
    <n v="0"/>
    <x v="5"/>
  </r>
  <r>
    <s v="CASTROL"/>
    <x v="1"/>
    <d v="2014-12-29T00:00:00"/>
    <s v="CON"/>
    <s v="O500"/>
    <x v="147"/>
    <x v="518"/>
    <n v="673550"/>
    <n v="72173"/>
    <n v="0"/>
    <n v="3"/>
    <m/>
    <n v="15"/>
    <n v="7.2"/>
    <n v="37.700000000000003"/>
    <n v="0.35"/>
    <n v="0.05"/>
    <s v=""/>
    <n v="248"/>
    <n v="87"/>
    <n v="3"/>
    <n v="0"/>
    <n v="12"/>
    <n v="16"/>
    <n v="1"/>
    <n v="1"/>
    <n v="1"/>
    <n v="90"/>
    <n v="48"/>
    <n v="2"/>
    <n v="248"/>
    <n v="0.82666666666666844"/>
    <n v="87"/>
    <n v="0.5799999999999973"/>
    <n v="12"/>
    <n v="0.26666666666666622"/>
    <n v="16"/>
    <n v="0.53333333333333344"/>
    <n v="3"/>
    <n v="0.20000000000000018"/>
    <n v="0"/>
    <n v="1.3877787807814457E-16"/>
    <n v="0"/>
    <x v="6"/>
  </r>
  <r>
    <s v="CASTROL"/>
    <x v="1"/>
    <d v="2014-12-29T00:00:00"/>
    <s v="CON"/>
    <s v="O500"/>
    <x v="147"/>
    <x v="11"/>
    <n v="633942"/>
    <n v="32565"/>
    <n v="0"/>
    <n v="3"/>
    <n v="0"/>
    <n v="12"/>
    <n v="7.1"/>
    <n v="36.200000000000003"/>
    <n v="0.9"/>
    <n v="0.1"/>
    <s v="Clara"/>
    <n v="49"/>
    <n v="39"/>
    <n v="2"/>
    <n v="0"/>
    <n v="7"/>
    <n v="7"/>
    <n v="0"/>
    <n v="0"/>
    <n v="0"/>
    <n v="25"/>
    <n v="5"/>
    <n v="1"/>
    <n v="49"/>
    <n v="0.16333333333333699"/>
    <n v="39"/>
    <n v="0.25999999999999729"/>
    <n v="7"/>
    <n v="0.15555555555555509"/>
    <n v="7"/>
    <n v="0.2333333333333335"/>
    <n v="2"/>
    <n v="0.13333333333333353"/>
    <n v="0"/>
    <n v="1.3877787807814457E-16"/>
    <n v="0"/>
    <x v="7"/>
  </r>
  <r>
    <s v="CASTROL"/>
    <x v="1"/>
    <d v="2014-12-29T00:00:00"/>
    <s v="CON"/>
    <s v="O500"/>
    <x v="147"/>
    <x v="451"/>
    <n v="566487"/>
    <n v="93058"/>
    <n v="0"/>
    <n v="3"/>
    <n v="0"/>
    <n v="-1"/>
    <n v="7.2"/>
    <n v="37.4"/>
    <m/>
    <n v="-1"/>
    <s v="Oscura"/>
    <n v="356"/>
    <n v="93"/>
    <n v="21"/>
    <n v="0"/>
    <n v="23"/>
    <n v="24"/>
    <n v="-1"/>
    <n v="-1"/>
    <n v="-1"/>
    <n v="-1"/>
    <n v="-1"/>
    <n v="-1"/>
    <n v="356"/>
    <n v="1.3"/>
    <n v="93"/>
    <n v="0.62"/>
    <n v="23"/>
    <n v="0.51111111111111041"/>
    <n v="24"/>
    <n v="0.8"/>
    <n v="21"/>
    <n v="1"/>
    <n v="0"/>
    <n v="1.3877787807814457E-16"/>
    <n v="0"/>
    <x v="8"/>
  </r>
  <r>
    <s v="CASTROL"/>
    <x v="1"/>
    <d v="2014-12-29T00:00:00"/>
    <s v="CON"/>
    <s v="O500"/>
    <x v="147"/>
    <x v="373"/>
    <n v="545857"/>
    <n v="151591"/>
    <n v="0"/>
    <n v="0"/>
    <n v="0"/>
    <n v="26.7"/>
    <n v="7"/>
    <n v="39.9"/>
    <m/>
    <n v="-1"/>
    <s v="Oscura"/>
    <n v="0"/>
    <n v="0.8"/>
    <n v="11.1"/>
    <n v="2.2000000000000002"/>
    <n v="0"/>
    <n v="32.1"/>
    <n v="0.7"/>
    <n v="0"/>
    <n v="0"/>
    <n v="77.8"/>
    <n v="11.7"/>
    <n v="4.4000000000000004"/>
    <n v="0"/>
    <n v="3.8380756905986857E-15"/>
    <n v="1"/>
    <n v="6.6666666666641847E-3"/>
    <n v="0"/>
    <n v="-4.9266146717741321E-16"/>
    <n v="32"/>
    <n v="1"/>
    <n v="11"/>
    <n v="0.73333333333333339"/>
    <n v="2"/>
    <n v="0.20000000000000015"/>
    <n v="0"/>
    <x v="9"/>
  </r>
  <r>
    <m/>
    <x v="1"/>
    <d v="2011-11-13T00:00:00"/>
    <s v="SIN"/>
    <s v="O500"/>
    <x v="148"/>
    <x v="401"/>
    <n v="843287"/>
    <n v="80741"/>
    <n v="0"/>
    <n v="6"/>
    <m/>
    <n v="3"/>
    <n v="6"/>
    <m/>
    <m/>
    <n v="0.41"/>
    <m/>
    <n v="62"/>
    <n v="102"/>
    <n v="20"/>
    <n v="0"/>
    <n v="10"/>
    <n v="6"/>
    <n v="0"/>
    <n v="1"/>
    <n v="0"/>
    <n v="37"/>
    <n v="9"/>
    <n v="1"/>
    <n v="62"/>
    <n v="0.20666666666667025"/>
    <n v="102"/>
    <n v="0.67999999999999794"/>
    <n v="10"/>
    <n v="0.22222222222222177"/>
    <n v="6"/>
    <n v="0.20000000000000018"/>
    <n v="20"/>
    <n v="1"/>
    <n v="0"/>
    <n v="1.3877787807814457E-16"/>
    <n v="1"/>
    <x v="0"/>
  </r>
  <r>
    <m/>
    <x v="1"/>
    <d v="2011-11-13T00:00:00"/>
    <s v="SIN"/>
    <s v="O500"/>
    <x v="148"/>
    <x v="519"/>
    <n v="814726"/>
    <n v="52180"/>
    <n v="0"/>
    <n v="2"/>
    <m/>
    <n v="3"/>
    <n v="6.3"/>
    <m/>
    <m/>
    <n v="0.52"/>
    <m/>
    <n v="53"/>
    <n v="58"/>
    <n v="31"/>
    <n v="0"/>
    <n v="6"/>
    <n v="5"/>
    <n v="1"/>
    <n v="0"/>
    <n v="0"/>
    <n v="39"/>
    <n v="5"/>
    <n v="1"/>
    <n v="53"/>
    <n v="0.1766666666666703"/>
    <n v="58"/>
    <n v="0.38666666666666372"/>
    <n v="6"/>
    <n v="0.13333333333333286"/>
    <n v="5"/>
    <n v="0.16666666666666685"/>
    <n v="31"/>
    <n v="1"/>
    <n v="0"/>
    <n v="1.3877787807814457E-16"/>
    <n v="0"/>
    <x v="1"/>
  </r>
  <r>
    <m/>
    <x v="1"/>
    <d v="2011-11-13T00:00:00"/>
    <s v="SIN"/>
    <s v="O500"/>
    <x v="148"/>
    <x v="510"/>
    <n v="804109"/>
    <n v="41563"/>
    <n v="0"/>
    <n v="2"/>
    <m/>
    <n v="2"/>
    <n v="6.3"/>
    <m/>
    <m/>
    <n v="0.52"/>
    <m/>
    <n v="56"/>
    <n v="52"/>
    <n v="33"/>
    <n v="0"/>
    <n v="5"/>
    <n v="6"/>
    <n v="0"/>
    <n v="0"/>
    <n v="0"/>
    <n v="53"/>
    <n v="6"/>
    <n v="1"/>
    <n v="56"/>
    <n v="0.18666666666667028"/>
    <n v="52"/>
    <n v="0.34666666666666379"/>
    <n v="5"/>
    <n v="0.11111111111111063"/>
    <n v="6"/>
    <n v="0.20000000000000018"/>
    <n v="33"/>
    <n v="1"/>
    <n v="0"/>
    <n v="1.3877787807814457E-16"/>
    <n v="0"/>
    <x v="2"/>
  </r>
  <r>
    <s v="Shell ATF VM"/>
    <x v="1"/>
    <d v="2011-11-13T00:00:00"/>
    <s v="SIN"/>
    <s v="O500"/>
    <x v="148"/>
    <x v="424"/>
    <n v="494280"/>
    <n v="73646"/>
    <n v="0"/>
    <n v="3"/>
    <m/>
    <n v="5"/>
    <n v="5.8860000000000001"/>
    <n v="27.69"/>
    <n v="1.3"/>
    <n v="0.53"/>
    <m/>
    <n v="99"/>
    <n v="62"/>
    <n v="4"/>
    <n v="0"/>
    <n v="7"/>
    <n v="9"/>
    <n v="0"/>
    <m/>
    <n v="0"/>
    <n v="30"/>
    <n v="4"/>
    <n v="0"/>
    <n v="99"/>
    <n v="0.33000000000000401"/>
    <n v="62"/>
    <n v="0.41333333333333033"/>
    <n v="7"/>
    <n v="0.15555555555555509"/>
    <n v="9"/>
    <n v="0.30000000000000016"/>
    <n v="4"/>
    <n v="0.26666666666666683"/>
    <n v="0"/>
    <n v="1.3877787807814457E-16"/>
    <n v="0"/>
    <x v="3"/>
  </r>
  <r>
    <s v="SHELL"/>
    <x v="1"/>
    <d v="2011-11-13T00:00:00"/>
    <s v="SIN"/>
    <s v="O500"/>
    <x v="148"/>
    <x v="13"/>
    <n v="771532"/>
    <n v="25351"/>
    <n v="0"/>
    <n v="4"/>
    <m/>
    <n v="4"/>
    <n v="6.0869999999999997"/>
    <n v="29"/>
    <n v="1.17"/>
    <n v="7.0000000000000007E-2"/>
    <m/>
    <n v="44"/>
    <n v="61"/>
    <n v="6"/>
    <n v="0"/>
    <n v="10"/>
    <n v="4"/>
    <n v="0"/>
    <m/>
    <n v="0"/>
    <n v="33"/>
    <n v="3"/>
    <n v="2"/>
    <n v="44"/>
    <n v="0.14666666666667036"/>
    <n v="61"/>
    <n v="0.40666666666666368"/>
    <n v="10"/>
    <n v="0.22222222222222177"/>
    <n v="4"/>
    <n v="0.13333333333333353"/>
    <n v="6"/>
    <n v="0.40000000000000013"/>
    <n v="0"/>
    <n v="1.3877787807814457E-16"/>
    <n v="0"/>
    <x v="4"/>
  </r>
  <r>
    <s v="SHELL"/>
    <x v="1"/>
    <d v="2011-11-13T00:00:00"/>
    <s v="SIN"/>
    <s v="O500"/>
    <x v="148"/>
    <x v="91"/>
    <n v="759231"/>
    <n v="13050"/>
    <n v="0"/>
    <n v="4"/>
    <m/>
    <n v="3"/>
    <n v="6.4"/>
    <m/>
    <m/>
    <n v="0.08"/>
    <m/>
    <n v="30"/>
    <n v="39"/>
    <n v="7"/>
    <n v="0"/>
    <n v="5"/>
    <n v="5"/>
    <n v="0"/>
    <n v="0"/>
    <n v="1"/>
    <n v="37"/>
    <n v="4"/>
    <n v="1"/>
    <n v="30"/>
    <n v="0.10000000000000378"/>
    <n v="39"/>
    <n v="0.25999999999999729"/>
    <n v="5"/>
    <n v="0.11111111111111063"/>
    <n v="5"/>
    <n v="0.16666666666666685"/>
    <n v="7"/>
    <n v="0.46666666666666679"/>
    <n v="0"/>
    <n v="1.3877787807814457E-16"/>
    <n v="0"/>
    <x v="5"/>
  </r>
  <r>
    <s v="CASTROL"/>
    <x v="1"/>
    <d v="2011-11-13T00:00:00"/>
    <s v="SIN"/>
    <s v="O500"/>
    <x v="148"/>
    <x v="97"/>
    <n v="720474"/>
    <n v="68092"/>
    <n v="0"/>
    <n v="1"/>
    <m/>
    <n v="1"/>
    <n v="6.9"/>
    <n v="35.1"/>
    <n v="1.21"/>
    <n v="0"/>
    <m/>
    <n v="78"/>
    <n v="34"/>
    <n v="2"/>
    <n v="0"/>
    <n v="4"/>
    <n v="6"/>
    <n v="0"/>
    <n v="0"/>
    <n v="0"/>
    <n v="32"/>
    <n v="2"/>
    <n v="1"/>
    <n v="78"/>
    <n v="0.26000000000000356"/>
    <n v="34"/>
    <n v="0.22666666666666402"/>
    <n v="4"/>
    <n v="8.8888888888888407E-2"/>
    <n v="6"/>
    <n v="0.20000000000000018"/>
    <n v="2"/>
    <n v="0.13333333333333353"/>
    <n v="0"/>
    <n v="1.3877787807814457E-16"/>
    <n v="0"/>
    <x v="6"/>
  </r>
  <r>
    <s v="CASTROL"/>
    <x v="1"/>
    <d v="2011-11-13T00:00:00"/>
    <s v="SIN"/>
    <s v="O500"/>
    <x v="148"/>
    <x v="154"/>
    <n v="683139"/>
    <n v="30757"/>
    <n v="0"/>
    <n v="1"/>
    <m/>
    <n v="1"/>
    <n v="7.1"/>
    <n v="35.200000000000003"/>
    <n v="1.1000000000000001"/>
    <n v="0.1"/>
    <s v="Clara"/>
    <n v="45"/>
    <n v="22"/>
    <n v="2"/>
    <n v="0"/>
    <n v="2"/>
    <n v="6"/>
    <n v="0"/>
    <n v="0"/>
    <n v="0"/>
    <n v="23"/>
    <n v="2"/>
    <n v="0"/>
    <n v="45"/>
    <n v="0.15000000000000369"/>
    <n v="22"/>
    <n v="0.14666666666666417"/>
    <n v="2"/>
    <n v="4.4444444444443953E-2"/>
    <n v="6"/>
    <n v="0.20000000000000018"/>
    <n v="2"/>
    <n v="0.13333333333333353"/>
    <n v="0"/>
    <n v="1.3877787807814457E-16"/>
    <n v="0"/>
    <x v="7"/>
  </r>
  <r>
    <s v="CASTROL"/>
    <x v="1"/>
    <d v="2011-11-13T00:00:00"/>
    <s v="SIN"/>
    <s v="O500"/>
    <x v="148"/>
    <x v="73"/>
    <n v="652382"/>
    <n v="185537"/>
    <n v="0"/>
    <n v="3"/>
    <n v="0"/>
    <n v="2"/>
    <n v="7.2"/>
    <n v="37.4"/>
    <n v="0"/>
    <n v="0.1"/>
    <s v="Clara"/>
    <n v="61"/>
    <n v="34"/>
    <n v="2"/>
    <n v="0"/>
    <n v="5"/>
    <n v="5"/>
    <n v="0"/>
    <n v="1"/>
    <n v="0"/>
    <n v="28"/>
    <n v="2"/>
    <n v="0"/>
    <n v="61"/>
    <n v="0.20333333333333692"/>
    <n v="34"/>
    <n v="0.22666666666666402"/>
    <n v="5"/>
    <n v="0.11111111111111063"/>
    <n v="5"/>
    <n v="0.16666666666666685"/>
    <n v="2"/>
    <n v="0.13333333333333353"/>
    <n v="0"/>
    <n v="1.3877787807814457E-16"/>
    <n v="0"/>
    <x v="8"/>
  </r>
  <r>
    <s v="CASTROL"/>
    <x v="1"/>
    <d v="2011-11-13T00:00:00"/>
    <s v="SIN"/>
    <s v="O500"/>
    <x v="148"/>
    <x v="520"/>
    <n v="619564"/>
    <n v="152719"/>
    <n v="0"/>
    <n v="3"/>
    <n v="-1"/>
    <n v="4"/>
    <n v="7.2"/>
    <n v="37"/>
    <n v="0.3"/>
    <n v="0.1"/>
    <s v="Clara"/>
    <n v="83"/>
    <n v="60"/>
    <n v="8"/>
    <n v="0"/>
    <n v="10"/>
    <n v="8"/>
    <n v="0"/>
    <n v="0"/>
    <n v="-1"/>
    <n v="35"/>
    <n v="5"/>
    <n v="1"/>
    <n v="83"/>
    <n v="0.27666666666667034"/>
    <n v="60"/>
    <n v="0.39999999999999702"/>
    <n v="10"/>
    <n v="0.22222222222222177"/>
    <n v="8"/>
    <n v="0.26666666666666683"/>
    <n v="8"/>
    <n v="0.53333333333333344"/>
    <n v="0"/>
    <n v="1.3877787807814457E-16"/>
    <n v="0"/>
    <x v="9"/>
  </r>
  <r>
    <s v="CASTROL"/>
    <x v="1"/>
    <d v="2011-11-13T00:00:00"/>
    <s v="SIN"/>
    <s v="O500"/>
    <x v="148"/>
    <x v="521"/>
    <n v="590583"/>
    <n v="123738"/>
    <n v="0"/>
    <n v="1.3"/>
    <n v="0"/>
    <n v="16.8"/>
    <n v="7"/>
    <n v="36.5"/>
    <m/>
    <n v="-1"/>
    <s v="Oscura"/>
    <n v="161.5"/>
    <n v="66.8"/>
    <n v="10.8"/>
    <n v="2.5"/>
    <n v="18.600000000000001"/>
    <n v="19.399999999999999"/>
    <n v="0.6"/>
    <n v="0"/>
    <n v="0"/>
    <n v="49.4"/>
    <n v="35.6"/>
    <n v="0.2"/>
    <n v="162"/>
    <n v="0.5400000000000047"/>
    <n v="67"/>
    <n v="0.4466666666666636"/>
    <n v="19"/>
    <n v="0.42222222222222161"/>
    <n v="19"/>
    <n v="0.63333333333333341"/>
    <n v="11"/>
    <n v="0.73333333333333339"/>
    <n v="3"/>
    <n v="0.30000000000000016"/>
    <n v="0"/>
    <x v="10"/>
  </r>
  <r>
    <s v="CASTROL"/>
    <x v="1"/>
    <d v="2011-11-13T00:00:00"/>
    <s v="SIN"/>
    <s v="O500"/>
    <x v="148"/>
    <x v="275"/>
    <n v="556718"/>
    <n v="89873"/>
    <n v="0"/>
    <n v="0"/>
    <n v="0"/>
    <n v="16.7"/>
    <n v="6.8"/>
    <n v="37.200000000000003"/>
    <m/>
    <n v="-1"/>
    <s v="Oscura"/>
    <n v="168.5"/>
    <n v="3.8"/>
    <n v="11.1"/>
    <n v="0.2"/>
    <n v="2.2000000000000002"/>
    <n v="23.5"/>
    <n v="0"/>
    <n v="1.9"/>
    <n v="0"/>
    <n v="30.1"/>
    <n v="34"/>
    <n v="0.9"/>
    <n v="169"/>
    <n v="0.56333333333333779"/>
    <n v="4"/>
    <n v="2.6666666666664188E-2"/>
    <n v="2"/>
    <n v="4.4444444444443953E-2"/>
    <n v="24"/>
    <n v="0.8"/>
    <n v="11"/>
    <n v="0.73333333333333339"/>
    <n v="0"/>
    <n v="1.3877787807814457E-16"/>
    <n v="0"/>
    <x v="11"/>
  </r>
  <r>
    <s v="CASTROL"/>
    <x v="1"/>
    <d v="2011-11-13T00:00:00"/>
    <s v="SIN"/>
    <s v="O500"/>
    <x v="148"/>
    <x v="522"/>
    <n v="515040"/>
    <n v="48195"/>
    <n v="0"/>
    <n v="0"/>
    <n v="0"/>
    <n v="17.399999999999999"/>
    <n v="6.7"/>
    <n v="35.799999999999997"/>
    <m/>
    <n v="-1"/>
    <s v="Oscura"/>
    <n v="77.099999999999994"/>
    <n v="50"/>
    <n v="5.7"/>
    <n v="1.6"/>
    <n v="12"/>
    <n v="13.1"/>
    <n v="0.7"/>
    <n v="0"/>
    <n v="0"/>
    <n v="233.2"/>
    <n v="41.9"/>
    <n v="19.3"/>
    <n v="77"/>
    <n v="0.25666666666667021"/>
    <n v="50"/>
    <n v="0.33333333333333048"/>
    <n v="12"/>
    <n v="0.26666666666666622"/>
    <n v="13"/>
    <n v="0.43333333333333346"/>
    <n v="6"/>
    <n v="0.40000000000000013"/>
    <n v="2"/>
    <n v="0.20000000000000015"/>
    <n v="0"/>
    <x v="12"/>
  </r>
  <r>
    <s v="CASTROL"/>
    <x v="1"/>
    <d v="2012-05-05T00:00:00"/>
    <s v="SIN"/>
    <s v="O500"/>
    <x v="149"/>
    <x v="347"/>
    <n v="883704"/>
    <n v="31012"/>
    <n v="0"/>
    <n v="3"/>
    <m/>
    <n v="1"/>
    <n v="7.1"/>
    <m/>
    <m/>
    <n v="0"/>
    <s v="Clara"/>
    <n v="24"/>
    <n v="47"/>
    <n v="5"/>
    <n v="0"/>
    <n v="6"/>
    <n v="3"/>
    <n v="0"/>
    <n v="0"/>
    <n v="0"/>
    <n v="29"/>
    <n v="2"/>
    <n v="0"/>
    <n v="24"/>
    <n v="8.0000000000003818E-2"/>
    <n v="47"/>
    <n v="0.31333333333333052"/>
    <n v="6"/>
    <n v="0.13333333333333286"/>
    <n v="3"/>
    <n v="0.1000000000000002"/>
    <n v="5"/>
    <n v="0.33333333333333348"/>
    <n v="0"/>
    <n v="1.3877787807814457E-16"/>
    <n v="1"/>
    <x v="0"/>
  </r>
  <r>
    <m/>
    <x v="1"/>
    <d v="2012-05-05T00:00:00"/>
    <s v="SIN"/>
    <s v="O500"/>
    <x v="149"/>
    <x v="456"/>
    <n v="852693"/>
    <n v="85316"/>
    <n v="0"/>
    <n v="9"/>
    <m/>
    <n v="6"/>
    <n v="5.7"/>
    <m/>
    <m/>
    <n v="0.4"/>
    <m/>
    <n v="109"/>
    <n v="141"/>
    <n v="21"/>
    <n v="1"/>
    <n v="28"/>
    <n v="10"/>
    <n v="1"/>
    <n v="1"/>
    <n v="1"/>
    <n v="39"/>
    <n v="8"/>
    <n v="2"/>
    <n v="109"/>
    <n v="0.36333333333333756"/>
    <n v="141"/>
    <n v="0.93999999999999961"/>
    <n v="28"/>
    <n v="0.62222222222222168"/>
    <n v="10"/>
    <n v="0.33339999999999997"/>
    <n v="21"/>
    <n v="1"/>
    <n v="1"/>
    <n v="0.10000000000000014"/>
    <n v="0"/>
    <x v="1"/>
  </r>
  <r>
    <s v="SHELL"/>
    <x v="1"/>
    <d v="2012-05-05T00:00:00"/>
    <s v="SIN"/>
    <s v="O500"/>
    <x v="149"/>
    <x v="25"/>
    <n v="519489"/>
    <n v="17616"/>
    <n v="0"/>
    <n v="1"/>
    <m/>
    <n v="4"/>
    <n v="6.1909999999999998"/>
    <n v="28.69"/>
    <n v="1.25"/>
    <n v="0.04"/>
    <m/>
    <n v="46"/>
    <n v="20"/>
    <n v="1"/>
    <n v="0"/>
    <n v="4"/>
    <n v="3"/>
    <n v="0"/>
    <m/>
    <n v="0"/>
    <n v="26"/>
    <n v="2"/>
    <n v="0"/>
    <n v="46"/>
    <n v="0.15333333333333701"/>
    <n v="20"/>
    <n v="0.13333333333333086"/>
    <n v="4"/>
    <n v="8.8888888888888407E-2"/>
    <n v="3"/>
    <n v="0.1000000000000002"/>
    <n v="1"/>
    <n v="6.666666666666686E-2"/>
    <n v="0"/>
    <n v="1.3877787807814457E-16"/>
    <n v="0"/>
    <x v="2"/>
  </r>
  <r>
    <s v="SHELL"/>
    <x v="1"/>
    <d v="2012-05-05T00:00:00"/>
    <s v="SIN"/>
    <s v="O500"/>
    <x v="149"/>
    <x v="60"/>
    <n v="478479"/>
    <n v="57845"/>
    <n v="0"/>
    <n v="4"/>
    <m/>
    <n v="3"/>
    <n v="6"/>
    <n v="29.2"/>
    <n v="1.24"/>
    <n v="0.49"/>
    <m/>
    <n v="72"/>
    <n v="52"/>
    <n v="5"/>
    <n v="0"/>
    <n v="4"/>
    <n v="8"/>
    <n v="0"/>
    <n v="0"/>
    <n v="0"/>
    <n v="27"/>
    <n v="6"/>
    <n v="0"/>
    <n v="72"/>
    <n v="0.24000000000000352"/>
    <n v="52"/>
    <n v="0.34666666666666379"/>
    <n v="4"/>
    <n v="8.8888888888888407E-2"/>
    <n v="8"/>
    <n v="0.26666666666666683"/>
    <n v="5"/>
    <n v="0.33333333333333348"/>
    <n v="0"/>
    <n v="1.3877787807814457E-16"/>
    <n v="0"/>
    <x v="3"/>
  </r>
  <r>
    <s v="SHELL"/>
    <x v="1"/>
    <d v="2012-05-05T00:00:00"/>
    <s v="SIN"/>
    <s v="O500"/>
    <x v="149"/>
    <x v="33"/>
    <n v="468447"/>
    <n v="47813"/>
    <n v="0"/>
    <n v="3"/>
    <m/>
    <n v="3"/>
    <n v="6.2"/>
    <m/>
    <m/>
    <n v="0.56000000000000005"/>
    <m/>
    <n v="34"/>
    <n v="39"/>
    <n v="5"/>
    <n v="0"/>
    <n v="4"/>
    <n v="5"/>
    <n v="0"/>
    <n v="0"/>
    <n v="0"/>
    <n v="29"/>
    <n v="3"/>
    <n v="0"/>
    <n v="34"/>
    <n v="0.11333333333333709"/>
    <n v="39"/>
    <n v="0.25999999999999729"/>
    <n v="4"/>
    <n v="8.8888888888888407E-2"/>
    <n v="5"/>
    <n v="0.16666666666666685"/>
    <n v="5"/>
    <n v="0.33333333333333348"/>
    <n v="0"/>
    <n v="1.3877787807814457E-16"/>
    <n v="0"/>
    <x v="4"/>
  </r>
  <r>
    <s v="CASTROL"/>
    <x v="1"/>
    <d v="2012-05-05T00:00:00"/>
    <s v="SIN"/>
    <s v="O500"/>
    <x v="149"/>
    <x v="33"/>
    <n v="496365"/>
    <n v="87120"/>
    <n v="0"/>
    <n v="2"/>
    <m/>
    <n v="4"/>
    <n v="6"/>
    <m/>
    <m/>
    <n v="0.14000000000000001"/>
    <m/>
    <n v="83"/>
    <n v="40"/>
    <n v="5"/>
    <n v="0"/>
    <n v="6"/>
    <n v="8"/>
    <n v="0"/>
    <n v="1"/>
    <n v="0"/>
    <n v="29"/>
    <n v="7"/>
    <n v="1"/>
    <n v="83"/>
    <n v="0.27666666666667034"/>
    <n v="40"/>
    <n v="0.26666666666666394"/>
    <n v="6"/>
    <n v="0.13333333333333286"/>
    <n v="8"/>
    <n v="0.26666666666666683"/>
    <n v="5"/>
    <n v="0.33333333333333348"/>
    <n v="0"/>
    <n v="1.3877787807814457E-16"/>
    <n v="0"/>
    <x v="5"/>
  </r>
  <r>
    <s v="CASTROL"/>
    <x v="1"/>
    <d v="2012-05-05T00:00:00"/>
    <s v="SIN"/>
    <s v="O500"/>
    <x v="149"/>
    <x v="46"/>
    <n v="460170"/>
    <n v="50925"/>
    <n v="0"/>
    <n v="1"/>
    <m/>
    <n v="1"/>
    <n v="6.2"/>
    <m/>
    <m/>
    <n v="0.16"/>
    <m/>
    <n v="48"/>
    <n v="25"/>
    <n v="0"/>
    <n v="0"/>
    <n v="3"/>
    <n v="7"/>
    <n v="0"/>
    <n v="0"/>
    <n v="0"/>
    <n v="24"/>
    <n v="2"/>
    <n v="1"/>
    <n v="48"/>
    <n v="0.16000000000000367"/>
    <n v="25"/>
    <n v="0.16666666666666413"/>
    <n v="3"/>
    <n v="6.666666666666618E-2"/>
    <n v="7"/>
    <n v="0.2333333333333335"/>
    <n v="0"/>
    <n v="1.9428902930940239E-16"/>
    <n v="0"/>
    <n v="1.3877787807814457E-16"/>
    <n v="0"/>
    <x v="6"/>
  </r>
  <r>
    <s v="SHELL"/>
    <x v="1"/>
    <d v="2012-05-05T00:00:00"/>
    <s v="SIN"/>
    <s v="O500"/>
    <x v="149"/>
    <x v="171"/>
    <n v="416099"/>
    <n v="98799"/>
    <n v="0"/>
    <n v="6"/>
    <m/>
    <n v="13"/>
    <n v="6.9"/>
    <n v="34.5"/>
    <n v="0.83"/>
    <n v="0.06"/>
    <m/>
    <n v="114"/>
    <n v="90"/>
    <n v="13"/>
    <n v="0"/>
    <n v="13"/>
    <n v="9"/>
    <n v="0"/>
    <n v="0"/>
    <n v="1"/>
    <n v="45"/>
    <n v="16"/>
    <n v="2"/>
    <n v="114"/>
    <n v="0.38000000000000433"/>
    <n v="90"/>
    <n v="0.59999999999999742"/>
    <n v="13"/>
    <n v="0.28888888888888842"/>
    <n v="9"/>
    <n v="0.30000000000000016"/>
    <n v="13"/>
    <n v="0.8666666666666667"/>
    <n v="0"/>
    <n v="1.3877787807814457E-16"/>
    <n v="0"/>
    <x v="7"/>
  </r>
  <r>
    <s v="SHELL"/>
    <x v="1"/>
    <d v="2012-05-05T00:00:00"/>
    <s v="SIN"/>
    <s v="O500"/>
    <x v="149"/>
    <x v="41"/>
    <n v="402473"/>
    <n v="85173"/>
    <n v="0"/>
    <n v="4"/>
    <m/>
    <n v="10"/>
    <n v="7"/>
    <n v="35"/>
    <n v="0.85"/>
    <n v="0.05"/>
    <s v=""/>
    <n v="61"/>
    <n v="56"/>
    <n v="7"/>
    <n v="0"/>
    <n v="5"/>
    <n v="4"/>
    <n v="0"/>
    <n v="0"/>
    <n v="0"/>
    <n v="31"/>
    <n v="7"/>
    <n v="1"/>
    <n v="61"/>
    <n v="0.20333333333333692"/>
    <n v="56"/>
    <n v="0.37333333333333041"/>
    <n v="5"/>
    <n v="0.11111111111111063"/>
    <n v="4"/>
    <n v="0.13333333333333353"/>
    <n v="7"/>
    <n v="0.46666666666666679"/>
    <n v="0"/>
    <n v="1.3877787807814457E-16"/>
    <n v="0"/>
    <x v="8"/>
  </r>
  <r>
    <s v="CASTROL"/>
    <x v="1"/>
    <d v="2012-05-05T00:00:00"/>
    <s v="SIN"/>
    <s v="O500"/>
    <x v="149"/>
    <x v="518"/>
    <n v="409150"/>
    <n v="80142"/>
    <n v="0"/>
    <n v="2"/>
    <m/>
    <n v="6"/>
    <n v="7"/>
    <n v="35.799999999999997"/>
    <n v="0.73"/>
    <n v="0.05"/>
    <s v=""/>
    <n v="77"/>
    <n v="74"/>
    <n v="5"/>
    <n v="0"/>
    <n v="6"/>
    <n v="6"/>
    <n v="0"/>
    <n v="0"/>
    <n v="0"/>
    <n v="58"/>
    <n v="32"/>
    <n v="1"/>
    <n v="77"/>
    <n v="0.25666666666667021"/>
    <n v="74"/>
    <n v="0.49333333333333018"/>
    <n v="6"/>
    <n v="0.13333333333333286"/>
    <n v="6"/>
    <n v="0.20000000000000018"/>
    <n v="5"/>
    <n v="0.33333333333333348"/>
    <n v="0"/>
    <n v="1.3877787807814457E-16"/>
    <n v="0"/>
    <x v="9"/>
  </r>
  <r>
    <s v="CASTROL"/>
    <x v="1"/>
    <d v="2012-05-05T00:00:00"/>
    <s v="SIN"/>
    <s v="O500"/>
    <x v="149"/>
    <x v="145"/>
    <n v="394537"/>
    <n v="65529"/>
    <n v="0"/>
    <n v="2"/>
    <m/>
    <n v="6"/>
    <n v="7.1"/>
    <n v="36.200000000000003"/>
    <n v="1"/>
    <n v="0"/>
    <s v="Clara"/>
    <n v="66"/>
    <n v="68"/>
    <n v="5"/>
    <n v="0"/>
    <n v="6"/>
    <n v="6"/>
    <n v="0"/>
    <n v="0"/>
    <n v="0"/>
    <n v="59"/>
    <n v="28"/>
    <n v="1"/>
    <n v="66"/>
    <n v="0.22000000000000355"/>
    <n v="68"/>
    <n v="0.45333333333333026"/>
    <n v="6"/>
    <n v="0.13333333333333286"/>
    <n v="6"/>
    <n v="0.20000000000000018"/>
    <n v="5"/>
    <n v="0.33333333333333348"/>
    <n v="0"/>
    <n v="1.3877787807814457E-16"/>
    <n v="0"/>
    <x v="10"/>
  </r>
  <r>
    <s v="SHELL"/>
    <x v="1"/>
    <d v="2012-05-05T00:00:00"/>
    <s v="SIN"/>
    <s v="O500"/>
    <x v="149"/>
    <x v="11"/>
    <n v="355278"/>
    <n v="37978"/>
    <n v="0"/>
    <n v="2"/>
    <n v="0"/>
    <n v="8"/>
    <n v="7.1"/>
    <n v="36"/>
    <n v="0.8"/>
    <n v="0"/>
    <s v="Clara"/>
    <n v="20"/>
    <n v="21"/>
    <n v="5"/>
    <n v="0"/>
    <n v="2"/>
    <n v="2"/>
    <n v="0"/>
    <n v="0"/>
    <n v="0"/>
    <n v="24"/>
    <n v="4"/>
    <n v="1"/>
    <n v="20"/>
    <n v="6.666666666667051E-2"/>
    <n v="21"/>
    <n v="0.13999999999999752"/>
    <n v="2"/>
    <n v="4.4444444444443953E-2"/>
    <n v="2"/>
    <n v="6.6666666666666874E-2"/>
    <n v="5"/>
    <n v="0.33333333333333348"/>
    <n v="0"/>
    <n v="1.3877787807814457E-16"/>
    <n v="0"/>
    <x v="11"/>
  </r>
  <r>
    <s v="CASTROL"/>
    <x v="1"/>
    <d v="2012-05-05T00:00:00"/>
    <s v="SIN"/>
    <s v="O500"/>
    <x v="149"/>
    <x v="11"/>
    <n v="361722"/>
    <n v="32714"/>
    <n v="0"/>
    <n v="2"/>
    <n v="0"/>
    <n v="4"/>
    <n v="7.2"/>
    <n v="36.5"/>
    <n v="0.5"/>
    <n v="0.1"/>
    <s v="Clara"/>
    <n v="41"/>
    <n v="27"/>
    <n v="6"/>
    <n v="0"/>
    <n v="4"/>
    <n v="5"/>
    <n v="0"/>
    <n v="0"/>
    <n v="0"/>
    <n v="29"/>
    <n v="4"/>
    <n v="0"/>
    <n v="41"/>
    <n v="0.13666666666667038"/>
    <n v="27"/>
    <n v="0.17999999999999744"/>
    <n v="4"/>
    <n v="8.8888888888888407E-2"/>
    <n v="5"/>
    <n v="0.16666666666666685"/>
    <n v="6"/>
    <n v="0.40000000000000013"/>
    <n v="0"/>
    <n v="1.3877787807814457E-16"/>
    <n v="0"/>
    <x v="12"/>
  </r>
  <r>
    <s v="SHELL"/>
    <x v="1"/>
    <d v="2012-05-05T00:00:00"/>
    <s v="SIN"/>
    <s v="O500"/>
    <x v="149"/>
    <x v="350"/>
    <n v="273047"/>
    <n v="102138"/>
    <n v="0"/>
    <n v="2.8"/>
    <n v="0"/>
    <n v="15.2"/>
    <n v="6.9"/>
    <n v="36.5"/>
    <m/>
    <n v="-1"/>
    <s v="Oscura"/>
    <n v="108.1"/>
    <n v="77.099999999999994"/>
    <n v="22.8"/>
    <n v="2.6"/>
    <n v="12.2"/>
    <n v="18.3"/>
    <n v="1.3"/>
    <n v="0"/>
    <n v="0"/>
    <n v="40.6"/>
    <n v="31.5"/>
    <n v="0.8"/>
    <n v="108"/>
    <n v="0.36000000000000421"/>
    <n v="77"/>
    <n v="0.5133333333333302"/>
    <n v="12"/>
    <n v="0.26666666666666622"/>
    <n v="18"/>
    <n v="0.60000000000000009"/>
    <n v="23"/>
    <n v="1"/>
    <n v="3"/>
    <n v="0.30000000000000016"/>
    <n v="0"/>
    <x v="14"/>
  </r>
  <r>
    <s v="SHELL"/>
    <x v="1"/>
    <d v="2012-05-05T00:00:00"/>
    <s v="SIN"/>
    <s v="O500"/>
    <x v="149"/>
    <x v="267"/>
    <n v="242192"/>
    <n v="71283"/>
    <n v="0"/>
    <n v="0"/>
    <n v="0"/>
    <n v="9.1"/>
    <n v="7"/>
    <n v="40"/>
    <m/>
    <n v="-1"/>
    <s v="Oscura"/>
    <n v="67.599999999999994"/>
    <n v="17.8"/>
    <n v="27.1"/>
    <n v="0.2"/>
    <n v="2.2000000000000002"/>
    <n v="13.2"/>
    <n v="0"/>
    <n v="2.7"/>
    <n v="0"/>
    <n v="7.1"/>
    <n v="14.1"/>
    <n v="0.2"/>
    <n v="68"/>
    <n v="0.22666666666667021"/>
    <n v="18"/>
    <n v="0.11999999999999754"/>
    <n v="2"/>
    <n v="4.4444444444443953E-2"/>
    <n v="13"/>
    <n v="0.43333333333333346"/>
    <n v="27"/>
    <n v="1"/>
    <n v="0"/>
    <n v="1.3877787807814457E-16"/>
    <n v="0"/>
    <x v="15"/>
  </r>
  <r>
    <s v="SHELL"/>
    <x v="1"/>
    <d v="2013-01-05T00:00:00"/>
    <s v="SIN"/>
    <s v="O500"/>
    <x v="150"/>
    <x v="45"/>
    <n v="826842"/>
    <n v="82684"/>
    <n v="0"/>
    <n v="8"/>
    <m/>
    <n v="6"/>
    <n v="6"/>
    <m/>
    <m/>
    <n v="0.39"/>
    <m/>
    <n v="192"/>
    <n v="146"/>
    <n v="8"/>
    <n v="1"/>
    <n v="24"/>
    <n v="15"/>
    <n v="1"/>
    <n v="2"/>
    <n v="1"/>
    <n v="48"/>
    <n v="14"/>
    <n v="1"/>
    <n v="192"/>
    <n v="0.64000000000000368"/>
    <n v="146"/>
    <n v="0.97333333333333316"/>
    <n v="24"/>
    <n v="0.53333333333333266"/>
    <n v="15"/>
    <n v="0.50000000000000011"/>
    <n v="8"/>
    <n v="0.53333333333333344"/>
    <n v="1"/>
    <n v="0.10000000000000014"/>
    <n v="1"/>
    <x v="0"/>
  </r>
  <r>
    <m/>
    <x v="1"/>
    <d v="2013-01-05T00:00:00"/>
    <s v="SIN"/>
    <s v="O500"/>
    <x v="150"/>
    <x v="23"/>
    <n v="790048"/>
    <n v="45890"/>
    <n v="0"/>
    <n v="7"/>
    <m/>
    <n v="6"/>
    <n v="5.9"/>
    <m/>
    <m/>
    <n v="0.21"/>
    <m/>
    <n v="60"/>
    <n v="84"/>
    <n v="8"/>
    <n v="0"/>
    <n v="18"/>
    <n v="6"/>
    <n v="1"/>
    <n v="1"/>
    <n v="0"/>
    <n v="45"/>
    <n v="13"/>
    <n v="2"/>
    <n v="60"/>
    <n v="0.20000000000000359"/>
    <n v="84"/>
    <n v="0.55999999999999717"/>
    <n v="18"/>
    <n v="0.39999999999999941"/>
    <n v="6"/>
    <n v="0.20000000000000018"/>
    <n v="8"/>
    <n v="0.53333333333333344"/>
    <n v="0"/>
    <n v="1.3877787807814457E-16"/>
    <n v="0"/>
    <x v="1"/>
  </r>
  <r>
    <s v="CASTROL"/>
    <x v="1"/>
    <d v="2013-01-05T00:00:00"/>
    <s v="SIN"/>
    <s v="O500"/>
    <x v="150"/>
    <x v="139"/>
    <n v="476290"/>
    <n v="60375"/>
    <n v="0"/>
    <n v="3"/>
    <m/>
    <n v="4"/>
    <n v="6.0670000000000002"/>
    <n v="28.21"/>
    <n v="1.23"/>
    <n v="0.2"/>
    <m/>
    <n v="47"/>
    <n v="34"/>
    <n v="2"/>
    <n v="0"/>
    <n v="11"/>
    <n v="3"/>
    <n v="0"/>
    <m/>
    <n v="0"/>
    <n v="28"/>
    <n v="3"/>
    <n v="0"/>
    <n v="47"/>
    <n v="0.15666666666667034"/>
    <n v="34"/>
    <n v="0.22666666666666402"/>
    <n v="11"/>
    <n v="0.24444444444444399"/>
    <n v="3"/>
    <n v="0.1000000000000002"/>
    <n v="2"/>
    <n v="0.13333333333333353"/>
    <n v="0"/>
    <n v="1.3877787807814457E-16"/>
    <n v="0"/>
    <x v="2"/>
  </r>
  <r>
    <s v="CASTROL"/>
    <x v="1"/>
    <d v="2013-01-05T00:00:00"/>
    <s v="SIN"/>
    <s v="O500"/>
    <x v="150"/>
    <x v="91"/>
    <n v="455166"/>
    <n v="43257"/>
    <n v="0"/>
    <n v="2"/>
    <m/>
    <n v="3"/>
    <n v="6.2"/>
    <m/>
    <m/>
    <n v="0.23"/>
    <m/>
    <n v="53"/>
    <n v="26"/>
    <n v="3"/>
    <n v="0"/>
    <n v="4"/>
    <n v="6"/>
    <n v="0"/>
    <n v="0"/>
    <n v="0"/>
    <n v="28"/>
    <n v="3"/>
    <n v="0"/>
    <n v="53"/>
    <n v="0.1766666666666703"/>
    <n v="26"/>
    <n v="0.17333333333333079"/>
    <n v="4"/>
    <n v="8.8888888888888407E-2"/>
    <n v="6"/>
    <n v="0.20000000000000018"/>
    <n v="3"/>
    <n v="0.20000000000000018"/>
    <n v="0"/>
    <n v="1.3877787807814457E-16"/>
    <n v="0"/>
    <x v="3"/>
  </r>
  <r>
    <s v="CASTROL"/>
    <x v="1"/>
    <d v="2013-01-05T00:00:00"/>
    <s v="SIN"/>
    <s v="O500"/>
    <x v="150"/>
    <x v="165"/>
    <n v="409476"/>
    <n v="100965"/>
    <n v="0"/>
    <n v="1"/>
    <m/>
    <n v="1"/>
    <n v="6.5"/>
    <n v="31.1"/>
    <n v="1.21"/>
    <n v="0.03"/>
    <m/>
    <n v="31"/>
    <n v="20"/>
    <n v="0"/>
    <n v="0"/>
    <n v="3"/>
    <n v="4"/>
    <n v="0"/>
    <n v="0"/>
    <n v="0"/>
    <n v="28"/>
    <n v="1"/>
    <n v="0"/>
    <n v="31"/>
    <n v="0.10333333333333711"/>
    <n v="20"/>
    <n v="0.13333333333333086"/>
    <n v="3"/>
    <n v="6.666666666666618E-2"/>
    <n v="4"/>
    <n v="0.13333333333333353"/>
    <n v="0"/>
    <n v="1.9428902930940239E-16"/>
    <n v="0"/>
    <n v="1.3877787807814457E-16"/>
    <n v="0"/>
    <x v="4"/>
  </r>
  <r>
    <s v="SHELL"/>
    <x v="1"/>
    <d v="2013-01-05T00:00:00"/>
    <s v="SIN"/>
    <s v="O500"/>
    <x v="150"/>
    <x v="523"/>
    <n v="329008"/>
    <n v="153978"/>
    <n v="0"/>
    <n v="4"/>
    <n v="-1"/>
    <n v="11"/>
    <n v="7.1"/>
    <n v="37.1"/>
    <n v="0.1"/>
    <n v="0.1"/>
    <s v="Clara"/>
    <n v="187"/>
    <n v="84"/>
    <n v="24"/>
    <n v="0"/>
    <n v="12"/>
    <n v="12"/>
    <n v="0"/>
    <n v="1"/>
    <n v="-1"/>
    <n v="52"/>
    <n v="21"/>
    <n v="2"/>
    <n v="187"/>
    <n v="0.62333333333333718"/>
    <n v="84"/>
    <n v="0.55999999999999717"/>
    <n v="12"/>
    <n v="0.26666666666666622"/>
    <n v="12"/>
    <n v="0.40000000000000013"/>
    <n v="24"/>
    <n v="1"/>
    <n v="0"/>
    <n v="1.3877787807814457E-16"/>
    <n v="0"/>
    <x v="5"/>
  </r>
  <r>
    <s v="SHELL"/>
    <x v="1"/>
    <d v="2013-01-05T00:00:00"/>
    <s v="SIN"/>
    <s v="O500"/>
    <x v="150"/>
    <x v="524"/>
    <n v="302914"/>
    <n v="127884"/>
    <n v="0"/>
    <n v="28.1"/>
    <n v="0"/>
    <n v="27.9"/>
    <n v="8"/>
    <n v="38.9"/>
    <n v="0"/>
    <n v="-1"/>
    <s v="Oscura"/>
    <n v="174.5"/>
    <n v="73.599999999999994"/>
    <n v="24.3"/>
    <n v="4.4000000000000004"/>
    <n v="12.2"/>
    <n v="11.6"/>
    <n v="0.7"/>
    <n v="0"/>
    <n v="0"/>
    <n v="88.5"/>
    <n v="17.5"/>
    <n v="4.5"/>
    <n v="175"/>
    <n v="0.58333333333333759"/>
    <n v="74"/>
    <n v="0.49333333333333018"/>
    <n v="12"/>
    <n v="0.26666666666666622"/>
    <n v="12"/>
    <n v="0.40000000000000013"/>
    <n v="24"/>
    <n v="1"/>
    <n v="4"/>
    <n v="0.40000000000000013"/>
    <n v="0"/>
    <x v="6"/>
  </r>
  <r>
    <s v="SHELL"/>
    <x v="1"/>
    <d v="2013-01-05T00:00:00"/>
    <s v="SIN"/>
    <s v="O500"/>
    <x v="150"/>
    <x v="168"/>
    <n v="272742"/>
    <n v="97712"/>
    <n v="0"/>
    <n v="0"/>
    <n v="0"/>
    <n v="20.3"/>
    <n v="7"/>
    <n v="37.700000000000003"/>
    <m/>
    <n v="-1"/>
    <s v="Oscura"/>
    <n v="112"/>
    <n v="33"/>
    <n v="13.6"/>
    <n v="0.5"/>
    <n v="9.5"/>
    <n v="8.9"/>
    <n v="0.8"/>
    <n v="0"/>
    <n v="0"/>
    <n v="88.9"/>
    <n v="23"/>
    <n v="5.9"/>
    <n v="112"/>
    <n v="0.37333333333333762"/>
    <n v="33"/>
    <n v="0.21999999999999736"/>
    <n v="10"/>
    <n v="0.22222222222222177"/>
    <n v="9"/>
    <n v="0.30000000000000016"/>
    <n v="14"/>
    <n v="0.93333333333333335"/>
    <n v="1"/>
    <n v="0.10000000000000014"/>
    <n v="0"/>
    <x v="7"/>
  </r>
  <r>
    <s v="CASTROL"/>
    <x v="1"/>
    <d v="2013-01-05T00:00:00"/>
    <s v="CON"/>
    <s v="O500"/>
    <x v="150"/>
    <x v="169"/>
    <n v="241577"/>
    <n v="66547"/>
    <n v="0"/>
    <n v="0"/>
    <n v="0"/>
    <n v="8.9"/>
    <n v="7"/>
    <n v="40.6"/>
    <m/>
    <n v="-1"/>
    <s v="Oscura"/>
    <n v="80.2"/>
    <n v="2.6"/>
    <n v="27.8"/>
    <n v="0.8"/>
    <n v="4.3"/>
    <n v="13.3"/>
    <n v="0.9"/>
    <n v="0.2"/>
    <n v="0"/>
    <n v="8.8000000000000007"/>
    <n v="18.100000000000001"/>
    <n v="0.5"/>
    <n v="80"/>
    <n v="0.26666666666667027"/>
    <n v="3"/>
    <n v="1.999999999999752E-2"/>
    <n v="4"/>
    <n v="8.8888888888888407E-2"/>
    <n v="13"/>
    <n v="0.43333333333333346"/>
    <n v="28"/>
    <n v="1"/>
    <n v="1"/>
    <n v="0.10000000000000014"/>
    <n v="0"/>
    <x v="8"/>
  </r>
  <r>
    <m/>
    <x v="1"/>
    <d v="2012-03-04T00:00:00"/>
    <s v="SIN"/>
    <s v="O500"/>
    <x v="151"/>
    <x v="104"/>
    <n v="825416"/>
    <n v="50896"/>
    <n v="0"/>
    <n v="3"/>
    <m/>
    <n v="1"/>
    <n v="6"/>
    <m/>
    <m/>
    <n v="0.47"/>
    <m/>
    <n v="104"/>
    <n v="67"/>
    <n v="1"/>
    <n v="0"/>
    <n v="8"/>
    <n v="9"/>
    <n v="0"/>
    <n v="0"/>
    <n v="1"/>
    <n v="32"/>
    <n v="3"/>
    <n v="0"/>
    <n v="104"/>
    <n v="0.34666666666667079"/>
    <n v="67"/>
    <n v="0.4466666666666636"/>
    <n v="8"/>
    <n v="0.17777777777777731"/>
    <n v="9"/>
    <n v="0.30000000000000016"/>
    <n v="1"/>
    <n v="6.666666666666686E-2"/>
    <n v="0"/>
    <n v="1.3877787807814457E-16"/>
    <n v="1"/>
    <x v="0"/>
  </r>
  <r>
    <m/>
    <x v="1"/>
    <d v="2012-03-04T00:00:00"/>
    <s v="SIN"/>
    <s v="O500"/>
    <x v="151"/>
    <x v="525"/>
    <n v="774520"/>
    <n v="93044"/>
    <n v="0"/>
    <n v="4"/>
    <m/>
    <n v="3"/>
    <n v="5.9"/>
    <m/>
    <m/>
    <n v="0.32"/>
    <m/>
    <n v="114"/>
    <n v="87"/>
    <n v="6"/>
    <n v="0"/>
    <n v="15"/>
    <n v="10"/>
    <n v="1"/>
    <n v="1"/>
    <n v="1"/>
    <n v="35"/>
    <n v="5"/>
    <n v="1"/>
    <n v="114"/>
    <n v="0.38000000000000433"/>
    <n v="87"/>
    <n v="0.5799999999999973"/>
    <n v="15"/>
    <n v="0.33333333333333282"/>
    <n v="10"/>
    <n v="0.33339999999999997"/>
    <n v="6"/>
    <n v="0.40000000000000013"/>
    <n v="0"/>
    <n v="1.3877787807814457E-16"/>
    <n v="0"/>
    <x v="1"/>
  </r>
  <r>
    <s v="CASTROL"/>
    <x v="1"/>
    <d v="2012-03-04T00:00:00"/>
    <s v="SIN"/>
    <s v="O500"/>
    <x v="151"/>
    <x v="424"/>
    <n v="497708"/>
    <n v="61590"/>
    <n v="0"/>
    <n v="2"/>
    <m/>
    <n v="3"/>
    <n v="6.2460000000000004"/>
    <n v="28.74"/>
    <n v="1.18"/>
    <n v="0.08"/>
    <m/>
    <n v="41"/>
    <n v="48"/>
    <n v="3"/>
    <n v="0"/>
    <n v="5"/>
    <n v="4"/>
    <n v="0"/>
    <m/>
    <n v="0"/>
    <n v="28"/>
    <n v="2"/>
    <n v="0"/>
    <n v="41"/>
    <n v="0.13666666666667038"/>
    <n v="48"/>
    <n v="0.31999999999999718"/>
    <n v="5"/>
    <n v="0.11111111111111063"/>
    <n v="4"/>
    <n v="0.13333333333333353"/>
    <n v="3"/>
    <n v="0.20000000000000018"/>
    <n v="0"/>
    <n v="1.3877787807814457E-16"/>
    <n v="0"/>
    <x v="2"/>
  </r>
  <r>
    <s v="CASTROL"/>
    <x v="1"/>
    <d v="2012-03-04T00:00:00"/>
    <s v="SIN"/>
    <s v="O500"/>
    <x v="151"/>
    <x v="91"/>
    <n v="479375"/>
    <n v="43257"/>
    <n v="0"/>
    <n v="2"/>
    <m/>
    <n v="3"/>
    <n v="6.3"/>
    <m/>
    <m/>
    <n v="0.3"/>
    <m/>
    <n v="32"/>
    <n v="21"/>
    <n v="3"/>
    <n v="0"/>
    <n v="3"/>
    <n v="3"/>
    <n v="0"/>
    <n v="0"/>
    <n v="0"/>
    <n v="25"/>
    <n v="3"/>
    <n v="0"/>
    <n v="32"/>
    <n v="0.10666666666667043"/>
    <n v="21"/>
    <n v="0.13999999999999752"/>
    <n v="3"/>
    <n v="6.666666666666618E-2"/>
    <n v="3"/>
    <n v="0.1000000000000002"/>
    <n v="3"/>
    <n v="0.20000000000000018"/>
    <n v="0"/>
    <n v="1.3877787807814457E-16"/>
    <n v="0"/>
    <x v="3"/>
  </r>
  <r>
    <s v="SHELL"/>
    <x v="1"/>
    <d v="2012-03-04T00:00:00"/>
    <s v="SIN"/>
    <s v="O500"/>
    <x v="151"/>
    <x v="247"/>
    <n v="376985"/>
    <n v="68474"/>
    <n v="0"/>
    <n v="3"/>
    <m/>
    <n v="6"/>
    <n v="7"/>
    <n v="34.9"/>
    <n v="0.67"/>
    <n v="0.04"/>
    <s v=""/>
    <n v="74"/>
    <n v="56"/>
    <n v="9"/>
    <n v="0"/>
    <n v="7"/>
    <n v="6"/>
    <n v="0"/>
    <n v="0"/>
    <n v="0"/>
    <n v="32"/>
    <n v="6"/>
    <n v="1"/>
    <n v="74"/>
    <n v="0.24666666666667017"/>
    <n v="56"/>
    <n v="0.37333333333333041"/>
    <n v="7"/>
    <n v="0.15555555555555509"/>
    <n v="6"/>
    <n v="0.20000000000000018"/>
    <n v="9"/>
    <n v="0.60000000000000009"/>
    <n v="0"/>
    <n v="1.3877787807814457E-16"/>
    <n v="0"/>
    <x v="4"/>
  </r>
  <r>
    <s v="SHELL"/>
    <x v="1"/>
    <d v="2012-03-04T00:00:00"/>
    <s v="SIN"/>
    <s v="O500"/>
    <x v="151"/>
    <x v="344"/>
    <n v="341065"/>
    <n v="32554"/>
    <n v="0"/>
    <n v="2"/>
    <m/>
    <n v="6"/>
    <n v="7.2"/>
    <n v="37.299999999999997"/>
    <n v="1"/>
    <n v="0"/>
    <s v="Clara"/>
    <n v="56"/>
    <n v="31"/>
    <n v="14"/>
    <n v="0"/>
    <n v="7"/>
    <n v="5"/>
    <n v="0"/>
    <n v="0"/>
    <n v="0"/>
    <n v="32"/>
    <n v="6"/>
    <n v="1"/>
    <n v="56"/>
    <n v="0.18666666666667028"/>
    <n v="31"/>
    <n v="0.20666666666666406"/>
    <n v="7"/>
    <n v="0.15555555555555509"/>
    <n v="5"/>
    <n v="0.16666666666666685"/>
    <n v="14"/>
    <n v="0.93333333333333335"/>
    <n v="0"/>
    <n v="1.3877787807814457E-16"/>
    <n v="0"/>
    <x v="5"/>
  </r>
  <r>
    <s v="SHELL"/>
    <x v="1"/>
    <d v="2012-03-04T00:00:00"/>
    <s v="SIN"/>
    <s v="O500"/>
    <x v="151"/>
    <x v="256"/>
    <n v="308511"/>
    <n v="150793"/>
    <n v="0"/>
    <n v="4"/>
    <n v="-1"/>
    <n v="15"/>
    <n v="7.1"/>
    <n v="36.6"/>
    <n v="0.1"/>
    <n v="0.1"/>
    <s v="Clara"/>
    <n v="224"/>
    <n v="81"/>
    <n v="59"/>
    <n v="0"/>
    <n v="23"/>
    <n v="16"/>
    <n v="0"/>
    <n v="1"/>
    <n v="-1"/>
    <n v="54"/>
    <n v="25"/>
    <n v="4"/>
    <n v="224"/>
    <n v="0.74666666666666925"/>
    <n v="81"/>
    <n v="0.53999999999999704"/>
    <n v="23"/>
    <n v="0.51111111111111041"/>
    <n v="16"/>
    <n v="0.53333333333333344"/>
    <n v="59"/>
    <n v="1"/>
    <n v="0"/>
    <n v="1.3877787807814457E-16"/>
    <n v="0"/>
    <x v="6"/>
  </r>
  <r>
    <s v="SHELL"/>
    <x v="1"/>
    <d v="2012-03-04T00:00:00"/>
    <s v="SIN"/>
    <s v="O500"/>
    <x v="151"/>
    <x v="109"/>
    <n v="293991"/>
    <n v="136273"/>
    <n v="0"/>
    <n v="5"/>
    <n v="-1"/>
    <n v="12"/>
    <n v="7"/>
    <n v="71.5"/>
    <n v="0"/>
    <n v="0.1"/>
    <s v="Clara"/>
    <n v="332"/>
    <n v="90"/>
    <n v="41"/>
    <n v="0"/>
    <n v="31"/>
    <n v="21"/>
    <n v="1"/>
    <n v="1"/>
    <n v="-1"/>
    <n v="66"/>
    <n v="24"/>
    <n v="2"/>
    <n v="332"/>
    <n v="1.3"/>
    <n v="90"/>
    <n v="0.59999999999999742"/>
    <n v="31"/>
    <n v="0.68888888888888844"/>
    <n v="21"/>
    <n v="0.70000000000000007"/>
    <n v="41"/>
    <n v="1"/>
    <n v="0"/>
    <n v="1.3877787807814457E-16"/>
    <n v="0"/>
    <x v="7"/>
  </r>
  <r>
    <s v="CASTROL"/>
    <x v="1"/>
    <d v="2012-03-04T00:00:00"/>
    <s v="SIN"/>
    <s v="O500"/>
    <x v="151"/>
    <x v="340"/>
    <n v="257898"/>
    <n v="100180"/>
    <n v="0"/>
    <n v="3.3"/>
    <n v="0"/>
    <n v="20.3"/>
    <n v="6.8"/>
    <n v="36.299999999999997"/>
    <m/>
    <n v="-1"/>
    <s v="Oscura"/>
    <n v="158.30000000000001"/>
    <n v="63.2"/>
    <n v="25.2"/>
    <n v="2.1"/>
    <n v="26.3"/>
    <n v="19.100000000000001"/>
    <n v="0.5"/>
    <n v="0"/>
    <n v="0"/>
    <n v="143.4"/>
    <n v="55.6"/>
    <n v="1.6"/>
    <n v="158"/>
    <n v="0.5266666666666715"/>
    <n v="63"/>
    <n v="0.41999999999999699"/>
    <n v="26"/>
    <n v="0.57777777777777717"/>
    <n v="19"/>
    <n v="0.63333333333333341"/>
    <n v="25"/>
    <n v="1"/>
    <n v="2"/>
    <n v="0.20000000000000015"/>
    <n v="0"/>
    <x v="8"/>
  </r>
  <r>
    <s v="CASTROL"/>
    <x v="1"/>
    <d v="2012-03-04T00:00:00"/>
    <s v="SIN"/>
    <s v="O500"/>
    <x v="151"/>
    <x v="287"/>
    <n v="224100"/>
    <n v="66382"/>
    <n v="0"/>
    <n v="0"/>
    <n v="0"/>
    <n v="6.9"/>
    <n v="7.2"/>
    <n v="44.2"/>
    <m/>
    <n v="-1"/>
    <s v="Oscura"/>
    <n v="107.6"/>
    <n v="2.2999999999999998"/>
    <n v="36.799999999999997"/>
    <n v="0.2"/>
    <n v="6.3"/>
    <n v="14.6"/>
    <n v="1.2"/>
    <n v="1.1000000000000001"/>
    <n v="0"/>
    <n v="20.2"/>
    <n v="19.8"/>
    <n v="0.5"/>
    <n v="108"/>
    <n v="0.36000000000000421"/>
    <n v="2"/>
    <n v="1.3333333333330852E-2"/>
    <n v="6"/>
    <n v="0.13333333333333286"/>
    <n v="15"/>
    <n v="0.50000000000000011"/>
    <n v="37"/>
    <n v="1"/>
    <n v="0"/>
    <n v="1.3877787807814457E-16"/>
    <n v="0"/>
    <x v="9"/>
  </r>
  <r>
    <s v="CASTROL"/>
    <x v="1"/>
    <d v="2012-03-19T00:00:00"/>
    <s v="SIN"/>
    <s v="O500"/>
    <x v="152"/>
    <x v="23"/>
    <n v="805058"/>
    <n v="18361"/>
    <n v="0"/>
    <n v="2"/>
    <m/>
    <n v="1"/>
    <n v="6.9"/>
    <n v="35.4"/>
    <n v="1.37"/>
    <n v="0.02"/>
    <m/>
    <n v="21"/>
    <n v="22"/>
    <n v="2"/>
    <n v="0"/>
    <n v="1"/>
    <n v="3"/>
    <n v="0"/>
    <n v="0"/>
    <n v="0"/>
    <n v="29"/>
    <n v="2"/>
    <n v="0"/>
    <n v="21"/>
    <n v="7.0000000000003837E-2"/>
    <n v="22"/>
    <n v="0.14666666666666417"/>
    <n v="1"/>
    <n v="2.222222222222173E-2"/>
    <n v="3"/>
    <n v="0.1000000000000002"/>
    <n v="2"/>
    <n v="0.13333333333333353"/>
    <n v="0"/>
    <n v="1.3877787807814457E-16"/>
    <n v="1"/>
    <x v="0"/>
  </r>
  <r>
    <s v="SHELL"/>
    <x v="1"/>
    <d v="2012-03-19T00:00:00"/>
    <s v="SIN"/>
    <s v="O500"/>
    <x v="152"/>
    <x v="166"/>
    <n v="416720"/>
    <n v="95612"/>
    <n v="0"/>
    <n v="1"/>
    <m/>
    <n v="7"/>
    <n v="7"/>
    <n v="35.299999999999997"/>
    <n v="1"/>
    <n v="0.05"/>
    <m/>
    <n v="67"/>
    <n v="28"/>
    <n v="8"/>
    <n v="0"/>
    <n v="5"/>
    <n v="7"/>
    <n v="0"/>
    <n v="0"/>
    <n v="0"/>
    <n v="29"/>
    <n v="2"/>
    <n v="0"/>
    <n v="67"/>
    <n v="0.22333333333333688"/>
    <n v="28"/>
    <n v="0.18666666666666409"/>
    <n v="5"/>
    <n v="0.11111111111111063"/>
    <n v="7"/>
    <n v="0.2333333333333335"/>
    <n v="8"/>
    <n v="0.53333333333333344"/>
    <n v="0"/>
    <n v="1.3877787807814457E-16"/>
    <n v="0"/>
    <x v="1"/>
  </r>
  <r>
    <s v="SHELL"/>
    <x v="1"/>
    <d v="2012-03-19T00:00:00"/>
    <s v="SIN"/>
    <s v="O500"/>
    <x v="152"/>
    <x v="518"/>
    <n v="395725"/>
    <n v="74617"/>
    <n v="0"/>
    <n v="2"/>
    <m/>
    <n v="7"/>
    <n v="7.2"/>
    <n v="36.799999999999997"/>
    <n v="0.4"/>
    <n v="0.08"/>
    <s v=""/>
    <n v="162"/>
    <n v="55"/>
    <n v="14"/>
    <n v="0"/>
    <n v="8"/>
    <n v="10"/>
    <n v="0"/>
    <n v="0"/>
    <n v="0"/>
    <n v="27"/>
    <n v="5"/>
    <n v="1"/>
    <n v="162"/>
    <n v="0.5400000000000047"/>
    <n v="55"/>
    <n v="0.36666666666666375"/>
    <n v="8"/>
    <n v="0.17777777777777731"/>
    <n v="10"/>
    <n v="0.33339999999999997"/>
    <n v="14"/>
    <n v="0.93333333333333335"/>
    <n v="0"/>
    <n v="1.3877787807814457E-16"/>
    <n v="0"/>
    <x v="2"/>
  </r>
  <r>
    <s v="SHELL"/>
    <x v="1"/>
    <d v="2012-03-19T00:00:00"/>
    <s v="SIN"/>
    <s v="O500"/>
    <x v="152"/>
    <x v="222"/>
    <n v="354791"/>
    <n v="33683"/>
    <n v="0"/>
    <n v="4"/>
    <n v="0"/>
    <n v="6"/>
    <n v="7.2"/>
    <n v="36.5"/>
    <n v="1"/>
    <n v="0.1"/>
    <s v="Clara"/>
    <n v="65"/>
    <n v="45"/>
    <n v="16"/>
    <n v="0"/>
    <n v="7"/>
    <n v="10"/>
    <n v="0"/>
    <n v="0"/>
    <n v="0"/>
    <n v="29"/>
    <n v="5"/>
    <n v="1"/>
    <n v="65"/>
    <n v="0.21666666666667023"/>
    <n v="45"/>
    <n v="0.29999999999999721"/>
    <n v="7"/>
    <n v="0.15555555555555509"/>
    <n v="10"/>
    <n v="0.33339999999999997"/>
    <n v="16"/>
    <n v="1"/>
    <n v="0"/>
    <n v="1.3877787807814457E-16"/>
    <n v="0"/>
    <x v="3"/>
  </r>
  <r>
    <s v="CASTROL"/>
    <x v="1"/>
    <d v="2012-03-19T00:00:00"/>
    <s v="SIN"/>
    <s v="O500"/>
    <x v="152"/>
    <x v="523"/>
    <n v="321108"/>
    <n v="152931"/>
    <n v="0"/>
    <n v="5"/>
    <n v="-1"/>
    <n v="14"/>
    <n v="7"/>
    <n v="36.9"/>
    <n v="1.1000000000000001"/>
    <n v="0.1"/>
    <s v="Clara"/>
    <n v="235"/>
    <n v="96"/>
    <n v="45"/>
    <n v="0"/>
    <n v="18"/>
    <n v="14"/>
    <n v="0"/>
    <n v="1"/>
    <n v="-1"/>
    <n v="38"/>
    <n v="12"/>
    <n v="2"/>
    <n v="235"/>
    <n v="0.78333333333333555"/>
    <n v="96"/>
    <n v="0.63999999999999768"/>
    <n v="18"/>
    <n v="0.39999999999999941"/>
    <n v="14"/>
    <n v="0.46666666666666679"/>
    <n v="45"/>
    <n v="1"/>
    <n v="0"/>
    <n v="1.3877787807814457E-16"/>
    <n v="0"/>
    <x v="4"/>
  </r>
  <r>
    <s v="CASTROL"/>
    <x v="1"/>
    <d v="2012-03-19T00:00:00"/>
    <s v="SIN"/>
    <s v="O500"/>
    <x v="152"/>
    <x v="526"/>
    <n v="304980"/>
    <n v="136334"/>
    <n v="0"/>
    <n v="5"/>
    <n v="-1"/>
    <n v="13"/>
    <n v="7.1"/>
    <n v="36.799999999999997"/>
    <n v="0.8"/>
    <n v="0.1"/>
    <s v="Clara"/>
    <n v="215"/>
    <n v="92"/>
    <n v="39"/>
    <n v="0"/>
    <n v="17"/>
    <n v="13"/>
    <n v="1"/>
    <n v="0"/>
    <n v="-1"/>
    <n v="46"/>
    <n v="17"/>
    <n v="2"/>
    <n v="215"/>
    <n v="0.71666666666666956"/>
    <n v="92"/>
    <n v="0.61333333333333084"/>
    <n v="17"/>
    <n v="0.37777777777777721"/>
    <n v="13"/>
    <n v="0.43333333333333346"/>
    <n v="39"/>
    <n v="1"/>
    <n v="0"/>
    <n v="1.3877787807814457E-16"/>
    <n v="0"/>
    <x v="5"/>
  </r>
  <r>
    <s v="CASTROL"/>
    <x v="1"/>
    <d v="2012-03-19T00:00:00"/>
    <s v="SIN"/>
    <s v="O500"/>
    <x v="152"/>
    <x v="362"/>
    <n v="302770"/>
    <n v="134593"/>
    <n v="0"/>
    <n v="4"/>
    <n v="-1"/>
    <n v="9"/>
    <n v="7.1"/>
    <n v="38.1"/>
    <n v="0.1"/>
    <n v="0.1"/>
    <s v="Clara"/>
    <n v="171"/>
    <n v="89"/>
    <n v="50"/>
    <n v="0"/>
    <n v="17"/>
    <n v="11"/>
    <n v="0"/>
    <n v="1"/>
    <n v="-1"/>
    <n v="34"/>
    <n v="7"/>
    <n v="1"/>
    <n v="171"/>
    <n v="0.57000000000000439"/>
    <n v="89"/>
    <n v="0.59333333333333071"/>
    <n v="17"/>
    <n v="0.37777777777777721"/>
    <n v="11"/>
    <n v="0.36666666666666681"/>
    <n v="50"/>
    <n v="1"/>
    <n v="0"/>
    <n v="1.3877787807814457E-16"/>
    <n v="0"/>
    <x v="6"/>
  </r>
  <r>
    <s v="CASTROL"/>
    <x v="1"/>
    <d v="2012-03-19T00:00:00"/>
    <s v="SIN"/>
    <s v="O500"/>
    <x v="152"/>
    <x v="178"/>
    <n v="271650"/>
    <n v="103473"/>
    <n v="0"/>
    <n v="0"/>
    <n v="0"/>
    <n v="11.7"/>
    <n v="6.9"/>
    <n v="36.299999999999997"/>
    <m/>
    <n v="-1"/>
    <s v="Oscura"/>
    <n v="127.2"/>
    <n v="44"/>
    <n v="25.3"/>
    <n v="2.2000000000000002"/>
    <n v="13.9"/>
    <n v="11.5"/>
    <n v="0.5"/>
    <n v="0.1"/>
    <n v="0"/>
    <n v="91.1"/>
    <n v="23.8"/>
    <n v="6.2"/>
    <n v="127"/>
    <n v="0.42333333333333795"/>
    <n v="44"/>
    <n v="0.29333333333333056"/>
    <n v="14"/>
    <n v="0.31111111111111062"/>
    <n v="12"/>
    <n v="0.40000000000000013"/>
    <n v="25"/>
    <n v="1"/>
    <n v="2"/>
    <n v="0.20000000000000015"/>
    <n v="0"/>
    <x v="7"/>
  </r>
  <r>
    <s v="CASTROL"/>
    <x v="1"/>
    <d v="2012-03-19T00:00:00"/>
    <s v="SIN"/>
    <s v="O500"/>
    <x v="152"/>
    <x v="267"/>
    <n v="241637"/>
    <n v="73460"/>
    <n v="0"/>
    <n v="0"/>
    <n v="0"/>
    <n v="8.6999999999999993"/>
    <n v="6.7"/>
    <n v="36.6"/>
    <m/>
    <n v="-1"/>
    <s v="Oscura"/>
    <n v="49.7"/>
    <n v="2.9"/>
    <n v="25.7"/>
    <n v="0"/>
    <n v="6.8"/>
    <n v="3.6"/>
    <n v="0.6"/>
    <n v="2.8"/>
    <n v="0"/>
    <n v="5.2"/>
    <n v="12.5"/>
    <n v="0.4"/>
    <n v="50"/>
    <n v="0.16666666666667032"/>
    <n v="3"/>
    <n v="1.999999999999752E-2"/>
    <n v="7"/>
    <n v="0.15555555555555509"/>
    <n v="4"/>
    <n v="0.13333333333333353"/>
    <n v="26"/>
    <n v="1"/>
    <n v="0"/>
    <n v="1.3877787807814457E-16"/>
    <n v="0"/>
    <x v="8"/>
  </r>
  <r>
    <s v="CASTROL "/>
    <x v="1"/>
    <d v="2012-03-19T00:00:00"/>
    <s v="SIN"/>
    <s v="O500"/>
    <x v="152"/>
    <x v="69"/>
    <n v="229786"/>
    <n v="61609"/>
    <n v="0"/>
    <n v="0"/>
    <n v="0"/>
    <n v="8.5"/>
    <n v="6.4"/>
    <n v="36.799999999999997"/>
    <m/>
    <n v="-1"/>
    <s v="Oscura"/>
    <n v="19.7"/>
    <n v="33.6"/>
    <n v="38.799999999999997"/>
    <n v="0.2"/>
    <n v="9"/>
    <n v="4.8"/>
    <n v="0.8"/>
    <n v="0"/>
    <n v="0"/>
    <n v="30.6"/>
    <n v="17.5"/>
    <n v="0.8"/>
    <n v="20"/>
    <n v="6.666666666667051E-2"/>
    <n v="34"/>
    <n v="0.22666666666666402"/>
    <n v="9"/>
    <n v="0.19999999999999954"/>
    <n v="5"/>
    <n v="0.16666666666666685"/>
    <n v="39"/>
    <n v="1"/>
    <n v="0"/>
    <n v="1.3877787807814457E-16"/>
    <n v="0"/>
    <x v="9"/>
  </r>
  <r>
    <s v="SHELL"/>
    <x v="1"/>
    <d v="2012-03-11T00:00:00"/>
    <s v="SIN"/>
    <s v="O500"/>
    <x v="153"/>
    <x v="51"/>
    <n v="857311"/>
    <n v="48538"/>
    <n v="0"/>
    <n v="3"/>
    <m/>
    <n v="2"/>
    <n v="6.1"/>
    <m/>
    <m/>
    <n v="0.12"/>
    <m/>
    <n v="305"/>
    <n v="78"/>
    <n v="2"/>
    <n v="0"/>
    <n v="6"/>
    <n v="22"/>
    <n v="0"/>
    <n v="0"/>
    <n v="0"/>
    <n v="40"/>
    <n v="7"/>
    <n v="0"/>
    <n v="305"/>
    <n v="1.3"/>
    <n v="78"/>
    <n v="0.51999999999999691"/>
    <n v="6"/>
    <n v="0.13333333333333286"/>
    <n v="22"/>
    <n v="0.73333333333333339"/>
    <n v="2"/>
    <n v="0.13333333333333353"/>
    <n v="0"/>
    <n v="1.3877787807814457E-16"/>
    <n v="1"/>
    <x v="0"/>
  </r>
  <r>
    <m/>
    <x v="1"/>
    <d v="2012-03-11T00:00:00"/>
    <s v="SIN"/>
    <s v="O500"/>
    <x v="153"/>
    <x v="23"/>
    <n v="821106"/>
    <n v="12334"/>
    <n v="0"/>
    <n v="3"/>
    <m/>
    <n v="0"/>
    <n v="6.4"/>
    <m/>
    <m/>
    <n v="7.0000000000000007E-2"/>
    <m/>
    <n v="36"/>
    <n v="24"/>
    <n v="2"/>
    <n v="0"/>
    <n v="3"/>
    <n v="5"/>
    <n v="0"/>
    <n v="0"/>
    <n v="0"/>
    <n v="27"/>
    <n v="3"/>
    <n v="0"/>
    <n v="36"/>
    <n v="0.12000000000000374"/>
    <n v="24"/>
    <n v="0.15999999999999748"/>
    <n v="3"/>
    <n v="6.666666666666618E-2"/>
    <n v="5"/>
    <n v="0.16666666666666685"/>
    <n v="2"/>
    <n v="0.13333333333333353"/>
    <n v="0"/>
    <n v="1.3877787807814457E-16"/>
    <n v="0"/>
    <x v="1"/>
  </r>
  <r>
    <s v="SHELL"/>
    <x v="1"/>
    <d v="2012-03-11T00:00:00"/>
    <s v="SIN"/>
    <s v="O500"/>
    <x v="153"/>
    <x v="424"/>
    <n v="505755"/>
    <n v="58755"/>
    <n v="0"/>
    <n v="2"/>
    <m/>
    <n v="4"/>
    <n v="6.0350000000000001"/>
    <n v="27.98"/>
    <n v="0.91"/>
    <n v="0.24"/>
    <m/>
    <n v="122"/>
    <n v="70"/>
    <n v="3"/>
    <n v="1"/>
    <n v="5"/>
    <n v="10"/>
    <n v="0"/>
    <m/>
    <n v="0"/>
    <n v="29"/>
    <n v="3"/>
    <n v="0"/>
    <n v="122"/>
    <n v="0.40666666666667117"/>
    <n v="70"/>
    <n v="0.46666666666666357"/>
    <n v="5"/>
    <n v="0.11111111111111063"/>
    <n v="10"/>
    <n v="0.33339999999999997"/>
    <n v="3"/>
    <n v="0.20000000000000018"/>
    <n v="1"/>
    <n v="0.10000000000000014"/>
    <n v="0"/>
    <x v="2"/>
  </r>
  <r>
    <s v="SHELL"/>
    <x v="1"/>
    <d v="2012-03-11T00:00:00"/>
    <s v="SIN"/>
    <s v="O500"/>
    <x v="153"/>
    <x v="9"/>
    <n v="486386"/>
    <n v="39386"/>
    <n v="0"/>
    <n v="2"/>
    <m/>
    <n v="2"/>
    <n v="6.2"/>
    <m/>
    <m/>
    <n v="0.23"/>
    <m/>
    <n v="43"/>
    <n v="64"/>
    <n v="5"/>
    <n v="1"/>
    <n v="2"/>
    <n v="3"/>
    <n v="0"/>
    <n v="1"/>
    <n v="0"/>
    <n v="32"/>
    <n v="4"/>
    <n v="0"/>
    <n v="43"/>
    <n v="0.14333333333333703"/>
    <n v="64"/>
    <n v="0.42666666666666364"/>
    <n v="2"/>
    <n v="4.4444444444443953E-2"/>
    <n v="3"/>
    <n v="0.1000000000000002"/>
    <n v="5"/>
    <n v="0.33333333333333348"/>
    <n v="1"/>
    <n v="0.10000000000000014"/>
    <n v="0"/>
    <x v="3"/>
  </r>
  <r>
    <s v="SHELL"/>
    <x v="1"/>
    <d v="2012-03-11T00:00:00"/>
    <s v="SIN"/>
    <s v="O500"/>
    <x v="153"/>
    <x v="527"/>
    <n v="442207"/>
    <n v="122399"/>
    <n v="0"/>
    <n v="3"/>
    <m/>
    <n v="7"/>
    <n v="7.2"/>
    <n v="36.9"/>
    <n v="1.45"/>
    <n v="0.09"/>
    <m/>
    <n v="234"/>
    <n v="142"/>
    <n v="9"/>
    <n v="1"/>
    <n v="7"/>
    <n v="9"/>
    <n v="0"/>
    <n v="1"/>
    <n v="0"/>
    <n v="46"/>
    <n v="12"/>
    <n v="1"/>
    <n v="234"/>
    <n v="0.78000000000000225"/>
    <n v="142"/>
    <n v="0.94666666666666632"/>
    <n v="7"/>
    <n v="0.15555555555555509"/>
    <n v="9"/>
    <n v="0.30000000000000016"/>
    <n v="9"/>
    <n v="0.60000000000000009"/>
    <n v="1"/>
    <n v="0.10000000000000014"/>
    <n v="0"/>
    <x v="4"/>
  </r>
  <r>
    <s v="CASTROL"/>
    <x v="1"/>
    <d v="2012-03-11T00:00:00"/>
    <s v="SIN"/>
    <s v="O500"/>
    <x v="153"/>
    <x v="134"/>
    <n v="383044"/>
    <n v="63236"/>
    <n v="0"/>
    <n v="2"/>
    <m/>
    <n v="6"/>
    <n v="7.2"/>
    <n v="36.799999999999997"/>
    <n v="1"/>
    <n v="0.1"/>
    <s v="Clara"/>
    <n v="98"/>
    <n v="54"/>
    <n v="8"/>
    <n v="0"/>
    <n v="5"/>
    <n v="7"/>
    <n v="0"/>
    <n v="0"/>
    <n v="0"/>
    <n v="39"/>
    <n v="13"/>
    <n v="0"/>
    <n v="98"/>
    <n v="0.32666666666667066"/>
    <n v="54"/>
    <n v="0.3599999999999971"/>
    <n v="5"/>
    <n v="0.11111111111111063"/>
    <n v="7"/>
    <n v="0.2333333333333335"/>
    <n v="8"/>
    <n v="0.53333333333333344"/>
    <n v="0"/>
    <n v="1.3877787807814457E-16"/>
    <n v="0"/>
    <x v="5"/>
  </r>
  <r>
    <s v="CASTROL"/>
    <x v="1"/>
    <d v="2012-03-11T00:00:00"/>
    <s v="SIN"/>
    <s v="O500"/>
    <x v="153"/>
    <x v="11"/>
    <n v="350867"/>
    <n v="31059"/>
    <n v="0"/>
    <n v="2"/>
    <n v="0"/>
    <n v="5"/>
    <n v="7.2"/>
    <n v="36.6"/>
    <n v="0.1"/>
    <n v="0.1"/>
    <s v="Clara"/>
    <n v="48"/>
    <n v="29"/>
    <n v="6"/>
    <n v="0"/>
    <n v="4"/>
    <n v="6"/>
    <n v="0"/>
    <n v="0"/>
    <n v="0"/>
    <n v="33"/>
    <n v="7"/>
    <n v="0"/>
    <n v="48"/>
    <n v="0.16000000000000367"/>
    <n v="29"/>
    <n v="0.19333333333333075"/>
    <n v="4"/>
    <n v="8.8888888888888407E-2"/>
    <n v="6"/>
    <n v="0.20000000000000018"/>
    <n v="6"/>
    <n v="0.40000000000000013"/>
    <n v="0"/>
    <n v="1.3877787807814457E-16"/>
    <n v="0"/>
    <x v="6"/>
  </r>
  <r>
    <s v="CASTROL"/>
    <x v="1"/>
    <d v="2012-03-11T00:00:00"/>
    <s v="SIN"/>
    <s v="O500"/>
    <x v="153"/>
    <x v="523"/>
    <n v="319808"/>
    <n v="150482"/>
    <n v="0"/>
    <n v="4"/>
    <n v="-1"/>
    <n v="10"/>
    <n v="7.2"/>
    <n v="37.700000000000003"/>
    <n v="0"/>
    <n v="0.1"/>
    <s v="Clara"/>
    <n v="226"/>
    <n v="90"/>
    <n v="25"/>
    <n v="0"/>
    <n v="12"/>
    <n v="14"/>
    <n v="1"/>
    <n v="1"/>
    <n v="-1"/>
    <n v="78"/>
    <n v="45"/>
    <n v="1"/>
    <n v="226"/>
    <n v="0.75333333333333585"/>
    <n v="90"/>
    <n v="0.59999999999999742"/>
    <n v="12"/>
    <n v="0.26666666666666622"/>
    <n v="14"/>
    <n v="0.46666666666666679"/>
    <n v="25"/>
    <n v="1"/>
    <n v="0"/>
    <n v="1.3877787807814457E-16"/>
    <n v="0"/>
    <x v="7"/>
  </r>
  <r>
    <s v="CASTROL"/>
    <x v="1"/>
    <d v="2012-03-11T00:00:00"/>
    <s v="SIN"/>
    <s v="O500"/>
    <x v="153"/>
    <x v="528"/>
    <n v="299072"/>
    <n v="129746"/>
    <n v="0"/>
    <n v="32.6"/>
    <n v="0"/>
    <n v="19.8"/>
    <n v="8"/>
    <n v="38.9"/>
    <n v="0"/>
    <n v="-1"/>
    <s v="Oscura"/>
    <n v="249.5"/>
    <n v="88.2"/>
    <n v="27.3"/>
    <n v="4.7"/>
    <n v="13.5"/>
    <n v="18.8"/>
    <n v="0.8"/>
    <n v="0"/>
    <n v="0"/>
    <n v="260.2"/>
    <n v="34.6"/>
    <n v="4.8"/>
    <n v="250"/>
    <n v="0.83333333333333504"/>
    <n v="88"/>
    <n v="0.58666666666666401"/>
    <n v="14"/>
    <n v="0.31111111111111062"/>
    <n v="19"/>
    <n v="0.63333333333333341"/>
    <n v="27"/>
    <n v="1"/>
    <n v="5"/>
    <n v="0.50000000000000011"/>
    <n v="0"/>
    <x v="8"/>
  </r>
  <r>
    <s v="CASTROL"/>
    <x v="1"/>
    <d v="2012-03-11T00:00:00"/>
    <s v="SIN"/>
    <s v="O500"/>
    <x v="153"/>
    <x v="43"/>
    <n v="262219"/>
    <n v="92893"/>
    <n v="0"/>
    <n v="0"/>
    <n v="0"/>
    <n v="13.2"/>
    <n v="7.2"/>
    <n v="40.5"/>
    <m/>
    <n v="-1"/>
    <s v="Oscura"/>
    <n v="164.3"/>
    <n v="42.7"/>
    <n v="19.7"/>
    <n v="1.6"/>
    <n v="12.9"/>
    <n v="13.1"/>
    <n v="0.5"/>
    <n v="0"/>
    <n v="0"/>
    <n v="174.6"/>
    <n v="43.2"/>
    <n v="5.0999999999999996"/>
    <n v="164"/>
    <n v="0.5466666666666713"/>
    <n v="43"/>
    <n v="0.28666666666666391"/>
    <n v="13"/>
    <n v="0.28888888888888842"/>
    <n v="13"/>
    <n v="0.43333333333333346"/>
    <n v="20"/>
    <n v="1"/>
    <n v="2"/>
    <n v="0.20000000000000015"/>
    <n v="0"/>
    <x v="9"/>
  </r>
  <r>
    <s v="Shell ATF VM"/>
    <x v="1"/>
    <d v="2012-03-11T00:00:00"/>
    <s v="SIN"/>
    <s v="O500"/>
    <x v="153"/>
    <x v="5"/>
    <n v="232448"/>
    <n v="63122"/>
    <n v="0"/>
    <n v="0"/>
    <n v="0"/>
    <n v="7.2"/>
    <n v="6.8"/>
    <n v="38.299999999999997"/>
    <m/>
    <n v="-1"/>
    <s v="Oscura"/>
    <n v="83.1"/>
    <n v="2.5"/>
    <n v="31.2"/>
    <n v="0"/>
    <n v="4.5999999999999996"/>
    <n v="11"/>
    <n v="1.1000000000000001"/>
    <n v="1.9"/>
    <n v="0"/>
    <n v="134.30000000000001"/>
    <n v="34.4"/>
    <n v="0.4"/>
    <n v="83"/>
    <n v="0.27666666666667034"/>
    <n v="3"/>
    <n v="1.999999999999752E-2"/>
    <n v="5"/>
    <n v="0.11111111111111063"/>
    <n v="11"/>
    <n v="0.36666666666666681"/>
    <n v="31"/>
    <n v="1"/>
    <n v="0"/>
    <n v="1.3877787807814457E-16"/>
    <n v="0"/>
    <x v="10"/>
  </r>
  <r>
    <s v="CASTROL"/>
    <x v="1"/>
    <d v="2012-01-30T00:00:00"/>
    <s v="SIN"/>
    <s v="O500"/>
    <x v="154"/>
    <x v="236"/>
    <n v="853827"/>
    <n v="36372"/>
    <n v="0"/>
    <n v="8"/>
    <m/>
    <n v="2"/>
    <n v="6.7"/>
    <m/>
    <m/>
    <n v="0.02"/>
    <s v="Clara"/>
    <n v="53"/>
    <n v="85"/>
    <n v="1"/>
    <n v="1"/>
    <n v="6"/>
    <n v="9"/>
    <n v="1"/>
    <n v="0"/>
    <n v="0"/>
    <n v="39"/>
    <n v="3"/>
    <n v="1"/>
    <n v="53"/>
    <n v="0.1766666666666703"/>
    <n v="85"/>
    <n v="0.56666666666666388"/>
    <n v="6"/>
    <n v="0.13333333333333286"/>
    <n v="9"/>
    <n v="0.30000000000000016"/>
    <n v="1"/>
    <n v="6.666666666666686E-2"/>
    <n v="1"/>
    <n v="0.10000000000000014"/>
    <n v="1"/>
    <x v="0"/>
  </r>
  <r>
    <m/>
    <x v="1"/>
    <d v="2012-01-30T00:00:00"/>
    <s v="SIN"/>
    <s v="O500"/>
    <x v="154"/>
    <x v="525"/>
    <n v="791204"/>
    <n v="45023"/>
    <n v="0"/>
    <n v="3"/>
    <m/>
    <n v="3"/>
    <n v="5.9"/>
    <m/>
    <m/>
    <n v="0.12"/>
    <m/>
    <n v="75"/>
    <n v="73"/>
    <n v="4"/>
    <n v="0"/>
    <n v="9"/>
    <n v="8"/>
    <n v="1"/>
    <n v="1"/>
    <n v="0"/>
    <n v="27"/>
    <n v="4"/>
    <n v="1"/>
    <n v="75"/>
    <n v="0.2500000000000035"/>
    <n v="73"/>
    <n v="0.48666666666666353"/>
    <n v="9"/>
    <n v="0.19999999999999954"/>
    <n v="8"/>
    <n v="0.26666666666666683"/>
    <n v="4"/>
    <n v="0.26666666666666683"/>
    <n v="0"/>
    <n v="1.3877787807814457E-16"/>
    <n v="0"/>
    <x v="1"/>
  </r>
  <r>
    <s v="SHELL"/>
    <x v="1"/>
    <d v="2012-01-30T00:00:00"/>
    <s v="SIN"/>
    <s v="O500"/>
    <x v="154"/>
    <x v="13"/>
    <n v="385397"/>
    <n v="64472"/>
    <n v="0"/>
    <n v="2"/>
    <m/>
    <n v="4"/>
    <n v="5.93"/>
    <n v="27.63"/>
    <n v="0.89"/>
    <n v="0.43"/>
    <m/>
    <n v="97"/>
    <n v="61"/>
    <n v="5"/>
    <n v="0"/>
    <n v="6"/>
    <n v="8"/>
    <n v="0"/>
    <m/>
    <n v="0"/>
    <n v="28"/>
    <n v="4"/>
    <n v="0"/>
    <n v="97"/>
    <n v="0.3233333333333373"/>
    <n v="61"/>
    <n v="0.40666666666666368"/>
    <n v="6"/>
    <n v="0.13333333333333286"/>
    <n v="8"/>
    <n v="0.26666666666666683"/>
    <n v="5"/>
    <n v="0.33333333333333348"/>
    <n v="0"/>
    <n v="1.3877787807814457E-16"/>
    <n v="0"/>
    <x v="2"/>
  </r>
  <r>
    <s v="CASTROL"/>
    <x v="1"/>
    <d v="2012-01-30T00:00:00"/>
    <s v="SIN"/>
    <s v="O500"/>
    <x v="154"/>
    <x v="13"/>
    <n v="286197"/>
    <n v="73221"/>
    <n v="0"/>
    <n v="4"/>
    <m/>
    <n v="7"/>
    <n v="6.1349999999999998"/>
    <n v="29.44"/>
    <n v="0.97"/>
    <n v="1.23"/>
    <m/>
    <n v="116"/>
    <n v="72"/>
    <n v="20"/>
    <n v="0"/>
    <n v="11"/>
    <n v="11"/>
    <n v="0"/>
    <m/>
    <n v="0"/>
    <n v="207"/>
    <n v="10"/>
    <n v="2"/>
    <n v="116"/>
    <n v="0.38666666666667104"/>
    <n v="72"/>
    <n v="0.47999999999999687"/>
    <n v="11"/>
    <n v="0.24444444444444399"/>
    <n v="11"/>
    <n v="0.36666666666666681"/>
    <n v="20"/>
    <n v="1"/>
    <n v="0"/>
    <n v="1.3877787807814457E-16"/>
    <n v="0"/>
    <x v="3"/>
  </r>
  <r>
    <s v="CASTROL"/>
    <x v="1"/>
    <d v="2012-01-30T00:00:00"/>
    <s v="SIN"/>
    <s v="O500"/>
    <x v="154"/>
    <x v="3"/>
    <n v="368350"/>
    <n v="47425"/>
    <n v="0"/>
    <n v="2"/>
    <m/>
    <n v="3"/>
    <n v="6"/>
    <m/>
    <m/>
    <n v="0.31"/>
    <m/>
    <n v="79"/>
    <n v="24"/>
    <n v="5"/>
    <n v="0"/>
    <n v="3"/>
    <n v="8"/>
    <n v="0"/>
    <n v="0"/>
    <n v="0"/>
    <n v="26"/>
    <n v="6"/>
    <n v="0"/>
    <n v="79"/>
    <n v="0.26333333333333692"/>
    <n v="24"/>
    <n v="0.15999999999999748"/>
    <n v="3"/>
    <n v="6.666666666666618E-2"/>
    <n v="8"/>
    <n v="0.26666666666666683"/>
    <n v="5"/>
    <n v="0.33333333333333348"/>
    <n v="0"/>
    <n v="1.3877787807814457E-16"/>
    <n v="0"/>
    <x v="4"/>
  </r>
  <r>
    <s v="CASTROL"/>
    <x v="1"/>
    <d v="2012-01-30T00:00:00"/>
    <s v="SIN"/>
    <s v="O500"/>
    <x v="154"/>
    <x v="33"/>
    <n v="260621"/>
    <n v="47645"/>
    <n v="0"/>
    <n v="2"/>
    <m/>
    <n v="2"/>
    <n v="6.1"/>
    <m/>
    <m/>
    <n v="0.35"/>
    <m/>
    <n v="55"/>
    <n v="23"/>
    <n v="9"/>
    <n v="0"/>
    <n v="3"/>
    <n v="6"/>
    <n v="0"/>
    <n v="0"/>
    <n v="0"/>
    <n v="27"/>
    <n v="3"/>
    <n v="0"/>
    <n v="55"/>
    <n v="0.18333333333333696"/>
    <n v="23"/>
    <n v="0.15333333333333082"/>
    <n v="3"/>
    <n v="6.666666666666618E-2"/>
    <n v="6"/>
    <n v="0.20000000000000018"/>
    <n v="9"/>
    <n v="0.60000000000000009"/>
    <n v="0"/>
    <n v="1.3877787807814457E-16"/>
    <n v="0"/>
    <x v="5"/>
  </r>
  <r>
    <s v="CASTROL"/>
    <x v="1"/>
    <d v="2012-01-30T00:00:00"/>
    <s v="SIN"/>
    <s v="O500"/>
    <x v="154"/>
    <x v="86"/>
    <n v="305885"/>
    <n v="40192"/>
    <n v="0"/>
    <n v="2"/>
    <m/>
    <n v="4"/>
    <n v="6.2"/>
    <m/>
    <m/>
    <n v="0.78"/>
    <m/>
    <n v="30"/>
    <n v="20"/>
    <n v="6"/>
    <n v="0"/>
    <n v="3"/>
    <n v="2"/>
    <n v="1"/>
    <n v="0"/>
    <n v="0"/>
    <n v="25"/>
    <n v="12"/>
    <n v="1"/>
    <n v="30"/>
    <n v="0.10000000000000378"/>
    <n v="20"/>
    <n v="0.13333333333333086"/>
    <n v="3"/>
    <n v="6.666666666666618E-2"/>
    <n v="2"/>
    <n v="6.6666666666666874E-2"/>
    <n v="6"/>
    <n v="0.40000000000000013"/>
    <n v="0"/>
    <n v="1.3877787807814457E-16"/>
    <n v="0"/>
    <x v="6"/>
  </r>
  <r>
    <s v="CASTROL"/>
    <x v="1"/>
    <d v="2012-01-30T00:00:00"/>
    <s v="SIN"/>
    <s v="O500"/>
    <x v="154"/>
    <x v="166"/>
    <n v="189788"/>
    <n v="91879"/>
    <n v="0"/>
    <n v="1"/>
    <m/>
    <n v="6"/>
    <n v="6.8"/>
    <n v="34.5"/>
    <n v="1.22"/>
    <n v="0.05"/>
    <m/>
    <n v="56"/>
    <n v="29"/>
    <n v="17"/>
    <n v="0"/>
    <n v="6"/>
    <n v="6"/>
    <n v="0"/>
    <n v="0"/>
    <n v="0"/>
    <n v="38"/>
    <n v="2"/>
    <n v="1"/>
    <n v="56"/>
    <n v="0.18666666666667028"/>
    <n v="29"/>
    <n v="0.19333333333333075"/>
    <n v="6"/>
    <n v="0.13333333333333286"/>
    <n v="6"/>
    <n v="0.20000000000000018"/>
    <n v="17"/>
    <n v="1"/>
    <n v="0"/>
    <n v="1.3877787807814457E-16"/>
    <n v="0"/>
    <x v="7"/>
  </r>
  <r>
    <s v="CASTROL"/>
    <x v="1"/>
    <d v="2012-01-30T00:00:00"/>
    <s v="SIN"/>
    <s v="O500"/>
    <x v="154"/>
    <x v="529"/>
    <n v="265693"/>
    <n v="96177"/>
    <n v="0"/>
    <n v="2"/>
    <m/>
    <n v="4"/>
    <n v="7.3"/>
    <n v="37.299999999999997"/>
    <n v="1.4"/>
    <n v="0.1"/>
    <s v="Clara"/>
    <n v="23"/>
    <n v="20"/>
    <n v="10"/>
    <n v="0"/>
    <n v="4"/>
    <n v="1"/>
    <n v="1"/>
    <n v="0"/>
    <n v="0"/>
    <n v="26"/>
    <n v="19"/>
    <n v="4"/>
    <n v="23"/>
    <n v="7.6666666666670491E-2"/>
    <n v="20"/>
    <n v="0.13333333333333086"/>
    <n v="4"/>
    <n v="8.8888888888888407E-2"/>
    <n v="1"/>
    <n v="3.3333333333333541E-2"/>
    <n v="10"/>
    <n v="0.66666666666666674"/>
    <n v="0"/>
    <n v="1.3877787807814457E-16"/>
    <n v="0"/>
    <x v="8"/>
  </r>
  <r>
    <s v="CASTROL"/>
    <x v="1"/>
    <d v="2012-01-30T00:00:00"/>
    <s v="SIN"/>
    <s v="O500"/>
    <x v="154"/>
    <x v="146"/>
    <n v="237930"/>
    <n v="68414"/>
    <n v="0"/>
    <n v="0"/>
    <n v="0"/>
    <n v="8.8000000000000007"/>
    <n v="6.7"/>
    <n v="43.1"/>
    <m/>
    <n v="-1"/>
    <s v="Oscura"/>
    <n v="61.3"/>
    <n v="2.2999999999999998"/>
    <n v="18.899999999999999"/>
    <n v="1.8"/>
    <n v="5.2"/>
    <n v="16.399999999999999"/>
    <n v="1.6"/>
    <n v="0.7"/>
    <n v="0"/>
    <n v="37.200000000000003"/>
    <n v="18.7"/>
    <n v="0.3"/>
    <n v="61"/>
    <n v="0.20333333333333692"/>
    <n v="2"/>
    <n v="1.3333333333330852E-2"/>
    <n v="5"/>
    <n v="0.11111111111111063"/>
    <n v="16"/>
    <n v="0.53333333333333344"/>
    <n v="19"/>
    <n v="1"/>
    <n v="2"/>
    <n v="0.20000000000000015"/>
    <n v="0"/>
    <x v="9"/>
  </r>
  <r>
    <s v="SHELL"/>
    <x v="1"/>
    <d v="2012-01-30T00:00:00"/>
    <s v="SIN"/>
    <s v="O500"/>
    <x v="154"/>
    <x v="530"/>
    <n v="198055"/>
    <n v="28729"/>
    <n v="0"/>
    <n v="0"/>
    <n v="0"/>
    <n v="9.5"/>
    <n v="7.2"/>
    <n v="36.799999999999997"/>
    <m/>
    <n v="-1"/>
    <s v="Oscura"/>
    <n v="83.8"/>
    <n v="28.8"/>
    <n v="41.6"/>
    <n v="0.6"/>
    <n v="7.1"/>
    <n v="10.4"/>
    <n v="0.6"/>
    <n v="0.8"/>
    <n v="0"/>
    <n v="241.4"/>
    <n v="36.9"/>
    <n v="7"/>
    <n v="84"/>
    <n v="0.28000000000000369"/>
    <n v="29"/>
    <n v="0.19333333333333075"/>
    <n v="7"/>
    <n v="0.15555555555555509"/>
    <n v="10"/>
    <n v="0.33339999999999997"/>
    <n v="42"/>
    <n v="1"/>
    <n v="1"/>
    <n v="0.10000000000000014"/>
    <n v="0"/>
    <x v="10"/>
  </r>
  <r>
    <s v="MOBIL"/>
    <x v="2"/>
    <d v="2013-07-22T00:00:00"/>
    <s v="SIN"/>
    <s v="O500 EURO V"/>
    <x v="155"/>
    <x v="56"/>
    <n v="587872"/>
    <n v="18133"/>
    <n v="0"/>
    <n v="2"/>
    <m/>
    <n v="3"/>
    <n v="7"/>
    <n v="34.5"/>
    <n v="1.61"/>
    <n v="0.03"/>
    <m/>
    <n v="34"/>
    <n v="23"/>
    <n v="1"/>
    <n v="0"/>
    <n v="2"/>
    <n v="3"/>
    <n v="0"/>
    <n v="0"/>
    <n v="0"/>
    <n v="42"/>
    <n v="2"/>
    <n v="0"/>
    <n v="34"/>
    <n v="0.11333333333333709"/>
    <n v="23"/>
    <n v="0.15333333333333082"/>
    <n v="2"/>
    <n v="4.4444444444443953E-2"/>
    <n v="3"/>
    <n v="0.1000000000000002"/>
    <n v="1"/>
    <n v="6.666666666666686E-2"/>
    <n v="0"/>
    <n v="1.3877787807814457E-16"/>
    <n v="1"/>
    <x v="0"/>
  </r>
  <r>
    <m/>
    <x v="2"/>
    <d v="2013-07-22T00:00:00"/>
    <s v="SIN"/>
    <s v="O500 EURO V"/>
    <x v="155"/>
    <x v="281"/>
    <n v="582924"/>
    <n v="13185"/>
    <n v="0"/>
    <n v="1"/>
    <m/>
    <n v="3"/>
    <n v="7"/>
    <m/>
    <m/>
    <n v="2.44"/>
    <m/>
    <n v="29"/>
    <n v="19"/>
    <n v="1"/>
    <n v="0"/>
    <n v="2"/>
    <n v="2"/>
    <n v="0"/>
    <n v="0"/>
    <n v="0"/>
    <n v="39"/>
    <n v="2"/>
    <n v="0"/>
    <n v="29"/>
    <n v="9.6666666666670453E-2"/>
    <n v="19"/>
    <n v="0.12666666666666421"/>
    <n v="2"/>
    <n v="4.4444444444443953E-2"/>
    <n v="2"/>
    <n v="6.6666666666666874E-2"/>
    <n v="1"/>
    <n v="6.666666666666686E-2"/>
    <n v="0"/>
    <n v="1.3877787807814457E-16"/>
    <n v="0"/>
    <x v="1"/>
  </r>
  <r>
    <m/>
    <x v="2"/>
    <d v="2013-07-22T00:00:00"/>
    <s v="SIN"/>
    <s v="O500 EURO V"/>
    <x v="155"/>
    <x v="100"/>
    <n v="569739"/>
    <n v="52529"/>
    <n v="0"/>
    <n v="3"/>
    <m/>
    <n v="4"/>
    <n v="5.8"/>
    <m/>
    <m/>
    <n v="0.13"/>
    <m/>
    <n v="83"/>
    <n v="34"/>
    <n v="3"/>
    <n v="0"/>
    <n v="5"/>
    <n v="9"/>
    <n v="0"/>
    <n v="0"/>
    <n v="1"/>
    <n v="26"/>
    <n v="3"/>
    <n v="0"/>
    <n v="83"/>
    <n v="0.27666666666667034"/>
    <n v="34"/>
    <n v="0.22666666666666402"/>
    <n v="5"/>
    <n v="0.11111111111111063"/>
    <n v="9"/>
    <n v="0.30000000000000016"/>
    <n v="3"/>
    <n v="0.20000000000000018"/>
    <n v="0"/>
    <n v="1.3877787807814457E-16"/>
    <n v="0"/>
    <x v="2"/>
  </r>
  <r>
    <m/>
    <x v="2"/>
    <d v="2013-07-22T00:00:00"/>
    <s v="SIN"/>
    <s v="O500 EURO V"/>
    <x v="155"/>
    <x v="23"/>
    <n v="553191"/>
    <n v="35982"/>
    <n v="0"/>
    <n v="2"/>
    <m/>
    <n v="1"/>
    <n v="6.7"/>
    <m/>
    <m/>
    <n v="2.36"/>
    <m/>
    <n v="22"/>
    <n v="23"/>
    <n v="2"/>
    <n v="0"/>
    <n v="1"/>
    <n v="4"/>
    <n v="0"/>
    <n v="0"/>
    <n v="0"/>
    <n v="35"/>
    <n v="2"/>
    <n v="0"/>
    <n v="22"/>
    <n v="7.3333333333337164E-2"/>
    <n v="23"/>
    <n v="0.15333333333333082"/>
    <n v="1"/>
    <n v="2.222222222222173E-2"/>
    <n v="4"/>
    <n v="0.13333333333333353"/>
    <n v="2"/>
    <n v="0.13333333333333353"/>
    <n v="0"/>
    <n v="1.3877787807814457E-16"/>
    <n v="0"/>
    <x v="3"/>
  </r>
  <r>
    <m/>
    <x v="2"/>
    <d v="2013-07-22T00:00:00"/>
    <s v="SIN"/>
    <s v="O500 EURO V"/>
    <x v="155"/>
    <x v="320"/>
    <n v="517210"/>
    <n v="91576"/>
    <n v="0"/>
    <n v="4"/>
    <m/>
    <n v="1"/>
    <n v="5.8"/>
    <m/>
    <m/>
    <n v="0.49"/>
    <m/>
    <n v="105"/>
    <n v="110"/>
    <n v="7"/>
    <n v="0"/>
    <n v="19"/>
    <n v="9"/>
    <n v="1"/>
    <n v="1"/>
    <n v="1"/>
    <n v="32"/>
    <n v="6"/>
    <n v="1"/>
    <n v="105"/>
    <n v="0.35000000000000414"/>
    <n v="110"/>
    <n v="0.73333333333333162"/>
    <n v="19"/>
    <n v="0.42222222222222161"/>
    <n v="9"/>
    <n v="0.30000000000000016"/>
    <n v="7"/>
    <n v="0.46666666666666679"/>
    <n v="0"/>
    <n v="1.3877787807814457E-16"/>
    <n v="0"/>
    <x v="4"/>
  </r>
  <r>
    <s v="CASTROL"/>
    <x v="2"/>
    <d v="2013-07-22T00:00:00"/>
    <s v="SIN"/>
    <s v="O500 EURO V"/>
    <x v="155"/>
    <x v="25"/>
    <n v="279912"/>
    <n v="65048"/>
    <n v="0"/>
    <n v="6"/>
    <m/>
    <n v="6"/>
    <n v="5.899"/>
    <n v="29.57"/>
    <n v="0.91"/>
    <n v="0.35"/>
    <m/>
    <n v="87"/>
    <n v="41"/>
    <n v="8"/>
    <n v="0"/>
    <n v="6"/>
    <n v="8"/>
    <n v="0"/>
    <m/>
    <n v="0"/>
    <n v="33"/>
    <n v="4"/>
    <n v="0"/>
    <n v="87"/>
    <n v="0.29000000000000375"/>
    <n v="41"/>
    <n v="0.2733333333333306"/>
    <n v="6"/>
    <n v="0.13333333333333286"/>
    <n v="8"/>
    <n v="0.26666666666666683"/>
    <n v="8"/>
    <n v="0.53333333333333344"/>
    <n v="0"/>
    <n v="1.3877787807814457E-16"/>
    <n v="0"/>
    <x v="5"/>
  </r>
  <r>
    <s v="CASTROL"/>
    <x v="2"/>
    <d v="2013-07-22T00:00:00"/>
    <s v="SIN"/>
    <s v="O500 EURO V"/>
    <x v="155"/>
    <x v="91"/>
    <n v="258198"/>
    <n v="43384"/>
    <n v="0"/>
    <n v="2"/>
    <m/>
    <n v="4"/>
    <n v="6.1"/>
    <m/>
    <m/>
    <n v="0.36"/>
    <m/>
    <n v="64"/>
    <n v="24"/>
    <n v="12"/>
    <n v="0"/>
    <n v="5"/>
    <n v="6"/>
    <n v="0"/>
    <n v="0"/>
    <n v="0"/>
    <n v="33"/>
    <n v="5"/>
    <n v="0"/>
    <n v="64"/>
    <n v="0.2133333333333369"/>
    <n v="24"/>
    <n v="0.15999999999999748"/>
    <n v="5"/>
    <n v="0.11111111111111063"/>
    <n v="6"/>
    <n v="0.20000000000000018"/>
    <n v="12"/>
    <n v="0.8"/>
    <n v="0"/>
    <n v="1.3877787807814457E-16"/>
    <n v="0"/>
    <x v="6"/>
  </r>
  <r>
    <s v="CASTROL"/>
    <x v="2"/>
    <d v="2013-07-22T00:00:00"/>
    <s v="SIN"/>
    <s v="O500 EURO V"/>
    <x v="155"/>
    <x v="120"/>
    <n v="208878"/>
    <n v="111302"/>
    <n v="0"/>
    <n v="3"/>
    <m/>
    <n v="11"/>
    <n v="6.9"/>
    <n v="35.700000000000003"/>
    <n v="1.3"/>
    <n v="7.0000000000000007E-2"/>
    <m/>
    <n v="202"/>
    <n v="118"/>
    <n v="45"/>
    <n v="2"/>
    <n v="14"/>
    <n v="13"/>
    <n v="0"/>
    <n v="1"/>
    <n v="1"/>
    <n v="52"/>
    <n v="17"/>
    <n v="1"/>
    <n v="202"/>
    <n v="0.67333333333333667"/>
    <n v="118"/>
    <n v="0.78666666666666529"/>
    <n v="14"/>
    <n v="0.31111111111111062"/>
    <n v="13"/>
    <n v="0.43333333333333346"/>
    <n v="45"/>
    <n v="1"/>
    <n v="2"/>
    <n v="0.20000000000000015"/>
    <n v="0"/>
    <x v="7"/>
  </r>
  <r>
    <s v="Shell ATF VM"/>
    <x v="2"/>
    <d v="2013-07-22T00:00:00"/>
    <s v="SIN"/>
    <s v="O500 EURO V"/>
    <x v="155"/>
    <x v="295"/>
    <n v="166159"/>
    <n v="68583"/>
    <n v="0"/>
    <n v="3"/>
    <m/>
    <n v="7"/>
    <n v="7.1"/>
    <n v="36.4"/>
    <n v="1"/>
    <n v="0.06"/>
    <s v=""/>
    <n v="99"/>
    <n v="53"/>
    <n v="61"/>
    <n v="0"/>
    <n v="14"/>
    <n v="10"/>
    <n v="0"/>
    <n v="0"/>
    <n v="0"/>
    <n v="37"/>
    <n v="9"/>
    <n v="1"/>
    <n v="99"/>
    <n v="0.33000000000000401"/>
    <n v="53"/>
    <n v="0.35333333333333045"/>
    <n v="14"/>
    <n v="0.31111111111111062"/>
    <n v="10"/>
    <n v="0.33339999999999997"/>
    <n v="61"/>
    <n v="1"/>
    <n v="0"/>
    <n v="1.3877787807814457E-16"/>
    <n v="0"/>
    <x v="8"/>
  </r>
  <r>
    <s v="SHELL"/>
    <x v="2"/>
    <d v="2013-07-22T00:00:00"/>
    <s v="SIN"/>
    <s v="O500 EURO V"/>
    <x v="155"/>
    <x v="172"/>
    <n v="170826"/>
    <n v="72917"/>
    <n v="0"/>
    <n v="3"/>
    <m/>
    <n v="6"/>
    <n v="7.1"/>
    <n v="35.9"/>
    <n v="0.16"/>
    <n v="0.09"/>
    <s v=""/>
    <n v="90"/>
    <n v="52"/>
    <n v="47"/>
    <n v="0"/>
    <n v="9"/>
    <n v="7"/>
    <n v="0"/>
    <n v="0"/>
    <n v="0"/>
    <n v="32"/>
    <n v="6"/>
    <n v="1"/>
    <n v="90"/>
    <n v="0.30000000000000382"/>
    <n v="52"/>
    <n v="0.34666666666666379"/>
    <n v="9"/>
    <n v="0.19999999999999954"/>
    <n v="7"/>
    <n v="0.2333333333333335"/>
    <n v="47"/>
    <n v="1"/>
    <n v="0"/>
    <n v="1.3877787807814457E-16"/>
    <n v="0"/>
    <x v="9"/>
  </r>
  <r>
    <s v="SHELL"/>
    <x v="2"/>
    <d v="2013-07-22T00:00:00"/>
    <s v="SIN"/>
    <s v="O500 EURO V"/>
    <x v="155"/>
    <x v="27"/>
    <n v="129547"/>
    <n v="31638"/>
    <n v="0"/>
    <n v="4"/>
    <n v="0"/>
    <n v="5"/>
    <n v="7.2"/>
    <n v="37"/>
    <n v="0.2"/>
    <n v="0.1"/>
    <s v="Clara"/>
    <n v="50"/>
    <n v="32"/>
    <n v="40"/>
    <n v="0"/>
    <n v="7"/>
    <n v="4"/>
    <n v="0"/>
    <n v="0"/>
    <n v="0"/>
    <n v="33"/>
    <n v="5"/>
    <n v="1"/>
    <n v="50"/>
    <n v="0.16666666666667032"/>
    <n v="32"/>
    <n v="0.21333333333333071"/>
    <n v="7"/>
    <n v="0.15555555555555509"/>
    <n v="4"/>
    <n v="0.13333333333333353"/>
    <n v="40"/>
    <n v="1"/>
    <n v="0"/>
    <n v="1.3877787807814457E-16"/>
    <n v="0"/>
    <x v="10"/>
  </r>
  <r>
    <s v="SHELL"/>
    <x v="2"/>
    <d v="2013-07-22T00:00:00"/>
    <s v="SIN"/>
    <s v="O500 EURO V"/>
    <x v="155"/>
    <x v="42"/>
    <n v="97909"/>
    <n v="92793"/>
    <n v="0"/>
    <n v="4"/>
    <n v="-1"/>
    <n v="11"/>
    <n v="6.8"/>
    <n v="35.299999999999997"/>
    <n v="0.6"/>
    <n v="0.1"/>
    <s v="Clara"/>
    <n v="113"/>
    <n v="60"/>
    <n v="104"/>
    <n v="0"/>
    <n v="13"/>
    <n v="10"/>
    <n v="0"/>
    <n v="0"/>
    <n v="0"/>
    <n v="51"/>
    <n v="12"/>
    <n v="3"/>
    <n v="113"/>
    <n v="0.37666666666667098"/>
    <n v="60"/>
    <n v="0.39999999999999702"/>
    <n v="13"/>
    <n v="0.28888888888888842"/>
    <n v="10"/>
    <n v="0.33339999999999997"/>
    <n v="104"/>
    <n v="1"/>
    <n v="0"/>
    <n v="1.3877787807814457E-16"/>
    <n v="0"/>
    <x v="11"/>
  </r>
  <r>
    <s v="CASTROL"/>
    <x v="2"/>
    <d v="2013-07-22T00:00:00"/>
    <s v="CON"/>
    <s v="O500 EURO V"/>
    <x v="155"/>
    <x v="177"/>
    <n v="68550"/>
    <n v="63434"/>
    <n v="0"/>
    <n v="1"/>
    <n v="-1"/>
    <n v="7"/>
    <n v="6.6"/>
    <n v="38"/>
    <n v="0"/>
    <n v="0.1"/>
    <s v="Clara"/>
    <n v="84"/>
    <n v="43"/>
    <n v="185"/>
    <n v="0"/>
    <n v="11"/>
    <n v="5"/>
    <n v="1"/>
    <n v="0"/>
    <n v="-1"/>
    <n v="80"/>
    <n v="9"/>
    <n v="1"/>
    <n v="84"/>
    <n v="0.28000000000000369"/>
    <n v="43"/>
    <n v="0.28666666666666391"/>
    <n v="11"/>
    <n v="0.24444444444444399"/>
    <n v="5"/>
    <n v="0.16666666666666685"/>
    <n v="185"/>
    <n v="1"/>
    <n v="0"/>
    <n v="1.3877787807814457E-16"/>
    <n v="0"/>
    <x v="12"/>
  </r>
  <r>
    <s v="CASTROL"/>
    <x v="2"/>
    <d v="2013-07-22T00:00:00"/>
    <s v="CON"/>
    <s v="O500 EURO V"/>
    <x v="155"/>
    <x v="190"/>
    <n v="36366"/>
    <n v="31250"/>
    <n v="0"/>
    <n v="0.3"/>
    <n v="0"/>
    <n v="14.4"/>
    <n v="6.5"/>
    <n v="34.200000000000003"/>
    <m/>
    <n v="-1"/>
    <s v="Oscura"/>
    <n v="62.3"/>
    <n v="42.5"/>
    <n v="136.19999999999999"/>
    <n v="1.6"/>
    <n v="9.6"/>
    <n v="9.5"/>
    <n v="0.8"/>
    <n v="0"/>
    <n v="0"/>
    <n v="86.2"/>
    <n v="23.4"/>
    <n v="2.2000000000000002"/>
    <n v="62"/>
    <n v="0.20666666666667025"/>
    <n v="43"/>
    <n v="0.28666666666666391"/>
    <n v="10"/>
    <n v="0.22222222222222177"/>
    <n v="10"/>
    <n v="0.33339999999999997"/>
    <n v="136"/>
    <n v="1"/>
    <n v="2"/>
    <n v="0.20000000000000015"/>
    <n v="0"/>
    <x v="14"/>
  </r>
  <r>
    <s v="MOBIL"/>
    <x v="2"/>
    <d v="2014-03-30T00:00:00"/>
    <s v="SIN"/>
    <s v="O500 EURO V"/>
    <x v="156"/>
    <x v="89"/>
    <n v="616959"/>
    <n v="17859"/>
    <n v="0"/>
    <n v="1"/>
    <m/>
    <n v="3"/>
    <n v="7"/>
    <n v="34.799999999999997"/>
    <n v="1.56"/>
    <n v="0.02"/>
    <m/>
    <n v="25"/>
    <n v="28"/>
    <n v="0"/>
    <n v="0"/>
    <n v="1"/>
    <n v="3"/>
    <n v="0"/>
    <n v="0"/>
    <n v="0"/>
    <n v="36"/>
    <n v="2"/>
    <n v="0"/>
    <n v="25"/>
    <n v="8.3333333333337145E-2"/>
    <n v="28"/>
    <n v="0.18666666666666409"/>
    <n v="1"/>
    <n v="2.222222222222173E-2"/>
    <n v="3"/>
    <n v="0.1000000000000002"/>
    <n v="0"/>
    <n v="1.9428902930940239E-16"/>
    <n v="0"/>
    <n v="1.3877787807814457E-16"/>
    <n v="1"/>
    <x v="0"/>
  </r>
  <r>
    <m/>
    <x v="2"/>
    <d v="2014-03-30T00:00:00"/>
    <s v="SIN"/>
    <s v="O500 EURO V"/>
    <x v="156"/>
    <x v="250"/>
    <n v="559230"/>
    <n v="57357"/>
    <n v="0"/>
    <n v="4"/>
    <m/>
    <n v="6"/>
    <n v="5.5"/>
    <m/>
    <m/>
    <n v="0.14000000000000001"/>
    <m/>
    <n v="272"/>
    <n v="73"/>
    <n v="38"/>
    <n v="0"/>
    <n v="14"/>
    <n v="15"/>
    <n v="0"/>
    <n v="0"/>
    <n v="1"/>
    <n v="40"/>
    <n v="6"/>
    <n v="1"/>
    <n v="272"/>
    <n v="0.90666666666666762"/>
    <n v="73"/>
    <n v="0.48666666666666353"/>
    <n v="14"/>
    <n v="0.31111111111111062"/>
    <n v="15"/>
    <n v="0.50000000000000011"/>
    <n v="38"/>
    <n v="1"/>
    <n v="0"/>
    <n v="1.3877787807814457E-16"/>
    <n v="0"/>
    <x v="1"/>
  </r>
  <r>
    <m/>
    <x v="2"/>
    <d v="2014-03-30T00:00:00"/>
    <s v="SIN"/>
    <s v="O500 EURO V"/>
    <x v="156"/>
    <x v="250"/>
    <n v="559230"/>
    <n v="57357"/>
    <n v="0"/>
    <n v="9"/>
    <m/>
    <n v="6"/>
    <n v="5.8"/>
    <m/>
    <m/>
    <n v="0.16"/>
    <m/>
    <n v="356"/>
    <n v="88"/>
    <n v="7"/>
    <n v="0"/>
    <n v="12"/>
    <n v="22"/>
    <n v="1"/>
    <n v="1"/>
    <n v="2"/>
    <n v="69"/>
    <n v="27"/>
    <n v="2"/>
    <n v="356"/>
    <n v="1.3"/>
    <n v="88"/>
    <n v="0.58666666666666401"/>
    <n v="12"/>
    <n v="0.26666666666666622"/>
    <n v="22"/>
    <n v="0.73333333333333339"/>
    <n v="7"/>
    <n v="0.46666666666666679"/>
    <n v="0"/>
    <n v="1.3877787807814457E-16"/>
    <n v="0"/>
    <x v="2"/>
  </r>
  <r>
    <m/>
    <x v="2"/>
    <d v="2014-03-30T00:00:00"/>
    <s v="SIN"/>
    <s v="O500 EURO V"/>
    <x v="156"/>
    <x v="466"/>
    <n v="548530"/>
    <n v="46657"/>
    <n v="0"/>
    <n v="1"/>
    <m/>
    <n v="4"/>
    <n v="5.8"/>
    <m/>
    <m/>
    <n v="7.0000000000000007E-2"/>
    <m/>
    <n v="103"/>
    <n v="41"/>
    <n v="2"/>
    <n v="0"/>
    <n v="6"/>
    <n v="9"/>
    <n v="1"/>
    <n v="0"/>
    <n v="0"/>
    <n v="29"/>
    <n v="3"/>
    <n v="1"/>
    <n v="103"/>
    <n v="0.34333333333333743"/>
    <n v="41"/>
    <n v="0.2733333333333306"/>
    <n v="6"/>
    <n v="0.13333333333333286"/>
    <n v="9"/>
    <n v="0.30000000000000016"/>
    <n v="2"/>
    <n v="0.13333333333333353"/>
    <n v="0"/>
    <n v="1.3877787807814457E-16"/>
    <n v="0"/>
    <x v="3"/>
  </r>
  <r>
    <s v="CASTROL"/>
    <x v="2"/>
    <d v="2014-03-30T00:00:00"/>
    <s v="SIN"/>
    <s v="O500 EURO V"/>
    <x v="156"/>
    <x v="424"/>
    <n v="6188"/>
    <n v="2102"/>
    <n v="0"/>
    <n v="1"/>
    <m/>
    <n v="6"/>
    <n v="6.2679999999999998"/>
    <n v="29.13"/>
    <n v="0.73"/>
    <n v="0.02"/>
    <m/>
    <n v="29"/>
    <n v="6"/>
    <n v="208"/>
    <n v="0"/>
    <n v="3"/>
    <n v="1"/>
    <n v="0"/>
    <m/>
    <n v="0"/>
    <n v="88"/>
    <n v="6"/>
    <n v="0"/>
    <n v="29"/>
    <n v="9.6666666666670453E-2"/>
    <n v="6"/>
    <n v="3.9999999999997524E-2"/>
    <n v="3"/>
    <n v="6.666666666666618E-2"/>
    <n v="1"/>
    <n v="3.3333333333333541E-2"/>
    <n v="208"/>
    <n v="1"/>
    <n v="0"/>
    <n v="1.3877787807814457E-16"/>
    <n v="0"/>
    <x v="4"/>
  </r>
  <r>
    <s v="CASTROL"/>
    <x v="2"/>
    <d v="2014-03-30T00:00:00"/>
    <s v="SIN"/>
    <s v="O500 EURO V"/>
    <x v="156"/>
    <x v="424"/>
    <n v="143692"/>
    <n v="45670"/>
    <n v="0"/>
    <n v="5"/>
    <m/>
    <n v="6"/>
    <n v="5.8380000000000001"/>
    <n v="27.54"/>
    <n v="0.89"/>
    <n v="0.36"/>
    <m/>
    <n v="86"/>
    <n v="34"/>
    <n v="63"/>
    <n v="0"/>
    <n v="6"/>
    <n v="9"/>
    <n v="0"/>
    <m/>
    <n v="0"/>
    <n v="98"/>
    <n v="5"/>
    <n v="1"/>
    <n v="86"/>
    <n v="0.2866666666666704"/>
    <n v="34"/>
    <n v="0.22666666666666402"/>
    <n v="6"/>
    <n v="0.13333333333333286"/>
    <n v="9"/>
    <n v="0.30000000000000016"/>
    <n v="63"/>
    <n v="1"/>
    <n v="0"/>
    <n v="1.3877787807814457E-16"/>
    <n v="0"/>
    <x v="5"/>
  </r>
  <r>
    <s v="CASTROL"/>
    <x v="2"/>
    <d v="2014-03-30T00:00:00"/>
    <s v="SIN"/>
    <s v="O500 EURO V"/>
    <x v="156"/>
    <x v="13"/>
    <n v="136536"/>
    <n v="36284"/>
    <n v="0"/>
    <n v="2"/>
    <m/>
    <n v="5"/>
    <n v="5.89"/>
    <n v="27.56"/>
    <n v="0.99"/>
    <n v="0.19"/>
    <m/>
    <n v="93"/>
    <n v="30"/>
    <n v="42"/>
    <n v="0"/>
    <n v="7"/>
    <n v="11"/>
    <n v="0"/>
    <m/>
    <n v="0"/>
    <n v="41"/>
    <n v="2"/>
    <n v="0"/>
    <n v="93"/>
    <n v="0.31000000000000388"/>
    <n v="30"/>
    <n v="0.1999999999999974"/>
    <n v="7"/>
    <n v="0.15555555555555509"/>
    <n v="11"/>
    <n v="0.36666666666666681"/>
    <n v="42"/>
    <n v="1"/>
    <n v="0"/>
    <n v="1.3877787807814457E-16"/>
    <n v="0"/>
    <x v="6"/>
  </r>
  <r>
    <s v="CASTROL"/>
    <x v="2"/>
    <d v="2014-03-30T00:00:00"/>
    <s v="SIN"/>
    <s v="O500 EURO V"/>
    <x v="156"/>
    <x v="9"/>
    <n v="122519"/>
    <n v="24497"/>
    <n v="0"/>
    <n v="2"/>
    <m/>
    <n v="4"/>
    <n v="6.1"/>
    <m/>
    <m/>
    <n v="0.33"/>
    <m/>
    <n v="71"/>
    <n v="25"/>
    <n v="63"/>
    <n v="0"/>
    <n v="5"/>
    <n v="6"/>
    <n v="0"/>
    <n v="0"/>
    <n v="0"/>
    <n v="42"/>
    <n v="4"/>
    <n v="0"/>
    <n v="71"/>
    <n v="0.23666666666667019"/>
    <n v="25"/>
    <n v="0.16666666666666413"/>
    <n v="5"/>
    <n v="0.11111111111111063"/>
    <n v="6"/>
    <n v="0.20000000000000018"/>
    <n v="63"/>
    <n v="1"/>
    <n v="0"/>
    <n v="1.3877787807814457E-16"/>
    <n v="0"/>
    <x v="7"/>
  </r>
  <r>
    <s v="CASTROL"/>
    <x v="2"/>
    <d v="2014-03-30T00:00:00"/>
    <s v="SIN"/>
    <s v="O500 EURO V"/>
    <x v="156"/>
    <x v="531"/>
    <n v="98022"/>
    <n v="91787"/>
    <n v="0"/>
    <n v="5"/>
    <m/>
    <n v="13"/>
    <n v="5.8"/>
    <m/>
    <m/>
    <n v="1.2"/>
    <m/>
    <n v="285"/>
    <n v="86"/>
    <n v="213"/>
    <n v="0"/>
    <n v="17"/>
    <n v="17"/>
    <n v="0"/>
    <n v="0"/>
    <n v="1"/>
    <n v="81"/>
    <n v="12"/>
    <n v="1"/>
    <n v="285"/>
    <n v="0.95000000000000051"/>
    <n v="86"/>
    <n v="0.57333333333333059"/>
    <n v="17"/>
    <n v="0.37777777777777721"/>
    <n v="17"/>
    <n v="0.56666666666666676"/>
    <n v="213"/>
    <n v="1"/>
    <n v="0"/>
    <n v="1.3877787807814457E-16"/>
    <n v="0"/>
    <x v="8"/>
  </r>
  <r>
    <s v="CASTROL"/>
    <x v="2"/>
    <d v="2014-03-30T00:00:00"/>
    <s v="SIN"/>
    <s v="O500 EURO V"/>
    <x v="156"/>
    <x v="368"/>
    <n v="61206"/>
    <n v="54970"/>
    <n v="0"/>
    <n v="3"/>
    <m/>
    <n v="11"/>
    <n v="5.3"/>
    <m/>
    <m/>
    <n v="0.09"/>
    <m/>
    <n v="237"/>
    <n v="49"/>
    <n v="236"/>
    <n v="0"/>
    <n v="13"/>
    <n v="14"/>
    <n v="0"/>
    <n v="1"/>
    <n v="1"/>
    <n v="94"/>
    <n v="11"/>
    <n v="1"/>
    <n v="237"/>
    <n v="0.79000000000000214"/>
    <n v="49"/>
    <n v="0.32666666666666383"/>
    <n v="13"/>
    <n v="0.28888888888888842"/>
    <n v="14"/>
    <n v="0.46666666666666679"/>
    <n v="236"/>
    <n v="1"/>
    <n v="0"/>
    <n v="1.3877787807814457E-16"/>
    <n v="0"/>
    <x v="9"/>
  </r>
  <r>
    <s v="CASTROL"/>
    <x v="2"/>
    <d v="2014-03-30T00:00:00"/>
    <s v="SIN"/>
    <s v="O500 EURO V"/>
    <x v="156"/>
    <x v="195"/>
    <n v="30119"/>
    <n v="23884"/>
    <n v="0"/>
    <n v="3"/>
    <m/>
    <n v="7"/>
    <n v="5.5"/>
    <s v=""/>
    <s v=""/>
    <n v="0.06"/>
    <s v=""/>
    <n v="95"/>
    <n v="30"/>
    <n v="241"/>
    <n v="0"/>
    <n v="9"/>
    <n v="6"/>
    <n v="0"/>
    <n v="0"/>
    <n v="1"/>
    <n v="105"/>
    <n v="10"/>
    <n v="1"/>
    <n v="95"/>
    <n v="0.31666666666667059"/>
    <n v="30"/>
    <n v="0.1999999999999974"/>
    <n v="9"/>
    <n v="0.19999999999999954"/>
    <n v="6"/>
    <n v="0.20000000000000018"/>
    <n v="241"/>
    <n v="1"/>
    <n v="0"/>
    <n v="1.3877787807814457E-16"/>
    <n v="0"/>
    <x v="10"/>
  </r>
  <r>
    <s v="SHELL"/>
    <x v="2"/>
    <d v="2014-03-30T00:00:00"/>
    <s v="CON"/>
    <s v="O500 EURO V"/>
    <x v="156"/>
    <x v="501"/>
    <n v="134577"/>
    <n v="37001"/>
    <n v="0"/>
    <n v="3"/>
    <m/>
    <n v="6"/>
    <n v="7.1"/>
    <n v="36.4"/>
    <n v="0.4"/>
    <n v="0.1"/>
    <s v="Clara"/>
    <n v="63"/>
    <n v="31"/>
    <n v="51"/>
    <n v="0"/>
    <n v="7"/>
    <n v="6"/>
    <n v="0"/>
    <n v="0"/>
    <n v="0"/>
    <n v="36"/>
    <n v="5"/>
    <n v="1"/>
    <n v="63"/>
    <n v="0.21000000000000357"/>
    <n v="31"/>
    <n v="0.20666666666666406"/>
    <n v="7"/>
    <n v="0.15555555555555509"/>
    <n v="6"/>
    <n v="0.20000000000000018"/>
    <n v="51"/>
    <n v="1"/>
    <n v="0"/>
    <n v="1.3877787807814457E-16"/>
    <n v="0"/>
    <x v="11"/>
  </r>
  <r>
    <s v="SHELL"/>
    <x v="2"/>
    <d v="2014-03-30T00:00:00"/>
    <s v="CON"/>
    <s v="O500 EURO V"/>
    <x v="156"/>
    <x v="532"/>
    <n v="97576"/>
    <n v="92294"/>
    <n v="0"/>
    <n v="3"/>
    <n v="0"/>
    <n v="10"/>
    <n v="6.7"/>
    <n v="33.700000000000003"/>
    <n v="0.6"/>
    <n v="0.1"/>
    <s v="Clara"/>
    <n v="158"/>
    <n v="64"/>
    <n v="129"/>
    <n v="0"/>
    <n v="15"/>
    <n v="11"/>
    <n v="0"/>
    <n v="0"/>
    <n v="0"/>
    <n v="69"/>
    <n v="16"/>
    <n v="2"/>
    <n v="158"/>
    <n v="0.5266666666666715"/>
    <n v="64"/>
    <n v="0.42666666666666364"/>
    <n v="15"/>
    <n v="0.33333333333333282"/>
    <n v="11"/>
    <n v="0.36666666666666681"/>
    <n v="129"/>
    <n v="1"/>
    <n v="0"/>
    <n v="1.3877787807814457E-16"/>
    <n v="0"/>
    <x v="12"/>
  </r>
  <r>
    <s v="SHELL"/>
    <x v="2"/>
    <d v="2014-03-30T00:00:00"/>
    <s v="CON"/>
    <s v="O500 EURO V"/>
    <x v="156"/>
    <x v="184"/>
    <n v="35740"/>
    <n v="30458"/>
    <n v="0"/>
    <n v="0.6"/>
    <n v="0"/>
    <n v="16.399999999999999"/>
    <n v="6.4"/>
    <n v="33.700000000000003"/>
    <m/>
    <n v="-1"/>
    <s v="Oscura"/>
    <n v="78.099999999999994"/>
    <n v="34.4"/>
    <n v="161.19999999999999"/>
    <n v="2.4"/>
    <n v="8.8000000000000007"/>
    <n v="8.1"/>
    <n v="0.7"/>
    <n v="0"/>
    <n v="0"/>
    <n v="106.5"/>
    <n v="26.3"/>
    <n v="3.2"/>
    <n v="78"/>
    <n v="0.26000000000000356"/>
    <n v="34"/>
    <n v="0.22666666666666402"/>
    <n v="9"/>
    <n v="0.19999999999999954"/>
    <n v="8"/>
    <n v="0.26666666666666683"/>
    <n v="161"/>
    <n v="1"/>
    <n v="2"/>
    <n v="0.20000000000000015"/>
    <n v="0"/>
    <x v="14"/>
  </r>
  <r>
    <s v="CASTROL"/>
    <x v="2"/>
    <d v="1899-12-30T00:00:00"/>
    <s v="SIN"/>
    <s v="O500 EURO V"/>
    <x v="157"/>
    <x v="236"/>
    <n v="598891"/>
    <n v="31648"/>
    <n v="0"/>
    <n v="5"/>
    <m/>
    <n v="5"/>
    <n v="6.9"/>
    <m/>
    <m/>
    <n v="0.02"/>
    <s v="Clara"/>
    <n v="59"/>
    <n v="33"/>
    <n v="0"/>
    <n v="0"/>
    <n v="24"/>
    <n v="8"/>
    <n v="1"/>
    <n v="0"/>
    <n v="0"/>
    <n v="27"/>
    <n v="3"/>
    <n v="0"/>
    <n v="59"/>
    <n v="0.19666666666667026"/>
    <n v="33"/>
    <n v="0.21999999999999736"/>
    <n v="24"/>
    <n v="0.53333333333333266"/>
    <n v="8"/>
    <n v="0.26666666666666683"/>
    <n v="0"/>
    <n v="1.9428902930940239E-16"/>
    <n v="0"/>
    <n v="1.3877787807814457E-16"/>
    <n v="1"/>
    <x v="0"/>
  </r>
  <r>
    <s v="CASTROL"/>
    <x v="2"/>
    <d v="1899-12-30T00:00:00"/>
    <s v="SIN"/>
    <s v="O500 EURO V"/>
    <x v="157"/>
    <x v="23"/>
    <n v="541282"/>
    <n v="25089"/>
    <n v="0"/>
    <n v="2"/>
    <m/>
    <n v="3"/>
    <n v="6.8"/>
    <n v="35.200000000000003"/>
    <n v="1.88"/>
    <n v="0"/>
    <m/>
    <n v="30"/>
    <n v="17"/>
    <n v="2"/>
    <n v="0"/>
    <n v="3"/>
    <n v="4"/>
    <n v="0"/>
    <n v="0"/>
    <n v="0"/>
    <n v="31"/>
    <n v="2"/>
    <n v="0"/>
    <n v="30"/>
    <n v="0.10000000000000378"/>
    <n v="17"/>
    <n v="0.11333333333333087"/>
    <n v="3"/>
    <n v="6.666666666666618E-2"/>
    <n v="4"/>
    <n v="0.13333333333333353"/>
    <n v="2"/>
    <n v="0.13333333333333353"/>
    <n v="0"/>
    <n v="1.3877787807814457E-16"/>
    <n v="0"/>
    <x v="1"/>
  </r>
  <r>
    <s v="CASTROL"/>
    <x v="2"/>
    <d v="1899-12-30T00:00:00"/>
    <s v="SIN"/>
    <s v="O500 EURO V"/>
    <x v="157"/>
    <x v="23"/>
    <n v="541282"/>
    <n v="25089"/>
    <n v="0"/>
    <n v="2"/>
    <m/>
    <n v="3"/>
    <n v="6.8"/>
    <n v="35.200000000000003"/>
    <n v="1.88"/>
    <n v="0"/>
    <m/>
    <n v="30"/>
    <n v="17"/>
    <n v="2"/>
    <n v="0"/>
    <n v="3"/>
    <n v="4"/>
    <n v="0"/>
    <n v="0"/>
    <n v="0"/>
    <n v="31"/>
    <n v="2"/>
    <n v="0"/>
    <n v="30"/>
    <n v="0.10000000000000378"/>
    <n v="17"/>
    <n v="0.11333333333333087"/>
    <n v="3"/>
    <n v="6.666666666666618E-2"/>
    <n v="4"/>
    <n v="0.13333333333333353"/>
    <n v="2"/>
    <n v="0.13333333333333353"/>
    <n v="0"/>
    <n v="1.3877787807814457E-16"/>
    <n v="0"/>
    <x v="2"/>
  </r>
  <r>
    <m/>
    <x v="2"/>
    <d v="1899-12-30T00:00:00"/>
    <s v="SIN"/>
    <s v="O500 EURO V"/>
    <x v="157"/>
    <x v="392"/>
    <n v="516345"/>
    <n v="100430"/>
    <n v="0"/>
    <n v="3"/>
    <m/>
    <n v="4"/>
    <n v="5.9"/>
    <m/>
    <m/>
    <n v="0.4"/>
    <m/>
    <n v="74"/>
    <n v="49"/>
    <n v="2"/>
    <n v="0"/>
    <n v="11"/>
    <n v="7"/>
    <n v="0"/>
    <n v="0"/>
    <n v="0"/>
    <n v="31"/>
    <n v="4"/>
    <n v="0"/>
    <n v="74"/>
    <n v="0.24666666666667017"/>
    <n v="49"/>
    <n v="0.32666666666666383"/>
    <n v="11"/>
    <n v="0.24444444444444399"/>
    <n v="7"/>
    <n v="0.2333333333333335"/>
    <n v="2"/>
    <n v="0.13333333333333353"/>
    <n v="0"/>
    <n v="1.3877787807814457E-16"/>
    <n v="0"/>
    <x v="3"/>
  </r>
  <r>
    <s v="CASTROL"/>
    <x v="2"/>
    <d v="1899-12-30T00:00:00"/>
    <s v="SIN"/>
    <s v="O500 EURO V"/>
    <x v="157"/>
    <x v="84"/>
    <n v="149029"/>
    <n v="42452"/>
    <n v="0"/>
    <n v="2"/>
    <m/>
    <n v="6"/>
    <n v="5.7229999999999999"/>
    <n v="26.45"/>
    <n v="1.03"/>
    <n v="7.0000000000000007E-2"/>
    <m/>
    <n v="102"/>
    <n v="28"/>
    <n v="72"/>
    <n v="0"/>
    <n v="6"/>
    <n v="11"/>
    <n v="0"/>
    <m/>
    <n v="0"/>
    <n v="62"/>
    <n v="4"/>
    <n v="0"/>
    <n v="102"/>
    <n v="0.34000000000000408"/>
    <n v="28"/>
    <n v="0.18666666666666409"/>
    <n v="6"/>
    <n v="0.13333333333333286"/>
    <n v="11"/>
    <n v="0.36666666666666681"/>
    <n v="72"/>
    <n v="1"/>
    <n v="0"/>
    <n v="1.3877787807814457E-16"/>
    <n v="0"/>
    <x v="4"/>
  </r>
  <r>
    <s v="CASTROL"/>
    <x v="2"/>
    <d v="1899-12-30T00:00:00"/>
    <s v="SIN"/>
    <s v="O500 EURO V"/>
    <x v="157"/>
    <x v="96"/>
    <n v="147505"/>
    <n v="44597"/>
    <n v="0"/>
    <n v="2"/>
    <m/>
    <n v="6"/>
    <n v="5.7270000000000003"/>
    <n v="26.8"/>
    <n v="1.1000000000000001"/>
    <n v="0.08"/>
    <m/>
    <n v="180"/>
    <n v="35"/>
    <n v="82"/>
    <n v="0"/>
    <n v="9"/>
    <n v="12"/>
    <n v="0"/>
    <m/>
    <n v="0"/>
    <n v="60"/>
    <n v="4"/>
    <n v="0"/>
    <n v="180"/>
    <n v="0.60000000000000409"/>
    <n v="35"/>
    <n v="0.23333333333333067"/>
    <n v="9"/>
    <n v="0.19999999999999954"/>
    <n v="12"/>
    <n v="0.40000000000000013"/>
    <n v="82"/>
    <n v="1"/>
    <n v="0"/>
    <n v="1.3877787807814457E-16"/>
    <n v="0"/>
    <x v="5"/>
  </r>
  <r>
    <s v="SHELL"/>
    <x v="2"/>
    <d v="1899-12-30T00:00:00"/>
    <s v="SIN"/>
    <s v="O500 EURO V"/>
    <x v="157"/>
    <x v="9"/>
    <n v="118050"/>
    <n v="17798"/>
    <n v="0"/>
    <n v="3"/>
    <m/>
    <n v="3"/>
    <n v="6.2"/>
    <m/>
    <m/>
    <n v="0.18"/>
    <m/>
    <n v="69"/>
    <n v="24"/>
    <n v="41"/>
    <n v="0"/>
    <n v="6"/>
    <n v="6"/>
    <n v="0"/>
    <n v="0"/>
    <n v="0"/>
    <n v="33"/>
    <n v="4"/>
    <n v="0"/>
    <n v="69"/>
    <n v="0.23000000000000353"/>
    <n v="24"/>
    <n v="0.15999999999999748"/>
    <n v="6"/>
    <n v="0.13333333333333286"/>
    <n v="6"/>
    <n v="0.20000000000000018"/>
    <n v="41"/>
    <n v="1"/>
    <n v="0"/>
    <n v="1.3877787807814457E-16"/>
    <n v="0"/>
    <x v="6"/>
  </r>
  <r>
    <s v="CASTROL"/>
    <x v="2"/>
    <d v="1899-12-30T00:00:00"/>
    <s v="SIN"/>
    <s v="O500 EURO V"/>
    <x v="157"/>
    <x v="91"/>
    <n v="128216"/>
    <n v="21639"/>
    <n v="0"/>
    <n v="3"/>
    <m/>
    <n v="5"/>
    <n v="6"/>
    <m/>
    <m/>
    <n v="7.0000000000000007E-2"/>
    <m/>
    <n v="81"/>
    <n v="23"/>
    <n v="74"/>
    <n v="0"/>
    <n v="6"/>
    <n v="6"/>
    <n v="0"/>
    <n v="0"/>
    <n v="0"/>
    <n v="46"/>
    <n v="5"/>
    <n v="1"/>
    <n v="81"/>
    <n v="0.27000000000000363"/>
    <n v="23"/>
    <n v="0.15333333333333082"/>
    <n v="6"/>
    <n v="0.13333333333333286"/>
    <n v="6"/>
    <n v="0.20000000000000018"/>
    <n v="74"/>
    <n v="1"/>
    <n v="0"/>
    <n v="1.3877787807814457E-16"/>
    <n v="0"/>
    <x v="7"/>
  </r>
  <r>
    <s v="CASTROL"/>
    <x v="2"/>
    <d v="1899-12-30T00:00:00"/>
    <s v="SIN"/>
    <s v="O500 EURO V"/>
    <x v="157"/>
    <x v="33"/>
    <n v="124912"/>
    <n v="22004"/>
    <n v="0"/>
    <n v="3"/>
    <m/>
    <n v="4"/>
    <n v="6"/>
    <m/>
    <m/>
    <n v="0.06"/>
    <m/>
    <n v="214"/>
    <n v="31"/>
    <n v="89"/>
    <n v="0"/>
    <n v="8"/>
    <n v="9"/>
    <n v="1"/>
    <n v="0"/>
    <n v="0"/>
    <n v="52"/>
    <n v="7"/>
    <n v="1"/>
    <n v="214"/>
    <n v="0.71333333333333626"/>
    <n v="31"/>
    <n v="0.20666666666666406"/>
    <n v="8"/>
    <n v="0.17777777777777731"/>
    <n v="9"/>
    <n v="0.30000000000000016"/>
    <n v="89"/>
    <n v="1"/>
    <n v="0"/>
    <n v="1.3877787807814457E-16"/>
    <n v="0"/>
    <x v="8"/>
  </r>
  <r>
    <s v="SHELL"/>
    <x v="2"/>
    <d v="1899-12-30T00:00:00"/>
    <s v="SIN"/>
    <s v="O500 EURO V"/>
    <x v="157"/>
    <x v="533"/>
    <n v="100252"/>
    <n v="93423"/>
    <n v="0"/>
    <n v="4"/>
    <m/>
    <n v="7"/>
    <n v="5.7"/>
    <m/>
    <m/>
    <n v="0.64"/>
    <m/>
    <n v="336"/>
    <n v="76"/>
    <n v="115"/>
    <n v="0"/>
    <n v="21"/>
    <n v="15"/>
    <n v="0"/>
    <n v="1"/>
    <n v="1"/>
    <n v="63"/>
    <n v="20"/>
    <n v="1"/>
    <n v="336"/>
    <n v="1.3"/>
    <n v="76"/>
    <n v="0.50666666666666349"/>
    <n v="21"/>
    <n v="0.46666666666666601"/>
    <n v="15"/>
    <n v="0.50000000000000011"/>
    <n v="115"/>
    <n v="1"/>
    <n v="0"/>
    <n v="1.3877787807814457E-16"/>
    <n v="0"/>
    <x v="9"/>
  </r>
  <r>
    <s v="Shell ATF VM"/>
    <x v="2"/>
    <d v="1899-12-30T00:00:00"/>
    <s v="SIN"/>
    <s v="O500 EURO V"/>
    <x v="157"/>
    <x v="534"/>
    <n v="106577"/>
    <n v="99282"/>
    <n v="0"/>
    <n v="4"/>
    <m/>
    <n v="12"/>
    <n v="5.2"/>
    <m/>
    <m/>
    <n v="0.13"/>
    <m/>
    <n v="377"/>
    <n v="63"/>
    <n v="229"/>
    <n v="0"/>
    <n v="18"/>
    <n v="16"/>
    <n v="0"/>
    <n v="1"/>
    <n v="1"/>
    <n v="81"/>
    <n v="14"/>
    <n v="1"/>
    <n v="377"/>
    <n v="1.3"/>
    <n v="63"/>
    <n v="0.41999999999999699"/>
    <n v="18"/>
    <n v="0.39999999999999941"/>
    <n v="16"/>
    <n v="0.53333333333333344"/>
    <n v="229"/>
    <n v="1"/>
    <n v="0"/>
    <n v="1.3877787807814457E-16"/>
    <n v="0"/>
    <x v="10"/>
  </r>
  <r>
    <s v="CASTROL"/>
    <x v="2"/>
    <d v="1899-12-30T00:00:00"/>
    <s v="SIN"/>
    <s v="O500 EURO V"/>
    <x v="157"/>
    <x v="535"/>
    <n v="102908"/>
    <n v="96575"/>
    <n v="0"/>
    <n v="8"/>
    <m/>
    <n v="16"/>
    <n v="5.3"/>
    <m/>
    <m/>
    <n v="0.19"/>
    <m/>
    <n v="447"/>
    <n v="78"/>
    <n v="245"/>
    <n v="0"/>
    <n v="21"/>
    <n v="19"/>
    <n v="1"/>
    <n v="1"/>
    <n v="1"/>
    <n v="93"/>
    <n v="17"/>
    <n v="2"/>
    <n v="447"/>
    <n v="1.3"/>
    <n v="78"/>
    <n v="0.51999999999999691"/>
    <n v="21"/>
    <n v="0.46666666666666601"/>
    <n v="19"/>
    <n v="0.63333333333333341"/>
    <n v="245"/>
    <n v="1"/>
    <n v="0"/>
    <n v="1.3877787807814457E-16"/>
    <n v="0"/>
    <x v="11"/>
  </r>
  <r>
    <s v="CASTROL"/>
    <x v="2"/>
    <d v="1899-12-30T00:00:00"/>
    <s v="SIN"/>
    <s v="O500 EURO V"/>
    <x v="157"/>
    <x v="536"/>
    <n v="56487"/>
    <n v="49658"/>
    <n v="0"/>
    <n v="2"/>
    <m/>
    <n v="9"/>
    <n v="5.4"/>
    <m/>
    <m/>
    <n v="0.09"/>
    <m/>
    <n v="245"/>
    <n v="53"/>
    <n v="221"/>
    <n v="0"/>
    <n v="11"/>
    <n v="9"/>
    <n v="1"/>
    <n v="1"/>
    <n v="1"/>
    <n v="91"/>
    <n v="8"/>
    <n v="1"/>
    <n v="245"/>
    <n v="0.81666666666666854"/>
    <n v="53"/>
    <n v="0.35333333333333045"/>
    <n v="11"/>
    <n v="0.24444444444444399"/>
    <n v="9"/>
    <n v="0.30000000000000016"/>
    <n v="221"/>
    <n v="1"/>
    <n v="0"/>
    <n v="1.3877787807814457E-16"/>
    <n v="0"/>
    <x v="12"/>
  </r>
  <r>
    <s v="CASTROL "/>
    <x v="2"/>
    <d v="1899-12-30T00:00:00"/>
    <s v="SIN"/>
    <s v="O500 EURO V"/>
    <x v="157"/>
    <x v="10"/>
    <n v="55373"/>
    <n v="48078"/>
    <n v="0"/>
    <n v="3"/>
    <m/>
    <n v="10"/>
    <n v="5.4"/>
    <m/>
    <m/>
    <n v="0.09"/>
    <m/>
    <n v="164"/>
    <n v="50"/>
    <n v="240"/>
    <n v="0"/>
    <n v="11"/>
    <n v="10"/>
    <n v="0"/>
    <n v="0"/>
    <n v="0"/>
    <n v="103"/>
    <n v="9"/>
    <n v="1"/>
    <n v="164"/>
    <n v="0.5466666666666713"/>
    <n v="50"/>
    <n v="0.33333333333333048"/>
    <n v="11"/>
    <n v="0.24444444444444399"/>
    <n v="10"/>
    <n v="0.33339999999999997"/>
    <n v="240"/>
    <n v="1"/>
    <n v="0"/>
    <n v="1.3877787807814457E-16"/>
    <n v="0"/>
    <x v="14"/>
  </r>
  <r>
    <s v="CASTROL"/>
    <x v="2"/>
    <d v="1899-12-30T00:00:00"/>
    <s v="SIN"/>
    <s v="O500 EURO V"/>
    <x v="157"/>
    <x v="10"/>
    <n v="56820"/>
    <n v="50487"/>
    <n v="0"/>
    <n v="3"/>
    <m/>
    <n v="9"/>
    <n v="5.3"/>
    <m/>
    <m/>
    <n v="0.1"/>
    <m/>
    <n v="218"/>
    <n v="50"/>
    <n v="260"/>
    <n v="0"/>
    <n v="12"/>
    <n v="12"/>
    <n v="0"/>
    <n v="0"/>
    <n v="0"/>
    <n v="115"/>
    <n v="9"/>
    <n v="1"/>
    <n v="218"/>
    <n v="0.72666666666666946"/>
    <n v="50"/>
    <n v="0.33333333333333048"/>
    <n v="12"/>
    <n v="0.26666666666666622"/>
    <n v="12"/>
    <n v="0.40000000000000013"/>
    <n v="260"/>
    <n v="1"/>
    <n v="0"/>
    <n v="1.3877787807814457E-16"/>
    <n v="0"/>
    <x v="15"/>
  </r>
  <r>
    <s v="CASTROL"/>
    <x v="2"/>
    <e v="#N/A"/>
    <e v="#N/A"/>
    <s v="O500 EURO V"/>
    <x v="158"/>
    <x v="22"/>
    <n v="549174"/>
    <n v="11931"/>
    <n v="0"/>
    <n v="3"/>
    <m/>
    <n v="4"/>
    <n v="6.9"/>
    <n v="36.299999999999997"/>
    <n v="1.67"/>
    <n v="0"/>
    <m/>
    <n v="43"/>
    <n v="22"/>
    <n v="1"/>
    <n v="0"/>
    <n v="5"/>
    <n v="4"/>
    <n v="0"/>
    <n v="0"/>
    <n v="0"/>
    <n v="29"/>
    <n v="4"/>
    <n v="0"/>
    <n v="43"/>
    <n v="0.14333333333333703"/>
    <n v="22"/>
    <n v="0.14666666666666417"/>
    <n v="5"/>
    <n v="0.11111111111111063"/>
    <n v="4"/>
    <n v="0.13333333333333353"/>
    <n v="1"/>
    <n v="6.666666666666686E-2"/>
    <n v="0"/>
    <n v="1.3877787807814457E-16"/>
    <n v="1"/>
    <x v="0"/>
  </r>
  <r>
    <s v="CASTROL"/>
    <x v="2"/>
    <d v="2014-12-31T00:00:00"/>
    <s v="SIN"/>
    <s v="O500 EURO V"/>
    <x v="159"/>
    <x v="31"/>
    <n v="551336"/>
    <n v="19068"/>
    <n v="0"/>
    <n v="2"/>
    <m/>
    <n v="3"/>
    <n v="6.9"/>
    <n v="34.700000000000003"/>
    <n v="1.29"/>
    <n v="0"/>
    <m/>
    <n v="35"/>
    <n v="27"/>
    <n v="3"/>
    <n v="0"/>
    <n v="2"/>
    <n v="6"/>
    <n v="0"/>
    <n v="0"/>
    <n v="0"/>
    <n v="31"/>
    <n v="3"/>
    <n v="0"/>
    <n v="35"/>
    <n v="0.11666666666667042"/>
    <n v="27"/>
    <n v="0.17999999999999744"/>
    <n v="2"/>
    <n v="4.4444444444443953E-2"/>
    <n v="6"/>
    <n v="0.20000000000000018"/>
    <n v="3"/>
    <n v="0.20000000000000018"/>
    <n v="0"/>
    <n v="1.3877787807814457E-16"/>
    <n v="1"/>
    <x v="0"/>
  </r>
  <r>
    <m/>
    <x v="2"/>
    <d v="2014-12-31T00:00:00"/>
    <s v="SIN"/>
    <s v="O500 EURO V"/>
    <x v="159"/>
    <x v="537"/>
    <n v="532438"/>
    <n v="44674"/>
    <n v="0"/>
    <n v="3"/>
    <m/>
    <n v="4"/>
    <n v="5.9"/>
    <m/>
    <m/>
    <n v="0.53"/>
    <m/>
    <n v="68"/>
    <n v="73"/>
    <n v="3"/>
    <n v="1"/>
    <n v="8"/>
    <n v="10"/>
    <n v="1"/>
    <n v="0"/>
    <n v="0"/>
    <n v="29"/>
    <n v="4"/>
    <n v="1"/>
    <n v="68"/>
    <n v="0.22666666666667021"/>
    <n v="73"/>
    <n v="0.48666666666666353"/>
    <n v="8"/>
    <n v="0.17777777777777731"/>
    <n v="10"/>
    <n v="0.33339999999999997"/>
    <n v="3"/>
    <n v="0.20000000000000018"/>
    <n v="1"/>
    <n v="0.10000000000000014"/>
    <n v="0"/>
    <x v="1"/>
  </r>
  <r>
    <s v="SHELL"/>
    <x v="2"/>
    <d v="2014-12-31T00:00:00"/>
    <s v="SIN"/>
    <s v="O500 EURO V"/>
    <x v="159"/>
    <x v="538"/>
    <n v="158414"/>
    <n v="51604"/>
    <n v="0"/>
    <n v="1"/>
    <m/>
    <n v="3"/>
    <n v="5.8"/>
    <m/>
    <m/>
    <n v="0.06"/>
    <m/>
    <n v="97"/>
    <n v="28"/>
    <n v="34"/>
    <n v="0"/>
    <n v="6"/>
    <n v="8"/>
    <n v="0"/>
    <n v="0"/>
    <n v="0"/>
    <n v="34"/>
    <n v="4"/>
    <n v="0"/>
    <n v="97"/>
    <n v="0.3233333333333373"/>
    <n v="28"/>
    <n v="0.18666666666666409"/>
    <n v="6"/>
    <n v="0.13333333333333286"/>
    <n v="8"/>
    <n v="0.26666666666666683"/>
    <n v="34"/>
    <n v="1"/>
    <n v="0"/>
    <n v="1.3877787807814457E-16"/>
    <n v="0"/>
    <x v="2"/>
  </r>
  <r>
    <s v="SHELL"/>
    <x v="2"/>
    <d v="2014-12-31T00:00:00"/>
    <s v="SIN"/>
    <s v="O500 EURO V"/>
    <x v="159"/>
    <x v="424"/>
    <n v="145537"/>
    <n v="38727"/>
    <n v="0"/>
    <n v="1"/>
    <m/>
    <n v="4"/>
    <n v="5.899"/>
    <n v="26.79"/>
    <n v="1.01"/>
    <n v="0.04"/>
    <m/>
    <n v="87"/>
    <n v="21"/>
    <n v="33"/>
    <n v="0"/>
    <n v="5"/>
    <n v="7"/>
    <n v="0"/>
    <m/>
    <n v="0"/>
    <n v="34"/>
    <n v="2"/>
    <n v="0"/>
    <n v="87"/>
    <n v="0.29000000000000375"/>
    <n v="21"/>
    <n v="0.13999999999999752"/>
    <n v="5"/>
    <n v="0.11111111111111063"/>
    <n v="7"/>
    <n v="0.2333333333333335"/>
    <n v="33"/>
    <n v="1"/>
    <n v="0"/>
    <n v="1.3877787807814457E-16"/>
    <n v="0"/>
    <x v="3"/>
  </r>
  <r>
    <s v="CASTROL"/>
    <x v="2"/>
    <d v="2014-12-31T00:00:00"/>
    <s v="SIN"/>
    <s v="O500 EURO V"/>
    <x v="159"/>
    <x v="424"/>
    <n v="154642"/>
    <n v="44216"/>
    <n v="0"/>
    <n v="4"/>
    <m/>
    <n v="6"/>
    <n v="5.798"/>
    <n v="27.19"/>
    <n v="0.87"/>
    <n v="0.35"/>
    <m/>
    <n v="81"/>
    <n v="32"/>
    <n v="58"/>
    <n v="0"/>
    <n v="8"/>
    <n v="8"/>
    <n v="0"/>
    <m/>
    <n v="0"/>
    <n v="50"/>
    <n v="5"/>
    <n v="0"/>
    <n v="81"/>
    <n v="0.27000000000000363"/>
    <n v="32"/>
    <n v="0.21333333333333071"/>
    <n v="8"/>
    <n v="0.17777777777777731"/>
    <n v="8"/>
    <n v="0.26666666666666683"/>
    <n v="58"/>
    <n v="1"/>
    <n v="0"/>
    <n v="1.3877787807814457E-16"/>
    <n v="0"/>
    <x v="4"/>
  </r>
  <r>
    <s v="CASTROL"/>
    <x v="2"/>
    <d v="2014-12-31T00:00:00"/>
    <s v="SIN"/>
    <s v="O500 EURO V"/>
    <x v="159"/>
    <x v="424"/>
    <n v="151859"/>
    <n v="47032"/>
    <n v="0"/>
    <n v="2"/>
    <m/>
    <n v="6"/>
    <n v="5.7619999999999996"/>
    <n v="26.85"/>
    <n v="1.03"/>
    <n v="7.0000000000000007E-2"/>
    <m/>
    <n v="125"/>
    <n v="30"/>
    <n v="60"/>
    <n v="0"/>
    <n v="7"/>
    <n v="9"/>
    <n v="0"/>
    <m/>
    <n v="0"/>
    <n v="45"/>
    <n v="3"/>
    <n v="0"/>
    <n v="125"/>
    <n v="0.41666666666667124"/>
    <n v="30"/>
    <n v="0.1999999999999974"/>
    <n v="7"/>
    <n v="0.15555555555555509"/>
    <n v="9"/>
    <n v="0.30000000000000016"/>
    <n v="60"/>
    <n v="1"/>
    <n v="0"/>
    <n v="1.3877787807814457E-16"/>
    <n v="0"/>
    <x v="5"/>
  </r>
  <r>
    <s v="CASTROL"/>
    <x v="2"/>
    <d v="2014-12-31T00:00:00"/>
    <s v="CON"/>
    <s v="O500 EURO V"/>
    <x v="159"/>
    <x v="539"/>
    <n v="130287"/>
    <n v="25460"/>
    <n v="0"/>
    <n v="2"/>
    <m/>
    <n v="4"/>
    <n v="6"/>
    <m/>
    <m/>
    <n v="0.08"/>
    <m/>
    <n v="84"/>
    <n v="23"/>
    <n v="60"/>
    <n v="0"/>
    <n v="5"/>
    <n v="6"/>
    <n v="0"/>
    <n v="0"/>
    <n v="0"/>
    <n v="43"/>
    <n v="4"/>
    <n v="0"/>
    <n v="84"/>
    <n v="0.28000000000000369"/>
    <n v="23"/>
    <n v="0.15333333333333082"/>
    <n v="5"/>
    <n v="0.11111111111111063"/>
    <n v="6"/>
    <n v="0.20000000000000018"/>
    <n v="60"/>
    <n v="1"/>
    <n v="0"/>
    <n v="1.3877787807814457E-16"/>
    <n v="0"/>
    <x v="6"/>
  </r>
  <r>
    <s v="CASTROL"/>
    <x v="2"/>
    <d v="2014-12-31T00:00:00"/>
    <s v="CON"/>
    <s v="O500 EURO V"/>
    <x v="159"/>
    <x v="91"/>
    <n v="131692"/>
    <n v="21266"/>
    <n v="0"/>
    <n v="2"/>
    <m/>
    <n v="4"/>
    <n v="6"/>
    <m/>
    <m/>
    <n v="0.32"/>
    <m/>
    <n v="59"/>
    <n v="26"/>
    <n v="70"/>
    <n v="0"/>
    <n v="7"/>
    <n v="5"/>
    <n v="0"/>
    <n v="0"/>
    <n v="0"/>
    <n v="45"/>
    <n v="7"/>
    <n v="0"/>
    <n v="59"/>
    <n v="0.19666666666667026"/>
    <n v="26"/>
    <n v="0.17333333333333079"/>
    <n v="7"/>
    <n v="0.15555555555555509"/>
    <n v="5"/>
    <n v="0.16666666666666685"/>
    <n v="70"/>
    <n v="1"/>
    <n v="0"/>
    <n v="1.3877787807814457E-16"/>
    <n v="0"/>
    <x v="7"/>
  </r>
  <r>
    <s v="CASTROL"/>
    <x v="2"/>
    <d v="2014-12-31T00:00:00"/>
    <s v="CON"/>
    <s v="O500 EURO V"/>
    <x v="159"/>
    <x v="540"/>
    <n v="106810"/>
    <n v="10005"/>
    <n v="0"/>
    <n v="2"/>
    <m/>
    <n v="4"/>
    <n v="5.8"/>
    <m/>
    <m/>
    <n v="7.0000000000000007E-2"/>
    <m/>
    <n v="95"/>
    <n v="27"/>
    <n v="91"/>
    <n v="0"/>
    <n v="7"/>
    <n v="7"/>
    <n v="0"/>
    <n v="0"/>
    <n v="0"/>
    <n v="43"/>
    <n v="4"/>
    <n v="0"/>
    <n v="95"/>
    <n v="0.31666666666667059"/>
    <n v="27"/>
    <n v="0.17999999999999744"/>
    <n v="7"/>
    <n v="0.15555555555555509"/>
    <n v="7"/>
    <n v="0.2333333333333335"/>
    <n v="91"/>
    <n v="1"/>
    <n v="0"/>
    <n v="1.3877787807814457E-16"/>
    <n v="0"/>
    <x v="8"/>
  </r>
  <r>
    <s v="CASTROL"/>
    <x v="2"/>
    <d v="2014-12-31T00:00:00"/>
    <s v="CON"/>
    <s v="O500 EURO V"/>
    <x v="159"/>
    <x v="541"/>
    <n v="110426"/>
    <n v="10344"/>
    <n v="0"/>
    <n v="3"/>
    <m/>
    <n v="8"/>
    <n v="5.8"/>
    <m/>
    <m/>
    <n v="0.92"/>
    <m/>
    <n v="163"/>
    <n v="59"/>
    <n v="171"/>
    <n v="0"/>
    <n v="18"/>
    <n v="10"/>
    <n v="0"/>
    <n v="0"/>
    <n v="1"/>
    <n v="62"/>
    <n v="21"/>
    <n v="1"/>
    <n v="163"/>
    <n v="0.543333333333338"/>
    <n v="59"/>
    <n v="0.39333333333333037"/>
    <n v="18"/>
    <n v="0.39999999999999941"/>
    <n v="10"/>
    <n v="0.33339999999999997"/>
    <n v="171"/>
    <n v="1"/>
    <n v="0"/>
    <n v="1.3877787807814457E-16"/>
    <n v="0"/>
    <x v="9"/>
  </r>
  <r>
    <s v="Shell ATF VM"/>
    <x v="2"/>
    <d v="2014-12-31T00:00:00"/>
    <s v="CON"/>
    <s v="O500 EURO V"/>
    <x v="159"/>
    <x v="531"/>
    <n v="104827"/>
    <n v="98400"/>
    <n v="0"/>
    <n v="4"/>
    <m/>
    <n v="12"/>
    <n v="5.5"/>
    <m/>
    <m/>
    <n v="0.28000000000000003"/>
    <m/>
    <n v="286"/>
    <n v="62"/>
    <n v="190"/>
    <n v="0"/>
    <n v="15"/>
    <n v="14"/>
    <n v="1"/>
    <n v="0"/>
    <n v="1"/>
    <n v="84"/>
    <n v="12"/>
    <n v="1"/>
    <n v="286"/>
    <n v="0.95333333333333381"/>
    <n v="62"/>
    <n v="0.41333333333333033"/>
    <n v="15"/>
    <n v="0.33333333333333282"/>
    <n v="14"/>
    <n v="0.46666666666666679"/>
    <n v="190"/>
    <n v="1"/>
    <n v="0"/>
    <n v="1.3877787807814457E-16"/>
    <n v="0"/>
    <x v="10"/>
  </r>
  <r>
    <s v="CASTROL"/>
    <x v="2"/>
    <d v="2014-12-31T00:00:00"/>
    <s v="CON"/>
    <s v="O500 EURO V"/>
    <x v="159"/>
    <x v="97"/>
    <n v="82500"/>
    <n v="75745"/>
    <n v="0"/>
    <n v="1"/>
    <m/>
    <n v="5"/>
    <n v="6.2"/>
    <m/>
    <m/>
    <n v="0.06"/>
    <m/>
    <n v="56"/>
    <n v="22"/>
    <n v="89"/>
    <n v="0"/>
    <n v="5"/>
    <n v="5"/>
    <n v="0"/>
    <n v="0"/>
    <n v="0"/>
    <n v="45"/>
    <n v="4"/>
    <n v="0"/>
    <n v="56"/>
    <n v="0.18666666666667028"/>
    <n v="22"/>
    <n v="0.14666666666666417"/>
    <n v="5"/>
    <n v="0.11111111111111063"/>
    <n v="5"/>
    <n v="0.16666666666666685"/>
    <n v="89"/>
    <n v="1"/>
    <n v="0"/>
    <n v="1.3877787807814457E-16"/>
    <n v="0"/>
    <x v="11"/>
  </r>
  <r>
    <s v="CASTROL "/>
    <x v="2"/>
    <d v="2014-12-31T00:00:00"/>
    <s v="CON"/>
    <s v="O500 EURO V"/>
    <x v="159"/>
    <x v="10"/>
    <n v="56245"/>
    <n v="49818"/>
    <n v="0"/>
    <n v="3"/>
    <m/>
    <n v="9"/>
    <n v="5.4"/>
    <m/>
    <m/>
    <n v="0.09"/>
    <m/>
    <n v="230"/>
    <n v="55"/>
    <n v="246"/>
    <n v="0"/>
    <n v="12"/>
    <n v="10"/>
    <n v="0"/>
    <n v="0"/>
    <n v="0"/>
    <n v="104"/>
    <n v="8"/>
    <n v="1"/>
    <n v="230"/>
    <n v="0.76666666666666905"/>
    <n v="55"/>
    <n v="0.36666666666666375"/>
    <n v="12"/>
    <n v="0.26666666666666622"/>
    <n v="10"/>
    <n v="0.33339999999999997"/>
    <n v="246"/>
    <n v="1"/>
    <n v="0"/>
    <n v="1.3877787807814457E-16"/>
    <n v="0"/>
    <x v="12"/>
  </r>
  <r>
    <s v="CASTROL"/>
    <x v="2"/>
    <d v="2014-12-31T00:00:00"/>
    <s v="CON"/>
    <s v="O500 EURO V"/>
    <x v="159"/>
    <x v="542"/>
    <n v="56041"/>
    <n v="49061"/>
    <n v="0"/>
    <n v="3"/>
    <m/>
    <n v="7"/>
    <n v="5.6"/>
    <m/>
    <m/>
    <n v="7.0000000000000007E-2"/>
    <m/>
    <n v="89"/>
    <n v="45"/>
    <n v="264"/>
    <n v="0"/>
    <n v="13"/>
    <n v="8"/>
    <n v="0"/>
    <n v="0"/>
    <n v="0"/>
    <n v="101"/>
    <n v="26"/>
    <n v="1"/>
    <n v="89"/>
    <n v="0.29666666666667046"/>
    <n v="45"/>
    <n v="0.29999999999999721"/>
    <n v="13"/>
    <n v="0.28888888888888842"/>
    <n v="8"/>
    <n v="0.26666666666666683"/>
    <n v="264"/>
    <n v="1"/>
    <n v="0"/>
    <n v="1.3877787807814457E-16"/>
    <n v="0"/>
    <x v="14"/>
  </r>
  <r>
    <s v="CASTROL"/>
    <x v="2"/>
    <d v="2014-12-31T00:00:00"/>
    <s v="CON"/>
    <s v="O500 EURO V"/>
    <x v="159"/>
    <x v="195"/>
    <n v="31008"/>
    <n v="24253"/>
    <n v="0"/>
    <n v="2"/>
    <m/>
    <n v="6"/>
    <n v="5.6"/>
    <s v=""/>
    <s v=""/>
    <n v="0.05"/>
    <s v=""/>
    <n v="78"/>
    <n v="27"/>
    <n v="233"/>
    <n v="0"/>
    <n v="7"/>
    <n v="4"/>
    <n v="0"/>
    <n v="0"/>
    <n v="0"/>
    <n v="78"/>
    <n v="7"/>
    <n v="1"/>
    <n v="78"/>
    <n v="0.26000000000000356"/>
    <n v="27"/>
    <n v="0.17999999999999744"/>
    <n v="7"/>
    <n v="0.15555555555555509"/>
    <n v="4"/>
    <n v="0.13333333333333353"/>
    <n v="233"/>
    <n v="1"/>
    <n v="0"/>
    <n v="1.3877787807814457E-16"/>
    <n v="0"/>
    <x v="15"/>
  </r>
  <r>
    <s v="CASTROL"/>
    <x v="2"/>
    <d v="1899-12-30T00:00:00"/>
    <s v="SIN"/>
    <s v="O500 EURO V"/>
    <x v="160"/>
    <x v="236"/>
    <n v="621604"/>
    <n v="29226"/>
    <n v="0"/>
    <n v="4"/>
    <m/>
    <n v="2"/>
    <n v="7.1"/>
    <m/>
    <m/>
    <n v="0"/>
    <s v="Clara"/>
    <n v="47"/>
    <n v="20"/>
    <n v="0"/>
    <n v="0"/>
    <n v="2"/>
    <n v="6"/>
    <n v="0"/>
    <n v="0"/>
    <n v="0"/>
    <n v="30"/>
    <n v="2"/>
    <n v="0"/>
    <n v="47"/>
    <n v="0.15666666666667034"/>
    <n v="20"/>
    <n v="0.13333333333333086"/>
    <n v="2"/>
    <n v="4.4444444444443953E-2"/>
    <n v="6"/>
    <n v="0.20000000000000018"/>
    <n v="0"/>
    <n v="1.9428902930940239E-16"/>
    <n v="0"/>
    <n v="1.3877787807814457E-16"/>
    <n v="1"/>
    <x v="0"/>
  </r>
  <r>
    <s v="CASTROL"/>
    <x v="2"/>
    <d v="1899-12-30T00:00:00"/>
    <s v="SIN"/>
    <s v="O500 EURO V"/>
    <x v="160"/>
    <x v="23"/>
    <n v="565940"/>
    <n v="21464"/>
    <n v="0"/>
    <n v="2"/>
    <m/>
    <n v="3"/>
    <n v="6.8"/>
    <n v="34.5"/>
    <n v="1.91"/>
    <n v="0"/>
    <m/>
    <n v="40"/>
    <n v="26"/>
    <n v="2"/>
    <n v="0"/>
    <n v="2"/>
    <n v="5"/>
    <n v="0"/>
    <n v="0"/>
    <n v="0"/>
    <n v="27"/>
    <n v="2"/>
    <n v="0"/>
    <n v="40"/>
    <n v="0.13333333333333705"/>
    <n v="26"/>
    <n v="0.17333333333333079"/>
    <n v="2"/>
    <n v="4.4444444444443953E-2"/>
    <n v="5"/>
    <n v="0.16666666666666685"/>
    <n v="2"/>
    <n v="0.13333333333333353"/>
    <n v="0"/>
    <n v="1.3877787807814457E-16"/>
    <n v="0"/>
    <x v="1"/>
  </r>
  <r>
    <s v="CASTROL"/>
    <x v="2"/>
    <d v="1899-12-30T00:00:00"/>
    <s v="SIN"/>
    <s v="O500 EURO V"/>
    <x v="160"/>
    <x v="424"/>
    <n v="149436"/>
    <n v="46090"/>
    <n v="0"/>
    <n v="2"/>
    <m/>
    <n v="6"/>
    <n v="5.8010000000000002"/>
    <n v="27.25"/>
    <n v="0.97"/>
    <n v="0.31"/>
    <m/>
    <n v="172"/>
    <n v="38"/>
    <n v="63"/>
    <n v="0"/>
    <n v="12"/>
    <n v="13"/>
    <n v="0"/>
    <m/>
    <n v="0"/>
    <n v="46"/>
    <n v="4"/>
    <n v="0"/>
    <n v="172"/>
    <n v="0.57333333333333769"/>
    <n v="38"/>
    <n v="0.25333333333333063"/>
    <n v="12"/>
    <n v="0.26666666666666622"/>
    <n v="13"/>
    <n v="0.43333333333333346"/>
    <n v="63"/>
    <n v="1"/>
    <n v="0"/>
    <n v="1.3877787807814457E-16"/>
    <n v="0"/>
    <x v="2"/>
  </r>
  <r>
    <s v="CASTROL"/>
    <x v="2"/>
    <d v="1899-12-30T00:00:00"/>
    <s v="SIN"/>
    <s v="O500 EURO V"/>
    <x v="160"/>
    <x v="424"/>
    <n v="145175"/>
    <n v="41351"/>
    <n v="0"/>
    <n v="1"/>
    <m/>
    <n v="6"/>
    <n v="5.7770000000000001"/>
    <n v="27.01"/>
    <n v="0.83"/>
    <n v="0.17"/>
    <m/>
    <n v="92"/>
    <n v="33"/>
    <n v="56"/>
    <n v="0"/>
    <n v="7"/>
    <n v="10"/>
    <n v="0"/>
    <m/>
    <n v="0"/>
    <n v="42"/>
    <n v="2"/>
    <n v="0"/>
    <n v="92"/>
    <n v="0.30666666666667053"/>
    <n v="33"/>
    <n v="0.21999999999999736"/>
    <n v="7"/>
    <n v="0.15555555555555509"/>
    <n v="10"/>
    <n v="0.33339999999999997"/>
    <n v="56"/>
    <n v="1"/>
    <n v="0"/>
    <n v="1.3877787807814457E-16"/>
    <n v="0"/>
    <x v="3"/>
  </r>
  <r>
    <s v="SHELL"/>
    <x v="2"/>
    <d v="1899-12-30T00:00:00"/>
    <s v="SIN"/>
    <s v="O500 EURO V"/>
    <x v="160"/>
    <x v="96"/>
    <n v="145376"/>
    <n v="43499"/>
    <n v="0"/>
    <n v="2"/>
    <m/>
    <n v="4"/>
    <n v="5.9189999999999996"/>
    <n v="27.92"/>
    <n v="0.99"/>
    <n v="0.42"/>
    <m/>
    <n v="131"/>
    <n v="41"/>
    <n v="49"/>
    <n v="0"/>
    <n v="11"/>
    <n v="10"/>
    <n v="0"/>
    <m/>
    <n v="0"/>
    <n v="41"/>
    <n v="3"/>
    <n v="0"/>
    <n v="131"/>
    <n v="0.43666666666667137"/>
    <n v="41"/>
    <n v="0.2733333333333306"/>
    <n v="11"/>
    <n v="0.24444444444444399"/>
    <n v="10"/>
    <n v="0.33339999999999997"/>
    <n v="49"/>
    <n v="1"/>
    <n v="0"/>
    <n v="1.3877787807814457E-16"/>
    <n v="0"/>
    <x v="4"/>
  </r>
  <r>
    <s v="CASTROL"/>
    <x v="2"/>
    <d v="1899-12-30T00:00:00"/>
    <s v="SIN"/>
    <s v="O500 EURO V"/>
    <x v="160"/>
    <x v="293"/>
    <n v="124291"/>
    <n v="22414"/>
    <n v="0"/>
    <n v="2"/>
    <m/>
    <n v="4"/>
    <n v="6.1"/>
    <m/>
    <m/>
    <n v="0.4"/>
    <m/>
    <n v="77"/>
    <n v="30"/>
    <n v="51"/>
    <n v="0"/>
    <n v="7"/>
    <n v="7"/>
    <n v="0"/>
    <n v="0"/>
    <n v="0"/>
    <n v="35"/>
    <n v="4"/>
    <n v="0"/>
    <n v="77"/>
    <n v="0.25666666666667021"/>
    <n v="30"/>
    <n v="0.1999999999999974"/>
    <n v="7"/>
    <n v="0.15555555555555509"/>
    <n v="7"/>
    <n v="0.2333333333333335"/>
    <n v="51"/>
    <n v="1"/>
    <n v="0"/>
    <n v="1.3877787807814457E-16"/>
    <n v="0"/>
    <x v="5"/>
  </r>
  <r>
    <s v="CASTROL"/>
    <x v="2"/>
    <d v="1899-12-30T00:00:00"/>
    <s v="SIN"/>
    <s v="O500 EURO V"/>
    <x v="160"/>
    <x v="91"/>
    <n v="126792"/>
    <n v="23446"/>
    <n v="0"/>
    <n v="2"/>
    <m/>
    <n v="4"/>
    <n v="6"/>
    <m/>
    <m/>
    <n v="0.28000000000000003"/>
    <m/>
    <n v="93"/>
    <n v="28"/>
    <n v="60"/>
    <n v="0"/>
    <n v="9"/>
    <n v="10"/>
    <n v="0"/>
    <n v="0"/>
    <n v="1"/>
    <n v="49"/>
    <n v="4"/>
    <n v="0"/>
    <n v="93"/>
    <n v="0.31000000000000388"/>
    <n v="28"/>
    <n v="0.18666666666666409"/>
    <n v="9"/>
    <n v="0.19999999999999954"/>
    <n v="10"/>
    <n v="0.33339999999999997"/>
    <n v="60"/>
    <n v="1"/>
    <n v="0"/>
    <n v="1.3877787807814457E-16"/>
    <n v="0"/>
    <x v="6"/>
  </r>
  <r>
    <s v="CASTROL"/>
    <x v="2"/>
    <d v="1899-12-30T00:00:00"/>
    <s v="SIN"/>
    <s v="O500 EURO V"/>
    <x v="160"/>
    <x v="52"/>
    <n v="120208"/>
    <n v="16384"/>
    <n v="0"/>
    <n v="3"/>
    <m/>
    <n v="3"/>
    <n v="6.5"/>
    <m/>
    <m/>
    <n v="0.03"/>
    <m/>
    <n v="17"/>
    <n v="26"/>
    <n v="4"/>
    <n v="0"/>
    <n v="2"/>
    <n v="1"/>
    <n v="0"/>
    <n v="0"/>
    <n v="0"/>
    <n v="33"/>
    <n v="4"/>
    <n v="1"/>
    <n v="17"/>
    <n v="5.6666666666670515E-2"/>
    <n v="26"/>
    <n v="0.17333333333333079"/>
    <n v="2"/>
    <n v="4.4444444444443953E-2"/>
    <n v="1"/>
    <n v="3.3333333333333541E-2"/>
    <n v="4"/>
    <n v="0.26666666666666683"/>
    <n v="0"/>
    <n v="1.3877787807814457E-16"/>
    <n v="0"/>
    <x v="7"/>
  </r>
  <r>
    <s v="CASTROL "/>
    <x v="2"/>
    <d v="1899-12-30T00:00:00"/>
    <s v="SIN"/>
    <s v="O500 EURO V"/>
    <x v="160"/>
    <x v="534"/>
    <n v="103824"/>
    <n v="98191"/>
    <n v="0"/>
    <n v="2"/>
    <m/>
    <n v="6"/>
    <n v="5.6"/>
    <m/>
    <m/>
    <n v="0.44"/>
    <m/>
    <n v="223"/>
    <n v="52"/>
    <n v="146"/>
    <n v="0"/>
    <n v="12"/>
    <n v="10"/>
    <n v="0"/>
    <n v="1"/>
    <n v="1"/>
    <n v="51"/>
    <n v="8"/>
    <n v="1"/>
    <n v="223"/>
    <n v="0.74333333333333595"/>
    <n v="52"/>
    <n v="0.34666666666666379"/>
    <n v="12"/>
    <n v="0.26666666666666622"/>
    <n v="10"/>
    <n v="0.33339999999999997"/>
    <n v="146"/>
    <n v="1"/>
    <n v="0"/>
    <n v="1.3877787807814457E-16"/>
    <n v="0"/>
    <x v="8"/>
  </r>
  <r>
    <s v="CASTROL"/>
    <x v="2"/>
    <d v="1899-12-30T00:00:00"/>
    <s v="SIN"/>
    <s v="O500 EURO V"/>
    <x v="160"/>
    <x v="531"/>
    <n v="103346"/>
    <n v="96522"/>
    <n v="0"/>
    <n v="6"/>
    <m/>
    <n v="15"/>
    <n v="5.7"/>
    <m/>
    <m/>
    <n v="1.03"/>
    <m/>
    <n v="430"/>
    <n v="88"/>
    <n v="191"/>
    <n v="0"/>
    <n v="24"/>
    <n v="24"/>
    <n v="1"/>
    <n v="0"/>
    <n v="1"/>
    <n v="88"/>
    <n v="12"/>
    <n v="1"/>
    <n v="430"/>
    <n v="1.3"/>
    <n v="88"/>
    <n v="0.58666666666666401"/>
    <n v="24"/>
    <n v="0.53333333333333266"/>
    <n v="24"/>
    <n v="0.8"/>
    <n v="191"/>
    <n v="1"/>
    <n v="0"/>
    <n v="1.3877787807814457E-16"/>
    <n v="0"/>
    <x v="9"/>
  </r>
  <r>
    <s v="CASTROL"/>
    <x v="2"/>
    <d v="1899-12-30T00:00:00"/>
    <s v="SIN"/>
    <s v="O500 EURO V"/>
    <x v="160"/>
    <x v="86"/>
    <n v="55313"/>
    <n v="50100"/>
    <n v="0"/>
    <n v="4"/>
    <m/>
    <n v="7"/>
    <n v="6"/>
    <m/>
    <m/>
    <n v="1.1399999999999999"/>
    <m/>
    <n v="171"/>
    <n v="54"/>
    <n v="163"/>
    <n v="0"/>
    <n v="10"/>
    <n v="7"/>
    <n v="1"/>
    <n v="0"/>
    <n v="1"/>
    <n v="66"/>
    <n v="8"/>
    <n v="1"/>
    <n v="171"/>
    <n v="0.57000000000000439"/>
    <n v="54"/>
    <n v="0.3599999999999971"/>
    <n v="10"/>
    <n v="0.22222222222222177"/>
    <n v="7"/>
    <n v="0.2333333333333335"/>
    <n v="163"/>
    <n v="1"/>
    <n v="0"/>
    <n v="1.3877787807814457E-16"/>
    <n v="0"/>
    <x v="10"/>
  </r>
  <r>
    <s v="CASTROL"/>
    <x v="2"/>
    <d v="1899-12-30T00:00:00"/>
    <s v="SIN"/>
    <s v="O500 EURO V"/>
    <x v="160"/>
    <x v="321"/>
    <n v="56858"/>
    <n v="49761"/>
    <n v="0"/>
    <n v="3"/>
    <m/>
    <n v="11"/>
    <n v="5.3"/>
    <m/>
    <m/>
    <n v="7.0000000000000007E-2"/>
    <m/>
    <n v="166"/>
    <n v="38"/>
    <n v="201"/>
    <n v="0"/>
    <n v="15"/>
    <n v="9"/>
    <n v="0"/>
    <n v="0"/>
    <n v="1"/>
    <n v="92"/>
    <n v="9"/>
    <n v="1"/>
    <n v="166"/>
    <n v="0.5533333333333379"/>
    <n v="38"/>
    <n v="0.25333333333333063"/>
    <n v="15"/>
    <n v="0.33333333333333282"/>
    <n v="9"/>
    <n v="0.30000000000000016"/>
    <n v="201"/>
    <n v="1"/>
    <n v="0"/>
    <n v="1.3877787807814457E-16"/>
    <n v="0"/>
    <x v="11"/>
  </r>
  <r>
    <s v="SHELL"/>
    <x v="2"/>
    <d v="1899-12-30T00:00:00"/>
    <s v="SIN"/>
    <s v="O500 EURO V"/>
    <x v="160"/>
    <x v="444"/>
    <n v="29587"/>
    <n v="23160"/>
    <n v="0"/>
    <n v="3"/>
    <m/>
    <n v="8"/>
    <n v="5.6"/>
    <s v=""/>
    <s v=""/>
    <n v="7.0000000000000007E-2"/>
    <s v=""/>
    <n v="91"/>
    <n v="31"/>
    <n v="216"/>
    <n v="0"/>
    <n v="9"/>
    <n v="4"/>
    <n v="0"/>
    <n v="0"/>
    <n v="0"/>
    <n v="91"/>
    <n v="6"/>
    <n v="1"/>
    <n v="91"/>
    <n v="0.30333333333333717"/>
    <n v="31"/>
    <n v="0.20666666666666406"/>
    <n v="9"/>
    <n v="0.19999999999999954"/>
    <n v="4"/>
    <n v="0.13333333333333353"/>
    <n v="216"/>
    <n v="1"/>
    <n v="0"/>
    <n v="1.3877787807814457E-16"/>
    <n v="0"/>
    <x v="12"/>
  </r>
  <r>
    <s v="CASTROL"/>
    <x v="2"/>
    <d v="1899-12-30T00:00:00"/>
    <s v="SIN"/>
    <s v="O500 EURO V"/>
    <x v="161"/>
    <x v="236"/>
    <n v="513684"/>
    <n v="23231"/>
    <n v="0"/>
    <n v="8"/>
    <m/>
    <n v="3"/>
    <n v="7.1"/>
    <m/>
    <m/>
    <n v="0"/>
    <s v="Clara"/>
    <n v="42"/>
    <n v="29"/>
    <n v="0"/>
    <n v="0"/>
    <n v="3"/>
    <n v="7"/>
    <n v="0"/>
    <n v="0"/>
    <n v="0"/>
    <n v="33"/>
    <n v="3"/>
    <n v="0"/>
    <n v="42"/>
    <n v="0.1400000000000037"/>
    <n v="29"/>
    <n v="0.19333333333333075"/>
    <n v="3"/>
    <n v="6.666666666666618E-2"/>
    <n v="7"/>
    <n v="0.2333333333333335"/>
    <n v="0"/>
    <n v="1.9428902930940239E-16"/>
    <n v="0"/>
    <n v="1.3877787807814457E-16"/>
    <n v="1"/>
    <x v="0"/>
  </r>
  <r>
    <m/>
    <x v="2"/>
    <d v="1899-12-30T00:00:00"/>
    <s v="SIN"/>
    <s v="O500 EURO V"/>
    <x v="161"/>
    <x v="543"/>
    <n v="490573"/>
    <n v="49238"/>
    <n v="0"/>
    <n v="2"/>
    <m/>
    <n v="5"/>
    <n v="6"/>
    <m/>
    <m/>
    <n v="0.09"/>
    <m/>
    <n v="89"/>
    <n v="37"/>
    <n v="1"/>
    <n v="0"/>
    <n v="5"/>
    <n v="10"/>
    <n v="0"/>
    <n v="0"/>
    <n v="0"/>
    <n v="35"/>
    <n v="6"/>
    <n v="0"/>
    <n v="89"/>
    <n v="0.29666666666667046"/>
    <n v="37"/>
    <n v="0.24666666666666398"/>
    <n v="5"/>
    <n v="0.11111111111111063"/>
    <n v="10"/>
    <n v="0.33339999999999997"/>
    <n v="1"/>
    <n v="6.666666666666686E-2"/>
    <n v="0"/>
    <n v="1.3877787807814457E-16"/>
    <n v="0"/>
    <x v="1"/>
  </r>
  <r>
    <m/>
    <x v="2"/>
    <d v="1899-12-30T00:00:00"/>
    <s v="SIN"/>
    <s v="O500 EURO V"/>
    <x v="161"/>
    <x v="159"/>
    <n v="460046"/>
    <n v="18711"/>
    <n v="0"/>
    <n v="3"/>
    <m/>
    <n v="3"/>
    <n v="6.4"/>
    <m/>
    <m/>
    <n v="0.04"/>
    <m/>
    <n v="27"/>
    <n v="11"/>
    <n v="1"/>
    <n v="0"/>
    <n v="1"/>
    <n v="2"/>
    <n v="0"/>
    <n v="0"/>
    <n v="0"/>
    <n v="29"/>
    <n v="5"/>
    <n v="0"/>
    <n v="27"/>
    <n v="9.0000000000003799E-2"/>
    <n v="11"/>
    <n v="7.3333333333330863E-2"/>
    <n v="1"/>
    <n v="2.222222222222173E-2"/>
    <n v="2"/>
    <n v="6.6666666666666874E-2"/>
    <n v="1"/>
    <n v="6.666666666666686E-2"/>
    <n v="0"/>
    <n v="1.3877787807814457E-16"/>
    <n v="0"/>
    <x v="2"/>
  </r>
  <r>
    <s v="SHELL"/>
    <x v="2"/>
    <d v="1899-12-30T00:00:00"/>
    <s v="SIN"/>
    <s v="O500 EURO V"/>
    <x v="161"/>
    <x v="519"/>
    <n v="814726"/>
    <n v="52180"/>
    <n v="0"/>
    <n v="2"/>
    <m/>
    <n v="3"/>
    <n v="6.3"/>
    <m/>
    <m/>
    <n v="0.52"/>
    <m/>
    <n v="53"/>
    <n v="58"/>
    <n v="31"/>
    <n v="0"/>
    <n v="6"/>
    <n v="5"/>
    <n v="1"/>
    <n v="0"/>
    <n v="0"/>
    <n v="39"/>
    <n v="5"/>
    <n v="1"/>
    <n v="53"/>
    <n v="0.1766666666666703"/>
    <n v="58"/>
    <n v="0.38666666666666372"/>
    <n v="6"/>
    <n v="0.13333333333333286"/>
    <n v="5"/>
    <n v="0.16666666666666685"/>
    <n v="31"/>
    <n v="1"/>
    <n v="0"/>
    <n v="1.3877787807814457E-16"/>
    <n v="0"/>
    <x v="3"/>
  </r>
  <r>
    <s v="SHELL"/>
    <x v="2"/>
    <d v="1899-12-30T00:00:00"/>
    <s v="SIN"/>
    <s v="O500 EURO V"/>
    <x v="161"/>
    <x v="105"/>
    <n v="910694"/>
    <n v="49255"/>
    <n v="0"/>
    <n v="3"/>
    <m/>
    <n v="3"/>
    <n v="6.1"/>
    <m/>
    <m/>
    <n v="0.27"/>
    <m/>
    <n v="29"/>
    <n v="52"/>
    <n v="2"/>
    <n v="0"/>
    <n v="5"/>
    <n v="3"/>
    <n v="0"/>
    <n v="0"/>
    <n v="0"/>
    <n v="49"/>
    <n v="8"/>
    <n v="1"/>
    <n v="29"/>
    <n v="9.6666666666670453E-2"/>
    <n v="52"/>
    <n v="0.34666666666666379"/>
    <n v="5"/>
    <n v="0.11111111111111063"/>
    <n v="3"/>
    <n v="0.1000000000000002"/>
    <n v="2"/>
    <n v="0.13333333333333353"/>
    <n v="0"/>
    <n v="1.3877787807814457E-16"/>
    <n v="0"/>
    <x v="4"/>
  </r>
  <r>
    <s v="CASTROL"/>
    <x v="2"/>
    <d v="1899-12-30T00:00:00"/>
    <s v="SIN"/>
    <s v="O500 EURO V"/>
    <x v="161"/>
    <x v="440"/>
    <n v="792693"/>
    <n v="45678"/>
    <n v="0"/>
    <n v="4"/>
    <m/>
    <n v="1"/>
    <n v="6.1"/>
    <m/>
    <m/>
    <n v="0.36"/>
    <m/>
    <n v="81"/>
    <n v="129"/>
    <n v="5"/>
    <n v="1"/>
    <n v="6"/>
    <n v="8"/>
    <n v="0"/>
    <n v="1"/>
    <n v="0"/>
    <n v="41"/>
    <n v="6"/>
    <n v="1"/>
    <n v="81"/>
    <n v="0.27000000000000363"/>
    <n v="129"/>
    <n v="0.8599999999999991"/>
    <n v="6"/>
    <n v="0.13333333333333286"/>
    <n v="8"/>
    <n v="0.26666666666666683"/>
    <n v="5"/>
    <n v="0.33333333333333348"/>
    <n v="1"/>
    <n v="0.10000000000000014"/>
    <n v="0"/>
    <x v="5"/>
  </r>
  <r>
    <s v="CASTROL"/>
    <x v="2"/>
    <d v="1899-12-30T00:00:00"/>
    <s v="SIN"/>
    <s v="O500 EURO V"/>
    <x v="161"/>
    <x v="315"/>
    <n v="819426"/>
    <n v="48574"/>
    <n v="0"/>
    <n v="6"/>
    <m/>
    <n v="5"/>
    <n v="5.9"/>
    <m/>
    <m/>
    <n v="0.06"/>
    <m/>
    <n v="65"/>
    <n v="220"/>
    <n v="3"/>
    <n v="1"/>
    <n v="15"/>
    <n v="8"/>
    <n v="0"/>
    <n v="1"/>
    <n v="0"/>
    <n v="56"/>
    <n v="5"/>
    <n v="2"/>
    <n v="65"/>
    <n v="0.21666666666667023"/>
    <n v="220"/>
    <n v="1"/>
    <n v="15"/>
    <n v="0.33333333333333282"/>
    <n v="8"/>
    <n v="0.26666666666666683"/>
    <n v="3"/>
    <n v="0.20000000000000018"/>
    <n v="1"/>
    <n v="0.10000000000000014"/>
    <n v="0"/>
    <x v="6"/>
  </r>
  <r>
    <m/>
    <x v="2"/>
    <d v="1899-12-30T00:00:00"/>
    <s v="SIN"/>
    <s v="O500 EURO V"/>
    <x v="161"/>
    <x v="498"/>
    <n v="412803"/>
    <n v="91878"/>
    <n v="0"/>
    <n v="2"/>
    <m/>
    <n v="4"/>
    <n v="5.7"/>
    <m/>
    <m/>
    <n v="0.4"/>
    <m/>
    <n v="176"/>
    <n v="69"/>
    <n v="7"/>
    <n v="0"/>
    <n v="7"/>
    <n v="14"/>
    <n v="0"/>
    <n v="0"/>
    <n v="1"/>
    <n v="28"/>
    <n v="6"/>
    <n v="1"/>
    <n v="176"/>
    <n v="0.58666666666667089"/>
    <n v="69"/>
    <n v="0.45999999999999691"/>
    <n v="7"/>
    <n v="0.15555555555555509"/>
    <n v="14"/>
    <n v="0.46666666666666679"/>
    <n v="7"/>
    <n v="0.46666666666666679"/>
    <n v="0"/>
    <n v="1.3877787807814457E-16"/>
    <n v="0"/>
    <x v="7"/>
  </r>
  <r>
    <s v="SHELL"/>
    <x v="2"/>
    <d v="1899-12-30T00:00:00"/>
    <s v="SIN"/>
    <s v="O500 EURO V"/>
    <x v="161"/>
    <x v="544"/>
    <n v="58320"/>
    <n v="52687"/>
    <n v="0"/>
    <n v="3"/>
    <m/>
    <n v="7"/>
    <n v="5.5"/>
    <m/>
    <m/>
    <n v="0.08"/>
    <m/>
    <n v="187"/>
    <n v="47"/>
    <n v="231"/>
    <n v="0"/>
    <n v="13"/>
    <n v="10"/>
    <n v="0"/>
    <n v="1"/>
    <n v="1"/>
    <n v="76"/>
    <n v="8"/>
    <n v="1"/>
    <n v="187"/>
    <n v="0.62333333333333718"/>
    <n v="47"/>
    <n v="0.31333333333333052"/>
    <n v="13"/>
    <n v="0.28888888888888842"/>
    <n v="10"/>
    <n v="0.33339999999999997"/>
    <n v="231"/>
    <n v="1"/>
    <n v="0"/>
    <n v="1.3877787807814457E-16"/>
    <n v="0"/>
    <x v="8"/>
  </r>
  <r>
    <s v="CASTROL"/>
    <x v="2"/>
    <d v="1899-12-30T00:00:00"/>
    <s v="SIN"/>
    <s v="O500 EURO V"/>
    <x v="162"/>
    <x v="347"/>
    <n v="414330"/>
    <n v="36580"/>
    <n v="0"/>
    <n v="3"/>
    <m/>
    <n v="4"/>
    <n v="7"/>
    <m/>
    <m/>
    <n v="0"/>
    <s v="Clara"/>
    <n v="29"/>
    <n v="11"/>
    <n v="2"/>
    <n v="0"/>
    <n v="2"/>
    <n v="3"/>
    <n v="0"/>
    <n v="0"/>
    <n v="0"/>
    <n v="29"/>
    <n v="3"/>
    <n v="0"/>
    <n v="29"/>
    <n v="9.6666666666670453E-2"/>
    <n v="11"/>
    <n v="7.3333333333330863E-2"/>
    <n v="2"/>
    <n v="4.4444444444443953E-2"/>
    <n v="3"/>
    <n v="0.1000000000000002"/>
    <n v="2"/>
    <n v="0.13333333333333353"/>
    <n v="0"/>
    <n v="1.3877787807814457E-16"/>
    <n v="1"/>
    <x v="0"/>
  </r>
  <r>
    <m/>
    <x v="2"/>
    <d v="1899-12-30T00:00:00"/>
    <s v="SIN"/>
    <s v="O500 EURO V"/>
    <x v="162"/>
    <x v="158"/>
    <n v="577757"/>
    <n v="247645"/>
    <n v="0"/>
    <n v="2"/>
    <m/>
    <n v="4"/>
    <n v="6"/>
    <m/>
    <m/>
    <n v="0.08"/>
    <m/>
    <n v="70"/>
    <n v="25"/>
    <n v="3"/>
    <n v="0"/>
    <n v="4"/>
    <n v="7"/>
    <n v="0"/>
    <n v="0"/>
    <n v="0"/>
    <n v="26"/>
    <n v="5"/>
    <n v="0"/>
    <n v="70"/>
    <n v="0.23333333333333686"/>
    <n v="25"/>
    <n v="0.16666666666666413"/>
    <n v="4"/>
    <n v="8.8888888888888407E-2"/>
    <n v="7"/>
    <n v="0.2333333333333335"/>
    <n v="3"/>
    <n v="0.20000000000000018"/>
    <n v="0"/>
    <n v="1.3877787807814457E-16"/>
    <n v="0"/>
    <x v="1"/>
  </r>
  <r>
    <s v="CASTROL"/>
    <x v="2"/>
    <d v="1899-12-30T00:00:00"/>
    <s v="SIN"/>
    <s v="O500 EURO V"/>
    <x v="162"/>
    <x v="23"/>
    <n v="350121"/>
    <n v="20011"/>
    <n v="0"/>
    <n v="5"/>
    <m/>
    <n v="8"/>
    <n v="6.8"/>
    <m/>
    <m/>
    <n v="0.35"/>
    <m/>
    <n v="61"/>
    <n v="25"/>
    <n v="10"/>
    <n v="0"/>
    <n v="4"/>
    <n v="6"/>
    <n v="0"/>
    <n v="0"/>
    <n v="0"/>
    <n v="79"/>
    <n v="3"/>
    <n v="1"/>
    <n v="61"/>
    <n v="0.20333333333333692"/>
    <n v="25"/>
    <n v="0.16666666666666413"/>
    <n v="4"/>
    <n v="8.8888888888888407E-2"/>
    <n v="6"/>
    <n v="0.20000000000000018"/>
    <n v="10"/>
    <n v="0.66666666666666674"/>
    <n v="0"/>
    <n v="1.3877787807814457E-16"/>
    <n v="0"/>
    <x v="2"/>
  </r>
  <r>
    <s v="Shell ATF VM"/>
    <x v="2"/>
    <d v="1899-12-30T00:00:00"/>
    <s v="SIN"/>
    <s v="O500 EURO V"/>
    <x v="162"/>
    <x v="23"/>
    <n v="553191"/>
    <n v="35982"/>
    <n v="0"/>
    <n v="2"/>
    <m/>
    <n v="1"/>
    <n v="6.7"/>
    <m/>
    <m/>
    <n v="2.36"/>
    <m/>
    <n v="22"/>
    <n v="23"/>
    <n v="2"/>
    <n v="0"/>
    <n v="1"/>
    <n v="4"/>
    <n v="0"/>
    <n v="0"/>
    <n v="0"/>
    <n v="35"/>
    <n v="2"/>
    <n v="0"/>
    <n v="22"/>
    <n v="7.3333333333337164E-2"/>
    <n v="23"/>
    <n v="0.15333333333333082"/>
    <n v="1"/>
    <n v="2.222222222222173E-2"/>
    <n v="4"/>
    <n v="0.13333333333333353"/>
    <n v="2"/>
    <n v="0.13333333333333353"/>
    <n v="0"/>
    <n v="1.3877787807814457E-16"/>
    <n v="0"/>
    <x v="3"/>
  </r>
  <r>
    <m/>
    <x v="2"/>
    <d v="1899-12-30T00:00:00"/>
    <s v="SIN"/>
    <s v="O500 EURO V"/>
    <x v="162"/>
    <x v="23"/>
    <n v="350121"/>
    <n v="20011"/>
    <n v="0"/>
    <n v="5"/>
    <m/>
    <n v="8"/>
    <n v="6.8"/>
    <m/>
    <m/>
    <n v="0.35"/>
    <m/>
    <n v="61"/>
    <n v="25"/>
    <n v="10"/>
    <n v="0"/>
    <n v="4"/>
    <n v="6"/>
    <n v="0"/>
    <n v="0"/>
    <n v="0"/>
    <n v="79"/>
    <n v="3"/>
    <n v="1"/>
    <n v="61"/>
    <n v="0.20333333333333692"/>
    <n v="25"/>
    <n v="0.16666666666666413"/>
    <n v="4"/>
    <n v="8.8888888888888407E-2"/>
    <n v="6"/>
    <n v="0.20000000000000018"/>
    <n v="10"/>
    <n v="0.66666666666666674"/>
    <n v="0"/>
    <n v="1.3877787807814457E-16"/>
    <n v="0"/>
    <x v="4"/>
  </r>
  <r>
    <s v="CASTROL"/>
    <x v="2"/>
    <d v="1899-12-30T00:00:00"/>
    <s v="SIN"/>
    <s v="O500 EURO V"/>
    <x v="162"/>
    <x v="31"/>
    <n v="219169"/>
    <n v="18888"/>
    <n v="0"/>
    <n v="3"/>
    <m/>
    <n v="4"/>
    <n v="6.3"/>
    <m/>
    <m/>
    <n v="0.21"/>
    <m/>
    <n v="57"/>
    <n v="20"/>
    <n v="18"/>
    <n v="0"/>
    <n v="4"/>
    <n v="6"/>
    <n v="0"/>
    <n v="0"/>
    <n v="0"/>
    <n v="32"/>
    <n v="5"/>
    <n v="0"/>
    <n v="57"/>
    <n v="0.19000000000000361"/>
    <n v="20"/>
    <n v="0.13333333333333086"/>
    <n v="4"/>
    <n v="8.8888888888888407E-2"/>
    <n v="6"/>
    <n v="0.20000000000000018"/>
    <n v="18"/>
    <n v="1"/>
    <n v="0"/>
    <n v="1.3877787807814457E-16"/>
    <n v="0"/>
    <x v="5"/>
  </r>
  <r>
    <s v="CASTROL"/>
    <x v="2"/>
    <d v="1899-12-30T00:00:00"/>
    <s v="SIN"/>
    <s v="O500 EURO V"/>
    <x v="162"/>
    <x v="397"/>
    <n v="783594"/>
    <n v="101543"/>
    <n v="0"/>
    <n v="4"/>
    <m/>
    <n v="3"/>
    <n v="5.8"/>
    <m/>
    <m/>
    <n v="0.4"/>
    <m/>
    <n v="2475"/>
    <n v="99"/>
    <n v="9"/>
    <n v="1"/>
    <n v="8"/>
    <n v="94"/>
    <n v="1"/>
    <n v="0"/>
    <n v="4"/>
    <n v="42"/>
    <n v="8"/>
    <n v="1"/>
    <n v="2475"/>
    <n v="1.5"/>
    <n v="99"/>
    <n v="0.6"/>
    <n v="8"/>
    <n v="0.17777777777777731"/>
    <n v="94"/>
    <n v="1"/>
    <n v="9"/>
    <n v="0.60000000000000009"/>
    <n v="1"/>
    <n v="0.10000000000000014"/>
    <n v="0"/>
    <x v="6"/>
  </r>
  <r>
    <s v="CASTROL"/>
    <x v="2"/>
    <d v="1899-12-30T00:00:00"/>
    <s v="SIN"/>
    <s v="O500 EURO V"/>
    <x v="162"/>
    <x v="392"/>
    <n v="516345"/>
    <n v="100430"/>
    <n v="0"/>
    <n v="3"/>
    <m/>
    <n v="4"/>
    <n v="5.9"/>
    <m/>
    <m/>
    <n v="0.4"/>
    <m/>
    <n v="74"/>
    <n v="49"/>
    <n v="2"/>
    <n v="0"/>
    <n v="11"/>
    <n v="7"/>
    <n v="0"/>
    <n v="0"/>
    <n v="0"/>
    <n v="31"/>
    <n v="4"/>
    <n v="0"/>
    <n v="74"/>
    <n v="0.24666666666667017"/>
    <n v="49"/>
    <n v="0.32666666666666383"/>
    <n v="11"/>
    <n v="0.24444444444444399"/>
    <n v="7"/>
    <n v="0.2333333333333335"/>
    <n v="2"/>
    <n v="0.13333333333333353"/>
    <n v="0"/>
    <n v="1.3877787807814457E-16"/>
    <n v="0"/>
    <x v="7"/>
  </r>
  <r>
    <s v="CASTROL"/>
    <x v="2"/>
    <d v="1899-12-30T00:00:00"/>
    <s v="SIN"/>
    <s v="O500 EURO V"/>
    <x v="162"/>
    <x v="392"/>
    <n v="780539"/>
    <n v="98835"/>
    <n v="0"/>
    <n v="6"/>
    <m/>
    <n v="3"/>
    <n v="5.9"/>
    <m/>
    <m/>
    <n v="0.69"/>
    <m/>
    <n v="200"/>
    <n v="159"/>
    <n v="9"/>
    <n v="1"/>
    <n v="21"/>
    <n v="15"/>
    <n v="1"/>
    <n v="1"/>
    <n v="1"/>
    <n v="31"/>
    <n v="6"/>
    <n v="1"/>
    <n v="200"/>
    <n v="0.66666666666667007"/>
    <n v="159"/>
    <n v="1"/>
    <n v="21"/>
    <n v="0.46666666666666601"/>
    <n v="15"/>
    <n v="0.50000000000000011"/>
    <n v="9"/>
    <n v="0.60000000000000009"/>
    <n v="1"/>
    <n v="0.10000000000000014"/>
    <n v="0"/>
    <x v="8"/>
  </r>
  <r>
    <s v="CASTROL"/>
    <x v="2"/>
    <d v="1899-12-30T00:00:00"/>
    <s v="SIN"/>
    <s v="O500 EURO V"/>
    <x v="162"/>
    <x v="537"/>
    <n v="532438"/>
    <n v="44674"/>
    <n v="0"/>
    <n v="3"/>
    <m/>
    <n v="4"/>
    <n v="5.9"/>
    <m/>
    <m/>
    <n v="0.53"/>
    <m/>
    <n v="68"/>
    <n v="73"/>
    <n v="3"/>
    <n v="1"/>
    <n v="8"/>
    <n v="10"/>
    <n v="1"/>
    <n v="0"/>
    <n v="0"/>
    <n v="29"/>
    <n v="4"/>
    <n v="1"/>
    <n v="68"/>
    <n v="0.22666666666667021"/>
    <n v="73"/>
    <n v="0.48666666666666353"/>
    <n v="8"/>
    <n v="0.17777777777777731"/>
    <n v="10"/>
    <n v="0.33339999999999997"/>
    <n v="3"/>
    <n v="0.20000000000000018"/>
    <n v="1"/>
    <n v="0.10000000000000014"/>
    <n v="0"/>
    <x v="9"/>
  </r>
  <r>
    <s v="SHELL"/>
    <x v="2"/>
    <d v="1899-12-30T00:00:00"/>
    <s v="SIN"/>
    <s v="O500 EURO V"/>
    <x v="162"/>
    <x v="95"/>
    <n v="926122"/>
    <n v="44162"/>
    <n v="0"/>
    <n v="3"/>
    <m/>
    <n v="1"/>
    <n v="6.4"/>
    <m/>
    <m/>
    <n v="7.0000000000000007E-2"/>
    <m/>
    <n v="48"/>
    <n v="33"/>
    <n v="2"/>
    <n v="0"/>
    <n v="5"/>
    <n v="6"/>
    <n v="0"/>
    <n v="0"/>
    <n v="0"/>
    <n v="36"/>
    <n v="4"/>
    <n v="0"/>
    <n v="48"/>
    <n v="0.16000000000000367"/>
    <n v="33"/>
    <n v="0.21999999999999736"/>
    <n v="5"/>
    <n v="0.11111111111111063"/>
    <n v="6"/>
    <n v="0.20000000000000018"/>
    <n v="2"/>
    <n v="0.13333333333333353"/>
    <n v="0"/>
    <n v="1.3877787807814457E-16"/>
    <n v="0"/>
    <x v="10"/>
  </r>
  <r>
    <s v="SHELL"/>
    <x v="2"/>
    <d v="1899-12-30T00:00:00"/>
    <s v="SIN"/>
    <s v="O500 EURO V"/>
    <x v="162"/>
    <x v="95"/>
    <n v="804241"/>
    <n v="49614"/>
    <n v="0"/>
    <n v="3"/>
    <m/>
    <n v="3"/>
    <n v="6.1"/>
    <m/>
    <m/>
    <n v="0.34"/>
    <m/>
    <n v="85"/>
    <n v="52"/>
    <n v="43"/>
    <n v="0"/>
    <n v="6"/>
    <n v="10"/>
    <n v="0"/>
    <n v="0"/>
    <n v="0"/>
    <n v="40"/>
    <n v="5"/>
    <n v="1"/>
    <n v="85"/>
    <n v="0.28333333333333705"/>
    <n v="52"/>
    <n v="0.34666666666666379"/>
    <n v="6"/>
    <n v="0.13333333333333286"/>
    <n v="10"/>
    <n v="0.33339999999999997"/>
    <n v="43"/>
    <n v="1"/>
    <n v="0"/>
    <n v="1.3877787807814457E-16"/>
    <n v="0"/>
    <x v="11"/>
  </r>
  <r>
    <m/>
    <x v="2"/>
    <d v="1899-12-30T00:00:00"/>
    <s v="SIN"/>
    <s v="O500 EURO V"/>
    <x v="162"/>
    <x v="498"/>
    <n v="309843"/>
    <n v="96867"/>
    <n v="0"/>
    <n v="3"/>
    <m/>
    <n v="5"/>
    <n v="6"/>
    <m/>
    <m/>
    <n v="1.1100000000000001"/>
    <m/>
    <n v="197"/>
    <n v="80"/>
    <n v="23"/>
    <n v="0"/>
    <n v="11"/>
    <n v="14"/>
    <n v="0"/>
    <n v="0"/>
    <n v="1"/>
    <n v="44"/>
    <n v="6"/>
    <n v="1"/>
    <n v="197"/>
    <n v="0.65666666666667017"/>
    <n v="80"/>
    <n v="0.53333333333333033"/>
    <n v="11"/>
    <n v="0.24444444444444399"/>
    <n v="14"/>
    <n v="0.46666666666666679"/>
    <n v="23"/>
    <n v="1"/>
    <n v="0"/>
    <n v="1.3877787807814457E-16"/>
    <n v="0"/>
    <x v="12"/>
  </r>
  <r>
    <s v="SHELL"/>
    <x v="2"/>
    <d v="1899-12-30T00:00:00"/>
    <s v="SIN"/>
    <s v="O500 EURO V"/>
    <x v="163"/>
    <x v="490"/>
    <n v="389927"/>
    <n v="24702"/>
    <n v="0"/>
    <n v="5"/>
    <m/>
    <n v="7"/>
    <n v="5.9"/>
    <m/>
    <m/>
    <n v="0.19"/>
    <m/>
    <n v="249"/>
    <n v="65"/>
    <n v="8"/>
    <n v="0"/>
    <n v="11"/>
    <n v="16"/>
    <n v="0"/>
    <n v="1"/>
    <n v="0"/>
    <n v="38"/>
    <n v="7"/>
    <n v="0"/>
    <n v="249"/>
    <n v="0.83"/>
    <n v="65"/>
    <n v="0.4333333333333303"/>
    <n v="11"/>
    <n v="0.24444444444444399"/>
    <n v="16"/>
    <n v="0.53333333333333344"/>
    <n v="8"/>
    <n v="0.53333333333333344"/>
    <n v="0"/>
    <n v="1.3877787807814457E-16"/>
    <n v="1"/>
    <x v="0"/>
  </r>
  <r>
    <m/>
    <x v="2"/>
    <d v="1899-12-30T00:00:00"/>
    <s v="SIN"/>
    <s v="O500 EURO V"/>
    <x v="163"/>
    <x v="58"/>
    <n v="365225"/>
    <n v="53686"/>
    <n v="0"/>
    <n v="6"/>
    <m/>
    <n v="5"/>
    <n v="5.9"/>
    <m/>
    <m/>
    <n v="0.1"/>
    <m/>
    <n v="105"/>
    <n v="28"/>
    <n v="7"/>
    <n v="0"/>
    <n v="6"/>
    <n v="8"/>
    <n v="0"/>
    <n v="0"/>
    <n v="0"/>
    <n v="29"/>
    <n v="4"/>
    <n v="1"/>
    <n v="105"/>
    <n v="0.35000000000000414"/>
    <n v="28"/>
    <n v="0.18666666666666409"/>
    <n v="6"/>
    <n v="0.13333333333333286"/>
    <n v="8"/>
    <n v="0.26666666666666683"/>
    <n v="7"/>
    <n v="0.46666666666666679"/>
    <n v="0"/>
    <n v="1.3877787807814457E-16"/>
    <n v="0"/>
    <x v="1"/>
  </r>
  <r>
    <s v="SHELL"/>
    <x v="2"/>
    <d v="1899-12-30T00:00:00"/>
    <s v="SIN"/>
    <s v="O500 EURO V"/>
    <x v="163"/>
    <x v="23"/>
    <n v="825125"/>
    <n v="17035"/>
    <n v="0"/>
    <n v="4"/>
    <m/>
    <n v="1"/>
    <n v="6.2"/>
    <m/>
    <m/>
    <n v="0.16"/>
    <m/>
    <n v="57"/>
    <n v="33"/>
    <n v="2"/>
    <n v="0"/>
    <n v="10"/>
    <n v="6"/>
    <n v="1"/>
    <n v="0"/>
    <n v="0"/>
    <n v="31"/>
    <n v="5"/>
    <n v="1"/>
    <n v="57"/>
    <n v="0.19000000000000361"/>
    <n v="33"/>
    <n v="0.21999999999999736"/>
    <n v="10"/>
    <n v="0.22222222222222177"/>
    <n v="6"/>
    <n v="0.20000000000000018"/>
    <n v="2"/>
    <n v="0.13333333333333353"/>
    <n v="0"/>
    <n v="1.3877787807814457E-16"/>
    <n v="0"/>
    <x v="2"/>
  </r>
  <r>
    <s v="CASTROL"/>
    <x v="2"/>
    <d v="1899-12-30T00:00:00"/>
    <s v="SIN"/>
    <s v="O500 EURO V"/>
    <x v="163"/>
    <x v="23"/>
    <n v="776760"/>
    <n v="9826"/>
    <n v="0"/>
    <n v="3"/>
    <m/>
    <n v="1"/>
    <n v="6.2"/>
    <m/>
    <m/>
    <n v="0.09"/>
    <m/>
    <n v="70"/>
    <n v="31"/>
    <n v="2"/>
    <n v="0"/>
    <n v="4"/>
    <n v="9"/>
    <n v="1"/>
    <n v="0"/>
    <n v="0"/>
    <n v="31"/>
    <n v="4"/>
    <n v="0"/>
    <n v="70"/>
    <n v="0.23333333333333686"/>
    <n v="31"/>
    <n v="0.20666666666666406"/>
    <n v="4"/>
    <n v="8.8888888888888407E-2"/>
    <n v="9"/>
    <n v="0.30000000000000016"/>
    <n v="2"/>
    <n v="0.13333333333333353"/>
    <n v="0"/>
    <n v="1.3877787807814457E-16"/>
    <n v="0"/>
    <x v="3"/>
  </r>
  <r>
    <s v="CASTROL"/>
    <x v="2"/>
    <d v="1899-12-30T00:00:00"/>
    <s v="SIN"/>
    <s v="O500 EURO V"/>
    <x v="163"/>
    <x v="23"/>
    <n v="806887"/>
    <n v="18064"/>
    <n v="0"/>
    <n v="3"/>
    <m/>
    <n v="1"/>
    <n v="6.3"/>
    <m/>
    <m/>
    <n v="0.19"/>
    <m/>
    <n v="71"/>
    <n v="33"/>
    <n v="4"/>
    <n v="0"/>
    <n v="4"/>
    <n v="9"/>
    <n v="1"/>
    <n v="0"/>
    <n v="1"/>
    <n v="32"/>
    <n v="3"/>
    <n v="0"/>
    <n v="71"/>
    <n v="0.23666666666667019"/>
    <n v="33"/>
    <n v="0.21999999999999736"/>
    <n v="4"/>
    <n v="8.8888888888888407E-2"/>
    <n v="9"/>
    <n v="0.30000000000000016"/>
    <n v="4"/>
    <n v="0.26666666666666683"/>
    <n v="0"/>
    <n v="1.3877787807814457E-16"/>
    <n v="0"/>
    <x v="4"/>
  </r>
  <r>
    <s v="CASTROL"/>
    <x v="2"/>
    <d v="1899-12-30T00:00:00"/>
    <s v="SIN"/>
    <s v="O500 EURO V"/>
    <x v="163"/>
    <x v="23"/>
    <n v="816715"/>
    <n v="13226"/>
    <n v="0"/>
    <n v="19"/>
    <m/>
    <n v="8"/>
    <n v="6.2"/>
    <m/>
    <m/>
    <n v="0.1"/>
    <m/>
    <n v="29"/>
    <n v="111"/>
    <n v="2"/>
    <n v="2"/>
    <n v="8"/>
    <n v="4"/>
    <n v="1"/>
    <n v="1"/>
    <n v="1"/>
    <n v="46"/>
    <n v="14"/>
    <n v="2"/>
    <n v="29"/>
    <n v="9.6666666666670453E-2"/>
    <n v="111"/>
    <n v="0.73999999999999833"/>
    <n v="8"/>
    <n v="0.17777777777777731"/>
    <n v="4"/>
    <n v="0.13333333333333353"/>
    <n v="2"/>
    <n v="0.13333333333333353"/>
    <n v="2"/>
    <n v="0.20000000000000015"/>
    <n v="0"/>
    <x v="5"/>
  </r>
  <r>
    <s v="CASTROL"/>
    <x v="2"/>
    <d v="1899-12-30T00:00:00"/>
    <s v="SIN"/>
    <s v="O500 EURO V"/>
    <x v="163"/>
    <x v="23"/>
    <n v="812730"/>
    <n v="23980"/>
    <n v="0"/>
    <n v="3"/>
    <m/>
    <n v="1"/>
    <n v="6.4"/>
    <m/>
    <m/>
    <n v="0.43"/>
    <m/>
    <n v="85"/>
    <n v="57"/>
    <n v="12"/>
    <n v="0"/>
    <n v="7"/>
    <n v="10"/>
    <n v="1"/>
    <n v="0"/>
    <n v="0"/>
    <n v="67"/>
    <n v="10"/>
    <n v="0"/>
    <n v="85"/>
    <n v="0.28333333333333705"/>
    <n v="57"/>
    <n v="0.37999999999999706"/>
    <n v="7"/>
    <n v="0.15555555555555509"/>
    <n v="10"/>
    <n v="0.33339999999999997"/>
    <n v="12"/>
    <n v="0.8"/>
    <n v="0"/>
    <n v="1.3877787807814457E-16"/>
    <n v="0"/>
    <x v="6"/>
  </r>
  <r>
    <s v="SHELL"/>
    <x v="2"/>
    <d v="1899-12-30T00:00:00"/>
    <s v="SIN"/>
    <s v="O500 EURO V"/>
    <x v="163"/>
    <x v="23"/>
    <n v="821106"/>
    <n v="12334"/>
    <n v="0"/>
    <n v="3"/>
    <m/>
    <n v="0"/>
    <n v="6.4"/>
    <m/>
    <m/>
    <n v="7.0000000000000007E-2"/>
    <m/>
    <n v="36"/>
    <n v="24"/>
    <n v="2"/>
    <n v="0"/>
    <n v="3"/>
    <n v="5"/>
    <n v="0"/>
    <n v="0"/>
    <n v="0"/>
    <n v="27"/>
    <n v="3"/>
    <n v="0"/>
    <n v="36"/>
    <n v="0.12000000000000374"/>
    <n v="24"/>
    <n v="0.15999999999999748"/>
    <n v="3"/>
    <n v="6.666666666666618E-2"/>
    <n v="5"/>
    <n v="0.16666666666666685"/>
    <n v="2"/>
    <n v="0.13333333333333353"/>
    <n v="0"/>
    <n v="1.3877787807814457E-16"/>
    <n v="0"/>
    <x v="7"/>
  </r>
  <r>
    <s v="CASTROL"/>
    <x v="2"/>
    <d v="1899-12-30T00:00:00"/>
    <s v="SIN"/>
    <s v="O500 EURO V"/>
    <x v="163"/>
    <x v="31"/>
    <s v="751540 Hours"/>
    <s v="11074 Hours"/>
    <n v="0"/>
    <n v="6"/>
    <m/>
    <n v="3"/>
    <n v="6.4"/>
    <m/>
    <m/>
    <n v="0.36"/>
    <m/>
    <n v="35"/>
    <n v="57"/>
    <n v="93"/>
    <n v="0"/>
    <n v="5"/>
    <n v="3"/>
    <n v="1"/>
    <n v="0"/>
    <n v="0"/>
    <n v="57"/>
    <n v="5"/>
    <n v="1"/>
    <n v="35"/>
    <n v="0.11666666666667042"/>
    <n v="57"/>
    <n v="0.37999999999999706"/>
    <n v="5"/>
    <n v="0.11111111111111063"/>
    <n v="3"/>
    <n v="0.1000000000000002"/>
    <n v="93"/>
    <n v="1"/>
    <n v="0"/>
    <n v="1.3877787807814457E-16"/>
    <n v="0"/>
    <x v="8"/>
  </r>
  <r>
    <m/>
    <x v="2"/>
    <d v="1899-12-30T00:00:00"/>
    <s v="SIN"/>
    <s v="O500 EURO V"/>
    <x v="163"/>
    <x v="320"/>
    <n v="311539"/>
    <n v="91675"/>
    <n v="0"/>
    <n v="2"/>
    <m/>
    <n v="5"/>
    <n v="5.7"/>
    <m/>
    <m/>
    <n v="0.33"/>
    <m/>
    <n v="178"/>
    <n v="58"/>
    <n v="10"/>
    <n v="0"/>
    <n v="10"/>
    <n v="11"/>
    <n v="2"/>
    <n v="0"/>
    <n v="0"/>
    <n v="29"/>
    <n v="5"/>
    <n v="1"/>
    <n v="178"/>
    <n v="0.59333333333333749"/>
    <n v="58"/>
    <n v="0.38666666666666372"/>
    <n v="10"/>
    <n v="0.22222222222222177"/>
    <n v="11"/>
    <n v="0.36666666666666681"/>
    <n v="10"/>
    <n v="0.66666666666666674"/>
    <n v="0"/>
    <n v="1.3877787807814457E-16"/>
    <n v="0"/>
    <x v="9"/>
  </r>
  <r>
    <s v="CASTROL"/>
    <x v="2"/>
    <d v="2014-01-19T00:00:00"/>
    <s v="SIN"/>
    <s v="O500 EURO V"/>
    <x v="164"/>
    <x v="236"/>
    <n v="43205"/>
    <n v="35766"/>
    <n v="0"/>
    <n v="2"/>
    <m/>
    <n v="4"/>
    <n v="6.6"/>
    <m/>
    <m/>
    <n v="0.02"/>
    <s v="Clara"/>
    <n v="50"/>
    <n v="29"/>
    <n v="150"/>
    <n v="0"/>
    <n v="11"/>
    <n v="4"/>
    <n v="1"/>
    <n v="0"/>
    <n v="0"/>
    <n v="46"/>
    <n v="4"/>
    <n v="0"/>
    <n v="50"/>
    <n v="0.16666666666667032"/>
    <n v="29"/>
    <n v="0.19333333333333075"/>
    <n v="11"/>
    <n v="0.24444444444444399"/>
    <n v="4"/>
    <n v="0.13333333333333353"/>
    <n v="150"/>
    <n v="1"/>
    <n v="0"/>
    <n v="1.3877787807814457E-16"/>
    <n v="1"/>
    <x v="0"/>
  </r>
  <r>
    <s v="CASTROL"/>
    <x v="2"/>
    <d v="2014-01-19T00:00:00"/>
    <s v="SIN"/>
    <s v="O500 EURO V"/>
    <x v="164"/>
    <x v="545"/>
    <n v="22353"/>
    <n v="14914"/>
    <n v="0"/>
    <n v="3"/>
    <m/>
    <n v="3"/>
    <n v="6.8"/>
    <n v="33.299999999999997"/>
    <n v="1.63"/>
    <n v="0"/>
    <m/>
    <n v="29"/>
    <n v="13"/>
    <n v="137"/>
    <n v="0"/>
    <n v="5"/>
    <n v="1"/>
    <n v="0"/>
    <n v="0"/>
    <n v="0"/>
    <n v="56"/>
    <n v="4"/>
    <n v="1"/>
    <n v="29"/>
    <n v="9.6666666666670453E-2"/>
    <n v="13"/>
    <n v="8.6666666666664199E-2"/>
    <n v="5"/>
    <n v="0.11111111111111063"/>
    <n v="1"/>
    <n v="3.3333333333333541E-2"/>
    <n v="137"/>
    <n v="1"/>
    <n v="0"/>
    <n v="1.3877787807814457E-16"/>
    <n v="0"/>
    <x v="1"/>
  </r>
  <r>
    <s v="CASTROL"/>
    <x v="2"/>
    <d v="2014-01-19T00:00:00"/>
    <s v="SIN"/>
    <s v="O500 EURO V"/>
    <x v="164"/>
    <x v="23"/>
    <n v="11582"/>
    <n v="4143"/>
    <n v="0"/>
    <n v="2"/>
    <m/>
    <n v="2"/>
    <n v="6.8"/>
    <n v="34.4"/>
    <n v="1.25"/>
    <n v="0"/>
    <m/>
    <n v="22"/>
    <n v="7"/>
    <n v="109"/>
    <n v="0"/>
    <n v="3"/>
    <n v="2"/>
    <n v="0"/>
    <n v="0"/>
    <n v="0"/>
    <n v="44"/>
    <n v="2"/>
    <n v="0"/>
    <n v="22"/>
    <n v="7.3333333333337164E-2"/>
    <n v="7"/>
    <n v="4.6666666666664192E-2"/>
    <n v="3"/>
    <n v="6.666666666666618E-2"/>
    <n v="2"/>
    <n v="6.6666666666666874E-2"/>
    <n v="109"/>
    <n v="1"/>
    <n v="0"/>
    <n v="1.3877787807814457E-16"/>
    <n v="0"/>
    <x v="2"/>
  </r>
  <r>
    <s v="CASTROL"/>
    <x v="2"/>
    <d v="2014-01-19T00:00:00"/>
    <s v="SIN"/>
    <s v="O500 EURO V"/>
    <x v="164"/>
    <x v="23"/>
    <n v="11582"/>
    <n v="4143"/>
    <n v="0"/>
    <n v="2"/>
    <m/>
    <n v="2"/>
    <n v="6.8"/>
    <n v="34.4"/>
    <n v="1.25"/>
    <n v="0"/>
    <m/>
    <n v="22"/>
    <n v="7"/>
    <n v="109"/>
    <n v="0"/>
    <n v="3"/>
    <n v="2"/>
    <n v="0"/>
    <n v="0"/>
    <n v="0"/>
    <n v="44"/>
    <n v="2"/>
    <n v="0"/>
    <n v="22"/>
    <n v="7.3333333333337164E-2"/>
    <n v="7"/>
    <n v="4.6666666666664192E-2"/>
    <n v="3"/>
    <n v="6.666666666666618E-2"/>
    <n v="2"/>
    <n v="6.6666666666666874E-2"/>
    <n v="109"/>
    <n v="1"/>
    <n v="0"/>
    <n v="1.3877787807814457E-16"/>
    <n v="0"/>
    <x v="3"/>
  </r>
  <r>
    <s v="SHELL"/>
    <x v="2"/>
    <d v="2014-01-19T00:00:00"/>
    <s v="SIN"/>
    <s v="O500 EURO V"/>
    <x v="164"/>
    <x v="23"/>
    <n v="816248"/>
    <n v="16732"/>
    <n v="0"/>
    <n v="3"/>
    <m/>
    <n v="1"/>
    <n v="6.3"/>
    <m/>
    <m/>
    <n v="0.36"/>
    <m/>
    <n v="56"/>
    <n v="51"/>
    <n v="4"/>
    <n v="0"/>
    <n v="6"/>
    <n v="6"/>
    <n v="1"/>
    <n v="0"/>
    <n v="0"/>
    <n v="33"/>
    <n v="4"/>
    <n v="0"/>
    <n v="56"/>
    <n v="0.18666666666667028"/>
    <n v="51"/>
    <n v="0.33999999999999714"/>
    <n v="6"/>
    <n v="0.13333333333333286"/>
    <n v="6"/>
    <n v="0.20000000000000018"/>
    <n v="4"/>
    <n v="0.26666666666666683"/>
    <n v="0"/>
    <n v="1.3877787807814457E-16"/>
    <n v="0"/>
    <x v="4"/>
  </r>
  <r>
    <s v="CASTROL "/>
    <x v="2"/>
    <d v="2014-01-19T00:00:00"/>
    <s v="SIN"/>
    <s v="O500 EURO V"/>
    <x v="164"/>
    <x v="31"/>
    <n v="851976"/>
    <n v="14092"/>
    <n v="0"/>
    <n v="5"/>
    <m/>
    <n v="1"/>
    <n v="5.9"/>
    <m/>
    <m/>
    <n v="0.1"/>
    <m/>
    <n v="39"/>
    <n v="122"/>
    <n v="2"/>
    <n v="1"/>
    <n v="6"/>
    <n v="5"/>
    <n v="1"/>
    <n v="1"/>
    <n v="0"/>
    <n v="30"/>
    <n v="4"/>
    <n v="1"/>
    <n v="39"/>
    <n v="0.13000000000000372"/>
    <n v="122"/>
    <n v="0.81333333333333213"/>
    <n v="6"/>
    <n v="0.13333333333333286"/>
    <n v="5"/>
    <n v="0.16666666666666685"/>
    <n v="2"/>
    <n v="0.13333333333333353"/>
    <n v="1"/>
    <n v="0.10000000000000014"/>
    <n v="0"/>
    <x v="5"/>
  </r>
  <r>
    <m/>
    <x v="2"/>
    <d v="2014-01-19T00:00:00"/>
    <s v="SIN"/>
    <s v="O500 EURO V"/>
    <x v="165"/>
    <x v="465"/>
    <n v="240229"/>
    <n v="42204"/>
    <n v="0"/>
    <n v="2"/>
    <m/>
    <n v="4"/>
    <n v="5.9"/>
    <m/>
    <m/>
    <n v="0.06"/>
    <m/>
    <n v="153"/>
    <n v="46"/>
    <n v="20"/>
    <n v="0"/>
    <n v="6"/>
    <n v="11"/>
    <n v="0"/>
    <n v="0"/>
    <n v="1"/>
    <n v="31"/>
    <n v="7"/>
    <n v="0"/>
    <n v="153"/>
    <n v="0.510000000000005"/>
    <n v="46"/>
    <n v="0.30666666666666387"/>
    <n v="6"/>
    <n v="0.13333333333333286"/>
    <n v="11"/>
    <n v="0.36666666666666681"/>
    <n v="20"/>
    <n v="1"/>
    <n v="0"/>
    <n v="1.3877787807814457E-16"/>
    <n v="1"/>
    <x v="0"/>
  </r>
  <r>
    <s v="SHELL"/>
    <x v="2"/>
    <d v="2014-01-19T00:00:00"/>
    <s v="SIN"/>
    <s v="O500 EURO V"/>
    <x v="165"/>
    <x v="23"/>
    <n v="862873"/>
    <n v="27509"/>
    <n v="0"/>
    <n v="4"/>
    <m/>
    <n v="4"/>
    <n v="7"/>
    <m/>
    <m/>
    <n v="2.2799999999999998"/>
    <m/>
    <n v="27"/>
    <n v="29"/>
    <n v="11"/>
    <n v="0"/>
    <n v="5"/>
    <n v="2"/>
    <n v="1"/>
    <n v="0"/>
    <n v="0"/>
    <n v="45"/>
    <n v="3"/>
    <n v="1"/>
    <n v="27"/>
    <n v="9.0000000000003799E-2"/>
    <n v="29"/>
    <n v="0.19333333333333075"/>
    <n v="5"/>
    <n v="0.11111111111111063"/>
    <n v="2"/>
    <n v="6.6666666666666874E-2"/>
    <n v="11"/>
    <n v="0.73333333333333339"/>
    <n v="0"/>
    <n v="1.3877787807814457E-16"/>
    <n v="0"/>
    <x v="1"/>
  </r>
  <r>
    <s v="SHELL"/>
    <x v="2"/>
    <d v="2014-01-19T00:00:00"/>
    <s v="SIN"/>
    <s v="O500 EURO V"/>
    <x v="165"/>
    <x v="23"/>
    <s v="931792 Hours"/>
    <s v="20977 Hours"/>
    <n v="0"/>
    <n v="5"/>
    <m/>
    <n v="1"/>
    <n v="6.1"/>
    <m/>
    <m/>
    <n v="0.16"/>
    <m/>
    <n v="58"/>
    <n v="39"/>
    <n v="3"/>
    <n v="0"/>
    <n v="13"/>
    <n v="6"/>
    <n v="0"/>
    <n v="0"/>
    <n v="0"/>
    <n v="36"/>
    <n v="6"/>
    <n v="1"/>
    <n v="58"/>
    <n v="0.19333333333333694"/>
    <n v="39"/>
    <n v="0.25999999999999729"/>
    <n v="13"/>
    <n v="0.28888888888888842"/>
    <n v="6"/>
    <n v="0.20000000000000018"/>
    <n v="3"/>
    <n v="0.20000000000000018"/>
    <n v="0"/>
    <n v="1.3877787807814457E-16"/>
    <n v="0"/>
    <x v="2"/>
  </r>
  <r>
    <s v="SHELL"/>
    <x v="2"/>
    <d v="2014-01-19T00:00:00"/>
    <s v="SIN"/>
    <s v="O500 EURO V"/>
    <x v="165"/>
    <x v="23"/>
    <n v="200597"/>
    <n v="6077"/>
    <n v="0"/>
    <n v="5"/>
    <m/>
    <n v="8"/>
    <n v="6.9"/>
    <m/>
    <m/>
    <n v="0.05"/>
    <m/>
    <n v="65"/>
    <n v="26"/>
    <n v="10"/>
    <n v="0"/>
    <n v="4"/>
    <n v="6"/>
    <n v="0"/>
    <n v="0"/>
    <n v="0"/>
    <n v="81"/>
    <n v="3"/>
    <n v="1"/>
    <n v="65"/>
    <n v="0.21666666666667023"/>
    <n v="26"/>
    <n v="0.17333333333333079"/>
    <n v="4"/>
    <n v="8.8888888888888407E-2"/>
    <n v="6"/>
    <n v="0.20000000000000018"/>
    <n v="10"/>
    <n v="0.66666666666666674"/>
    <n v="0"/>
    <n v="1.3877787807814457E-16"/>
    <n v="0"/>
    <x v="3"/>
  </r>
  <r>
    <s v="SHELL"/>
    <x v="2"/>
    <d v="2014-01-19T00:00:00"/>
    <s v="SIN"/>
    <s v="O500 EURO V"/>
    <x v="165"/>
    <x v="23"/>
    <n v="190356"/>
    <n v="1067"/>
    <n v="0"/>
    <n v="2"/>
    <m/>
    <n v="4"/>
    <n v="6"/>
    <m/>
    <m/>
    <n v="0.03"/>
    <m/>
    <n v="64"/>
    <n v="29"/>
    <n v="3"/>
    <n v="0"/>
    <n v="4"/>
    <n v="7"/>
    <n v="0"/>
    <n v="0"/>
    <n v="0"/>
    <n v="27"/>
    <n v="3"/>
    <n v="0"/>
    <n v="64"/>
    <n v="0.2133333333333369"/>
    <n v="29"/>
    <n v="0.19333333333333075"/>
    <n v="4"/>
    <n v="8.8888888888888407E-2"/>
    <n v="7"/>
    <n v="0.2333333333333335"/>
    <n v="3"/>
    <n v="0.20000000000000018"/>
    <n v="0"/>
    <n v="1.3877787807814457E-16"/>
    <n v="0"/>
    <x v="4"/>
  </r>
  <r>
    <s v="SHELL"/>
    <x v="2"/>
    <d v="2014-01-19T00:00:00"/>
    <s v="SIN"/>
    <s v="O500 EURO V"/>
    <x v="165"/>
    <x v="31"/>
    <n v="917752"/>
    <n v="18939"/>
    <n v="0"/>
    <n v="4"/>
    <m/>
    <n v="1"/>
    <n v="6.5"/>
    <m/>
    <m/>
    <n v="0.09"/>
    <m/>
    <n v="26"/>
    <n v="30"/>
    <n v="4"/>
    <n v="0"/>
    <n v="11"/>
    <n v="4"/>
    <n v="1"/>
    <n v="0"/>
    <n v="0"/>
    <n v="29"/>
    <n v="3"/>
    <n v="0"/>
    <n v="26"/>
    <n v="8.6666666666670472E-2"/>
    <n v="30"/>
    <n v="0.1999999999999974"/>
    <n v="11"/>
    <n v="0.24444444444444399"/>
    <n v="4"/>
    <n v="0.13333333333333353"/>
    <n v="4"/>
    <n v="0.26666666666666683"/>
    <n v="0"/>
    <n v="1.3877787807814457E-16"/>
    <n v="0"/>
    <x v="5"/>
  </r>
  <r>
    <m/>
    <x v="2"/>
    <d v="2014-01-19T00:00:00"/>
    <s v="SIN"/>
    <s v="O500 EURO V"/>
    <x v="166"/>
    <x v="486"/>
    <n v="238241"/>
    <n v="48952"/>
    <n v="0"/>
    <n v="5"/>
    <m/>
    <n v="11"/>
    <n v="6.6"/>
    <m/>
    <m/>
    <n v="0.22"/>
    <m/>
    <n v="694"/>
    <n v="39"/>
    <n v="15"/>
    <n v="0"/>
    <n v="6"/>
    <n v="18"/>
    <n v="0"/>
    <n v="1"/>
    <n v="1"/>
    <n v="89"/>
    <n v="8"/>
    <n v="1"/>
    <n v="694"/>
    <n v="1.5"/>
    <n v="39"/>
    <n v="0.25999999999999729"/>
    <n v="6"/>
    <n v="0.13333333333333286"/>
    <n v="18"/>
    <n v="0.60000000000000009"/>
    <n v="15"/>
    <n v="1"/>
    <n v="0"/>
    <n v="1.3877787807814457E-16"/>
    <n v="1"/>
    <x v="0"/>
  </r>
  <r>
    <s v="SHELL"/>
    <x v="2"/>
    <d v="2014-01-19T00:00:00"/>
    <s v="SIN"/>
    <s v="O500 EURO V"/>
    <x v="166"/>
    <x v="23"/>
    <n v="785041"/>
    <n v="3235"/>
    <n v="0"/>
    <n v="5"/>
    <m/>
    <n v="4"/>
    <n v="7.1"/>
    <m/>
    <m/>
    <n v="0.04"/>
    <m/>
    <n v="50"/>
    <n v="34"/>
    <n v="1"/>
    <n v="0"/>
    <n v="3"/>
    <n v="6"/>
    <n v="1"/>
    <n v="0"/>
    <n v="0"/>
    <n v="60"/>
    <n v="2"/>
    <n v="1"/>
    <n v="50"/>
    <n v="0.16666666666667032"/>
    <n v="34"/>
    <n v="0.22666666666666402"/>
    <n v="3"/>
    <n v="6.666666666666618E-2"/>
    <n v="6"/>
    <n v="0.20000000000000018"/>
    <n v="1"/>
    <n v="6.666666666666686E-2"/>
    <n v="0"/>
    <n v="1.3877787807814457E-16"/>
    <n v="0"/>
    <x v="1"/>
  </r>
  <r>
    <s v="SHELL"/>
    <x v="2"/>
    <d v="2014-01-19T00:00:00"/>
    <s v="SIN"/>
    <s v="O500 EURO V"/>
    <x v="166"/>
    <x v="23"/>
    <n v="833703"/>
    <n v="3468"/>
    <n v="0"/>
    <n v="5"/>
    <m/>
    <n v="6"/>
    <n v="7"/>
    <m/>
    <m/>
    <n v="0"/>
    <m/>
    <n v="46"/>
    <n v="30"/>
    <n v="2"/>
    <n v="0"/>
    <n v="5"/>
    <n v="6"/>
    <n v="0"/>
    <n v="0"/>
    <n v="0"/>
    <n v="89"/>
    <n v="2"/>
    <n v="1"/>
    <n v="46"/>
    <n v="0.15333333333333701"/>
    <n v="30"/>
    <n v="0.1999999999999974"/>
    <n v="5"/>
    <n v="0.11111111111111063"/>
    <n v="6"/>
    <n v="0.20000000000000018"/>
    <n v="2"/>
    <n v="0.13333333333333353"/>
    <n v="0"/>
    <n v="1.3877787807814457E-16"/>
    <n v="0"/>
    <x v="2"/>
  </r>
  <r>
    <s v="Shell ATF VM Plus"/>
    <x v="2"/>
    <d v="2014-01-19T00:00:00"/>
    <s v="SIN"/>
    <s v="O500 EURO V"/>
    <x v="166"/>
    <x v="23"/>
    <n v="793830"/>
    <n v="4445"/>
    <n v="0"/>
    <n v="5"/>
    <m/>
    <n v="5"/>
    <n v="6.8"/>
    <m/>
    <m/>
    <n v="0.06"/>
    <m/>
    <n v="19"/>
    <n v="17"/>
    <n v="1"/>
    <n v="0"/>
    <n v="4"/>
    <n v="3"/>
    <n v="1"/>
    <n v="0"/>
    <n v="0"/>
    <n v="77"/>
    <n v="2"/>
    <n v="1"/>
    <n v="19"/>
    <n v="6.3333333333337183E-2"/>
    <n v="17"/>
    <n v="0.11333333333333087"/>
    <n v="4"/>
    <n v="8.8888888888888407E-2"/>
    <n v="3"/>
    <n v="0.1000000000000002"/>
    <n v="1"/>
    <n v="6.666666666666686E-2"/>
    <n v="0"/>
    <n v="1.3877787807814457E-16"/>
    <n v="0"/>
    <x v="3"/>
  </r>
  <r>
    <m/>
    <x v="2"/>
    <d v="2014-01-19T00:00:00"/>
    <s v="SIN"/>
    <s v="O500 EURO V"/>
    <x v="166"/>
    <x v="23"/>
    <n v="190356"/>
    <n v="1067"/>
    <n v="0"/>
    <n v="2"/>
    <m/>
    <n v="4"/>
    <n v="6"/>
    <m/>
    <m/>
    <n v="0.03"/>
    <m/>
    <n v="64"/>
    <n v="29"/>
    <n v="3"/>
    <n v="0"/>
    <n v="4"/>
    <n v="7"/>
    <n v="0"/>
    <n v="0"/>
    <n v="0"/>
    <n v="27"/>
    <n v="3"/>
    <n v="0"/>
    <n v="64"/>
    <n v="0.2133333333333369"/>
    <n v="29"/>
    <n v="0.19333333333333075"/>
    <n v="4"/>
    <n v="8.8888888888888407E-2"/>
    <n v="7"/>
    <n v="0.2333333333333335"/>
    <n v="3"/>
    <n v="0.20000000000000018"/>
    <n v="0"/>
    <n v="1.3877787807814457E-16"/>
    <n v="0"/>
    <x v="4"/>
  </r>
  <r>
    <s v="SHELL"/>
    <x v="2"/>
    <d v="2014-01-19T00:00:00"/>
    <s v="SIN"/>
    <s v="O500 EURO V"/>
    <x v="166"/>
    <x v="31"/>
    <n v="786792"/>
    <n v="5606"/>
    <n v="0"/>
    <n v="5"/>
    <m/>
    <n v="6"/>
    <n v="6.8"/>
    <m/>
    <m/>
    <n v="7.0000000000000007E-2"/>
    <m/>
    <n v="62"/>
    <n v="27"/>
    <n v="2"/>
    <n v="0"/>
    <n v="4"/>
    <n v="7"/>
    <n v="0"/>
    <n v="0"/>
    <n v="0"/>
    <n v="76"/>
    <n v="3"/>
    <n v="1"/>
    <n v="62"/>
    <n v="0.20666666666667025"/>
    <n v="27"/>
    <n v="0.17999999999999744"/>
    <n v="4"/>
    <n v="8.8888888888888407E-2"/>
    <n v="7"/>
    <n v="0.2333333333333335"/>
    <n v="2"/>
    <n v="0.13333333333333353"/>
    <n v="0"/>
    <n v="1.3877787807814457E-16"/>
    <n v="0"/>
    <x v="5"/>
  </r>
  <r>
    <s v="SHELL"/>
    <x v="2"/>
    <d v="2014-01-19T00:00:00"/>
    <s v="SIN"/>
    <s v="O500 EURO V"/>
    <x v="166"/>
    <x v="31"/>
    <n v="807865"/>
    <n v="1844"/>
    <n v="0"/>
    <n v="5"/>
    <m/>
    <n v="5"/>
    <n v="6.8"/>
    <m/>
    <m/>
    <n v="0.78"/>
    <m/>
    <n v="25"/>
    <n v="25"/>
    <n v="2"/>
    <n v="0"/>
    <n v="1"/>
    <n v="4"/>
    <n v="0"/>
    <n v="0"/>
    <n v="0"/>
    <n v="89"/>
    <n v="2"/>
    <n v="1"/>
    <n v="25"/>
    <n v="8.3333333333337145E-2"/>
    <n v="25"/>
    <n v="0.16666666666666413"/>
    <n v="1"/>
    <n v="2.222222222222173E-2"/>
    <n v="4"/>
    <n v="0.13333333333333353"/>
    <n v="2"/>
    <n v="0.13333333333333353"/>
    <n v="0"/>
    <n v="1.3877787807814457E-16"/>
    <n v="0"/>
    <x v="6"/>
  </r>
  <r>
    <m/>
    <x v="2"/>
    <d v="2014-01-19T00:00:00"/>
    <s v="SIN"/>
    <s v="O500 EURO V"/>
    <x v="166"/>
    <x v="282"/>
    <n v="153941"/>
    <n v="53689"/>
    <n v="0"/>
    <n v="2"/>
    <m/>
    <n v="4"/>
    <n v="5.7"/>
    <m/>
    <m/>
    <n v="0.19"/>
    <m/>
    <n v="166"/>
    <n v="34"/>
    <n v="48"/>
    <n v="0"/>
    <n v="10"/>
    <n v="14"/>
    <n v="0"/>
    <n v="0"/>
    <n v="1"/>
    <n v="33"/>
    <n v="4"/>
    <n v="0"/>
    <n v="166"/>
    <n v="0.5533333333333379"/>
    <n v="34"/>
    <n v="0.22666666666666402"/>
    <n v="10"/>
    <n v="0.22222222222222177"/>
    <n v="14"/>
    <n v="0.46666666666666679"/>
    <n v="48"/>
    <n v="1"/>
    <n v="0"/>
    <n v="1.3877787807814457E-16"/>
    <n v="0"/>
    <x v="7"/>
  </r>
  <r>
    <s v="CASTROL"/>
    <x v="2"/>
    <d v="2014-01-19T00:00:00"/>
    <s v="SIN"/>
    <s v="O500 EURO V"/>
    <x v="167"/>
    <x v="236"/>
    <n v="279873"/>
    <n v="29581"/>
    <n v="0"/>
    <n v="4"/>
    <m/>
    <n v="4"/>
    <n v="6.9"/>
    <m/>
    <m/>
    <n v="0"/>
    <s v="Clara"/>
    <n v="46"/>
    <n v="20"/>
    <n v="8"/>
    <n v="0"/>
    <n v="4"/>
    <n v="7"/>
    <n v="0"/>
    <n v="0"/>
    <n v="0"/>
    <n v="32"/>
    <n v="4"/>
    <n v="0"/>
    <n v="46"/>
    <n v="0.15333333333333701"/>
    <n v="20"/>
    <n v="0.13333333333333086"/>
    <n v="4"/>
    <n v="8.8888888888888407E-2"/>
    <n v="7"/>
    <n v="0.2333333333333335"/>
    <n v="8"/>
    <n v="0.53333333333333344"/>
    <n v="0"/>
    <n v="1.3877787807814457E-16"/>
    <n v="1"/>
    <x v="0"/>
  </r>
  <r>
    <m/>
    <x v="2"/>
    <d v="2014-01-19T00:00:00"/>
    <s v="SIN"/>
    <s v="O500 EURO V"/>
    <x v="167"/>
    <x v="546"/>
    <n v="252731"/>
    <n v="48235"/>
    <n v="0"/>
    <n v="2"/>
    <m/>
    <n v="5"/>
    <n v="5.8"/>
    <m/>
    <m/>
    <n v="7.0000000000000007E-2"/>
    <m/>
    <n v="206"/>
    <n v="35"/>
    <n v="21"/>
    <n v="0"/>
    <n v="7"/>
    <n v="13"/>
    <n v="0"/>
    <n v="0"/>
    <n v="1"/>
    <n v="36"/>
    <n v="10"/>
    <n v="0"/>
    <n v="206"/>
    <n v="0.68666666666666987"/>
    <n v="35"/>
    <n v="0.23333333333333067"/>
    <n v="7"/>
    <n v="0.15555555555555509"/>
    <n v="13"/>
    <n v="0.43333333333333346"/>
    <n v="21"/>
    <n v="1"/>
    <n v="0"/>
    <n v="1.3877787807814457E-16"/>
    <n v="0"/>
    <x v="1"/>
  </r>
  <r>
    <s v="SHELL"/>
    <x v="2"/>
    <d v="2014-01-19T00:00:00"/>
    <s v="SIN"/>
    <s v="O500 EURO V"/>
    <x v="167"/>
    <x v="23"/>
    <n v="812780"/>
    <n v="3445"/>
    <n v="0"/>
    <n v="5"/>
    <m/>
    <n v="5"/>
    <n v="6.8"/>
    <m/>
    <m/>
    <n v="0.04"/>
    <m/>
    <n v="81"/>
    <n v="65"/>
    <n v="3"/>
    <n v="0"/>
    <n v="4"/>
    <n v="10"/>
    <n v="0"/>
    <n v="0"/>
    <n v="0"/>
    <n v="79"/>
    <n v="4"/>
    <n v="1"/>
    <n v="81"/>
    <n v="0.27000000000000363"/>
    <n v="65"/>
    <n v="0.4333333333333303"/>
    <n v="4"/>
    <n v="8.8888888888888407E-2"/>
    <n v="10"/>
    <n v="0.33339999999999997"/>
    <n v="3"/>
    <n v="0.20000000000000018"/>
    <n v="0"/>
    <n v="1.3877787807814457E-16"/>
    <n v="0"/>
    <x v="2"/>
  </r>
  <r>
    <s v="SHELL"/>
    <x v="2"/>
    <d v="2014-01-19T00:00:00"/>
    <s v="SIN"/>
    <s v="O500 EURO V"/>
    <x v="167"/>
    <x v="23"/>
    <n v="839891"/>
    <n v="3763"/>
    <n v="0"/>
    <n v="6"/>
    <m/>
    <n v="5"/>
    <n v="6.9"/>
    <m/>
    <m/>
    <n v="0.13"/>
    <m/>
    <n v="31"/>
    <n v="33"/>
    <n v="2"/>
    <n v="0"/>
    <n v="5"/>
    <n v="4"/>
    <n v="0"/>
    <n v="0"/>
    <n v="0"/>
    <n v="74"/>
    <n v="3"/>
    <n v="1"/>
    <n v="31"/>
    <n v="0.10333333333333711"/>
    <n v="33"/>
    <n v="0.21999999999999736"/>
    <n v="5"/>
    <n v="0.11111111111111063"/>
    <n v="4"/>
    <n v="0.13333333333333353"/>
    <n v="2"/>
    <n v="0.13333333333333353"/>
    <n v="0"/>
    <n v="1.3877787807814457E-16"/>
    <n v="0"/>
    <x v="3"/>
  </r>
  <r>
    <s v="SHELL"/>
    <x v="2"/>
    <d v="2014-01-19T00:00:00"/>
    <s v="SIN"/>
    <s v="O500 EURO V"/>
    <x v="167"/>
    <x v="31"/>
    <n v="808038"/>
    <n v="2181"/>
    <n v="0"/>
    <n v="5"/>
    <m/>
    <n v="5"/>
    <n v="6.9"/>
    <m/>
    <m/>
    <n v="0.13"/>
    <m/>
    <n v="32"/>
    <n v="52"/>
    <n v="1"/>
    <n v="0"/>
    <n v="2"/>
    <n v="4"/>
    <n v="0"/>
    <n v="0"/>
    <n v="0"/>
    <n v="80"/>
    <n v="4"/>
    <n v="1"/>
    <n v="32"/>
    <n v="0.10666666666667043"/>
    <n v="52"/>
    <n v="0.34666666666666379"/>
    <n v="2"/>
    <n v="4.4444444444443953E-2"/>
    <n v="4"/>
    <n v="0.13333333333333353"/>
    <n v="1"/>
    <n v="6.666666666666686E-2"/>
    <n v="0"/>
    <n v="1.3877787807814457E-16"/>
    <n v="0"/>
    <x v="4"/>
  </r>
  <r>
    <s v="SHELL"/>
    <x v="2"/>
    <d v="2014-01-19T00:00:00"/>
    <s v="SIN"/>
    <s v="O500 EURO V"/>
    <x v="167"/>
    <x v="31"/>
    <n v="838939"/>
    <n v="6016"/>
    <n v="0"/>
    <n v="4"/>
    <m/>
    <n v="6"/>
    <n v="6.8"/>
    <m/>
    <m/>
    <n v="7.0000000000000007E-2"/>
    <m/>
    <n v="24"/>
    <n v="19"/>
    <n v="2"/>
    <n v="0"/>
    <n v="1"/>
    <n v="3"/>
    <n v="0"/>
    <n v="0"/>
    <n v="0"/>
    <n v="84"/>
    <n v="2"/>
    <n v="1"/>
    <n v="24"/>
    <n v="8.0000000000003818E-2"/>
    <n v="19"/>
    <n v="0.12666666666666421"/>
    <n v="1"/>
    <n v="2.222222222222173E-2"/>
    <n v="3"/>
    <n v="0.1000000000000002"/>
    <n v="2"/>
    <n v="0.13333333333333353"/>
    <n v="0"/>
    <n v="1.3877787807814457E-16"/>
    <n v="0"/>
    <x v="5"/>
  </r>
  <r>
    <s v="CASTROL"/>
    <x v="2"/>
    <d v="2014-01-19T00:00:00"/>
    <s v="SIN"/>
    <s v="O500 EURO V"/>
    <x v="168"/>
    <x v="236"/>
    <n v="277886"/>
    <n v="25283"/>
    <n v="0"/>
    <n v="13"/>
    <m/>
    <n v="4"/>
    <n v="7"/>
    <m/>
    <m/>
    <n v="0"/>
    <s v="Clara"/>
    <n v="42"/>
    <n v="26"/>
    <n v="4"/>
    <n v="0"/>
    <n v="3"/>
    <n v="7"/>
    <n v="0"/>
    <n v="0"/>
    <n v="0"/>
    <n v="35"/>
    <n v="4"/>
    <n v="0"/>
    <n v="42"/>
    <n v="0.1400000000000037"/>
    <n v="26"/>
    <n v="0.17333333333333079"/>
    <n v="3"/>
    <n v="6.666666666666618E-2"/>
    <n v="7"/>
    <n v="0.2333333333333335"/>
    <n v="4"/>
    <n v="0.26666666666666683"/>
    <n v="0"/>
    <n v="1.3877787807814457E-16"/>
    <n v="1"/>
    <x v="0"/>
  </r>
  <r>
    <m/>
    <x v="2"/>
    <d v="2014-01-19T00:00:00"/>
    <s v="SIN"/>
    <s v="O500 EURO V"/>
    <x v="168"/>
    <x v="0"/>
    <n v="250293"/>
    <n v="49940"/>
    <n v="0"/>
    <n v="2"/>
    <m/>
    <n v="5"/>
    <n v="5.9"/>
    <m/>
    <m/>
    <n v="0.22"/>
    <m/>
    <n v="163"/>
    <n v="33"/>
    <n v="22"/>
    <n v="0"/>
    <n v="6"/>
    <n v="13"/>
    <n v="0"/>
    <n v="0"/>
    <n v="0"/>
    <n v="38"/>
    <n v="6"/>
    <n v="0"/>
    <n v="163"/>
    <n v="0.543333333333338"/>
    <n v="33"/>
    <n v="0.21999999999999736"/>
    <n v="6"/>
    <n v="0.13333333333333286"/>
    <n v="13"/>
    <n v="0.43333333333333346"/>
    <n v="22"/>
    <n v="1"/>
    <n v="0"/>
    <n v="1.3877787807814457E-16"/>
    <n v="0"/>
    <x v="1"/>
  </r>
  <r>
    <s v="SHELL"/>
    <x v="2"/>
    <d v="2014-01-19T00:00:00"/>
    <s v="SIN"/>
    <s v="O500 EURO V"/>
    <x v="168"/>
    <x v="23"/>
    <n v="823916"/>
    <n v="5460"/>
    <n v="0"/>
    <n v="6"/>
    <m/>
    <n v="5"/>
    <n v="6.6"/>
    <m/>
    <m/>
    <n v="0.03"/>
    <m/>
    <n v="46"/>
    <n v="66"/>
    <n v="2"/>
    <n v="0"/>
    <n v="5"/>
    <n v="6"/>
    <n v="0"/>
    <n v="0"/>
    <n v="0"/>
    <n v="81"/>
    <n v="3"/>
    <n v="1"/>
    <n v="46"/>
    <n v="0.15333333333333701"/>
    <n v="66"/>
    <n v="0.43999999999999695"/>
    <n v="5"/>
    <n v="0.11111111111111063"/>
    <n v="6"/>
    <n v="0.20000000000000018"/>
    <n v="2"/>
    <n v="0.13333333333333353"/>
    <n v="0"/>
    <n v="1.3877787807814457E-16"/>
    <n v="0"/>
    <x v="2"/>
  </r>
  <r>
    <s v="SHELL"/>
    <x v="2"/>
    <d v="2014-01-19T00:00:00"/>
    <s v="SIN"/>
    <s v="O500 EURO V"/>
    <x v="168"/>
    <x v="23"/>
    <n v="881649"/>
    <n v="4843"/>
    <n v="0"/>
    <n v="4"/>
    <m/>
    <n v="5"/>
    <n v="7"/>
    <m/>
    <m/>
    <n v="0.06"/>
    <m/>
    <n v="18"/>
    <n v="27"/>
    <n v="1"/>
    <n v="0"/>
    <n v="1"/>
    <n v="2"/>
    <n v="0"/>
    <n v="0"/>
    <n v="0"/>
    <n v="78"/>
    <n v="2"/>
    <n v="1"/>
    <n v="18"/>
    <n v="6.0000000000003849E-2"/>
    <n v="27"/>
    <n v="0.17999999999999744"/>
    <n v="1"/>
    <n v="2.222222222222173E-2"/>
    <n v="2"/>
    <n v="6.6666666666666874E-2"/>
    <n v="1"/>
    <n v="6.666666666666686E-2"/>
    <n v="0"/>
    <n v="1.3877787807814457E-16"/>
    <n v="0"/>
    <x v="3"/>
  </r>
  <r>
    <s v="Shell ATF VM"/>
    <x v="2"/>
    <d v="2014-01-19T00:00:00"/>
    <s v="SIN"/>
    <s v="O500 EURO V"/>
    <x v="168"/>
    <x v="23"/>
    <n v="901163"/>
    <n v="2280"/>
    <n v="0"/>
    <n v="6"/>
    <m/>
    <n v="5"/>
    <n v="6.8"/>
    <m/>
    <m/>
    <n v="0.23"/>
    <m/>
    <n v="77"/>
    <n v="32"/>
    <n v="4"/>
    <n v="0"/>
    <n v="17"/>
    <n v="9"/>
    <n v="1"/>
    <n v="0"/>
    <n v="0"/>
    <n v="75"/>
    <n v="3"/>
    <n v="1"/>
    <n v="77"/>
    <n v="0.25666666666667021"/>
    <n v="32"/>
    <n v="0.21333333333333071"/>
    <n v="17"/>
    <n v="0.37777777777777721"/>
    <n v="9"/>
    <n v="0.30000000000000016"/>
    <n v="4"/>
    <n v="0.26666666666666683"/>
    <n v="0"/>
    <n v="1.3877787807814457E-16"/>
    <n v="0"/>
    <x v="4"/>
  </r>
  <r>
    <s v="SHELL"/>
    <x v="2"/>
    <d v="2014-01-19T00:00:00"/>
    <s v="SIN"/>
    <s v="O500 EURO V"/>
    <x v="168"/>
    <x v="31"/>
    <n v="838803"/>
    <n v="2526"/>
    <n v="0"/>
    <n v="5"/>
    <m/>
    <n v="6"/>
    <n v="6.9"/>
    <m/>
    <m/>
    <n v="0.03"/>
    <m/>
    <n v="61"/>
    <n v="89"/>
    <n v="2"/>
    <n v="1"/>
    <n v="3"/>
    <n v="7"/>
    <n v="0"/>
    <n v="0"/>
    <n v="0"/>
    <n v="78"/>
    <n v="2"/>
    <n v="1"/>
    <n v="61"/>
    <n v="0.20333333333333692"/>
    <n v="89"/>
    <n v="0.59333333333333071"/>
    <n v="3"/>
    <n v="6.666666666666618E-2"/>
    <n v="7"/>
    <n v="0.2333333333333335"/>
    <n v="2"/>
    <n v="0.13333333333333353"/>
    <n v="1"/>
    <n v="0.10000000000000014"/>
    <n v="0"/>
    <x v="5"/>
  </r>
  <r>
    <s v="SHELL"/>
    <x v="2"/>
    <d v="2014-01-19T00:00:00"/>
    <s v="SIN"/>
    <s v="O500 EURO V"/>
    <x v="168"/>
    <x v="31"/>
    <n v="895207"/>
    <n v="4087"/>
    <n v="0"/>
    <n v="5"/>
    <m/>
    <n v="6"/>
    <n v="7"/>
    <m/>
    <m/>
    <n v="0.02"/>
    <m/>
    <n v="13"/>
    <n v="27"/>
    <n v="2"/>
    <n v="0"/>
    <n v="2"/>
    <n v="2"/>
    <n v="0"/>
    <n v="0"/>
    <n v="0"/>
    <n v="82"/>
    <n v="3"/>
    <n v="1"/>
    <n v="13"/>
    <n v="4.3333333333337179E-2"/>
    <n v="27"/>
    <n v="0.17999999999999744"/>
    <n v="2"/>
    <n v="4.4444444444443953E-2"/>
    <n v="2"/>
    <n v="6.6666666666666874E-2"/>
    <n v="2"/>
    <n v="0.13333333333333353"/>
    <n v="0"/>
    <n v="1.3877787807814457E-16"/>
    <n v="0"/>
    <x v="6"/>
  </r>
  <r>
    <m/>
    <x v="2"/>
    <d v="2014-01-19T00:00:00"/>
    <s v="SIN"/>
    <s v="O500 EURO V"/>
    <x v="168"/>
    <x v="31"/>
    <n v="219169"/>
    <n v="18888"/>
    <n v="0"/>
    <n v="3"/>
    <m/>
    <n v="4"/>
    <n v="6.3"/>
    <m/>
    <m/>
    <n v="0.21"/>
    <m/>
    <n v="57"/>
    <n v="20"/>
    <n v="18"/>
    <n v="0"/>
    <n v="4"/>
    <n v="6"/>
    <n v="0"/>
    <n v="0"/>
    <n v="0"/>
    <n v="32"/>
    <n v="5"/>
    <n v="0"/>
    <n v="57"/>
    <n v="0.19000000000000361"/>
    <n v="20"/>
    <n v="0.13333333333333086"/>
    <n v="4"/>
    <n v="8.8888888888888407E-2"/>
    <n v="6"/>
    <n v="0.20000000000000018"/>
    <n v="18"/>
    <n v="1"/>
    <n v="0"/>
    <n v="1.3877787807814457E-16"/>
    <n v="0"/>
    <x v="7"/>
  </r>
  <r>
    <s v="CASTROL"/>
    <x v="2"/>
    <d v="2014-01-19T00:00:00"/>
    <s v="SIN"/>
    <s v="O500 EURO V"/>
    <x v="169"/>
    <x v="379"/>
    <n v="284853"/>
    <n v="36788"/>
    <n v="0"/>
    <n v="3"/>
    <m/>
    <n v="5"/>
    <n v="7"/>
    <m/>
    <m/>
    <n v="0.02"/>
    <s v="Clara"/>
    <n v="43"/>
    <n v="23"/>
    <n v="4"/>
    <n v="0"/>
    <n v="2"/>
    <n v="5"/>
    <n v="0"/>
    <n v="0"/>
    <n v="0"/>
    <n v="38"/>
    <n v="3"/>
    <n v="0"/>
    <n v="43"/>
    <n v="0.14333333333333703"/>
    <n v="23"/>
    <n v="0.15333333333333082"/>
    <n v="2"/>
    <n v="4.4444444444443953E-2"/>
    <n v="5"/>
    <n v="0.16666666666666685"/>
    <n v="4"/>
    <n v="0.26666666666666683"/>
    <n v="0"/>
    <n v="1.3877787807814457E-16"/>
    <n v="1"/>
    <x v="0"/>
  </r>
  <r>
    <m/>
    <x v="2"/>
    <d v="2014-01-19T00:00:00"/>
    <s v="SIN"/>
    <s v="O500 EURO V"/>
    <x v="169"/>
    <x v="57"/>
    <n v="247933"/>
    <n v="42350"/>
    <n v="0"/>
    <n v="5"/>
    <m/>
    <n v="12"/>
    <n v="6.5"/>
    <m/>
    <m/>
    <n v="0.38"/>
    <m/>
    <n v="160"/>
    <n v="34"/>
    <n v="13"/>
    <n v="0"/>
    <n v="5"/>
    <n v="12"/>
    <n v="0"/>
    <n v="0"/>
    <n v="1"/>
    <n v="91"/>
    <n v="5"/>
    <n v="1"/>
    <n v="160"/>
    <n v="0.5333333333333381"/>
    <n v="34"/>
    <n v="0.22666666666666402"/>
    <n v="5"/>
    <n v="0.11111111111111063"/>
    <n v="12"/>
    <n v="0.40000000000000013"/>
    <n v="13"/>
    <n v="0.8666666666666667"/>
    <n v="0"/>
    <n v="1.3877787807814457E-16"/>
    <n v="0"/>
    <x v="1"/>
  </r>
  <r>
    <s v="SHELL"/>
    <x v="2"/>
    <d v="2014-01-19T00:00:00"/>
    <s v="SIN"/>
    <s v="O500 EURO V"/>
    <x v="169"/>
    <x v="23"/>
    <n v="924400"/>
    <n v="4750"/>
    <n v="0"/>
    <n v="5"/>
    <m/>
    <n v="5"/>
    <n v="7"/>
    <m/>
    <m/>
    <n v="0.18"/>
    <m/>
    <n v="84"/>
    <n v="21"/>
    <n v="2"/>
    <n v="0"/>
    <n v="4"/>
    <n v="8"/>
    <n v="0"/>
    <n v="0"/>
    <n v="1"/>
    <n v="81"/>
    <n v="3"/>
    <n v="1"/>
    <n v="84"/>
    <n v="0.28000000000000369"/>
    <n v="21"/>
    <n v="0.13999999999999752"/>
    <n v="4"/>
    <n v="8.8888888888888407E-2"/>
    <n v="8"/>
    <n v="0.26666666666666683"/>
    <n v="2"/>
    <n v="0.13333333333333353"/>
    <n v="0"/>
    <n v="1.3877787807814457E-16"/>
    <n v="0"/>
    <x v="2"/>
  </r>
  <r>
    <s v="SHELL"/>
    <x v="2"/>
    <d v="2014-01-19T00:00:00"/>
    <s v="SIN"/>
    <s v="O500 EURO V"/>
    <x v="169"/>
    <x v="23"/>
    <n v="922960"/>
    <n v="3122"/>
    <n v="0"/>
    <n v="5"/>
    <m/>
    <n v="5"/>
    <n v="7"/>
    <m/>
    <m/>
    <n v="0.85"/>
    <m/>
    <n v="5"/>
    <n v="13"/>
    <n v="3"/>
    <n v="0"/>
    <n v="4"/>
    <n v="2"/>
    <n v="1"/>
    <n v="0"/>
    <n v="0"/>
    <n v="70"/>
    <n v="4"/>
    <n v="1"/>
    <n v="5"/>
    <n v="1.6666666666670507E-2"/>
    <n v="13"/>
    <n v="8.6666666666664199E-2"/>
    <n v="4"/>
    <n v="8.8888888888888407E-2"/>
    <n v="2"/>
    <n v="6.6666666666666874E-2"/>
    <n v="3"/>
    <n v="0.20000000000000018"/>
    <n v="0"/>
    <n v="1.3877787807814457E-16"/>
    <n v="0"/>
    <x v="3"/>
  </r>
  <r>
    <s v="SHELL"/>
    <x v="2"/>
    <d v="2014-01-19T00:00:00"/>
    <s v="SIN"/>
    <s v="O500 EURO V"/>
    <x v="169"/>
    <x v="23"/>
    <n v="895285"/>
    <n v="3786"/>
    <n v="0"/>
    <n v="4"/>
    <m/>
    <n v="5"/>
    <n v="7"/>
    <m/>
    <m/>
    <n v="0.03"/>
    <m/>
    <n v="17"/>
    <n v="17"/>
    <n v="1"/>
    <n v="0"/>
    <n v="4"/>
    <n v="2"/>
    <n v="0"/>
    <n v="0"/>
    <n v="0"/>
    <n v="80"/>
    <n v="2"/>
    <n v="1"/>
    <n v="17"/>
    <n v="5.6666666666670515E-2"/>
    <n v="17"/>
    <n v="0.11333333333333087"/>
    <n v="4"/>
    <n v="8.8888888888888407E-2"/>
    <n v="2"/>
    <n v="6.6666666666666874E-2"/>
    <n v="1"/>
    <n v="6.666666666666686E-2"/>
    <n v="0"/>
    <n v="1.3877787807814457E-16"/>
    <n v="0"/>
    <x v="4"/>
  </r>
  <r>
    <s v="SHELL"/>
    <x v="2"/>
    <d v="2014-01-19T00:00:00"/>
    <s v="SIN"/>
    <s v="O500 EURO V"/>
    <x v="169"/>
    <x v="31"/>
    <n v="929780"/>
    <n v="3084"/>
    <n v="0"/>
    <n v="6"/>
    <m/>
    <n v="5"/>
    <n v="6.9"/>
    <m/>
    <m/>
    <n v="0.03"/>
    <m/>
    <n v="30"/>
    <n v="26"/>
    <n v="1"/>
    <n v="0"/>
    <n v="9"/>
    <n v="4"/>
    <n v="0"/>
    <n v="0"/>
    <n v="0"/>
    <n v="66"/>
    <n v="3"/>
    <n v="1"/>
    <n v="30"/>
    <n v="0.10000000000000378"/>
    <n v="26"/>
    <n v="0.17333333333333079"/>
    <n v="9"/>
    <n v="0.19999999999999954"/>
    <n v="4"/>
    <n v="0.13333333333333353"/>
    <n v="1"/>
    <n v="6.666666666666686E-2"/>
    <n v="0"/>
    <n v="1.3877787807814457E-16"/>
    <n v="0"/>
    <x v="5"/>
  </r>
  <r>
    <s v="SHELL"/>
    <x v="2"/>
    <d v="2014-01-19T00:00:00"/>
    <s v="SIN"/>
    <s v="O500 EURO V"/>
    <x v="169"/>
    <x v="309"/>
    <n v="212920"/>
    <n v="6833"/>
    <n v="0"/>
    <n v="5"/>
    <m/>
    <n v="9"/>
    <n v="6.7"/>
    <m/>
    <m/>
    <n v="0.03"/>
    <m/>
    <n v="64"/>
    <n v="14"/>
    <n v="10"/>
    <n v="0"/>
    <n v="2"/>
    <n v="6"/>
    <n v="0"/>
    <n v="0"/>
    <n v="0"/>
    <n v="85"/>
    <n v="4"/>
    <n v="1"/>
    <n v="64"/>
    <n v="0.2133333333333369"/>
    <n v="14"/>
    <n v="9.3333333333330867E-2"/>
    <n v="2"/>
    <n v="4.4444444444443953E-2"/>
    <n v="6"/>
    <n v="0.20000000000000018"/>
    <n v="10"/>
    <n v="0.66666666666666674"/>
    <n v="0"/>
    <n v="1.3877787807814457E-16"/>
    <n v="0"/>
    <x v="6"/>
  </r>
  <r>
    <s v="Shell ATF VM Plus"/>
    <x v="2"/>
    <d v="2014-01-19T00:00:00"/>
    <s v="SIN"/>
    <s v="O500 EURO V"/>
    <x v="169"/>
    <x v="309"/>
    <n v="796361"/>
    <n v="5488"/>
    <n v="0"/>
    <n v="5"/>
    <m/>
    <n v="5"/>
    <n v="6.8"/>
    <m/>
    <m/>
    <n v="0.02"/>
    <m/>
    <n v="56"/>
    <n v="39"/>
    <n v="2"/>
    <n v="0"/>
    <n v="3"/>
    <n v="6"/>
    <n v="0"/>
    <n v="0"/>
    <n v="0"/>
    <n v="76"/>
    <n v="4"/>
    <n v="1"/>
    <n v="56"/>
    <n v="0.18666666666667028"/>
    <n v="39"/>
    <n v="0.25999999999999729"/>
    <n v="3"/>
    <n v="6.666666666666618E-2"/>
    <n v="6"/>
    <n v="0.20000000000000018"/>
    <n v="2"/>
    <n v="0.13333333333333353"/>
    <n v="0"/>
    <n v="1.3877787807814457E-16"/>
    <n v="0"/>
    <x v="7"/>
  </r>
  <r>
    <m/>
    <x v="2"/>
    <d v="2014-01-19T00:00:00"/>
    <s v="SIN"/>
    <s v="O500 EURO V"/>
    <x v="169"/>
    <x v="309"/>
    <n v="212920"/>
    <n v="6833"/>
    <n v="0"/>
    <n v="5"/>
    <m/>
    <n v="9"/>
    <n v="6.7"/>
    <m/>
    <m/>
    <n v="0.03"/>
    <m/>
    <n v="64"/>
    <n v="14"/>
    <n v="10"/>
    <n v="0"/>
    <n v="2"/>
    <n v="6"/>
    <n v="0"/>
    <n v="0"/>
    <n v="0"/>
    <n v="85"/>
    <n v="4"/>
    <n v="1"/>
    <n v="64"/>
    <n v="0.2133333333333369"/>
    <n v="14"/>
    <n v="9.3333333333330867E-2"/>
    <n v="2"/>
    <n v="4.4444444444443953E-2"/>
    <n v="6"/>
    <n v="0.20000000000000018"/>
    <n v="10"/>
    <n v="0.66666666666666674"/>
    <n v="0"/>
    <n v="1.3877787807814457E-16"/>
    <n v="0"/>
    <x v="8"/>
  </r>
  <r>
    <m/>
    <x v="2"/>
    <d v="2014-01-19T00:00:00"/>
    <s v="SIN"/>
    <s v="O500 EURO V"/>
    <x v="170"/>
    <x v="443"/>
    <n v="249590"/>
    <n v="44450"/>
    <n v="0"/>
    <n v="2"/>
    <m/>
    <n v="5"/>
    <n v="5.8"/>
    <m/>
    <m/>
    <n v="0.08"/>
    <m/>
    <n v="100"/>
    <n v="37"/>
    <n v="20"/>
    <n v="0"/>
    <n v="8"/>
    <n v="11"/>
    <n v="0"/>
    <n v="0"/>
    <n v="1"/>
    <n v="33"/>
    <n v="5"/>
    <n v="0"/>
    <n v="100"/>
    <n v="0.33333333333333737"/>
    <n v="37"/>
    <n v="0.24666666666666398"/>
    <n v="8"/>
    <n v="0.17777777777777731"/>
    <n v="11"/>
    <n v="0.36666666666666681"/>
    <n v="20"/>
    <n v="1"/>
    <n v="0"/>
    <n v="1.3877787807814457E-16"/>
    <n v="1"/>
    <x v="0"/>
  </r>
  <r>
    <s v="SHELL"/>
    <x v="2"/>
    <d v="2014-01-19T00:00:00"/>
    <s v="SIN"/>
    <s v="O500 EURO V"/>
    <x v="170"/>
    <x v="31"/>
    <n v="811464"/>
    <n v="22976"/>
    <n v="0"/>
    <n v="4"/>
    <m/>
    <n v="4"/>
    <n v="6.2"/>
    <n v="31.5"/>
    <m/>
    <n v="0.02"/>
    <m/>
    <n v="46"/>
    <n v="66"/>
    <n v="2"/>
    <n v="0"/>
    <n v="10"/>
    <n v="5"/>
    <n v="0"/>
    <n v="0"/>
    <n v="1"/>
    <n v="40"/>
    <n v="9"/>
    <n v="1"/>
    <n v="46"/>
    <n v="0.15333333333333701"/>
    <n v="66"/>
    <n v="0.43999999999999695"/>
    <n v="10"/>
    <n v="0.22222222222222177"/>
    <n v="5"/>
    <n v="0.16666666666666685"/>
    <n v="2"/>
    <n v="0.13333333333333353"/>
    <n v="0"/>
    <n v="1.3877787807814457E-16"/>
    <n v="0"/>
    <x v="1"/>
  </r>
  <r>
    <s v="SHELL"/>
    <x v="2"/>
    <d v="2014-01-19T00:00:00"/>
    <s v="SIN"/>
    <s v="O500 EURO V"/>
    <x v="170"/>
    <x v="31"/>
    <n v="551336"/>
    <n v="19068"/>
    <n v="0"/>
    <n v="2"/>
    <m/>
    <n v="3"/>
    <n v="6.9"/>
    <n v="34.700000000000003"/>
    <m/>
    <n v="0"/>
    <m/>
    <n v="35"/>
    <n v="27"/>
    <n v="3"/>
    <n v="0"/>
    <n v="2"/>
    <n v="6"/>
    <n v="0"/>
    <n v="0"/>
    <n v="0"/>
    <n v="31"/>
    <n v="3"/>
    <n v="0"/>
    <n v="35"/>
    <n v="0.11666666666667042"/>
    <n v="27"/>
    <n v="0.17999999999999744"/>
    <n v="2"/>
    <n v="4.4444444444443953E-2"/>
    <n v="6"/>
    <n v="0.20000000000000018"/>
    <n v="3"/>
    <n v="0.20000000000000018"/>
    <n v="0"/>
    <n v="1.3877787807814457E-16"/>
    <n v="0"/>
    <x v="2"/>
  </r>
  <r>
    <s v="SHELL"/>
    <x v="2"/>
    <d v="2014-01-19T00:00:00"/>
    <s v="SIN"/>
    <s v="O500 EURO V"/>
    <x v="170"/>
    <x v="309"/>
    <n v="850249"/>
    <n v="5841"/>
    <n v="0"/>
    <n v="6"/>
    <m/>
    <n v="5"/>
    <n v="6.7"/>
    <m/>
    <m/>
    <n v="0.02"/>
    <m/>
    <n v="155"/>
    <n v="62"/>
    <n v="3"/>
    <n v="0"/>
    <n v="5"/>
    <n v="10"/>
    <n v="0"/>
    <n v="1"/>
    <n v="0"/>
    <n v="76"/>
    <n v="3"/>
    <n v="1"/>
    <n v="155"/>
    <n v="0.5166666666666716"/>
    <n v="62"/>
    <n v="0.41333333333333033"/>
    <n v="5"/>
    <n v="0.11111111111111063"/>
    <n v="10"/>
    <n v="0.33339999999999997"/>
    <n v="3"/>
    <n v="0.20000000000000018"/>
    <n v="0"/>
    <n v="1.3877787807814457E-16"/>
    <n v="0"/>
    <x v="3"/>
  </r>
  <r>
    <s v="SHELL"/>
    <x v="2"/>
    <d v="2014-01-19T00:00:00"/>
    <s v="SIN"/>
    <s v="O500 EURO V"/>
    <x v="170"/>
    <x v="309"/>
    <n v="850549"/>
    <n v="4559"/>
    <n v="0"/>
    <n v="5"/>
    <m/>
    <n v="6"/>
    <n v="7"/>
    <m/>
    <m/>
    <n v="0"/>
    <m/>
    <n v="28"/>
    <n v="26"/>
    <n v="2"/>
    <n v="0"/>
    <n v="3"/>
    <n v="3"/>
    <n v="0"/>
    <n v="0"/>
    <n v="0"/>
    <n v="75"/>
    <n v="3"/>
    <n v="1"/>
    <n v="28"/>
    <n v="9.3333333333337126E-2"/>
    <n v="26"/>
    <n v="0.17333333333333079"/>
    <n v="3"/>
    <n v="6.666666666666618E-2"/>
    <n v="3"/>
    <n v="0.1000000000000002"/>
    <n v="2"/>
    <n v="0.13333333333333353"/>
    <n v="0"/>
    <n v="1.3877787807814457E-16"/>
    <n v="0"/>
    <x v="4"/>
  </r>
  <r>
    <m/>
    <x v="2"/>
    <d v="2014-01-19T00:00:00"/>
    <s v="SIN"/>
    <s v="O500 EURO V"/>
    <x v="171"/>
    <x v="158"/>
    <n v="251011"/>
    <n v="45181"/>
    <n v="0"/>
    <n v="2"/>
    <m/>
    <n v="4"/>
    <n v="5.9"/>
    <m/>
    <m/>
    <n v="0.06"/>
    <m/>
    <n v="157"/>
    <n v="32"/>
    <n v="14"/>
    <n v="0"/>
    <n v="7"/>
    <n v="10"/>
    <n v="0"/>
    <n v="0"/>
    <n v="1"/>
    <n v="29"/>
    <n v="6"/>
    <n v="0"/>
    <n v="157"/>
    <n v="0.5233333333333382"/>
    <n v="32"/>
    <n v="0.21333333333333071"/>
    <n v="7"/>
    <n v="0.15555555555555509"/>
    <n v="10"/>
    <n v="0.33339999999999997"/>
    <n v="14"/>
    <n v="0.93333333333333335"/>
    <n v="0"/>
    <n v="1.3877787807814457E-16"/>
    <n v="1"/>
    <x v="0"/>
  </r>
  <r>
    <s v="SHELL"/>
    <x v="2"/>
    <d v="2014-01-19T00:00:00"/>
    <s v="SIN"/>
    <s v="O500 EURO V"/>
    <x v="171"/>
    <x v="23"/>
    <n v="798781"/>
    <n v="18488"/>
    <n v="0"/>
    <n v="4"/>
    <m/>
    <n v="1"/>
    <n v="6.8"/>
    <n v="35.299999999999997"/>
    <m/>
    <n v="0.02"/>
    <m/>
    <n v="74"/>
    <n v="63"/>
    <n v="5"/>
    <n v="0"/>
    <n v="11"/>
    <n v="8"/>
    <n v="1"/>
    <n v="0"/>
    <n v="1"/>
    <n v="32"/>
    <n v="4"/>
    <n v="1"/>
    <n v="74"/>
    <n v="0.24666666666667017"/>
    <n v="63"/>
    <n v="0.41999999999999699"/>
    <n v="11"/>
    <n v="0.24444444444444399"/>
    <n v="8"/>
    <n v="0.26666666666666683"/>
    <n v="5"/>
    <n v="0.33333333333333348"/>
    <n v="0"/>
    <n v="1.3877787807814457E-16"/>
    <n v="0"/>
    <x v="1"/>
  </r>
  <r>
    <s v="SHELL"/>
    <x v="2"/>
    <d v="2014-01-19T00:00:00"/>
    <s v="SIN"/>
    <s v="O500 EURO V"/>
    <x v="171"/>
    <x v="31"/>
    <n v="821402"/>
    <n v="16021"/>
    <n v="0"/>
    <n v="2"/>
    <m/>
    <n v="1"/>
    <n v="6.8"/>
    <n v="34"/>
    <m/>
    <n v="0"/>
    <m/>
    <n v="30"/>
    <n v="39"/>
    <n v="1"/>
    <n v="0"/>
    <n v="3"/>
    <n v="4"/>
    <n v="0"/>
    <n v="0"/>
    <n v="0"/>
    <n v="26"/>
    <n v="2"/>
    <n v="0"/>
    <n v="30"/>
    <n v="0.10000000000000378"/>
    <n v="39"/>
    <n v="0.25999999999999729"/>
    <n v="3"/>
    <n v="6.666666666666618E-2"/>
    <n v="4"/>
    <n v="0.13333333333333353"/>
    <n v="1"/>
    <n v="6.666666666666686E-2"/>
    <n v="0"/>
    <n v="1.3877787807814457E-16"/>
    <n v="0"/>
    <x v="2"/>
  </r>
  <r>
    <s v="SHELL"/>
    <x v="2"/>
    <d v="2014-01-19T00:00:00"/>
    <s v="SIN"/>
    <s v="O500 EURO V"/>
    <x v="171"/>
    <x v="31"/>
    <n v="823788"/>
    <n v="12866"/>
    <n v="0"/>
    <n v="3"/>
    <m/>
    <n v="4"/>
    <n v="7"/>
    <n v="36.4"/>
    <m/>
    <n v="0"/>
    <m/>
    <n v="17"/>
    <n v="53"/>
    <n v="6"/>
    <n v="0"/>
    <n v="5"/>
    <n v="2"/>
    <n v="0"/>
    <n v="0"/>
    <n v="0"/>
    <n v="39"/>
    <n v="3"/>
    <n v="1"/>
    <n v="17"/>
    <n v="5.6666666666670515E-2"/>
    <n v="53"/>
    <n v="0.35333333333333045"/>
    <n v="5"/>
    <n v="0.11111111111111063"/>
    <n v="2"/>
    <n v="6.6666666666666874E-2"/>
    <n v="6"/>
    <n v="0.40000000000000013"/>
    <n v="0"/>
    <n v="1.3877787807814457E-16"/>
    <n v="0"/>
    <x v="3"/>
  </r>
  <r>
    <s v="SHELL"/>
    <x v="2"/>
    <d v="2014-01-19T00:00:00"/>
    <s v="SIN"/>
    <s v="O500 EURO V"/>
    <x v="171"/>
    <x v="31"/>
    <n v="822314"/>
    <n v="17830"/>
    <n v="0"/>
    <n v="3"/>
    <m/>
    <n v="1"/>
    <n v="6.6"/>
    <n v="35"/>
    <m/>
    <n v="0.02"/>
    <m/>
    <n v="36"/>
    <n v="66"/>
    <n v="2"/>
    <n v="0"/>
    <n v="4"/>
    <n v="4"/>
    <n v="0"/>
    <n v="0"/>
    <n v="0"/>
    <n v="29"/>
    <n v="2"/>
    <n v="1"/>
    <n v="36"/>
    <n v="0.12000000000000374"/>
    <n v="66"/>
    <n v="0.43999999999999695"/>
    <n v="4"/>
    <n v="8.8888888888888407E-2"/>
    <n v="4"/>
    <n v="0.13333333333333353"/>
    <n v="2"/>
    <n v="0.13333333333333353"/>
    <n v="0"/>
    <n v="1.3877787807814457E-16"/>
    <n v="0"/>
    <x v="4"/>
  </r>
  <r>
    <s v="SHELL"/>
    <x v="2"/>
    <d v="2014-01-19T00:00:00"/>
    <s v="SIN"/>
    <s v="O500 EURO V"/>
    <x v="171"/>
    <x v="31"/>
    <n v="778826"/>
    <n v="25002"/>
    <n v="0"/>
    <n v="4"/>
    <m/>
    <n v="5"/>
    <n v="6.4"/>
    <n v="32.9"/>
    <m/>
    <n v="0"/>
    <m/>
    <n v="51"/>
    <n v="58"/>
    <n v="1"/>
    <n v="0"/>
    <n v="5"/>
    <n v="5"/>
    <n v="0"/>
    <n v="0"/>
    <n v="0"/>
    <n v="35"/>
    <n v="6"/>
    <n v="1"/>
    <n v="51"/>
    <n v="0.17000000000000365"/>
    <n v="58"/>
    <n v="0.38666666666666372"/>
    <n v="5"/>
    <n v="0.11111111111111063"/>
    <n v="5"/>
    <n v="0.16666666666666685"/>
    <n v="1"/>
    <n v="6.666666666666686E-2"/>
    <n v="0"/>
    <n v="1.3877787807814457E-16"/>
    <n v="0"/>
    <x v="5"/>
  </r>
  <r>
    <s v="CASTROL"/>
    <x v="2"/>
    <d v="2014-01-19T00:00:00"/>
    <s v="SIN"/>
    <s v="O500 EURO V"/>
    <x v="172"/>
    <x v="455"/>
    <n v="284958"/>
    <n v="39470"/>
    <n v="0"/>
    <n v="4"/>
    <m/>
    <n v="4"/>
    <n v="7"/>
    <m/>
    <m/>
    <n v="0"/>
    <s v="Clara"/>
    <n v="62"/>
    <n v="25"/>
    <n v="3"/>
    <n v="0"/>
    <n v="6"/>
    <n v="6"/>
    <n v="0"/>
    <n v="0"/>
    <n v="0"/>
    <n v="31"/>
    <n v="3"/>
    <n v="0"/>
    <n v="62"/>
    <n v="0.20666666666667025"/>
    <n v="25"/>
    <n v="0.16666666666666413"/>
    <n v="6"/>
    <n v="0.13333333333333286"/>
    <n v="6"/>
    <n v="0.20000000000000018"/>
    <n v="3"/>
    <n v="0.20000000000000018"/>
    <n v="0"/>
    <n v="1.3877787807814457E-16"/>
    <n v="1"/>
    <x v="0"/>
  </r>
  <r>
    <m/>
    <x v="2"/>
    <d v="2014-01-19T00:00:00"/>
    <s v="SIN"/>
    <s v="O500 EURO V"/>
    <x v="172"/>
    <x v="7"/>
    <n v="245566"/>
    <n v="48945"/>
    <n v="0"/>
    <n v="3"/>
    <m/>
    <n v="5"/>
    <n v="6"/>
    <m/>
    <m/>
    <n v="0.4"/>
    <m/>
    <n v="177"/>
    <n v="32"/>
    <n v="15"/>
    <n v="0"/>
    <n v="14"/>
    <n v="12"/>
    <n v="0"/>
    <n v="0"/>
    <n v="1"/>
    <n v="28"/>
    <n v="6"/>
    <n v="0"/>
    <n v="177"/>
    <n v="0.59000000000000419"/>
    <n v="32"/>
    <n v="0.21333333333333071"/>
    <n v="14"/>
    <n v="0.31111111111111062"/>
    <n v="12"/>
    <n v="0.40000000000000013"/>
    <n v="15"/>
    <n v="1"/>
    <n v="0"/>
    <n v="1.3877787807814457E-16"/>
    <n v="0"/>
    <x v="1"/>
  </r>
  <r>
    <s v="SHELL"/>
    <x v="2"/>
    <d v="2014-01-19T00:00:00"/>
    <s v="SIN"/>
    <s v="O500 EURO V"/>
    <x v="172"/>
    <x v="23"/>
    <n v="783031"/>
    <n v="9179"/>
    <n v="0"/>
    <n v="1"/>
    <m/>
    <n v="1"/>
    <n v="6.8"/>
    <n v="34.6"/>
    <m/>
    <n v="0"/>
    <m/>
    <n v="17"/>
    <n v="17"/>
    <n v="2"/>
    <n v="0"/>
    <n v="2"/>
    <n v="2"/>
    <n v="0"/>
    <n v="0"/>
    <n v="0"/>
    <n v="25"/>
    <n v="2"/>
    <n v="0"/>
    <n v="17"/>
    <n v="5.6666666666670515E-2"/>
    <n v="17"/>
    <n v="0.11333333333333087"/>
    <n v="2"/>
    <n v="4.4444444444443953E-2"/>
    <n v="2"/>
    <n v="6.6666666666666874E-2"/>
    <n v="2"/>
    <n v="0.13333333333333353"/>
    <n v="0"/>
    <n v="1.3877787807814457E-16"/>
    <n v="0"/>
    <x v="2"/>
  </r>
  <r>
    <s v="SHELL"/>
    <x v="2"/>
    <d v="2014-01-19T00:00:00"/>
    <s v="SIN"/>
    <s v="O500 EURO V"/>
    <x v="172"/>
    <x v="23"/>
    <n v="816018"/>
    <n v="18129"/>
    <n v="0"/>
    <n v="3"/>
    <m/>
    <n v="1"/>
    <n v="7"/>
    <n v="34.9"/>
    <m/>
    <n v="0.03"/>
    <m/>
    <n v="72"/>
    <n v="57"/>
    <n v="5"/>
    <n v="0"/>
    <n v="10"/>
    <n v="7"/>
    <n v="0"/>
    <n v="0"/>
    <n v="1"/>
    <n v="29"/>
    <n v="3"/>
    <n v="0"/>
    <n v="72"/>
    <n v="0.24000000000000352"/>
    <n v="57"/>
    <n v="0.37999999999999706"/>
    <n v="10"/>
    <n v="0.22222222222222177"/>
    <n v="7"/>
    <n v="0.2333333333333335"/>
    <n v="5"/>
    <n v="0.33333333333333348"/>
    <n v="0"/>
    <n v="1.3877787807814457E-16"/>
    <n v="0"/>
    <x v="3"/>
  </r>
  <r>
    <s v="SHELL"/>
    <x v="2"/>
    <d v="2014-01-19T00:00:00"/>
    <s v="SIN"/>
    <s v="O500 EURO V"/>
    <x v="172"/>
    <x v="23"/>
    <n v="565940"/>
    <n v="21464"/>
    <n v="0"/>
    <n v="2"/>
    <m/>
    <n v="3"/>
    <n v="6.8"/>
    <n v="34.5"/>
    <m/>
    <n v="0"/>
    <m/>
    <n v="40"/>
    <n v="26"/>
    <n v="2"/>
    <n v="0"/>
    <n v="2"/>
    <n v="5"/>
    <n v="0"/>
    <n v="0"/>
    <n v="0"/>
    <n v="27"/>
    <n v="2"/>
    <n v="0"/>
    <n v="40"/>
    <n v="0.13333333333333705"/>
    <n v="26"/>
    <n v="0.17333333333333079"/>
    <n v="2"/>
    <n v="4.4444444444443953E-2"/>
    <n v="5"/>
    <n v="0.16666666666666685"/>
    <n v="2"/>
    <n v="0.13333333333333353"/>
    <n v="0"/>
    <n v="1.3877787807814457E-16"/>
    <n v="0"/>
    <x v="4"/>
  </r>
  <r>
    <m/>
    <x v="2"/>
    <d v="2014-01-19T00:00:00"/>
    <s v="SIN"/>
    <s v="O500 EURO V"/>
    <x v="173"/>
    <x v="547"/>
    <n v="244891"/>
    <n v="47752"/>
    <n v="0"/>
    <n v="3"/>
    <m/>
    <n v="6"/>
    <n v="5.9"/>
    <m/>
    <m/>
    <n v="0.38"/>
    <m/>
    <n v="262"/>
    <n v="31"/>
    <n v="28"/>
    <n v="0"/>
    <n v="10"/>
    <n v="15"/>
    <n v="0"/>
    <n v="0"/>
    <n v="1"/>
    <n v="36"/>
    <n v="9"/>
    <n v="0"/>
    <n v="262"/>
    <n v="0.87333333333333463"/>
    <n v="31"/>
    <n v="0.20666666666666406"/>
    <n v="10"/>
    <n v="0.22222222222222177"/>
    <n v="15"/>
    <n v="0.50000000000000011"/>
    <n v="28"/>
    <n v="1"/>
    <n v="0"/>
    <n v="1.3877787807814457E-16"/>
    <n v="1"/>
    <x v="0"/>
  </r>
  <r>
    <s v="SHELL"/>
    <x v="2"/>
    <d v="2014-01-19T00:00:00"/>
    <s v="SIN"/>
    <s v="O500 EURO V"/>
    <x v="173"/>
    <x v="23"/>
    <n v="541282"/>
    <n v="25089"/>
    <n v="0"/>
    <n v="2"/>
    <m/>
    <n v="3"/>
    <n v="6.8"/>
    <n v="35.200000000000003"/>
    <m/>
    <n v="0"/>
    <m/>
    <n v="30"/>
    <n v="17"/>
    <n v="2"/>
    <n v="0"/>
    <n v="3"/>
    <n v="4"/>
    <n v="0"/>
    <n v="0"/>
    <n v="0"/>
    <n v="31"/>
    <n v="2"/>
    <n v="0"/>
    <n v="30"/>
    <n v="0.10000000000000378"/>
    <n v="17"/>
    <n v="0.11333333333333087"/>
    <n v="3"/>
    <n v="6.666666666666618E-2"/>
    <n v="4"/>
    <n v="0.13333333333333353"/>
    <n v="2"/>
    <n v="0.13333333333333353"/>
    <n v="0"/>
    <n v="1.3877787807814457E-16"/>
    <n v="0"/>
    <x v="1"/>
  </r>
  <r>
    <s v="SHELL"/>
    <x v="2"/>
    <d v="2014-01-19T00:00:00"/>
    <s v="SIN"/>
    <s v="O500 EURO V"/>
    <x v="173"/>
    <x v="23"/>
    <n v="801753"/>
    <n v="18219"/>
    <n v="0"/>
    <n v="3"/>
    <m/>
    <n v="1"/>
    <n v="6.9"/>
    <n v="35"/>
    <m/>
    <n v="0"/>
    <m/>
    <n v="698"/>
    <n v="44"/>
    <n v="4"/>
    <n v="0"/>
    <n v="3"/>
    <n v="30"/>
    <n v="0"/>
    <n v="0"/>
    <n v="1"/>
    <n v="28"/>
    <n v="3"/>
    <n v="0"/>
    <n v="698"/>
    <n v="1.5"/>
    <n v="44"/>
    <n v="0.29333333333333056"/>
    <n v="3"/>
    <n v="6.666666666666618E-2"/>
    <n v="30"/>
    <n v="1"/>
    <n v="4"/>
    <n v="0.26666666666666683"/>
    <n v="0"/>
    <n v="1.3877787807814457E-16"/>
    <n v="0"/>
    <x v="2"/>
  </r>
  <r>
    <s v="SHELL"/>
    <x v="2"/>
    <d v="2014-01-19T00:00:00"/>
    <s v="SIN"/>
    <s v="O500 EURO V"/>
    <x v="173"/>
    <x v="23"/>
    <n v="788899"/>
    <n v="9657"/>
    <n v="0"/>
    <n v="2"/>
    <m/>
    <n v="1"/>
    <n v="6.7"/>
    <n v="34.799999999999997"/>
    <m/>
    <n v="0.02"/>
    <m/>
    <n v="33"/>
    <n v="24"/>
    <n v="2"/>
    <n v="0"/>
    <n v="6"/>
    <n v="4"/>
    <n v="0"/>
    <n v="0"/>
    <n v="0"/>
    <n v="29"/>
    <n v="2"/>
    <n v="0"/>
    <n v="33"/>
    <n v="0.11000000000000376"/>
    <n v="24"/>
    <n v="0.15999999999999748"/>
    <n v="6"/>
    <n v="0.13333333333333286"/>
    <n v="4"/>
    <n v="0.13333333333333353"/>
    <n v="2"/>
    <n v="0.13333333333333353"/>
    <n v="0"/>
    <n v="1.3877787807814457E-16"/>
    <n v="0"/>
    <x v="3"/>
  </r>
  <r>
    <s v="SHELL"/>
    <x v="2"/>
    <d v="2014-01-19T00:00:00"/>
    <s v="SIN"/>
    <s v="O500 EURO V"/>
    <x v="173"/>
    <x v="23"/>
    <n v="799358"/>
    <n v="13937"/>
    <n v="0"/>
    <n v="7"/>
    <m/>
    <n v="1"/>
    <n v="7"/>
    <n v="36.299999999999997"/>
    <m/>
    <n v="0.02"/>
    <m/>
    <n v="14"/>
    <n v="43"/>
    <n v="5"/>
    <n v="0"/>
    <n v="4"/>
    <n v="2"/>
    <n v="0"/>
    <n v="0"/>
    <n v="0"/>
    <n v="27"/>
    <n v="3"/>
    <n v="1"/>
    <n v="14"/>
    <n v="4.6666666666670513E-2"/>
    <n v="43"/>
    <n v="0.28666666666666391"/>
    <n v="4"/>
    <n v="8.8888888888888407E-2"/>
    <n v="2"/>
    <n v="6.6666666666666874E-2"/>
    <n v="5"/>
    <n v="0.33333333333333348"/>
    <n v="0"/>
    <n v="1.3877787807814457E-16"/>
    <n v="0"/>
    <x v="4"/>
  </r>
  <r>
    <m/>
    <x v="2"/>
    <d v="2014-01-19T00:00:00"/>
    <s v="SIN"/>
    <s v="O500 EURO V"/>
    <x v="174"/>
    <x v="486"/>
    <n v="247747"/>
    <n v="53235"/>
    <n v="0"/>
    <n v="4"/>
    <m/>
    <n v="11"/>
    <n v="6.4"/>
    <m/>
    <m/>
    <n v="0.08"/>
    <m/>
    <n v="426"/>
    <n v="47"/>
    <n v="14"/>
    <n v="0"/>
    <n v="9"/>
    <n v="15"/>
    <n v="0"/>
    <n v="1"/>
    <n v="1"/>
    <n v="81"/>
    <n v="5"/>
    <n v="1"/>
    <n v="426"/>
    <n v="1.3"/>
    <n v="47"/>
    <n v="0.31333333333333052"/>
    <n v="9"/>
    <n v="0.19999999999999954"/>
    <n v="15"/>
    <n v="0.50000000000000011"/>
    <n v="14"/>
    <n v="0.93333333333333335"/>
    <n v="0"/>
    <n v="1.3877787807814457E-16"/>
    <n v="1"/>
    <x v="0"/>
  </r>
  <r>
    <s v="SHELL"/>
    <x v="2"/>
    <d v="2014-01-19T00:00:00"/>
    <s v="SIN"/>
    <s v="O500 EURO V"/>
    <x v="174"/>
    <x v="23"/>
    <n v="792320"/>
    <n v="8951"/>
    <n v="0"/>
    <n v="5"/>
    <m/>
    <n v="1"/>
    <n v="7.1"/>
    <n v="35.200000000000003"/>
    <m/>
    <n v="0"/>
    <m/>
    <n v="29"/>
    <n v="83"/>
    <n v="5"/>
    <n v="0"/>
    <n v="3"/>
    <n v="2"/>
    <n v="0"/>
    <n v="1"/>
    <n v="0"/>
    <n v="37"/>
    <n v="9"/>
    <n v="1"/>
    <n v="29"/>
    <n v="9.6666666666670453E-2"/>
    <n v="83"/>
    <n v="0.55333333333333046"/>
    <n v="3"/>
    <n v="6.666666666666618E-2"/>
    <n v="2"/>
    <n v="6.6666666666666874E-2"/>
    <n v="5"/>
    <n v="0.33333333333333348"/>
    <n v="0"/>
    <n v="1.3877787807814457E-16"/>
    <n v="0"/>
    <x v="1"/>
  </r>
  <r>
    <s v="SHELL"/>
    <x v="2"/>
    <d v="2014-01-19T00:00:00"/>
    <s v="SIN"/>
    <s v="O500 EURO V"/>
    <x v="174"/>
    <x v="23"/>
    <n v="805058"/>
    <n v="18361"/>
    <n v="0"/>
    <n v="2"/>
    <m/>
    <n v="1"/>
    <n v="6.9"/>
    <n v="35.4"/>
    <m/>
    <n v="0.02"/>
    <m/>
    <n v="21"/>
    <n v="22"/>
    <n v="2"/>
    <n v="0"/>
    <n v="1"/>
    <n v="3"/>
    <n v="0"/>
    <n v="0"/>
    <n v="0"/>
    <n v="29"/>
    <n v="2"/>
    <n v="0"/>
    <n v="21"/>
    <n v="7.0000000000003837E-2"/>
    <n v="22"/>
    <n v="0.14666666666666417"/>
    <n v="1"/>
    <n v="2.222222222222173E-2"/>
    <n v="3"/>
    <n v="0.1000000000000002"/>
    <n v="2"/>
    <n v="0.13333333333333353"/>
    <n v="0"/>
    <n v="1.3877787807814457E-16"/>
    <n v="0"/>
    <x v="2"/>
  </r>
  <r>
    <s v="SHELL"/>
    <x v="2"/>
    <d v="2014-01-19T00:00:00"/>
    <s v="SIN"/>
    <s v="O500 EURO V"/>
    <x v="174"/>
    <x v="23"/>
    <n v="804571"/>
    <n v="16692"/>
    <n v="0"/>
    <n v="3"/>
    <m/>
    <n v="1"/>
    <n v="6.8"/>
    <n v="32.200000000000003"/>
    <m/>
    <n v="0.03"/>
    <m/>
    <n v="55"/>
    <n v="33"/>
    <n v="2"/>
    <n v="0"/>
    <n v="2"/>
    <n v="7"/>
    <n v="0"/>
    <n v="0"/>
    <n v="0"/>
    <n v="30"/>
    <n v="3"/>
    <n v="0"/>
    <n v="55"/>
    <n v="0.18333333333333696"/>
    <n v="33"/>
    <n v="0.21999999999999736"/>
    <n v="2"/>
    <n v="4.4444444444443953E-2"/>
    <n v="7"/>
    <n v="0.2333333333333335"/>
    <n v="2"/>
    <n v="0.13333333333333353"/>
    <n v="0"/>
    <n v="1.3877787807814457E-16"/>
    <n v="0"/>
    <x v="3"/>
  </r>
  <r>
    <s v="SHELL"/>
    <x v="2"/>
    <d v="2014-01-19T00:00:00"/>
    <s v="SIN"/>
    <s v="O500 EURO V"/>
    <x v="174"/>
    <x v="23"/>
    <n v="823764"/>
    <n v="16590"/>
    <n v="0"/>
    <n v="6"/>
    <m/>
    <n v="1"/>
    <n v="6.8"/>
    <n v="35"/>
    <m/>
    <n v="0.02"/>
    <m/>
    <n v="191"/>
    <n v="160"/>
    <n v="4"/>
    <n v="1"/>
    <n v="28"/>
    <n v="9"/>
    <n v="1"/>
    <n v="1"/>
    <n v="0"/>
    <n v="30"/>
    <n v="3"/>
    <n v="1"/>
    <n v="191"/>
    <n v="0.63666666666667038"/>
    <n v="160"/>
    <n v="1"/>
    <n v="28"/>
    <n v="0.62222222222222168"/>
    <n v="9"/>
    <n v="0.30000000000000016"/>
    <n v="4"/>
    <n v="0.26666666666666683"/>
    <n v="1"/>
    <n v="0.10000000000000014"/>
    <n v="0"/>
    <x v="4"/>
  </r>
  <r>
    <s v="Shell ATF VM Plus"/>
    <x v="2"/>
    <d v="2014-01-19T00:00:00"/>
    <s v="SIN"/>
    <s v="O500 EURO V"/>
    <x v="174"/>
    <x v="23"/>
    <n v="11582"/>
    <n v="4143"/>
    <n v="0"/>
    <n v="2"/>
    <m/>
    <n v="2"/>
    <n v="6.8"/>
    <n v="34.4"/>
    <m/>
    <n v="0"/>
    <m/>
    <n v="22"/>
    <n v="7"/>
    <n v="109"/>
    <n v="0"/>
    <n v="3"/>
    <n v="2"/>
    <n v="0"/>
    <n v="0"/>
    <n v="0"/>
    <n v="44"/>
    <n v="2"/>
    <n v="0"/>
    <n v="22"/>
    <n v="7.3333333333337164E-2"/>
    <n v="7"/>
    <n v="4.6666666666664192E-2"/>
    <n v="3"/>
    <n v="6.666666666666618E-2"/>
    <n v="2"/>
    <n v="6.6666666666666874E-2"/>
    <n v="109"/>
    <n v="1"/>
    <n v="0"/>
    <n v="1.3877787807814457E-16"/>
    <n v="0"/>
    <x v="5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664">
  <r>
    <s v="SHELL"/>
    <s v="DIWA2"/>
    <d v="2011-06-06T00:00:00"/>
    <s v="SIN"/>
    <s v="UPA400"/>
    <x v="0"/>
    <d v="2015-11-26T00:00:00"/>
    <n v="908818"/>
    <n v="71994"/>
    <n v="0"/>
    <n v="5"/>
    <m/>
    <n v="3"/>
    <n v="6.1"/>
    <m/>
    <m/>
    <n v="0.37"/>
    <m/>
    <n v="38"/>
    <n v="69"/>
    <n v="0"/>
    <n v="0"/>
    <n v="7"/>
    <n v="5"/>
    <n v="0"/>
    <n v="0"/>
    <n v="0"/>
    <n v="38"/>
    <n v="10"/>
    <n v="1"/>
    <n v="38"/>
    <n v="0.1266666666666704"/>
    <n v="69"/>
    <n v="0.45999999999999691"/>
    <n v="7"/>
    <n v="0.15555555555555509"/>
    <n v="5"/>
    <n v="0.16666666666666685"/>
    <n v="0"/>
    <n v="1.9428902930940239E-16"/>
    <n v="0"/>
    <n v="1.3877787807814457E-16"/>
    <n v="1"/>
    <x v="0"/>
  </r>
  <r>
    <s v="SHELL"/>
    <s v="DIWA2"/>
    <d v="2011-06-06T00:00:00"/>
    <s v="SIN"/>
    <s v="UPA400"/>
    <x v="0"/>
    <d v="2015-09-17T00:00:00"/>
    <n v="895995"/>
    <n v="59171"/>
    <n v="0"/>
    <n v="5"/>
    <m/>
    <n v="1"/>
    <n v="6.3"/>
    <m/>
    <m/>
    <n v="0.04"/>
    <m/>
    <n v="35"/>
    <n v="73"/>
    <n v="1"/>
    <n v="0"/>
    <n v="9"/>
    <n v="0"/>
    <n v="1"/>
    <n v="1"/>
    <n v="0"/>
    <n v="132"/>
    <n v="83"/>
    <n v="1"/>
    <n v="35"/>
    <n v="0.11666666666667042"/>
    <n v="73"/>
    <n v="0.48666666666666353"/>
    <n v="9"/>
    <n v="0.19999999999999954"/>
    <n v="0"/>
    <n v="2.0816681711721685E-16"/>
    <n v="1"/>
    <n v="6.666666666666686E-2"/>
    <n v="0"/>
    <n v="1.3877787807814457E-16"/>
    <n v="0"/>
    <x v="1"/>
  </r>
  <r>
    <s v="SHELL"/>
    <s v="DIWA2"/>
    <d v="2011-06-06T00:00:00"/>
    <s v="SIN"/>
    <s v="UPA400"/>
    <x v="0"/>
    <d v="2015-02-17T00:00:00"/>
    <n v="853394"/>
    <n v="16570"/>
    <n v="0"/>
    <n v="2"/>
    <m/>
    <n v="1"/>
    <n v="6.3"/>
    <n v="29.04"/>
    <n v="0.89"/>
    <n v="0.05"/>
    <m/>
    <n v="30"/>
    <n v="37"/>
    <n v="2"/>
    <n v="0"/>
    <n v="4"/>
    <n v="2"/>
    <n v="0"/>
    <m/>
    <n v="0"/>
    <n v="28"/>
    <n v="6"/>
    <n v="0"/>
    <n v="30"/>
    <n v="0.10000000000000378"/>
    <n v="37"/>
    <n v="0.24666666666666398"/>
    <n v="4"/>
    <n v="8.8888888888888407E-2"/>
    <n v="2"/>
    <n v="6.6666666666666874E-2"/>
    <n v="2"/>
    <n v="0.13333333333333353"/>
    <n v="0"/>
    <n v="1.3877787807814457E-16"/>
    <n v="0"/>
    <x v="2"/>
  </r>
  <r>
    <s v="SHELL"/>
    <s v="DIWA2"/>
    <d v="2011-06-06T00:00:00"/>
    <s v="SIN"/>
    <s v="UPA400"/>
    <x v="0"/>
    <d v="2014-12-17T00:00:00"/>
    <n v="840976"/>
    <n v="4152"/>
    <n v="0"/>
    <n v="2"/>
    <m/>
    <n v="1"/>
    <n v="6.8"/>
    <m/>
    <m/>
    <n v="0.33"/>
    <m/>
    <n v="23"/>
    <n v="27"/>
    <n v="4"/>
    <n v="0"/>
    <n v="2"/>
    <n v="2"/>
    <n v="0"/>
    <n v="0"/>
    <n v="0"/>
    <n v="27"/>
    <n v="6"/>
    <n v="0"/>
    <n v="23"/>
    <n v="7.6666666666670491E-2"/>
    <n v="27"/>
    <n v="0.17999999999999744"/>
    <n v="2"/>
    <n v="4.4444444444443953E-2"/>
    <n v="2"/>
    <n v="6.6666666666666874E-2"/>
    <n v="4"/>
    <n v="0.26666666666666683"/>
    <n v="0"/>
    <n v="1.3877787807814457E-16"/>
    <n v="0"/>
    <x v="3"/>
  </r>
  <r>
    <s v="CASTROL"/>
    <s v="DIWA2"/>
    <d v="2011-06-06T00:00:00"/>
    <s v="SIN"/>
    <s v="UPA400"/>
    <x v="0"/>
    <d v="2013-07-03T00:00:00"/>
    <n v="745769"/>
    <n v="120258"/>
    <n v="0"/>
    <n v="5"/>
    <n v="-1"/>
    <n v="13"/>
    <n v="7"/>
    <n v="37.4"/>
    <n v="0.1"/>
    <n v="0.1"/>
    <s v="Clara"/>
    <n v="87"/>
    <n v="68"/>
    <n v="10"/>
    <n v="0"/>
    <n v="25"/>
    <n v="7"/>
    <n v="0"/>
    <n v="1"/>
    <n v="-1"/>
    <n v="43"/>
    <n v="8"/>
    <n v="1"/>
    <n v="87"/>
    <n v="0.29000000000000375"/>
    <n v="68"/>
    <n v="0.45333333333333026"/>
    <n v="25"/>
    <n v="0.55559999999999998"/>
    <n v="7"/>
    <n v="0.2333333333333335"/>
    <n v="10"/>
    <n v="0.66666666666666674"/>
    <n v="0"/>
    <n v="1.3877787807814457E-16"/>
    <n v="0"/>
    <x v="4"/>
  </r>
  <r>
    <s v="CASTROL"/>
    <s v="DIWA2"/>
    <d v="2011-06-06T00:00:00"/>
    <s v="SIN"/>
    <s v="UPA400"/>
    <x v="0"/>
    <d v="2012-12-06T00:00:00"/>
    <n v="715400"/>
    <n v="89889"/>
    <n v="0"/>
    <n v="0"/>
    <n v="0"/>
    <n v="25.4"/>
    <n v="7"/>
    <n v="37.6"/>
    <m/>
    <n v="-1"/>
    <s v="Oscura"/>
    <n v="60.7"/>
    <n v="23.5"/>
    <n v="6"/>
    <n v="1.8"/>
    <n v="5.0999999999999996"/>
    <n v="13.4"/>
    <n v="0"/>
    <n v="2.4"/>
    <n v="0"/>
    <n v="149.19999999999999"/>
    <n v="44.4"/>
    <n v="0.5"/>
    <n v="61"/>
    <n v="0.20333333333333692"/>
    <n v="24"/>
    <n v="0.15999999999999748"/>
    <n v="5"/>
    <n v="0.11111111111111063"/>
    <n v="13"/>
    <n v="0.43333333333333346"/>
    <n v="6"/>
    <n v="0.40000000000000013"/>
    <n v="2"/>
    <n v="0.20000000000000015"/>
    <n v="0"/>
    <x v="5"/>
  </r>
  <r>
    <s v="CASTROL"/>
    <s v="DIWA2"/>
    <d v="2011-06-06T00:00:00"/>
    <s v="SIN"/>
    <s v="UPA400"/>
    <x v="0"/>
    <d v="2011-07-02T00:00:00"/>
    <n v="607343"/>
    <n v="7205"/>
    <n v="0"/>
    <n v="7.8108969999999998"/>
    <n v="0"/>
    <n v="1.031398"/>
    <n v="5.7521019999999998"/>
    <n v="31.56251"/>
    <m/>
    <n v="25.4"/>
    <m/>
    <n v="49.11938"/>
    <n v="69.974500000000006"/>
    <n v="5.7392000000000003"/>
    <n v="0.54453300000000004"/>
    <n v="12.73268"/>
    <n v="12.270720000000001"/>
    <n v="0"/>
    <n v="0"/>
    <n v="0"/>
    <n v="69.34599"/>
    <n v="19.89874"/>
    <n v="0"/>
    <n v="49"/>
    <n v="0.16333333333333699"/>
    <n v="70"/>
    <n v="0.46666666666666357"/>
    <n v="13"/>
    <n v="0.28888888888888842"/>
    <n v="12"/>
    <n v="0.40000000000000013"/>
    <n v="6"/>
    <n v="0.40000000000000013"/>
    <n v="1"/>
    <n v="0.10000000000000014"/>
    <n v="0"/>
    <x v="6"/>
  </r>
  <r>
    <s v="SHELL"/>
    <s v="DIWA2"/>
    <d v="2011-10-22T00:00:00"/>
    <s v="SIN"/>
    <s v="UPA400"/>
    <x v="1"/>
    <d v="2015-11-13T00:00:00"/>
    <n v="884318"/>
    <n v="85178"/>
    <n v="0"/>
    <n v="4"/>
    <m/>
    <n v="3"/>
    <n v="6.1"/>
    <m/>
    <m/>
    <n v="0.32"/>
    <m/>
    <n v="111"/>
    <n v="70"/>
    <n v="1"/>
    <n v="0"/>
    <n v="9"/>
    <n v="13"/>
    <n v="0"/>
    <n v="0"/>
    <n v="1"/>
    <n v="43"/>
    <n v="10"/>
    <n v="1"/>
    <n v="111"/>
    <n v="0.37000000000000427"/>
    <n v="70"/>
    <n v="0.46666666666666357"/>
    <n v="9"/>
    <n v="0.19999999999999954"/>
    <n v="13"/>
    <n v="0.43333333333333346"/>
    <n v="1"/>
    <n v="6.666666666666686E-2"/>
    <n v="0"/>
    <n v="1.3877787807814457E-16"/>
    <n v="1"/>
    <x v="0"/>
  </r>
  <r>
    <s v="SHELL"/>
    <s v="DIWA2"/>
    <d v="2011-10-22T00:00:00"/>
    <s v="SIN"/>
    <s v="UPA400"/>
    <x v="1"/>
    <d v="2015-05-11T00:00:00"/>
    <n v="850318"/>
    <n v="51178"/>
    <n v="0"/>
    <n v="4"/>
    <m/>
    <n v="9"/>
    <n v="5.9"/>
    <m/>
    <m/>
    <n v="0.06"/>
    <m/>
    <n v="79"/>
    <n v="78"/>
    <n v="4"/>
    <n v="0"/>
    <n v="13"/>
    <n v="8"/>
    <n v="0"/>
    <n v="0"/>
    <n v="1"/>
    <n v="30"/>
    <n v="7"/>
    <n v="4"/>
    <n v="79"/>
    <n v="0.26333333333333692"/>
    <n v="78"/>
    <n v="0.51999999999999691"/>
    <n v="13"/>
    <n v="0.28888888888888842"/>
    <n v="8"/>
    <n v="0.26666666666666683"/>
    <n v="4"/>
    <n v="0.26666666666666683"/>
    <n v="0"/>
    <n v="1.3877787807814457E-16"/>
    <n v="0"/>
    <x v="1"/>
  </r>
  <r>
    <s v="SHELL"/>
    <s v="DIWA2"/>
    <d v="2011-10-22T00:00:00"/>
    <s v="SIN"/>
    <s v="UPA400"/>
    <x v="1"/>
    <d v="2015-02-17T00:00:00"/>
    <n v="832177"/>
    <n v="33037"/>
    <n v="0"/>
    <n v="6"/>
    <m/>
    <n v="2"/>
    <n v="6.3540000000000001"/>
    <n v="29.19"/>
    <n v="0.84"/>
    <n v="0.14000000000000001"/>
    <m/>
    <n v="53"/>
    <n v="21"/>
    <n v="1"/>
    <n v="0"/>
    <n v="3"/>
    <n v="7"/>
    <n v="0"/>
    <m/>
    <n v="0"/>
    <n v="27"/>
    <n v="1"/>
    <n v="0"/>
    <n v="53"/>
    <n v="0.1766666666666703"/>
    <n v="21"/>
    <n v="0.13999999999999752"/>
    <n v="3"/>
    <n v="6.666666666666618E-2"/>
    <n v="7"/>
    <n v="0.2333333333333335"/>
    <n v="1"/>
    <n v="6.666666666666686E-2"/>
    <n v="0"/>
    <n v="1.3877787807814457E-16"/>
    <n v="0"/>
    <x v="2"/>
  </r>
  <r>
    <s v="SHELL"/>
    <s v="DIWA2"/>
    <d v="2011-10-22T00:00:00"/>
    <s v="SIN"/>
    <s v="UPA400"/>
    <x v="1"/>
    <d v="2014-12-19T00:00:00"/>
    <n v="824582"/>
    <n v="25442"/>
    <n v="0"/>
    <n v="2"/>
    <m/>
    <n v="0"/>
    <n v="6.5"/>
    <m/>
    <m/>
    <n v="0.41"/>
    <m/>
    <n v="39"/>
    <n v="20"/>
    <n v="2"/>
    <n v="0"/>
    <n v="2"/>
    <n v="5"/>
    <n v="0"/>
    <n v="0"/>
    <n v="0"/>
    <n v="26"/>
    <n v="2"/>
    <n v="0"/>
    <n v="39"/>
    <n v="0.13000000000000372"/>
    <n v="20"/>
    <n v="0.13333333333333086"/>
    <n v="2"/>
    <n v="4.4444444444443953E-2"/>
    <n v="5"/>
    <n v="0.16666666666666685"/>
    <n v="2"/>
    <n v="0.13333333333333353"/>
    <n v="0"/>
    <n v="1.3877787807814457E-16"/>
    <n v="0"/>
    <x v="3"/>
  </r>
  <r>
    <s v="SHELL"/>
    <s v="DIWA2"/>
    <d v="2011-10-22T00:00:00"/>
    <s v="SIN"/>
    <s v="UPA400"/>
    <x v="1"/>
    <d v="2014-06-12T00:00:00"/>
    <n v="796794"/>
    <n v="31794"/>
    <n v="0"/>
    <n v="4"/>
    <m/>
    <n v="1"/>
    <n v="6.3"/>
    <m/>
    <m/>
    <n v="0.52"/>
    <m/>
    <n v="83"/>
    <n v="27"/>
    <n v="0"/>
    <n v="0"/>
    <n v="6"/>
    <n v="8"/>
    <n v="0"/>
    <n v="0"/>
    <n v="1"/>
    <n v="34"/>
    <n v="4"/>
    <n v="1"/>
    <n v="83"/>
    <n v="0.27666666666667034"/>
    <n v="27"/>
    <n v="0.17999999999999744"/>
    <n v="6"/>
    <n v="0.13333333333333286"/>
    <n v="8"/>
    <n v="0.26666666666666683"/>
    <n v="0"/>
    <n v="1.9428902930940239E-16"/>
    <n v="0"/>
    <n v="1.3877787807814457E-16"/>
    <n v="0"/>
    <x v="4"/>
  </r>
  <r>
    <s v="CASTROL"/>
    <s v="DIWA2"/>
    <d v="2011-10-22T00:00:00"/>
    <s v="SIN"/>
    <s v="UPA400"/>
    <x v="1"/>
    <d v="2013-11-12T00:00:00"/>
    <n v="759797"/>
    <n v="30014"/>
    <n v="0"/>
    <n v="3"/>
    <n v="0"/>
    <n v="1"/>
    <n v="7.2"/>
    <n v="37.6"/>
    <n v="0.1"/>
    <n v="0.1"/>
    <s v="Clara"/>
    <n v="45"/>
    <n v="25"/>
    <n v="1"/>
    <n v="0"/>
    <n v="8"/>
    <n v="4"/>
    <n v="0"/>
    <n v="0"/>
    <n v="0"/>
    <n v="25"/>
    <n v="3"/>
    <n v="0"/>
    <n v="45"/>
    <n v="0.15000000000000369"/>
    <n v="25"/>
    <n v="0.16666666666666413"/>
    <n v="8"/>
    <n v="0.17777777777777731"/>
    <n v="4"/>
    <n v="0.13333333333333353"/>
    <n v="1"/>
    <n v="6.666666666666686E-2"/>
    <n v="0"/>
    <n v="1.3877787807814457E-16"/>
    <n v="0"/>
    <x v="5"/>
  </r>
  <r>
    <s v="CASTROL"/>
    <s v="DIWA2"/>
    <d v="2011-10-22T00:00:00"/>
    <s v="SIN"/>
    <s v="UPA400"/>
    <x v="1"/>
    <d v="2013-06-11T00:00:00"/>
    <n v="729783"/>
    <n v="118843"/>
    <n v="0"/>
    <n v="26.5"/>
    <n v="0"/>
    <n v="4.3"/>
    <n v="7.1"/>
    <n v="36.5"/>
    <n v="0"/>
    <n v="-1"/>
    <s v="Oscura"/>
    <n v="63"/>
    <n v="42.7"/>
    <n v="6.1"/>
    <n v="1.2"/>
    <n v="18.3"/>
    <n v="7.2"/>
    <n v="1.4"/>
    <n v="0"/>
    <n v="0"/>
    <n v="109"/>
    <n v="22.8"/>
    <n v="22.5"/>
    <n v="63"/>
    <n v="0.21000000000000357"/>
    <n v="43"/>
    <n v="0.28666666666666391"/>
    <n v="18"/>
    <n v="0.39999999999999941"/>
    <n v="7"/>
    <n v="0.2333333333333335"/>
    <n v="6"/>
    <n v="0.40000000000000013"/>
    <n v="1"/>
    <n v="0.10000000000000014"/>
    <n v="0"/>
    <x v="6"/>
  </r>
  <r>
    <s v="CASTROL"/>
    <s v="DIWA2"/>
    <d v="2011-10-22T00:00:00"/>
    <s v="SIN"/>
    <s v="UPA400"/>
    <x v="1"/>
    <d v="2012-12-06T00:00:00"/>
    <n v="692982"/>
    <n v="82042"/>
    <n v="0"/>
    <n v="0"/>
    <n v="0"/>
    <n v="5.6"/>
    <n v="6.9"/>
    <n v="36.799999999999997"/>
    <m/>
    <n v="-1"/>
    <s v="Oscura"/>
    <n v="55.1"/>
    <n v="4"/>
    <n v="2.1"/>
    <n v="0"/>
    <n v="12.3"/>
    <n v="9.6999999999999993"/>
    <n v="0.6"/>
    <n v="1.9"/>
    <n v="0"/>
    <n v="135.4"/>
    <n v="42"/>
    <n v="0.5"/>
    <n v="55"/>
    <n v="0.18333333333333696"/>
    <n v="4"/>
    <n v="2.6666666666664188E-2"/>
    <n v="12"/>
    <n v="0.26666666666666622"/>
    <n v="10"/>
    <n v="0.33339999999999997"/>
    <n v="2"/>
    <n v="0.13333333333333353"/>
    <n v="0"/>
    <n v="1.3877787807814457E-16"/>
    <n v="0"/>
    <x v="7"/>
  </r>
  <r>
    <s v="SHELL"/>
    <s v="DIWA2"/>
    <d v="2012-03-01T00:00:00"/>
    <s v="SIN"/>
    <s v="UPA400"/>
    <x v="2"/>
    <d v="2015-02-18T00:00:00"/>
    <n v="889085"/>
    <n v="3475"/>
    <n v="0"/>
    <n v="3"/>
    <m/>
    <n v="1"/>
    <n v="6.7249999999999996"/>
    <n v="31.15"/>
    <n v="0.97"/>
    <n v="0.44"/>
    <m/>
    <n v="29"/>
    <n v="23"/>
    <n v="8"/>
    <n v="0"/>
    <n v="9"/>
    <n v="4"/>
    <n v="0"/>
    <m/>
    <n v="0"/>
    <n v="35"/>
    <n v="3"/>
    <n v="1"/>
    <n v="29"/>
    <n v="9.6666666666670453E-2"/>
    <n v="23"/>
    <n v="0.15333333333333082"/>
    <n v="9"/>
    <n v="0.19999999999999954"/>
    <n v="4"/>
    <n v="0.13333333333333353"/>
    <n v="8"/>
    <n v="0.53333333333333344"/>
    <n v="0"/>
    <n v="1.3877787807814457E-16"/>
    <n v="1"/>
    <x v="0"/>
  </r>
  <r>
    <s v="CASTROL"/>
    <s v="DIWA2"/>
    <d v="2012-03-01T00:00:00"/>
    <s v="SIN"/>
    <s v="UPA400"/>
    <x v="2"/>
    <d v="2014-12-06T00:00:00"/>
    <n v="880653"/>
    <n v="96781"/>
    <n v="0"/>
    <n v="4"/>
    <m/>
    <n v="3"/>
    <n v="6.7"/>
    <n v="32"/>
    <n v="1.2"/>
    <n v="0.03"/>
    <m/>
    <n v="77"/>
    <n v="72"/>
    <n v="27"/>
    <n v="0"/>
    <n v="21"/>
    <n v="5"/>
    <n v="1"/>
    <n v="1"/>
    <n v="0"/>
    <n v="56"/>
    <n v="24"/>
    <n v="3"/>
    <n v="77"/>
    <n v="0.25666666666667021"/>
    <n v="72"/>
    <n v="0.47999999999999687"/>
    <n v="21"/>
    <n v="0.46666666666666601"/>
    <n v="5"/>
    <n v="0.16666666666666685"/>
    <n v="27"/>
    <n v="1"/>
    <n v="0"/>
    <n v="1.3877787807814457E-16"/>
    <n v="0"/>
    <x v="1"/>
  </r>
  <r>
    <s v="SHELL"/>
    <s v="DIWA2"/>
    <d v="2012-03-01T00:00:00"/>
    <s v="SIN"/>
    <s v="UPA400"/>
    <x v="2"/>
    <d v="2014-09-13T00:00:00"/>
    <n v="841605"/>
    <n v="19128"/>
    <n v="0"/>
    <n v="3"/>
    <m/>
    <n v="1"/>
    <n v="6.5"/>
    <m/>
    <m/>
    <n v="0.23"/>
    <m/>
    <n v="13"/>
    <n v="18"/>
    <n v="0"/>
    <n v="0"/>
    <n v="3"/>
    <n v="2"/>
    <n v="0"/>
    <n v="0"/>
    <n v="0"/>
    <n v="27"/>
    <n v="2"/>
    <n v="0"/>
    <n v="13"/>
    <n v="4.3333333333337179E-2"/>
    <n v="18"/>
    <n v="0.11999999999999754"/>
    <n v="3"/>
    <n v="6.666666666666618E-2"/>
    <n v="2"/>
    <n v="6.6666666666666874E-2"/>
    <n v="0"/>
    <n v="1.9428902930940239E-16"/>
    <n v="0"/>
    <n v="1.3877787807814457E-16"/>
    <n v="0"/>
    <x v="2"/>
  </r>
  <r>
    <s v="CASTROL"/>
    <s v="DIWA2"/>
    <d v="2012-03-01T00:00:00"/>
    <s v="SIN"/>
    <s v="UPA400"/>
    <x v="2"/>
    <d v="2014-07-29T00:00:00"/>
    <n v="849561"/>
    <n v="65689"/>
    <n v="0"/>
    <n v="6"/>
    <m/>
    <n v="5"/>
    <n v="6.7"/>
    <n v="34.6"/>
    <n v="1.35"/>
    <n v="0.04"/>
    <s v="   CLARA"/>
    <n v="66"/>
    <n v="73"/>
    <n v="4"/>
    <n v="0"/>
    <n v="27"/>
    <n v="5"/>
    <n v="1"/>
    <n v="1"/>
    <n v="0"/>
    <n v="60"/>
    <n v="26"/>
    <n v="5"/>
    <n v="66"/>
    <n v="0.22000000000000355"/>
    <n v="73"/>
    <n v="0.48666666666666353"/>
    <n v="27"/>
    <n v="0.59999999999999942"/>
    <n v="5"/>
    <n v="0.16666666666666685"/>
    <n v="4"/>
    <n v="0.26666666666666683"/>
    <n v="0"/>
    <n v="1.3877787807814457E-16"/>
    <n v="0"/>
    <x v="3"/>
  </r>
  <r>
    <s v="CASTROL"/>
    <s v="DIWA2"/>
    <d v="2012-03-01T00:00:00"/>
    <s v="SIN"/>
    <s v="UPA400"/>
    <x v="2"/>
    <d v="2014-03-14T00:00:00"/>
    <n v="817202"/>
    <n v="33330"/>
    <n v="0"/>
    <n v="4"/>
    <m/>
    <n v="4"/>
    <n v="6.9"/>
    <n v="34.5"/>
    <n v="1"/>
    <n v="0.1"/>
    <s v="Clara"/>
    <n v="45"/>
    <n v="59"/>
    <n v="3"/>
    <n v="0"/>
    <n v="23"/>
    <n v="3"/>
    <n v="1"/>
    <n v="0"/>
    <n v="0"/>
    <n v="47"/>
    <n v="28"/>
    <n v="5"/>
    <n v="45"/>
    <n v="0.15000000000000369"/>
    <n v="59"/>
    <n v="0.39333333333333037"/>
    <n v="23"/>
    <n v="0.51111111111111041"/>
    <n v="3"/>
    <n v="0.1000000000000002"/>
    <n v="3"/>
    <n v="0.20000000000000018"/>
    <n v="0"/>
    <n v="1.3877787807814457E-16"/>
    <n v="0"/>
    <x v="4"/>
  </r>
  <r>
    <s v="CASTROL"/>
    <s v="DIWA2"/>
    <d v="2012-03-01T00:00:00"/>
    <s v="SIN"/>
    <s v="UPA400"/>
    <x v="2"/>
    <d v="2013-10-11T00:00:00"/>
    <n v="783872"/>
    <n v="118800"/>
    <n v="0"/>
    <n v="8"/>
    <n v="0"/>
    <n v="13"/>
    <n v="7"/>
    <n v="38.200000000000003"/>
    <n v="0.1"/>
    <n v="0.1"/>
    <s v="Clara"/>
    <n v="156"/>
    <n v="167"/>
    <n v="10"/>
    <n v="0"/>
    <n v="57"/>
    <n v="12"/>
    <n v="3"/>
    <n v="1"/>
    <n v="0"/>
    <n v="122"/>
    <n v="84"/>
    <n v="20"/>
    <n v="156"/>
    <n v="0.5200000000000049"/>
    <n v="167"/>
    <n v="1"/>
    <n v="57"/>
    <n v="1"/>
    <n v="12"/>
    <n v="0.40000000000000013"/>
    <n v="10"/>
    <n v="0.66666666666666674"/>
    <n v="0"/>
    <n v="1.3877787807814457E-16"/>
    <n v="0"/>
    <x v="5"/>
  </r>
  <r>
    <s v="CASTROL"/>
    <s v="DIWA2"/>
    <d v="2012-03-01T00:00:00"/>
    <s v="SIN"/>
    <s v="UPA400"/>
    <x v="2"/>
    <d v="2013-05-20T00:00:00"/>
    <n v="755275"/>
    <n v="90203"/>
    <n v="0"/>
    <n v="41.6"/>
    <n v="0"/>
    <n v="20"/>
    <n v="6.9"/>
    <n v="38.6"/>
    <m/>
    <n v="-1"/>
    <s v="Oscura"/>
    <n v="108.1"/>
    <n v="104.6"/>
    <n v="11.6"/>
    <n v="6.8"/>
    <n v="40.6"/>
    <n v="15.3"/>
    <n v="2.5"/>
    <n v="0"/>
    <n v="0"/>
    <n v="182.3"/>
    <n v="53"/>
    <n v="14.6"/>
    <n v="108"/>
    <n v="0.36000000000000421"/>
    <n v="105"/>
    <n v="0.69999999999999807"/>
    <n v="41"/>
    <n v="0.91111111111111098"/>
    <n v="15"/>
    <n v="0.50000000000000011"/>
    <n v="12"/>
    <n v="0.8"/>
    <n v="7"/>
    <n v="0.70000000000000007"/>
    <n v="0"/>
    <x v="6"/>
  </r>
  <r>
    <s v="CASTROL"/>
    <s v="DIWA2"/>
    <d v="2012-03-01T00:00:00"/>
    <s v="SIN"/>
    <s v="UPA400"/>
    <x v="2"/>
    <d v="2012-12-29T00:00:00"/>
    <n v="725675"/>
    <n v="60603"/>
    <n v="0"/>
    <n v="0"/>
    <n v="0"/>
    <n v="19.100000000000001"/>
    <n v="7.1"/>
    <n v="38"/>
    <m/>
    <n v="-1"/>
    <s v="Oscura"/>
    <n v="52.7"/>
    <n v="0.8"/>
    <n v="2.8"/>
    <n v="0.9"/>
    <n v="0"/>
    <n v="3.7"/>
    <n v="0.9"/>
    <n v="2.1"/>
    <n v="0"/>
    <n v="580.9"/>
    <n v="51.9"/>
    <n v="35.299999999999997"/>
    <n v="53"/>
    <n v="0.1766666666666703"/>
    <n v="1"/>
    <n v="6.6666666666641847E-3"/>
    <n v="0"/>
    <n v="-4.9266146717741321E-16"/>
    <n v="4"/>
    <n v="0.13333333333333353"/>
    <n v="3"/>
    <n v="0.20000000000000018"/>
    <n v="1"/>
    <n v="0.10000000000000014"/>
    <n v="0"/>
    <x v="7"/>
  </r>
  <r>
    <s v="CASTROL"/>
    <s v="DIWA2"/>
    <d v="2012-03-01T00:00:00"/>
    <s v="SIN"/>
    <s v="UPA400"/>
    <x v="2"/>
    <d v="2012-08-10T00:00:00"/>
    <n v="693993"/>
    <n v="28862"/>
    <n v="0"/>
    <n v="0"/>
    <n v="0"/>
    <n v="16.3"/>
    <n v="7.3"/>
    <n v="38"/>
    <m/>
    <n v="-1"/>
    <s v="Oscura"/>
    <n v="62"/>
    <n v="23.3"/>
    <n v="5.4"/>
    <n v="2"/>
    <n v="15.5"/>
    <n v="0.9"/>
    <n v="1.8"/>
    <n v="1.7"/>
    <n v="0"/>
    <n v="247.8"/>
    <n v="54.5"/>
    <n v="21.4"/>
    <n v="62"/>
    <n v="0.20666666666667025"/>
    <n v="23"/>
    <n v="0.15333333333333082"/>
    <n v="16"/>
    <n v="0.35555555555555501"/>
    <n v="1"/>
    <n v="3.3333333333333541E-2"/>
    <n v="5"/>
    <n v="0.33333333333333348"/>
    <n v="2"/>
    <n v="0.20000000000000015"/>
    <n v="0"/>
    <x v="8"/>
  </r>
  <r>
    <s v="Shell ATF VM Plus"/>
    <s v="DIWA2"/>
    <d v="2012-07-22T00:00:00"/>
    <s v="SIN"/>
    <s v="UPA400"/>
    <x v="3"/>
    <d v="2015-12-12T00:00:00"/>
    <n v="916240"/>
    <n v="24649"/>
    <n v="0"/>
    <n v="6"/>
    <m/>
    <n v="7"/>
    <n v="6.7"/>
    <m/>
    <m/>
    <n v="0.03"/>
    <m/>
    <n v="55"/>
    <n v="28"/>
    <n v="0"/>
    <n v="0"/>
    <n v="7"/>
    <n v="5"/>
    <n v="0"/>
    <n v="0"/>
    <n v="0"/>
    <n v="92"/>
    <n v="4"/>
    <n v="1"/>
    <n v="55"/>
    <n v="0.18333333333333696"/>
    <n v="28"/>
    <n v="0.18666666666666409"/>
    <n v="7"/>
    <n v="0.15555555555555509"/>
    <n v="5"/>
    <n v="0.16666666666666685"/>
    <n v="0"/>
    <n v="1.9428902930940239E-16"/>
    <n v="0"/>
    <n v="1.3877787807814457E-16"/>
    <n v="1"/>
    <x v="0"/>
  </r>
  <r>
    <s v="Shell ATF VM Plus"/>
    <s v="DIWA2"/>
    <d v="2012-07-22T00:00:00"/>
    <s v="SIN"/>
    <s v="UPA400"/>
    <x v="3"/>
    <d v="2015-08-27T00:00:00"/>
    <n v="895285"/>
    <n v="3786"/>
    <n v="0"/>
    <n v="4"/>
    <m/>
    <n v="5"/>
    <n v="7"/>
    <m/>
    <m/>
    <n v="0.03"/>
    <m/>
    <n v="17"/>
    <n v="17"/>
    <n v="1"/>
    <n v="0"/>
    <n v="4"/>
    <n v="2"/>
    <n v="0"/>
    <n v="0"/>
    <n v="0"/>
    <n v="80"/>
    <n v="2"/>
    <n v="1"/>
    <n v="17"/>
    <n v="5.6666666666670515E-2"/>
    <n v="17"/>
    <n v="0.11333333333333087"/>
    <n v="4"/>
    <n v="8.8888888888888407E-2"/>
    <n v="2"/>
    <n v="6.6666666666666874E-2"/>
    <n v="1"/>
    <n v="6.666666666666686E-2"/>
    <n v="0"/>
    <n v="1.3877787807814457E-16"/>
    <n v="0"/>
    <x v="1"/>
  </r>
  <r>
    <s v="Shell ATF VM Plus"/>
    <s v="DIWA2"/>
    <d v="2012-07-22T00:00:00"/>
    <s v="SIN"/>
    <s v="UPA400"/>
    <x v="3"/>
    <d v="2015-08-10T00:00:00"/>
    <n v="891591"/>
    <n v="88356"/>
    <n v="0"/>
    <n v="6"/>
    <m/>
    <n v="2"/>
    <n v="5.9"/>
    <m/>
    <m/>
    <n v="0.03"/>
    <m/>
    <n v="77"/>
    <n v="64"/>
    <n v="3"/>
    <n v="0"/>
    <n v="21"/>
    <n v="7"/>
    <n v="1"/>
    <n v="0"/>
    <n v="0"/>
    <n v="38"/>
    <n v="4"/>
    <n v="1"/>
    <n v="77"/>
    <n v="0.25666666666667021"/>
    <n v="64"/>
    <n v="0.42666666666666364"/>
    <n v="21"/>
    <n v="0.46666666666666601"/>
    <n v="7"/>
    <n v="0.2333333333333335"/>
    <n v="3"/>
    <n v="0.20000000000000018"/>
    <n v="0"/>
    <n v="1.3877787807814457E-16"/>
    <n v="0"/>
    <x v="2"/>
  </r>
  <r>
    <s v="Shell ATF VM Plus"/>
    <s v="DIWA2"/>
    <d v="2012-07-22T00:00:00"/>
    <s v="SIN"/>
    <s v="UPA400"/>
    <x v="3"/>
    <d v="2015-02-19T00:00:00"/>
    <n v="876327"/>
    <n v="72192"/>
    <n v="0"/>
    <n v="8"/>
    <m/>
    <n v="2"/>
    <n v="6.0410000000000004"/>
    <n v="28.54"/>
    <n v="0.9"/>
    <n v="0.39"/>
    <m/>
    <n v="77"/>
    <n v="68"/>
    <n v="5"/>
    <n v="0"/>
    <n v="22"/>
    <n v="9"/>
    <n v="0"/>
    <m/>
    <n v="0"/>
    <n v="64"/>
    <n v="7"/>
    <n v="1"/>
    <n v="77"/>
    <n v="0.25666666666667021"/>
    <n v="68"/>
    <n v="0.45333333333333026"/>
    <n v="22"/>
    <n v="0.48888888888888821"/>
    <n v="9"/>
    <n v="0.30000000000000016"/>
    <n v="5"/>
    <n v="0.33333333333333348"/>
    <n v="0"/>
    <n v="1.3877787807814457E-16"/>
    <n v="0"/>
    <x v="3"/>
  </r>
  <r>
    <s v="SHELL"/>
    <s v="DIWA2"/>
    <d v="2012-07-22T00:00:00"/>
    <s v="SIN"/>
    <s v="UPA400"/>
    <x v="3"/>
    <d v="2015-02-17T00:00:00"/>
    <n v="853060"/>
    <n v="49825"/>
    <n v="0"/>
    <n v="3"/>
    <m/>
    <n v="2"/>
    <n v="6.1909999999999998"/>
    <n v="28.66"/>
    <n v="0.84"/>
    <n v="0.17"/>
    <m/>
    <n v="47"/>
    <n v="43"/>
    <n v="3"/>
    <n v="0"/>
    <n v="13"/>
    <n v="5"/>
    <n v="0"/>
    <m/>
    <n v="0"/>
    <n v="36"/>
    <n v="3"/>
    <n v="0"/>
    <n v="47"/>
    <n v="0.15666666666667034"/>
    <n v="43"/>
    <n v="0.28666666666666391"/>
    <n v="13"/>
    <n v="0.28888888888888842"/>
    <n v="5"/>
    <n v="0.16666666666666685"/>
    <n v="3"/>
    <n v="0.20000000000000018"/>
    <n v="0"/>
    <n v="1.3877787807814457E-16"/>
    <n v="0"/>
    <x v="4"/>
  </r>
  <r>
    <s v="SHELL"/>
    <s v="DIWA2"/>
    <d v="2012-07-22T00:00:00"/>
    <s v="SIN"/>
    <s v="UPA400"/>
    <x v="3"/>
    <d v="2014-12-19T00:00:00"/>
    <n v="843598"/>
    <n v="40363"/>
    <n v="0"/>
    <n v="4"/>
    <m/>
    <n v="1"/>
    <n v="6.1"/>
    <m/>
    <m/>
    <n v="0.25"/>
    <m/>
    <n v="47"/>
    <n v="40"/>
    <n v="3"/>
    <n v="0"/>
    <n v="20"/>
    <n v="5"/>
    <n v="0"/>
    <n v="0"/>
    <n v="0"/>
    <n v="28"/>
    <n v="4"/>
    <n v="1"/>
    <n v="47"/>
    <n v="0.15666666666667034"/>
    <n v="40"/>
    <n v="0.26666666666666394"/>
    <n v="20"/>
    <n v="0.44444444444444381"/>
    <n v="5"/>
    <n v="0.16666666666666685"/>
    <n v="3"/>
    <n v="0.20000000000000018"/>
    <n v="0"/>
    <n v="1.3877787807814457E-16"/>
    <n v="0"/>
    <x v="5"/>
  </r>
  <r>
    <s v="CASTROL"/>
    <s v="DIWA2"/>
    <d v="2012-07-22T00:00:00"/>
    <s v="SIN"/>
    <s v="UPA400"/>
    <x v="3"/>
    <d v="2014-02-08T00:00:00"/>
    <n v="784943"/>
    <n v="92667"/>
    <n v="0"/>
    <n v="12"/>
    <m/>
    <n v="12"/>
    <n v="7.1"/>
    <n v="37"/>
    <n v="0.5"/>
    <n v="0"/>
    <s v="Clara"/>
    <n v="180"/>
    <n v="108"/>
    <n v="17"/>
    <n v="0"/>
    <n v="63"/>
    <n v="12"/>
    <n v="1"/>
    <n v="1"/>
    <n v="0"/>
    <n v="36"/>
    <n v="15"/>
    <n v="3"/>
    <n v="180"/>
    <n v="0.60000000000000409"/>
    <n v="108"/>
    <n v="0.7199999999999982"/>
    <n v="63"/>
    <n v="1"/>
    <n v="12"/>
    <n v="0.40000000000000013"/>
    <n v="17"/>
    <n v="1"/>
    <n v="0"/>
    <n v="1.3877787807814457E-16"/>
    <n v="0"/>
    <x v="6"/>
  </r>
  <r>
    <s v="CASTROL"/>
    <s v="DIWA2"/>
    <d v="2012-07-22T00:00:00"/>
    <s v="SIN"/>
    <s v="UPA400"/>
    <x v="3"/>
    <d v="2013-12-05T00:00:00"/>
    <n v="782638"/>
    <n v="90362"/>
    <n v="0"/>
    <n v="11"/>
    <n v="0"/>
    <n v="12"/>
    <n v="7.2"/>
    <n v="37.299999999999997"/>
    <n v="0.1"/>
    <n v="0.2"/>
    <s v="Clara"/>
    <n v="185"/>
    <n v="100"/>
    <n v="16"/>
    <n v="0"/>
    <n v="58"/>
    <n v="11"/>
    <n v="1"/>
    <n v="1"/>
    <n v="0"/>
    <n v="36"/>
    <n v="14"/>
    <n v="2"/>
    <n v="185"/>
    <n v="0.61666666666667058"/>
    <n v="100"/>
    <n v="0.66666666666666452"/>
    <n v="58"/>
    <n v="1"/>
    <n v="11"/>
    <n v="0.36666666666666681"/>
    <n v="16"/>
    <n v="1"/>
    <n v="0"/>
    <n v="1.3877787807814457E-16"/>
    <n v="0"/>
    <x v="7"/>
  </r>
  <r>
    <s v="CASTROL"/>
    <s v="DIWA2"/>
    <d v="2012-07-22T00:00:00"/>
    <s v="SIN"/>
    <s v="UPA400"/>
    <x v="3"/>
    <d v="2013-06-22T00:00:00"/>
    <n v="752441"/>
    <n v="73541"/>
    <n v="0"/>
    <n v="7"/>
    <n v="-1"/>
    <n v="11"/>
    <n v="7.1"/>
    <n v="38.9"/>
    <n v="1.1000000000000001"/>
    <n v="0.1"/>
    <s v="Clara"/>
    <n v="73"/>
    <n v="55"/>
    <n v="3"/>
    <n v="0"/>
    <n v="35"/>
    <n v="6"/>
    <n v="0"/>
    <n v="1"/>
    <n v="-1"/>
    <n v="35"/>
    <n v="11"/>
    <n v="1"/>
    <n v="73"/>
    <n v="0.24333333333333684"/>
    <n v="55"/>
    <n v="0.36666666666666375"/>
    <n v="35"/>
    <n v="0.77777777777777746"/>
    <n v="6"/>
    <n v="0.20000000000000018"/>
    <n v="3"/>
    <n v="0.20000000000000018"/>
    <n v="0"/>
    <n v="1.3877787807814457E-16"/>
    <n v="0"/>
    <x v="8"/>
  </r>
  <r>
    <s v="CASTROL"/>
    <s v="DIWA2"/>
    <d v="2012-07-22T00:00:00"/>
    <s v="SIN"/>
    <s v="UPA400"/>
    <x v="3"/>
    <d v="2013-01-29T00:00:00"/>
    <n v="722948"/>
    <n v="30672"/>
    <n v="0"/>
    <n v="0.2"/>
    <n v="0"/>
    <n v="18.600000000000001"/>
    <n v="8"/>
    <n v="38.5"/>
    <m/>
    <n v="-1"/>
    <s v="Oscura"/>
    <n v="30"/>
    <n v="20.399999999999999"/>
    <n v="1.2"/>
    <n v="0"/>
    <n v="5.8"/>
    <n v="3.3"/>
    <n v="0.4"/>
    <n v="0"/>
    <n v="0"/>
    <n v="376.3"/>
    <n v="44.1"/>
    <n v="17.2"/>
    <n v="30"/>
    <n v="0.10000000000000378"/>
    <n v="20"/>
    <n v="0.13333333333333086"/>
    <n v="6"/>
    <n v="0.13333333333333286"/>
    <n v="3"/>
    <n v="0.1000000000000002"/>
    <n v="1"/>
    <n v="6.666666666666686E-2"/>
    <n v="0"/>
    <n v="1.3877787807814457E-16"/>
    <n v="0"/>
    <x v="9"/>
  </r>
  <r>
    <s v="CASTROL"/>
    <s v="DIWA2"/>
    <d v="2014-03-22T00:00:00"/>
    <s v="SIN"/>
    <s v="UPA400"/>
    <x v="4"/>
    <d v="2015-12-08T00:00:00"/>
    <n v="937090"/>
    <n v="38669"/>
    <n v="0"/>
    <n v="4"/>
    <m/>
    <n v="1"/>
    <n v="6.1"/>
    <m/>
    <m/>
    <n v="0.09"/>
    <m/>
    <n v="53"/>
    <n v="48"/>
    <n v="0"/>
    <n v="0"/>
    <n v="18"/>
    <n v="7"/>
    <n v="0"/>
    <n v="0"/>
    <n v="1"/>
    <n v="34"/>
    <n v="4"/>
    <n v="0"/>
    <n v="53"/>
    <n v="0.1766666666666703"/>
    <n v="48"/>
    <n v="0.31999999999999718"/>
    <n v="18"/>
    <n v="0.39999999999999941"/>
    <n v="7"/>
    <n v="0.2333333333333335"/>
    <n v="0"/>
    <n v="1.9428902930940239E-16"/>
    <n v="0"/>
    <n v="1.3877787807814457E-16"/>
    <n v="1"/>
    <x v="0"/>
  </r>
  <r>
    <s v="CASTROL"/>
    <s v="DIWA2"/>
    <d v="2014-03-22T00:00:00"/>
    <s v="SIN"/>
    <s v="UPA400"/>
    <x v="4"/>
    <d v="2015-08-26T00:00:00"/>
    <n v="917752"/>
    <n v="18939"/>
    <n v="0"/>
    <n v="4"/>
    <m/>
    <n v="1"/>
    <n v="6.5"/>
    <m/>
    <m/>
    <n v="0.09"/>
    <m/>
    <n v="26"/>
    <n v="30"/>
    <n v="4"/>
    <n v="0"/>
    <n v="11"/>
    <n v="4"/>
    <n v="1"/>
    <n v="0"/>
    <n v="0"/>
    <n v="29"/>
    <n v="3"/>
    <n v="0"/>
    <n v="26"/>
    <n v="8.6666666666670472E-2"/>
    <n v="30"/>
    <n v="0.1999999999999974"/>
    <n v="11"/>
    <n v="0.24444444444444399"/>
    <n v="4"/>
    <n v="0.13333333333333353"/>
    <n v="4"/>
    <n v="0.26666666666666683"/>
    <n v="0"/>
    <n v="1.3877787807814457E-16"/>
    <n v="0"/>
    <x v="1"/>
  </r>
  <r>
    <s v="CASTROL"/>
    <s v="DIWA2"/>
    <d v="2014-03-22T00:00:00"/>
    <s v="SIN"/>
    <s v="UPA400"/>
    <x v="4"/>
    <d v="2015-02-25T00:00:00"/>
    <n v="890016"/>
    <n v="11392"/>
    <n v="0"/>
    <n v="1"/>
    <m/>
    <n v="2"/>
    <n v="6.5140000000000002"/>
    <n v="30.13"/>
    <n v="1.1000000000000001"/>
    <n v="0.01"/>
    <m/>
    <n v="4"/>
    <n v="11"/>
    <n v="1"/>
    <n v="0"/>
    <n v="2"/>
    <n v="3"/>
    <n v="0"/>
    <m/>
    <n v="0"/>
    <n v="28"/>
    <n v="2"/>
    <n v="0"/>
    <n v="4"/>
    <n v="1.3333333333337173E-2"/>
    <n v="11"/>
    <n v="7.3333333333330863E-2"/>
    <n v="2"/>
    <n v="4.4444444444443953E-2"/>
    <n v="3"/>
    <n v="0.1000000000000002"/>
    <n v="1"/>
    <n v="6.666666666666686E-2"/>
    <n v="0"/>
    <n v="1.3877787807814457E-16"/>
    <n v="0"/>
    <x v="2"/>
  </r>
  <r>
    <s v="Shell ATF VM"/>
    <s v="DIWA2"/>
    <d v="2014-03-22T00:00:00"/>
    <s v="SIN"/>
    <s v="UPA400"/>
    <x v="4"/>
    <d v="2014-12-19T00:00:00"/>
    <n v="877848"/>
    <n v="19754"/>
    <n v="0"/>
    <n v="5"/>
    <m/>
    <n v="1"/>
    <n v="6.3"/>
    <m/>
    <m/>
    <n v="0.04"/>
    <m/>
    <n v="37"/>
    <n v="47"/>
    <n v="3"/>
    <n v="0"/>
    <n v="27"/>
    <n v="4"/>
    <n v="1"/>
    <n v="0"/>
    <n v="0"/>
    <n v="33"/>
    <n v="5"/>
    <n v="1"/>
    <n v="37"/>
    <n v="0.12333333333333707"/>
    <n v="47"/>
    <n v="0.31333333333333052"/>
    <n v="27"/>
    <n v="0.59999999999999942"/>
    <n v="4"/>
    <n v="0.13333333333333353"/>
    <n v="3"/>
    <n v="0.20000000000000018"/>
    <n v="0"/>
    <n v="1.3877787807814457E-16"/>
    <n v="0"/>
    <x v="3"/>
  </r>
  <r>
    <s v="SHELL"/>
    <s v="DIWA2"/>
    <d v="2014-03-22T00:00:00"/>
    <s v="SIN"/>
    <s v="UPA400"/>
    <x v="4"/>
    <d v="2014-12-08T00:00:00"/>
    <n v="861387"/>
    <n v="57252"/>
    <n v="0"/>
    <n v="4"/>
    <m/>
    <n v="2"/>
    <n v="6.3"/>
    <m/>
    <m/>
    <n v="0.34"/>
    <m/>
    <n v="56"/>
    <n v="61"/>
    <n v="6"/>
    <n v="0"/>
    <n v="12"/>
    <n v="6"/>
    <n v="1"/>
    <n v="1"/>
    <n v="1"/>
    <n v="30"/>
    <n v="6"/>
    <n v="1"/>
    <n v="56"/>
    <n v="0.18666666666667028"/>
    <n v="61"/>
    <n v="0.40666666666666368"/>
    <n v="12"/>
    <n v="0.26666666666666622"/>
    <n v="6"/>
    <n v="0.20000000000000018"/>
    <n v="6"/>
    <n v="0.40000000000000013"/>
    <n v="0"/>
    <n v="1.3877787807814457E-16"/>
    <n v="0"/>
    <x v="4"/>
  </r>
  <r>
    <s v="SHELL"/>
    <s v="DIWA2"/>
    <d v="2014-03-22T00:00:00"/>
    <s v="SIN"/>
    <s v="UPA400"/>
    <x v="4"/>
    <d v="2014-11-25T00:00:00"/>
    <n v="858225"/>
    <n v="54090"/>
    <n v="0"/>
    <n v="5"/>
    <m/>
    <n v="1"/>
    <n v="5.2"/>
    <m/>
    <m/>
    <n v="0.16"/>
    <m/>
    <n v="33"/>
    <n v="36"/>
    <n v="2"/>
    <n v="0"/>
    <n v="14"/>
    <n v="3"/>
    <n v="0"/>
    <n v="0"/>
    <n v="0"/>
    <n v="23"/>
    <n v="4"/>
    <n v="0"/>
    <n v="33"/>
    <n v="0.11000000000000376"/>
    <n v="36"/>
    <n v="0.23999999999999733"/>
    <n v="14"/>
    <n v="0.31111111111111062"/>
    <n v="3"/>
    <n v="0.1000000000000002"/>
    <n v="2"/>
    <n v="0.13333333333333353"/>
    <n v="0"/>
    <n v="1.3877787807814457E-16"/>
    <n v="0"/>
    <x v="5"/>
  </r>
  <r>
    <s v="SHELL"/>
    <s v="DIWA2"/>
    <d v="2014-03-22T00:00:00"/>
    <s v="CON"/>
    <s v="UPA400"/>
    <x v="4"/>
    <d v="2013-12-27T00:00:00"/>
    <n v="785295"/>
    <n v="31316"/>
    <n v="0"/>
    <n v="1"/>
    <m/>
    <n v="2"/>
    <n v="7.3"/>
    <n v="37.4"/>
    <n v="1.1000000000000001"/>
    <n v="0.1"/>
    <s v="Clara"/>
    <n v="39"/>
    <n v="26"/>
    <n v="2"/>
    <n v="0"/>
    <n v="7"/>
    <n v="5"/>
    <n v="0"/>
    <n v="0"/>
    <n v="0"/>
    <n v="28"/>
    <n v="6"/>
    <n v="1"/>
    <n v="39"/>
    <n v="0.13000000000000372"/>
    <n v="26"/>
    <n v="0.17333333333333079"/>
    <n v="7"/>
    <n v="0.15555555555555509"/>
    <n v="5"/>
    <n v="0.16666666666666685"/>
    <n v="2"/>
    <n v="0.13333333333333353"/>
    <n v="0"/>
    <n v="1.3877787807814457E-16"/>
    <n v="0"/>
    <x v="6"/>
  </r>
  <r>
    <s v="CASTROL"/>
    <s v="DIWA2"/>
    <d v="2014-03-22T00:00:00"/>
    <s v="CON"/>
    <s v="UPA400"/>
    <x v="4"/>
    <d v="2013-06-04T00:00:00"/>
    <n v="753979"/>
    <n v="120232"/>
    <n v="0"/>
    <n v="33.799999999999997"/>
    <n v="0"/>
    <n v="11.1"/>
    <n v="7"/>
    <n v="37.9"/>
    <n v="0"/>
    <n v="-1"/>
    <s v="Oscura"/>
    <n v="135.6"/>
    <n v="66.2"/>
    <n v="9.1999999999999993"/>
    <n v="2.7"/>
    <n v="11.7"/>
    <n v="17.7"/>
    <n v="1.5"/>
    <n v="0"/>
    <n v="0"/>
    <n v="98.5"/>
    <n v="34.1"/>
    <n v="19.8"/>
    <n v="136"/>
    <n v="0.45333333333333814"/>
    <n v="66"/>
    <n v="0.43999999999999695"/>
    <n v="12"/>
    <n v="0.26666666666666622"/>
    <n v="18"/>
    <n v="0.60000000000000009"/>
    <n v="9"/>
    <n v="0.60000000000000009"/>
    <n v="3"/>
    <n v="0.30000000000000016"/>
    <n v="0"/>
    <x v="7"/>
  </r>
  <r>
    <s v="CASTROL"/>
    <s v="DIWA2"/>
    <d v="2014-03-22T00:00:00"/>
    <s v="CON"/>
    <s v="UPA400"/>
    <x v="4"/>
    <d v="2012-12-21T00:00:00"/>
    <n v="725285"/>
    <n v="91538"/>
    <n v="0"/>
    <n v="0"/>
    <n v="0"/>
    <n v="7.2"/>
    <n v="7.3"/>
    <n v="39.700000000000003"/>
    <m/>
    <n v="-1"/>
    <s v="Oscura"/>
    <n v="49.6"/>
    <n v="0.5"/>
    <n v="1.8"/>
    <n v="0.6"/>
    <n v="1.3"/>
    <n v="2.7"/>
    <n v="0.1"/>
    <n v="3.6"/>
    <n v="0"/>
    <n v="280.8"/>
    <n v="27.1"/>
    <n v="5.9"/>
    <n v="50"/>
    <n v="0.16666666666667032"/>
    <n v="1"/>
    <n v="6.6666666666641847E-3"/>
    <n v="1"/>
    <n v="2.222222222222173E-2"/>
    <n v="3"/>
    <n v="0.1000000000000002"/>
    <n v="2"/>
    <n v="0.13333333333333353"/>
    <n v="1"/>
    <n v="0.10000000000000014"/>
    <n v="0"/>
    <x v="8"/>
  </r>
  <r>
    <s v="CASTROL"/>
    <s v="DIWA2"/>
    <d v="2014-03-22T00:00:00"/>
    <s v="CON"/>
    <s v="UPA400"/>
    <x v="4"/>
    <d v="2012-10-13T00:00:00"/>
    <n v="708398"/>
    <n v="74651"/>
    <n v="0"/>
    <n v="0"/>
    <n v="0"/>
    <n v="5.4"/>
    <n v="6.7"/>
    <n v="36.299999999999997"/>
    <m/>
    <n v="-1"/>
    <s v="Oscura"/>
    <n v="59.1"/>
    <n v="18.100000000000001"/>
    <n v="3.6"/>
    <n v="0.4"/>
    <n v="6.5"/>
    <n v="4.8"/>
    <n v="1.2"/>
    <n v="3.2"/>
    <n v="0"/>
    <n v="191.5"/>
    <n v="45.8"/>
    <n v="20.399999999999999"/>
    <n v="59"/>
    <n v="0.19666666666667026"/>
    <n v="18"/>
    <n v="0.11999999999999754"/>
    <n v="7"/>
    <n v="0.15555555555555509"/>
    <n v="5"/>
    <n v="0.16666666666666685"/>
    <n v="4"/>
    <n v="0.26666666666666683"/>
    <n v="0"/>
    <n v="1.3877787807814457E-16"/>
    <n v="0"/>
    <x v="9"/>
  </r>
  <r>
    <s v="SHELL"/>
    <s v="DIWA2"/>
    <d v="2014-12-30T00:00:00"/>
    <s v="SIN"/>
    <s v="UPA400"/>
    <x v="5"/>
    <d v="2016-01-23T00:00:00"/>
    <n v="948167"/>
    <n v="32132"/>
    <n v="0"/>
    <n v="6"/>
    <m/>
    <n v="20"/>
    <n v="6.6"/>
    <m/>
    <m/>
    <n v="0.49"/>
    <m/>
    <n v="155"/>
    <n v="56"/>
    <n v="1"/>
    <n v="0"/>
    <n v="8"/>
    <n v="10"/>
    <n v="0"/>
    <n v="1"/>
    <n v="0"/>
    <n v="101"/>
    <n v="5"/>
    <n v="1"/>
    <n v="155"/>
    <n v="0.5166666666666716"/>
    <n v="56"/>
    <n v="0.37333333333333041"/>
    <n v="8"/>
    <n v="0.17777777777777731"/>
    <n v="10"/>
    <n v="0.33339999999999997"/>
    <n v="1"/>
    <n v="6.666666666666686E-2"/>
    <n v="0"/>
    <n v="1.3877787807814457E-16"/>
    <n v="1"/>
    <x v="0"/>
  </r>
  <r>
    <s v="CASTROL"/>
    <s v="DIWA2"/>
    <d v="2014-12-30T00:00:00"/>
    <s v="SIN"/>
    <s v="UPA400"/>
    <x v="5"/>
    <d v="2015-02-19T00:00:00"/>
    <n v="850965"/>
    <n v="1967"/>
    <n v="0"/>
    <n v="2"/>
    <m/>
    <n v="2"/>
    <n v="6.7640000000000002"/>
    <n v="31.36"/>
    <n v="1.1000000000000001"/>
    <n v="0.06"/>
    <m/>
    <n v="5"/>
    <n v="6"/>
    <n v="1"/>
    <n v="0"/>
    <n v="1"/>
    <n v="3"/>
    <n v="0"/>
    <m/>
    <n v="0"/>
    <n v="32"/>
    <n v="1"/>
    <n v="0"/>
    <n v="5"/>
    <n v="1.6666666666670507E-2"/>
    <n v="6"/>
    <n v="3.9999999999997524E-2"/>
    <n v="1"/>
    <n v="2.222222222222173E-2"/>
    <n v="3"/>
    <n v="0.1000000000000002"/>
    <n v="1"/>
    <n v="6.666666666666686E-2"/>
    <n v="0"/>
    <n v="1.3877787807814457E-16"/>
    <n v="0"/>
    <x v="1"/>
  </r>
  <r>
    <s v="CASTROL"/>
    <s v="DIWA2"/>
    <d v="2014-12-30T00:00:00"/>
    <s v="CON"/>
    <s v="UPA400"/>
    <x v="5"/>
    <d v="2014-12-06T00:00:00"/>
    <n v="843125"/>
    <n v="78571"/>
    <n v="0"/>
    <n v="3"/>
    <m/>
    <n v="9"/>
    <n v="6.2"/>
    <n v="29.3"/>
    <n v="1.04"/>
    <n v="0.03"/>
    <m/>
    <n v="60"/>
    <n v="67"/>
    <n v="10"/>
    <n v="0"/>
    <n v="9"/>
    <n v="5"/>
    <n v="0"/>
    <n v="1"/>
    <n v="0"/>
    <n v="67"/>
    <n v="20"/>
    <n v="2"/>
    <n v="60"/>
    <n v="0.20000000000000359"/>
    <n v="67"/>
    <n v="0.4466666666666636"/>
    <n v="9"/>
    <n v="0.19999999999999954"/>
    <n v="5"/>
    <n v="0.16666666666666685"/>
    <n v="10"/>
    <n v="0.66666666666666674"/>
    <n v="0"/>
    <n v="1.3877787807814457E-16"/>
    <n v="0"/>
    <x v="2"/>
  </r>
  <r>
    <s v="SHELL"/>
    <s v="DIWA2"/>
    <d v="2014-12-30T00:00:00"/>
    <s v="CON"/>
    <s v="UPA400"/>
    <x v="5"/>
    <d v="2014-08-29T00:00:00"/>
    <n v="853904"/>
    <n v="104697"/>
    <n v="0"/>
    <n v="6"/>
    <m/>
    <n v="7"/>
    <n v="7.1"/>
    <n v="35.799999999999997"/>
    <n v="1.05"/>
    <n v="0.05"/>
    <m/>
    <n v="95"/>
    <n v="93"/>
    <n v="6"/>
    <n v="0"/>
    <n v="29"/>
    <n v="9"/>
    <n v="1"/>
    <n v="1"/>
    <n v="1"/>
    <n v="45"/>
    <n v="17"/>
    <n v="1"/>
    <n v="95"/>
    <n v="0.31666666666667059"/>
    <n v="93"/>
    <n v="0.62"/>
    <n v="29"/>
    <n v="0.64444444444444393"/>
    <n v="9"/>
    <n v="0.30000000000000016"/>
    <n v="6"/>
    <n v="0.40000000000000013"/>
    <n v="0"/>
    <n v="1.3877787807814457E-16"/>
    <n v="0"/>
    <x v="3"/>
  </r>
  <r>
    <s v="SHELL"/>
    <s v="DIWA2"/>
    <d v="2014-12-30T00:00:00"/>
    <s v="CON"/>
    <s v="UPA400"/>
    <x v="5"/>
    <d v="2014-04-12T00:00:00"/>
    <n v="822500"/>
    <n v="73293"/>
    <n v="0"/>
    <n v="4"/>
    <m/>
    <n v="2"/>
    <n v="7.2"/>
    <n v="37.200000000000003"/>
    <n v="0.93"/>
    <n v="7.0000000000000007E-2"/>
    <s v=""/>
    <n v="97"/>
    <n v="70"/>
    <n v="3"/>
    <n v="0"/>
    <n v="9"/>
    <n v="6"/>
    <n v="0"/>
    <n v="0"/>
    <n v="0"/>
    <n v="46"/>
    <n v="19"/>
    <n v="1"/>
    <n v="97"/>
    <n v="0.3233333333333373"/>
    <n v="70"/>
    <n v="0.46666666666666357"/>
    <n v="9"/>
    <n v="0.19999999999999954"/>
    <n v="6"/>
    <n v="0.20000000000000018"/>
    <n v="3"/>
    <n v="0.20000000000000018"/>
    <n v="0"/>
    <n v="1.3877787807814457E-16"/>
    <n v="0"/>
    <x v="4"/>
  </r>
  <r>
    <s v="CASTROL"/>
    <s v="DIWA2"/>
    <d v="2014-12-30T00:00:00"/>
    <s v="CON"/>
    <s v="UPA400"/>
    <x v="5"/>
    <d v="2013-09-18T00:00:00"/>
    <n v="780493"/>
    <n v="31286"/>
    <n v="0"/>
    <n v="1"/>
    <n v="-1"/>
    <n v="2"/>
    <n v="7.2"/>
    <n v="37.700000000000003"/>
    <n v="0.5"/>
    <n v="0.1"/>
    <s v="Clara"/>
    <n v="47"/>
    <n v="29"/>
    <n v="1"/>
    <n v="0"/>
    <n v="5"/>
    <n v="4"/>
    <n v="0"/>
    <n v="0"/>
    <n v="0"/>
    <n v="37"/>
    <n v="14"/>
    <n v="0"/>
    <n v="47"/>
    <n v="0.15666666666667034"/>
    <n v="29"/>
    <n v="0.19333333333333075"/>
    <n v="5"/>
    <n v="0.11111111111111063"/>
    <n v="4"/>
    <n v="0.13333333333333353"/>
    <n v="1"/>
    <n v="6.666666666666686E-2"/>
    <n v="0"/>
    <n v="1.3877787807814457E-16"/>
    <n v="0"/>
    <x v="5"/>
  </r>
  <r>
    <s v="CASTROL"/>
    <s v="DIWA2"/>
    <d v="2014-12-30T00:00:00"/>
    <s v="CON"/>
    <s v="UPA400"/>
    <x v="5"/>
    <d v="2013-03-19T00:00:00"/>
    <n v="749210"/>
    <n v="118584"/>
    <n v="0"/>
    <n v="2.9"/>
    <n v="0"/>
    <n v="13.5"/>
    <n v="7.2"/>
    <n v="38.6"/>
    <m/>
    <n v="-1"/>
    <s v="Oscura"/>
    <n v="133.9"/>
    <n v="75.900000000000006"/>
    <n v="4.9000000000000004"/>
    <n v="3"/>
    <n v="15.2"/>
    <n v="13.8"/>
    <n v="0.8"/>
    <n v="0"/>
    <n v="0"/>
    <n v="124"/>
    <n v="49.5"/>
    <n v="0.2"/>
    <n v="134"/>
    <n v="0.44666666666667143"/>
    <n v="76"/>
    <n v="0.50666666666666349"/>
    <n v="15"/>
    <n v="0.33333333333333282"/>
    <n v="14"/>
    <n v="0.46666666666666679"/>
    <n v="5"/>
    <n v="0.33333333333333348"/>
    <n v="3"/>
    <n v="0.30000000000000016"/>
    <n v="0"/>
    <x v="6"/>
  </r>
  <r>
    <s v="CASTROL"/>
    <s v="DIWA2"/>
    <d v="2014-12-30T00:00:00"/>
    <s v="CON"/>
    <s v="UPA400"/>
    <x v="5"/>
    <d v="2012-12-06T00:00:00"/>
    <n v="728156"/>
    <n v="97530"/>
    <n v="0"/>
    <n v="0"/>
    <n v="0"/>
    <n v="13.2"/>
    <n v="6.9"/>
    <n v="37.299999999999997"/>
    <m/>
    <n v="-1"/>
    <s v="Oscura"/>
    <n v="102.1"/>
    <n v="22"/>
    <n v="3.5"/>
    <n v="2"/>
    <n v="5"/>
    <n v="14.7"/>
    <n v="1.1000000000000001"/>
    <n v="2.1"/>
    <n v="0"/>
    <n v="352.6"/>
    <n v="60.9"/>
    <n v="0.5"/>
    <n v="102"/>
    <n v="0.34000000000000408"/>
    <n v="22"/>
    <n v="0.14666666666666417"/>
    <n v="5"/>
    <n v="0.11111111111111063"/>
    <n v="15"/>
    <n v="0.50000000000000011"/>
    <n v="4"/>
    <n v="0.26666666666666683"/>
    <n v="2"/>
    <n v="0.20000000000000015"/>
    <n v="0"/>
    <x v="7"/>
  </r>
  <r>
    <s v="CASTROL"/>
    <s v="DIWA2"/>
    <d v="2014-12-30T00:00:00"/>
    <s v="CON"/>
    <s v="UPA400"/>
    <x v="5"/>
    <d v="2012-06-30T00:00:00"/>
    <n v="691679"/>
    <n v="61053"/>
    <n v="0"/>
    <n v="12"/>
    <n v="0"/>
    <n v="15"/>
    <n v="6.9"/>
    <n v="37.299999999999997"/>
    <m/>
    <n v="-1"/>
    <s v="Oscura"/>
    <n v="42.6"/>
    <n v="36.799999999999997"/>
    <n v="4.5"/>
    <n v="0"/>
    <n v="6.9"/>
    <n v="10.6"/>
    <n v="0.7"/>
    <n v="0"/>
    <n v="0"/>
    <n v="151.1"/>
    <n v="48.8"/>
    <n v="2.2999999999999998"/>
    <n v="43"/>
    <n v="0.14333333333333703"/>
    <n v="37"/>
    <n v="0.24666666666666398"/>
    <n v="7"/>
    <n v="0.15555555555555509"/>
    <n v="11"/>
    <n v="0.36666666666666681"/>
    <n v="5"/>
    <n v="0.33333333333333348"/>
    <n v="0"/>
    <n v="1.3877787807814457E-16"/>
    <n v="0"/>
    <x v="8"/>
  </r>
  <r>
    <s v="SHELL"/>
    <s v="DIWA2"/>
    <d v="2009-09-11T00:00:00"/>
    <s v="SIN"/>
    <s v="UPA400"/>
    <x v="6"/>
    <d v="2016-01-08T00:00:00"/>
    <n v="907774"/>
    <n v="58776"/>
    <n v="0"/>
    <n v="2"/>
    <m/>
    <n v="2"/>
    <n v="6.2"/>
    <m/>
    <m/>
    <n v="0.15"/>
    <m/>
    <n v="16"/>
    <n v="45"/>
    <n v="0"/>
    <n v="0"/>
    <n v="4"/>
    <n v="3"/>
    <n v="0"/>
    <n v="1"/>
    <n v="0"/>
    <n v="35"/>
    <n v="5"/>
    <n v="0"/>
    <n v="16"/>
    <n v="5.3333333333337181E-2"/>
    <n v="45"/>
    <n v="0.29999999999999721"/>
    <n v="4"/>
    <n v="8.8888888888888407E-2"/>
    <n v="3"/>
    <n v="0.1000000000000002"/>
    <n v="0"/>
    <n v="1.9428902930940239E-16"/>
    <n v="0"/>
    <n v="1.3877787807814457E-16"/>
    <n v="1"/>
    <x v="0"/>
  </r>
  <r>
    <s v="CASTROL"/>
    <s v="DIWA2"/>
    <d v="2009-09-11T00:00:00"/>
    <s v="SIN"/>
    <s v="UPA400"/>
    <x v="6"/>
    <d v="2015-02-17T00:00:00"/>
    <n v="883579"/>
    <n v="8196"/>
    <n v="0"/>
    <n v="2"/>
    <m/>
    <n v="1"/>
    <n v="6.5439999999999996"/>
    <n v="30.42"/>
    <n v="1.04"/>
    <n v="0.36"/>
    <m/>
    <n v="20"/>
    <n v="21"/>
    <n v="4"/>
    <n v="0"/>
    <n v="4"/>
    <n v="1"/>
    <n v="0"/>
    <m/>
    <n v="0"/>
    <n v="30"/>
    <n v="2"/>
    <n v="0"/>
    <n v="20"/>
    <n v="6.666666666667051E-2"/>
    <n v="21"/>
    <n v="0.13999999999999752"/>
    <n v="4"/>
    <n v="8.8888888888888407E-2"/>
    <n v="1"/>
    <n v="3.3333333333333541E-2"/>
    <n v="4"/>
    <n v="0.26666666666666683"/>
    <n v="0"/>
    <n v="1.3877787807814457E-16"/>
    <n v="0"/>
    <x v="1"/>
  </r>
  <r>
    <s v="CASTROL"/>
    <s v="DIWA2"/>
    <d v="2009-09-11T00:00:00"/>
    <s v="SIN"/>
    <s v="UPA400"/>
    <x v="6"/>
    <d v="2014-12-08T00:00:00"/>
    <n v="868568"/>
    <n v="93927"/>
    <n v="0"/>
    <n v="3"/>
    <m/>
    <n v="4"/>
    <n v="6.3"/>
    <n v="30.6"/>
    <n v="1.48"/>
    <n v="0.02"/>
    <m/>
    <n v="26"/>
    <n v="49"/>
    <n v="5"/>
    <n v="0"/>
    <n v="9"/>
    <n v="3"/>
    <n v="0"/>
    <n v="1"/>
    <n v="0"/>
    <n v="42"/>
    <n v="9"/>
    <n v="1"/>
    <n v="26"/>
    <n v="8.6666666666670472E-2"/>
    <n v="49"/>
    <n v="0.32666666666666383"/>
    <n v="9"/>
    <n v="0.19999999999999954"/>
    <n v="3"/>
    <n v="0.1000000000000002"/>
    <n v="5"/>
    <n v="0.33333333333333348"/>
    <n v="0"/>
    <n v="1.3877787807814457E-16"/>
    <n v="0"/>
    <x v="2"/>
  </r>
  <r>
    <s v="SHELL"/>
    <s v="DIWA2"/>
    <d v="2009-09-11T00:00:00"/>
    <s v="SIN"/>
    <s v="UPA400"/>
    <x v="6"/>
    <d v="2014-08-16T00:00:00"/>
    <n v="819732"/>
    <n v="55178"/>
    <n v="0"/>
    <n v="5"/>
    <m/>
    <n v="13"/>
    <n v="6.3"/>
    <n v="31.8"/>
    <n v="1.06"/>
    <n v="0.05"/>
    <m/>
    <n v="58"/>
    <n v="74"/>
    <n v="12"/>
    <n v="0"/>
    <n v="10"/>
    <n v="6"/>
    <n v="0"/>
    <n v="1"/>
    <n v="0"/>
    <n v="77"/>
    <n v="20"/>
    <n v="3"/>
    <n v="58"/>
    <n v="0.19333333333333694"/>
    <n v="74"/>
    <n v="0.49333333333333018"/>
    <n v="10"/>
    <n v="0.22222222222222177"/>
    <n v="6"/>
    <n v="0.20000000000000018"/>
    <n v="12"/>
    <n v="0.8"/>
    <n v="0"/>
    <n v="1.3877787807814457E-16"/>
    <n v="0"/>
    <x v="3"/>
  </r>
  <r>
    <s v="CASTROL"/>
    <s v="DIWA2"/>
    <d v="2009-09-11T00:00:00"/>
    <s v="SIN"/>
    <s v="UPA400"/>
    <x v="6"/>
    <d v="2013-11-28T00:00:00"/>
    <n v="786784"/>
    <n v="9496"/>
    <n v="0"/>
    <n v="6"/>
    <n v="0"/>
    <n v="0"/>
    <n v="7.4"/>
    <n v="37.5"/>
    <n v="0.1"/>
    <n v="0.1"/>
    <s v="Clara"/>
    <n v="5"/>
    <n v="51"/>
    <n v="2"/>
    <n v="0"/>
    <n v="4"/>
    <n v="5"/>
    <n v="0"/>
    <n v="0"/>
    <n v="0"/>
    <n v="33"/>
    <n v="4"/>
    <n v="0"/>
    <n v="5"/>
    <n v="1.6666666666670507E-2"/>
    <n v="51"/>
    <n v="0.33999999999999714"/>
    <n v="4"/>
    <n v="8.8888888888888407E-2"/>
    <n v="5"/>
    <n v="0.16666666666666685"/>
    <n v="2"/>
    <n v="0.13333333333333353"/>
    <n v="0"/>
    <n v="1.3877787807814457E-16"/>
    <n v="0"/>
    <x v="4"/>
  </r>
  <r>
    <s v="CASTROL"/>
    <s v="DIWA2"/>
    <d v="2009-09-11T00:00:00"/>
    <s v="SIN"/>
    <s v="UPA400"/>
    <x v="6"/>
    <d v="2013-07-20T00:00:00"/>
    <n v="760677"/>
    <n v="120686"/>
    <n v="0"/>
    <n v="6"/>
    <n v="-1"/>
    <n v="5"/>
    <n v="7.2"/>
    <n v="38.4"/>
    <n v="0.5"/>
    <n v="0.1"/>
    <s v="Clara"/>
    <n v="154"/>
    <n v="113"/>
    <n v="8"/>
    <n v="0"/>
    <n v="23"/>
    <n v="11"/>
    <n v="1"/>
    <n v="1"/>
    <n v="-1"/>
    <n v="44"/>
    <n v="15"/>
    <n v="2"/>
    <n v="154"/>
    <n v="0.5133333333333383"/>
    <n v="113"/>
    <n v="0.75333333333333174"/>
    <n v="23"/>
    <n v="0.51111111111111041"/>
    <n v="11"/>
    <n v="0.36666666666666681"/>
    <n v="8"/>
    <n v="0.53333333333333344"/>
    <n v="0"/>
    <n v="1.3877787807814457E-16"/>
    <n v="0"/>
    <x v="5"/>
  </r>
  <r>
    <s v="CASTROL"/>
    <s v="DIWA2"/>
    <d v="2009-09-11T00:00:00"/>
    <s v="SIN"/>
    <s v="UPA400"/>
    <x v="6"/>
    <d v="2013-05-25T00:00:00"/>
    <n v="750615"/>
    <n v="110624"/>
    <n v="0"/>
    <n v="31.6"/>
    <n v="0"/>
    <n v="7.6"/>
    <n v="6.7"/>
    <n v="37.5"/>
    <m/>
    <n v="-1"/>
    <s v="Oscura"/>
    <n v="127.2"/>
    <n v="87.2"/>
    <n v="6.7"/>
    <n v="5.0999999999999996"/>
    <n v="18.600000000000001"/>
    <n v="13.2"/>
    <n v="1.1000000000000001"/>
    <n v="0"/>
    <n v="0"/>
    <n v="100.2"/>
    <n v="29.6"/>
    <n v="18.5"/>
    <n v="127"/>
    <n v="0.42333333333333795"/>
    <n v="87"/>
    <n v="0.5799999999999973"/>
    <n v="19"/>
    <n v="0.42222222222222161"/>
    <n v="13"/>
    <n v="0.43333333333333346"/>
    <n v="7"/>
    <n v="0.46666666666666679"/>
    <n v="5"/>
    <n v="0.50000000000000011"/>
    <n v="0"/>
    <x v="6"/>
  </r>
  <r>
    <s v="CASTROL"/>
    <s v="DIWA2"/>
    <d v="2009-09-11T00:00:00"/>
    <s v="SIN"/>
    <s v="UPA400"/>
    <x v="6"/>
    <d v="2012-12-21T00:00:00"/>
    <n v="718316"/>
    <n v="78325"/>
    <n v="0"/>
    <n v="0"/>
    <n v="0"/>
    <n v="4.9000000000000004"/>
    <n v="7"/>
    <n v="36.9"/>
    <m/>
    <n v="-1"/>
    <s v="Oscura"/>
    <n v="62.9"/>
    <n v="1"/>
    <n v="3.7"/>
    <n v="3.6"/>
    <n v="0.9"/>
    <n v="16.100000000000001"/>
    <n v="0.5"/>
    <n v="0.4"/>
    <n v="0"/>
    <n v="232.7"/>
    <n v="28.9"/>
    <n v="2"/>
    <n v="63"/>
    <n v="0.21000000000000357"/>
    <n v="1"/>
    <n v="6.6666666666641847E-3"/>
    <n v="1"/>
    <n v="2.222222222222173E-2"/>
    <n v="16"/>
    <n v="0.53333333333333344"/>
    <n v="4"/>
    <n v="0.26666666666666683"/>
    <n v="4"/>
    <n v="0.40000000000000013"/>
    <n v="0"/>
    <x v="7"/>
  </r>
  <r>
    <s v="CASTROL"/>
    <s v="DIWA2"/>
    <d v="2009-09-11T00:00:00"/>
    <s v="SIN"/>
    <s v="UPA400"/>
    <x v="6"/>
    <d v="2012-10-05T00:00:00"/>
    <n v="699172"/>
    <n v="59181"/>
    <n v="0"/>
    <n v="0"/>
    <n v="0"/>
    <n v="2.8"/>
    <n v="6.6"/>
    <n v="38.1"/>
    <m/>
    <n v="-1"/>
    <s v="Oscura"/>
    <n v="76.400000000000006"/>
    <n v="38"/>
    <n v="7.1"/>
    <n v="3.3"/>
    <n v="6.7"/>
    <n v="20"/>
    <n v="1.6"/>
    <n v="2.5"/>
    <n v="0"/>
    <n v="188.3"/>
    <n v="35.200000000000003"/>
    <n v="21.2"/>
    <n v="76"/>
    <n v="0.25333333333333685"/>
    <n v="38"/>
    <n v="0.25333333333333063"/>
    <n v="7"/>
    <n v="0.15555555555555509"/>
    <n v="20"/>
    <n v="0.66666666666666674"/>
    <n v="7"/>
    <n v="0.46666666666666679"/>
    <n v="3"/>
    <n v="0.30000000000000016"/>
    <n v="0"/>
    <x v="8"/>
  </r>
  <r>
    <s v="SHELL"/>
    <s v="DIWA2"/>
    <d v="2011-10-30T00:00:00"/>
    <s v="SIN"/>
    <s v="UPA400"/>
    <x v="7"/>
    <d v="2016-01-11T00:00:00"/>
    <n v="947833"/>
    <n v="72450"/>
    <n v="0"/>
    <n v="5"/>
    <m/>
    <n v="3"/>
    <n v="5.8"/>
    <m/>
    <m/>
    <n v="0.96"/>
    <m/>
    <n v="121"/>
    <n v="93"/>
    <n v="9"/>
    <n v="0"/>
    <n v="10"/>
    <n v="13"/>
    <n v="0"/>
    <n v="1"/>
    <n v="0"/>
    <n v="45"/>
    <n v="10"/>
    <n v="0"/>
    <n v="121"/>
    <n v="0.40333333333333782"/>
    <n v="93"/>
    <n v="0.62"/>
    <n v="10"/>
    <n v="0.22222222222222177"/>
    <n v="13"/>
    <n v="0.43333333333333346"/>
    <n v="9"/>
    <n v="0.60000000000000009"/>
    <n v="0"/>
    <n v="1.3877787807814457E-16"/>
    <n v="1"/>
    <x v="0"/>
  </r>
  <r>
    <s v="CASTROL"/>
    <s v="DIWA2"/>
    <d v="2011-10-30T00:00:00"/>
    <s v="SIN"/>
    <s v="UPA400"/>
    <x v="7"/>
    <d v="2015-02-17T00:00:00"/>
    <n v="884498"/>
    <n v="8597"/>
    <n v="0"/>
    <n v="1"/>
    <m/>
    <n v="2"/>
    <n v="6.5380000000000003"/>
    <n v="30.02"/>
    <n v="1.03"/>
    <n v="0.2"/>
    <m/>
    <n v="8"/>
    <n v="9"/>
    <n v="1"/>
    <n v="0"/>
    <n v="2"/>
    <n v="2"/>
    <n v="0"/>
    <m/>
    <n v="0"/>
    <n v="29"/>
    <n v="0"/>
    <n v="0"/>
    <n v="8"/>
    <n v="2.6666666666670509E-2"/>
    <n v="9"/>
    <n v="5.9999999999997528E-2"/>
    <n v="2"/>
    <n v="4.4444444444443953E-2"/>
    <n v="2"/>
    <n v="6.6666666666666874E-2"/>
    <n v="1"/>
    <n v="6.666666666666686E-2"/>
    <n v="0"/>
    <n v="1.3877787807814457E-16"/>
    <n v="0"/>
    <x v="1"/>
  </r>
  <r>
    <s v="CASTROL"/>
    <s v="DIWA2"/>
    <d v="2011-10-30T00:00:00"/>
    <s v="SIN"/>
    <s v="UPA400"/>
    <x v="7"/>
    <d v="2014-12-09T00:00:00"/>
    <n v="868868"/>
    <n v="102964"/>
    <n v="0"/>
    <n v="3"/>
    <m/>
    <n v="2"/>
    <n v="7"/>
    <n v="34.4"/>
    <n v="1.45"/>
    <n v="0.03"/>
    <m/>
    <n v="69"/>
    <n v="51"/>
    <n v="3"/>
    <n v="0"/>
    <n v="8"/>
    <n v="7"/>
    <n v="0"/>
    <n v="0"/>
    <n v="0"/>
    <n v="32"/>
    <n v="6"/>
    <n v="1"/>
    <n v="69"/>
    <n v="0.23000000000000353"/>
    <n v="51"/>
    <n v="0.33999999999999714"/>
    <n v="8"/>
    <n v="0.17777777777777731"/>
    <n v="7"/>
    <n v="0.2333333333333335"/>
    <n v="3"/>
    <n v="0.20000000000000018"/>
    <n v="0"/>
    <n v="1.3877787807814457E-16"/>
    <n v="0"/>
    <x v="2"/>
  </r>
  <r>
    <s v="SHELL"/>
    <s v="DIWA2"/>
    <d v="2011-10-30T00:00:00"/>
    <s v="SIN"/>
    <s v="UPA400"/>
    <x v="7"/>
    <d v="2014-08-18T00:00:00"/>
    <n v="841176"/>
    <n v="66535"/>
    <n v="0"/>
    <n v="7"/>
    <m/>
    <n v="2"/>
    <n v="6.7"/>
    <n v="34.200000000000003"/>
    <n v="0.18"/>
    <n v="0.04"/>
    <m/>
    <n v="18"/>
    <n v="58"/>
    <n v="0"/>
    <n v="0"/>
    <n v="9"/>
    <n v="1"/>
    <n v="0"/>
    <n v="1"/>
    <n v="1"/>
    <n v="29"/>
    <n v="6"/>
    <n v="1"/>
    <n v="18"/>
    <n v="6.0000000000003849E-2"/>
    <n v="58"/>
    <n v="0.38666666666666372"/>
    <n v="9"/>
    <n v="0.19999999999999954"/>
    <n v="1"/>
    <n v="3.3333333333333541E-2"/>
    <n v="0"/>
    <n v="1.9428902930940239E-16"/>
    <n v="0"/>
    <n v="1.3877787807814457E-16"/>
    <n v="0"/>
    <x v="3"/>
  </r>
  <r>
    <s v="CASTROL"/>
    <s v="DIWA2"/>
    <d v="2011-10-30T00:00:00"/>
    <s v="SIN"/>
    <s v="UPA400"/>
    <x v="7"/>
    <d v="2014-03-21T00:00:00"/>
    <n v="808112"/>
    <n v="33471"/>
    <n v="0"/>
    <n v="5"/>
    <m/>
    <n v="2"/>
    <n v="7"/>
    <n v="34.700000000000003"/>
    <n v="1.25"/>
    <n v="0.03"/>
    <s v=""/>
    <n v="11"/>
    <n v="42"/>
    <n v="0"/>
    <n v="0"/>
    <n v="6"/>
    <n v="1"/>
    <n v="0"/>
    <n v="0"/>
    <n v="0"/>
    <n v="25"/>
    <n v="5"/>
    <n v="1"/>
    <n v="11"/>
    <n v="3.6666666666670511E-2"/>
    <n v="42"/>
    <n v="0.27999999999999725"/>
    <n v="6"/>
    <n v="0.13333333333333286"/>
    <n v="1"/>
    <n v="3.3333333333333541E-2"/>
    <n v="0"/>
    <n v="1.9428902930940239E-16"/>
    <n v="0"/>
    <n v="1.3877787807814457E-16"/>
    <n v="0"/>
    <x v="4"/>
  </r>
  <r>
    <s v="CASTROL"/>
    <s v="DIWA2"/>
    <d v="2011-10-30T00:00:00"/>
    <s v="SIN"/>
    <s v="UPA400"/>
    <x v="7"/>
    <d v="2013-05-04T00:00:00"/>
    <n v="742754"/>
    <n v="89924"/>
    <n v="0"/>
    <n v="2.2999999999999998"/>
    <n v="0"/>
    <n v="14.9"/>
    <n v="6.9"/>
    <n v="36.700000000000003"/>
    <m/>
    <n v="-1"/>
    <s v="Oscura"/>
    <n v="37.700000000000003"/>
    <n v="63"/>
    <n v="6.2"/>
    <n v="2.6"/>
    <n v="13"/>
    <n v="7.5"/>
    <n v="1"/>
    <n v="0"/>
    <n v="0"/>
    <n v="249.4"/>
    <n v="64.099999999999994"/>
    <n v="3.2"/>
    <n v="38"/>
    <n v="0.1266666666666704"/>
    <n v="63"/>
    <n v="0.41999999999999699"/>
    <n v="13"/>
    <n v="0.28888888888888842"/>
    <n v="8"/>
    <n v="0.26666666666666683"/>
    <n v="6"/>
    <n v="0.40000000000000013"/>
    <n v="3"/>
    <n v="0.30000000000000016"/>
    <n v="0"/>
    <x v="5"/>
  </r>
  <r>
    <s v="CASTROL"/>
    <s v="DIWA2"/>
    <d v="2011-10-30T00:00:00"/>
    <s v="SIN"/>
    <s v="UPA400"/>
    <x v="7"/>
    <d v="2012-12-06T00:00:00"/>
    <n v="712229"/>
    <n v="59737"/>
    <n v="0"/>
    <n v="0"/>
    <n v="0"/>
    <n v="7.8"/>
    <n v="6.7"/>
    <n v="36.9"/>
    <m/>
    <n v="-1"/>
    <s v="Oscura"/>
    <n v="19.5"/>
    <n v="24.9"/>
    <n v="1.6"/>
    <n v="1.7"/>
    <n v="3.4"/>
    <n v="8.6999999999999993"/>
    <n v="1"/>
    <n v="1.5"/>
    <n v="0"/>
    <n v="213.9"/>
    <n v="40.4"/>
    <n v="0.5"/>
    <n v="20"/>
    <n v="6.666666666667051E-2"/>
    <n v="25"/>
    <n v="0.16666666666666413"/>
    <n v="3"/>
    <n v="6.666666666666618E-2"/>
    <n v="9"/>
    <n v="0.30000000000000016"/>
    <n v="2"/>
    <n v="0.13333333333333353"/>
    <n v="2"/>
    <n v="0.20000000000000015"/>
    <n v="0"/>
    <x v="6"/>
  </r>
  <r>
    <s v="MOBIL"/>
    <s v="DIWA2"/>
    <d v="2013-08-27T00:00:00"/>
    <s v="SIN"/>
    <s v="O500 EURO V"/>
    <x v="8"/>
    <d v="2015-12-10T00:00:00"/>
    <n v="945897"/>
    <n v="11429"/>
    <n v="0"/>
    <n v="2"/>
    <m/>
    <n v="1"/>
    <n v="7"/>
    <n v="34.4"/>
    <n v="1.25"/>
    <n v="0.02"/>
    <m/>
    <n v="21"/>
    <n v="22"/>
    <n v="0"/>
    <n v="0"/>
    <n v="3"/>
    <n v="3"/>
    <n v="0"/>
    <n v="0"/>
    <n v="0"/>
    <n v="39"/>
    <n v="2"/>
    <n v="0"/>
    <n v="21"/>
    <n v="7.0000000000003837E-2"/>
    <n v="22"/>
    <n v="0.14666666666666417"/>
    <n v="3"/>
    <n v="6.666666666666618E-2"/>
    <n v="3"/>
    <n v="0.1000000000000002"/>
    <n v="0"/>
    <n v="1.9428902930940239E-16"/>
    <n v="0"/>
    <n v="1.3877787807814457E-16"/>
    <n v="1"/>
    <x v="0"/>
  </r>
  <r>
    <s v="CASTROL"/>
    <s v="DIWA2"/>
    <d v="2013-08-27T00:00:00"/>
    <s v="SIN"/>
    <s v="UPA400"/>
    <x v="8"/>
    <d v="2015-11-23T00:00:00"/>
    <n v="942900"/>
    <n v="8432"/>
    <n v="0"/>
    <n v="1"/>
    <m/>
    <n v="1"/>
    <n v="7"/>
    <m/>
    <m/>
    <n v="2.52"/>
    <m/>
    <n v="22"/>
    <n v="20"/>
    <n v="1"/>
    <n v="0"/>
    <n v="3"/>
    <n v="2"/>
    <n v="0"/>
    <n v="0"/>
    <n v="0"/>
    <n v="37"/>
    <n v="1"/>
    <n v="0"/>
    <n v="22"/>
    <n v="7.3333333333337164E-2"/>
    <n v="20"/>
    <n v="0.13333333333333086"/>
    <n v="3"/>
    <n v="6.666666666666618E-2"/>
    <n v="2"/>
    <n v="6.6666666666666874E-2"/>
    <n v="1"/>
    <n v="6.666666666666686E-2"/>
    <n v="0"/>
    <n v="1.3877787807814457E-16"/>
    <n v="0"/>
    <x v="1"/>
  </r>
  <r>
    <s v="CASTROL"/>
    <s v="DIWA2"/>
    <d v="2013-08-27T00:00:00"/>
    <s v="SIN"/>
    <s v="UPA400"/>
    <x v="8"/>
    <d v="2015-10-09T00:00:00"/>
    <n v="934468"/>
    <n v="58567"/>
    <n v="0"/>
    <n v="4"/>
    <m/>
    <n v="1"/>
    <n v="6"/>
    <m/>
    <m/>
    <n v="0.05"/>
    <m/>
    <n v="50"/>
    <n v="53"/>
    <n v="3"/>
    <n v="0"/>
    <n v="12"/>
    <n v="5"/>
    <n v="1"/>
    <n v="0"/>
    <n v="0"/>
    <n v="34"/>
    <n v="4"/>
    <n v="1"/>
    <n v="50"/>
    <n v="0.16666666666667032"/>
    <n v="53"/>
    <n v="0.35333333333333045"/>
    <n v="12"/>
    <n v="0.26666666666666622"/>
    <n v="5"/>
    <n v="0.16666666666666685"/>
    <n v="3"/>
    <n v="0.20000000000000018"/>
    <n v="0"/>
    <n v="1.3877787807814457E-16"/>
    <n v="0"/>
    <x v="2"/>
  </r>
  <r>
    <s v="CASTROL"/>
    <s v="DIWA2"/>
    <d v="2013-08-27T00:00:00"/>
    <s v="SIN"/>
    <s v="UPA400"/>
    <x v="8"/>
    <d v="2015-08-24T00:00:00"/>
    <n v="925697"/>
    <n v="49796"/>
    <n v="0"/>
    <n v="4"/>
    <m/>
    <n v="1"/>
    <n v="6"/>
    <m/>
    <m/>
    <n v="0.38"/>
    <m/>
    <n v="23"/>
    <n v="30"/>
    <n v="1"/>
    <n v="0"/>
    <n v="8"/>
    <n v="3"/>
    <n v="0"/>
    <n v="0"/>
    <n v="0"/>
    <n v="29"/>
    <n v="2"/>
    <n v="0"/>
    <n v="23"/>
    <n v="7.6666666666670491E-2"/>
    <n v="30"/>
    <n v="0.1999999999999974"/>
    <n v="8"/>
    <n v="0.17777777777777731"/>
    <n v="3"/>
    <n v="0.1000000000000002"/>
    <n v="1"/>
    <n v="6.666666666666686E-2"/>
    <n v="0"/>
    <n v="1.3877787807814457E-16"/>
    <n v="0"/>
    <x v="3"/>
  </r>
  <r>
    <s v="CASTROL"/>
    <s v="DIWA2"/>
    <d v="2013-08-27T00:00:00"/>
    <s v="SIN"/>
    <s v="UPA400"/>
    <x v="8"/>
    <d v="2015-02-17T00:00:00"/>
    <n v="888013"/>
    <n v="65765"/>
    <n v="0"/>
    <n v="5"/>
    <m/>
    <n v="4"/>
    <n v="6.1959999999999997"/>
    <n v="29.35"/>
    <n v="0.96"/>
    <n v="1.17"/>
    <m/>
    <n v="59"/>
    <n v="76"/>
    <n v="20"/>
    <n v="0"/>
    <n v="12"/>
    <n v="5"/>
    <n v="0"/>
    <m/>
    <n v="1"/>
    <n v="37"/>
    <n v="8"/>
    <n v="1"/>
    <n v="59"/>
    <n v="0.19666666666667026"/>
    <n v="76"/>
    <n v="0.50666666666666349"/>
    <n v="12"/>
    <n v="0.26666666666666622"/>
    <n v="5"/>
    <n v="0.16666666666666685"/>
    <n v="20"/>
    <n v="1"/>
    <n v="0"/>
    <n v="1.3877787807814457E-16"/>
    <n v="0"/>
    <x v="4"/>
  </r>
  <r>
    <s v="CASTROL"/>
    <s v="DIWA2"/>
    <d v="2013-08-27T00:00:00"/>
    <s v="SIN"/>
    <s v="UPA400"/>
    <x v="8"/>
    <d v="2015-01-08T00:00:00"/>
    <n v="881627"/>
    <n v="59379"/>
    <n v="0"/>
    <n v="5"/>
    <m/>
    <n v="3"/>
    <n v="6.3"/>
    <n v="30.6"/>
    <n v="1.2"/>
    <n v="1.03"/>
    <m/>
    <n v="58"/>
    <n v="69"/>
    <n v="21"/>
    <n v="0"/>
    <n v="11"/>
    <n v="5"/>
    <n v="0"/>
    <n v="0"/>
    <n v="1"/>
    <n v="36"/>
    <n v="9"/>
    <n v="1"/>
    <n v="58"/>
    <n v="0.19333333333333694"/>
    <n v="69"/>
    <n v="0.45999999999999691"/>
    <n v="11"/>
    <n v="0.24444444444444399"/>
    <n v="5"/>
    <n v="0.16666666666666685"/>
    <n v="21"/>
    <n v="1"/>
    <n v="0"/>
    <n v="1.3877787807814457E-16"/>
    <n v="0"/>
    <x v="5"/>
  </r>
  <r>
    <s v="SHELL"/>
    <s v="DIWA2"/>
    <d v="2013-08-27T00:00:00"/>
    <s v="SIN"/>
    <s v="UPA400"/>
    <x v="8"/>
    <d v="2014-06-05T00:00:00"/>
    <n v="825172"/>
    <n v="59268"/>
    <n v="0"/>
    <n v="2"/>
    <m/>
    <n v="5"/>
    <n v="7.1"/>
    <n v="36.5"/>
    <n v="1.07"/>
    <n v="0.03"/>
    <s v="   CLARA"/>
    <n v="31"/>
    <n v="20"/>
    <n v="2"/>
    <n v="0"/>
    <n v="4"/>
    <n v="4"/>
    <n v="0"/>
    <n v="0"/>
    <n v="0"/>
    <n v="22"/>
    <n v="1"/>
    <n v="0"/>
    <n v="31"/>
    <n v="0.10333333333333711"/>
    <n v="20"/>
    <n v="0.13333333333333086"/>
    <n v="4"/>
    <n v="8.8888888888888407E-2"/>
    <n v="4"/>
    <n v="0.13333333333333353"/>
    <n v="2"/>
    <n v="0.13333333333333353"/>
    <n v="0"/>
    <n v="1.3877787807814457E-16"/>
    <n v="0"/>
    <x v="6"/>
  </r>
  <r>
    <s v="CASTROL"/>
    <s v="DIWA2"/>
    <d v="2013-08-27T00:00:00"/>
    <s v="SIN"/>
    <s v="UPA400"/>
    <x v="8"/>
    <d v="2014-01-16T00:00:00"/>
    <n v="794535"/>
    <n v="28631"/>
    <n v="0"/>
    <n v="2"/>
    <m/>
    <n v="4"/>
    <n v="7.1"/>
    <n v="36.4"/>
    <n v="1"/>
    <n v="0"/>
    <s v="Clara"/>
    <n v="29"/>
    <n v="27"/>
    <n v="0"/>
    <n v="0"/>
    <n v="3"/>
    <n v="3"/>
    <n v="0"/>
    <n v="0"/>
    <n v="0"/>
    <n v="26"/>
    <n v="5"/>
    <n v="1"/>
    <n v="29"/>
    <n v="9.6666666666670453E-2"/>
    <n v="27"/>
    <n v="0.17999999999999744"/>
    <n v="3"/>
    <n v="6.666666666666618E-2"/>
    <n v="3"/>
    <n v="0.1000000000000002"/>
    <n v="0"/>
    <n v="1.9428902930940239E-16"/>
    <n v="0"/>
    <n v="1.3877787807814457E-16"/>
    <n v="0"/>
    <x v="7"/>
  </r>
  <r>
    <s v="CASTROL"/>
    <s v="DIWA2"/>
    <d v="2013-08-27T00:00:00"/>
    <s v="CON"/>
    <s v="UPA400"/>
    <x v="8"/>
    <d v="2013-05-24T00:00:00"/>
    <n v="748845"/>
    <n v="29590"/>
    <n v="0"/>
    <n v="25.9"/>
    <n v="0"/>
    <n v="3.4"/>
    <n v="7.1"/>
    <n v="36.5"/>
    <m/>
    <n v="-1"/>
    <s v="Oscura"/>
    <n v="33.5"/>
    <n v="29.9"/>
    <n v="1.2"/>
    <n v="1.2"/>
    <n v="5"/>
    <n v="3.4"/>
    <n v="1"/>
    <n v="0"/>
    <n v="0"/>
    <n v="73.7"/>
    <n v="19.7"/>
    <n v="13.1"/>
    <n v="34"/>
    <n v="0.11333333333333709"/>
    <n v="30"/>
    <n v="0.1999999999999974"/>
    <n v="5"/>
    <n v="0.11111111111111063"/>
    <n v="3"/>
    <n v="0.1000000000000002"/>
    <n v="1"/>
    <n v="6.666666666666686E-2"/>
    <n v="1"/>
    <n v="0.10000000000000014"/>
    <n v="0"/>
    <x v="8"/>
  </r>
  <r>
    <s v="CASTROL"/>
    <s v="DIWA2"/>
    <d v="2013-08-27T00:00:00"/>
    <s v="CON"/>
    <s v="UPA400"/>
    <x v="8"/>
    <d v="2012-12-20T00:00:00"/>
    <n v="719255"/>
    <n v="118033"/>
    <n v="0"/>
    <n v="0"/>
    <n v="0"/>
    <n v="6.2"/>
    <n v="6.9"/>
    <n v="37"/>
    <m/>
    <n v="-1"/>
    <s v="Oscura"/>
    <n v="36.4"/>
    <n v="0.8"/>
    <n v="1.1000000000000001"/>
    <n v="0.7"/>
    <n v="2.6"/>
    <n v="5.7"/>
    <n v="1.5"/>
    <n v="0.2"/>
    <n v="0"/>
    <n v="140"/>
    <n v="36.799999999999997"/>
    <n v="0.6"/>
    <n v="36"/>
    <n v="0.12000000000000374"/>
    <n v="1"/>
    <n v="6.6666666666641847E-3"/>
    <n v="3"/>
    <n v="6.666666666666618E-2"/>
    <n v="6"/>
    <n v="0.20000000000000018"/>
    <n v="1"/>
    <n v="6.666666666666686E-2"/>
    <n v="1"/>
    <n v="0.10000000000000014"/>
    <n v="0"/>
    <x v="9"/>
  </r>
  <r>
    <s v="CASTROL"/>
    <s v="DIWA2"/>
    <d v="2013-08-27T00:00:00"/>
    <s v="CON"/>
    <s v="UPA400"/>
    <x v="8"/>
    <d v="2012-10-13T00:00:00"/>
    <n v="702393"/>
    <n v="101171"/>
    <n v="0"/>
    <n v="0"/>
    <n v="0"/>
    <n v="5.7"/>
    <n v="6.9"/>
    <n v="42.5"/>
    <m/>
    <m/>
    <s v="Oscura"/>
    <n v="68.5"/>
    <n v="23.6"/>
    <n v="0.7"/>
    <n v="1.4"/>
    <n v="6.2"/>
    <n v="10.3"/>
    <n v="1.4"/>
    <n v="0"/>
    <n v="0"/>
    <n v="229.8"/>
    <n v="46.7"/>
    <n v="26.7"/>
    <n v="69"/>
    <n v="0.23000000000000353"/>
    <n v="24"/>
    <n v="0.15999999999999748"/>
    <n v="6"/>
    <n v="0.13333333333333286"/>
    <n v="10"/>
    <n v="0.33339999999999997"/>
    <n v="1"/>
    <n v="6.666666666666686E-2"/>
    <n v="1"/>
    <n v="0.10000000000000014"/>
    <n v="0"/>
    <x v="10"/>
  </r>
  <r>
    <s v="CASTROL"/>
    <s v="DIWA2"/>
    <d v="2014-04-17T00:00:00"/>
    <s v="SIN"/>
    <s v="UPA400"/>
    <x v="9"/>
    <d v="2015-02-19T00:00:00"/>
    <n v="891269"/>
    <n v="2920"/>
    <n v="0"/>
    <n v="1"/>
    <m/>
    <n v="2"/>
    <n v="6.6289999999999996"/>
    <n v="30.77"/>
    <n v="0.97"/>
    <n v="0.15"/>
    <m/>
    <n v="33"/>
    <n v="18"/>
    <n v="18"/>
    <n v="0"/>
    <n v="3"/>
    <n v="3"/>
    <n v="0"/>
    <m/>
    <n v="0"/>
    <n v="43"/>
    <n v="2"/>
    <n v="0"/>
    <n v="33"/>
    <n v="0.11000000000000376"/>
    <n v="18"/>
    <n v="0.11999999999999754"/>
    <n v="3"/>
    <n v="6.666666666666618E-2"/>
    <n v="3"/>
    <n v="0.1000000000000002"/>
    <n v="18"/>
    <n v="1"/>
    <n v="0"/>
    <n v="1.3877787807814457E-16"/>
    <n v="1"/>
    <x v="0"/>
  </r>
  <r>
    <s v="CASTROL"/>
    <s v="DIWA2"/>
    <d v="2014-04-17T00:00:00"/>
    <s v="SIN"/>
    <s v="UPA400"/>
    <x v="9"/>
    <d v="2015-02-09T00:00:00"/>
    <n v="888349"/>
    <n v="87945"/>
    <n v="0"/>
    <n v="4"/>
    <m/>
    <n v="4"/>
    <n v="6"/>
    <m/>
    <m/>
    <n v="0.59"/>
    <m/>
    <n v="86"/>
    <n v="53"/>
    <n v="65"/>
    <n v="0"/>
    <n v="10"/>
    <n v="6"/>
    <n v="1"/>
    <n v="1"/>
    <n v="0"/>
    <n v="79"/>
    <n v="8"/>
    <n v="1"/>
    <n v="86"/>
    <n v="0.2866666666666704"/>
    <n v="53"/>
    <n v="0.35333333333333045"/>
    <n v="10"/>
    <n v="0.22222222222222177"/>
    <n v="6"/>
    <n v="0.20000000000000018"/>
    <n v="65"/>
    <n v="1"/>
    <n v="0"/>
    <n v="1.3877787807814457E-16"/>
    <n v="0"/>
    <x v="1"/>
  </r>
  <r>
    <s v="SHELL"/>
    <s v="DIWA2"/>
    <d v="2014-04-17T00:00:00"/>
    <s v="SIN"/>
    <s v="UPA400"/>
    <x v="9"/>
    <d v="2014-12-08T00:00:00"/>
    <n v="877230"/>
    <n v="54982"/>
    <n v="0"/>
    <n v="5"/>
    <m/>
    <n v="3"/>
    <n v="6.3"/>
    <m/>
    <m/>
    <n v="1.05"/>
    <m/>
    <n v="64"/>
    <n v="74"/>
    <n v="23"/>
    <n v="0"/>
    <n v="11"/>
    <n v="6"/>
    <n v="0"/>
    <n v="1"/>
    <n v="1"/>
    <n v="42"/>
    <n v="9"/>
    <n v="1"/>
    <n v="64"/>
    <n v="0.2133333333333369"/>
    <n v="74"/>
    <n v="0.49333333333333018"/>
    <n v="11"/>
    <n v="0.24444444444444399"/>
    <n v="6"/>
    <n v="0.20000000000000018"/>
    <n v="23"/>
    <n v="1"/>
    <n v="0"/>
    <n v="1.3877787807814457E-16"/>
    <n v="0"/>
    <x v="2"/>
  </r>
  <r>
    <s v="SHELL"/>
    <s v="DIWA2"/>
    <d v="2014-04-17T00:00:00"/>
    <s v="SIN"/>
    <s v="UPA400"/>
    <x v="9"/>
    <d v="2014-11-15T00:00:00"/>
    <n v="870699"/>
    <n v="48451"/>
    <n v="0"/>
    <n v="4"/>
    <m/>
    <n v="2"/>
    <n v="6.1"/>
    <m/>
    <m/>
    <n v="0.1"/>
    <m/>
    <n v="22"/>
    <n v="36"/>
    <n v="1"/>
    <n v="0"/>
    <n v="6"/>
    <n v="0"/>
    <n v="0"/>
    <n v="0"/>
    <n v="1"/>
    <n v="26"/>
    <n v="5"/>
    <n v="1"/>
    <n v="22"/>
    <n v="7.3333333333337164E-2"/>
    <n v="36"/>
    <n v="0.23999999999999733"/>
    <n v="6"/>
    <n v="0.13333333333333286"/>
    <n v="0"/>
    <n v="2.0816681711721685E-16"/>
    <n v="1"/>
    <n v="6.666666666666686E-2"/>
    <n v="0"/>
    <n v="1.3877787807814457E-16"/>
    <n v="0"/>
    <x v="3"/>
  </r>
  <r>
    <s v="SHELL"/>
    <s v="DIWA2"/>
    <d v="2014-04-17T00:00:00"/>
    <s v="CON"/>
    <s v="UPA400"/>
    <x v="9"/>
    <d v="2013-12-11T00:00:00"/>
    <n v="795064"/>
    <n v="29533"/>
    <n v="0"/>
    <n v="3"/>
    <n v="0"/>
    <n v="1"/>
    <n v="7.2"/>
    <n v="37.1"/>
    <n v="1"/>
    <n v="0.1"/>
    <s v="Clara"/>
    <n v="13"/>
    <n v="38"/>
    <n v="1"/>
    <n v="0"/>
    <n v="2"/>
    <n v="2"/>
    <n v="0"/>
    <n v="0"/>
    <n v="0"/>
    <n v="29"/>
    <n v="3"/>
    <n v="0"/>
    <n v="13"/>
    <n v="4.3333333333337179E-2"/>
    <n v="38"/>
    <n v="0.25333333333333063"/>
    <n v="2"/>
    <n v="4.4444444444443953E-2"/>
    <n v="2"/>
    <n v="6.6666666666666874E-2"/>
    <n v="1"/>
    <n v="6.666666666666686E-2"/>
    <n v="0"/>
    <n v="1.3877787807814457E-16"/>
    <n v="0"/>
    <x v="4"/>
  </r>
  <r>
    <s v="SHELL"/>
    <s v="DIWA2"/>
    <d v="2014-04-17T00:00:00"/>
    <s v="CON"/>
    <s v="UPA400"/>
    <x v="9"/>
    <d v="2013-07-03T00:00:00"/>
    <n v="765530"/>
    <n v="120785"/>
    <n v="0"/>
    <n v="0"/>
    <n v="-1"/>
    <n v="3"/>
    <n v="7.1"/>
    <n v="38.5"/>
    <n v="0.9"/>
    <n v="0"/>
    <s v="Clara"/>
    <n v="26"/>
    <n v="47"/>
    <n v="3"/>
    <n v="0"/>
    <n v="5"/>
    <n v="2"/>
    <n v="0"/>
    <n v="0"/>
    <n v="-1"/>
    <n v="31"/>
    <n v="3"/>
    <n v="1"/>
    <n v="26"/>
    <n v="8.6666666666670472E-2"/>
    <n v="47"/>
    <n v="0.31333333333333052"/>
    <n v="5"/>
    <n v="0.11111111111111063"/>
    <n v="2"/>
    <n v="6.6666666666666874E-2"/>
    <n v="3"/>
    <n v="0.20000000000000018"/>
    <n v="0"/>
    <n v="1.3877787807814457E-16"/>
    <n v="0"/>
    <x v="5"/>
  </r>
  <r>
    <s v="CASTROL"/>
    <s v="DIWA2"/>
    <d v="2014-04-17T00:00:00"/>
    <s v="CON"/>
    <s v="UPA400"/>
    <x v="9"/>
    <d v="2012-12-26T00:00:00"/>
    <n v="727988"/>
    <n v="83434"/>
    <n v="0"/>
    <n v="0"/>
    <n v="0"/>
    <n v="4.9000000000000004"/>
    <n v="7"/>
    <n v="36.9"/>
    <m/>
    <n v="-1"/>
    <s v="Oscura"/>
    <n v="62.9"/>
    <n v="1"/>
    <n v="3.7"/>
    <n v="3.6"/>
    <n v="0.9"/>
    <n v="16.100000000000001"/>
    <n v="0.5"/>
    <n v="0.4"/>
    <n v="0"/>
    <n v="232.7"/>
    <n v="28.9"/>
    <n v="2"/>
    <n v="63"/>
    <n v="0.21000000000000357"/>
    <n v="1"/>
    <n v="6.6666666666641847E-3"/>
    <n v="1"/>
    <n v="2.222222222222173E-2"/>
    <n v="16"/>
    <n v="0.53333333333333344"/>
    <n v="4"/>
    <n v="0.26666666666666683"/>
    <n v="4"/>
    <n v="0.40000000000000013"/>
    <n v="0"/>
    <x v="6"/>
  </r>
  <r>
    <s v="CASTROL"/>
    <s v="DIWA2"/>
    <d v="2014-04-17T00:00:00"/>
    <s v="CON"/>
    <s v="UPA400"/>
    <x v="9"/>
    <d v="2012-10-24T00:00:00"/>
    <n v="715275"/>
    <n v="70721"/>
    <n v="0"/>
    <n v="0"/>
    <n v="0"/>
    <n v="7.7"/>
    <n v="6.8"/>
    <n v="37.4"/>
    <m/>
    <n v="-1"/>
    <s v="Oscura"/>
    <n v="6.6"/>
    <n v="41.5"/>
    <n v="3.4"/>
    <n v="0"/>
    <n v="6.4"/>
    <n v="4.2"/>
    <n v="0.7"/>
    <n v="0"/>
    <n v="0"/>
    <n v="51.8"/>
    <n v="14.7"/>
    <n v="0.5"/>
    <n v="7"/>
    <n v="2.3333333333337175E-2"/>
    <n v="42"/>
    <n v="0.27999999999999725"/>
    <n v="6"/>
    <n v="0.13333333333333286"/>
    <n v="4"/>
    <n v="0.13333333333333353"/>
    <n v="3"/>
    <n v="0.20000000000000018"/>
    <n v="0"/>
    <n v="1.3877787807814457E-16"/>
    <n v="0"/>
    <x v="7"/>
  </r>
  <r>
    <s v="CASTROL"/>
    <s v="DIWA2"/>
    <d v="2014-04-17T00:00:00"/>
    <s v="CON"/>
    <s v="UPA400"/>
    <x v="9"/>
    <d v="2012-06-06T00:00:00"/>
    <n v="684972"/>
    <n v="40418"/>
    <n v="0"/>
    <n v="0.8"/>
    <n v="0"/>
    <n v="8.1"/>
    <n v="6.3"/>
    <n v="36.5"/>
    <m/>
    <n v="-1"/>
    <s v="Oscura"/>
    <n v="28"/>
    <n v="86.4"/>
    <n v="5.0999999999999996"/>
    <n v="0.6"/>
    <n v="8.1"/>
    <n v="8.4"/>
    <n v="1"/>
    <n v="0"/>
    <n v="0"/>
    <n v="92.7"/>
    <n v="30"/>
    <n v="2.9"/>
    <n v="28"/>
    <n v="9.3333333333337126E-2"/>
    <n v="86"/>
    <n v="0.57333333333333059"/>
    <n v="8"/>
    <n v="0.17777777777777731"/>
    <n v="8"/>
    <n v="0.26666666666666683"/>
    <n v="5"/>
    <n v="0.33333333333333348"/>
    <n v="1"/>
    <n v="0.10000000000000014"/>
    <n v="0"/>
    <x v="8"/>
  </r>
  <r>
    <s v="CASTROL"/>
    <s v="DIWA2"/>
    <d v="2014-01-10T00:00:00"/>
    <s v="SIN"/>
    <s v="UPA400"/>
    <x v="10"/>
    <d v="2015-08-24T00:00:00"/>
    <n v="931973"/>
    <n v="43624"/>
    <n v="0"/>
    <n v="4"/>
    <m/>
    <n v="2"/>
    <n v="6.1"/>
    <m/>
    <m/>
    <n v="0.14000000000000001"/>
    <m/>
    <n v="65"/>
    <n v="38"/>
    <n v="19"/>
    <n v="0"/>
    <n v="7"/>
    <n v="4"/>
    <n v="0"/>
    <n v="0"/>
    <n v="0"/>
    <n v="44"/>
    <n v="5"/>
    <n v="1"/>
    <n v="65"/>
    <n v="0.21666666666667023"/>
    <n v="38"/>
    <n v="0.25333333333333063"/>
    <n v="7"/>
    <n v="0.15555555555555509"/>
    <n v="4"/>
    <n v="0.13333333333333353"/>
    <n v="19"/>
    <n v="1"/>
    <n v="0"/>
    <n v="1.3877787807814457E-16"/>
    <n v="1"/>
    <x v="0"/>
  </r>
  <r>
    <s v="CASTROL"/>
    <s v="DIWA2"/>
    <d v="2014-01-10T00:00:00"/>
    <s v="SIN"/>
    <s v="UPA400"/>
    <x v="10"/>
    <d v="2015-02-17T00:00:00"/>
    <n v="885755"/>
    <n v="51615"/>
    <n v="0"/>
    <n v="6"/>
    <m/>
    <n v="1"/>
    <n v="5.9889999999999999"/>
    <n v="28.29"/>
    <n v="0.92"/>
    <n v="0.23"/>
    <m/>
    <n v="33"/>
    <n v="40"/>
    <n v="2"/>
    <n v="0"/>
    <n v="21"/>
    <n v="4"/>
    <n v="0"/>
    <m/>
    <n v="0"/>
    <n v="30"/>
    <n v="2"/>
    <n v="0"/>
    <n v="33"/>
    <n v="0.11000000000000376"/>
    <n v="40"/>
    <n v="0.26666666666666394"/>
    <n v="21"/>
    <n v="0.46666666666666601"/>
    <n v="4"/>
    <n v="0.13333333333333353"/>
    <n v="2"/>
    <n v="0.13333333333333353"/>
    <n v="0"/>
    <n v="1.3877787807814457E-16"/>
    <n v="0"/>
    <x v="1"/>
  </r>
  <r>
    <s v="CASTROL"/>
    <s v="DIWA2"/>
    <d v="2014-01-10T00:00:00"/>
    <s v="SIN"/>
    <s v="UPA400"/>
    <x v="10"/>
    <d v="2014-12-17T00:00:00"/>
    <n v="873979"/>
    <n v="39839"/>
    <n v="0"/>
    <n v="5"/>
    <m/>
    <n v="1"/>
    <n v="6.2"/>
    <m/>
    <m/>
    <n v="0.05"/>
    <m/>
    <n v="25"/>
    <n v="40"/>
    <n v="2"/>
    <n v="0"/>
    <n v="13"/>
    <n v="3"/>
    <n v="1"/>
    <n v="0"/>
    <n v="0"/>
    <n v="28"/>
    <n v="4"/>
    <n v="1"/>
    <n v="25"/>
    <n v="8.3333333333337145E-2"/>
    <n v="40"/>
    <n v="0.26666666666666394"/>
    <n v="13"/>
    <n v="0.28888888888888842"/>
    <n v="3"/>
    <n v="0.1000000000000002"/>
    <n v="2"/>
    <n v="0.13333333333333353"/>
    <n v="0"/>
    <n v="1.3877787807814457E-16"/>
    <n v="0"/>
    <x v="2"/>
  </r>
  <r>
    <s v="SHELL"/>
    <s v="DIWA2"/>
    <d v="2014-01-10T00:00:00"/>
    <s v="SIN"/>
    <s v="UPA400"/>
    <x v="10"/>
    <d v="2014-12-06T00:00:00"/>
    <n v="875817"/>
    <n v="75413"/>
    <n v="0"/>
    <n v="4"/>
    <m/>
    <n v="4"/>
    <n v="6.1"/>
    <m/>
    <m/>
    <n v="0.56999999999999995"/>
    <m/>
    <n v="87"/>
    <n v="62"/>
    <n v="80"/>
    <n v="0"/>
    <n v="11"/>
    <n v="7"/>
    <n v="0"/>
    <n v="1"/>
    <n v="0"/>
    <n v="72"/>
    <n v="10"/>
    <n v="1"/>
    <n v="87"/>
    <n v="0.29000000000000375"/>
    <n v="62"/>
    <n v="0.41333333333333033"/>
    <n v="11"/>
    <n v="0.24444444444444399"/>
    <n v="7"/>
    <n v="0.2333333333333335"/>
    <n v="80"/>
    <n v="1"/>
    <n v="0"/>
    <n v="1.3877787807814457E-16"/>
    <n v="0"/>
    <x v="3"/>
  </r>
  <r>
    <s v="SHELL"/>
    <s v="DIWA2"/>
    <d v="2014-01-10T00:00:00"/>
    <s v="SIN"/>
    <s v="UPA400"/>
    <x v="10"/>
    <d v="2014-10-29T00:00:00"/>
    <n v="865789"/>
    <n v="65385"/>
    <n v="0"/>
    <n v="4"/>
    <m/>
    <n v="1"/>
    <n v="6.5"/>
    <m/>
    <m/>
    <n v="0.6"/>
    <m/>
    <n v="31"/>
    <n v="31"/>
    <n v="3"/>
    <n v="0"/>
    <n v="6"/>
    <n v="2"/>
    <n v="0"/>
    <n v="0"/>
    <n v="0"/>
    <n v="74"/>
    <n v="6"/>
    <n v="1"/>
    <n v="31"/>
    <n v="0.10333333333333711"/>
    <n v="31"/>
    <n v="0.20666666666666406"/>
    <n v="6"/>
    <n v="0.13333333333333286"/>
    <n v="2"/>
    <n v="6.6666666666666874E-2"/>
    <n v="3"/>
    <n v="0.20000000000000018"/>
    <n v="0"/>
    <n v="1.3877787807814457E-16"/>
    <n v="0"/>
    <x v="4"/>
  </r>
  <r>
    <s v="SHELL"/>
    <s v="DIWA2"/>
    <d v="2014-01-10T00:00:00"/>
    <s v="SIN"/>
    <s v="UPA400"/>
    <x v="10"/>
    <d v="2014-04-11T00:00:00"/>
    <n v="821197"/>
    <n v="20793"/>
    <n v="0"/>
    <n v="5"/>
    <m/>
    <n v="3"/>
    <n v="6.5"/>
    <s v=""/>
    <s v=""/>
    <n v="0.68"/>
    <s v=""/>
    <n v="41"/>
    <n v="40"/>
    <n v="6"/>
    <n v="0"/>
    <n v="8"/>
    <n v="3"/>
    <n v="0"/>
    <n v="0"/>
    <n v="1"/>
    <n v="29"/>
    <n v="7"/>
    <n v="1"/>
    <n v="41"/>
    <n v="0.13666666666667038"/>
    <n v="40"/>
    <n v="0.26666666666666394"/>
    <n v="8"/>
    <n v="0.17777777777777731"/>
    <n v="3"/>
    <n v="0.1000000000000002"/>
    <n v="6"/>
    <n v="0.40000000000000013"/>
    <n v="0"/>
    <n v="1.3877787807814457E-16"/>
    <n v="0"/>
    <x v="5"/>
  </r>
  <r>
    <s v="SHELL"/>
    <s v="DIWA2"/>
    <d v="2014-01-10T00:00:00"/>
    <s v="CON"/>
    <s v="UPA400"/>
    <x v="10"/>
    <d v="2013-11-02T00:00:00"/>
    <n v="788142"/>
    <n v="121467"/>
    <n v="0"/>
    <n v="6"/>
    <n v="0"/>
    <n v="6"/>
    <n v="7.1"/>
    <n v="35.200000000000003"/>
    <n v="0.1"/>
    <n v="0.1"/>
    <s v="Clara"/>
    <n v="249"/>
    <n v="123"/>
    <n v="14"/>
    <n v="1"/>
    <n v="19"/>
    <n v="17"/>
    <n v="0"/>
    <n v="1"/>
    <n v="0"/>
    <n v="43"/>
    <n v="13"/>
    <n v="2"/>
    <n v="249"/>
    <n v="0.83"/>
    <n v="123"/>
    <n v="0.81999999999999884"/>
    <n v="19"/>
    <n v="0.42222222222222161"/>
    <n v="17"/>
    <n v="0.56666666666666676"/>
    <n v="14"/>
    <n v="0.93333333333333335"/>
    <n v="1"/>
    <n v="0.10000000000000014"/>
    <n v="0"/>
    <x v="6"/>
  </r>
  <r>
    <s v="SHELL"/>
    <s v="DIWA2"/>
    <d v="2014-01-10T00:00:00"/>
    <s v="CON"/>
    <s v="UPA400"/>
    <x v="10"/>
    <d v="2013-06-25T00:00:00"/>
    <n v="762325"/>
    <n v="95650"/>
    <n v="0"/>
    <n v="6"/>
    <n v="-1"/>
    <n v="6"/>
    <n v="7.1"/>
    <n v="37.799999999999997"/>
    <n v="0.1"/>
    <n v="0.1"/>
    <s v="Clara"/>
    <n v="274"/>
    <n v="129"/>
    <n v="16"/>
    <n v="0"/>
    <n v="17"/>
    <n v="16"/>
    <n v="0"/>
    <n v="1"/>
    <n v="-1"/>
    <n v="48"/>
    <n v="16"/>
    <n v="2"/>
    <n v="274"/>
    <n v="0.91333333333333422"/>
    <n v="129"/>
    <n v="0.8599999999999991"/>
    <n v="17"/>
    <n v="0.37777777777777721"/>
    <n v="16"/>
    <n v="0.53333333333333344"/>
    <n v="16"/>
    <n v="1"/>
    <n v="0"/>
    <n v="1.3877787807814457E-16"/>
    <n v="0"/>
    <x v="7"/>
  </r>
  <r>
    <s v="CASTROL"/>
    <s v="DIWA2"/>
    <d v="2014-01-10T00:00:00"/>
    <s v="CON"/>
    <s v="UPA400"/>
    <x v="10"/>
    <d v="2013-02-05T00:00:00"/>
    <n v="733581"/>
    <n v="66906"/>
    <n v="0"/>
    <n v="3.4"/>
    <n v="0"/>
    <n v="8.6"/>
    <n v="6.9"/>
    <n v="35.4"/>
    <m/>
    <n v="-1"/>
    <s v="Oscura"/>
    <n v="244.9"/>
    <n v="113.2"/>
    <n v="8.8000000000000007"/>
    <n v="2.9"/>
    <n v="13.8"/>
    <n v="16.2"/>
    <n v="0.4"/>
    <n v="0"/>
    <n v="0"/>
    <n v="77.599999999999994"/>
    <n v="37.200000000000003"/>
    <n v="2"/>
    <n v="245"/>
    <n v="0.81666666666666854"/>
    <n v="113"/>
    <n v="0.75333333333333174"/>
    <n v="14"/>
    <n v="0.31111111111111062"/>
    <n v="16"/>
    <n v="0.53333333333333344"/>
    <n v="9"/>
    <n v="0.60000000000000009"/>
    <n v="3"/>
    <n v="0.30000000000000016"/>
    <n v="0"/>
    <x v="8"/>
  </r>
  <r>
    <s v="CASTROL"/>
    <s v="DIWA2"/>
    <d v="2014-01-10T00:00:00"/>
    <s v="CON"/>
    <s v="UPA400"/>
    <x v="10"/>
    <d v="2012-09-20T00:00:00"/>
    <n v="702745"/>
    <n v="36070"/>
    <n v="0"/>
    <n v="0"/>
    <n v="0"/>
    <n v="8"/>
    <n v="6.9"/>
    <n v="39.799999999999997"/>
    <m/>
    <n v="-1"/>
    <s v="Oscura"/>
    <n v="69.900000000000006"/>
    <n v="60"/>
    <n v="8.4"/>
    <n v="4.3"/>
    <n v="10.1"/>
    <n v="14.2"/>
    <n v="0.9"/>
    <n v="2.2999999999999998"/>
    <n v="0"/>
    <n v="259.60000000000002"/>
    <n v="56.5"/>
    <n v="12.9"/>
    <n v="70"/>
    <n v="0.23333333333333686"/>
    <n v="60"/>
    <n v="0.39999999999999702"/>
    <n v="10"/>
    <n v="0.22222222222222177"/>
    <n v="14"/>
    <n v="0.46666666666666679"/>
    <n v="8"/>
    <n v="0.53333333333333344"/>
    <n v="4"/>
    <n v="0.40000000000000013"/>
    <n v="0"/>
    <x v="9"/>
  </r>
  <r>
    <s v="Shell ATF VM Plus"/>
    <s v="DIWA2"/>
    <d v="2009-12-15T00:00:00"/>
    <s v="SIN"/>
    <s v="UPA400"/>
    <x v="11"/>
    <d v="2015-12-07T00:00:00"/>
    <n v="948547"/>
    <n v="21977"/>
    <n v="0"/>
    <n v="8"/>
    <m/>
    <n v="7"/>
    <n v="6.7"/>
    <m/>
    <m/>
    <n v="0.05"/>
    <m/>
    <n v="281"/>
    <n v="49"/>
    <n v="0"/>
    <n v="0"/>
    <n v="11"/>
    <n v="19"/>
    <n v="0"/>
    <n v="0"/>
    <n v="1"/>
    <n v="87"/>
    <n v="6"/>
    <n v="1"/>
    <n v="281"/>
    <n v="0.93666666666666731"/>
    <n v="49"/>
    <n v="0.32666666666666383"/>
    <n v="11"/>
    <n v="0.24444444444444399"/>
    <n v="19"/>
    <n v="0.63333333333333341"/>
    <n v="0"/>
    <n v="1.9428902930940239E-16"/>
    <n v="0"/>
    <n v="1.3877787807814457E-16"/>
    <n v="1"/>
    <x v="0"/>
  </r>
  <r>
    <s v="Shell ATF VM Plus"/>
    <s v="DIWA2"/>
    <d v="2009-12-15T00:00:00"/>
    <s v="SIN"/>
    <s v="UPA400"/>
    <x v="11"/>
    <d v="2015-08-26T00:00:00"/>
    <n v="929780"/>
    <n v="3084"/>
    <n v="0"/>
    <n v="6"/>
    <m/>
    <n v="5"/>
    <n v="6.9"/>
    <m/>
    <m/>
    <n v="0.03"/>
    <m/>
    <n v="30"/>
    <n v="26"/>
    <n v="1"/>
    <n v="0"/>
    <n v="9"/>
    <n v="4"/>
    <n v="0"/>
    <n v="0"/>
    <n v="0"/>
    <n v="66"/>
    <n v="3"/>
    <n v="1"/>
    <n v="30"/>
    <n v="0.10000000000000378"/>
    <n v="26"/>
    <n v="0.17333333333333079"/>
    <n v="9"/>
    <n v="0.19999999999999954"/>
    <n v="4"/>
    <n v="0.13333333333333353"/>
    <n v="1"/>
    <n v="6.666666666666686E-2"/>
    <n v="0"/>
    <n v="1.3877787807814457E-16"/>
    <n v="0"/>
    <x v="1"/>
  </r>
  <r>
    <s v="SHELL"/>
    <s v="DIWA2"/>
    <d v="2009-12-15T00:00:00"/>
    <s v="SIN"/>
    <s v="UPA400"/>
    <x v="11"/>
    <d v="2015-02-18T00:00:00"/>
    <n v="904413"/>
    <n v="58907"/>
    <n v="0"/>
    <n v="9"/>
    <m/>
    <n v="2"/>
    <n v="6.0149999999999997"/>
    <n v="28.14"/>
    <n v="0.84"/>
    <n v="0.15"/>
    <m/>
    <n v="45"/>
    <n v="85"/>
    <n v="2"/>
    <n v="0"/>
    <n v="8"/>
    <n v="6"/>
    <n v="0"/>
    <m/>
    <n v="0"/>
    <n v="37"/>
    <n v="5"/>
    <n v="2"/>
    <n v="45"/>
    <n v="0.15000000000000369"/>
    <n v="85"/>
    <n v="0.56666666666666388"/>
    <n v="8"/>
    <n v="0.17777777777777731"/>
    <n v="6"/>
    <n v="0.20000000000000018"/>
    <n v="2"/>
    <n v="0.13333333333333353"/>
    <n v="0"/>
    <n v="1.3877787807814457E-16"/>
    <n v="0"/>
    <x v="2"/>
  </r>
  <r>
    <s v="SHELL"/>
    <s v="DIWA2"/>
    <d v="2009-12-15T00:00:00"/>
    <s v="SIN"/>
    <s v="UPA400"/>
    <x v="11"/>
    <d v="2014-12-19T00:00:00"/>
    <n v="890883"/>
    <n v="45377"/>
    <n v="0"/>
    <n v="3"/>
    <m/>
    <n v="2"/>
    <n v="6.5"/>
    <m/>
    <m/>
    <n v="0.06"/>
    <m/>
    <n v="15"/>
    <n v="26"/>
    <n v="2"/>
    <n v="0"/>
    <n v="3"/>
    <n v="1"/>
    <n v="0"/>
    <n v="0"/>
    <n v="0"/>
    <n v="29"/>
    <n v="7"/>
    <n v="1"/>
    <n v="15"/>
    <n v="5.0000000000003847E-2"/>
    <n v="26"/>
    <n v="0.17333333333333079"/>
    <n v="3"/>
    <n v="6.666666666666618E-2"/>
    <n v="1"/>
    <n v="3.3333333333333541E-2"/>
    <n v="2"/>
    <n v="0.13333333333333353"/>
    <n v="0"/>
    <n v="1.3877787807814457E-16"/>
    <n v="0"/>
    <x v="3"/>
  </r>
  <r>
    <s v="SHELL"/>
    <s v="DIWA2"/>
    <d v="2009-12-15T00:00:00"/>
    <s v="SIN"/>
    <s v="UPA400"/>
    <x v="11"/>
    <d v="2014-04-21T00:00:00"/>
    <n v="831370"/>
    <n v="25629"/>
    <n v="0"/>
    <n v="20"/>
    <m/>
    <n v="4"/>
    <n v="6.2"/>
    <s v=""/>
    <s v=""/>
    <n v="0.1"/>
    <s v=""/>
    <n v="51"/>
    <n v="45"/>
    <n v="8"/>
    <n v="0"/>
    <n v="10"/>
    <n v="1"/>
    <n v="0"/>
    <n v="1"/>
    <n v="1"/>
    <n v="29"/>
    <n v="12"/>
    <n v="1"/>
    <n v="51"/>
    <n v="0.17000000000000365"/>
    <n v="45"/>
    <n v="0.29999999999999721"/>
    <n v="10"/>
    <n v="0.22222222222222177"/>
    <n v="1"/>
    <n v="3.3333333333333541E-2"/>
    <n v="8"/>
    <n v="0.53333333333333344"/>
    <n v="0"/>
    <n v="1.3877787807814457E-16"/>
    <n v="0"/>
    <x v="4"/>
  </r>
  <r>
    <s v="SHELL"/>
    <s v="DIWA2"/>
    <d v="2009-12-15T00:00:00"/>
    <s v="SIN"/>
    <s v="UPA400"/>
    <x v="11"/>
    <d v="2014-04-03T00:00:00"/>
    <n v="814495"/>
    <n v="24016"/>
    <n v="0"/>
    <n v="4"/>
    <m/>
    <n v="1"/>
    <n v="6.4"/>
    <s v=""/>
    <s v=""/>
    <n v="0.65"/>
    <s v=""/>
    <n v="28"/>
    <n v="42"/>
    <n v="1"/>
    <n v="0"/>
    <n v="13"/>
    <n v="2"/>
    <n v="0"/>
    <n v="1"/>
    <n v="0"/>
    <n v="23"/>
    <n v="3"/>
    <n v="1"/>
    <n v="28"/>
    <n v="9.3333333333337126E-2"/>
    <n v="42"/>
    <n v="0.27999999999999725"/>
    <n v="13"/>
    <n v="0.28888888888888842"/>
    <n v="2"/>
    <n v="6.6666666666666874E-2"/>
    <n v="1"/>
    <n v="6.666666666666686E-2"/>
    <n v="0"/>
    <n v="1.3877787807814457E-16"/>
    <n v="0"/>
    <x v="5"/>
  </r>
  <r>
    <s v="SHELL"/>
    <s v="DIWA2"/>
    <d v="2009-12-15T00:00:00"/>
    <s v="SIN"/>
    <s v="UPA400"/>
    <x v="11"/>
    <d v="2013-11-29T00:00:00"/>
    <n v="790479"/>
    <n v="120849"/>
    <n v="0"/>
    <n v="8"/>
    <n v="0"/>
    <n v="4"/>
    <n v="7.2"/>
    <n v="37.5"/>
    <n v="0.2"/>
    <n v="0.1"/>
    <s v="Clara"/>
    <n v="64"/>
    <n v="96"/>
    <n v="8"/>
    <n v="1"/>
    <n v="23"/>
    <n v="7"/>
    <n v="0"/>
    <n v="1"/>
    <n v="0"/>
    <n v="33"/>
    <n v="10"/>
    <n v="1"/>
    <n v="64"/>
    <n v="0.2133333333333369"/>
    <n v="96"/>
    <n v="0.63999999999999768"/>
    <n v="23"/>
    <n v="0.51111111111111041"/>
    <n v="7"/>
    <n v="0.2333333333333335"/>
    <n v="8"/>
    <n v="0.53333333333333344"/>
    <n v="1"/>
    <n v="0.10000000000000014"/>
    <n v="0"/>
    <x v="6"/>
  </r>
  <r>
    <s v="SHELL"/>
    <s v="DIWA2"/>
    <d v="2009-12-15T00:00:00"/>
    <s v="SIN"/>
    <s v="UPA400"/>
    <x v="11"/>
    <d v="2013-06-24T00:00:00"/>
    <n v="759683"/>
    <n v="90053"/>
    <n v="0"/>
    <n v="5"/>
    <n v="-1"/>
    <n v="4"/>
    <n v="7.2"/>
    <n v="38.799999999999997"/>
    <n v="0.7"/>
    <n v="0.1"/>
    <s v="Clara"/>
    <n v="84"/>
    <n v="71"/>
    <n v="11"/>
    <n v="0"/>
    <n v="24"/>
    <n v="7"/>
    <n v="0"/>
    <n v="1"/>
    <n v="-1"/>
    <n v="38"/>
    <n v="10"/>
    <n v="2"/>
    <n v="84"/>
    <n v="0.28000000000000369"/>
    <n v="71"/>
    <n v="0.47333333333333022"/>
    <n v="24"/>
    <n v="0.53333333333333266"/>
    <n v="7"/>
    <n v="0.2333333333333335"/>
    <n v="11"/>
    <n v="0.73333333333333339"/>
    <n v="0"/>
    <n v="1.3877787807814457E-16"/>
    <n v="0"/>
    <x v="7"/>
  </r>
  <r>
    <s v="CASTROL"/>
    <s v="DIWA2"/>
    <d v="2009-12-15T00:00:00"/>
    <s v="SIN"/>
    <s v="UPA400"/>
    <x v="11"/>
    <d v="2013-01-26T00:00:00"/>
    <n v="729714"/>
    <n v="60084"/>
    <n v="0"/>
    <n v="0"/>
    <n v="0"/>
    <n v="5.2"/>
    <n v="8"/>
    <n v="38.6"/>
    <m/>
    <n v="-1"/>
    <s v="Oscura"/>
    <n v="18.7"/>
    <n v="19.3"/>
    <n v="0"/>
    <n v="1.1000000000000001"/>
    <n v="19.600000000000001"/>
    <n v="4.0999999999999996"/>
    <n v="0.5"/>
    <n v="0.7"/>
    <n v="0"/>
    <n v="387.5"/>
    <n v="39.799999999999997"/>
    <n v="12.8"/>
    <n v="19"/>
    <n v="6.3333333333337183E-2"/>
    <n v="19"/>
    <n v="0.12666666666666421"/>
    <n v="20"/>
    <n v="0.44444444444444381"/>
    <n v="4"/>
    <n v="0.13333333333333353"/>
    <n v="0"/>
    <n v="1.9428902930940239E-16"/>
    <n v="1"/>
    <n v="0.10000000000000014"/>
    <n v="0"/>
    <x v="8"/>
  </r>
  <r>
    <s v="SHELL"/>
    <s v="DIWA2"/>
    <d v="2014-01-07T00:00:00"/>
    <s v="SIN"/>
    <s v="UPA400"/>
    <x v="12"/>
    <d v="2015-07-25T00:00:00"/>
    <n v="936117"/>
    <n v="90611"/>
    <n v="0"/>
    <n v="5"/>
    <m/>
    <n v="3"/>
    <n v="5.9"/>
    <m/>
    <m/>
    <n v="0.4"/>
    <m/>
    <n v="50"/>
    <n v="87"/>
    <n v="2"/>
    <n v="0"/>
    <n v="16"/>
    <n v="4"/>
    <n v="0"/>
    <n v="1"/>
    <n v="0"/>
    <n v="32"/>
    <n v="6"/>
    <n v="1"/>
    <n v="50"/>
    <n v="0.16666666666667032"/>
    <n v="87"/>
    <n v="0.5799999999999973"/>
    <n v="16"/>
    <n v="0.35555555555555501"/>
    <n v="4"/>
    <n v="0.13333333333333353"/>
    <n v="2"/>
    <n v="0.13333333333333353"/>
    <n v="0"/>
    <n v="1.3877787807814457E-16"/>
    <n v="1"/>
    <x v="0"/>
  </r>
  <r>
    <s v="SHELL"/>
    <s v="DIWA2"/>
    <d v="2014-01-07T00:00:00"/>
    <s v="SIN"/>
    <s v="UPA400"/>
    <x v="12"/>
    <d v="2015-02-21T00:00:00"/>
    <n v="838631"/>
    <n v="9031"/>
    <n v="0"/>
    <n v="3"/>
    <m/>
    <n v="2"/>
    <n v="6.5289999999999999"/>
    <n v="30.24"/>
    <n v="0.95"/>
    <n v="7.0000000000000007E-2"/>
    <m/>
    <n v="32"/>
    <n v="28"/>
    <n v="10"/>
    <n v="0"/>
    <n v="3"/>
    <n v="3"/>
    <n v="0"/>
    <m/>
    <n v="0"/>
    <n v="35"/>
    <n v="4"/>
    <n v="1"/>
    <n v="32"/>
    <n v="0.10666666666667043"/>
    <n v="28"/>
    <n v="0.18666666666666409"/>
    <n v="3"/>
    <n v="6.666666666666618E-2"/>
    <n v="3"/>
    <n v="0.1000000000000002"/>
    <n v="10"/>
    <n v="0.66666666666666674"/>
    <n v="0"/>
    <n v="1.3877787807814457E-16"/>
    <n v="0"/>
    <x v="1"/>
  </r>
  <r>
    <s v="CASTROL"/>
    <s v="DIWA2"/>
    <d v="2014-01-07T00:00:00"/>
    <s v="SIN"/>
    <s v="UPA400"/>
    <x v="12"/>
    <d v="2014-12-01T00:00:00"/>
    <n v="827907"/>
    <n v="79384"/>
    <n v="0"/>
    <n v="25"/>
    <m/>
    <n v="6"/>
    <n v="6.9"/>
    <n v="34.200000000000003"/>
    <n v="1.1599999999999999"/>
    <n v="0.05"/>
    <m/>
    <n v="103"/>
    <n v="312"/>
    <n v="6"/>
    <n v="1"/>
    <n v="14"/>
    <n v="10"/>
    <n v="1"/>
    <n v="9"/>
    <n v="0"/>
    <n v="31"/>
    <n v="10"/>
    <n v="1"/>
    <n v="103"/>
    <n v="0.34333333333333743"/>
    <n v="312"/>
    <n v="1"/>
    <n v="14"/>
    <n v="0.31111111111111062"/>
    <n v="10"/>
    <n v="0.33339999999999997"/>
    <n v="6"/>
    <n v="0.40000000000000013"/>
    <n v="1"/>
    <n v="0.10000000000000014"/>
    <n v="0"/>
    <x v="2"/>
  </r>
  <r>
    <s v="CASTROL"/>
    <s v="DIWA2"/>
    <d v="2014-01-07T00:00:00"/>
    <s v="SIN"/>
    <s v="UPA400"/>
    <x v="12"/>
    <d v="2014-06-19T00:00:00"/>
    <n v="807750"/>
    <n v="59227"/>
    <n v="0"/>
    <n v="5"/>
    <m/>
    <n v="5"/>
    <n v="7.2"/>
    <n v="37.200000000000003"/>
    <n v="1.34"/>
    <n v="0.12"/>
    <s v="   CLARA"/>
    <n v="86"/>
    <n v="68"/>
    <n v="4"/>
    <n v="0"/>
    <n v="6"/>
    <n v="6"/>
    <n v="1"/>
    <n v="1"/>
    <n v="1"/>
    <n v="31"/>
    <n v="6"/>
    <n v="1"/>
    <n v="86"/>
    <n v="0.2866666666666704"/>
    <n v="68"/>
    <n v="0.45333333333333026"/>
    <n v="6"/>
    <n v="0.13333333333333286"/>
    <n v="6"/>
    <n v="0.20000000000000018"/>
    <n v="4"/>
    <n v="0.26666666666666683"/>
    <n v="0"/>
    <n v="1.3877787807814457E-16"/>
    <n v="0"/>
    <x v="3"/>
  </r>
  <r>
    <s v="SHELL"/>
    <s v="DIWA2"/>
    <d v="2014-01-07T00:00:00"/>
    <s v="CON"/>
    <s v="UPA400"/>
    <x v="12"/>
    <d v="2013-12-07T00:00:00"/>
    <n v="801297"/>
    <n v="116520"/>
    <n v="0"/>
    <n v="5"/>
    <n v="0"/>
    <n v="5"/>
    <n v="7.2"/>
    <n v="37.6"/>
    <n v="1.1000000000000001"/>
    <n v="0.1"/>
    <s v="Clara"/>
    <n v="72"/>
    <n v="77"/>
    <n v="7"/>
    <n v="0"/>
    <n v="17"/>
    <n v="6"/>
    <n v="0"/>
    <n v="1"/>
    <n v="0"/>
    <n v="42"/>
    <n v="19"/>
    <n v="1"/>
    <n v="72"/>
    <n v="0.24000000000000352"/>
    <n v="77"/>
    <n v="0.5133333333333302"/>
    <n v="17"/>
    <n v="0.37777777777777721"/>
    <n v="6"/>
    <n v="0.20000000000000018"/>
    <n v="7"/>
    <n v="0.46666666666666679"/>
    <n v="0"/>
    <n v="1.3877787807814457E-16"/>
    <n v="0"/>
    <x v="4"/>
  </r>
  <r>
    <s v="SHELL"/>
    <s v="DIWA2"/>
    <d v="2014-01-07T00:00:00"/>
    <s v="CON"/>
    <s v="UPA400"/>
    <x v="12"/>
    <d v="2013-07-20T00:00:00"/>
    <n v="772655"/>
    <n v="87878"/>
    <n v="0"/>
    <n v="4"/>
    <n v="-1"/>
    <n v="5"/>
    <n v="7.2"/>
    <n v="38"/>
    <n v="0"/>
    <n v="0.1"/>
    <s v="Clara"/>
    <n v="76"/>
    <n v="78"/>
    <n v="8"/>
    <n v="0"/>
    <n v="15"/>
    <n v="5"/>
    <n v="1"/>
    <n v="0"/>
    <n v="-1"/>
    <n v="42"/>
    <n v="16"/>
    <n v="1"/>
    <n v="76"/>
    <n v="0.25333333333333685"/>
    <n v="78"/>
    <n v="0.51999999999999691"/>
    <n v="15"/>
    <n v="0.33333333333333282"/>
    <n v="5"/>
    <n v="0.16666666666666685"/>
    <n v="8"/>
    <n v="0.53333333333333344"/>
    <n v="0"/>
    <n v="1.3877787807814457E-16"/>
    <n v="0"/>
    <x v="5"/>
  </r>
  <r>
    <s v="SHELL"/>
    <s v="DIWA2"/>
    <d v="2014-01-07T00:00:00"/>
    <s v="CON"/>
    <s v="UPA400"/>
    <x v="12"/>
    <d v="2013-01-26T00:00:00"/>
    <n v="742345"/>
    <n v="57568"/>
    <n v="0"/>
    <n v="0"/>
    <n v="0"/>
    <n v="8.9"/>
    <n v="8"/>
    <n v="38.6"/>
    <m/>
    <n v="-1"/>
    <s v="Oscura"/>
    <n v="29.3"/>
    <n v="28.9"/>
    <n v="3.6"/>
    <n v="0"/>
    <n v="11.1"/>
    <n v="3.2"/>
    <n v="0.4"/>
    <n v="0"/>
    <n v="0"/>
    <n v="417"/>
    <n v="51"/>
    <n v="12.5"/>
    <n v="29"/>
    <n v="9.6666666666670453E-2"/>
    <n v="29"/>
    <n v="0.19333333333333075"/>
    <n v="11"/>
    <n v="0.24444444444444399"/>
    <n v="3"/>
    <n v="0.1000000000000002"/>
    <n v="4"/>
    <n v="0.26666666666666683"/>
    <n v="0"/>
    <n v="1.3877787807814457E-16"/>
    <n v="0"/>
    <x v="6"/>
  </r>
  <r>
    <s v="CASTROL"/>
    <s v="DIWA2"/>
    <d v="2014-01-07T00:00:00"/>
    <s v="CON"/>
    <s v="UPA400"/>
    <x v="12"/>
    <d v="2012-06-09T00:00:00"/>
    <n v="693929"/>
    <n v="9152"/>
    <n v="0"/>
    <n v="1.1000000000000001"/>
    <n v="0"/>
    <n v="4.2"/>
    <n v="7.1"/>
    <n v="36.6"/>
    <m/>
    <n v="-1"/>
    <s v="Oscura"/>
    <n v="16"/>
    <n v="17.2"/>
    <n v="4.0999999999999996"/>
    <n v="0"/>
    <n v="3.7"/>
    <n v="5.2"/>
    <n v="0.9"/>
    <n v="0.9"/>
    <n v="0"/>
    <n v="107.4"/>
    <n v="33.1"/>
    <n v="4"/>
    <n v="16"/>
    <n v="5.3333333333337181E-2"/>
    <n v="17"/>
    <n v="0.11333333333333087"/>
    <n v="4"/>
    <n v="8.8888888888888407E-2"/>
    <n v="5"/>
    <n v="0.16666666666666685"/>
    <n v="4"/>
    <n v="0.26666666666666683"/>
    <n v="0"/>
    <n v="1.3877787807814457E-16"/>
    <n v="0"/>
    <x v="7"/>
  </r>
  <r>
    <s v="SHELL"/>
    <s v="DIWA2"/>
    <d v="2014-12-24T00:00:00"/>
    <s v="SIN"/>
    <s v="UPA400"/>
    <x v="13"/>
    <d v="2015-12-09T00:00:00"/>
    <n v="903105"/>
    <n v="20277"/>
    <n v="0"/>
    <n v="3"/>
    <m/>
    <n v="2"/>
    <n v="6.4"/>
    <m/>
    <m/>
    <n v="0.1"/>
    <m/>
    <n v="25"/>
    <n v="46"/>
    <n v="0"/>
    <n v="0"/>
    <n v="4"/>
    <n v="1"/>
    <n v="0"/>
    <n v="0"/>
    <n v="0"/>
    <n v="34"/>
    <n v="7"/>
    <n v="0"/>
    <n v="25"/>
    <n v="8.3333333333337145E-2"/>
    <n v="46"/>
    <n v="0.30666666666666387"/>
    <n v="4"/>
    <n v="8.8888888888888407E-2"/>
    <n v="1"/>
    <n v="3.3333333333333541E-2"/>
    <n v="0"/>
    <n v="1.9428902930940239E-16"/>
    <n v="0"/>
    <n v="1.3877787807814457E-16"/>
    <n v="1"/>
    <x v="0"/>
  </r>
  <r>
    <s v="SHELL"/>
    <s v="DIWA2"/>
    <d v="2014-12-24T00:00:00"/>
    <s v="SIN"/>
    <s v="UPA400"/>
    <x v="13"/>
    <d v="2015-08-15T00:00:00"/>
    <n v="878943"/>
    <n v="49411"/>
    <n v="0"/>
    <n v="4"/>
    <m/>
    <n v="1"/>
    <n v="6"/>
    <m/>
    <m/>
    <n v="0.21"/>
    <m/>
    <n v="42"/>
    <n v="62"/>
    <n v="0"/>
    <n v="0"/>
    <n v="6"/>
    <n v="0"/>
    <n v="0"/>
    <n v="1"/>
    <n v="0"/>
    <n v="39"/>
    <n v="7"/>
    <n v="1"/>
    <n v="42"/>
    <n v="0.1400000000000037"/>
    <n v="62"/>
    <n v="0.41333333333333033"/>
    <n v="6"/>
    <n v="0.13333333333333286"/>
    <n v="0"/>
    <n v="2.0816681711721685E-16"/>
    <n v="0"/>
    <n v="1.9428902930940239E-16"/>
    <n v="0"/>
    <n v="1.3877787807814457E-16"/>
    <n v="0"/>
    <x v="1"/>
  </r>
  <r>
    <s v="SHELL"/>
    <s v="DIWA2"/>
    <d v="2014-12-24T00:00:00"/>
    <s v="SIN"/>
    <s v="UPA400"/>
    <x v="13"/>
    <d v="2015-02-18T00:00:00"/>
    <n v="898620"/>
    <n v="16660"/>
    <n v="0"/>
    <n v="1"/>
    <m/>
    <n v="1"/>
    <n v="6.5350000000000001"/>
    <n v="30.1"/>
    <n v="0.91"/>
    <n v="0.04"/>
    <m/>
    <n v="28"/>
    <n v="16"/>
    <n v="2"/>
    <n v="0"/>
    <n v="3"/>
    <n v="3"/>
    <n v="0"/>
    <m/>
    <n v="0"/>
    <n v="28"/>
    <n v="2"/>
    <n v="0"/>
    <n v="28"/>
    <n v="9.3333333333337126E-2"/>
    <n v="16"/>
    <n v="0.1066666666666642"/>
    <n v="3"/>
    <n v="6.666666666666618E-2"/>
    <n v="3"/>
    <n v="0.1000000000000002"/>
    <n v="2"/>
    <n v="0.13333333333333353"/>
    <n v="0"/>
    <n v="1.3877787807814457E-16"/>
    <n v="0"/>
    <x v="2"/>
  </r>
  <r>
    <s v="SHELL"/>
    <s v="DIWA2"/>
    <d v="2014-12-24T00:00:00"/>
    <s v="CON"/>
    <s v="UPA400"/>
    <x v="13"/>
    <d v="2014-12-18T00:00:00"/>
    <n v="886213"/>
    <n v="4253"/>
    <n v="0"/>
    <n v="1"/>
    <m/>
    <n v="1"/>
    <n v="6.8"/>
    <m/>
    <m/>
    <n v="0.06"/>
    <m/>
    <n v="22"/>
    <n v="14"/>
    <n v="3"/>
    <n v="0"/>
    <n v="2"/>
    <n v="3"/>
    <n v="0"/>
    <n v="0"/>
    <n v="0"/>
    <n v="29"/>
    <n v="2"/>
    <n v="0"/>
    <n v="22"/>
    <n v="7.3333333333337164E-2"/>
    <n v="14"/>
    <n v="9.3333333333330867E-2"/>
    <n v="2"/>
    <n v="4.4444444444443953E-2"/>
    <n v="3"/>
    <n v="0.1000000000000002"/>
    <n v="3"/>
    <n v="0.20000000000000018"/>
    <n v="0"/>
    <n v="1.3877787807814457E-16"/>
    <n v="0"/>
    <x v="3"/>
  </r>
  <r>
    <s v="SHELL"/>
    <s v="DIWA2"/>
    <d v="2014-12-24T00:00:00"/>
    <s v="CON"/>
    <s v="UPA400"/>
    <x v="13"/>
    <d v="2014-03-06T00:00:00"/>
    <n v="819025"/>
    <n v="87592"/>
    <n v="0"/>
    <n v="3"/>
    <m/>
    <n v="5"/>
    <n v="7.2"/>
    <n v="37.200000000000003"/>
    <n v="0.1"/>
    <n v="0.1"/>
    <s v="Clara"/>
    <n v="89"/>
    <n v="94"/>
    <n v="3"/>
    <n v="0"/>
    <n v="13"/>
    <n v="9"/>
    <n v="0"/>
    <n v="1"/>
    <n v="0"/>
    <n v="71"/>
    <n v="23"/>
    <n v="2"/>
    <n v="89"/>
    <n v="0.29666666666667046"/>
    <n v="94"/>
    <n v="0.62666666666666426"/>
    <n v="13"/>
    <n v="0.28888888888888842"/>
    <n v="9"/>
    <n v="0.30000000000000016"/>
    <n v="3"/>
    <n v="0.20000000000000018"/>
    <n v="0"/>
    <n v="1.3877787807814457E-16"/>
    <n v="0"/>
    <x v="4"/>
  </r>
  <r>
    <s v="SHELL"/>
    <s v="DIWA2"/>
    <d v="2014-12-24T00:00:00"/>
    <s v="CON"/>
    <s v="UPA400"/>
    <x v="13"/>
    <d v="2013-11-12T00:00:00"/>
    <n v="777963"/>
    <n v="29440"/>
    <n v="0"/>
    <n v="3"/>
    <n v="0"/>
    <n v="4"/>
    <n v="7.2"/>
    <n v="37.4"/>
    <n v="0.4"/>
    <n v="0.1"/>
    <s v="Clara"/>
    <n v="42"/>
    <n v="37"/>
    <n v="1"/>
    <n v="0"/>
    <n v="4"/>
    <n v="5"/>
    <n v="0"/>
    <n v="0"/>
    <n v="0"/>
    <n v="24"/>
    <n v="3"/>
    <n v="0"/>
    <n v="42"/>
    <n v="0.1400000000000037"/>
    <n v="37"/>
    <n v="0.24666666666666398"/>
    <n v="4"/>
    <n v="8.8888888888888407E-2"/>
    <n v="5"/>
    <n v="0.16666666666666685"/>
    <n v="1"/>
    <n v="6.666666666666686E-2"/>
    <n v="0"/>
    <n v="1.3877787807814457E-16"/>
    <n v="0"/>
    <x v="5"/>
  </r>
  <r>
    <s v="CASTROL"/>
    <s v="DIWA2"/>
    <d v="2014-12-24T00:00:00"/>
    <s v="CON"/>
    <s v="UPA400"/>
    <x v="13"/>
    <d v="2013-05-15T00:00:00"/>
    <n v="744472"/>
    <n v="71568"/>
    <n v="0"/>
    <n v="36.1"/>
    <n v="0"/>
    <n v="23.7"/>
    <n v="7"/>
    <n v="37.6"/>
    <m/>
    <n v="-1"/>
    <s v="Oscura"/>
    <n v="110.8"/>
    <n v="54.2"/>
    <n v="8.4"/>
    <n v="2.8"/>
    <n v="7.5"/>
    <n v="10.7"/>
    <n v="1.9"/>
    <n v="0"/>
    <n v="0"/>
    <n v="55.7"/>
    <n v="27.2"/>
    <n v="0"/>
    <n v="111"/>
    <n v="0.37000000000000427"/>
    <n v="54"/>
    <n v="0.3599999999999971"/>
    <n v="8"/>
    <n v="0.17777777777777731"/>
    <n v="11"/>
    <n v="0.36666666666666681"/>
    <n v="8"/>
    <n v="0.53333333333333344"/>
    <n v="3"/>
    <n v="0.30000000000000016"/>
    <n v="0"/>
    <x v="6"/>
  </r>
  <r>
    <s v="CASTROL"/>
    <s v="DIWA2"/>
    <d v="2014-12-24T00:00:00"/>
    <s v="CON"/>
    <s v="UPA400"/>
    <x v="13"/>
    <d v="2012-12-13T00:00:00"/>
    <n v="710630"/>
    <n v="37724"/>
    <n v="0"/>
    <n v="0"/>
    <n v="0"/>
    <n v="22.2"/>
    <n v="7"/>
    <n v="37.6"/>
    <m/>
    <n v="21.7"/>
    <s v="Oscura"/>
    <n v="84.7"/>
    <n v="43.4"/>
    <n v="11.1"/>
    <n v="7.7"/>
    <n v="3.6"/>
    <n v="20.2"/>
    <n v="1.2"/>
    <n v="0.4"/>
    <n v="0"/>
    <n v="280.5"/>
    <n v="36"/>
    <n v="16.2"/>
    <n v="85"/>
    <n v="0.28333333333333705"/>
    <n v="43"/>
    <n v="0.28666666666666391"/>
    <n v="4"/>
    <n v="8.8888888888888407E-2"/>
    <n v="20"/>
    <n v="0.66666666666666674"/>
    <n v="11"/>
    <n v="0.73333333333333339"/>
    <n v="8"/>
    <n v="0.8"/>
    <n v="0"/>
    <x v="7"/>
  </r>
  <r>
    <s v="SHELL"/>
    <s v="DIWA2"/>
    <d v="2014-07-10T00:00:00"/>
    <s v="SIN"/>
    <s v="UPA400"/>
    <x v="14"/>
    <d v="2015-06-06T00:00:00"/>
    <n v="926122"/>
    <n v="44162"/>
    <n v="0"/>
    <n v="3"/>
    <m/>
    <n v="1"/>
    <n v="6.4"/>
    <m/>
    <m/>
    <n v="7.0000000000000007E-2"/>
    <m/>
    <n v="48"/>
    <n v="33"/>
    <n v="2"/>
    <n v="0"/>
    <n v="5"/>
    <n v="6"/>
    <n v="0"/>
    <n v="0"/>
    <n v="0"/>
    <n v="36"/>
    <n v="4"/>
    <n v="0"/>
    <n v="48"/>
    <n v="0.16000000000000367"/>
    <n v="33"/>
    <n v="0.21999999999999736"/>
    <n v="5"/>
    <n v="0.11111111111111063"/>
    <n v="6"/>
    <n v="0.20000000000000018"/>
    <n v="2"/>
    <n v="0.13333333333333353"/>
    <n v="0"/>
    <n v="1.3877787807814457E-16"/>
    <n v="1"/>
    <x v="0"/>
  </r>
  <r>
    <s v="SHELL"/>
    <s v="DIWA2"/>
    <d v="2014-07-10T00:00:00"/>
    <s v="SIN"/>
    <s v="UPA400"/>
    <x v="14"/>
    <d v="2015-02-20T00:00:00"/>
    <n v="885248"/>
    <n v="25208"/>
    <n v="0"/>
    <n v="6"/>
    <m/>
    <n v="20"/>
    <n v="6.2350000000000003"/>
    <n v="29.07"/>
    <n v="0.51"/>
    <n v="0.03"/>
    <m/>
    <n v="21"/>
    <n v="54"/>
    <n v="28"/>
    <n v="0"/>
    <n v="22"/>
    <n v="2"/>
    <n v="2"/>
    <m/>
    <n v="0"/>
    <n v="30"/>
    <n v="24"/>
    <n v="1"/>
    <n v="21"/>
    <n v="7.0000000000003837E-2"/>
    <n v="54"/>
    <n v="0.3599999999999971"/>
    <n v="22"/>
    <n v="0.48888888888888821"/>
    <n v="2"/>
    <n v="6.6666666666666874E-2"/>
    <n v="28"/>
    <n v="1"/>
    <n v="0"/>
    <n v="1.3877787807814457E-16"/>
    <n v="0"/>
    <x v="1"/>
  </r>
  <r>
    <s v="SHELL"/>
    <s v="DIWA2"/>
    <d v="2014-07-10T00:00:00"/>
    <s v="SIN"/>
    <s v="UPA400"/>
    <x v="14"/>
    <d v="2014-12-17T00:00:00"/>
    <n v="870564"/>
    <n v="10524"/>
    <n v="0"/>
    <n v="4"/>
    <m/>
    <n v="14"/>
    <n v="6.5"/>
    <m/>
    <m/>
    <n v="0.04"/>
    <m/>
    <n v="18"/>
    <n v="32"/>
    <n v="24"/>
    <n v="0"/>
    <n v="10"/>
    <n v="3"/>
    <n v="2"/>
    <n v="0"/>
    <n v="0"/>
    <n v="31"/>
    <n v="27"/>
    <n v="1"/>
    <n v="18"/>
    <n v="6.0000000000003849E-2"/>
    <n v="32"/>
    <n v="0.21333333333333071"/>
    <n v="10"/>
    <n v="0.22222222222222177"/>
    <n v="3"/>
    <n v="0.1000000000000002"/>
    <n v="24"/>
    <n v="1"/>
    <n v="0"/>
    <n v="1.3877787807814457E-16"/>
    <n v="0"/>
    <x v="2"/>
  </r>
  <r>
    <s v="SHELL"/>
    <s v="DIWA2"/>
    <d v="2014-07-10T00:00:00"/>
    <s v="SIN"/>
    <s v="UPA400"/>
    <x v="14"/>
    <d v="2014-08-28T00:00:00"/>
    <n v="847808"/>
    <n v="71294"/>
    <n v="0"/>
    <n v="15"/>
    <m/>
    <n v="3"/>
    <n v="7.1"/>
    <n v="36.700000000000003"/>
    <n v="1.5"/>
    <n v="0.06"/>
    <m/>
    <n v="82"/>
    <n v="200"/>
    <n v="4"/>
    <n v="1"/>
    <n v="61"/>
    <n v="6"/>
    <n v="1"/>
    <n v="2"/>
    <n v="1"/>
    <n v="34"/>
    <n v="8"/>
    <n v="1"/>
    <n v="82"/>
    <n v="0.27333333333333698"/>
    <n v="200"/>
    <n v="1"/>
    <n v="61"/>
    <n v="1"/>
    <n v="6"/>
    <n v="0.20000000000000018"/>
    <n v="4"/>
    <n v="0.26666666666666683"/>
    <n v="1"/>
    <n v="0.10000000000000014"/>
    <n v="0"/>
    <x v="3"/>
  </r>
  <r>
    <s v="SHELL"/>
    <s v="DIWA2"/>
    <d v="2014-07-10T00:00:00"/>
    <s v="CON"/>
    <s v="UPA400"/>
    <x v="14"/>
    <d v="2014-03-21T00:00:00"/>
    <n v="809874"/>
    <n v="33360"/>
    <n v="0"/>
    <n v="11"/>
    <m/>
    <n v="2"/>
    <n v="7.2"/>
    <n v="36.700000000000003"/>
    <n v="1.22"/>
    <n v="0.08"/>
    <s v=""/>
    <n v="72"/>
    <n v="157"/>
    <n v="4"/>
    <n v="1"/>
    <n v="47"/>
    <n v="5"/>
    <n v="0"/>
    <n v="1"/>
    <n v="0"/>
    <n v="29"/>
    <n v="8"/>
    <n v="1"/>
    <n v="72"/>
    <n v="0.24000000000000352"/>
    <n v="157"/>
    <n v="1"/>
    <n v="47"/>
    <n v="1"/>
    <n v="5"/>
    <n v="0.16666666666666685"/>
    <n v="4"/>
    <n v="0.26666666666666683"/>
    <n v="1"/>
    <n v="0.10000000000000014"/>
    <n v="0"/>
    <x v="4"/>
  </r>
  <r>
    <s v="SHELL"/>
    <s v="DIWA2"/>
    <d v="2014-07-10T00:00:00"/>
    <s v="CON"/>
    <s v="UPA400"/>
    <x v="14"/>
    <d v="2013-11-12T00:00:00"/>
    <n v="792564"/>
    <n v="61131"/>
    <n v="0"/>
    <n v="3"/>
    <n v="0"/>
    <n v="1"/>
    <n v="7.3"/>
    <n v="37.799999999999997"/>
    <n v="1.2"/>
    <n v="0.1"/>
    <s v="Clara"/>
    <n v="57"/>
    <n v="59"/>
    <n v="1"/>
    <n v="0"/>
    <n v="8"/>
    <n v="6"/>
    <n v="0"/>
    <n v="0"/>
    <n v="0"/>
    <n v="32"/>
    <n v="6"/>
    <n v="2"/>
    <n v="57"/>
    <n v="0.19000000000000361"/>
    <n v="59"/>
    <n v="0.39333333333333037"/>
    <n v="8"/>
    <n v="0.17777777777777731"/>
    <n v="6"/>
    <n v="0.20000000000000018"/>
    <n v="1"/>
    <n v="6.666666666666686E-2"/>
    <n v="0"/>
    <n v="1.3877787807814457E-16"/>
    <n v="0"/>
    <x v="5"/>
  </r>
  <r>
    <s v="SHELL"/>
    <s v="DIWA2"/>
    <d v="2014-07-10T00:00:00"/>
    <s v="CON"/>
    <s v="UPA400"/>
    <x v="14"/>
    <d v="2013-06-06T00:00:00"/>
    <n v="761298"/>
    <n v="29865"/>
    <n v="0"/>
    <n v="31.1"/>
    <n v="0"/>
    <n v="2.5"/>
    <n v="6.8"/>
    <n v="38"/>
    <n v="0"/>
    <n v="-1"/>
    <s v="Oscura"/>
    <n v="49.9"/>
    <n v="41.7"/>
    <n v="3.4"/>
    <n v="1.1000000000000001"/>
    <n v="5.9"/>
    <n v="10"/>
    <n v="1.5"/>
    <n v="0"/>
    <n v="0"/>
    <n v="94.6"/>
    <n v="26.6"/>
    <n v="20.6"/>
    <n v="50"/>
    <n v="0.16666666666667032"/>
    <n v="42"/>
    <n v="0.27999999999999725"/>
    <n v="6"/>
    <n v="0.13333333333333286"/>
    <n v="10"/>
    <n v="0.33339999999999997"/>
    <n v="3"/>
    <n v="0.20000000000000018"/>
    <n v="1"/>
    <n v="0.10000000000000014"/>
    <n v="0"/>
    <x v="6"/>
  </r>
  <r>
    <s v="CASTROL"/>
    <s v="DIWA2"/>
    <d v="2014-07-10T00:00:00"/>
    <s v="CON"/>
    <s v="UPA400"/>
    <x v="14"/>
    <d v="2012-12-13T00:00:00"/>
    <n v="731103"/>
    <n v="112877"/>
    <n v="0"/>
    <n v="0"/>
    <n v="0"/>
    <n v="7.2"/>
    <n v="7.1"/>
    <n v="40.4"/>
    <m/>
    <n v="21.7"/>
    <s v="Oscura"/>
    <n v="76.900000000000006"/>
    <n v="27.8"/>
    <n v="4.5999999999999996"/>
    <n v="3.5"/>
    <n v="2.6"/>
    <n v="15"/>
    <n v="1.2"/>
    <n v="2.1"/>
    <n v="0"/>
    <n v="362.2"/>
    <n v="33.1"/>
    <n v="24.7"/>
    <n v="77"/>
    <n v="0.25666666666667021"/>
    <n v="28"/>
    <n v="0.18666666666666409"/>
    <n v="3"/>
    <n v="6.666666666666618E-2"/>
    <n v="15"/>
    <n v="0.50000000000000011"/>
    <n v="5"/>
    <n v="0.33333333333333348"/>
    <n v="4"/>
    <n v="0.40000000000000013"/>
    <n v="0"/>
    <x v="7"/>
  </r>
  <r>
    <s v="CASTROL"/>
    <s v="DIWA2"/>
    <d v="2014-07-10T00:00:00"/>
    <s v="CON"/>
    <s v="UPA400"/>
    <x v="14"/>
    <d v="2012-06-16T00:00:00"/>
    <n v="698135"/>
    <n v="79910"/>
    <n v="0"/>
    <n v="18.399999999999999"/>
    <n v="0"/>
    <n v="4"/>
    <n v="7.2"/>
    <n v="36.200000000000003"/>
    <m/>
    <n v="-1"/>
    <s v="Oscura"/>
    <n v="83.4"/>
    <n v="59.6"/>
    <n v="3"/>
    <n v="2.2000000000000002"/>
    <n v="16.600000000000001"/>
    <n v="19.3"/>
    <n v="0.2"/>
    <n v="0"/>
    <n v="0"/>
    <n v="140.69999999999999"/>
    <n v="40.6"/>
    <n v="6.4"/>
    <n v="83"/>
    <n v="0.27666666666667034"/>
    <n v="60"/>
    <n v="0.39999999999999702"/>
    <n v="17"/>
    <n v="0.37777777777777721"/>
    <n v="19"/>
    <n v="0.63333333333333341"/>
    <n v="3"/>
    <n v="0.20000000000000018"/>
    <n v="2"/>
    <n v="0.20000000000000015"/>
    <n v="0"/>
    <x v="8"/>
  </r>
  <r>
    <s v="MOBIL"/>
    <s v="DIWA2"/>
    <d v="2014-11-02T00:00:00"/>
    <s v="SIN"/>
    <s v="O500 EURO V"/>
    <x v="15"/>
    <d v="2015-12-09T00:00:00"/>
    <n v="940196"/>
    <n v="10576"/>
    <n v="0"/>
    <n v="3"/>
    <m/>
    <n v="3"/>
    <n v="7.1"/>
    <n v="35"/>
    <n v="1.48"/>
    <n v="0.02"/>
    <m/>
    <n v="16"/>
    <n v="21"/>
    <n v="0"/>
    <n v="0"/>
    <n v="8"/>
    <n v="1"/>
    <n v="0"/>
    <n v="0"/>
    <n v="0"/>
    <n v="38"/>
    <n v="3"/>
    <n v="0"/>
    <n v="16"/>
    <n v="5.3333333333337181E-2"/>
    <n v="21"/>
    <n v="0.13999999999999752"/>
    <n v="8"/>
    <n v="0.17777777777777731"/>
    <n v="1"/>
    <n v="3.3333333333333541E-2"/>
    <n v="0"/>
    <n v="1.9428902930940239E-16"/>
    <n v="0"/>
    <n v="1.3877787807814457E-16"/>
    <n v="1"/>
    <x v="0"/>
  </r>
  <r>
    <s v="SHELL"/>
    <s v="DIWA2"/>
    <d v="2014-11-02T00:00:00"/>
    <s v="SIN"/>
    <s v="UPA400"/>
    <x v="15"/>
    <d v="2015-10-10T00:00:00"/>
    <n v="929620"/>
    <n v="9855"/>
    <n v="0"/>
    <n v="6"/>
    <m/>
    <n v="5"/>
    <n v="6.8"/>
    <m/>
    <m/>
    <n v="0.61"/>
    <m/>
    <n v="7"/>
    <n v="18"/>
    <n v="2"/>
    <n v="0"/>
    <n v="8"/>
    <n v="1"/>
    <n v="1"/>
    <n v="0"/>
    <n v="0"/>
    <n v="57"/>
    <n v="5"/>
    <n v="1"/>
    <n v="7"/>
    <n v="2.3333333333337175E-2"/>
    <n v="18"/>
    <n v="0.11999999999999754"/>
    <n v="8"/>
    <n v="0.17777777777777731"/>
    <n v="1"/>
    <n v="3.3333333333333541E-2"/>
    <n v="2"/>
    <n v="0.13333333333333353"/>
    <n v="0"/>
    <n v="1.3877787807814457E-16"/>
    <n v="0"/>
    <x v="1"/>
  </r>
  <r>
    <s v="SHELL"/>
    <s v="DIWA2"/>
    <d v="2014-11-02T00:00:00"/>
    <s v="SIN"/>
    <s v="UPA400"/>
    <x v="15"/>
    <d v="2015-08-27T00:00:00"/>
    <n v="922960"/>
    <n v="3122"/>
    <n v="0"/>
    <n v="5"/>
    <m/>
    <n v="5"/>
    <n v="7"/>
    <m/>
    <m/>
    <n v="0.85"/>
    <m/>
    <n v="5"/>
    <n v="13"/>
    <n v="3"/>
    <n v="0"/>
    <n v="4"/>
    <n v="2"/>
    <n v="1"/>
    <n v="0"/>
    <n v="0"/>
    <n v="70"/>
    <n v="4"/>
    <n v="1"/>
    <n v="5"/>
    <n v="1.6666666666670507E-2"/>
    <n v="13"/>
    <n v="8.6666666666664199E-2"/>
    <n v="4"/>
    <n v="8.8888888888888407E-2"/>
    <n v="2"/>
    <n v="6.6666666666666874E-2"/>
    <n v="3"/>
    <n v="0.20000000000000018"/>
    <n v="0"/>
    <n v="1.3877787807814457E-16"/>
    <n v="0"/>
    <x v="2"/>
  </r>
  <r>
    <s v="CASTROL"/>
    <s v="DIWA2"/>
    <d v="2014-11-02T00:00:00"/>
    <s v="SIN"/>
    <s v="UPA400"/>
    <x v="15"/>
    <d v="2015-02-17T00:00:00"/>
    <n v="883639"/>
    <n v="22200"/>
    <n v="0"/>
    <n v="2"/>
    <m/>
    <n v="2"/>
    <n v="6.5330000000000004"/>
    <n v="30.54"/>
    <n v="0.85"/>
    <n v="0.02"/>
    <m/>
    <n v="14"/>
    <n v="22"/>
    <n v="2"/>
    <n v="0"/>
    <n v="3"/>
    <n v="2"/>
    <n v="0"/>
    <m/>
    <n v="0"/>
    <n v="39"/>
    <n v="6"/>
    <n v="0"/>
    <n v="14"/>
    <n v="4.6666666666670513E-2"/>
    <n v="22"/>
    <n v="0.14666666666666417"/>
    <n v="3"/>
    <n v="6.666666666666618E-2"/>
    <n v="2"/>
    <n v="6.6666666666666874E-2"/>
    <n v="2"/>
    <n v="0.13333333333333353"/>
    <n v="0"/>
    <n v="1.3877787807814457E-16"/>
    <n v="0"/>
    <x v="3"/>
  </r>
  <r>
    <s v="CASTROL"/>
    <s v="DIWA2"/>
    <d v="2014-11-02T00:00:00"/>
    <s v="SIN"/>
    <s v="UPA400"/>
    <x v="15"/>
    <d v="2014-12-18T00:00:00"/>
    <n v="875905"/>
    <n v="14466"/>
    <n v="0"/>
    <n v="3"/>
    <m/>
    <n v="2"/>
    <n v="6.5"/>
    <m/>
    <m/>
    <n v="0.04"/>
    <m/>
    <n v="18"/>
    <n v="27"/>
    <n v="3"/>
    <n v="0"/>
    <n v="2"/>
    <n v="2"/>
    <n v="0"/>
    <n v="0"/>
    <n v="0"/>
    <n v="35"/>
    <n v="4"/>
    <n v="1"/>
    <n v="18"/>
    <n v="6.0000000000003849E-2"/>
    <n v="27"/>
    <n v="0.17999999999999744"/>
    <n v="2"/>
    <n v="4.4444444444443953E-2"/>
    <n v="2"/>
    <n v="6.6666666666666874E-2"/>
    <n v="3"/>
    <n v="0.20000000000000018"/>
    <n v="0"/>
    <n v="1.3877787807814457E-16"/>
    <n v="0"/>
    <x v="4"/>
  </r>
  <r>
    <s v="CASTROL"/>
    <s v="DIWA2"/>
    <d v="2014-11-02T00:00:00"/>
    <s v="CON"/>
    <s v="UPA400"/>
    <x v="15"/>
    <d v="2014-06-20T00:00:00"/>
    <n v="839859"/>
    <n v="30608"/>
    <n v="0"/>
    <n v="6"/>
    <m/>
    <n v="3"/>
    <n v="6.4"/>
    <m/>
    <m/>
    <n v="0.83"/>
    <m/>
    <n v="61"/>
    <n v="61"/>
    <n v="8"/>
    <n v="0"/>
    <n v="13"/>
    <n v="5"/>
    <n v="1"/>
    <n v="0"/>
    <n v="0"/>
    <n v="38"/>
    <n v="7"/>
    <n v="1"/>
    <n v="61"/>
    <n v="0.20333333333333692"/>
    <n v="61"/>
    <n v="0.40666666666666368"/>
    <n v="13"/>
    <n v="0.28888888888888842"/>
    <n v="5"/>
    <n v="0.16666666666666685"/>
    <n v="8"/>
    <n v="0.53333333333333344"/>
    <n v="0"/>
    <n v="1.3877787807814457E-16"/>
    <n v="0"/>
    <x v="5"/>
  </r>
  <r>
    <s v="CASTROL"/>
    <s v="DIWA2"/>
    <d v="2014-11-02T00:00:00"/>
    <s v="CON"/>
    <s v="UPA400"/>
    <x v="15"/>
    <d v="2014-02-13T00:00:00"/>
    <n v="809251"/>
    <n v="100946"/>
    <n v="0"/>
    <n v="10"/>
    <m/>
    <n v="8"/>
    <n v="7.2"/>
    <n v="35.6"/>
    <n v="0.9"/>
    <n v="0.1"/>
    <s v="Clara"/>
    <n v="219"/>
    <n v="163"/>
    <n v="28"/>
    <n v="1"/>
    <n v="30"/>
    <n v="14"/>
    <n v="1"/>
    <n v="2"/>
    <n v="0"/>
    <n v="43"/>
    <n v="19"/>
    <n v="3"/>
    <n v="219"/>
    <n v="0.73000000000000276"/>
    <n v="163"/>
    <n v="1"/>
    <n v="30"/>
    <n v="0.66666666666666619"/>
    <n v="14"/>
    <n v="0.46666666666666679"/>
    <n v="28"/>
    <n v="1"/>
    <n v="1"/>
    <n v="0.10000000000000014"/>
    <n v="0"/>
    <x v="6"/>
  </r>
  <r>
    <s v="Shell ATF VM Plus"/>
    <s v="DIWA2"/>
    <d v="2014-11-02T00:00:00"/>
    <s v="CON"/>
    <s v="UPA400"/>
    <x v="15"/>
    <d v="2013-12-27T00:00:00"/>
    <n v="799471"/>
    <n v="91166"/>
    <n v="0"/>
    <n v="8"/>
    <m/>
    <n v="8"/>
    <n v="7.1"/>
    <n v="37.200000000000003"/>
    <n v="1.1000000000000001"/>
    <n v="0.1"/>
    <s v="Clara"/>
    <n v="164"/>
    <n v="131"/>
    <n v="25"/>
    <n v="0"/>
    <n v="25"/>
    <n v="13"/>
    <n v="0"/>
    <n v="1"/>
    <n v="0"/>
    <n v="43"/>
    <n v="17"/>
    <n v="2"/>
    <n v="164"/>
    <n v="0.5466666666666713"/>
    <n v="131"/>
    <n v="0.87333333333333252"/>
    <n v="25"/>
    <n v="0.55559999999999998"/>
    <n v="13"/>
    <n v="0.43333333333333346"/>
    <n v="25"/>
    <n v="1"/>
    <n v="0"/>
    <n v="1.3877787807814457E-16"/>
    <n v="0"/>
    <x v="7"/>
  </r>
  <r>
    <s v="SHELL"/>
    <s v="DIWA2"/>
    <d v="2014-11-02T00:00:00"/>
    <s v="CON"/>
    <s v="UPA400"/>
    <x v="15"/>
    <d v="2013-10-04T00:00:00"/>
    <n v="776514"/>
    <n v="119334"/>
    <n v="0"/>
    <n v="13"/>
    <n v="0"/>
    <n v="7"/>
    <n v="7.1"/>
    <n v="37.1"/>
    <n v="0.2"/>
    <n v="0.1"/>
    <s v="Clara"/>
    <n v="124"/>
    <n v="115"/>
    <n v="11"/>
    <n v="1"/>
    <n v="35"/>
    <n v="10"/>
    <n v="0"/>
    <n v="1"/>
    <n v="0"/>
    <n v="37"/>
    <n v="10"/>
    <n v="3"/>
    <n v="124"/>
    <n v="0.41333333333333788"/>
    <n v="115"/>
    <n v="0.76666666666666516"/>
    <n v="35"/>
    <n v="0.77777777777777746"/>
    <n v="10"/>
    <n v="0.33339999999999997"/>
    <n v="11"/>
    <n v="0.73333333333333339"/>
    <n v="1"/>
    <n v="0.10000000000000014"/>
    <n v="0"/>
    <x v="8"/>
  </r>
  <r>
    <s v="SHELL"/>
    <s v="DIWA2"/>
    <d v="2014-11-02T00:00:00"/>
    <s v="CON"/>
    <s v="UPA400"/>
    <x v="15"/>
    <d v="2013-07-03T00:00:00"/>
    <n v="758746"/>
    <n v="101765"/>
    <n v="0"/>
    <n v="6"/>
    <n v="-1"/>
    <n v="5"/>
    <n v="7.2"/>
    <n v="37.4"/>
    <n v="0.3"/>
    <n v="0"/>
    <s v="Clara"/>
    <n v="160"/>
    <n v="127"/>
    <n v="5"/>
    <n v="0"/>
    <n v="33"/>
    <n v="7"/>
    <n v="0"/>
    <n v="1"/>
    <n v="-1"/>
    <n v="44"/>
    <n v="8"/>
    <n v="2"/>
    <n v="160"/>
    <n v="0.5333333333333381"/>
    <n v="127"/>
    <n v="0.84666666666666568"/>
    <n v="33"/>
    <n v="0.73333333333333295"/>
    <n v="7"/>
    <n v="0.2333333333333335"/>
    <n v="5"/>
    <n v="0.33333333333333348"/>
    <n v="0"/>
    <n v="1.3877787807814457E-16"/>
    <n v="0"/>
    <x v="9"/>
  </r>
  <r>
    <s v="CASTROL"/>
    <s v="DIWA2"/>
    <d v="2014-11-02T00:00:00"/>
    <s v="CON"/>
    <s v="UPA400"/>
    <x v="15"/>
    <d v="2013-02-05T00:00:00"/>
    <n v="730131"/>
    <n v="72951"/>
    <n v="0"/>
    <n v="8.6999999999999993"/>
    <n v="0"/>
    <n v="10.8"/>
    <n v="7"/>
    <n v="36.6"/>
    <m/>
    <n v="-1"/>
    <s v="Oscura"/>
    <n v="321"/>
    <n v="206.4"/>
    <n v="26.7"/>
    <n v="7.7"/>
    <n v="39.799999999999997"/>
    <n v="52.2"/>
    <n v="0"/>
    <n v="0"/>
    <n v="0"/>
    <n v="96.7"/>
    <n v="29.8"/>
    <n v="2.6"/>
    <n v="321"/>
    <n v="1.3"/>
    <n v="206"/>
    <n v="1"/>
    <n v="40"/>
    <n v="0.88888888888888873"/>
    <n v="52"/>
    <n v="1"/>
    <n v="27"/>
    <n v="1"/>
    <n v="8"/>
    <n v="0.8"/>
    <n v="0"/>
    <x v="10"/>
  </r>
  <r>
    <s v="SHELL"/>
    <s v="DIWA2"/>
    <d v="2014-09-25T00:00:00"/>
    <s v="SIN"/>
    <s v="UPA400"/>
    <x v="16"/>
    <d v="2015-11-17T00:00:00"/>
    <n v="938398"/>
    <n v="76959"/>
    <n v="0"/>
    <n v="4"/>
    <m/>
    <n v="3"/>
    <n v="5.9"/>
    <m/>
    <m/>
    <n v="0.41"/>
    <m/>
    <n v="103"/>
    <n v="117"/>
    <n v="6"/>
    <n v="0"/>
    <n v="9"/>
    <n v="11"/>
    <n v="0"/>
    <n v="1"/>
    <n v="0"/>
    <n v="42"/>
    <n v="14"/>
    <n v="1"/>
    <n v="103"/>
    <n v="0.34333333333333743"/>
    <n v="117"/>
    <n v="0.77999999999999858"/>
    <n v="9"/>
    <n v="0.19999999999999954"/>
    <n v="11"/>
    <n v="0.36666666666666681"/>
    <n v="6"/>
    <n v="0.40000000000000013"/>
    <n v="0"/>
    <n v="1.3877787807814457E-16"/>
    <n v="1"/>
    <x v="0"/>
  </r>
  <r>
    <s v="SHELL"/>
    <s v="DIWA2"/>
    <d v="2014-09-25T00:00:00"/>
    <s v="SIN"/>
    <s v="UPA400"/>
    <x v="16"/>
    <d v="2015-06-10T00:00:00"/>
    <n v="910694"/>
    <n v="49255"/>
    <n v="0"/>
    <n v="3"/>
    <m/>
    <n v="3"/>
    <n v="6.1"/>
    <m/>
    <m/>
    <n v="0.27"/>
    <m/>
    <n v="29"/>
    <n v="52"/>
    <n v="2"/>
    <n v="0"/>
    <n v="5"/>
    <n v="3"/>
    <n v="0"/>
    <n v="0"/>
    <n v="0"/>
    <n v="49"/>
    <n v="8"/>
    <n v="1"/>
    <n v="29"/>
    <n v="9.6666666666670453E-2"/>
    <n v="52"/>
    <n v="0.34666666666666379"/>
    <n v="5"/>
    <n v="0.11111111111111063"/>
    <n v="3"/>
    <n v="0.1000000000000002"/>
    <n v="2"/>
    <n v="0.13333333333333353"/>
    <n v="0"/>
    <n v="1.3877787807814457E-16"/>
    <n v="0"/>
    <x v="1"/>
  </r>
  <r>
    <s v="CASTROL"/>
    <s v="DIWA2"/>
    <d v="2014-09-25T00:00:00"/>
    <s v="SIN"/>
    <s v="UPA400"/>
    <x v="16"/>
    <d v="2015-02-20T00:00:00"/>
    <n v="891230"/>
    <n v="72215"/>
    <n v="0"/>
    <n v="13"/>
    <m/>
    <n v="3"/>
    <n v="5.8380000000000001"/>
    <n v="27.75"/>
    <n v="0.94"/>
    <n v="0.22"/>
    <m/>
    <n v="71"/>
    <n v="78"/>
    <n v="8"/>
    <n v="0"/>
    <n v="49"/>
    <n v="5"/>
    <n v="0"/>
    <m/>
    <n v="0"/>
    <n v="38"/>
    <n v="8"/>
    <n v="1"/>
    <n v="71"/>
    <n v="0.23666666666667019"/>
    <n v="78"/>
    <n v="0.51999999999999691"/>
    <n v="49"/>
    <n v="1"/>
    <n v="5"/>
    <n v="0.16666666666666685"/>
    <n v="8"/>
    <n v="0.53333333333333344"/>
    <n v="0"/>
    <n v="1.3877787807814457E-16"/>
    <n v="0"/>
    <x v="2"/>
  </r>
  <r>
    <s v="CASTROL"/>
    <s v="DIWA2"/>
    <d v="2014-09-25T00:00:00"/>
    <s v="SIN"/>
    <s v="UPA400"/>
    <x v="16"/>
    <d v="2014-12-03T00:00:00"/>
    <n v="873139"/>
    <n v="54124"/>
    <n v="0"/>
    <n v="10"/>
    <m/>
    <n v="2"/>
    <n v="6"/>
    <m/>
    <m/>
    <n v="0.21"/>
    <m/>
    <n v="57"/>
    <n v="61"/>
    <n v="8"/>
    <n v="0"/>
    <n v="33"/>
    <n v="5"/>
    <n v="1"/>
    <n v="1"/>
    <n v="1"/>
    <n v="32"/>
    <n v="8"/>
    <n v="1"/>
    <n v="57"/>
    <n v="0.19000000000000361"/>
    <n v="61"/>
    <n v="0.40666666666666368"/>
    <n v="33"/>
    <n v="0.73333333333333295"/>
    <n v="5"/>
    <n v="0.16666666666666685"/>
    <n v="8"/>
    <n v="0.53333333333333344"/>
    <n v="0"/>
    <n v="1.3877787807814457E-16"/>
    <n v="0"/>
    <x v="3"/>
  </r>
  <r>
    <s v="CASTROL"/>
    <s v="DIWA2"/>
    <d v="2014-09-25T00:00:00"/>
    <s v="CON"/>
    <s v="UPA400"/>
    <x v="16"/>
    <d v="2014-02-11T00:00:00"/>
    <n v="802973"/>
    <n v="31070"/>
    <n v="0"/>
    <n v="7"/>
    <m/>
    <n v="2"/>
    <n v="7.2"/>
    <n v="36.9"/>
    <n v="0.3"/>
    <n v="0.1"/>
    <s v="Clara"/>
    <n v="35"/>
    <n v="156"/>
    <n v="7"/>
    <n v="1"/>
    <n v="14"/>
    <n v="3"/>
    <n v="0"/>
    <n v="1"/>
    <n v="0"/>
    <n v="29"/>
    <n v="6"/>
    <n v="1"/>
    <n v="35"/>
    <n v="0.11666666666667042"/>
    <n v="156"/>
    <n v="1"/>
    <n v="14"/>
    <n v="0.31111111111111062"/>
    <n v="3"/>
    <n v="0.1000000000000002"/>
    <n v="7"/>
    <n v="0.46666666666666679"/>
    <n v="1"/>
    <n v="0.10000000000000014"/>
    <n v="0"/>
    <x v="4"/>
  </r>
  <r>
    <s v="CASTROL"/>
    <s v="DIWA2"/>
    <d v="2014-09-25T00:00:00"/>
    <s v="CON"/>
    <s v="UPA400"/>
    <x v="16"/>
    <d v="2013-09-20T00:00:00"/>
    <n v="771903"/>
    <n v="119073"/>
    <n v="0"/>
    <n v="7"/>
    <n v="0"/>
    <n v="5"/>
    <n v="7.1"/>
    <n v="37.200000000000003"/>
    <n v="1"/>
    <n v="0.1"/>
    <s v="Clara"/>
    <n v="80"/>
    <n v="152"/>
    <n v="20"/>
    <n v="1"/>
    <n v="20"/>
    <n v="8"/>
    <n v="0"/>
    <n v="1"/>
    <n v="0"/>
    <n v="32"/>
    <n v="12"/>
    <n v="2"/>
    <n v="80"/>
    <n v="0.26666666666667027"/>
    <n v="152"/>
    <n v="1"/>
    <n v="20"/>
    <n v="0.44444444444444381"/>
    <n v="8"/>
    <n v="0.26666666666666683"/>
    <n v="20"/>
    <n v="1"/>
    <n v="1"/>
    <n v="0.10000000000000014"/>
    <n v="0"/>
    <x v="5"/>
  </r>
  <r>
    <s v="SHELL"/>
    <s v="DIWA2"/>
    <d v="2014-09-25T00:00:00"/>
    <s v="CON"/>
    <s v="UPA400"/>
    <x v="16"/>
    <d v="2013-07-22T00:00:00"/>
    <n v="767265"/>
    <n v="58960"/>
    <n v="0"/>
    <n v="5"/>
    <n v="-1"/>
    <n v="3"/>
    <n v="7.4"/>
    <n v="37.5"/>
    <n v="0.5"/>
    <n v="0.1"/>
    <s v="Clara"/>
    <n v="107"/>
    <n v="104"/>
    <n v="4"/>
    <n v="1"/>
    <n v="15"/>
    <n v="12"/>
    <n v="1"/>
    <n v="1"/>
    <n v="-1"/>
    <n v="34"/>
    <n v="8"/>
    <n v="1"/>
    <n v="107"/>
    <n v="0.35666666666667085"/>
    <n v="104"/>
    <n v="0.69333333333333136"/>
    <n v="15"/>
    <n v="0.33333333333333282"/>
    <n v="12"/>
    <n v="0.40000000000000013"/>
    <n v="4"/>
    <n v="0.26666666666666683"/>
    <n v="1"/>
    <n v="0.10000000000000014"/>
    <n v="0"/>
    <x v="6"/>
  </r>
  <r>
    <s v="CASTROL"/>
    <s v="DIWA2"/>
    <d v="2014-09-25T00:00:00"/>
    <s v="CON"/>
    <s v="UPA400"/>
    <x v="16"/>
    <d v="2013-06-07T00:00:00"/>
    <n v="751541"/>
    <n v="98711"/>
    <n v="0"/>
    <n v="33.200000000000003"/>
    <n v="0"/>
    <n v="10.8"/>
    <n v="6.8"/>
    <n v="37.200000000000003"/>
    <n v="0"/>
    <n v="-1"/>
    <s v="Oscura"/>
    <n v="94.4"/>
    <n v="103.7"/>
    <n v="19.399999999999999"/>
    <n v="3"/>
    <n v="21.4"/>
    <n v="15.5"/>
    <n v="1.4"/>
    <n v="0"/>
    <n v="0"/>
    <n v="99.1"/>
    <n v="26.1"/>
    <n v="18.2"/>
    <n v="94"/>
    <n v="0.31333333333333724"/>
    <n v="104"/>
    <n v="0.69333333333333136"/>
    <n v="21"/>
    <n v="0.46666666666666601"/>
    <n v="16"/>
    <n v="0.53333333333333344"/>
    <n v="19"/>
    <n v="1"/>
    <n v="3"/>
    <n v="0.30000000000000016"/>
    <n v="0"/>
    <x v="7"/>
  </r>
  <r>
    <s v="SHELL"/>
    <s v="DIWA2"/>
    <d v="2014-09-25T00:00:00"/>
    <s v="CON"/>
    <s v="UPA400"/>
    <x v="16"/>
    <d v="2013-03-06T00:00:00"/>
    <n v="736550"/>
    <n v="28245"/>
    <n v="0"/>
    <n v="18.7"/>
    <n v="0"/>
    <n v="6.5"/>
    <n v="7"/>
    <n v="37.799999999999997"/>
    <m/>
    <n v="-1"/>
    <s v="Oscura"/>
    <n v="108.8"/>
    <n v="46.5"/>
    <n v="6.2"/>
    <n v="2.5"/>
    <n v="13.4"/>
    <n v="12.7"/>
    <n v="2.2999999999999998"/>
    <n v="0"/>
    <n v="0"/>
    <n v="174.4"/>
    <n v="49.7"/>
    <n v="6.6"/>
    <n v="109"/>
    <n v="0.36333333333333756"/>
    <n v="47"/>
    <n v="0.31333333333333052"/>
    <n v="13"/>
    <n v="0.28888888888888842"/>
    <n v="13"/>
    <n v="0.43333333333333346"/>
    <n v="6"/>
    <n v="0.40000000000000013"/>
    <n v="3"/>
    <n v="0.30000000000000016"/>
    <n v="0"/>
    <x v="8"/>
  </r>
  <r>
    <s v="Shell ATF VM"/>
    <s v="DIWA2"/>
    <d v="2014-09-25T00:00:00"/>
    <s v="CON"/>
    <s v="UPA400"/>
    <x v="16"/>
    <d v="2013-01-25T00:00:00"/>
    <n v="722103"/>
    <n v="69273"/>
    <n v="0"/>
    <n v="0"/>
    <n v="0"/>
    <n v="2.9"/>
    <n v="7.8"/>
    <n v="38.200000000000003"/>
    <m/>
    <n v="-1"/>
    <s v="Oscura"/>
    <n v="23.2"/>
    <n v="18.2"/>
    <n v="1.7"/>
    <n v="0"/>
    <n v="17.3"/>
    <n v="5.8"/>
    <n v="0.2"/>
    <n v="0.4"/>
    <n v="0"/>
    <n v="288.7"/>
    <n v="33.6"/>
    <n v="6.8"/>
    <n v="23"/>
    <n v="7.6666666666670491E-2"/>
    <n v="18"/>
    <n v="0.11999999999999754"/>
    <n v="17"/>
    <n v="0.37777777777777721"/>
    <n v="6"/>
    <n v="0.20000000000000018"/>
    <n v="2"/>
    <n v="0.13333333333333353"/>
    <n v="0"/>
    <n v="1.3877787807814457E-16"/>
    <n v="0"/>
    <x v="9"/>
  </r>
  <r>
    <s v="SHELL"/>
    <s v="DIWA2"/>
    <d v="2014-09-25T00:00:00"/>
    <s v="CON"/>
    <s v="UPA400"/>
    <x v="16"/>
    <d v="2012-10-19T00:00:00"/>
    <n v="708305"/>
    <n v="124082"/>
    <n v="0"/>
    <n v="0"/>
    <n v="0"/>
    <n v="18.600000000000001"/>
    <n v="6.5"/>
    <n v="37.5"/>
    <m/>
    <n v="-1"/>
    <s v="Oscura"/>
    <n v="217.1"/>
    <n v="52.9"/>
    <n v="9.4"/>
    <n v="2.6"/>
    <n v="5.4"/>
    <n v="38.1"/>
    <n v="1"/>
    <n v="0.7"/>
    <n v="0"/>
    <n v="56.2"/>
    <n v="32.6"/>
    <n v="1.1000000000000001"/>
    <n v="217"/>
    <n v="0.72333333333333616"/>
    <n v="53"/>
    <n v="0.35333333333333045"/>
    <n v="5"/>
    <n v="0.11111111111111063"/>
    <n v="38"/>
    <n v="1"/>
    <n v="9"/>
    <n v="0.60000000000000009"/>
    <n v="3"/>
    <n v="0.30000000000000016"/>
    <n v="0"/>
    <x v="10"/>
  </r>
  <r>
    <s v="SHELL"/>
    <s v="DIWA2"/>
    <d v="2014-04-17T00:00:00"/>
    <s v="SIN"/>
    <s v="UPA400"/>
    <x v="17"/>
    <d v="2016-02-13T00:00:00"/>
    <n v="962291"/>
    <n v="51475"/>
    <n v="0"/>
    <n v="7"/>
    <m/>
    <n v="1"/>
    <n v="5.9"/>
    <m/>
    <m/>
    <n v="0.03"/>
    <m/>
    <n v="385"/>
    <n v="65"/>
    <n v="5"/>
    <n v="0"/>
    <n v="29"/>
    <n v="23"/>
    <n v="1"/>
    <n v="0"/>
    <n v="2"/>
    <n v="35"/>
    <n v="11"/>
    <n v="1"/>
    <n v="385"/>
    <n v="1.3"/>
    <n v="65"/>
    <n v="0.4333333333333303"/>
    <n v="29"/>
    <n v="0.64444444444444393"/>
    <n v="23"/>
    <n v="0.76666666666666672"/>
    <n v="5"/>
    <n v="0.33333333333333348"/>
    <n v="0"/>
    <n v="1.3877787807814457E-16"/>
    <n v="1"/>
    <x v="0"/>
  </r>
  <r>
    <s v="Shell ATF VM"/>
    <s v="DIWA2"/>
    <d v="2014-04-17T00:00:00"/>
    <s v="SIN"/>
    <s v="UPA400"/>
    <x v="17"/>
    <d v="2015-08-27T00:00:00"/>
    <n v="931792"/>
    <n v="20977"/>
    <n v="0"/>
    <n v="5"/>
    <m/>
    <n v="1"/>
    <n v="6.1"/>
    <m/>
    <m/>
    <n v="0.16"/>
    <m/>
    <n v="58"/>
    <n v="39"/>
    <n v="3"/>
    <n v="0"/>
    <n v="13"/>
    <n v="6"/>
    <n v="0"/>
    <n v="0"/>
    <n v="0"/>
    <n v="36"/>
    <n v="6"/>
    <n v="1"/>
    <n v="58"/>
    <n v="0.19333333333333694"/>
    <n v="39"/>
    <n v="0.25999999999999729"/>
    <n v="13"/>
    <n v="0.28888888888888842"/>
    <n v="6"/>
    <n v="0.20000000000000018"/>
    <n v="3"/>
    <n v="0.20000000000000018"/>
    <n v="0"/>
    <n v="1.3877787807814457E-16"/>
    <n v="0"/>
    <x v="1"/>
  </r>
  <r>
    <s v="Shell ATF VM"/>
    <s v="DIWA2"/>
    <d v="2014-04-17T00:00:00"/>
    <s v="SIN"/>
    <s v="UPA400"/>
    <x v="17"/>
    <d v="2015-05-22T00:00:00"/>
    <n v="910816"/>
    <n v="91801"/>
    <n v="0"/>
    <n v="14"/>
    <m/>
    <n v="3"/>
    <n v="6"/>
    <m/>
    <m/>
    <n v="0.2"/>
    <m/>
    <n v="71"/>
    <n v="94"/>
    <n v="8"/>
    <n v="0"/>
    <n v="53"/>
    <n v="5"/>
    <n v="1"/>
    <n v="1"/>
    <n v="0"/>
    <n v="51"/>
    <n v="22"/>
    <n v="2"/>
    <n v="71"/>
    <n v="0.23666666666667019"/>
    <n v="94"/>
    <n v="0.62666666666666426"/>
    <n v="53"/>
    <n v="1"/>
    <n v="5"/>
    <n v="0.16666666666666685"/>
    <n v="8"/>
    <n v="0.53333333333333344"/>
    <n v="0"/>
    <n v="1.3877787807814457E-16"/>
    <n v="0"/>
    <x v="2"/>
  </r>
  <r>
    <s v="Shell ATF VM"/>
    <s v="DIWA2"/>
    <d v="2014-04-17T00:00:00"/>
    <s v="SIN"/>
    <s v="UPA400"/>
    <x v="17"/>
    <d v="2015-02-17T00:00:00"/>
    <n v="900726"/>
    <n v="8384"/>
    <n v="0"/>
    <n v="2"/>
    <m/>
    <n v="3"/>
    <n v="6.7839999999999998"/>
    <n v="31.58"/>
    <n v="1"/>
    <n v="0.27"/>
    <m/>
    <n v="22"/>
    <n v="18"/>
    <n v="6"/>
    <n v="0"/>
    <n v="4"/>
    <n v="2"/>
    <n v="0"/>
    <m/>
    <n v="0"/>
    <n v="31"/>
    <n v="2"/>
    <n v="0"/>
    <n v="22"/>
    <n v="7.3333333333337164E-2"/>
    <n v="18"/>
    <n v="0.11999999999999754"/>
    <n v="4"/>
    <n v="8.8888888888888407E-2"/>
    <n v="2"/>
    <n v="6.6666666666666874E-2"/>
    <n v="6"/>
    <n v="0.40000000000000013"/>
    <n v="0"/>
    <n v="1.3877787807814457E-16"/>
    <n v="0"/>
    <x v="3"/>
  </r>
  <r>
    <s v="SHELL"/>
    <s v="DIWA2"/>
    <d v="2014-04-17T00:00:00"/>
    <s v="SIN"/>
    <s v="UPA400"/>
    <x v="17"/>
    <d v="2015-02-12T00:00:00"/>
    <n v="879979"/>
    <n v="89223"/>
    <n v="0"/>
    <n v="4"/>
    <m/>
    <n v="2"/>
    <n v="6.52"/>
    <n v="29.86"/>
    <n v="0.96"/>
    <n v="0.18"/>
    <m/>
    <n v="39"/>
    <n v="34"/>
    <n v="11"/>
    <n v="0"/>
    <n v="9"/>
    <n v="2"/>
    <n v="0"/>
    <m/>
    <n v="0"/>
    <n v="29"/>
    <n v="3"/>
    <n v="1"/>
    <n v="39"/>
    <n v="0.13000000000000372"/>
    <n v="34"/>
    <n v="0.22666666666666402"/>
    <n v="9"/>
    <n v="0.19999999999999954"/>
    <n v="2"/>
    <n v="6.6666666666666874E-2"/>
    <n v="11"/>
    <n v="0.73333333333333339"/>
    <n v="0"/>
    <n v="1.3877787807814457E-16"/>
    <n v="0"/>
    <x v="4"/>
  </r>
  <r>
    <s v="CASTROL"/>
    <s v="DIWA2"/>
    <d v="2014-04-17T00:00:00"/>
    <s v="SIN"/>
    <s v="UPA400"/>
    <x v="17"/>
    <d v="2014-12-08T00:00:00"/>
    <n v="865711"/>
    <n v="74955"/>
    <n v="0"/>
    <n v="4"/>
    <m/>
    <n v="2"/>
    <n v="6.2"/>
    <m/>
    <m/>
    <n v="0.26"/>
    <m/>
    <n v="48"/>
    <n v="38"/>
    <n v="17"/>
    <n v="0"/>
    <n v="7"/>
    <n v="4"/>
    <n v="0"/>
    <n v="1"/>
    <n v="0"/>
    <n v="33"/>
    <n v="5"/>
    <n v="1"/>
    <n v="48"/>
    <n v="0.16000000000000367"/>
    <n v="38"/>
    <n v="0.25333333333333063"/>
    <n v="7"/>
    <n v="0.15555555555555509"/>
    <n v="4"/>
    <n v="0.13333333333333353"/>
    <n v="17"/>
    <n v="1"/>
    <n v="0"/>
    <n v="1.3877787807814457E-16"/>
    <n v="0"/>
    <x v="5"/>
  </r>
  <r>
    <s v="CASTROL"/>
    <s v="DIWA2"/>
    <d v="2014-04-17T00:00:00"/>
    <s v="SIN"/>
    <s v="UPA400"/>
    <x v="17"/>
    <d v="2014-10-29T00:00:00"/>
    <n v="856688"/>
    <n v="65932"/>
    <n v="0"/>
    <n v="2"/>
    <m/>
    <n v="1"/>
    <n v="6.5"/>
    <m/>
    <m/>
    <n v="0.06"/>
    <m/>
    <n v="16"/>
    <n v="22"/>
    <n v="2"/>
    <n v="0"/>
    <n v="4"/>
    <n v="1"/>
    <n v="0"/>
    <n v="0"/>
    <n v="0"/>
    <n v="22"/>
    <n v="4"/>
    <n v="1"/>
    <n v="16"/>
    <n v="5.3333333333337181E-2"/>
    <n v="22"/>
    <n v="0.14666666666666417"/>
    <n v="4"/>
    <n v="8.8888888888888407E-2"/>
    <n v="1"/>
    <n v="3.3333333333333541E-2"/>
    <n v="2"/>
    <n v="0.13333333333333353"/>
    <n v="0"/>
    <n v="1.3877787807814457E-16"/>
    <n v="0"/>
    <x v="6"/>
  </r>
  <r>
    <s v="CASTROL"/>
    <s v="DIWA2"/>
    <d v="2014-04-17T00:00:00"/>
    <s v="CON"/>
    <s v="UPA400"/>
    <x v="17"/>
    <d v="2014-04-11T00:00:00"/>
    <n v="812901"/>
    <n v="22145"/>
    <n v="0"/>
    <n v="6"/>
    <m/>
    <n v="2"/>
    <n v="6.4"/>
    <s v=""/>
    <s v=""/>
    <n v="0.09"/>
    <s v=""/>
    <n v="13"/>
    <n v="24"/>
    <n v="2"/>
    <n v="0"/>
    <n v="5"/>
    <n v="0"/>
    <n v="0"/>
    <n v="0"/>
    <n v="0"/>
    <n v="33"/>
    <n v="5"/>
    <n v="1"/>
    <n v="13"/>
    <n v="4.3333333333337179E-2"/>
    <n v="24"/>
    <n v="0.15999999999999748"/>
    <n v="5"/>
    <n v="0.11111111111111063"/>
    <n v="0"/>
    <n v="2.0816681711721685E-16"/>
    <n v="2"/>
    <n v="0.13333333333333353"/>
    <n v="0"/>
    <n v="1.3877787807814457E-16"/>
    <n v="0"/>
    <x v="7"/>
  </r>
  <r>
    <s v="CASTROL"/>
    <s v="DIWA2"/>
    <d v="2014-04-17T00:00:00"/>
    <s v="CON"/>
    <s v="UPA400"/>
    <x v="17"/>
    <d v="2013-07-22T00:00:00"/>
    <n v="757491"/>
    <n v="61497"/>
    <n v="0"/>
    <n v="1"/>
    <n v="-1"/>
    <n v="3"/>
    <n v="7.3"/>
    <n v="37.5"/>
    <n v="1"/>
    <n v="0"/>
    <s v="Clara"/>
    <n v="31"/>
    <n v="54"/>
    <n v="2"/>
    <n v="0"/>
    <n v="6"/>
    <n v="3"/>
    <n v="1"/>
    <n v="0"/>
    <n v="-1"/>
    <n v="26"/>
    <n v="6"/>
    <n v="1"/>
    <n v="31"/>
    <n v="0.10333333333333711"/>
    <n v="54"/>
    <n v="0.3599999999999971"/>
    <n v="6"/>
    <n v="0.13333333333333286"/>
    <n v="3"/>
    <n v="0.1000000000000002"/>
    <n v="2"/>
    <n v="0.13333333333333353"/>
    <n v="0"/>
    <n v="1.3877787807814457E-16"/>
    <n v="0"/>
    <x v="8"/>
  </r>
  <r>
    <s v="CASTROL"/>
    <s v="DIWA2"/>
    <d v="2014-04-17T00:00:00"/>
    <s v="CON"/>
    <s v="UPA400"/>
    <x v="17"/>
    <d v="2013-02-11T00:00:00"/>
    <n v="723306"/>
    <n v="27312"/>
    <n v="0"/>
    <n v="0.8"/>
    <n v="0"/>
    <n v="6.1"/>
    <n v="6.9"/>
    <n v="37"/>
    <m/>
    <n v="-1"/>
    <s v="Oscura"/>
    <n v="49.8"/>
    <n v="43.8"/>
    <n v="0.6"/>
    <n v="2.1"/>
    <n v="7.1"/>
    <n v="6.3"/>
    <n v="0.3"/>
    <n v="0"/>
    <n v="0"/>
    <n v="62.4"/>
    <n v="22.6"/>
    <n v="1.6"/>
    <n v="50"/>
    <n v="0.16666666666667032"/>
    <n v="44"/>
    <n v="0.29333333333333056"/>
    <n v="7"/>
    <n v="0.15555555555555509"/>
    <n v="6"/>
    <n v="0.20000000000000018"/>
    <n v="1"/>
    <n v="6.666666666666686E-2"/>
    <n v="2"/>
    <n v="0.20000000000000015"/>
    <n v="0"/>
    <x v="9"/>
  </r>
  <r>
    <s v="SHELL"/>
    <s v="DIWA2"/>
    <d v="2014-04-17T00:00:00"/>
    <s v="CON"/>
    <s v="UPA400"/>
    <x v="17"/>
    <d v="2012-10-04T00:00:00"/>
    <n v="697923"/>
    <n v="45093"/>
    <n v="0"/>
    <n v="0"/>
    <n v="0"/>
    <n v="13.2"/>
    <n v="6.7"/>
    <n v="45.1"/>
    <m/>
    <n v="-1"/>
    <s v="Oscura"/>
    <n v="59.8"/>
    <n v="27.7"/>
    <n v="5"/>
    <n v="1.6"/>
    <n v="5.6"/>
    <n v="18"/>
    <n v="1.8"/>
    <n v="0.1"/>
    <n v="0"/>
    <n v="99.8"/>
    <n v="47.4"/>
    <n v="16.399999999999999"/>
    <n v="60"/>
    <n v="0.20000000000000359"/>
    <n v="28"/>
    <n v="0.18666666666666409"/>
    <n v="6"/>
    <n v="0.13333333333333286"/>
    <n v="18"/>
    <n v="0.60000000000000009"/>
    <n v="5"/>
    <n v="0.33333333333333348"/>
    <n v="2"/>
    <n v="0.20000000000000015"/>
    <n v="0"/>
    <x v="10"/>
  </r>
  <r>
    <s v="CASTROL"/>
    <s v="DIWA2"/>
    <d v="2015-03-03T00:00:00"/>
    <s v="SIN"/>
    <s v="O500 EURO V"/>
    <x v="18"/>
    <d v="2015-12-09T00:00:00"/>
    <n v="940416"/>
    <n v="5838"/>
    <n v="0"/>
    <n v="2"/>
    <m/>
    <n v="0"/>
    <n v="7.3"/>
    <n v="36.200000000000003"/>
    <n v="1.1000000000000001"/>
    <n v="0"/>
    <m/>
    <n v="5"/>
    <n v="23"/>
    <n v="0"/>
    <n v="0"/>
    <n v="1"/>
    <n v="1"/>
    <n v="0"/>
    <n v="0"/>
    <n v="0"/>
    <n v="32"/>
    <n v="2"/>
    <n v="0"/>
    <n v="5"/>
    <n v="1.6666666666670507E-2"/>
    <n v="23"/>
    <n v="0.15333333333333082"/>
    <n v="1"/>
    <n v="2.222222222222173E-2"/>
    <n v="1"/>
    <n v="3.3333333333333541E-2"/>
    <n v="0"/>
    <n v="1.9428902930940239E-16"/>
    <n v="0"/>
    <n v="1.3877787807814457E-16"/>
    <n v="1"/>
    <x v="0"/>
  </r>
  <r>
    <s v="SHELL"/>
    <s v="DIWA2"/>
    <d v="2015-03-03T00:00:00"/>
    <s v="SIN"/>
    <s v="UPA400"/>
    <x v="18"/>
    <d v="2015-11-09T00:00:00"/>
    <n v="934702"/>
    <n v="47917"/>
    <n v="0"/>
    <n v="6"/>
    <m/>
    <n v="2"/>
    <n v="6.3"/>
    <m/>
    <m/>
    <n v="0.72"/>
    <m/>
    <n v="24"/>
    <n v="98"/>
    <n v="2"/>
    <n v="0"/>
    <n v="6"/>
    <n v="2"/>
    <n v="0"/>
    <n v="1"/>
    <n v="0"/>
    <n v="32"/>
    <n v="10"/>
    <n v="1"/>
    <n v="24"/>
    <n v="8.0000000000003818E-2"/>
    <n v="98"/>
    <n v="0.6533333333333311"/>
    <n v="6"/>
    <n v="0.13333333333333286"/>
    <n v="2"/>
    <n v="6.6666666666666874E-2"/>
    <n v="2"/>
    <n v="0.13333333333333353"/>
    <n v="0"/>
    <n v="1.3877787807814457E-16"/>
    <n v="0"/>
    <x v="1"/>
  </r>
  <r>
    <s v="SHELL"/>
    <s v="DIWA2"/>
    <d v="2015-03-03T00:00:00"/>
    <s v="CON"/>
    <s v="UPA400"/>
    <x v="18"/>
    <d v="2014-12-06T00:00:00"/>
    <n v="886215"/>
    <n v="99822"/>
    <n v="0"/>
    <n v="2"/>
    <m/>
    <n v="1"/>
    <n v="6.6"/>
    <n v="31.1"/>
    <n v="1.1200000000000001"/>
    <n v="0"/>
    <m/>
    <n v="20"/>
    <n v="23"/>
    <n v="3"/>
    <n v="0"/>
    <n v="6"/>
    <n v="1"/>
    <n v="0"/>
    <n v="0"/>
    <n v="0"/>
    <n v="41"/>
    <n v="8"/>
    <n v="0"/>
    <n v="20"/>
    <n v="6.666666666667051E-2"/>
    <n v="23"/>
    <n v="0.15333333333333082"/>
    <n v="6"/>
    <n v="0.13333333333333286"/>
    <n v="1"/>
    <n v="3.3333333333333541E-2"/>
    <n v="3"/>
    <n v="0.20000000000000018"/>
    <n v="0"/>
    <n v="1.3877787807814457E-16"/>
    <n v="0"/>
    <x v="2"/>
  </r>
  <r>
    <s v="SHELL"/>
    <s v="DIWA2"/>
    <d v="2015-03-03T00:00:00"/>
    <s v="CON"/>
    <s v="UPA400"/>
    <x v="18"/>
    <d v="2014-08-06T00:00:00"/>
    <n v="856044"/>
    <n v="69651"/>
    <n v="0"/>
    <n v="3"/>
    <m/>
    <n v="3"/>
    <n v="7"/>
    <n v="35.5"/>
    <n v="1.45"/>
    <n v="0.04"/>
    <m/>
    <n v="41"/>
    <n v="41"/>
    <n v="5"/>
    <n v="0"/>
    <n v="11"/>
    <n v="2"/>
    <n v="0"/>
    <n v="1"/>
    <n v="0"/>
    <n v="64"/>
    <n v="25"/>
    <n v="1"/>
    <n v="41"/>
    <n v="0.13666666666667038"/>
    <n v="41"/>
    <n v="0.2733333333333306"/>
    <n v="11"/>
    <n v="0.24444444444444399"/>
    <n v="2"/>
    <n v="6.6666666666666874E-2"/>
    <n v="5"/>
    <n v="0.33333333333333348"/>
    <n v="0"/>
    <n v="1.3877787807814457E-16"/>
    <n v="0"/>
    <x v="3"/>
  </r>
  <r>
    <s v="SHELL"/>
    <s v="DIWA2"/>
    <d v="2015-03-03T00:00:00"/>
    <s v="CON"/>
    <s v="UPA400"/>
    <x v="18"/>
    <d v="2014-03-21T00:00:00"/>
    <n v="822927"/>
    <n v="36534"/>
    <n v="0"/>
    <n v="2"/>
    <m/>
    <n v="3"/>
    <n v="7"/>
    <n v="35.200000000000003"/>
    <n v="1.51"/>
    <n v="0.05"/>
    <s v=""/>
    <n v="37"/>
    <n v="33"/>
    <n v="4"/>
    <n v="0"/>
    <n v="6"/>
    <n v="2"/>
    <n v="0"/>
    <n v="0"/>
    <n v="0"/>
    <n v="61"/>
    <n v="29"/>
    <n v="1"/>
    <n v="37"/>
    <n v="0.12333333333333707"/>
    <n v="33"/>
    <n v="0.21999999999999736"/>
    <n v="6"/>
    <n v="0.13333333333333286"/>
    <n v="2"/>
    <n v="6.6666666666666874E-2"/>
    <n v="4"/>
    <n v="0.26666666666666683"/>
    <n v="0"/>
    <n v="1.3877787807814457E-16"/>
    <n v="0"/>
    <x v="4"/>
  </r>
  <r>
    <s v="SHELL"/>
    <s v="DIWA2"/>
    <d v="2015-03-03T00:00:00"/>
    <s v="CON"/>
    <s v="UPA400"/>
    <x v="18"/>
    <d v="2013-10-11T00:00:00"/>
    <n v="786393"/>
    <n v="121130"/>
    <n v="0"/>
    <n v="2"/>
    <n v="0"/>
    <n v="9"/>
    <n v="7.3"/>
    <n v="39"/>
    <n v="0.7"/>
    <n v="0.1"/>
    <s v="Clara"/>
    <n v="119"/>
    <n v="83"/>
    <n v="15"/>
    <n v="0"/>
    <n v="14"/>
    <n v="6"/>
    <n v="0"/>
    <n v="1"/>
    <n v="0"/>
    <n v="171"/>
    <n v="112"/>
    <n v="2"/>
    <n v="119"/>
    <n v="0.39666666666667111"/>
    <n v="83"/>
    <n v="0.55333333333333046"/>
    <n v="14"/>
    <n v="0.31111111111111062"/>
    <n v="6"/>
    <n v="0.20000000000000018"/>
    <n v="15"/>
    <n v="1"/>
    <n v="0"/>
    <n v="1.3877787807814457E-16"/>
    <n v="0"/>
    <x v="5"/>
  </r>
  <r>
    <s v="CASTROL"/>
    <s v="DIWA2"/>
    <d v="2015-03-03T00:00:00"/>
    <s v="CON"/>
    <s v="UPA400"/>
    <x v="18"/>
    <d v="2013-05-24T00:00:00"/>
    <n v="758776"/>
    <n v="93513"/>
    <n v="0"/>
    <n v="33.200000000000003"/>
    <n v="0"/>
    <n v="11.5"/>
    <n v="7.1"/>
    <n v="37.700000000000003"/>
    <m/>
    <n v="-1"/>
    <s v="Oscura"/>
    <n v="126.7"/>
    <n v="60"/>
    <n v="10"/>
    <n v="2.9"/>
    <n v="11.9"/>
    <n v="15.3"/>
    <n v="0.8"/>
    <n v="0"/>
    <n v="0"/>
    <n v="383"/>
    <n v="53.6"/>
    <n v="14.4"/>
    <n v="127"/>
    <n v="0.42333333333333795"/>
    <n v="60"/>
    <n v="0.39999999999999702"/>
    <n v="12"/>
    <n v="0.26666666666666622"/>
    <n v="15"/>
    <n v="0.50000000000000011"/>
    <n v="10"/>
    <n v="0.66666666666666674"/>
    <n v="3"/>
    <n v="0.30000000000000016"/>
    <n v="0"/>
    <x v="6"/>
  </r>
  <r>
    <s v="CASTROL"/>
    <s v="DIWA2"/>
    <d v="2015-03-03T00:00:00"/>
    <s v="CON"/>
    <s v="UPA400"/>
    <x v="18"/>
    <d v="2012-12-06T00:00:00"/>
    <n v="729109"/>
    <n v="63846"/>
    <n v="0"/>
    <n v="0"/>
    <n v="0"/>
    <n v="4.5"/>
    <n v="7.3"/>
    <n v="40.700000000000003"/>
    <m/>
    <n v="-1"/>
    <s v="Oscura"/>
    <n v="70.8"/>
    <n v="2.6"/>
    <n v="5.7"/>
    <n v="0"/>
    <n v="4.4000000000000004"/>
    <n v="7.1"/>
    <n v="1.3"/>
    <n v="2.2999999999999998"/>
    <n v="0"/>
    <n v="686.7"/>
    <n v="67"/>
    <n v="0.7"/>
    <n v="71"/>
    <n v="0.23666666666667019"/>
    <n v="3"/>
    <n v="1.999999999999752E-2"/>
    <n v="4"/>
    <n v="8.8888888888888407E-2"/>
    <n v="7"/>
    <n v="0.2333333333333335"/>
    <n v="6"/>
    <n v="0.40000000000000013"/>
    <n v="0"/>
    <n v="1.3877787807814457E-16"/>
    <n v="0"/>
    <x v="7"/>
  </r>
  <r>
    <s v="CASTROL"/>
    <s v="DIWA2"/>
    <d v="2011-05-07T00:00:00"/>
    <s v="SIN"/>
    <s v="O500 EURO V"/>
    <x v="19"/>
    <d v="2015-12-09T00:00:00"/>
    <n v="958708"/>
    <n v="30234"/>
    <n v="0"/>
    <n v="3"/>
    <m/>
    <n v="2"/>
    <n v="7.3"/>
    <n v="1.19"/>
    <n v="36.4"/>
    <n v="0"/>
    <m/>
    <n v="6"/>
    <n v="23"/>
    <n v="0"/>
    <n v="0"/>
    <n v="3"/>
    <n v="0"/>
    <n v="0"/>
    <n v="0"/>
    <n v="0"/>
    <n v="34"/>
    <n v="8"/>
    <n v="0"/>
    <n v="6"/>
    <n v="2.0000000000003841E-2"/>
    <n v="23"/>
    <n v="0.15333333333333082"/>
    <n v="3"/>
    <n v="6.666666666666618E-2"/>
    <n v="0"/>
    <n v="2.0816681711721685E-16"/>
    <n v="0"/>
    <n v="1.9428902930940239E-16"/>
    <n v="0"/>
    <n v="1.3877787807814457E-16"/>
    <n v="1"/>
    <x v="0"/>
  </r>
  <r>
    <s v="CASTROL"/>
    <s v="DIWA2"/>
    <d v="2011-05-07T00:00:00"/>
    <s v="SIN"/>
    <s v="UPA400"/>
    <x v="19"/>
    <d v="2015-02-18T00:00:00"/>
    <n v="864693"/>
    <n v="7142"/>
    <n v="0"/>
    <n v="4"/>
    <m/>
    <n v="4"/>
    <n v="6.6379999999999999"/>
    <n v="29.94"/>
    <n v="0.93"/>
    <n v="0.59"/>
    <m/>
    <n v="56"/>
    <n v="32"/>
    <n v="11"/>
    <n v="0"/>
    <n v="8"/>
    <n v="8"/>
    <n v="0"/>
    <m/>
    <n v="0"/>
    <n v="35"/>
    <n v="2"/>
    <n v="0"/>
    <n v="56"/>
    <n v="0.18666666666667028"/>
    <n v="32"/>
    <n v="0.21333333333333071"/>
    <n v="8"/>
    <n v="0.17777777777777731"/>
    <n v="8"/>
    <n v="0.26666666666666683"/>
    <n v="11"/>
    <n v="0.73333333333333339"/>
    <n v="0"/>
    <n v="1.3877787807814457E-16"/>
    <n v="0"/>
    <x v="1"/>
  </r>
  <r>
    <s v="CASTROL"/>
    <s v="DIWA2"/>
    <d v="2011-05-07T00:00:00"/>
    <s v="SIN"/>
    <s v="UPA400"/>
    <x v="19"/>
    <d v="2015-02-18T00:00:00"/>
    <n v="884680"/>
    <n v="7521"/>
    <n v="0"/>
    <n v="2"/>
    <m/>
    <n v="2"/>
    <n v="6.7270000000000003"/>
    <n v="31"/>
    <n v="0.95"/>
    <n v="0.01"/>
    <m/>
    <n v="8"/>
    <n v="14"/>
    <n v="1"/>
    <n v="0"/>
    <n v="3"/>
    <n v="1"/>
    <n v="0"/>
    <m/>
    <n v="0"/>
    <n v="33"/>
    <n v="1"/>
    <n v="0"/>
    <n v="8"/>
    <n v="2.6666666666670509E-2"/>
    <n v="14"/>
    <n v="9.3333333333330867E-2"/>
    <n v="3"/>
    <n v="6.666666666666618E-2"/>
    <n v="1"/>
    <n v="3.3333333333333541E-2"/>
    <n v="1"/>
    <n v="6.666666666666686E-2"/>
    <n v="0"/>
    <n v="1.3877787807814457E-16"/>
    <n v="0"/>
    <x v="2"/>
  </r>
  <r>
    <s v="CASTROL"/>
    <s v="DIWA2"/>
    <d v="2011-05-07T00:00:00"/>
    <s v="SIN"/>
    <s v="UPA400"/>
    <x v="19"/>
    <d v="2014-12-05T00:00:00"/>
    <n v="849854"/>
    <n v="93586"/>
    <n v="0"/>
    <n v="4"/>
    <m/>
    <n v="3"/>
    <n v="6.8"/>
    <n v="33.799999999999997"/>
    <n v="1.3"/>
    <n v="0.03"/>
    <m/>
    <n v="106"/>
    <n v="109"/>
    <n v="13"/>
    <n v="0"/>
    <n v="15"/>
    <n v="11"/>
    <n v="1"/>
    <n v="1"/>
    <n v="0"/>
    <n v="48"/>
    <n v="17"/>
    <n v="2"/>
    <n v="106"/>
    <n v="0.3533333333333375"/>
    <n v="109"/>
    <n v="0.72666666666666491"/>
    <n v="15"/>
    <n v="0.33333333333333282"/>
    <n v="11"/>
    <n v="0.36666666666666681"/>
    <n v="13"/>
    <n v="0.8666666666666667"/>
    <n v="0"/>
    <n v="1.3877787807814457E-16"/>
    <n v="0"/>
    <x v="3"/>
  </r>
  <r>
    <s v="CASTROL"/>
    <s v="DIWA2"/>
    <d v="2011-05-07T00:00:00"/>
    <s v="SIN"/>
    <s v="UPA400"/>
    <x v="19"/>
    <d v="2014-08-18T00:00:00"/>
    <n v="821105"/>
    <n v="64837"/>
    <n v="0"/>
    <n v="4"/>
    <m/>
    <n v="3"/>
    <n v="7.1"/>
    <n v="36.1"/>
    <n v="0.09"/>
    <n v="0.05"/>
    <m/>
    <n v="59"/>
    <n v="42"/>
    <n v="1"/>
    <n v="0"/>
    <n v="15"/>
    <n v="6"/>
    <n v="0"/>
    <n v="0"/>
    <n v="0"/>
    <n v="43"/>
    <n v="9"/>
    <n v="1"/>
    <n v="59"/>
    <n v="0.19666666666667026"/>
    <n v="42"/>
    <n v="0.27999999999999725"/>
    <n v="15"/>
    <n v="0.33333333333333282"/>
    <n v="6"/>
    <n v="0.20000000000000018"/>
    <n v="1"/>
    <n v="6.666666666666686E-2"/>
    <n v="0"/>
    <n v="1.3877787807814457E-16"/>
    <n v="0"/>
    <x v="4"/>
  </r>
  <r>
    <s v="CASTROL"/>
    <s v="DIWA2"/>
    <d v="2011-05-07T00:00:00"/>
    <s v="SIN"/>
    <s v="UPA400"/>
    <x v="19"/>
    <d v="2013-11-25T00:00:00"/>
    <n v="787269"/>
    <n v="31001"/>
    <n v="0"/>
    <n v="4"/>
    <n v="0"/>
    <n v="1"/>
    <n v="7.2"/>
    <n v="37.4"/>
    <n v="0.1"/>
    <n v="0.1"/>
    <s v="Clara"/>
    <n v="43"/>
    <n v="37"/>
    <n v="4"/>
    <n v="0"/>
    <n v="16"/>
    <n v="9"/>
    <n v="0"/>
    <n v="0"/>
    <n v="0"/>
    <n v="38"/>
    <n v="11"/>
    <n v="0"/>
    <n v="43"/>
    <n v="0.14333333333333703"/>
    <n v="37"/>
    <n v="0.24666666666666398"/>
    <n v="16"/>
    <n v="0.35555555555555501"/>
    <n v="9"/>
    <n v="0.30000000000000016"/>
    <n v="4"/>
    <n v="0.26666666666666683"/>
    <n v="0"/>
    <n v="1.3877787807814457E-16"/>
    <n v="0"/>
    <x v="5"/>
  </r>
  <r>
    <s v="CASTROL"/>
    <s v="DIWA2"/>
    <d v="2011-05-07T00:00:00"/>
    <s v="SIN"/>
    <s v="UPA400"/>
    <x v="19"/>
    <d v="2013-06-29T00:00:00"/>
    <n v="756268"/>
    <n v="116644"/>
    <n v="0"/>
    <n v="4"/>
    <n v="-1"/>
    <n v="3"/>
    <n v="7.2"/>
    <n v="39.200000000000003"/>
    <n v="0.5"/>
    <n v="0"/>
    <s v="Clara"/>
    <n v="81"/>
    <n v="67"/>
    <n v="5"/>
    <n v="0"/>
    <n v="35"/>
    <n v="7"/>
    <n v="0"/>
    <n v="1"/>
    <n v="-1"/>
    <n v="78"/>
    <n v="20"/>
    <n v="1"/>
    <n v="81"/>
    <n v="0.27000000000000363"/>
    <n v="67"/>
    <n v="0.4466666666666636"/>
    <n v="35"/>
    <n v="0.77777777777777746"/>
    <n v="7"/>
    <n v="0.2333333333333335"/>
    <n v="5"/>
    <n v="0.33333333333333348"/>
    <n v="0"/>
    <n v="1.3877787807814457E-16"/>
    <n v="0"/>
    <x v="6"/>
  </r>
  <r>
    <s v="CASTROL"/>
    <s v="DIWA2"/>
    <d v="2011-05-07T00:00:00"/>
    <s v="SIN"/>
    <s v="UPA400"/>
    <x v="19"/>
    <d v="2012-12-06T00:00:00"/>
    <n v="718767"/>
    <n v="79143"/>
    <n v="0"/>
    <n v="0"/>
    <n v="0"/>
    <n v="2.9"/>
    <n v="7.2"/>
    <n v="36.799999999999997"/>
    <m/>
    <n v="-1"/>
    <s v="Oscura"/>
    <n v="70.7"/>
    <n v="3.6"/>
    <n v="1.7"/>
    <n v="0.5"/>
    <n v="0"/>
    <n v="10.9"/>
    <n v="1"/>
    <n v="1.6"/>
    <n v="0"/>
    <n v="138"/>
    <n v="36.9"/>
    <n v="0.3"/>
    <n v="71"/>
    <n v="0.23666666666667019"/>
    <n v="4"/>
    <n v="2.6666666666664188E-2"/>
    <n v="0"/>
    <n v="-4.9266146717741321E-16"/>
    <n v="11"/>
    <n v="0.36666666666666681"/>
    <n v="2"/>
    <n v="0.13333333333333353"/>
    <n v="1"/>
    <n v="0.10000000000000014"/>
    <n v="0"/>
    <x v="7"/>
  </r>
  <r>
    <s v="SHELL"/>
    <s v="DIWA2"/>
    <d v="2011-05-07T00:00:00"/>
    <s v="SIN"/>
    <s v="UPA400"/>
    <x v="19"/>
    <d v="2012-06-01T00:00:00"/>
    <n v="684304"/>
    <n v="19041"/>
    <n v="0"/>
    <n v="3.8"/>
    <n v="0"/>
    <n v="4.4000000000000004"/>
    <n v="6.6"/>
    <n v="43.4"/>
    <m/>
    <n v="-1"/>
    <s v="Oscura"/>
    <n v="66.8"/>
    <n v="21.5"/>
    <n v="10.199999999999999"/>
    <n v="1.6"/>
    <n v="3.1"/>
    <n v="6.5"/>
    <n v="1.4"/>
    <n v="0.9"/>
    <n v="0"/>
    <n v="992.4"/>
    <n v="90.3"/>
    <n v="7.7"/>
    <n v="67"/>
    <n v="0.22333333333333688"/>
    <n v="22"/>
    <n v="0.14666666666666417"/>
    <n v="3"/>
    <n v="6.666666666666618E-2"/>
    <n v="7"/>
    <n v="0.2333333333333335"/>
    <n v="10"/>
    <n v="0.66666666666666674"/>
    <n v="2"/>
    <n v="0.20000000000000015"/>
    <n v="0"/>
    <x v="8"/>
  </r>
  <r>
    <s v="SHELL"/>
    <s v="DIWA2"/>
    <d v="2009-06-05T00:00:00"/>
    <s v="SIN"/>
    <s v="UPA400"/>
    <x v="20"/>
    <d v="2016-02-15T00:00:00"/>
    <n v="934034"/>
    <n v="76483"/>
    <n v="0"/>
    <n v="5"/>
    <m/>
    <n v="7"/>
    <n v="6.4"/>
    <m/>
    <m/>
    <n v="0.23"/>
    <m/>
    <n v="478"/>
    <n v="61"/>
    <n v="6"/>
    <n v="0"/>
    <n v="13"/>
    <n v="38"/>
    <n v="0"/>
    <n v="0"/>
    <n v="1"/>
    <n v="65"/>
    <n v="9"/>
    <n v="1"/>
    <n v="478"/>
    <n v="1.3"/>
    <n v="61"/>
    <n v="0.40666666666666368"/>
    <n v="13"/>
    <n v="0.28888888888888842"/>
    <n v="38"/>
    <n v="1"/>
    <n v="6"/>
    <n v="0.40000000000000013"/>
    <n v="0"/>
    <n v="1.3877787807814457E-16"/>
    <n v="1"/>
    <x v="0"/>
  </r>
  <r>
    <s v="SHELL"/>
    <s v="DIWA2"/>
    <d v="2009-06-05T00:00:00"/>
    <s v="SIN"/>
    <s v="UPA400"/>
    <x v="20"/>
    <d v="2015-09-01T00:00:00"/>
    <n v="902004"/>
    <n v="44453"/>
    <n v="0"/>
    <n v="5"/>
    <m/>
    <n v="6"/>
    <n v="6.2"/>
    <m/>
    <m/>
    <n v="0.53"/>
    <m/>
    <n v="245"/>
    <n v="67"/>
    <n v="14"/>
    <n v="0"/>
    <n v="12"/>
    <n v="22"/>
    <n v="0"/>
    <n v="1"/>
    <n v="1"/>
    <n v="38"/>
    <n v="7"/>
    <n v="1"/>
    <n v="245"/>
    <n v="0.81666666666666854"/>
    <n v="67"/>
    <n v="0.4466666666666636"/>
    <n v="12"/>
    <n v="0.26666666666666622"/>
    <n v="22"/>
    <n v="0.73333333333333339"/>
    <n v="14"/>
    <n v="0.93333333333333335"/>
    <n v="0"/>
    <n v="1.3877787807814457E-16"/>
    <n v="0"/>
    <x v="1"/>
  </r>
  <r>
    <s v="SHELL"/>
    <s v="DIWA2"/>
    <d v="2009-06-05T00:00:00"/>
    <s v="SIN"/>
    <s v="UPA400"/>
    <x v="20"/>
    <d v="2014-12-08T00:00:00"/>
    <n v="871189"/>
    <n v="54811"/>
    <n v="0"/>
    <n v="5"/>
    <m/>
    <n v="2"/>
    <n v="6.2"/>
    <m/>
    <m/>
    <n v="7.0000000000000007E-2"/>
    <m/>
    <n v="26"/>
    <n v="43"/>
    <n v="3"/>
    <n v="0"/>
    <n v="7"/>
    <n v="5"/>
    <n v="0"/>
    <n v="0"/>
    <n v="0"/>
    <n v="29"/>
    <n v="6"/>
    <n v="0"/>
    <n v="26"/>
    <n v="8.6666666666670472E-2"/>
    <n v="43"/>
    <n v="0.28666666666666391"/>
    <n v="7"/>
    <n v="0.15555555555555509"/>
    <n v="5"/>
    <n v="0.16666666666666685"/>
    <n v="3"/>
    <n v="0.20000000000000018"/>
    <n v="0"/>
    <n v="1.3877787807814457E-16"/>
    <n v="0"/>
    <x v="2"/>
  </r>
  <r>
    <s v="CASTROL"/>
    <s v="DIWA2"/>
    <d v="2009-06-05T00:00:00"/>
    <s v="SIN"/>
    <s v="UPA400"/>
    <x v="20"/>
    <d v="2014-04-19T00:00:00"/>
    <n v="816624"/>
    <n v="32962"/>
    <n v="0"/>
    <n v="8"/>
    <m/>
    <n v="2"/>
    <n v="7.2"/>
    <n v="34.9"/>
    <n v="0.48"/>
    <n v="0.03"/>
    <s v=""/>
    <n v="5"/>
    <n v="15"/>
    <n v="1"/>
    <n v="0"/>
    <n v="3"/>
    <n v="1"/>
    <n v="0"/>
    <n v="0"/>
    <n v="0"/>
    <n v="30"/>
    <n v="2"/>
    <n v="0"/>
    <n v="5"/>
    <n v="1.6666666666670507E-2"/>
    <n v="15"/>
    <n v="9.9999999999997535E-2"/>
    <n v="3"/>
    <n v="6.666666666666618E-2"/>
    <n v="1"/>
    <n v="3.3333333333333541E-2"/>
    <n v="1"/>
    <n v="6.666666666666686E-2"/>
    <n v="0"/>
    <n v="1.3877787807814457E-16"/>
    <n v="0"/>
    <x v="3"/>
  </r>
  <r>
    <s v="CASTROL"/>
    <s v="DIWA2"/>
    <d v="2009-06-05T00:00:00"/>
    <s v="SIN"/>
    <s v="UPA400"/>
    <x v="20"/>
    <d v="2013-11-02T00:00:00"/>
    <n v="783662"/>
    <n v="125157"/>
    <n v="0"/>
    <n v="2"/>
    <n v="0"/>
    <n v="2"/>
    <n v="7.3"/>
    <n v="38"/>
    <n v="0.2"/>
    <n v="0.1"/>
    <s v="Clara"/>
    <n v="24"/>
    <n v="31"/>
    <n v="1"/>
    <n v="0"/>
    <n v="5"/>
    <n v="2"/>
    <n v="0"/>
    <n v="0"/>
    <n v="0"/>
    <n v="33"/>
    <n v="4"/>
    <n v="0"/>
    <n v="24"/>
    <n v="8.0000000000003818E-2"/>
    <n v="31"/>
    <n v="0.20666666666666406"/>
    <n v="5"/>
    <n v="0.11111111111111063"/>
    <n v="2"/>
    <n v="6.6666666666666874E-2"/>
    <n v="1"/>
    <n v="6.666666666666686E-2"/>
    <n v="0"/>
    <n v="1.3877787807814457E-16"/>
    <n v="0"/>
    <x v="4"/>
  </r>
  <r>
    <s v="CASTROL"/>
    <s v="DIWA2"/>
    <d v="2009-06-05T00:00:00"/>
    <s v="SIN"/>
    <s v="UPA400"/>
    <x v="20"/>
    <d v="2013-05-24T00:00:00"/>
    <n v="748696"/>
    <n v="90191"/>
    <n v="0"/>
    <n v="26.5"/>
    <n v="0"/>
    <n v="4.9000000000000004"/>
    <n v="7.3"/>
    <n v="36"/>
    <m/>
    <n v="-1"/>
    <s v="Oscura"/>
    <n v="29.1"/>
    <n v="30.4"/>
    <n v="2.6"/>
    <n v="0.2"/>
    <n v="3.9"/>
    <n v="5.3"/>
    <n v="0.9"/>
    <n v="0"/>
    <n v="0"/>
    <n v="119.4"/>
    <n v="21.3"/>
    <n v="14.3"/>
    <n v="29"/>
    <n v="9.6666666666670453E-2"/>
    <n v="30"/>
    <n v="0.1999999999999974"/>
    <n v="4"/>
    <n v="8.8888888888888407E-2"/>
    <n v="5"/>
    <n v="0.16666666666666685"/>
    <n v="3"/>
    <n v="0.20000000000000018"/>
    <n v="0"/>
    <n v="1.3877787807814457E-16"/>
    <n v="0"/>
    <x v="5"/>
  </r>
  <r>
    <s v="CASTROL"/>
    <s v="DIWA2"/>
    <d v="2009-06-05T00:00:00"/>
    <s v="SIN"/>
    <s v="UPA400"/>
    <x v="20"/>
    <d v="2012-12-26T00:00:00"/>
    <n v="715011"/>
    <n v="56506"/>
    <n v="0"/>
    <n v="0"/>
    <n v="0"/>
    <n v="10.3"/>
    <n v="7.1"/>
    <n v="38.200000000000003"/>
    <m/>
    <n v="-1"/>
    <s v="Oscura"/>
    <n v="28.4"/>
    <n v="2.2000000000000002"/>
    <n v="0.6"/>
    <n v="0.5"/>
    <n v="4.4000000000000004"/>
    <n v="0"/>
    <n v="0.5"/>
    <n v="3.3"/>
    <n v="0"/>
    <n v="102.1"/>
    <n v="42.7"/>
    <n v="2.2000000000000002"/>
    <n v="28"/>
    <n v="9.3333333333337126E-2"/>
    <n v="2"/>
    <n v="1.3333333333330852E-2"/>
    <n v="4"/>
    <n v="8.8888888888888407E-2"/>
    <n v="0"/>
    <n v="2.0816681711721685E-16"/>
    <n v="1"/>
    <n v="6.666666666666686E-2"/>
    <n v="1"/>
    <n v="0.10000000000000014"/>
    <n v="0"/>
    <x v="6"/>
  </r>
  <r>
    <s v="CASTROL"/>
    <s v="DIWA2"/>
    <d v="2009-06-05T00:00:00"/>
    <s v="SIN"/>
    <s v="UPA400"/>
    <x v="20"/>
    <d v="2012-10-20T00:00:00"/>
    <n v="701297"/>
    <n v="42792"/>
    <n v="0"/>
    <n v="0"/>
    <n v="0"/>
    <n v="15.3"/>
    <n v="6.7"/>
    <n v="36.700000000000003"/>
    <m/>
    <n v="-1"/>
    <s v="Oscura"/>
    <n v="34"/>
    <n v="4.5999999999999996"/>
    <n v="2.2999999999999998"/>
    <n v="1.6"/>
    <n v="4.5999999999999996"/>
    <n v="11.3"/>
    <n v="1.4"/>
    <n v="0.2"/>
    <n v="0"/>
    <n v="10.199999999999999"/>
    <n v="18.899999999999999"/>
    <n v="0.3"/>
    <n v="34"/>
    <n v="0.11333333333333709"/>
    <n v="5"/>
    <n v="3.3333333333330856E-2"/>
    <n v="5"/>
    <n v="0.11111111111111063"/>
    <n v="11"/>
    <n v="0.36666666666666681"/>
    <n v="2"/>
    <n v="0.13333333333333353"/>
    <n v="2"/>
    <n v="0.20000000000000015"/>
    <n v="0"/>
    <x v="7"/>
  </r>
  <r>
    <s v="SHELL"/>
    <s v="DIWA2"/>
    <d v="2014-04-16T00:00:00"/>
    <s v="SIN"/>
    <s v="UPA400"/>
    <x v="21"/>
    <d v="2015-08-19T00:00:00"/>
    <n v="923143"/>
    <n v="45984"/>
    <n v="0"/>
    <n v="3"/>
    <m/>
    <n v="1"/>
    <n v="6.2"/>
    <m/>
    <m/>
    <n v="0.4"/>
    <m/>
    <n v="36"/>
    <n v="48"/>
    <n v="2"/>
    <n v="0"/>
    <n v="5"/>
    <n v="3"/>
    <n v="0"/>
    <n v="0"/>
    <n v="0"/>
    <n v="28"/>
    <n v="4"/>
    <n v="1"/>
    <n v="36"/>
    <n v="0.12000000000000374"/>
    <n v="48"/>
    <n v="0.31999999999999718"/>
    <n v="5"/>
    <n v="0.11111111111111063"/>
    <n v="3"/>
    <n v="0.1000000000000002"/>
    <n v="2"/>
    <n v="0.13333333333333353"/>
    <n v="0"/>
    <n v="1.3877787807814457E-16"/>
    <n v="1"/>
    <x v="0"/>
  </r>
  <r>
    <s v="SHELL"/>
    <s v="DIWA2"/>
    <d v="2014-04-16T00:00:00"/>
    <s v="SIN"/>
    <s v="UPA400"/>
    <x v="21"/>
    <d v="2015-02-25T00:00:00"/>
    <n v="857692"/>
    <n v="56188"/>
    <n v="0"/>
    <n v="10"/>
    <m/>
    <n v="2"/>
    <n v="6.0519999999999996"/>
    <n v="28.28"/>
    <n v="1"/>
    <n v="0.16"/>
    <m/>
    <n v="37"/>
    <n v="41"/>
    <n v="4"/>
    <n v="0"/>
    <n v="42"/>
    <n v="3"/>
    <n v="0"/>
    <m/>
    <n v="0"/>
    <n v="30"/>
    <n v="3"/>
    <n v="0"/>
    <n v="37"/>
    <n v="0.12333333333333707"/>
    <n v="41"/>
    <n v="0.2733333333333306"/>
    <n v="42"/>
    <n v="0.93333333333333324"/>
    <n v="3"/>
    <n v="0.1000000000000002"/>
    <n v="4"/>
    <n v="0.26666666666666683"/>
    <n v="0"/>
    <n v="1.3877787807814457E-16"/>
    <n v="0"/>
    <x v="1"/>
  </r>
  <r>
    <s v="SHELL"/>
    <s v="DIWA2"/>
    <d v="2014-04-16T00:00:00"/>
    <s v="SIN"/>
    <s v="UPA400"/>
    <x v="21"/>
    <d v="2014-12-19T00:00:00"/>
    <n v="843933"/>
    <n v="42429"/>
    <n v="0"/>
    <n v="8"/>
    <m/>
    <n v="1"/>
    <n v="6.1"/>
    <m/>
    <m/>
    <n v="0.11"/>
    <m/>
    <n v="15"/>
    <n v="39"/>
    <n v="2"/>
    <n v="0"/>
    <n v="51"/>
    <n v="1"/>
    <n v="1"/>
    <n v="0"/>
    <n v="0"/>
    <n v="30"/>
    <n v="5"/>
    <n v="0"/>
    <n v="15"/>
    <n v="5.0000000000003847E-2"/>
    <n v="39"/>
    <n v="0.25999999999999729"/>
    <n v="51"/>
    <n v="1"/>
    <n v="1"/>
    <n v="3.3333333333333541E-2"/>
    <n v="2"/>
    <n v="0.13333333333333353"/>
    <n v="0"/>
    <n v="1.3877787807814457E-16"/>
    <n v="0"/>
    <x v="2"/>
  </r>
  <r>
    <s v="CASTROL"/>
    <s v="DIWA2"/>
    <d v="2014-04-16T00:00:00"/>
    <s v="CON"/>
    <s v="UPA400"/>
    <x v="21"/>
    <d v="2014-03-06T00:00:00"/>
    <n v="774229"/>
    <n v="81450"/>
    <n v="0"/>
    <n v="5"/>
    <m/>
    <n v="3"/>
    <n v="6.9"/>
    <n v="33.6"/>
    <n v="0.5"/>
    <n v="0.1"/>
    <s v="Clara"/>
    <n v="32"/>
    <n v="43"/>
    <n v="1"/>
    <n v="0"/>
    <n v="19"/>
    <n v="2"/>
    <n v="0"/>
    <n v="0"/>
    <n v="0"/>
    <n v="26"/>
    <n v="5"/>
    <n v="0"/>
    <n v="32"/>
    <n v="0.10666666666667043"/>
    <n v="43"/>
    <n v="0.28666666666666391"/>
    <n v="19"/>
    <n v="0.42222222222222161"/>
    <n v="2"/>
    <n v="6.6666666666666874E-2"/>
    <n v="1"/>
    <n v="6.666666666666686E-2"/>
    <n v="0"/>
    <n v="1.3877787807814457E-16"/>
    <n v="0"/>
    <x v="3"/>
  </r>
  <r>
    <s v="CASTROL"/>
    <s v="DIWA2"/>
    <d v="2014-04-16T00:00:00"/>
    <s v="CON"/>
    <s v="UPA400"/>
    <x v="21"/>
    <d v="2013-11-27T00:00:00"/>
    <n v="754135"/>
    <n v="61356"/>
    <n v="0"/>
    <n v="7"/>
    <n v="0"/>
    <n v="2"/>
    <n v="7.2"/>
    <n v="37.1"/>
    <n v="0.8"/>
    <n v="0.1"/>
    <s v="Clara"/>
    <n v="19"/>
    <n v="26"/>
    <n v="4"/>
    <n v="0"/>
    <n v="23"/>
    <n v="4"/>
    <n v="0"/>
    <n v="0"/>
    <n v="0"/>
    <n v="30"/>
    <n v="5"/>
    <n v="0"/>
    <n v="19"/>
    <n v="6.3333333333337183E-2"/>
    <n v="26"/>
    <n v="0.17333333333333079"/>
    <n v="23"/>
    <n v="0.51111111111111041"/>
    <n v="4"/>
    <n v="0.13333333333333353"/>
    <n v="4"/>
    <n v="0.26666666666666683"/>
    <n v="0"/>
    <n v="1.3877787807814457E-16"/>
    <n v="0"/>
    <x v="4"/>
  </r>
  <r>
    <s v="CASTROL"/>
    <s v="DIWA2"/>
    <d v="2014-04-16T00:00:00"/>
    <s v="CON"/>
    <s v="UPA400"/>
    <x v="21"/>
    <d v="2013-06-06T00:00:00"/>
    <n v="723007"/>
    <n v="30228"/>
    <n v="0"/>
    <n v="46.8"/>
    <n v="0"/>
    <n v="3.4"/>
    <n v="7"/>
    <n v="38.6"/>
    <n v="0"/>
    <n v="-1"/>
    <s v="Oscura"/>
    <n v="23.8"/>
    <n v="37.700000000000003"/>
    <n v="2"/>
    <n v="2.2000000000000002"/>
    <n v="25.5"/>
    <n v="6"/>
    <n v="1"/>
    <n v="0"/>
    <n v="0"/>
    <n v="98.9"/>
    <n v="21.8"/>
    <n v="14.1"/>
    <n v="24"/>
    <n v="8.0000000000003818E-2"/>
    <n v="38"/>
    <n v="0.25333333333333063"/>
    <n v="26"/>
    <n v="0.57777777777777717"/>
    <n v="6"/>
    <n v="0.20000000000000018"/>
    <n v="2"/>
    <n v="0.13333333333333353"/>
    <n v="2"/>
    <n v="0.20000000000000015"/>
    <n v="0"/>
    <x v="5"/>
  </r>
  <r>
    <s v="CASTROL"/>
    <s v="DIWA2"/>
    <d v="2014-04-16T00:00:00"/>
    <s v="CON"/>
    <s v="UPA400"/>
    <x v="21"/>
    <d v="2012-12-26T00:00:00"/>
    <n v="690100"/>
    <n v="59308"/>
    <n v="0"/>
    <n v="0"/>
    <n v="0"/>
    <n v="4.9000000000000004"/>
    <n v="7"/>
    <n v="36.9"/>
    <m/>
    <n v="-1"/>
    <s v="Oscura"/>
    <n v="20.9"/>
    <n v="2.7"/>
    <n v="2.2000000000000002"/>
    <n v="0.2"/>
    <n v="6.5"/>
    <n v="0"/>
    <n v="0.2"/>
    <n v="4.0999999999999996"/>
    <n v="0"/>
    <n v="108"/>
    <n v="27.8"/>
    <n v="0.4"/>
    <n v="21"/>
    <n v="7.0000000000003837E-2"/>
    <n v="3"/>
    <n v="1.999999999999752E-2"/>
    <n v="7"/>
    <n v="0.15555555555555509"/>
    <n v="0"/>
    <n v="2.0816681711721685E-16"/>
    <n v="2"/>
    <n v="0.13333333333333353"/>
    <n v="0"/>
    <n v="1.3877787807814457E-16"/>
    <n v="0"/>
    <x v="6"/>
  </r>
  <r>
    <s v="CASTROL"/>
    <s v="DIWA2"/>
    <d v="2014-04-16T00:00:00"/>
    <s v="CON"/>
    <s v="UPA400"/>
    <x v="21"/>
    <d v="2012-09-26T00:00:00"/>
    <n v="668595"/>
    <n v="37803"/>
    <n v="0"/>
    <n v="0"/>
    <n v="0"/>
    <n v="9"/>
    <n v="6.7"/>
    <n v="37.9"/>
    <m/>
    <n v="-1"/>
    <s v="Oscura"/>
    <n v="39.200000000000003"/>
    <n v="45.5"/>
    <n v="9.6"/>
    <n v="7.2"/>
    <n v="6.4"/>
    <n v="6.2"/>
    <n v="0.7"/>
    <n v="0.1"/>
    <n v="0"/>
    <n v="118.2"/>
    <n v="24.5"/>
    <n v="4.2"/>
    <n v="39"/>
    <n v="0.13000000000000372"/>
    <n v="46"/>
    <n v="0.30666666666666387"/>
    <n v="6"/>
    <n v="0.13333333333333286"/>
    <n v="6"/>
    <n v="0.20000000000000018"/>
    <n v="10"/>
    <n v="0.66666666666666674"/>
    <n v="7"/>
    <n v="0.70000000000000007"/>
    <n v="0"/>
    <x v="7"/>
  </r>
  <r>
    <s v="SHELL"/>
    <s v="DIWA2"/>
    <d v="2010-08-25T00:00:00"/>
    <s v="SIN"/>
    <s v="UPA400"/>
    <x v="22"/>
    <d v="2015-07-24T00:00:00"/>
    <n v="892723"/>
    <n v="91219"/>
    <n v="0"/>
    <n v="11"/>
    <m/>
    <n v="2"/>
    <n v="5.9"/>
    <m/>
    <m/>
    <n v="0.32"/>
    <m/>
    <n v="37"/>
    <n v="63"/>
    <n v="3"/>
    <n v="0"/>
    <n v="55"/>
    <n v="4"/>
    <n v="2"/>
    <n v="0"/>
    <n v="0"/>
    <n v="39"/>
    <n v="10"/>
    <n v="1"/>
    <n v="37"/>
    <n v="0.12333333333333707"/>
    <n v="63"/>
    <n v="0.41999999999999699"/>
    <n v="55"/>
    <n v="1"/>
    <n v="4"/>
    <n v="0.13333333333333353"/>
    <n v="3"/>
    <n v="0.20000000000000018"/>
    <n v="0"/>
    <n v="1.3877787807814457E-16"/>
    <n v="1"/>
    <x v="0"/>
  </r>
  <r>
    <s v="SHELL"/>
    <s v="DIWA2"/>
    <d v="2010-08-25T00:00:00"/>
    <s v="SIN"/>
    <s v="UPA400"/>
    <x v="22"/>
    <d v="2015-02-17T00:00:00"/>
    <n v="884221"/>
    <n v="16580"/>
    <n v="0"/>
    <n v="3"/>
    <m/>
    <n v="1"/>
    <n v="6.4980000000000002"/>
    <n v="30.41"/>
    <n v="1.4"/>
    <n v="0.55000000000000004"/>
    <m/>
    <n v="35"/>
    <n v="34"/>
    <n v="11"/>
    <n v="0"/>
    <n v="8"/>
    <n v="4"/>
    <n v="0"/>
    <m/>
    <n v="0"/>
    <n v="33"/>
    <n v="2"/>
    <n v="0"/>
    <n v="35"/>
    <n v="0.11666666666667042"/>
    <n v="34"/>
    <n v="0.22666666666666402"/>
    <n v="8"/>
    <n v="0.17777777777777731"/>
    <n v="4"/>
    <n v="0.13333333333333353"/>
    <n v="11"/>
    <n v="0.73333333333333339"/>
    <n v="0"/>
    <n v="1.3877787807814457E-16"/>
    <n v="0"/>
    <x v="1"/>
  </r>
  <r>
    <s v="SHELL"/>
    <s v="DIWA2"/>
    <d v="2010-08-25T00:00:00"/>
    <s v="SIN"/>
    <s v="UPA400"/>
    <x v="22"/>
    <d v="2014-12-18T00:00:00"/>
    <n v="871803"/>
    <n v="4162"/>
    <n v="0"/>
    <n v="2"/>
    <m/>
    <n v="1"/>
    <n v="6.8"/>
    <m/>
    <m/>
    <n v="0.49"/>
    <m/>
    <n v="28"/>
    <n v="25"/>
    <n v="11"/>
    <n v="0"/>
    <n v="7"/>
    <n v="3"/>
    <n v="1"/>
    <n v="0"/>
    <n v="0"/>
    <n v="28"/>
    <n v="3"/>
    <n v="0"/>
    <n v="28"/>
    <n v="9.3333333333337126E-2"/>
    <n v="25"/>
    <n v="0.16666666666666413"/>
    <n v="7"/>
    <n v="0.15555555555555509"/>
    <n v="3"/>
    <n v="0.1000000000000002"/>
    <n v="11"/>
    <n v="0.73333333333333339"/>
    <n v="0"/>
    <n v="1.3877787807814457E-16"/>
    <n v="0"/>
    <x v="2"/>
  </r>
  <r>
    <s v="CASTROL"/>
    <s v="DIWA2"/>
    <d v="2010-08-25T00:00:00"/>
    <s v="SIN"/>
    <s v="UPA400"/>
    <x v="22"/>
    <d v="2014-06-18T00:00:00"/>
    <n v="828428"/>
    <n v="62678"/>
    <n v="0"/>
    <n v="5"/>
    <m/>
    <n v="2"/>
    <n v="7.3"/>
    <n v="37.700000000000003"/>
    <n v="1.48"/>
    <n v="0.08"/>
    <s v="   CLARA"/>
    <n v="60"/>
    <n v="59"/>
    <n v="4"/>
    <n v="0"/>
    <n v="16"/>
    <n v="6"/>
    <n v="1"/>
    <n v="0"/>
    <n v="0"/>
    <n v="47"/>
    <n v="9"/>
    <n v="1"/>
    <n v="60"/>
    <n v="0.20000000000000359"/>
    <n v="59"/>
    <n v="0.39333333333333037"/>
    <n v="16"/>
    <n v="0.35555555555555501"/>
    <n v="6"/>
    <n v="0.20000000000000018"/>
    <n v="4"/>
    <n v="0.26666666666666683"/>
    <n v="0"/>
    <n v="1.3877787807814457E-16"/>
    <n v="0"/>
    <x v="3"/>
  </r>
  <r>
    <s v="CASTROL"/>
    <s v="DIWA2"/>
    <d v="2010-08-25T00:00:00"/>
    <s v="SIN"/>
    <s v="UPA400"/>
    <x v="22"/>
    <d v="2014-02-18T00:00:00"/>
    <n v="797300"/>
    <n v="31550"/>
    <n v="0"/>
    <n v="4"/>
    <m/>
    <n v="2"/>
    <n v="7.3"/>
    <n v="37.1"/>
    <n v="1.2"/>
    <n v="0.1"/>
    <s v="Clara"/>
    <n v="50"/>
    <n v="54"/>
    <n v="3"/>
    <n v="0"/>
    <n v="16"/>
    <n v="6"/>
    <n v="0"/>
    <n v="0"/>
    <n v="0"/>
    <n v="37"/>
    <n v="10"/>
    <n v="1"/>
    <n v="50"/>
    <n v="0.16666666666667032"/>
    <n v="54"/>
    <n v="0.3599999999999971"/>
    <n v="16"/>
    <n v="0.35555555555555501"/>
    <n v="6"/>
    <n v="0.20000000000000018"/>
    <n v="3"/>
    <n v="0.20000000000000018"/>
    <n v="0"/>
    <n v="1.3877787807814457E-16"/>
    <n v="0"/>
    <x v="4"/>
  </r>
  <r>
    <s v="CASTROL"/>
    <s v="DIWA2"/>
    <d v="2010-08-25T00:00:00"/>
    <s v="SIN"/>
    <s v="UPA400"/>
    <x v="22"/>
    <d v="2013-09-26T00:00:00"/>
    <n v="765750"/>
    <n v="121074"/>
    <n v="0"/>
    <n v="9"/>
    <n v="0"/>
    <n v="6"/>
    <n v="7.2"/>
    <n v="37.1"/>
    <n v="0.7"/>
    <n v="0.1"/>
    <s v="Clara"/>
    <n v="319"/>
    <n v="125"/>
    <n v="11"/>
    <n v="0"/>
    <n v="52"/>
    <n v="17"/>
    <n v="1"/>
    <n v="2"/>
    <n v="0"/>
    <n v="73"/>
    <n v="39"/>
    <n v="2"/>
    <n v="319"/>
    <n v="1"/>
    <n v="125"/>
    <n v="0.83333333333333226"/>
    <n v="52"/>
    <n v="1"/>
    <n v="17"/>
    <n v="0.56666666666666676"/>
    <n v="11"/>
    <n v="0.73333333333333339"/>
    <n v="0"/>
    <n v="1.3877787807814457E-16"/>
    <n v="0"/>
    <x v="5"/>
  </r>
  <r>
    <s v="CASTROL"/>
    <s v="DIWA2"/>
    <d v="2010-08-25T00:00:00"/>
    <s v="SIN"/>
    <s v="UPA400"/>
    <x v="22"/>
    <d v="2013-05-23T00:00:00"/>
    <n v="738535"/>
    <n v="93859"/>
    <n v="0"/>
    <n v="43.9"/>
    <n v="0"/>
    <n v="9.5"/>
    <n v="7"/>
    <n v="36.1"/>
    <m/>
    <n v="-1"/>
    <s v="Oscura"/>
    <n v="190.5"/>
    <n v="84.7"/>
    <n v="8.4"/>
    <n v="3.8"/>
    <n v="38.4"/>
    <n v="16.899999999999999"/>
    <n v="1"/>
    <n v="0"/>
    <n v="0"/>
    <n v="193.6"/>
    <n v="33.1"/>
    <n v="12.4"/>
    <n v="191"/>
    <n v="0.63666666666667038"/>
    <n v="85"/>
    <n v="0.56666666666666388"/>
    <n v="38"/>
    <n v="0.84444444444444422"/>
    <n v="17"/>
    <n v="0.56666666666666676"/>
    <n v="8"/>
    <n v="0.53333333333333344"/>
    <n v="4"/>
    <n v="0.40000000000000013"/>
    <n v="0"/>
    <x v="6"/>
  </r>
  <r>
    <s v="CASTROL"/>
    <s v="DIWA2"/>
    <d v="2010-08-25T00:00:00"/>
    <s v="SIN"/>
    <s v="UPA400"/>
    <x v="22"/>
    <d v="2012-12-15T00:00:00"/>
    <n v="707731"/>
    <n v="63055"/>
    <n v="0"/>
    <n v="0"/>
    <n v="0"/>
    <n v="4.9000000000000004"/>
    <n v="7"/>
    <n v="37.4"/>
    <m/>
    <n v="21.7"/>
    <s v="Oscura"/>
    <n v="74.099999999999994"/>
    <n v="3.7"/>
    <n v="5.4"/>
    <n v="2"/>
    <n v="5.9"/>
    <n v="18.899999999999999"/>
    <n v="1.6"/>
    <n v="1.6"/>
    <n v="0"/>
    <n v="314.5"/>
    <n v="26.4"/>
    <n v="13.8"/>
    <n v="74"/>
    <n v="0.24666666666667017"/>
    <n v="4"/>
    <n v="2.6666666666664188E-2"/>
    <n v="6"/>
    <n v="0.13333333333333286"/>
    <n v="19"/>
    <n v="0.63333333333333341"/>
    <n v="5"/>
    <n v="0.33333333333333348"/>
    <n v="2"/>
    <n v="0.20000000000000015"/>
    <n v="0"/>
    <x v="7"/>
  </r>
  <r>
    <s v="SHELL"/>
    <s v="DIWA2"/>
    <d v="2010-04-21T00:00:00"/>
    <s v="SIN"/>
    <s v="UPA400"/>
    <x v="23"/>
    <d v="2015-11-24T00:00:00"/>
    <n v="945661"/>
    <n v="78020"/>
    <n v="0"/>
    <n v="5"/>
    <m/>
    <n v="2"/>
    <n v="6"/>
    <m/>
    <m/>
    <n v="0.42"/>
    <m/>
    <n v="104"/>
    <n v="75"/>
    <n v="13"/>
    <n v="0"/>
    <n v="16"/>
    <n v="10"/>
    <n v="0"/>
    <n v="1"/>
    <n v="1"/>
    <n v="37"/>
    <n v="5"/>
    <n v="0"/>
    <n v="104"/>
    <n v="0.34666666666667079"/>
    <n v="75"/>
    <n v="0.49999999999999684"/>
    <n v="16"/>
    <n v="0.35555555555555501"/>
    <n v="10"/>
    <n v="0.33339999999999997"/>
    <n v="13"/>
    <n v="0.8666666666666667"/>
    <n v="0"/>
    <n v="1.3877787807814457E-16"/>
    <n v="1"/>
    <x v="0"/>
  </r>
  <r>
    <s v="SHELL"/>
    <s v="DIWA2"/>
    <d v="2010-04-21T00:00:00"/>
    <s v="SIN"/>
    <s v="UPA400"/>
    <x v="23"/>
    <d v="2015-02-23T00:00:00"/>
    <n v="892853"/>
    <n v="9861"/>
    <n v="0"/>
    <n v="5"/>
    <m/>
    <n v="3"/>
    <n v="6.5659999999999998"/>
    <n v="29.92"/>
    <n v="1.18"/>
    <n v="0.01"/>
    <m/>
    <n v="19"/>
    <n v="24"/>
    <n v="2"/>
    <n v="0"/>
    <n v="5"/>
    <n v="2"/>
    <n v="0"/>
    <m/>
    <n v="0"/>
    <n v="107"/>
    <n v="51"/>
    <n v="1"/>
    <n v="19"/>
    <n v="6.3333333333337183E-2"/>
    <n v="24"/>
    <n v="0.15999999999999748"/>
    <n v="5"/>
    <n v="0.11111111111111063"/>
    <n v="2"/>
    <n v="6.6666666666666874E-2"/>
    <n v="2"/>
    <n v="0.13333333333333353"/>
    <n v="0"/>
    <n v="1.3877787807814457E-16"/>
    <n v="0"/>
    <x v="1"/>
  </r>
  <r>
    <s v="CASTROL"/>
    <s v="DIWA2"/>
    <d v="2010-04-21T00:00:00"/>
    <s v="SIN"/>
    <s v="UPA400"/>
    <x v="23"/>
    <d v="2014-12-06T00:00:00"/>
    <n v="878547"/>
    <n v="58584"/>
    <n v="0"/>
    <n v="2"/>
    <m/>
    <n v="1"/>
    <n v="6.6"/>
    <m/>
    <m/>
    <n v="0.08"/>
    <m/>
    <n v="20"/>
    <n v="19"/>
    <n v="13"/>
    <n v="0"/>
    <n v="2"/>
    <n v="2"/>
    <n v="0"/>
    <n v="0"/>
    <n v="0"/>
    <n v="26"/>
    <n v="3"/>
    <n v="0"/>
    <n v="20"/>
    <n v="6.666666666667051E-2"/>
    <n v="19"/>
    <n v="0.12666666666666421"/>
    <n v="2"/>
    <n v="4.4444444444443953E-2"/>
    <n v="2"/>
    <n v="6.6666666666666874E-2"/>
    <n v="13"/>
    <n v="0.8666666666666667"/>
    <n v="0"/>
    <n v="1.3877787807814457E-16"/>
    <n v="0"/>
    <x v="2"/>
  </r>
  <r>
    <s v="CASTROL"/>
    <s v="DIWA2"/>
    <d v="2010-04-21T00:00:00"/>
    <s v="SIN"/>
    <s v="UPA400"/>
    <x v="23"/>
    <d v="2014-03-18T00:00:00"/>
    <n v="815874"/>
    <n v="23871"/>
    <n v="0"/>
    <n v="5"/>
    <m/>
    <n v="5"/>
    <n v="6.3"/>
    <m/>
    <m/>
    <n v="0.54"/>
    <m/>
    <n v="42"/>
    <n v="61"/>
    <n v="4"/>
    <n v="0"/>
    <n v="11"/>
    <n v="3"/>
    <n v="0"/>
    <n v="0"/>
    <n v="0"/>
    <n v="42"/>
    <n v="16"/>
    <n v="1"/>
    <n v="42"/>
    <n v="0.1400000000000037"/>
    <n v="61"/>
    <n v="0.40666666666666368"/>
    <n v="11"/>
    <n v="0.24444444444444399"/>
    <n v="3"/>
    <n v="0.1000000000000002"/>
    <n v="4"/>
    <n v="0.26666666666666683"/>
    <n v="0"/>
    <n v="1.3877787807814457E-16"/>
    <n v="0"/>
    <x v="3"/>
  </r>
  <r>
    <s v="CASTROL"/>
    <s v="DIWA2"/>
    <d v="2010-04-21T00:00:00"/>
    <s v="SIN"/>
    <s v="UPA400"/>
    <x v="23"/>
    <d v="2013-11-28T00:00:00"/>
    <n v="792003"/>
    <n v="122406"/>
    <n v="0"/>
    <n v="12"/>
    <n v="0"/>
    <n v="9"/>
    <n v="7.2"/>
    <n v="37.799999999999997"/>
    <n v="0"/>
    <n v="0.1"/>
    <s v="Clara"/>
    <n v="77"/>
    <n v="151"/>
    <n v="3"/>
    <n v="1"/>
    <n v="18"/>
    <n v="10"/>
    <n v="0"/>
    <n v="1"/>
    <n v="0"/>
    <n v="81"/>
    <n v="45"/>
    <n v="2"/>
    <n v="77"/>
    <n v="0.25666666666667021"/>
    <n v="151"/>
    <n v="1"/>
    <n v="18"/>
    <n v="0.39999999999999941"/>
    <n v="10"/>
    <n v="0.33339999999999997"/>
    <n v="3"/>
    <n v="0.20000000000000018"/>
    <n v="1"/>
    <n v="0.10000000000000014"/>
    <n v="0"/>
    <x v="4"/>
  </r>
  <r>
    <s v="CASTROL"/>
    <s v="DIWA2"/>
    <d v="2010-04-21T00:00:00"/>
    <s v="SIN"/>
    <s v="UPA400"/>
    <x v="23"/>
    <d v="2013-06-26T00:00:00"/>
    <n v="760323"/>
    <n v="90726"/>
    <n v="0"/>
    <n v="3"/>
    <n v="-1"/>
    <n v="10"/>
    <n v="7.1"/>
    <n v="38.9"/>
    <n v="0.1"/>
    <n v="0.1"/>
    <s v="Clara"/>
    <n v="91"/>
    <n v="17"/>
    <n v="5"/>
    <n v="1"/>
    <n v="14"/>
    <n v="11"/>
    <n v="0"/>
    <n v="1"/>
    <n v="-1"/>
    <n v="78"/>
    <n v="42"/>
    <n v="2"/>
    <n v="91"/>
    <n v="0.30333333333333717"/>
    <n v="17"/>
    <n v="0.11333333333333087"/>
    <n v="14"/>
    <n v="0.31111111111111062"/>
    <n v="11"/>
    <n v="0.36666666666666681"/>
    <n v="5"/>
    <n v="0.33333333333333348"/>
    <n v="1"/>
    <n v="0.10000000000000014"/>
    <n v="0"/>
    <x v="5"/>
  </r>
  <r>
    <s v="CASTROL"/>
    <s v="DIWA2"/>
    <d v="2010-04-21T00:00:00"/>
    <s v="SIN"/>
    <s v="UPA400"/>
    <x v="23"/>
    <d v="2013-01-30T00:00:00"/>
    <n v="731504"/>
    <n v="61907"/>
    <n v="0"/>
    <n v="0.9"/>
    <n v="0"/>
    <n v="14.3"/>
    <n v="7.2"/>
    <n v="36.200000000000003"/>
    <m/>
    <n v="-1"/>
    <s v="Oscura"/>
    <n v="30.3"/>
    <n v="21.3"/>
    <n v="0.3"/>
    <n v="0"/>
    <n v="5"/>
    <n v="9.3000000000000007"/>
    <n v="0.6"/>
    <n v="0"/>
    <n v="0"/>
    <n v="337.9"/>
    <n v="66.099999999999994"/>
    <n v="2.6"/>
    <n v="30"/>
    <n v="0.10000000000000378"/>
    <n v="21"/>
    <n v="0.13999999999999752"/>
    <n v="5"/>
    <n v="0.11111111111111063"/>
    <n v="9"/>
    <n v="0.30000000000000016"/>
    <n v="0"/>
    <n v="1.9428902930940239E-16"/>
    <n v="0"/>
    <n v="1.3877787807814457E-16"/>
    <n v="0"/>
    <x v="6"/>
  </r>
  <r>
    <s v="SHELL"/>
    <s v="DIWA2"/>
    <d v="2010-04-21T00:00:00"/>
    <s v="SIN"/>
    <s v="UPA400"/>
    <x v="23"/>
    <d v="2012-10-04T00:00:00"/>
    <n v="688621"/>
    <n v="43945"/>
    <n v="0"/>
    <n v="0"/>
    <n v="0"/>
    <n v="13.8"/>
    <n v="6.7"/>
    <n v="37.5"/>
    <m/>
    <n v="-1"/>
    <s v="Oscura"/>
    <n v="72.599999999999994"/>
    <n v="29.7"/>
    <n v="6.4"/>
    <n v="4.7"/>
    <n v="5.3"/>
    <n v="19.100000000000001"/>
    <n v="1.3"/>
    <n v="0.3"/>
    <n v="0"/>
    <n v="129"/>
    <n v="31.4"/>
    <n v="12.5"/>
    <n v="73"/>
    <n v="0.24333333333333684"/>
    <n v="30"/>
    <n v="0.1999999999999974"/>
    <n v="5"/>
    <n v="0.11111111111111063"/>
    <n v="19"/>
    <n v="0.63333333333333341"/>
    <n v="6"/>
    <n v="0.40000000000000013"/>
    <n v="5"/>
    <n v="0.50000000000000011"/>
    <n v="0"/>
    <x v="7"/>
  </r>
  <r>
    <s v="CASTROL"/>
    <s v="DIWA2"/>
    <d v="2010-04-21T00:00:00"/>
    <s v="SIN"/>
    <s v="UPA400"/>
    <x v="23"/>
    <d v="2012-06-09T00:00:00"/>
    <n v="683605"/>
    <n v="14008"/>
    <n v="0"/>
    <n v="1.2"/>
    <n v="0"/>
    <n v="11.7"/>
    <n v="7.1"/>
    <n v="34.6"/>
    <m/>
    <n v="-1"/>
    <s v="Oscura"/>
    <n v="13.5"/>
    <n v="20.7"/>
    <n v="0"/>
    <n v="0.1"/>
    <n v="4.4000000000000004"/>
    <n v="3.2"/>
    <n v="1"/>
    <n v="0.8"/>
    <n v="0"/>
    <n v="250.3"/>
    <n v="57.2"/>
    <n v="4"/>
    <n v="14"/>
    <n v="4.6666666666670513E-2"/>
    <n v="21"/>
    <n v="0.13999999999999752"/>
    <n v="4"/>
    <n v="8.8888888888888407E-2"/>
    <n v="3"/>
    <n v="0.1000000000000002"/>
    <n v="0"/>
    <n v="1.9428902930940239E-16"/>
    <n v="0"/>
    <n v="1.3877787807814457E-16"/>
    <n v="0"/>
    <x v="8"/>
  </r>
  <r>
    <s v="SHELL"/>
    <s v="DIWA2"/>
    <d v="2014-12-29T00:00:00"/>
    <s v="SIN"/>
    <s v="UPA400"/>
    <x v="24"/>
    <d v="2015-10-02T00:00:00"/>
    <n v="935203"/>
    <n v="52211"/>
    <n v="0"/>
    <n v="3"/>
    <m/>
    <n v="1"/>
    <n v="6.9"/>
    <m/>
    <m/>
    <n v="0.62"/>
    <m/>
    <n v="7"/>
    <n v="33"/>
    <n v="4"/>
    <n v="0"/>
    <n v="2"/>
    <n v="3"/>
    <n v="1"/>
    <n v="0"/>
    <n v="1"/>
    <n v="31"/>
    <n v="7"/>
    <n v="1"/>
    <n v="7"/>
    <n v="2.3333333333337175E-2"/>
    <n v="33"/>
    <n v="0.21999999999999736"/>
    <n v="2"/>
    <n v="4.4444444444443953E-2"/>
    <n v="3"/>
    <n v="0.1000000000000002"/>
    <n v="4"/>
    <n v="0.26666666666666683"/>
    <n v="0"/>
    <n v="1.3877787807814457E-16"/>
    <n v="1"/>
    <x v="0"/>
  </r>
  <r>
    <s v="SHELL"/>
    <s v="DIWA2"/>
    <d v="2014-12-29T00:00:00"/>
    <s v="SIN"/>
    <s v="UPA400"/>
    <x v="24"/>
    <d v="2015-02-19T00:00:00"/>
    <n v="869530"/>
    <n v="8948"/>
    <n v="0"/>
    <n v="1"/>
    <m/>
    <n v="2"/>
    <n v="6.7290000000000001"/>
    <n v="31.26"/>
    <n v="1.42"/>
    <n v="0.16"/>
    <m/>
    <n v="18"/>
    <n v="14"/>
    <n v="5"/>
    <n v="0"/>
    <n v="4"/>
    <n v="1"/>
    <n v="0"/>
    <m/>
    <n v="0"/>
    <n v="29"/>
    <n v="3"/>
    <n v="0"/>
    <n v="18"/>
    <n v="6.0000000000003849E-2"/>
    <n v="14"/>
    <n v="9.3333333333330867E-2"/>
    <n v="4"/>
    <n v="8.8888888888888407E-2"/>
    <n v="1"/>
    <n v="3.3333333333333541E-2"/>
    <n v="5"/>
    <n v="0.33333333333333348"/>
    <n v="0"/>
    <n v="1.3877787807814457E-16"/>
    <n v="0"/>
    <x v="1"/>
  </r>
  <r>
    <s v="SHELL"/>
    <s v="DIWA2"/>
    <d v="2014-12-29T00:00:00"/>
    <s v="CON"/>
    <s v="UPA400"/>
    <x v="24"/>
    <d v="2014-12-08T00:00:00"/>
    <n v="853075"/>
    <n v="99407"/>
    <n v="0"/>
    <n v="5"/>
    <m/>
    <n v="4"/>
    <n v="6.4"/>
    <n v="31"/>
    <n v="1.48"/>
    <n v="0.04"/>
    <m/>
    <n v="106"/>
    <n v="70"/>
    <n v="88"/>
    <n v="0"/>
    <n v="14"/>
    <n v="9"/>
    <n v="0"/>
    <n v="1"/>
    <n v="1"/>
    <n v="67"/>
    <n v="19"/>
    <n v="1"/>
    <n v="106"/>
    <n v="0.3533333333333375"/>
    <n v="70"/>
    <n v="0.46666666666666357"/>
    <n v="14"/>
    <n v="0.31111111111111062"/>
    <n v="9"/>
    <n v="0.30000000000000016"/>
    <n v="88"/>
    <n v="1"/>
    <n v="0"/>
    <n v="1.3877787807814457E-16"/>
    <n v="0"/>
    <x v="2"/>
  </r>
  <r>
    <s v="SHELL"/>
    <s v="DIWA2"/>
    <d v="2014-12-29T00:00:00"/>
    <s v="CON"/>
    <s v="UPA400"/>
    <x v="24"/>
    <d v="2014-07-08T00:00:00"/>
    <n v="818575"/>
    <n v="54907"/>
    <n v="0"/>
    <n v="4"/>
    <m/>
    <n v="2"/>
    <n v="7.2"/>
    <n v="37.299999999999997"/>
    <n v="1.05"/>
    <n v="7.0000000000000007E-2"/>
    <s v="   CLARA"/>
    <n v="53"/>
    <n v="63"/>
    <n v="5"/>
    <n v="0"/>
    <n v="9"/>
    <n v="5"/>
    <n v="0"/>
    <n v="0"/>
    <n v="0"/>
    <n v="68"/>
    <n v="31"/>
    <n v="1"/>
    <n v="53"/>
    <n v="0.1766666666666703"/>
    <n v="63"/>
    <n v="0.41999999999999699"/>
    <n v="9"/>
    <n v="0.19999999999999954"/>
    <n v="5"/>
    <n v="0.16666666666666685"/>
    <n v="5"/>
    <n v="0.33333333333333348"/>
    <n v="0"/>
    <n v="1.3877787807814457E-16"/>
    <n v="0"/>
    <x v="3"/>
  </r>
  <r>
    <s v="CASTROL"/>
    <s v="DIWA2"/>
    <d v="2014-12-29T00:00:00"/>
    <s v="CON"/>
    <s v="UPA400"/>
    <x v="24"/>
    <d v="2014-02-15T00:00:00"/>
    <n v="784088"/>
    <n v="30420"/>
    <n v="0"/>
    <n v="3"/>
    <m/>
    <n v="1"/>
    <n v="7.3"/>
    <n v="37.4"/>
    <n v="0.7"/>
    <n v="0.1"/>
    <s v="Clara"/>
    <n v="37"/>
    <n v="52"/>
    <n v="4"/>
    <n v="0"/>
    <n v="7"/>
    <n v="4"/>
    <n v="0"/>
    <n v="0"/>
    <n v="0"/>
    <n v="54"/>
    <n v="29"/>
    <n v="1"/>
    <n v="37"/>
    <n v="0.12333333333333707"/>
    <n v="52"/>
    <n v="0.34666666666666379"/>
    <n v="7"/>
    <n v="0.15555555555555509"/>
    <n v="4"/>
    <n v="0.13333333333333353"/>
    <n v="4"/>
    <n v="0.26666666666666683"/>
    <n v="0"/>
    <n v="1.3877787807814457E-16"/>
    <n v="0"/>
    <x v="4"/>
  </r>
  <r>
    <s v="CASTROL"/>
    <s v="DIWA2"/>
    <d v="2014-12-29T00:00:00"/>
    <s v="CON"/>
    <s v="UPA400"/>
    <x v="24"/>
    <d v="2013-09-20T00:00:00"/>
    <n v="753668"/>
    <n v="119430"/>
    <n v="0"/>
    <n v="4"/>
    <n v="0"/>
    <n v="4"/>
    <n v="7.3"/>
    <n v="37.299999999999997"/>
    <n v="0.7"/>
    <n v="0.1"/>
    <s v="Clara"/>
    <n v="83"/>
    <n v="77"/>
    <n v="13"/>
    <n v="0"/>
    <n v="13"/>
    <n v="7"/>
    <n v="0"/>
    <n v="1"/>
    <n v="0"/>
    <n v="128"/>
    <n v="86"/>
    <n v="2"/>
    <n v="83"/>
    <n v="0.27666666666667034"/>
    <n v="77"/>
    <n v="0.5133333333333302"/>
    <n v="13"/>
    <n v="0.28888888888888842"/>
    <n v="7"/>
    <n v="0.2333333333333335"/>
    <n v="13"/>
    <n v="0.8666666666666667"/>
    <n v="0"/>
    <n v="1.3877787807814457E-16"/>
    <n v="0"/>
    <x v="5"/>
  </r>
  <r>
    <s v="CASTROL"/>
    <s v="DIWA2"/>
    <d v="2014-12-29T00:00:00"/>
    <s v="CON"/>
    <s v="UPA400"/>
    <x v="24"/>
    <d v="2013-05-25T00:00:00"/>
    <n v="726430"/>
    <n v="92192"/>
    <n v="0"/>
    <n v="42.7"/>
    <n v="0"/>
    <n v="11.1"/>
    <n v="7.1"/>
    <n v="38.1"/>
    <m/>
    <n v="-1"/>
    <s v="Oscura"/>
    <n v="86.3"/>
    <n v="70.8"/>
    <n v="9.9"/>
    <n v="4.5"/>
    <n v="13.8"/>
    <n v="13.6"/>
    <n v="0.9"/>
    <n v="0"/>
    <n v="0"/>
    <n v="363.7"/>
    <n v="42"/>
    <n v="11.9"/>
    <n v="86"/>
    <n v="0.2866666666666704"/>
    <n v="71"/>
    <n v="0.47333333333333022"/>
    <n v="14"/>
    <n v="0.31111111111111062"/>
    <n v="14"/>
    <n v="0.46666666666666679"/>
    <n v="10"/>
    <n v="0.66666666666666674"/>
    <n v="5"/>
    <n v="0.50000000000000011"/>
    <n v="0"/>
    <x v="6"/>
  </r>
  <r>
    <s v="CASTROL"/>
    <s v="DIWA2"/>
    <d v="2014-12-29T00:00:00"/>
    <s v="CON"/>
    <s v="UPA400"/>
    <x v="24"/>
    <d v="2012-12-07T00:00:00"/>
    <n v="692784"/>
    <n v="58546"/>
    <n v="0"/>
    <n v="0"/>
    <n v="0"/>
    <n v="4"/>
    <n v="7.5"/>
    <n v="39.6"/>
    <m/>
    <n v="-1"/>
    <s v="Oscura"/>
    <n v="50.4"/>
    <n v="17"/>
    <n v="7.8"/>
    <n v="0.5"/>
    <n v="7"/>
    <n v="4.9000000000000004"/>
    <n v="1.5"/>
    <n v="2.8"/>
    <n v="0"/>
    <n v="458.4"/>
    <n v="57.5"/>
    <n v="0.4"/>
    <n v="50"/>
    <n v="0.16666666666667032"/>
    <n v="17"/>
    <n v="0.11333333333333087"/>
    <n v="7"/>
    <n v="0.15555555555555509"/>
    <n v="5"/>
    <n v="0.16666666666666685"/>
    <n v="8"/>
    <n v="0.53333333333333344"/>
    <n v="1"/>
    <n v="0.10000000000000014"/>
    <n v="0"/>
    <x v="7"/>
  </r>
  <r>
    <s v="SHELL"/>
    <s v="DIWA2"/>
    <d v="2010-02-18T00:00:00"/>
    <s v="SIN"/>
    <s v="UPA400"/>
    <x v="25"/>
    <d v="2015-08-11T00:00:00"/>
    <n v="907078"/>
    <n v="46496"/>
    <n v="0"/>
    <n v="6"/>
    <m/>
    <n v="1"/>
    <n v="6.2"/>
    <m/>
    <m/>
    <n v="0.13"/>
    <m/>
    <n v="31"/>
    <n v="50"/>
    <n v="6"/>
    <n v="0"/>
    <n v="9"/>
    <n v="2"/>
    <n v="0"/>
    <n v="0"/>
    <n v="0"/>
    <n v="45"/>
    <n v="11"/>
    <n v="1"/>
    <n v="31"/>
    <n v="0.10333333333333711"/>
    <n v="50"/>
    <n v="0.33333333333333048"/>
    <n v="9"/>
    <n v="0.19999999999999954"/>
    <n v="2"/>
    <n v="6.6666666666666874E-2"/>
    <n v="6"/>
    <n v="0.40000000000000013"/>
    <n v="0"/>
    <n v="1.3877787807814457E-16"/>
    <n v="1"/>
    <x v="0"/>
  </r>
  <r>
    <s v="SHELL"/>
    <s v="DIWA2"/>
    <d v="2010-02-18T00:00:00"/>
    <s v="SIN"/>
    <s v="UPA400"/>
    <x v="25"/>
    <d v="2015-02-17T00:00:00"/>
    <n v="852469"/>
    <n v="5732"/>
    <n v="0"/>
    <n v="0"/>
    <m/>
    <n v="1"/>
    <n v="6.8049999999999997"/>
    <n v="31.78"/>
    <n v="1.47"/>
    <n v="0.28000000000000003"/>
    <m/>
    <n v="4"/>
    <n v="7"/>
    <n v="0"/>
    <n v="0"/>
    <n v="2"/>
    <n v="0"/>
    <n v="0"/>
    <m/>
    <n v="0"/>
    <n v="23"/>
    <n v="1"/>
    <n v="0"/>
    <n v="4"/>
    <n v="1.3333333333337173E-2"/>
    <n v="7"/>
    <n v="4.6666666666664192E-2"/>
    <n v="2"/>
    <n v="4.4444444444443953E-2"/>
    <n v="0"/>
    <n v="2.0816681711721685E-16"/>
    <n v="0"/>
    <n v="1.9428902930940239E-16"/>
    <n v="0"/>
    <n v="1.3877787807814457E-16"/>
    <n v="0"/>
    <x v="1"/>
  </r>
  <r>
    <s v="CASTROL"/>
    <s v="DIWA2"/>
    <d v="2010-02-18T00:00:00"/>
    <s v="SIN"/>
    <s v="UPA400"/>
    <x v="25"/>
    <d v="2014-12-08T00:00:00"/>
    <n v="836923"/>
    <n v="78241"/>
    <n v="0"/>
    <n v="3"/>
    <m/>
    <n v="6"/>
    <n v="7.2"/>
    <n v="36"/>
    <n v="1.36"/>
    <n v="0.02"/>
    <m/>
    <n v="24"/>
    <n v="41"/>
    <n v="2"/>
    <n v="0"/>
    <n v="17"/>
    <n v="3"/>
    <n v="1"/>
    <n v="0"/>
    <n v="0"/>
    <n v="28"/>
    <n v="11"/>
    <n v="1"/>
    <n v="24"/>
    <n v="8.0000000000003818E-2"/>
    <n v="41"/>
    <n v="0.2733333333333306"/>
    <n v="17"/>
    <n v="0.37777777777777721"/>
    <n v="3"/>
    <n v="0.1000000000000002"/>
    <n v="2"/>
    <n v="0.13333333333333353"/>
    <n v="0"/>
    <n v="1.3877787807814457E-16"/>
    <n v="0"/>
    <x v="2"/>
  </r>
  <r>
    <s v="CASTROL"/>
    <s v="DIWA2"/>
    <d v="2010-02-18T00:00:00"/>
    <s v="SIN"/>
    <s v="UPA400"/>
    <x v="25"/>
    <d v="2014-08-28T00:00:00"/>
    <n v="821337"/>
    <n v="62655"/>
    <n v="0"/>
    <n v="4"/>
    <m/>
    <n v="7"/>
    <n v="7.2"/>
    <n v="37"/>
    <n v="1.02"/>
    <n v="0.02"/>
    <m/>
    <n v="22"/>
    <n v="40"/>
    <n v="0"/>
    <n v="0"/>
    <n v="17"/>
    <n v="1"/>
    <n v="1"/>
    <n v="1"/>
    <n v="0"/>
    <n v="31"/>
    <n v="10"/>
    <n v="1"/>
    <n v="22"/>
    <n v="7.3333333333337164E-2"/>
    <n v="40"/>
    <n v="0.26666666666666394"/>
    <n v="17"/>
    <n v="0.37777777777777721"/>
    <n v="1"/>
    <n v="3.3333333333333541E-2"/>
    <n v="0"/>
    <n v="1.9428902930940239E-16"/>
    <n v="0"/>
    <n v="1.3877787807814457E-16"/>
    <n v="0"/>
    <x v="3"/>
  </r>
  <r>
    <s v="CASTROL"/>
    <s v="DIWA2"/>
    <d v="2010-02-18T00:00:00"/>
    <s v="SIN"/>
    <s v="UPA400"/>
    <x v="25"/>
    <d v="2014-02-28T00:00:00"/>
    <n v="788964"/>
    <n v="30282"/>
    <n v="0"/>
    <n v="2"/>
    <m/>
    <n v="5"/>
    <n v="7.1"/>
    <n v="35.799999999999997"/>
    <n v="1.1000000000000001"/>
    <n v="0.1"/>
    <s v="Clara"/>
    <n v="14"/>
    <n v="23"/>
    <n v="0"/>
    <n v="0"/>
    <n v="6"/>
    <n v="1"/>
    <n v="1"/>
    <n v="0"/>
    <n v="0"/>
    <n v="27"/>
    <n v="7"/>
    <n v="1"/>
    <n v="14"/>
    <n v="4.6666666666670513E-2"/>
    <n v="23"/>
    <n v="0.15333333333333082"/>
    <n v="6"/>
    <n v="0.13333333333333286"/>
    <n v="1"/>
    <n v="3.3333333333333541E-2"/>
    <n v="0"/>
    <n v="1.9428902930940239E-16"/>
    <n v="0"/>
    <n v="1.3877787807814457E-16"/>
    <n v="0"/>
    <x v="4"/>
  </r>
  <r>
    <s v="CASTROL"/>
    <s v="DIWA2"/>
    <d v="2010-02-18T00:00:00"/>
    <s v="SIN"/>
    <s v="UPA400"/>
    <x v="25"/>
    <d v="2013-05-09T00:00:00"/>
    <n v="731362"/>
    <n v="87475"/>
    <n v="0"/>
    <n v="1.1000000000000001"/>
    <n v="0"/>
    <n v="9.6"/>
    <n v="6.8"/>
    <n v="37.5"/>
    <m/>
    <n v="-1"/>
    <s v="Oscura"/>
    <n v="144.19999999999999"/>
    <n v="53.5"/>
    <n v="10.199999999999999"/>
    <n v="1.2"/>
    <n v="11.5"/>
    <n v="19.600000000000001"/>
    <n v="0.9"/>
    <n v="0"/>
    <n v="0"/>
    <n v="63.3"/>
    <n v="31"/>
    <n v="3.1"/>
    <n v="144"/>
    <n v="0.48000000000000498"/>
    <n v="54"/>
    <n v="0.3599999999999971"/>
    <n v="12"/>
    <n v="0.26666666666666622"/>
    <n v="20"/>
    <n v="0.66666666666666674"/>
    <n v="10"/>
    <n v="0.66666666666666674"/>
    <n v="1"/>
    <n v="0.10000000000000014"/>
    <n v="0"/>
    <x v="5"/>
  </r>
  <r>
    <s v="CASTROL"/>
    <s v="DIWA2"/>
    <d v="2010-02-18T00:00:00"/>
    <s v="SIN"/>
    <s v="UPA400"/>
    <x v="25"/>
    <d v="2012-12-06T00:00:00"/>
    <n v="701217"/>
    <n v="57330"/>
    <n v="0"/>
    <n v="0"/>
    <n v="0"/>
    <n v="2.4"/>
    <n v="7.2"/>
    <n v="37.5"/>
    <m/>
    <n v="-1"/>
    <s v="Oscura"/>
    <n v="42.9"/>
    <n v="1.8"/>
    <n v="2.5"/>
    <n v="0.7"/>
    <n v="4.2"/>
    <n v="4.3"/>
    <n v="0.7"/>
    <n v="1.3"/>
    <n v="0"/>
    <n v="70.8"/>
    <n v="34.200000000000003"/>
    <n v="0.2"/>
    <n v="43"/>
    <n v="0.14333333333333703"/>
    <n v="2"/>
    <n v="1.3333333333330852E-2"/>
    <n v="4"/>
    <n v="8.8888888888888407E-2"/>
    <n v="4"/>
    <n v="0.13333333333333353"/>
    <n v="3"/>
    <n v="0.20000000000000018"/>
    <n v="1"/>
    <n v="0.10000000000000014"/>
    <n v="0"/>
    <x v="6"/>
  </r>
  <r>
    <s v="CASTROL"/>
    <s v="DIWA2"/>
    <d v="2010-02-18T00:00:00"/>
    <s v="SIN"/>
    <s v="UPA400"/>
    <x v="25"/>
    <d v="2012-06-25T00:00:00"/>
    <n v="665363"/>
    <n v="21476"/>
    <n v="0"/>
    <n v="9"/>
    <n v="0"/>
    <n v="6.9"/>
    <n v="7.2"/>
    <n v="36.1"/>
    <m/>
    <n v="-1"/>
    <s v="Oscura"/>
    <n v="19.600000000000001"/>
    <n v="20.8"/>
    <n v="1.6"/>
    <n v="2.2999999999999998"/>
    <n v="2.4"/>
    <n v="0"/>
    <n v="0.6"/>
    <n v="1.3"/>
    <n v="0"/>
    <n v="56.8"/>
    <n v="27.7"/>
    <n v="3.1"/>
    <n v="20"/>
    <n v="6.666666666667051E-2"/>
    <n v="21"/>
    <n v="0.13999999999999752"/>
    <n v="2"/>
    <n v="4.4444444444443953E-2"/>
    <n v="0"/>
    <n v="2.0816681711721685E-16"/>
    <n v="2"/>
    <n v="0.13333333333333353"/>
    <n v="2"/>
    <n v="0.20000000000000015"/>
    <n v="0"/>
    <x v="7"/>
  </r>
  <r>
    <s v="SHELL"/>
    <s v="DIWA2"/>
    <d v="2013-06-24T00:00:00"/>
    <s v="SIN"/>
    <s v="UPA400"/>
    <x v="26"/>
    <d v="2015-09-01T00:00:00"/>
    <n v="891121"/>
    <n v="44384"/>
    <n v="0"/>
    <n v="3"/>
    <m/>
    <n v="2"/>
    <n v="6.2"/>
    <m/>
    <m/>
    <n v="0.39"/>
    <m/>
    <n v="9"/>
    <n v="26"/>
    <n v="1"/>
    <n v="0"/>
    <n v="6"/>
    <n v="1"/>
    <n v="0"/>
    <n v="0"/>
    <n v="0"/>
    <n v="34"/>
    <n v="5"/>
    <n v="1"/>
    <n v="9"/>
    <n v="3.0000000000003843E-2"/>
    <n v="26"/>
    <n v="0.17333333333333079"/>
    <n v="6"/>
    <n v="0.13333333333333286"/>
    <n v="1"/>
    <n v="3.3333333333333541E-2"/>
    <n v="1"/>
    <n v="6.666666666666686E-2"/>
    <n v="0"/>
    <n v="1.3877787807814457E-16"/>
    <n v="1"/>
    <x v="0"/>
  </r>
  <r>
    <s v="SHELL"/>
    <s v="DIWA2"/>
    <d v="2013-06-24T00:00:00"/>
    <s v="SIN"/>
    <s v="UPA400"/>
    <x v="26"/>
    <d v="2015-02-19T00:00:00"/>
    <n v="827281"/>
    <n v="13719"/>
    <n v="0"/>
    <n v="2"/>
    <m/>
    <n v="2"/>
    <n v="6.3390000000000004"/>
    <n v="29.9"/>
    <n v="1.3"/>
    <n v="0.1"/>
    <m/>
    <n v="22"/>
    <n v="23"/>
    <n v="2"/>
    <n v="0"/>
    <n v="4"/>
    <n v="2"/>
    <n v="0"/>
    <m/>
    <n v="0"/>
    <n v="31"/>
    <n v="2"/>
    <n v="0"/>
    <n v="22"/>
    <n v="7.3333333333337164E-2"/>
    <n v="23"/>
    <n v="0.15333333333333082"/>
    <n v="4"/>
    <n v="8.8888888888888407E-2"/>
    <n v="2"/>
    <n v="6.6666666666666874E-2"/>
    <n v="2"/>
    <n v="0.13333333333333353"/>
    <n v="0"/>
    <n v="1.3877787807814457E-16"/>
    <n v="0"/>
    <x v="1"/>
  </r>
  <r>
    <s v="CASTROL"/>
    <s v="DIWA2"/>
    <d v="2013-06-24T00:00:00"/>
    <s v="SIN"/>
    <s v="UPA400"/>
    <x v="26"/>
    <d v="2014-12-17T00:00:00"/>
    <n v="820699"/>
    <n v="7137"/>
    <n v="0"/>
    <n v="7"/>
    <m/>
    <n v="2"/>
    <n v="6.1"/>
    <m/>
    <m/>
    <n v="0.17"/>
    <m/>
    <n v="56"/>
    <n v="72"/>
    <n v="16"/>
    <n v="0"/>
    <n v="12"/>
    <n v="7"/>
    <n v="0"/>
    <n v="0"/>
    <n v="0"/>
    <n v="49"/>
    <n v="6"/>
    <n v="2"/>
    <n v="56"/>
    <n v="0.18666666666667028"/>
    <n v="72"/>
    <n v="0.47999999999999687"/>
    <n v="12"/>
    <n v="0.26666666666666622"/>
    <n v="7"/>
    <n v="0.2333333333333335"/>
    <n v="16"/>
    <n v="1"/>
    <n v="0"/>
    <n v="1.3877787807814457E-16"/>
    <n v="0"/>
    <x v="2"/>
  </r>
  <r>
    <s v="CASTROL"/>
    <s v="DIWA2"/>
    <d v="2013-06-24T00:00:00"/>
    <s v="SIN"/>
    <s v="UPA400"/>
    <x v="26"/>
    <d v="2014-02-08T00:00:00"/>
    <n v="782384"/>
    <n v="108211"/>
    <n v="0"/>
    <n v="8"/>
    <m/>
    <n v="13"/>
    <n v="7.2"/>
    <n v="37.200000000000003"/>
    <n v="0.7"/>
    <n v="0"/>
    <s v="Clara"/>
    <n v="81"/>
    <n v="115"/>
    <n v="10"/>
    <n v="0"/>
    <n v="41"/>
    <n v="5"/>
    <n v="1"/>
    <n v="1"/>
    <n v="0"/>
    <n v="36"/>
    <n v="15"/>
    <n v="3"/>
    <n v="81"/>
    <n v="0.27000000000000363"/>
    <n v="115"/>
    <n v="0.76666666666666516"/>
    <n v="41"/>
    <n v="0.91111111111111098"/>
    <n v="5"/>
    <n v="0.16666666666666685"/>
    <n v="10"/>
    <n v="0.66666666666666674"/>
    <n v="0"/>
    <n v="1.3877787807814457E-16"/>
    <n v="0"/>
    <x v="3"/>
  </r>
  <r>
    <s v="CASTROL"/>
    <s v="DIWA2"/>
    <d v="2013-06-24T00:00:00"/>
    <s v="SIN"/>
    <s v="UPA400"/>
    <x v="26"/>
    <d v="2013-11-06T00:00:00"/>
    <n v="768336"/>
    <n v="94163"/>
    <n v="0"/>
    <n v="6"/>
    <n v="0"/>
    <n v="11"/>
    <n v="7.1"/>
    <n v="36.9"/>
    <n v="0.1"/>
    <n v="0.1"/>
    <s v="Clara"/>
    <n v="64"/>
    <n v="73"/>
    <n v="8"/>
    <n v="0"/>
    <n v="30"/>
    <n v="5"/>
    <n v="1"/>
    <n v="1"/>
    <n v="0"/>
    <n v="32"/>
    <n v="9"/>
    <n v="2"/>
    <n v="64"/>
    <n v="0.2133333333333369"/>
    <n v="73"/>
    <n v="0.48666666666666353"/>
    <n v="30"/>
    <n v="0.66666666666666619"/>
    <n v="5"/>
    <n v="0.16666666666666685"/>
    <n v="8"/>
    <n v="0.53333333333333344"/>
    <n v="0"/>
    <n v="1.3877787807814457E-16"/>
    <n v="0"/>
    <x v="4"/>
  </r>
  <r>
    <s v="CASTROL"/>
    <s v="DIWA2"/>
    <d v="2013-06-24T00:00:00"/>
    <s v="CON"/>
    <s v="UPA400"/>
    <x v="26"/>
    <d v="2013-06-22T00:00:00"/>
    <n v="738635"/>
    <n v="64462"/>
    <n v="0"/>
    <n v="4"/>
    <n v="-1"/>
    <n v="9"/>
    <n v="7.1"/>
    <n v="38.5"/>
    <n v="0.2"/>
    <n v="0.1"/>
    <s v="Clara"/>
    <n v="21"/>
    <n v="56"/>
    <n v="4"/>
    <n v="0"/>
    <n v="18"/>
    <n v="0"/>
    <n v="0"/>
    <n v="1"/>
    <n v="-1"/>
    <n v="29"/>
    <n v="9"/>
    <n v="2"/>
    <n v="21"/>
    <n v="7.0000000000003837E-2"/>
    <n v="56"/>
    <n v="0.37333333333333041"/>
    <n v="18"/>
    <n v="0.39999999999999941"/>
    <n v="0"/>
    <n v="2.0816681711721685E-16"/>
    <n v="4"/>
    <n v="0.26666666666666683"/>
    <n v="0"/>
    <n v="1.3877787807814457E-16"/>
    <n v="0"/>
    <x v="5"/>
  </r>
  <r>
    <s v="CASTROL"/>
    <s v="DIWA2"/>
    <d v="2013-06-24T00:00:00"/>
    <s v="CON"/>
    <s v="UPA400"/>
    <x v="26"/>
    <d v="2012-12-20T00:00:00"/>
    <n v="702081"/>
    <n v="27908"/>
    <n v="0"/>
    <n v="0"/>
    <n v="0"/>
    <n v="16.600000000000001"/>
    <n v="7"/>
    <n v="37.5"/>
    <m/>
    <n v="-1"/>
    <s v="Oscura"/>
    <n v="12"/>
    <n v="0.3"/>
    <n v="1"/>
    <n v="0.3"/>
    <n v="3"/>
    <n v="4.5"/>
    <n v="1.4"/>
    <n v="0.6"/>
    <n v="0"/>
    <n v="139.6"/>
    <n v="32.200000000000003"/>
    <n v="1.8"/>
    <n v="12"/>
    <n v="4.0000000000003845E-2"/>
    <n v="0"/>
    <n v="-2.482389294122811E-15"/>
    <n v="3"/>
    <n v="6.666666666666618E-2"/>
    <n v="5"/>
    <n v="0.16666666666666685"/>
    <n v="1"/>
    <n v="6.666666666666686E-2"/>
    <n v="0"/>
    <n v="1.3877787807814457E-16"/>
    <n v="0"/>
    <x v="6"/>
  </r>
  <r>
    <s v="CASTROL"/>
    <s v="DIWA2"/>
    <d v="2013-06-24T00:00:00"/>
    <s v="CON"/>
    <s v="UPA400"/>
    <x v="26"/>
    <d v="2012-12-13T00:00:00"/>
    <n v="701022"/>
    <n v="26849"/>
    <n v="0"/>
    <n v="0"/>
    <n v="0"/>
    <n v="15.8"/>
    <n v="7.4"/>
    <n v="38.4"/>
    <m/>
    <n v="21.7"/>
    <s v="Oscura"/>
    <n v="23.3"/>
    <n v="1.9"/>
    <n v="2.2999999999999998"/>
    <n v="0.7"/>
    <n v="2.2000000000000002"/>
    <n v="8.3000000000000007"/>
    <n v="0.8"/>
    <n v="1"/>
    <n v="0"/>
    <n v="203.3"/>
    <n v="28.2"/>
    <n v="13.2"/>
    <n v="23"/>
    <n v="7.6666666666670491E-2"/>
    <n v="2"/>
    <n v="1.3333333333330852E-2"/>
    <n v="2"/>
    <n v="4.4444444444443953E-2"/>
    <n v="8"/>
    <n v="0.26666666666666683"/>
    <n v="2"/>
    <n v="0.13333333333333353"/>
    <n v="1"/>
    <n v="0.10000000000000014"/>
    <n v="0"/>
    <x v="7"/>
  </r>
  <r>
    <s v="SHELL"/>
    <s v="DIWA2"/>
    <d v="2014-08-01T00:00:00"/>
    <s v="SIN"/>
    <s v="UPA400"/>
    <x v="27"/>
    <d v="2016-01-15T00:00:00"/>
    <n v="886866"/>
    <n v="73304"/>
    <n v="0"/>
    <n v="4"/>
    <m/>
    <n v="4"/>
    <n v="5.9"/>
    <m/>
    <m/>
    <n v="0.22"/>
    <m/>
    <n v="92"/>
    <n v="74"/>
    <n v="3"/>
    <n v="0"/>
    <n v="16"/>
    <n v="11"/>
    <n v="0"/>
    <n v="1"/>
    <n v="0"/>
    <n v="45"/>
    <n v="16"/>
    <n v="0"/>
    <n v="92"/>
    <n v="0.30666666666667053"/>
    <n v="74"/>
    <n v="0.49333333333333018"/>
    <n v="16"/>
    <n v="0.35555555555555501"/>
    <n v="11"/>
    <n v="0.36666666666666681"/>
    <n v="3"/>
    <n v="0.20000000000000018"/>
    <n v="0"/>
    <n v="1.3877787807814457E-16"/>
    <n v="1"/>
    <x v="0"/>
  </r>
  <r>
    <s v="SHELL"/>
    <s v="DIWA2"/>
    <d v="2014-08-01T00:00:00"/>
    <s v="SIN"/>
    <s v="UPA400"/>
    <x v="27"/>
    <d v="2015-02-19T00:00:00"/>
    <n v="882947"/>
    <n v="53811"/>
    <n v="0"/>
    <n v="3"/>
    <m/>
    <n v="1"/>
    <n v="6.1829999999999998"/>
    <n v="29.25"/>
    <n v="1.33"/>
    <n v="0.37"/>
    <m/>
    <n v="146"/>
    <n v="45"/>
    <n v="2"/>
    <n v="0"/>
    <n v="10"/>
    <n v="18"/>
    <n v="0"/>
    <m/>
    <n v="1"/>
    <n v="30"/>
    <n v="2"/>
    <n v="0"/>
    <n v="146"/>
    <n v="0.48666666666667169"/>
    <n v="45"/>
    <n v="0.29999999999999721"/>
    <n v="10"/>
    <n v="0.22222222222222177"/>
    <n v="18"/>
    <n v="0.60000000000000009"/>
    <n v="2"/>
    <n v="0.13333333333333353"/>
    <n v="0"/>
    <n v="1.3877787807814457E-16"/>
    <n v="0"/>
    <x v="1"/>
  </r>
  <r>
    <s v="SHELL"/>
    <s v="DIWA2"/>
    <d v="2014-08-01T00:00:00"/>
    <s v="SIN"/>
    <s v="UPA400"/>
    <x v="27"/>
    <d v="2014-12-18T00:00:00"/>
    <n v="873038"/>
    <n v="43902"/>
    <n v="0"/>
    <n v="2"/>
    <m/>
    <n v="1"/>
    <n v="6.4"/>
    <m/>
    <m/>
    <n v="0.4"/>
    <m/>
    <n v="81"/>
    <n v="28"/>
    <n v="2"/>
    <n v="0"/>
    <n v="8"/>
    <n v="11"/>
    <n v="0"/>
    <n v="0"/>
    <n v="1"/>
    <n v="26"/>
    <n v="3"/>
    <n v="0"/>
    <n v="81"/>
    <n v="0.27000000000000363"/>
    <n v="28"/>
    <n v="0.18666666666666409"/>
    <n v="8"/>
    <n v="0.17777777777777731"/>
    <n v="11"/>
    <n v="0.36666666666666681"/>
    <n v="2"/>
    <n v="0.13333333333333353"/>
    <n v="0"/>
    <n v="1.3877787807814457E-16"/>
    <n v="0"/>
    <x v="2"/>
  </r>
  <r>
    <s v="CASTROL"/>
    <s v="DIWA2"/>
    <d v="2014-08-01T00:00:00"/>
    <s v="CON"/>
    <s v="UPA400"/>
    <x v="27"/>
    <d v="2014-04-03T00:00:00"/>
    <n v="807285"/>
    <n v="23204"/>
    <n v="0"/>
    <n v="2"/>
    <m/>
    <n v="1"/>
    <n v="6.7"/>
    <s v=""/>
    <s v=""/>
    <n v="1.53"/>
    <s v=""/>
    <n v="43"/>
    <n v="18"/>
    <n v="0"/>
    <n v="0"/>
    <n v="4"/>
    <n v="5"/>
    <n v="0"/>
    <n v="0"/>
    <n v="0"/>
    <n v="23"/>
    <n v="2"/>
    <n v="0"/>
    <n v="43"/>
    <n v="0.14333333333333703"/>
    <n v="18"/>
    <n v="0.11999999999999754"/>
    <n v="4"/>
    <n v="8.8888888888888407E-2"/>
    <n v="5"/>
    <n v="0.16666666666666685"/>
    <n v="0"/>
    <n v="1.9428902930940239E-16"/>
    <n v="0"/>
    <n v="1.3877787807814457E-16"/>
    <n v="0"/>
    <x v="3"/>
  </r>
  <r>
    <s v="CASTROL"/>
    <s v="DIWA2"/>
    <d v="2014-08-01T00:00:00"/>
    <s v="CON"/>
    <s v="UPA400"/>
    <x v="27"/>
    <d v="2013-09-27T00:00:00"/>
    <n v="766490"/>
    <n v="121919"/>
    <n v="0"/>
    <n v="6"/>
    <n v="0"/>
    <n v="11"/>
    <n v="7.2"/>
    <n v="38.299999999999997"/>
    <n v="0.6"/>
    <n v="0.1"/>
    <s v="Clara"/>
    <n v="1246"/>
    <n v="99"/>
    <n v="16"/>
    <n v="0"/>
    <n v="17"/>
    <n v="64"/>
    <n v="0"/>
    <n v="1"/>
    <n v="0"/>
    <n v="69"/>
    <n v="34"/>
    <n v="3"/>
    <n v="1246"/>
    <n v="1.5"/>
    <n v="99"/>
    <n v="0.6"/>
    <n v="17"/>
    <n v="0.37777777777777721"/>
    <n v="64"/>
    <n v="1"/>
    <n v="16"/>
    <n v="1"/>
    <n v="0"/>
    <n v="1.3877787807814457E-16"/>
    <n v="0"/>
    <x v="4"/>
  </r>
  <r>
    <s v="CASTROL"/>
    <s v="DIWA2"/>
    <d v="2014-08-01T00:00:00"/>
    <s v="CON"/>
    <s v="UPA400"/>
    <x v="27"/>
    <d v="2013-05-09T00:00:00"/>
    <n v="735153"/>
    <n v="90582"/>
    <n v="0"/>
    <n v="0.9"/>
    <n v="0"/>
    <n v="20.6"/>
    <n v="7"/>
    <n v="38.299999999999997"/>
    <m/>
    <n v="-1"/>
    <s v="Oscura"/>
    <n v="234.3"/>
    <n v="52.5"/>
    <n v="10.199999999999999"/>
    <n v="3.5"/>
    <n v="14.3"/>
    <n v="42.1"/>
    <n v="1.1000000000000001"/>
    <n v="0"/>
    <n v="0"/>
    <n v="64.900000000000006"/>
    <n v="36.6"/>
    <n v="2.6"/>
    <n v="234"/>
    <n v="0.78000000000000225"/>
    <n v="53"/>
    <n v="0.35333333333333045"/>
    <n v="14"/>
    <n v="0.31111111111111062"/>
    <n v="42"/>
    <n v="1"/>
    <n v="10"/>
    <n v="0.66666666666666674"/>
    <n v="4"/>
    <n v="0.40000000000000013"/>
    <n v="0"/>
    <x v="5"/>
  </r>
  <r>
    <s v="CASTROL"/>
    <s v="DIWA2"/>
    <d v="2014-08-01T00:00:00"/>
    <s v="CON"/>
    <s v="UPA400"/>
    <x v="27"/>
    <d v="2012-12-20T00:00:00"/>
    <n v="705177"/>
    <n v="60606"/>
    <n v="0"/>
    <n v="0"/>
    <n v="0"/>
    <n v="22.9"/>
    <n v="6.8"/>
    <n v="39.799999999999997"/>
    <m/>
    <n v="-1"/>
    <s v="Oscura"/>
    <n v="91.6"/>
    <n v="1.1000000000000001"/>
    <n v="4.2"/>
    <n v="2.2999999999999998"/>
    <n v="1.8"/>
    <n v="23.4"/>
    <n v="1.5"/>
    <n v="0"/>
    <n v="0"/>
    <n v="282.39999999999998"/>
    <n v="43.9"/>
    <n v="1.6"/>
    <n v="92"/>
    <n v="0.30666666666667053"/>
    <n v="1"/>
    <n v="6.6666666666641847E-3"/>
    <n v="2"/>
    <n v="4.4444444444443953E-2"/>
    <n v="23"/>
    <n v="0.76666666666666672"/>
    <n v="4"/>
    <n v="0.26666666666666683"/>
    <n v="2"/>
    <n v="0.20000000000000015"/>
    <n v="0"/>
    <x v="6"/>
  </r>
  <r>
    <s v="CASTROL"/>
    <s v="DIWA2"/>
    <d v="2014-08-01T00:00:00"/>
    <s v="CON"/>
    <s v="UPA400"/>
    <x v="27"/>
    <d v="2012-06-30T00:00:00"/>
    <n v="667353"/>
    <n v="177573"/>
    <n v="0"/>
    <n v="6.9"/>
    <n v="0"/>
    <n v="15.1"/>
    <n v="7.2"/>
    <n v="37.1"/>
    <m/>
    <n v="-1"/>
    <s v="Oscura"/>
    <n v="27.3"/>
    <n v="20.399999999999999"/>
    <n v="2.6"/>
    <n v="0.3"/>
    <n v="5.9"/>
    <n v="12.9"/>
    <n v="0.4"/>
    <n v="0"/>
    <n v="0"/>
    <n v="77.900000000000006"/>
    <n v="33.5"/>
    <n v="0.7"/>
    <n v="27"/>
    <n v="9.0000000000003799E-2"/>
    <n v="20"/>
    <n v="0.13333333333333086"/>
    <n v="6"/>
    <n v="0.13333333333333286"/>
    <n v="13"/>
    <n v="0.43333333333333346"/>
    <n v="3"/>
    <n v="0.20000000000000018"/>
    <n v="0"/>
    <n v="1.3877787807814457E-16"/>
    <n v="0"/>
    <x v="7"/>
  </r>
  <r>
    <s v="Shell ATF VM Plus"/>
    <s v="DIWA2"/>
    <d v="2010-03-23T00:00:00"/>
    <s v="SIN"/>
    <s v="UPA400"/>
    <x v="28"/>
    <d v="2015-12-10T00:00:00"/>
    <n v="944025"/>
    <n v="24771"/>
    <n v="0"/>
    <n v="8"/>
    <m/>
    <n v="8"/>
    <n v="6.9"/>
    <m/>
    <m/>
    <n v="0.19"/>
    <m/>
    <n v="244"/>
    <n v="51"/>
    <n v="0"/>
    <n v="0"/>
    <n v="5"/>
    <n v="15"/>
    <n v="0"/>
    <n v="0"/>
    <n v="1"/>
    <n v="83"/>
    <n v="7"/>
    <n v="1"/>
    <n v="244"/>
    <n v="0.81333333333333524"/>
    <n v="51"/>
    <n v="0.33999999999999714"/>
    <n v="5"/>
    <n v="0.11111111111111063"/>
    <n v="15"/>
    <n v="0.50000000000000011"/>
    <n v="0"/>
    <n v="1.9428902930940239E-16"/>
    <n v="0"/>
    <n v="1.3877787807814457E-16"/>
    <n v="1"/>
    <x v="0"/>
  </r>
  <r>
    <s v="SHELL"/>
    <s v="DIWA2"/>
    <d v="2010-03-23T00:00:00"/>
    <s v="SIN"/>
    <s v="UPA400"/>
    <x v="28"/>
    <d v="2015-08-27T00:00:00"/>
    <n v="924400"/>
    <n v="4750"/>
    <n v="0"/>
    <n v="5"/>
    <m/>
    <n v="5"/>
    <n v="7"/>
    <m/>
    <m/>
    <n v="0.18"/>
    <m/>
    <n v="84"/>
    <n v="21"/>
    <n v="2"/>
    <n v="0"/>
    <n v="4"/>
    <n v="8"/>
    <n v="0"/>
    <n v="0"/>
    <n v="1"/>
    <n v="81"/>
    <n v="3"/>
    <n v="1"/>
    <n v="84"/>
    <n v="0.28000000000000369"/>
    <n v="21"/>
    <n v="0.13999999999999752"/>
    <n v="4"/>
    <n v="8.8888888888888407E-2"/>
    <n v="8"/>
    <n v="0.26666666666666683"/>
    <n v="2"/>
    <n v="0.13333333333333353"/>
    <n v="0"/>
    <n v="1.3877787807814457E-16"/>
    <n v="0"/>
    <x v="1"/>
  </r>
  <r>
    <s v="SHELL"/>
    <s v="DIWA2"/>
    <d v="2010-03-23T00:00:00"/>
    <s v="SIN"/>
    <s v="UPA400"/>
    <x v="28"/>
    <d v="2015-02-21T00:00:00"/>
    <n v="863560"/>
    <n v="41083"/>
    <n v="0"/>
    <n v="4"/>
    <m/>
    <n v="2"/>
    <n v="6.2809999999999997"/>
    <n v="29.85"/>
    <n v="1.27"/>
    <n v="0.45"/>
    <m/>
    <n v="33"/>
    <n v="54"/>
    <n v="1"/>
    <n v="0"/>
    <n v="6"/>
    <n v="4"/>
    <n v="0"/>
    <m/>
    <n v="0"/>
    <n v="52"/>
    <n v="14"/>
    <n v="1"/>
    <n v="33"/>
    <n v="0.11000000000000376"/>
    <n v="54"/>
    <n v="0.3599999999999971"/>
    <n v="6"/>
    <n v="0.13333333333333286"/>
    <n v="4"/>
    <n v="0.13333333333333353"/>
    <n v="1"/>
    <n v="6.666666666666686E-2"/>
    <n v="0"/>
    <n v="1.3877787807814457E-16"/>
    <n v="0"/>
    <x v="2"/>
  </r>
  <r>
    <s v="SHELL"/>
    <s v="DIWA2"/>
    <d v="2010-03-23T00:00:00"/>
    <s v="SIN"/>
    <s v="UPA400"/>
    <x v="28"/>
    <d v="2015-02-19T00:00:00"/>
    <n v="858598"/>
    <n v="48634"/>
    <n v="0"/>
    <n v="4"/>
    <m/>
    <n v="3"/>
    <n v="6.173"/>
    <n v="28.1"/>
    <n v="1.22"/>
    <n v="0.31"/>
    <m/>
    <n v="73"/>
    <n v="32"/>
    <n v="2"/>
    <n v="0"/>
    <n v="21"/>
    <n v="8"/>
    <n v="0"/>
    <m/>
    <n v="0"/>
    <n v="36"/>
    <n v="1"/>
    <n v="0"/>
    <n v="73"/>
    <n v="0.24333333333333684"/>
    <n v="32"/>
    <n v="0.21333333333333071"/>
    <n v="21"/>
    <n v="0.46666666666666601"/>
    <n v="8"/>
    <n v="0.26666666666666683"/>
    <n v="2"/>
    <n v="0.13333333333333353"/>
    <n v="0"/>
    <n v="1.3877787807814457E-16"/>
    <n v="0"/>
    <x v="3"/>
  </r>
  <r>
    <s v="SHELL"/>
    <s v="DIWA2"/>
    <d v="2010-03-23T00:00:00"/>
    <s v="SIN"/>
    <s v="UPA400"/>
    <x v="28"/>
    <d v="2014-12-18T00:00:00"/>
    <n v="849723"/>
    <n v="39759"/>
    <n v="0"/>
    <n v="3"/>
    <m/>
    <n v="1"/>
    <n v="6.3"/>
    <m/>
    <m/>
    <n v="0.28999999999999998"/>
    <m/>
    <n v="77"/>
    <n v="29"/>
    <n v="3"/>
    <n v="0"/>
    <n v="16"/>
    <n v="9"/>
    <n v="1"/>
    <n v="0"/>
    <n v="0"/>
    <n v="28"/>
    <n v="2"/>
    <n v="0"/>
    <n v="77"/>
    <n v="0.25666666666667021"/>
    <n v="29"/>
    <n v="0.19333333333333075"/>
    <n v="16"/>
    <n v="0.35555555555555501"/>
    <n v="9"/>
    <n v="0.30000000000000016"/>
    <n v="3"/>
    <n v="0.20000000000000018"/>
    <n v="0"/>
    <n v="1.3877787807814457E-16"/>
    <n v="0"/>
    <x v="4"/>
  </r>
  <r>
    <s v="SHELL"/>
    <s v="DIWA2"/>
    <d v="2010-03-23T00:00:00"/>
    <s v="SIN"/>
    <s v="UPA400"/>
    <x v="28"/>
    <d v="2014-12-18T00:00:00"/>
    <n v="856566"/>
    <n v="34089"/>
    <n v="0"/>
    <n v="3"/>
    <m/>
    <n v="1"/>
    <n v="6.3"/>
    <m/>
    <m/>
    <n v="0.43"/>
    <m/>
    <n v="26"/>
    <n v="51"/>
    <n v="2"/>
    <n v="0"/>
    <n v="5"/>
    <n v="3"/>
    <n v="1"/>
    <n v="0"/>
    <n v="0"/>
    <n v="28"/>
    <n v="4"/>
    <n v="1"/>
    <n v="26"/>
    <n v="8.6666666666670472E-2"/>
    <n v="51"/>
    <n v="0.33999999999999714"/>
    <n v="5"/>
    <n v="0.11111111111111063"/>
    <n v="3"/>
    <n v="0.1000000000000002"/>
    <n v="2"/>
    <n v="0.13333333333333353"/>
    <n v="0"/>
    <n v="1.3877787807814457E-16"/>
    <n v="0"/>
    <x v="5"/>
  </r>
  <r>
    <s v="SHELL"/>
    <s v="DIWA2"/>
    <d v="2010-03-23T00:00:00"/>
    <s v="SIN"/>
    <s v="UPA400"/>
    <x v="28"/>
    <d v="2014-03-13T00:00:00"/>
    <n v="796957"/>
    <n v="33090"/>
    <n v="0"/>
    <n v="3"/>
    <m/>
    <n v="1"/>
    <n v="7.2"/>
    <n v="37.200000000000003"/>
    <n v="0.9"/>
    <n v="0.1"/>
    <s v="Clara"/>
    <n v="35"/>
    <n v="51"/>
    <n v="2"/>
    <n v="0"/>
    <n v="12"/>
    <n v="3"/>
    <n v="0"/>
    <n v="0"/>
    <n v="0"/>
    <n v="27"/>
    <n v="4"/>
    <n v="0"/>
    <n v="35"/>
    <n v="0.11666666666667042"/>
    <n v="51"/>
    <n v="0.33999999999999714"/>
    <n v="12"/>
    <n v="0.26666666666666622"/>
    <n v="3"/>
    <n v="0.1000000000000002"/>
    <n v="2"/>
    <n v="0.13333333333333353"/>
    <n v="0"/>
    <n v="1.3877787807814457E-16"/>
    <n v="0"/>
    <x v="6"/>
  </r>
  <r>
    <s v="SHELL"/>
    <s v="DIWA2"/>
    <d v="2010-03-23T00:00:00"/>
    <s v="SIN"/>
    <s v="UPA401"/>
    <x v="28"/>
    <d v="2014-01-31T00:00:00"/>
    <n v="790296"/>
    <n v="116304"/>
    <n v="0"/>
    <n v="7"/>
    <m/>
    <n v="5"/>
    <n v="7.2"/>
    <n v="37.5"/>
    <n v="1"/>
    <n v="0.1"/>
    <s v="Clara"/>
    <n v="105"/>
    <n v="79"/>
    <n v="4"/>
    <n v="0"/>
    <n v="27"/>
    <n v="10"/>
    <n v="0"/>
    <n v="0"/>
    <n v="0"/>
    <n v="34"/>
    <n v="8"/>
    <n v="1"/>
    <n v="105"/>
    <n v="0.35000000000000414"/>
    <n v="79"/>
    <n v="0.52666666666666362"/>
    <n v="27"/>
    <n v="0.59999999999999942"/>
    <n v="10"/>
    <n v="0.33339999999999997"/>
    <n v="4"/>
    <n v="0.26666666666666683"/>
    <n v="0"/>
    <n v="1.3877787807814457E-16"/>
    <n v="0"/>
    <x v="7"/>
  </r>
  <r>
    <s v="CASTROL"/>
    <s v="DIWA2"/>
    <d v="2010-03-23T00:00:00"/>
    <s v="SIN"/>
    <s v="UPA400"/>
    <x v="28"/>
    <d v="2013-08-05T00:00:00"/>
    <n v="752548"/>
    <n v="67564"/>
    <n v="0"/>
    <n v="6"/>
    <n v="-1"/>
    <n v="2"/>
    <n v="7.2"/>
    <n v="37.200000000000003"/>
    <n v="0.2"/>
    <n v="0.1"/>
    <s v="Clara"/>
    <n v="27"/>
    <n v="60"/>
    <n v="1"/>
    <n v="0"/>
    <n v="18"/>
    <n v="3"/>
    <n v="0"/>
    <n v="0"/>
    <n v="-1"/>
    <n v="39"/>
    <n v="13"/>
    <n v="1"/>
    <n v="27"/>
    <n v="9.0000000000003799E-2"/>
    <n v="60"/>
    <n v="0.39999999999999702"/>
    <n v="18"/>
    <n v="0.39999999999999941"/>
    <n v="3"/>
    <n v="0.1000000000000002"/>
    <n v="1"/>
    <n v="6.666666666666686E-2"/>
    <n v="0"/>
    <n v="1.3877787807814457E-16"/>
    <n v="0"/>
    <x v="8"/>
  </r>
  <r>
    <s v="CASTROL"/>
    <s v="DIWA2"/>
    <d v="2010-03-23T00:00:00"/>
    <s v="SIN"/>
    <s v="UPA400"/>
    <x v="28"/>
    <d v="2013-02-15T00:00:00"/>
    <n v="717332"/>
    <n v="32348"/>
    <n v="0"/>
    <n v="2.1"/>
    <n v="0"/>
    <n v="5.5"/>
    <n v="6.8"/>
    <n v="36.5"/>
    <m/>
    <n v="-1"/>
    <s v="Oscura"/>
    <n v="55.6"/>
    <n v="55.7"/>
    <n v="0.1"/>
    <n v="0"/>
    <n v="15.2"/>
    <n v="9.1999999999999993"/>
    <n v="0.6"/>
    <n v="0"/>
    <n v="0"/>
    <n v="67.599999999999994"/>
    <n v="24.8"/>
    <n v="1"/>
    <n v="56"/>
    <n v="0.18666666666667028"/>
    <n v="56"/>
    <n v="0.37333333333333041"/>
    <n v="15"/>
    <n v="0.33333333333333282"/>
    <n v="9"/>
    <n v="0.30000000000000016"/>
    <n v="0"/>
    <n v="1.9428902930940239E-16"/>
    <n v="0"/>
    <n v="1.3877787807814457E-16"/>
    <n v="0"/>
    <x v="9"/>
  </r>
  <r>
    <s v="SHELL"/>
    <s v="DIWA2"/>
    <d v="2008-11-22T00:00:00"/>
    <s v="SIN"/>
    <s v="UPA400"/>
    <x v="29"/>
    <d v="2015-11-14T00:00:00"/>
    <n v="899531"/>
    <n v="77054"/>
    <n v="0"/>
    <n v="7"/>
    <m/>
    <n v="6"/>
    <n v="6"/>
    <m/>
    <m/>
    <n v="0.27"/>
    <m/>
    <n v="59"/>
    <n v="113"/>
    <n v="0"/>
    <n v="0"/>
    <n v="13"/>
    <n v="6"/>
    <n v="1"/>
    <n v="1"/>
    <n v="0"/>
    <n v="41"/>
    <n v="23"/>
    <n v="1"/>
    <n v="59"/>
    <n v="0.19666666666667026"/>
    <n v="113"/>
    <n v="0.75333333333333174"/>
    <n v="13"/>
    <n v="0.28888888888888842"/>
    <n v="6"/>
    <n v="0.20000000000000018"/>
    <n v="0"/>
    <n v="1.9428902930940239E-16"/>
    <n v="0"/>
    <n v="1.3877787807814457E-16"/>
    <n v="1"/>
    <x v="0"/>
  </r>
  <r>
    <s v="SHELL"/>
    <s v="DIWA2"/>
    <d v="2008-11-22T00:00:00"/>
    <s v="SIN"/>
    <s v="UPA400"/>
    <x v="29"/>
    <d v="2015-09-08T00:00:00"/>
    <n v="886927"/>
    <n v="64450"/>
    <n v="0"/>
    <n v="7"/>
    <m/>
    <n v="7"/>
    <n v="6.1"/>
    <m/>
    <m/>
    <n v="0.38"/>
    <m/>
    <n v="51"/>
    <n v="94"/>
    <n v="2"/>
    <n v="1"/>
    <n v="11"/>
    <n v="4"/>
    <n v="1"/>
    <n v="1"/>
    <n v="0"/>
    <n v="42"/>
    <n v="24"/>
    <n v="1"/>
    <n v="51"/>
    <n v="0.17000000000000365"/>
    <n v="94"/>
    <n v="0.62666666666666426"/>
    <n v="11"/>
    <n v="0.24444444444444399"/>
    <n v="4"/>
    <n v="0.13333333333333353"/>
    <n v="2"/>
    <n v="0.13333333333333353"/>
    <n v="1"/>
    <n v="0.10000000000000014"/>
    <n v="0"/>
    <x v="1"/>
  </r>
  <r>
    <s v="SHELL"/>
    <s v="DIWA2"/>
    <d v="2008-11-22T00:00:00"/>
    <s v="SIN"/>
    <s v="UPA400"/>
    <x v="29"/>
    <d v="2015-02-23T00:00:00"/>
    <n v="831608"/>
    <n v="12483"/>
    <n v="0"/>
    <n v="4"/>
    <m/>
    <n v="2"/>
    <n v="6.5090000000000003"/>
    <n v="30.5"/>
    <n v="1.29"/>
    <n v="0.09"/>
    <m/>
    <n v="47"/>
    <n v="24"/>
    <n v="4"/>
    <n v="0"/>
    <n v="6"/>
    <n v="5"/>
    <n v="0"/>
    <m/>
    <n v="0"/>
    <n v="40"/>
    <n v="2"/>
    <n v="0"/>
    <n v="47"/>
    <n v="0.15666666666667034"/>
    <n v="24"/>
    <n v="0.15999999999999748"/>
    <n v="6"/>
    <n v="0.13333333333333286"/>
    <n v="5"/>
    <n v="0.16666666666666685"/>
    <n v="4"/>
    <n v="0.26666666666666683"/>
    <n v="0"/>
    <n v="1.3877787807814457E-16"/>
    <n v="0"/>
    <x v="2"/>
  </r>
  <r>
    <s v="SHELL"/>
    <s v="DIWA2"/>
    <d v="2008-11-22T00:00:00"/>
    <s v="SIN"/>
    <s v="UPA400"/>
    <x v="29"/>
    <d v="2013-11-07T00:00:00"/>
    <n v="778861"/>
    <n v="104879"/>
    <n v="0"/>
    <n v="6"/>
    <n v="0"/>
    <n v="4"/>
    <n v="7.2"/>
    <n v="37"/>
    <n v="0.4"/>
    <n v="0.1"/>
    <s v="Clara"/>
    <n v="83"/>
    <n v="60"/>
    <n v="3"/>
    <n v="0"/>
    <n v="24"/>
    <n v="9"/>
    <n v="0"/>
    <n v="1"/>
    <n v="0"/>
    <n v="28"/>
    <n v="5"/>
    <n v="1"/>
    <n v="83"/>
    <n v="0.27666666666667034"/>
    <n v="60"/>
    <n v="0.39999999999999702"/>
    <n v="24"/>
    <n v="0.53333333333333266"/>
    <n v="9"/>
    <n v="0.30000000000000016"/>
    <n v="3"/>
    <n v="0.20000000000000018"/>
    <n v="0"/>
    <n v="1.3877787807814457E-16"/>
    <n v="0"/>
    <x v="3"/>
  </r>
  <r>
    <s v="SHELL"/>
    <s v="DIWA2"/>
    <d v="2008-11-22T00:00:00"/>
    <s v="SIN"/>
    <s v="UPA400"/>
    <x v="29"/>
    <d v="2013-06-25T00:00:00"/>
    <n v="749844"/>
    <n v="75862"/>
    <n v="0"/>
    <n v="4"/>
    <n v="-1"/>
    <n v="1"/>
    <n v="7.2"/>
    <n v="38.4"/>
    <n v="1.2"/>
    <n v="0.1"/>
    <s v="Clara"/>
    <n v="88"/>
    <n v="43"/>
    <n v="2"/>
    <n v="0"/>
    <n v="22"/>
    <n v="9"/>
    <n v="0"/>
    <n v="1"/>
    <n v="-1"/>
    <n v="31"/>
    <n v="4"/>
    <n v="0"/>
    <n v="88"/>
    <n v="0.29333333333333711"/>
    <n v="43"/>
    <n v="0.28666666666666391"/>
    <n v="22"/>
    <n v="0.48888888888888821"/>
    <n v="9"/>
    <n v="0.30000000000000016"/>
    <n v="2"/>
    <n v="0.13333333333333353"/>
    <n v="0"/>
    <n v="1.3877787807814457E-16"/>
    <n v="0"/>
    <x v="4"/>
  </r>
  <r>
    <s v="CASTROL"/>
    <s v="DIWA2"/>
    <d v="2008-11-22T00:00:00"/>
    <s v="SIN"/>
    <s v="UPA400"/>
    <x v="29"/>
    <d v="2012-12-28T00:00:00"/>
    <n v="708967"/>
    <n v="34985"/>
    <n v="0"/>
    <n v="0"/>
    <n v="0"/>
    <n v="2"/>
    <n v="7"/>
    <n v="36.4"/>
    <m/>
    <n v="-1"/>
    <s v="Oscura"/>
    <n v="47"/>
    <n v="1.1000000000000001"/>
    <n v="0"/>
    <n v="1.1000000000000001"/>
    <n v="5.3"/>
    <n v="0"/>
    <n v="0.5"/>
    <n v="1.9"/>
    <n v="0"/>
    <n v="77.400000000000006"/>
    <n v="26.9"/>
    <n v="0.3"/>
    <n v="47"/>
    <n v="0.15666666666667034"/>
    <n v="1"/>
    <n v="6.6666666666641847E-3"/>
    <n v="5"/>
    <n v="0.11111111111111063"/>
    <n v="0"/>
    <n v="2.0816681711721685E-16"/>
    <n v="0"/>
    <n v="1.9428902930940239E-16"/>
    <n v="1"/>
    <n v="0.10000000000000014"/>
    <n v="0"/>
    <x v="5"/>
  </r>
  <r>
    <s v="CASTROL"/>
    <s v="DIWA2"/>
    <d v="2008-11-22T00:00:00"/>
    <s v="SIN"/>
    <s v="UPA400"/>
    <x v="29"/>
    <d v="2012-08-09T00:00:00"/>
    <n v="673982"/>
    <n v="183306"/>
    <n v="0"/>
    <n v="0"/>
    <n v="0"/>
    <n v="4.7"/>
    <n v="7"/>
    <n v="36"/>
    <m/>
    <n v="-1"/>
    <s v="Oscura"/>
    <n v="68.7"/>
    <n v="18.8"/>
    <n v="2.2999999999999998"/>
    <n v="0"/>
    <n v="7.2"/>
    <n v="8.3000000000000007"/>
    <n v="0.6"/>
    <n v="1.2"/>
    <n v="0"/>
    <n v="196.7"/>
    <n v="39.299999999999997"/>
    <n v="4.7"/>
    <n v="69"/>
    <n v="0.23000000000000353"/>
    <n v="19"/>
    <n v="0.12666666666666421"/>
    <n v="7"/>
    <n v="0.15555555555555509"/>
    <n v="8"/>
    <n v="0.26666666666666683"/>
    <n v="2"/>
    <n v="0.13333333333333353"/>
    <n v="0"/>
    <n v="1.3877787807814457E-16"/>
    <n v="0"/>
    <x v="6"/>
  </r>
  <r>
    <s v="SHELL"/>
    <s v="DIWA3"/>
    <d v="2010-03-23T00:00:00"/>
    <s v="SIN"/>
    <s v="UPA400"/>
    <x v="30"/>
    <d v="2016-01-29T00:00:00"/>
    <n v="930230"/>
    <n v="31452"/>
    <n v="0"/>
    <n v="10"/>
    <m/>
    <n v="7"/>
    <n v="6.8"/>
    <m/>
    <m/>
    <n v="0.23"/>
    <m/>
    <n v="410"/>
    <n v="61"/>
    <n v="4"/>
    <n v="0"/>
    <n v="38"/>
    <n v="24"/>
    <n v="2"/>
    <n v="0"/>
    <n v="0"/>
    <n v="94"/>
    <n v="6"/>
    <n v="2"/>
    <n v="410"/>
    <n v="1.3"/>
    <n v="61"/>
    <n v="0.40666666666666368"/>
    <n v="38"/>
    <n v="0.84444444444444422"/>
    <n v="24"/>
    <n v="0.8"/>
    <n v="4"/>
    <n v="0.26666666666666683"/>
    <n v="0"/>
    <n v="1.3877787807814457E-16"/>
    <n v="1"/>
    <x v="0"/>
  </r>
  <r>
    <s v="Shell ATF VM Plus"/>
    <s v="DIWA3"/>
    <d v="2010-03-23T00:00:00"/>
    <s v="SIN"/>
    <s v="UPA400"/>
    <x v="30"/>
    <d v="2015-08-27T00:00:00"/>
    <n v="901163"/>
    <n v="2280"/>
    <n v="0"/>
    <n v="6"/>
    <m/>
    <n v="5"/>
    <n v="6.8"/>
    <m/>
    <m/>
    <n v="0.23"/>
    <m/>
    <n v="77"/>
    <n v="32"/>
    <n v="4"/>
    <n v="0"/>
    <n v="17"/>
    <n v="9"/>
    <n v="1"/>
    <n v="0"/>
    <n v="0"/>
    <n v="75"/>
    <n v="3"/>
    <n v="1"/>
    <n v="77"/>
    <n v="0.25666666666667021"/>
    <n v="32"/>
    <n v="0.21333333333333071"/>
    <n v="17"/>
    <n v="0.37777777777777721"/>
    <n v="9"/>
    <n v="0.30000000000000016"/>
    <n v="4"/>
    <n v="0.26666666666666683"/>
    <n v="0"/>
    <n v="1.3877787807814457E-16"/>
    <n v="0"/>
    <x v="1"/>
  </r>
  <r>
    <s v="SHELL"/>
    <s v="DIWA3"/>
    <d v="2010-03-23T00:00:00"/>
    <s v="SIN"/>
    <s v="UPA400"/>
    <x v="30"/>
    <d v="2015-02-18T00:00:00"/>
    <n v="849876"/>
    <n v="20559"/>
    <n v="0"/>
    <n v="2"/>
    <m/>
    <n v="2"/>
    <n v="6.6029999999999998"/>
    <n v="30.23"/>
    <n v="1.4"/>
    <n v="0.16"/>
    <m/>
    <n v="20"/>
    <n v="16"/>
    <n v="1"/>
    <n v="0"/>
    <n v="4"/>
    <n v="3"/>
    <n v="0"/>
    <m/>
    <n v="0"/>
    <n v="26"/>
    <n v="1"/>
    <n v="0"/>
    <n v="20"/>
    <n v="6.666666666667051E-2"/>
    <n v="16"/>
    <n v="0.1066666666666642"/>
    <n v="4"/>
    <n v="8.8888888888888407E-2"/>
    <n v="3"/>
    <n v="0.1000000000000002"/>
    <n v="1"/>
    <n v="6.666666666666686E-2"/>
    <n v="0"/>
    <n v="1.3877787807814457E-16"/>
    <n v="0"/>
    <x v="2"/>
  </r>
  <r>
    <s v="SHELL"/>
    <s v="DIWA3"/>
    <d v="2010-03-23T00:00:00"/>
    <s v="SIN"/>
    <s v="UPA400"/>
    <x v="30"/>
    <d v="2014-12-17T00:00:00"/>
    <n v="849268"/>
    <n v="19951"/>
    <n v="0"/>
    <n v="1"/>
    <m/>
    <n v="0"/>
    <n v="6.6"/>
    <m/>
    <m/>
    <n v="0.16"/>
    <m/>
    <n v="21"/>
    <n v="15"/>
    <n v="2"/>
    <n v="0"/>
    <n v="2"/>
    <n v="4"/>
    <n v="0"/>
    <n v="0"/>
    <n v="0"/>
    <n v="31"/>
    <n v="2"/>
    <n v="0"/>
    <n v="21"/>
    <n v="7.0000000000003837E-2"/>
    <n v="15"/>
    <n v="9.9999999999997535E-2"/>
    <n v="2"/>
    <n v="4.4444444444443953E-2"/>
    <n v="4"/>
    <n v="0.13333333333333353"/>
    <n v="2"/>
    <n v="0.13333333333333353"/>
    <n v="0"/>
    <n v="1.3877787807814457E-16"/>
    <n v="0"/>
    <x v="3"/>
  </r>
  <r>
    <s v="SHELL"/>
    <s v="DIWA3"/>
    <d v="2010-03-23T00:00:00"/>
    <s v="SIN"/>
    <s v="UPA400"/>
    <x v="30"/>
    <d v="2014-11-12T00:00:00"/>
    <n v="807866"/>
    <n v="103654"/>
    <n v="0"/>
    <n v="9"/>
    <m/>
    <n v="3"/>
    <n v="6.4"/>
    <n v="31.9"/>
    <n v="1.21"/>
    <n v="0.03"/>
    <m/>
    <n v="107"/>
    <n v="139"/>
    <n v="7"/>
    <n v="0"/>
    <n v="30"/>
    <n v="9"/>
    <n v="1"/>
    <n v="1"/>
    <n v="1"/>
    <n v="40"/>
    <n v="5"/>
    <n v="1"/>
    <n v="107"/>
    <n v="0.35666666666667085"/>
    <n v="139"/>
    <n v="0.92666666666666619"/>
    <n v="30"/>
    <n v="0.66666666666666619"/>
    <n v="9"/>
    <n v="0.30000000000000016"/>
    <n v="7"/>
    <n v="0.46666666666666679"/>
    <n v="0"/>
    <n v="1.3877787807814457E-16"/>
    <n v="0"/>
    <x v="4"/>
  </r>
  <r>
    <s v="SHELL"/>
    <s v="DIWA3"/>
    <d v="2010-03-23T00:00:00"/>
    <s v="SIN"/>
    <s v="UPA400"/>
    <x v="30"/>
    <d v="2014-08-02T00:00:00"/>
    <n v="824609"/>
    <n v="99916"/>
    <n v="0"/>
    <n v="4"/>
    <m/>
    <n v="5"/>
    <n v="7"/>
    <n v="35.6"/>
    <n v="1.21"/>
    <n v="0.05"/>
    <m/>
    <n v="78"/>
    <n v="65"/>
    <n v="7"/>
    <n v="0"/>
    <n v="9"/>
    <n v="9"/>
    <n v="0"/>
    <n v="1"/>
    <n v="1"/>
    <n v="39"/>
    <n v="8"/>
    <n v="1"/>
    <n v="78"/>
    <n v="0.26000000000000356"/>
    <n v="65"/>
    <n v="0.4333333333333303"/>
    <n v="9"/>
    <n v="0.19999999999999954"/>
    <n v="9"/>
    <n v="0.30000000000000016"/>
    <n v="7"/>
    <n v="0.46666666666666679"/>
    <n v="0"/>
    <n v="1.3877787807814457E-16"/>
    <n v="0"/>
    <x v="5"/>
  </r>
  <r>
    <s v="SHELL"/>
    <s v="DIWA3"/>
    <d v="2010-03-23T00:00:00"/>
    <s v="SIN"/>
    <s v="UPA400"/>
    <x v="30"/>
    <d v="2014-05-29T00:00:00"/>
    <n v="767160"/>
    <n v="62948"/>
    <n v="0"/>
    <n v="2"/>
    <m/>
    <n v="2"/>
    <n v="7.1"/>
    <n v="34.299999999999997"/>
    <n v="1.28"/>
    <n v="0"/>
    <m/>
    <n v="35"/>
    <n v="19"/>
    <n v="2"/>
    <n v="0"/>
    <n v="7"/>
    <n v="5"/>
    <n v="0"/>
    <n v="0"/>
    <n v="0"/>
    <n v="26"/>
    <n v="1"/>
    <n v="0"/>
    <n v="35"/>
    <n v="0.11666666666667042"/>
    <n v="19"/>
    <n v="0.12666666666666421"/>
    <n v="7"/>
    <n v="0.15555555555555509"/>
    <n v="5"/>
    <n v="0.16666666666666685"/>
    <n v="2"/>
    <n v="0.13333333333333353"/>
    <n v="0"/>
    <n v="1.3877787807814457E-16"/>
    <n v="0"/>
    <x v="6"/>
  </r>
  <r>
    <s v="CASTROL"/>
    <s v="DIWA3"/>
    <d v="2010-03-23T00:00:00"/>
    <s v="SIN"/>
    <s v="UPA400"/>
    <x v="30"/>
    <d v="2013-09-21T00:00:00"/>
    <n v="734597"/>
    <n v="30385"/>
    <n v="0"/>
    <n v="4"/>
    <n v="0"/>
    <n v="5"/>
    <n v="7.2"/>
    <n v="37.5"/>
    <n v="1"/>
    <n v="0.1"/>
    <s v="Clara"/>
    <n v="84"/>
    <n v="60"/>
    <n v="8"/>
    <n v="0"/>
    <n v="11"/>
    <n v="10"/>
    <n v="0"/>
    <n v="1"/>
    <n v="0"/>
    <n v="28"/>
    <n v="6"/>
    <n v="1"/>
    <n v="84"/>
    <n v="0.28000000000000369"/>
    <n v="60"/>
    <n v="0.39999999999999702"/>
    <n v="11"/>
    <n v="0.24444444444444399"/>
    <n v="10"/>
    <n v="0.33339999999999997"/>
    <n v="8"/>
    <n v="0.53333333333333344"/>
    <n v="0"/>
    <n v="1.3877787807814457E-16"/>
    <n v="0"/>
    <x v="7"/>
  </r>
  <r>
    <s v="CASTROL"/>
    <s v="DIWA3"/>
    <d v="2010-03-23T00:00:00"/>
    <s v="SIN"/>
    <s v="UPA400"/>
    <x v="30"/>
    <d v="2013-03-13T00:00:00"/>
    <n v="704212"/>
    <n v="180616"/>
    <n v="0"/>
    <n v="2.6"/>
    <n v="0"/>
    <n v="14.8"/>
    <n v="6.6"/>
    <n v="37.6"/>
    <m/>
    <n v="-1"/>
    <s v="Oscura"/>
    <n v="146"/>
    <n v="74.400000000000006"/>
    <n v="17.100000000000001"/>
    <n v="6"/>
    <n v="26"/>
    <n v="25.3"/>
    <n v="1.2"/>
    <n v="0"/>
    <n v="0"/>
    <n v="109.6"/>
    <n v="43.4"/>
    <n v="3.2"/>
    <n v="146"/>
    <n v="0.48666666666667169"/>
    <n v="74"/>
    <n v="0.49333333333333018"/>
    <n v="26"/>
    <n v="0.57777777777777717"/>
    <n v="25"/>
    <n v="0.83333333333333337"/>
    <n v="17"/>
    <n v="1"/>
    <n v="6"/>
    <n v="0.60000000000000009"/>
    <n v="0"/>
    <x v="8"/>
  </r>
  <r>
    <s v="CASTROL"/>
    <s v="DIWA3"/>
    <d v="2010-03-23T00:00:00"/>
    <s v="SIN"/>
    <s v="UPA400"/>
    <x v="30"/>
    <d v="2012-12-05T00:00:00"/>
    <n v="682802"/>
    <n v="159206"/>
    <n v="0"/>
    <n v="0"/>
    <n v="0"/>
    <n v="12.6"/>
    <n v="6.9"/>
    <n v="35.9"/>
    <m/>
    <n v="-1"/>
    <s v="Oscura"/>
    <n v="113"/>
    <n v="34.799999999999997"/>
    <n v="8"/>
    <n v="4"/>
    <n v="0"/>
    <n v="29.5"/>
    <n v="1.6"/>
    <n v="2.1"/>
    <n v="0"/>
    <n v="103.1"/>
    <n v="24.3"/>
    <n v="0.8"/>
    <n v="113"/>
    <n v="0.37666666666667098"/>
    <n v="35"/>
    <n v="0.23333333333333067"/>
    <n v="0"/>
    <n v="-4.9266146717741321E-16"/>
    <n v="30"/>
    <n v="1"/>
    <n v="8"/>
    <n v="0.53333333333333344"/>
    <n v="4"/>
    <n v="0.40000000000000013"/>
    <n v="0"/>
    <x v="9"/>
  </r>
  <r>
    <s v="SHELL"/>
    <s v="DIWA3"/>
    <d v="2009-12-15T00:00:00"/>
    <s v="SIN"/>
    <s v="UPA400"/>
    <x v="31"/>
    <d v="2015-12-01T00:00:00"/>
    <n v="883624"/>
    <n v="42324"/>
    <n v="0"/>
    <n v="6"/>
    <m/>
    <n v="3"/>
    <n v="6"/>
    <m/>
    <m/>
    <n v="0.31"/>
    <m/>
    <n v="211"/>
    <n v="93"/>
    <n v="8"/>
    <n v="1"/>
    <n v="22"/>
    <n v="11"/>
    <n v="1"/>
    <n v="1"/>
    <n v="1"/>
    <n v="54"/>
    <n v="23"/>
    <n v="1"/>
    <n v="211"/>
    <n v="0.70333333333333636"/>
    <n v="93"/>
    <n v="0.62"/>
    <n v="22"/>
    <n v="0.48888888888888821"/>
    <n v="11"/>
    <n v="0.36666666666666681"/>
    <n v="8"/>
    <n v="0.53333333333333344"/>
    <n v="1"/>
    <n v="0.10000000000000014"/>
    <n v="1"/>
    <x v="0"/>
  </r>
  <r>
    <s v="SHELL"/>
    <s v="DIWA3"/>
    <d v="2009-12-15T00:00:00"/>
    <s v="SIN"/>
    <s v="UPA400"/>
    <x v="31"/>
    <d v="2015-02-17T00:00:00"/>
    <n v="856175"/>
    <n v="55844"/>
    <n v="0"/>
    <n v="6"/>
    <m/>
    <n v="2"/>
    <n v="5.9980000000000002"/>
    <n v="28.37"/>
    <n v="1.29"/>
    <n v="0.19"/>
    <m/>
    <n v="34"/>
    <n v="55"/>
    <n v="2"/>
    <n v="0"/>
    <n v="7"/>
    <n v="2"/>
    <n v="0"/>
    <m/>
    <n v="0"/>
    <n v="34"/>
    <n v="4"/>
    <n v="1"/>
    <n v="34"/>
    <n v="0.11333333333333709"/>
    <n v="55"/>
    <n v="0.36666666666666375"/>
    <n v="7"/>
    <n v="0.15555555555555509"/>
    <n v="2"/>
    <n v="6.6666666666666874E-2"/>
    <n v="2"/>
    <n v="0.13333333333333353"/>
    <n v="0"/>
    <n v="1.3877787807814457E-16"/>
    <n v="0"/>
    <x v="1"/>
  </r>
  <r>
    <s v="SHELL"/>
    <s v="DIWA3"/>
    <d v="2009-12-15T00:00:00"/>
    <s v="SIN"/>
    <s v="UPA400"/>
    <x v="31"/>
    <d v="2014-12-19T00:00:00"/>
    <n v="842951"/>
    <n v="42620"/>
    <n v="0"/>
    <n v="2"/>
    <m/>
    <n v="1"/>
    <n v="6.1"/>
    <m/>
    <m/>
    <n v="0.24"/>
    <m/>
    <n v="21"/>
    <n v="31"/>
    <n v="2"/>
    <n v="0"/>
    <n v="6"/>
    <n v="2"/>
    <n v="0"/>
    <n v="0"/>
    <n v="0"/>
    <n v="24"/>
    <n v="4"/>
    <n v="0"/>
    <n v="21"/>
    <n v="7.0000000000003837E-2"/>
    <n v="31"/>
    <n v="0.20666666666666406"/>
    <n v="6"/>
    <n v="0.13333333333333286"/>
    <n v="2"/>
    <n v="6.6666666666666874E-2"/>
    <n v="2"/>
    <n v="0.13333333333333353"/>
    <n v="0"/>
    <n v="1.3877787807814457E-16"/>
    <n v="0"/>
    <x v="2"/>
  </r>
  <r>
    <s v="SHELL"/>
    <s v="DIWA3"/>
    <d v="2009-12-15T00:00:00"/>
    <s v="SIN"/>
    <s v="UPA400"/>
    <x v="31"/>
    <d v="2014-05-24T00:00:00"/>
    <n v="791217"/>
    <n v="30486"/>
    <n v="0"/>
    <n v="4"/>
    <m/>
    <n v="3"/>
    <n v="6.4"/>
    <m/>
    <m/>
    <n v="0.8"/>
    <m/>
    <n v="28"/>
    <n v="38"/>
    <n v="4"/>
    <n v="0"/>
    <n v="11"/>
    <n v="3"/>
    <n v="1"/>
    <n v="0"/>
    <n v="0"/>
    <n v="30"/>
    <n v="8"/>
    <n v="1"/>
    <n v="28"/>
    <n v="9.3333333333337126E-2"/>
    <n v="38"/>
    <n v="0.25333333333333063"/>
    <n v="11"/>
    <n v="0.24444444444444399"/>
    <n v="3"/>
    <n v="0.1000000000000002"/>
    <n v="4"/>
    <n v="0.26666666666666683"/>
    <n v="0"/>
    <n v="1.3877787807814457E-16"/>
    <n v="0"/>
    <x v="3"/>
  </r>
  <r>
    <s v="SHELL"/>
    <s v="DIWA3"/>
    <d v="2009-12-15T00:00:00"/>
    <s v="SIN"/>
    <s v="UPA400"/>
    <x v="31"/>
    <d v="2014-03-24T00:00:00"/>
    <n v="793786"/>
    <n v="69093"/>
    <n v="0"/>
    <n v="4"/>
    <m/>
    <n v="2"/>
    <n v="7.2"/>
    <n v="36.700000000000003"/>
    <n v="0.94"/>
    <n v="7.0000000000000007E-2"/>
    <s v=""/>
    <n v="32"/>
    <n v="38"/>
    <n v="0"/>
    <n v="0"/>
    <n v="6"/>
    <n v="3"/>
    <n v="0"/>
    <n v="0"/>
    <n v="0"/>
    <n v="31"/>
    <n v="7"/>
    <n v="1"/>
    <n v="32"/>
    <n v="0.10666666666667043"/>
    <n v="38"/>
    <n v="0.25333333333333063"/>
    <n v="6"/>
    <n v="0.13333333333333286"/>
    <n v="3"/>
    <n v="0.1000000000000002"/>
    <n v="0"/>
    <n v="1.9428902930940239E-16"/>
    <n v="0"/>
    <n v="1.3877787807814457E-16"/>
    <n v="0"/>
    <x v="4"/>
  </r>
  <r>
    <s v="CASTROL"/>
    <s v="DIWA3"/>
    <d v="2009-12-15T00:00:00"/>
    <s v="SIN"/>
    <s v="UPA400"/>
    <x v="31"/>
    <d v="2013-10-21T00:00:00"/>
    <n v="758132"/>
    <n v="33439"/>
    <n v="0"/>
    <n v="1"/>
    <n v="0"/>
    <n v="1"/>
    <n v="7.3"/>
    <n v="37.5"/>
    <n v="0.1"/>
    <n v="0.1"/>
    <s v="Clara"/>
    <n v="8"/>
    <n v="17"/>
    <n v="1"/>
    <n v="0"/>
    <n v="3"/>
    <n v="1"/>
    <n v="0"/>
    <n v="0"/>
    <n v="0"/>
    <n v="28"/>
    <n v="6"/>
    <n v="0"/>
    <n v="8"/>
    <n v="2.6666666666670509E-2"/>
    <n v="17"/>
    <n v="0.11333333333333087"/>
    <n v="3"/>
    <n v="6.666666666666618E-2"/>
    <n v="1"/>
    <n v="3.3333333333333541E-2"/>
    <n v="1"/>
    <n v="6.666666666666686E-2"/>
    <n v="0"/>
    <n v="1.3877787807814457E-16"/>
    <n v="0"/>
    <x v="5"/>
  </r>
  <r>
    <s v="CASTROL"/>
    <s v="DIWA3"/>
    <d v="2009-12-15T00:00:00"/>
    <s v="SIN"/>
    <s v="UPA400"/>
    <x v="31"/>
    <d v="2013-01-16T00:00:00"/>
    <n v="701787"/>
    <n v="27714"/>
    <n v="0"/>
    <n v="0"/>
    <n v="0"/>
    <n v="2.1"/>
    <n v="7"/>
    <n v="37.9"/>
    <m/>
    <n v="-1"/>
    <s v="Oscura"/>
    <n v="32.299999999999997"/>
    <n v="12.2"/>
    <n v="3.3"/>
    <n v="0"/>
    <n v="1.2"/>
    <n v="2.6"/>
    <n v="0.4"/>
    <n v="0"/>
    <n v="0"/>
    <n v="34.299999999999997"/>
    <n v="26.8"/>
    <n v="8.1999999999999993"/>
    <n v="32"/>
    <n v="0.10666666666667043"/>
    <n v="12"/>
    <n v="7.9999999999997531E-2"/>
    <n v="1"/>
    <n v="2.222222222222173E-2"/>
    <n v="3"/>
    <n v="0.1000000000000002"/>
    <n v="3"/>
    <n v="0.20000000000000018"/>
    <n v="0"/>
    <n v="1.3877787807814457E-16"/>
    <n v="0"/>
    <x v="6"/>
  </r>
  <r>
    <s v="SHELL"/>
    <s v="DIWA3"/>
    <d v="2009-11-03T00:00:00"/>
    <s v="SIN"/>
    <s v="UPA400"/>
    <x v="32"/>
    <d v="2016-01-23T00:00:00"/>
    <n v="908310"/>
    <n v="34199"/>
    <n v="0"/>
    <n v="5"/>
    <m/>
    <n v="3"/>
    <n v="5.9"/>
    <m/>
    <m/>
    <n v="0.14000000000000001"/>
    <m/>
    <n v="85"/>
    <n v="112"/>
    <n v="21"/>
    <n v="0"/>
    <n v="10"/>
    <n v="10"/>
    <n v="0"/>
    <n v="1"/>
    <n v="0"/>
    <n v="78"/>
    <n v="40"/>
    <n v="0"/>
    <n v="85"/>
    <n v="0.28333333333333705"/>
    <n v="112"/>
    <n v="0.74666666666666504"/>
    <n v="10"/>
    <n v="0.22222222222222177"/>
    <n v="10"/>
    <n v="0.33339999999999997"/>
    <n v="21"/>
    <n v="1"/>
    <n v="0"/>
    <n v="1.3877787807814457E-16"/>
    <n v="1"/>
    <x v="0"/>
  </r>
  <r>
    <s v="SHELL"/>
    <s v="DIWA3"/>
    <d v="2009-11-03T00:00:00"/>
    <s v="SIN"/>
    <s v="UPA400"/>
    <x v="32"/>
    <d v="2015-12-12T00:00:00"/>
    <n v="900974"/>
    <n v="26863"/>
    <n v="0"/>
    <n v="5"/>
    <m/>
    <n v="2"/>
    <n v="6"/>
    <m/>
    <m/>
    <n v="0.14000000000000001"/>
    <m/>
    <n v="61"/>
    <n v="84"/>
    <n v="0"/>
    <n v="0"/>
    <n v="9"/>
    <n v="5"/>
    <n v="0"/>
    <n v="1"/>
    <n v="0"/>
    <n v="76"/>
    <n v="42"/>
    <n v="1"/>
    <n v="61"/>
    <n v="0.20333333333333692"/>
    <n v="84"/>
    <n v="0.55999999999999717"/>
    <n v="9"/>
    <n v="0.19999999999999954"/>
    <n v="5"/>
    <n v="0.16666666666666685"/>
    <n v="0"/>
    <n v="1.9428902930940239E-16"/>
    <n v="0"/>
    <n v="1.3877787807814457E-16"/>
    <n v="0"/>
    <x v="1"/>
  </r>
  <r>
    <s v="SHELL"/>
    <s v="DIWA3"/>
    <d v="2009-11-03T00:00:00"/>
    <s v="SIN"/>
    <s v="UPA400"/>
    <x v="32"/>
    <d v="2014-01-14T00:00:00"/>
    <n v="760731"/>
    <n v="130055"/>
    <n v="0"/>
    <n v="4"/>
    <m/>
    <n v="9"/>
    <n v="7.2"/>
    <n v="37.200000000000003"/>
    <n v="0.7"/>
    <n v="0"/>
    <s v="Clara"/>
    <n v="54"/>
    <n v="78"/>
    <n v="9"/>
    <n v="0"/>
    <n v="18"/>
    <n v="5"/>
    <n v="0"/>
    <n v="0"/>
    <n v="0"/>
    <n v="31"/>
    <n v="31"/>
    <n v="1"/>
    <n v="54"/>
    <n v="0.18000000000000363"/>
    <n v="78"/>
    <n v="0.51999999999999691"/>
    <n v="18"/>
    <n v="0.39999999999999941"/>
    <n v="5"/>
    <n v="0.16666666666666685"/>
    <n v="9"/>
    <n v="0.60000000000000009"/>
    <n v="0"/>
    <n v="1.3877787807814457E-16"/>
    <n v="0"/>
    <x v="2"/>
  </r>
  <r>
    <s v="SHELL"/>
    <s v="DIWA3"/>
    <d v="2009-11-03T00:00:00"/>
    <s v="SIN"/>
    <s v="UPA400"/>
    <x v="32"/>
    <d v="2013-12-03T00:00:00"/>
    <n v="751867"/>
    <n v="121191"/>
    <n v="0"/>
    <n v="7"/>
    <n v="0"/>
    <n v="12"/>
    <n v="7.2"/>
    <n v="37.799999999999997"/>
    <n v="0.5"/>
    <n v="0.1"/>
    <s v="Clara"/>
    <n v="66"/>
    <n v="73"/>
    <n v="16"/>
    <n v="0"/>
    <n v="20"/>
    <n v="6"/>
    <n v="0"/>
    <n v="1"/>
    <n v="0"/>
    <n v="34"/>
    <n v="67"/>
    <n v="2"/>
    <n v="66"/>
    <n v="0.22000000000000355"/>
    <n v="73"/>
    <n v="0.48666666666666353"/>
    <n v="20"/>
    <n v="0.44444444444444381"/>
    <n v="6"/>
    <n v="0.20000000000000018"/>
    <n v="16"/>
    <n v="1"/>
    <n v="0"/>
    <n v="1.3877787807814457E-16"/>
    <n v="0"/>
    <x v="3"/>
  </r>
  <r>
    <s v="CASTROL"/>
    <s v="DIWA3"/>
    <d v="2009-11-03T00:00:00"/>
    <s v="SIN"/>
    <s v="UPA400"/>
    <x v="32"/>
    <d v="2013-07-13T00:00:00"/>
    <n v="720096"/>
    <n v="89420"/>
    <n v="0"/>
    <n v="3"/>
    <n v="-1"/>
    <n v="14"/>
    <n v="7.2"/>
    <n v="40.200000000000003"/>
    <n v="0.4"/>
    <n v="0.1"/>
    <s v="Clara"/>
    <n v="67"/>
    <n v="67"/>
    <n v="18"/>
    <n v="0"/>
    <n v="15"/>
    <n v="6"/>
    <n v="1"/>
    <n v="0"/>
    <n v="-1"/>
    <n v="301"/>
    <n v="69"/>
    <n v="2"/>
    <n v="67"/>
    <n v="0.22333333333333688"/>
    <n v="67"/>
    <n v="0.4466666666666636"/>
    <n v="15"/>
    <n v="0.33333333333333282"/>
    <n v="6"/>
    <n v="0.20000000000000018"/>
    <n v="18"/>
    <n v="1"/>
    <n v="0"/>
    <n v="1.3877787807814457E-16"/>
    <n v="0"/>
    <x v="4"/>
  </r>
  <r>
    <s v="CASTROL"/>
    <s v="DIWA3"/>
    <d v="2009-11-03T00:00:00"/>
    <s v="SIN"/>
    <s v="UPA400"/>
    <x v="32"/>
    <d v="2013-02-19T00:00:00"/>
    <n v="691391"/>
    <n v="60715"/>
    <n v="0"/>
    <n v="2.5"/>
    <n v="0"/>
    <n v="4.3"/>
    <n v="6.9"/>
    <n v="36.700000000000003"/>
    <m/>
    <n v="-1"/>
    <s v="Oscura"/>
    <n v="98.7"/>
    <n v="53.2"/>
    <n v="3.7"/>
    <n v="0.3"/>
    <n v="10.8"/>
    <n v="7.1"/>
    <n v="0.3"/>
    <n v="0"/>
    <n v="0"/>
    <n v="62.3"/>
    <n v="23.3"/>
    <n v="2"/>
    <n v="99"/>
    <n v="0.33000000000000401"/>
    <n v="53"/>
    <n v="0.35333333333333045"/>
    <n v="11"/>
    <n v="0.24444444444444399"/>
    <n v="7"/>
    <n v="0.2333333333333335"/>
    <n v="4"/>
    <n v="0.26666666666666683"/>
    <n v="0"/>
    <n v="1.3877787807814457E-16"/>
    <n v="0"/>
    <x v="5"/>
  </r>
  <r>
    <s v="CASTROL"/>
    <s v="DIWA3"/>
    <d v="2009-11-03T00:00:00"/>
    <s v="SIN"/>
    <s v="UPA400"/>
    <x v="32"/>
    <d v="2012-10-09T00:00:00"/>
    <n v="659336"/>
    <n v="28660"/>
    <n v="0"/>
    <n v="0"/>
    <n v="0"/>
    <n v="4.3"/>
    <n v="6.6"/>
    <n v="37.700000000000003"/>
    <m/>
    <m/>
    <s v="Oscura"/>
    <n v="43.5"/>
    <n v="18.2"/>
    <n v="3.5"/>
    <n v="2.5"/>
    <n v="4.7"/>
    <n v="1.2"/>
    <n v="1.3"/>
    <n v="0"/>
    <n v="0"/>
    <n v="105"/>
    <n v="34.6"/>
    <n v="7.9"/>
    <n v="44"/>
    <n v="0.14666666666667036"/>
    <n v="18"/>
    <n v="0.11999999999999754"/>
    <n v="5"/>
    <n v="0.11111111111111063"/>
    <n v="1"/>
    <n v="3.3333333333333541E-2"/>
    <n v="4"/>
    <n v="0.26666666666666683"/>
    <n v="3"/>
    <n v="0.30000000000000016"/>
    <n v="0"/>
    <x v="6"/>
  </r>
  <r>
    <s v="CASTROL"/>
    <s v="DIWA3"/>
    <d v="2009-11-03T00:00:00"/>
    <s v="SIN"/>
    <s v="UPA400"/>
    <x v="32"/>
    <d v="2012-06-14T00:00:00"/>
    <n v="630676"/>
    <n v="176908"/>
    <n v="0"/>
    <n v="4"/>
    <n v="0"/>
    <n v="7.7"/>
    <n v="6.8"/>
    <n v="36.200000000000003"/>
    <m/>
    <n v="-1"/>
    <s v="Oscura"/>
    <n v="89.5"/>
    <n v="80.099999999999994"/>
    <n v="9.3000000000000007"/>
    <n v="0.2"/>
    <n v="18.2"/>
    <n v="19.899999999999999"/>
    <n v="0.8"/>
    <n v="0"/>
    <n v="0"/>
    <n v="196.5"/>
    <n v="43.5"/>
    <n v="11.1"/>
    <n v="90"/>
    <n v="0.30000000000000382"/>
    <n v="80"/>
    <n v="0.53333333333333033"/>
    <n v="18"/>
    <n v="0.39999999999999941"/>
    <n v="20"/>
    <n v="0.66666666666666674"/>
    <n v="9"/>
    <n v="0.60000000000000009"/>
    <n v="0"/>
    <n v="1.3877787807814457E-16"/>
    <n v="0"/>
    <x v="7"/>
  </r>
  <r>
    <s v="SHELL"/>
    <s v="DIWA3"/>
    <d v="2010-02-18T00:00:00"/>
    <s v="SIN"/>
    <s v="UPA400"/>
    <x v="33"/>
    <d v="2016-02-02T00:00:00"/>
    <n v="925929"/>
    <n v="34673"/>
    <n v="0"/>
    <n v="7"/>
    <m/>
    <n v="7"/>
    <n v="6.6"/>
    <m/>
    <m/>
    <n v="0.04"/>
    <m/>
    <n v="47"/>
    <n v="54"/>
    <n v="1"/>
    <n v="0"/>
    <n v="6"/>
    <n v="4"/>
    <n v="0"/>
    <n v="0"/>
    <n v="0"/>
    <n v="84"/>
    <n v="8"/>
    <n v="1"/>
    <n v="47"/>
    <n v="0.15666666666667034"/>
    <n v="54"/>
    <n v="0.3599999999999971"/>
    <n v="6"/>
    <n v="0.13333333333333286"/>
    <n v="4"/>
    <n v="0.13333333333333353"/>
    <n v="1"/>
    <n v="6.666666666666686E-2"/>
    <n v="0"/>
    <n v="1.3877787807814457E-16"/>
    <n v="1"/>
    <x v="0"/>
  </r>
  <r>
    <s v="Shell ATF VM Plus"/>
    <s v="DIWA3"/>
    <d v="2010-02-18T00:00:00"/>
    <s v="SIN"/>
    <s v="UPA400"/>
    <x v="33"/>
    <d v="2015-08-26T00:00:00"/>
    <n v="895207"/>
    <n v="4087"/>
    <n v="0"/>
    <n v="5"/>
    <m/>
    <n v="6"/>
    <n v="7"/>
    <m/>
    <m/>
    <n v="0.02"/>
    <m/>
    <n v="13"/>
    <n v="27"/>
    <n v="2"/>
    <n v="0"/>
    <n v="2"/>
    <n v="2"/>
    <n v="0"/>
    <n v="0"/>
    <n v="0"/>
    <n v="82"/>
    <n v="3"/>
    <n v="1"/>
    <n v="13"/>
    <n v="4.3333333333337179E-2"/>
    <n v="27"/>
    <n v="0.17999999999999744"/>
    <n v="2"/>
    <n v="4.4444444444443953E-2"/>
    <n v="2"/>
    <n v="6.6666666666666874E-2"/>
    <n v="2"/>
    <n v="0.13333333333333353"/>
    <n v="0"/>
    <n v="1.3877787807814457E-16"/>
    <n v="0"/>
    <x v="1"/>
  </r>
  <r>
    <s v="CASTROL"/>
    <s v="DIWA3"/>
    <d v="2010-02-18T00:00:00"/>
    <s v="SIN"/>
    <s v="UPA400"/>
    <x v="33"/>
    <d v="2015-02-23T00:00:00"/>
    <n v="839097"/>
    <n v="45873"/>
    <n v="0"/>
    <n v="4"/>
    <m/>
    <n v="2"/>
    <n v="6.3040000000000003"/>
    <n v="29.62"/>
    <n v="1.34"/>
    <n v="0.25"/>
    <m/>
    <n v="43"/>
    <n v="39"/>
    <n v="0"/>
    <n v="0"/>
    <n v="8"/>
    <n v="4"/>
    <n v="0"/>
    <m/>
    <n v="0"/>
    <n v="29"/>
    <n v="2"/>
    <n v="0"/>
    <n v="43"/>
    <n v="0.14333333333333703"/>
    <n v="39"/>
    <n v="0.25999999999999729"/>
    <n v="8"/>
    <n v="0.17777777777777731"/>
    <n v="4"/>
    <n v="0.13333333333333353"/>
    <n v="0"/>
    <n v="1.9428902930940239E-16"/>
    <n v="0"/>
    <n v="1.3877787807814457E-16"/>
    <n v="0"/>
    <x v="2"/>
  </r>
  <r>
    <s v="SHELL"/>
    <s v="DIWA3"/>
    <d v="2010-02-18T00:00:00"/>
    <s v="SIN"/>
    <s v="UPA400"/>
    <x v="33"/>
    <d v="2015-02-19T00:00:00"/>
    <n v="842086"/>
    <n v="58294"/>
    <n v="0"/>
    <n v="4"/>
    <m/>
    <n v="1"/>
    <n v="5.9930000000000003"/>
    <n v="28.04"/>
    <n v="1.32"/>
    <n v="0.18"/>
    <m/>
    <n v="73"/>
    <n v="84"/>
    <n v="2"/>
    <n v="0"/>
    <n v="9"/>
    <n v="6"/>
    <n v="0"/>
    <m/>
    <n v="0"/>
    <n v="37"/>
    <n v="3"/>
    <n v="0"/>
    <n v="73"/>
    <n v="0.24333333333333684"/>
    <n v="84"/>
    <n v="0.55999999999999717"/>
    <n v="9"/>
    <n v="0.19999999999999954"/>
    <n v="6"/>
    <n v="0.20000000000000018"/>
    <n v="2"/>
    <n v="0.13333333333333353"/>
    <n v="0"/>
    <n v="1.3877787807814457E-16"/>
    <n v="0"/>
    <x v="3"/>
  </r>
  <r>
    <s v="SHELL"/>
    <s v="DIWA3"/>
    <d v="2010-02-18T00:00:00"/>
    <s v="SIN"/>
    <s v="UPA400"/>
    <x v="33"/>
    <d v="2014-12-19T00:00:00"/>
    <n v="828942"/>
    <n v="35718"/>
    <n v="0"/>
    <n v="3"/>
    <m/>
    <n v="1"/>
    <n v="6.4"/>
    <m/>
    <m/>
    <n v="0.25"/>
    <m/>
    <n v="40"/>
    <n v="33"/>
    <n v="2"/>
    <n v="0"/>
    <n v="7"/>
    <n v="5"/>
    <n v="0"/>
    <n v="0"/>
    <n v="0"/>
    <n v="27"/>
    <n v="3"/>
    <n v="0"/>
    <n v="40"/>
    <n v="0.13333333333333705"/>
    <n v="33"/>
    <n v="0.21999999999999736"/>
    <n v="7"/>
    <n v="0.15555555555555509"/>
    <n v="5"/>
    <n v="0.16666666666666685"/>
    <n v="2"/>
    <n v="0.13333333333333353"/>
    <n v="0"/>
    <n v="1.3877787807814457E-16"/>
    <n v="0"/>
    <x v="4"/>
  </r>
  <r>
    <s v="SHELL"/>
    <s v="DIWA3"/>
    <d v="2010-02-18T00:00:00"/>
    <s v="SIN"/>
    <s v="UPA400"/>
    <x v="33"/>
    <d v="2014-12-19T00:00:00"/>
    <n v="826575"/>
    <n v="42783"/>
    <n v="0"/>
    <n v="2"/>
    <m/>
    <n v="1"/>
    <n v="6.2"/>
    <m/>
    <m/>
    <n v="0.16"/>
    <m/>
    <n v="26"/>
    <n v="63"/>
    <n v="3"/>
    <n v="1"/>
    <n v="5"/>
    <n v="2"/>
    <n v="1"/>
    <n v="0"/>
    <n v="1"/>
    <n v="27"/>
    <n v="4"/>
    <n v="0"/>
    <n v="26"/>
    <n v="8.6666666666670472E-2"/>
    <n v="63"/>
    <n v="0.41999999999999699"/>
    <n v="5"/>
    <n v="0.11111111111111063"/>
    <n v="2"/>
    <n v="6.6666666666666874E-2"/>
    <n v="3"/>
    <n v="0.20000000000000018"/>
    <n v="1"/>
    <n v="0.10000000000000014"/>
    <n v="0"/>
    <x v="5"/>
  </r>
  <r>
    <s v="SHELL"/>
    <s v="DIWA3"/>
    <d v="2010-02-18T00:00:00"/>
    <s v="SIN"/>
    <s v="UPA400"/>
    <x v="33"/>
    <d v="2014-06-17T00:00:00"/>
    <n v="783460"/>
    <n v="33856"/>
    <n v="0"/>
    <n v="3"/>
    <m/>
    <n v="3"/>
    <n v="6.3"/>
    <m/>
    <m/>
    <n v="0.78"/>
    <m/>
    <n v="42"/>
    <n v="71"/>
    <n v="2"/>
    <n v="1"/>
    <n v="9"/>
    <n v="3"/>
    <n v="1"/>
    <n v="1"/>
    <n v="0"/>
    <n v="39"/>
    <n v="6"/>
    <n v="1"/>
    <n v="42"/>
    <n v="0.1400000000000037"/>
    <n v="71"/>
    <n v="0.47333333333333022"/>
    <n v="9"/>
    <n v="0.19999999999999954"/>
    <n v="3"/>
    <n v="0.1000000000000002"/>
    <n v="2"/>
    <n v="0.13333333333333353"/>
    <n v="1"/>
    <n v="0.10000000000000014"/>
    <n v="0"/>
    <x v="6"/>
  </r>
  <r>
    <s v="CASTROL"/>
    <s v="DIWA3"/>
    <d v="2010-02-18T00:00:00"/>
    <s v="SIN"/>
    <s v="UPA400"/>
    <x v="33"/>
    <d v="2014-01-31T00:00:00"/>
    <n v="749604"/>
    <n v="119182"/>
    <n v="0"/>
    <n v="3"/>
    <m/>
    <n v="7"/>
    <n v="7.1"/>
    <n v="37.1"/>
    <n v="1.1000000000000001"/>
    <n v="0.1"/>
    <s v="Clara"/>
    <n v="87"/>
    <n v="147"/>
    <n v="7"/>
    <n v="1"/>
    <n v="19"/>
    <n v="6"/>
    <n v="0"/>
    <n v="1"/>
    <n v="0"/>
    <n v="46"/>
    <n v="25"/>
    <n v="4"/>
    <n v="87"/>
    <n v="0.29000000000000375"/>
    <n v="147"/>
    <n v="0.97999999999999987"/>
    <n v="19"/>
    <n v="0.42222222222222161"/>
    <n v="6"/>
    <n v="0.20000000000000018"/>
    <n v="7"/>
    <n v="0.46666666666666679"/>
    <n v="1"/>
    <n v="0.10000000000000014"/>
    <n v="0"/>
    <x v="7"/>
  </r>
  <r>
    <s v="CASTROL"/>
    <s v="DIWA3"/>
    <d v="2010-02-18T00:00:00"/>
    <s v="SIN"/>
    <s v="UPA400"/>
    <x v="33"/>
    <d v="2013-09-17T00:00:00"/>
    <n v="721195"/>
    <n v="90773"/>
    <n v="0"/>
    <n v="3"/>
    <n v="-1"/>
    <n v="7"/>
    <n v="7.1"/>
    <n v="37.4"/>
    <n v="0.8"/>
    <n v="0.1"/>
    <s v="Clara"/>
    <n v="73"/>
    <n v="97"/>
    <n v="7"/>
    <n v="1"/>
    <n v="15"/>
    <n v="7"/>
    <n v="0"/>
    <n v="0"/>
    <n v="0"/>
    <n v="42"/>
    <n v="16"/>
    <n v="4"/>
    <n v="73"/>
    <n v="0.24333333333333684"/>
    <n v="97"/>
    <n v="0.64666666666666439"/>
    <n v="15"/>
    <n v="0.33333333333333282"/>
    <n v="7"/>
    <n v="0.2333333333333335"/>
    <n v="7"/>
    <n v="0.46666666666666679"/>
    <n v="1"/>
    <n v="0.10000000000000014"/>
    <n v="0"/>
    <x v="8"/>
  </r>
  <r>
    <s v="CASTROL"/>
    <s v="DIWA3"/>
    <d v="2010-02-18T00:00:00"/>
    <s v="SIN"/>
    <s v="UPA400"/>
    <x v="33"/>
    <d v="2013-04-24T00:00:00"/>
    <n v="690189"/>
    <n v="59767"/>
    <n v="0"/>
    <n v="1.2"/>
    <n v="0"/>
    <n v="7"/>
    <n v="6.9"/>
    <n v="37.1"/>
    <m/>
    <n v="-1"/>
    <s v="Oscura"/>
    <n v="37.299999999999997"/>
    <n v="57.1"/>
    <n v="5.4"/>
    <n v="1.4"/>
    <n v="12.3"/>
    <n v="6.7"/>
    <n v="1"/>
    <n v="0"/>
    <n v="0"/>
    <n v="199.9"/>
    <n v="43.2"/>
    <n v="3.1"/>
    <n v="37"/>
    <n v="0.12333333333333707"/>
    <n v="57"/>
    <n v="0.37999999999999706"/>
    <n v="12"/>
    <n v="0.26666666666666622"/>
    <n v="7"/>
    <n v="0.2333333333333335"/>
    <n v="5"/>
    <n v="0.33333333333333348"/>
    <n v="1"/>
    <n v="0.10000000000000014"/>
    <n v="0"/>
    <x v="9"/>
  </r>
  <r>
    <s v="CASTROL"/>
    <s v="DIWA3"/>
    <d v="2010-02-18T00:00:00"/>
    <s v="SIN"/>
    <s v="UPA400"/>
    <x v="33"/>
    <d v="2012-11-17T00:00:00"/>
    <n v="659176"/>
    <n v="28754"/>
    <n v="0"/>
    <n v="0"/>
    <n v="0.1"/>
    <n v="3.9"/>
    <n v="7.2"/>
    <n v="41.2"/>
    <m/>
    <n v="0"/>
    <s v="Oscura"/>
    <n v="61.1"/>
    <n v="2.2999999999999998"/>
    <n v="3.7"/>
    <n v="1.9"/>
    <n v="2.6"/>
    <n v="6"/>
    <n v="1.2"/>
    <n v="0.8"/>
    <n v="0"/>
    <n v="68.2"/>
    <n v="28.2"/>
    <n v="4.9000000000000004"/>
    <n v="61"/>
    <n v="0.20333333333333692"/>
    <n v="2"/>
    <n v="1.3333333333330852E-2"/>
    <n v="3"/>
    <n v="6.666666666666618E-2"/>
    <n v="6"/>
    <n v="0.20000000000000018"/>
    <n v="4"/>
    <n v="0.26666666666666683"/>
    <n v="2"/>
    <n v="0.20000000000000015"/>
    <n v="0"/>
    <x v="10"/>
  </r>
  <r>
    <s v="CASTROL"/>
    <s v="DIWA3"/>
    <d v="2010-02-18T00:00:00"/>
    <s v="SIN"/>
    <s v="UPA400"/>
    <x v="33"/>
    <d v="2012-06-17T00:00:00"/>
    <n v="630422"/>
    <n v="180011"/>
    <n v="0"/>
    <n v="5.7"/>
    <n v="0"/>
    <n v="20.8"/>
    <n v="6.8"/>
    <n v="36.1"/>
    <m/>
    <n v="-1"/>
    <s v="Oscura"/>
    <n v="85.3"/>
    <n v="135.1"/>
    <n v="13.9"/>
    <n v="6.6"/>
    <n v="27.6"/>
    <n v="17.7"/>
    <n v="0.9"/>
    <n v="0"/>
    <n v="0"/>
    <n v="372.1"/>
    <n v="68.900000000000006"/>
    <n v="22.2"/>
    <n v="85"/>
    <n v="0.28333333333333705"/>
    <n v="135"/>
    <n v="0.89999999999999936"/>
    <n v="28"/>
    <n v="0.62222222222222168"/>
    <n v="18"/>
    <n v="0.60000000000000009"/>
    <n v="14"/>
    <n v="0.93333333333333335"/>
    <n v="7"/>
    <n v="0.70000000000000007"/>
    <n v="0"/>
    <x v="11"/>
  </r>
  <r>
    <s v="Shell ATF VM Plus"/>
    <s v="DIWA3"/>
    <d v="2010-01-26T00:00:00"/>
    <s v="SIN"/>
    <s v="UPA400"/>
    <x v="34"/>
    <d v="2016-01-28T00:00:00"/>
    <n v="908095"/>
    <n v="31219"/>
    <n v="0"/>
    <n v="7"/>
    <m/>
    <n v="7"/>
    <n v="6.8"/>
    <m/>
    <m/>
    <n v="0.06"/>
    <m/>
    <n v="312"/>
    <n v="68"/>
    <n v="0"/>
    <n v="0"/>
    <n v="4"/>
    <n v="19"/>
    <n v="0"/>
    <n v="0"/>
    <n v="2"/>
    <n v="93"/>
    <n v="6"/>
    <n v="1"/>
    <n v="312"/>
    <n v="1.3"/>
    <n v="68"/>
    <n v="0.45333333333333026"/>
    <n v="4"/>
    <n v="8.8888888888888407E-2"/>
    <n v="19"/>
    <n v="0.63333333333333341"/>
    <n v="0"/>
    <n v="1.9428902930940239E-16"/>
    <n v="0"/>
    <n v="1.3877787807814457E-16"/>
    <n v="1"/>
    <x v="0"/>
  </r>
  <r>
    <s v="Shell ATF VM Plus"/>
    <s v="DIWA3"/>
    <d v="2010-01-26T00:00:00"/>
    <s v="SIN"/>
    <s v="UPA400"/>
    <x v="34"/>
    <d v="2015-08-27T00:00:00"/>
    <n v="881649"/>
    <n v="4843"/>
    <n v="0"/>
    <n v="4"/>
    <m/>
    <n v="5"/>
    <n v="7"/>
    <m/>
    <m/>
    <n v="0.06"/>
    <m/>
    <n v="18"/>
    <n v="27"/>
    <n v="1"/>
    <n v="0"/>
    <n v="1"/>
    <n v="2"/>
    <n v="0"/>
    <n v="0"/>
    <n v="0"/>
    <n v="78"/>
    <n v="2"/>
    <n v="1"/>
    <n v="18"/>
    <n v="6.0000000000003849E-2"/>
    <n v="27"/>
    <n v="0.17999999999999744"/>
    <n v="1"/>
    <n v="2.222222222222173E-2"/>
    <n v="2"/>
    <n v="6.6666666666666874E-2"/>
    <n v="1"/>
    <n v="6.666666666666686E-2"/>
    <n v="0"/>
    <n v="1.3877787807814457E-16"/>
    <n v="0"/>
    <x v="1"/>
  </r>
  <r>
    <s v="SHELL"/>
    <s v="DIWA3"/>
    <d v="2010-01-26T00:00:00"/>
    <s v="SIN"/>
    <s v="UPA400"/>
    <x v="34"/>
    <d v="2015-02-19T00:00:00"/>
    <n v="838059"/>
    <n v="26139"/>
    <n v="0"/>
    <n v="4"/>
    <m/>
    <n v="2"/>
    <n v="6.1589999999999998"/>
    <n v="28.83"/>
    <n v="1.31"/>
    <n v="0.21"/>
    <m/>
    <n v="34"/>
    <n v="49"/>
    <n v="0"/>
    <n v="0"/>
    <n v="6"/>
    <n v="3"/>
    <n v="0"/>
    <m/>
    <n v="0"/>
    <n v="29"/>
    <n v="1"/>
    <n v="0"/>
    <n v="34"/>
    <n v="0.11333333333333709"/>
    <n v="49"/>
    <n v="0.32666666666666383"/>
    <n v="6"/>
    <n v="0.13333333333333286"/>
    <n v="3"/>
    <n v="0.1000000000000002"/>
    <n v="0"/>
    <n v="1.9428902930940239E-16"/>
    <n v="0"/>
    <n v="1.3877787807814457E-16"/>
    <n v="0"/>
    <x v="2"/>
  </r>
  <r>
    <s v="SHELL"/>
    <s v="DIWA3"/>
    <d v="2010-01-26T00:00:00"/>
    <s v="SIN"/>
    <s v="UPA400"/>
    <x v="34"/>
    <d v="2014-12-17T00:00:00"/>
    <n v="824130"/>
    <n v="12210"/>
    <n v="0"/>
    <n v="1"/>
    <m/>
    <n v="0"/>
    <n v="6.4"/>
    <m/>
    <m/>
    <n v="0.2"/>
    <m/>
    <n v="21"/>
    <n v="30"/>
    <n v="2"/>
    <n v="0"/>
    <n v="3"/>
    <n v="3"/>
    <n v="1"/>
    <n v="0"/>
    <n v="0"/>
    <n v="27"/>
    <n v="1"/>
    <n v="0"/>
    <n v="21"/>
    <n v="7.0000000000003837E-2"/>
    <n v="30"/>
    <n v="0.1999999999999974"/>
    <n v="3"/>
    <n v="6.666666666666618E-2"/>
    <n v="3"/>
    <n v="0.1000000000000002"/>
    <n v="2"/>
    <n v="0.13333333333333353"/>
    <n v="0"/>
    <n v="1.3877787807814457E-16"/>
    <n v="0"/>
    <x v="3"/>
  </r>
  <r>
    <s v="SHELL"/>
    <s v="DIWA3"/>
    <d v="2010-01-26T00:00:00"/>
    <s v="SIN"/>
    <s v="UPA400"/>
    <x v="34"/>
    <d v="2014-09-06T00:00:00"/>
    <n v="798718"/>
    <n v="105389"/>
    <n v="0"/>
    <n v="7"/>
    <m/>
    <n v="3"/>
    <n v="6.8"/>
    <n v="34.299999999999997"/>
    <n v="1.0900000000000001"/>
    <n v="0.05"/>
    <m/>
    <n v="89"/>
    <n v="137"/>
    <n v="5"/>
    <n v="1"/>
    <n v="21"/>
    <n v="9"/>
    <n v="0"/>
    <n v="1"/>
    <n v="1"/>
    <n v="38"/>
    <n v="8"/>
    <n v="1"/>
    <n v="89"/>
    <n v="0.29666666666667046"/>
    <n v="137"/>
    <n v="0.91333333333333278"/>
    <n v="21"/>
    <n v="0.46666666666666601"/>
    <n v="9"/>
    <n v="0.30000000000000016"/>
    <n v="5"/>
    <n v="0.33333333333333348"/>
    <n v="1"/>
    <n v="0.10000000000000014"/>
    <n v="0"/>
    <x v="4"/>
  </r>
  <r>
    <s v="SHELL"/>
    <s v="DIWA3"/>
    <d v="2010-01-26T00:00:00"/>
    <s v="SIN"/>
    <s v="UPA400"/>
    <x v="34"/>
    <d v="2014-06-16T00:00:00"/>
    <n v="788837"/>
    <n v="32792"/>
    <n v="0"/>
    <n v="4"/>
    <m/>
    <n v="2"/>
    <n v="6.5"/>
    <m/>
    <m/>
    <n v="0.7"/>
    <m/>
    <n v="69"/>
    <n v="37"/>
    <n v="1"/>
    <n v="0"/>
    <n v="12"/>
    <n v="8"/>
    <n v="1"/>
    <n v="0"/>
    <n v="0"/>
    <n v="36"/>
    <n v="4"/>
    <n v="0"/>
    <n v="69"/>
    <n v="0.23000000000000353"/>
    <n v="37"/>
    <n v="0.24666666666666398"/>
    <n v="12"/>
    <n v="0.26666666666666622"/>
    <n v="8"/>
    <n v="0.26666666666666683"/>
    <n v="1"/>
    <n v="6.666666666666686E-2"/>
    <n v="0"/>
    <n v="1.3877787807814457E-16"/>
    <n v="0"/>
    <x v="5"/>
  </r>
  <r>
    <s v="SHELL"/>
    <s v="DIWA3"/>
    <d v="2010-01-26T00:00:00"/>
    <s v="SIN"/>
    <s v="UPA400"/>
    <x v="34"/>
    <d v="2014-01-31T00:00:00"/>
    <n v="756045"/>
    <n v="123458"/>
    <n v="0"/>
    <n v="5"/>
    <m/>
    <n v="3"/>
    <n v="7.2"/>
    <n v="37.299999999999997"/>
    <n v="0.8"/>
    <n v="0.1"/>
    <s v="Clara"/>
    <n v="208"/>
    <n v="94"/>
    <n v="4"/>
    <n v="0"/>
    <n v="31"/>
    <n v="15"/>
    <n v="0"/>
    <n v="0"/>
    <n v="0"/>
    <n v="31"/>
    <n v="9"/>
    <n v="1"/>
    <n v="208"/>
    <n v="0.69333333333333647"/>
    <n v="94"/>
    <n v="0.62666666666666426"/>
    <n v="31"/>
    <n v="0.68888888888888844"/>
    <n v="15"/>
    <n v="0.50000000000000011"/>
    <n v="4"/>
    <n v="0.26666666666666683"/>
    <n v="0"/>
    <n v="1.3877787807814457E-16"/>
    <n v="0"/>
    <x v="6"/>
  </r>
  <r>
    <s v="SHELL"/>
    <s v="DIWA3"/>
    <d v="2010-01-26T00:00:00"/>
    <s v="SIN"/>
    <s v="UPA400"/>
    <x v="34"/>
    <d v="2013-09-21T00:00:00"/>
    <n v="728026"/>
    <n v="95439"/>
    <n v="0"/>
    <n v="4"/>
    <n v="0"/>
    <n v="3"/>
    <n v="7.2"/>
    <n v="37.700000000000003"/>
    <n v="0"/>
    <n v="0.1"/>
    <s v="Clara"/>
    <n v="103"/>
    <n v="61"/>
    <n v="5"/>
    <n v="0"/>
    <n v="25"/>
    <n v="13"/>
    <n v="0"/>
    <n v="1"/>
    <n v="0"/>
    <n v="26"/>
    <n v="5"/>
    <n v="1"/>
    <n v="103"/>
    <n v="0.34333333333333743"/>
    <n v="61"/>
    <n v="0.40666666666666368"/>
    <n v="25"/>
    <n v="0.55559999999999998"/>
    <n v="13"/>
    <n v="0.43333333333333346"/>
    <n v="5"/>
    <n v="0.33333333333333348"/>
    <n v="0"/>
    <n v="1.3877787807814457E-16"/>
    <n v="0"/>
    <x v="7"/>
  </r>
  <r>
    <s v="CASTROL"/>
    <s v="DIWA3"/>
    <d v="2010-01-26T00:00:00"/>
    <s v="SIN"/>
    <s v="UPA400"/>
    <x v="34"/>
    <d v="2013-04-25T00:00:00"/>
    <n v="695170"/>
    <n v="62583"/>
    <n v="0"/>
    <n v="1.7"/>
    <n v="0"/>
    <n v="7.9"/>
    <n v="6.9"/>
    <n v="36.1"/>
    <m/>
    <n v="-1"/>
    <s v="Oscura"/>
    <n v="176.5"/>
    <n v="36.200000000000003"/>
    <n v="5.9"/>
    <n v="0.7"/>
    <n v="17.899999999999999"/>
    <n v="24.8"/>
    <n v="0.6"/>
    <n v="0.6"/>
    <n v="0"/>
    <n v="48.2"/>
    <n v="26.6"/>
    <n v="2.7"/>
    <n v="177"/>
    <n v="0.59000000000000419"/>
    <n v="36"/>
    <n v="0.23999999999999733"/>
    <n v="18"/>
    <n v="0.39999999999999941"/>
    <n v="25"/>
    <n v="0.83333333333333337"/>
    <n v="6"/>
    <n v="0.40000000000000013"/>
    <n v="1"/>
    <n v="0.10000000000000014"/>
    <n v="0"/>
    <x v="8"/>
  </r>
  <r>
    <s v="CASTROL"/>
    <s v="DIWA3"/>
    <d v="2010-01-26T00:00:00"/>
    <s v="SIN"/>
    <s v="UPA400"/>
    <x v="34"/>
    <d v="2012-11-27T00:00:00"/>
    <n v="661669"/>
    <n v="29082"/>
    <n v="0"/>
    <n v="0"/>
    <n v="0.1"/>
    <n v="5.2"/>
    <n v="7.3"/>
    <n v="38.799999999999997"/>
    <m/>
    <n v="0"/>
    <s v="Oscura"/>
    <n v="137.30000000000001"/>
    <n v="1.6"/>
    <n v="4.0999999999999996"/>
    <n v="2.5"/>
    <n v="3.8"/>
    <n v="14"/>
    <n v="0.3"/>
    <n v="0"/>
    <n v="0"/>
    <n v="33.5"/>
    <n v="26.5"/>
    <n v="1.6"/>
    <n v="137"/>
    <n v="0.45666666666667149"/>
    <n v="2"/>
    <n v="1.3333333333330852E-2"/>
    <n v="4"/>
    <n v="8.8888888888888407E-2"/>
    <n v="14"/>
    <n v="0.46666666666666679"/>
    <n v="4"/>
    <n v="0.26666666666666683"/>
    <n v="3"/>
    <n v="0.30000000000000016"/>
    <n v="0"/>
    <x v="9"/>
  </r>
  <r>
    <s v="CASTROL"/>
    <s v="DIWA3"/>
    <d v="2010-01-26T00:00:00"/>
    <s v="SIN"/>
    <s v="UPA400"/>
    <x v="34"/>
    <d v="2012-07-30T00:00:00"/>
    <n v="632587"/>
    <n v="202712"/>
    <n v="0"/>
    <n v="0"/>
    <n v="0"/>
    <n v="10.3"/>
    <n v="6.7"/>
    <n v="34.4"/>
    <m/>
    <n v="-1"/>
    <s v="Oscura"/>
    <n v="169.8"/>
    <n v="47.8"/>
    <n v="8.8000000000000007"/>
    <n v="1.4"/>
    <n v="19.7"/>
    <n v="16.2"/>
    <n v="1.1000000000000001"/>
    <n v="1.7"/>
    <n v="0"/>
    <n v="172.7"/>
    <n v="34.1"/>
    <n v="6.6"/>
    <n v="170"/>
    <n v="0.56666666666667109"/>
    <n v="48"/>
    <n v="0.31999999999999718"/>
    <n v="20"/>
    <n v="0.44444444444444381"/>
    <n v="16"/>
    <n v="0.53333333333333344"/>
    <n v="9"/>
    <n v="0.60000000000000009"/>
    <n v="1"/>
    <n v="0.10000000000000014"/>
    <n v="0"/>
    <x v="10"/>
  </r>
  <r>
    <s v="CASTROL"/>
    <s v="DIWA3"/>
    <d v="2010-04-21T00:00:00"/>
    <s v="SIN"/>
    <s v="UPA400"/>
    <x v="35"/>
    <d v="2016-03-08T00:00:00"/>
    <n v="921445"/>
    <n v="29696"/>
    <n v="0"/>
    <n v="3"/>
    <m/>
    <n v="3"/>
    <n v="7.1"/>
    <m/>
    <m/>
    <n v="0"/>
    <s v="Clara"/>
    <n v="31"/>
    <n v="35"/>
    <n v="4"/>
    <n v="0"/>
    <n v="4"/>
    <n v="4"/>
    <n v="0"/>
    <n v="0"/>
    <n v="0"/>
    <n v="31"/>
    <n v="8"/>
    <n v="1"/>
    <n v="31"/>
    <n v="0.10333333333333711"/>
    <n v="35"/>
    <n v="0.23333333333333067"/>
    <n v="4"/>
    <n v="8.8888888888888407E-2"/>
    <n v="4"/>
    <n v="0.13333333333333353"/>
    <n v="4"/>
    <n v="0.26666666666666683"/>
    <n v="0"/>
    <n v="1.3877787807814457E-16"/>
    <n v="1"/>
    <x v="0"/>
  </r>
  <r>
    <m/>
    <s v="DIWA3"/>
    <d v="2010-04-21T00:00:00"/>
    <s v="SIN"/>
    <s v="UPA400"/>
    <x v="35"/>
    <d v="2015-10-21T00:00:00"/>
    <n v="891896"/>
    <n v="98672"/>
    <n v="0"/>
    <n v="5"/>
    <m/>
    <n v="2"/>
    <n v="6"/>
    <m/>
    <m/>
    <n v="0.19"/>
    <m/>
    <n v="89"/>
    <n v="73"/>
    <n v="37"/>
    <n v="0"/>
    <n v="11"/>
    <n v="10"/>
    <n v="0"/>
    <n v="0"/>
    <n v="0"/>
    <n v="58"/>
    <n v="22"/>
    <n v="1"/>
    <n v="89"/>
    <n v="0.29666666666667046"/>
    <n v="73"/>
    <n v="0.48666666666666353"/>
    <n v="11"/>
    <n v="0.24444444444444399"/>
    <n v="10"/>
    <n v="0.33339999999999997"/>
    <n v="37"/>
    <n v="1"/>
    <n v="0"/>
    <n v="1.3877787807814457E-16"/>
    <n v="0"/>
    <x v="1"/>
  </r>
  <r>
    <s v="CASTROL"/>
    <s v="DIWA3"/>
    <d v="2010-04-21T00:00:00"/>
    <s v="SIN"/>
    <s v="UPA400"/>
    <x v="35"/>
    <d v="2015-02-23T00:00:00"/>
    <n v="830149"/>
    <n v="55028"/>
    <n v="0"/>
    <n v="8"/>
    <m/>
    <n v="2"/>
    <n v="5.9740000000000002"/>
    <n v="28.08"/>
    <n v="1.35"/>
    <n v="0.3"/>
    <m/>
    <n v="414"/>
    <n v="110"/>
    <n v="5"/>
    <n v="0"/>
    <n v="33"/>
    <n v="36"/>
    <n v="0"/>
    <m/>
    <n v="2"/>
    <n v="35"/>
    <n v="2"/>
    <n v="1"/>
    <n v="414"/>
    <n v="1.3"/>
    <n v="110"/>
    <n v="0.73333333333333162"/>
    <n v="33"/>
    <n v="0.73333333333333295"/>
    <n v="36"/>
    <n v="1"/>
    <n v="5"/>
    <n v="0.33333333333333348"/>
    <n v="0"/>
    <n v="1.3877787807814457E-16"/>
    <n v="0"/>
    <x v="2"/>
  </r>
  <r>
    <s v="CASTROL"/>
    <s v="DIWA3"/>
    <d v="2010-04-21T00:00:00"/>
    <s v="SIN"/>
    <s v="UPA400"/>
    <x v="35"/>
    <d v="2014-12-18T00:00:00"/>
    <n v="814724"/>
    <n v="39603"/>
    <n v="0"/>
    <n v="3"/>
    <m/>
    <n v="1"/>
    <n v="5.9"/>
    <m/>
    <m/>
    <n v="0.25"/>
    <m/>
    <n v="439"/>
    <n v="109"/>
    <n v="6"/>
    <n v="0"/>
    <n v="9"/>
    <n v="30"/>
    <n v="0"/>
    <n v="0"/>
    <n v="2"/>
    <n v="28"/>
    <n v="3"/>
    <n v="1"/>
    <n v="439"/>
    <n v="1.3"/>
    <n v="109"/>
    <n v="0.72666666666666491"/>
    <n v="9"/>
    <n v="0.19999999999999954"/>
    <n v="30"/>
    <n v="1"/>
    <n v="6"/>
    <n v="0.40000000000000013"/>
    <n v="0"/>
    <n v="1.3877787807814457E-16"/>
    <n v="0"/>
    <x v="3"/>
  </r>
  <r>
    <s v="SHELL"/>
    <s v="DIWA3"/>
    <d v="2010-04-21T00:00:00"/>
    <s v="SIN"/>
    <s v="UPA400"/>
    <x v="35"/>
    <d v="2014-04-07T00:00:00"/>
    <n v="763203"/>
    <n v="69874"/>
    <n v="0"/>
    <n v="10"/>
    <m/>
    <n v="2"/>
    <n v="7.1"/>
    <n v="36.5"/>
    <n v="0.92"/>
    <n v="0.06"/>
    <s v=""/>
    <n v="70"/>
    <n v="102"/>
    <n v="2"/>
    <n v="0"/>
    <n v="21"/>
    <n v="5"/>
    <n v="0"/>
    <n v="0"/>
    <n v="0"/>
    <n v="33"/>
    <n v="5"/>
    <n v="1"/>
    <n v="70"/>
    <n v="0.23333333333333686"/>
    <n v="102"/>
    <n v="0.67999999999999794"/>
    <n v="21"/>
    <n v="0.46666666666666601"/>
    <n v="5"/>
    <n v="0.16666666666666685"/>
    <n v="2"/>
    <n v="0.13333333333333353"/>
    <n v="0"/>
    <n v="1.3877787807814457E-16"/>
    <n v="0"/>
    <x v="4"/>
  </r>
  <r>
    <s v="CASTROL"/>
    <s v="DIWA3"/>
    <d v="2010-04-21T00:00:00"/>
    <s v="SIN"/>
    <s v="UPA400"/>
    <x v="35"/>
    <d v="2013-12-15T00:00:00"/>
    <n v="730087"/>
    <n v="175470"/>
    <n v="0"/>
    <n v="5"/>
    <n v="0"/>
    <n v="6"/>
    <n v="7.2"/>
    <n v="37.4"/>
    <n v="0.2"/>
    <n v="0.1"/>
    <s v="Clara"/>
    <n v="210"/>
    <n v="154"/>
    <n v="10"/>
    <n v="0"/>
    <n v="23"/>
    <n v="15"/>
    <n v="0"/>
    <n v="1"/>
    <n v="0"/>
    <n v="42"/>
    <n v="11"/>
    <n v="2"/>
    <n v="210"/>
    <n v="0.70000000000000306"/>
    <n v="154"/>
    <n v="1"/>
    <n v="23"/>
    <n v="0.51111111111111041"/>
    <n v="15"/>
    <n v="0.50000000000000011"/>
    <n v="10"/>
    <n v="0.66666666666666674"/>
    <n v="0"/>
    <n v="1.3877787807814457E-16"/>
    <n v="0"/>
    <x v="5"/>
  </r>
  <r>
    <s v="SHELL"/>
    <s v="DIWA3"/>
    <d v="2010-04-21T00:00:00"/>
    <s v="SIN"/>
    <s v="UPA400"/>
    <x v="35"/>
    <d v="2013-11-12T00:00:00"/>
    <n v="727935"/>
    <n v="34606"/>
    <n v="0"/>
    <n v="6"/>
    <n v="0"/>
    <n v="1"/>
    <n v="7.1"/>
    <n v="36.5"/>
    <n v="0.1"/>
    <n v="0.1"/>
    <s v="Clara"/>
    <n v="25"/>
    <n v="55"/>
    <n v="0"/>
    <n v="0"/>
    <n v="8"/>
    <n v="3"/>
    <n v="0"/>
    <n v="0"/>
    <n v="0"/>
    <n v="26"/>
    <n v="4"/>
    <n v="0"/>
    <n v="25"/>
    <n v="8.3333333333337145E-2"/>
    <n v="55"/>
    <n v="0.36666666666666375"/>
    <n v="8"/>
    <n v="0.17777777777777731"/>
    <n v="3"/>
    <n v="0.1000000000000002"/>
    <n v="0"/>
    <n v="1.9428902930940239E-16"/>
    <n v="0"/>
    <n v="1.3877787807814457E-16"/>
    <n v="0"/>
    <x v="6"/>
  </r>
  <r>
    <s v="CASTROL"/>
    <s v="DIWA3"/>
    <d v="2010-04-21T00:00:00"/>
    <s v="SIN"/>
    <s v="UPA400"/>
    <x v="35"/>
    <d v="2013-08-13T00:00:00"/>
    <n v="705299"/>
    <n v="150682"/>
    <n v="0"/>
    <n v="19"/>
    <n v="-1"/>
    <n v="7"/>
    <n v="7.1"/>
    <n v="36.9"/>
    <n v="0.4"/>
    <n v="0.1"/>
    <s v="Clara"/>
    <n v="236"/>
    <n v="148"/>
    <n v="14"/>
    <n v="1"/>
    <n v="23"/>
    <n v="15"/>
    <n v="1"/>
    <n v="1"/>
    <n v="-1"/>
    <n v="46"/>
    <n v="13"/>
    <n v="2"/>
    <n v="236"/>
    <n v="0.78666666666666885"/>
    <n v="148"/>
    <n v="0.98666666666666658"/>
    <n v="23"/>
    <n v="0.51111111111111041"/>
    <n v="15"/>
    <n v="0.50000000000000011"/>
    <n v="14"/>
    <n v="0.93333333333333335"/>
    <n v="1"/>
    <n v="0.10000000000000014"/>
    <n v="0"/>
    <x v="7"/>
  </r>
  <r>
    <s v="SHELL"/>
    <s v="DIWA3"/>
    <d v="2010-04-21T00:00:00"/>
    <s v="SIN"/>
    <s v="UPA400"/>
    <x v="35"/>
    <d v="2013-02-11T00:00:00"/>
    <n v="675892"/>
    <n v="27680"/>
    <n v="0"/>
    <n v="2.2999999999999998"/>
    <n v="0"/>
    <n v="6.3"/>
    <n v="6.9"/>
    <n v="36.1"/>
    <m/>
    <n v="-1"/>
    <s v="Oscura"/>
    <n v="129.30000000000001"/>
    <n v="93.1"/>
    <n v="9.5"/>
    <n v="1.8"/>
    <n v="12.6"/>
    <n v="12.2"/>
    <n v="0.2"/>
    <n v="0"/>
    <n v="0"/>
    <n v="103.7"/>
    <n v="32.5"/>
    <n v="1.4"/>
    <n v="129"/>
    <n v="0.43000000000000466"/>
    <n v="93"/>
    <n v="0.62"/>
    <n v="13"/>
    <n v="0.28888888888888842"/>
    <n v="12"/>
    <n v="0.40000000000000013"/>
    <n v="10"/>
    <n v="0.66666666666666674"/>
    <n v="2"/>
    <n v="0.20000000000000015"/>
    <n v="0"/>
    <x v="8"/>
  </r>
  <r>
    <s v="CASTROL"/>
    <s v="DIWA3"/>
    <d v="2010-04-21T00:00:00"/>
    <s v="SIN"/>
    <s v="UPA400"/>
    <x v="35"/>
    <d v="2012-10-13T00:00:00"/>
    <n v="648212"/>
    <n v="181843"/>
    <n v="0"/>
    <n v="0"/>
    <n v="0"/>
    <n v="17.8"/>
    <n v="6.6"/>
    <n v="37.200000000000003"/>
    <m/>
    <m/>
    <s v="Oscura"/>
    <n v="110.6"/>
    <n v="75.3"/>
    <n v="22.4"/>
    <n v="4.2"/>
    <n v="6.4"/>
    <n v="24.9"/>
    <n v="1.2"/>
    <n v="0.9"/>
    <n v="0"/>
    <n v="258.89999999999998"/>
    <n v="42.8"/>
    <n v="9"/>
    <n v="111"/>
    <n v="0.37000000000000427"/>
    <n v="75"/>
    <n v="0.49999999999999684"/>
    <n v="6"/>
    <n v="0.13333333333333286"/>
    <n v="25"/>
    <n v="0.83333333333333337"/>
    <n v="22"/>
    <n v="1"/>
    <n v="4"/>
    <n v="0.40000000000000013"/>
    <n v="0"/>
    <x v="9"/>
  </r>
  <r>
    <m/>
    <s v="DIWA3"/>
    <d v="2013-05-12T00:00:00"/>
    <s v="SIN"/>
    <s v="UPA400"/>
    <x v="36"/>
    <d v="2015-11-02T00:00:00"/>
    <n v="898383"/>
    <n v="86463"/>
    <n v="0"/>
    <n v="5"/>
    <m/>
    <n v="1"/>
    <n v="5.8"/>
    <m/>
    <m/>
    <n v="0.23"/>
    <m/>
    <n v="94"/>
    <n v="160"/>
    <n v="1"/>
    <n v="1"/>
    <n v="9"/>
    <n v="12"/>
    <n v="0"/>
    <n v="1"/>
    <n v="0"/>
    <n v="39"/>
    <n v="5"/>
    <n v="0"/>
    <n v="94"/>
    <n v="0.31333333333333724"/>
    <n v="160"/>
    <n v="1"/>
    <n v="9"/>
    <n v="0.19999999999999954"/>
    <n v="12"/>
    <n v="0.40000000000000013"/>
    <n v="1"/>
    <n v="6.666666666666686E-2"/>
    <n v="1"/>
    <n v="0.10000000000000014"/>
    <n v="1"/>
    <x v="0"/>
  </r>
  <r>
    <m/>
    <s v="DIWA3"/>
    <d v="2013-05-12T00:00:00"/>
    <s v="SIN"/>
    <s v="UPA400"/>
    <x v="36"/>
    <d v="2015-05-16T00:00:00"/>
    <n v="857859"/>
    <n v="45939"/>
    <n v="0"/>
    <n v="5"/>
    <m/>
    <n v="1"/>
    <n v="6"/>
    <m/>
    <m/>
    <n v="0.18"/>
    <m/>
    <n v="46"/>
    <n v="77"/>
    <n v="1"/>
    <n v="0"/>
    <n v="10"/>
    <n v="5"/>
    <n v="1"/>
    <n v="0"/>
    <n v="0"/>
    <n v="35"/>
    <n v="6"/>
    <n v="1"/>
    <n v="46"/>
    <n v="0.15333333333333701"/>
    <n v="77"/>
    <n v="0.5133333333333302"/>
    <n v="10"/>
    <n v="0.22222222222222177"/>
    <n v="5"/>
    <n v="0.16666666666666685"/>
    <n v="1"/>
    <n v="6.666666666666686E-2"/>
    <n v="0"/>
    <n v="1.3877787807814457E-16"/>
    <n v="0"/>
    <x v="1"/>
  </r>
  <r>
    <s v="CASTROL"/>
    <s v="DIWA3"/>
    <d v="2013-05-12T00:00:00"/>
    <s v="SIN"/>
    <s v="UPA400"/>
    <x v="36"/>
    <d v="2015-02-25T00:00:00"/>
    <n v="824878"/>
    <n v="57628"/>
    <n v="0"/>
    <n v="5"/>
    <m/>
    <n v="4"/>
    <n v="6.0579999999999998"/>
    <n v="26.07"/>
    <n v="1.23"/>
    <n v="0.36"/>
    <m/>
    <n v="86"/>
    <n v="54"/>
    <n v="2"/>
    <n v="0"/>
    <n v="6"/>
    <n v="7"/>
    <n v="0"/>
    <m/>
    <n v="0"/>
    <n v="40"/>
    <n v="5"/>
    <n v="2"/>
    <n v="86"/>
    <n v="0.2866666666666704"/>
    <n v="54"/>
    <n v="0.3599999999999971"/>
    <n v="6"/>
    <n v="0.13333333333333286"/>
    <n v="7"/>
    <n v="0.2333333333333335"/>
    <n v="2"/>
    <n v="0.13333333333333353"/>
    <n v="0"/>
    <n v="1.3877787807814457E-16"/>
    <n v="0"/>
    <x v="2"/>
  </r>
  <r>
    <s v="CASTROL"/>
    <s v="DIWA3"/>
    <d v="2013-05-12T00:00:00"/>
    <s v="SIN"/>
    <s v="UPA400"/>
    <x v="36"/>
    <d v="2014-12-17T00:00:00"/>
    <n v="820132"/>
    <n v="52882"/>
    <n v="0"/>
    <n v="2"/>
    <m/>
    <n v="4"/>
    <n v="6.2"/>
    <m/>
    <m/>
    <n v="0.41"/>
    <m/>
    <n v="81"/>
    <n v="46"/>
    <n v="4"/>
    <n v="0"/>
    <n v="3"/>
    <n v="8"/>
    <n v="0"/>
    <n v="0"/>
    <n v="0"/>
    <n v="35"/>
    <n v="7"/>
    <n v="1"/>
    <n v="81"/>
    <n v="0.27000000000000363"/>
    <n v="46"/>
    <n v="0.30666666666666387"/>
    <n v="3"/>
    <n v="6.666666666666618E-2"/>
    <n v="8"/>
    <n v="0.26666666666666683"/>
    <n v="4"/>
    <n v="0.26666666666666683"/>
    <n v="0"/>
    <n v="1.3877787807814457E-16"/>
    <n v="0"/>
    <x v="3"/>
  </r>
  <r>
    <s v="CASTROL"/>
    <s v="DIWA3"/>
    <d v="2013-05-12T00:00:00"/>
    <s v="SIN"/>
    <s v="UPA400"/>
    <x v="36"/>
    <d v="2014-04-03T00:00:00"/>
    <n v="748175"/>
    <n v="31530"/>
    <n v="0"/>
    <n v="4"/>
    <m/>
    <n v="3"/>
    <n v="6.7"/>
    <s v=""/>
    <s v=""/>
    <n v="1.91"/>
    <s v=""/>
    <n v="54"/>
    <n v="56"/>
    <n v="15"/>
    <n v="0"/>
    <n v="8"/>
    <n v="4"/>
    <n v="0"/>
    <n v="1"/>
    <n v="0"/>
    <n v="49"/>
    <n v="7"/>
    <n v="1"/>
    <n v="54"/>
    <n v="0.18000000000000363"/>
    <n v="56"/>
    <n v="0.37333333333333041"/>
    <n v="8"/>
    <n v="0.17777777777777731"/>
    <n v="4"/>
    <n v="0.13333333333333353"/>
    <n v="15"/>
    <n v="1"/>
    <n v="0"/>
    <n v="1.3877787807814457E-16"/>
    <n v="0"/>
    <x v="4"/>
  </r>
  <r>
    <s v="CASTROL"/>
    <s v="DIWA3"/>
    <d v="2013-05-12T00:00:00"/>
    <s v="SIN"/>
    <s v="UPA400"/>
    <x v="36"/>
    <d v="2013-11-28T00:00:00"/>
    <n v="716645"/>
    <n v="182355"/>
    <n v="0"/>
    <n v="13"/>
    <n v="0"/>
    <n v="4"/>
    <n v="7.2"/>
    <n v="37.9"/>
    <n v="0"/>
    <n v="0.1"/>
    <s v="Clara"/>
    <n v="1104"/>
    <n v="688"/>
    <n v="28"/>
    <n v="3"/>
    <n v="44"/>
    <n v="50"/>
    <n v="0"/>
    <n v="5"/>
    <n v="0"/>
    <n v="73"/>
    <n v="37"/>
    <n v="2"/>
    <n v="1104"/>
    <n v="1.5"/>
    <n v="688"/>
    <n v="1"/>
    <n v="44"/>
    <n v="0.97777777777777775"/>
    <n v="50"/>
    <n v="1"/>
    <n v="28"/>
    <n v="1"/>
    <n v="3"/>
    <n v="0.30000000000000016"/>
    <n v="0"/>
    <x v="5"/>
  </r>
  <r>
    <s v="CASTROL"/>
    <s v="DIWA3"/>
    <d v="2013-05-12T00:00:00"/>
    <s v="CON"/>
    <s v="UPA400"/>
    <x v="36"/>
    <d v="2012-12-28T00:00:00"/>
    <n v="651916"/>
    <n v="117626"/>
    <n v="0"/>
    <n v="0"/>
    <n v="0"/>
    <n v="3.5"/>
    <n v="7"/>
    <n v="37.1"/>
    <m/>
    <n v="-1"/>
    <s v="Oscura"/>
    <n v="105.1"/>
    <n v="36.299999999999997"/>
    <n v="13.3"/>
    <n v="7.7"/>
    <n v="1.1000000000000001"/>
    <n v="20.8"/>
    <n v="0.2"/>
    <n v="2.6"/>
    <n v="0"/>
    <n v="217.5"/>
    <n v="38.4"/>
    <n v="1.8"/>
    <n v="105"/>
    <n v="0.35000000000000414"/>
    <n v="36"/>
    <n v="0.23999999999999733"/>
    <n v="1"/>
    <n v="2.222222222222173E-2"/>
    <n v="21"/>
    <n v="0.70000000000000007"/>
    <n v="13"/>
    <n v="0.8666666666666667"/>
    <n v="8"/>
    <n v="0.8"/>
    <n v="0"/>
    <x v="6"/>
  </r>
  <r>
    <s v="SHELL"/>
    <s v="DIWA3"/>
    <d v="2013-05-12T00:00:00"/>
    <s v="CON"/>
    <s v="UPA400"/>
    <x v="36"/>
    <d v="2012-12-07T00:00:00"/>
    <n v="646259"/>
    <n v="91642"/>
    <n v="0"/>
    <n v="0"/>
    <n v="0"/>
    <n v="11.6"/>
    <n v="6.8"/>
    <n v="37.700000000000003"/>
    <m/>
    <n v="-1"/>
    <s v="Oscura"/>
    <n v="100.5"/>
    <n v="33.299999999999997"/>
    <n v="5.2"/>
    <n v="2.1"/>
    <n v="9.1"/>
    <n v="12.4"/>
    <n v="1.1000000000000001"/>
    <n v="3"/>
    <n v="0"/>
    <n v="131.5"/>
    <n v="28.9"/>
    <n v="0.3"/>
    <n v="101"/>
    <n v="0.33666666666667072"/>
    <n v="33"/>
    <n v="0.21999999999999736"/>
    <n v="9"/>
    <n v="0.19999999999999954"/>
    <n v="12"/>
    <n v="0.40000000000000013"/>
    <n v="5"/>
    <n v="0.33333333333333348"/>
    <n v="2"/>
    <n v="0.20000000000000015"/>
    <n v="0"/>
    <x v="7"/>
  </r>
  <r>
    <s v="SHELL"/>
    <s v="DIWA3"/>
    <d v="2013-05-12T00:00:00"/>
    <s v="CON"/>
    <s v="UPA400"/>
    <x v="36"/>
    <d v="2012-06-02T00:00:00"/>
    <n v="682010"/>
    <n v="127393"/>
    <n v="0"/>
    <n v="2.1"/>
    <n v="0"/>
    <n v="16.7"/>
    <n v="6.8"/>
    <n v="37.799999999999997"/>
    <m/>
    <n v="-1"/>
    <s v="Oscura"/>
    <n v="84.3"/>
    <n v="85.9"/>
    <n v="11.4"/>
    <n v="5.4"/>
    <n v="24.3"/>
    <n v="27.3"/>
    <n v="1.1000000000000001"/>
    <n v="0"/>
    <n v="0"/>
    <n v="123"/>
    <n v="44"/>
    <n v="2.6"/>
    <n v="84"/>
    <n v="0.28000000000000369"/>
    <n v="86"/>
    <n v="0.57333333333333059"/>
    <n v="24"/>
    <n v="0.53333333333333266"/>
    <n v="27"/>
    <n v="0.9"/>
    <n v="11"/>
    <n v="0.73333333333333339"/>
    <n v="5"/>
    <n v="0.50000000000000011"/>
    <n v="0"/>
    <x v="8"/>
  </r>
  <r>
    <s v="SHELL"/>
    <s v="DIWA3"/>
    <d v="2011-09-28T00:00:00"/>
    <s v="SIN"/>
    <s v="UPA400"/>
    <x v="37"/>
    <d v="2016-02-06T00:00:00"/>
    <n v="908790"/>
    <n v="42112"/>
    <n v="0"/>
    <n v="13"/>
    <m/>
    <n v="2"/>
    <n v="5.9"/>
    <m/>
    <m/>
    <n v="0.38"/>
    <m/>
    <n v="752"/>
    <n v="247"/>
    <n v="8"/>
    <n v="1"/>
    <n v="58"/>
    <n v="25"/>
    <n v="2"/>
    <n v="2"/>
    <n v="2"/>
    <n v="39"/>
    <n v="8"/>
    <n v="2"/>
    <n v="752"/>
    <n v="1.5"/>
    <n v="247"/>
    <n v="1"/>
    <n v="58"/>
    <n v="1"/>
    <n v="25"/>
    <n v="0.83333333333333337"/>
    <n v="8"/>
    <n v="0.53333333333333344"/>
    <n v="1"/>
    <n v="0.10000000000000014"/>
    <n v="1"/>
    <x v="0"/>
  </r>
  <r>
    <m/>
    <s v="DIWA3"/>
    <d v="2011-09-28T00:00:00"/>
    <s v="SIN"/>
    <s v="UPA400"/>
    <x v="37"/>
    <d v="2015-07-23T00:00:00"/>
    <n v="866678"/>
    <n v="775121"/>
    <n v="0"/>
    <n v="24"/>
    <m/>
    <n v="4"/>
    <n v="5.7"/>
    <m/>
    <m/>
    <n v="0.28999999999999998"/>
    <m/>
    <n v="1515"/>
    <n v="257"/>
    <n v="16"/>
    <n v="1"/>
    <n v="107"/>
    <n v="66"/>
    <n v="3"/>
    <n v="3"/>
    <n v="4"/>
    <n v="32"/>
    <n v="7"/>
    <n v="3"/>
    <n v="1515"/>
    <n v="1.5"/>
    <n v="257"/>
    <n v="1"/>
    <n v="107"/>
    <n v="1"/>
    <n v="66"/>
    <n v="1"/>
    <n v="16"/>
    <n v="1"/>
    <n v="1"/>
    <n v="0.10000000000000014"/>
    <n v="0"/>
    <x v="1"/>
  </r>
  <r>
    <s v="SHELL"/>
    <s v="DIWA3"/>
    <d v="2011-09-28T00:00:00"/>
    <s v="SIN"/>
    <s v="UPA400"/>
    <x v="37"/>
    <d v="2015-02-17T00:00:00"/>
    <n v="862769"/>
    <n v="48145"/>
    <n v="0"/>
    <n v="8"/>
    <m/>
    <n v="2"/>
    <n v="5.9260000000000002"/>
    <n v="27.52"/>
    <n v="1.34"/>
    <n v="0.34"/>
    <m/>
    <n v="254"/>
    <n v="65"/>
    <n v="5"/>
    <n v="0"/>
    <n v="11"/>
    <n v="32"/>
    <n v="0"/>
    <m/>
    <n v="1"/>
    <n v="34"/>
    <n v="3"/>
    <n v="0"/>
    <n v="254"/>
    <n v="0.84666666666666823"/>
    <n v="65"/>
    <n v="0.4333333333333303"/>
    <n v="11"/>
    <n v="0.24444444444444399"/>
    <n v="32"/>
    <n v="1"/>
    <n v="5"/>
    <n v="0.33333333333333348"/>
    <n v="0"/>
    <n v="1.3877787807814457E-16"/>
    <n v="0"/>
    <x v="2"/>
  </r>
  <r>
    <s v="CASTROL"/>
    <s v="DIWA3"/>
    <d v="2011-09-28T00:00:00"/>
    <s v="SIN"/>
    <s v="UPA400"/>
    <x v="37"/>
    <d v="2014-12-17T00:00:00"/>
    <n v="855250"/>
    <n v="40626"/>
    <n v="0"/>
    <n v="3"/>
    <m/>
    <n v="1"/>
    <n v="5.9"/>
    <m/>
    <m/>
    <n v="0.42"/>
    <m/>
    <n v="436"/>
    <n v="66"/>
    <n v="8"/>
    <n v="0"/>
    <n v="8"/>
    <n v="40"/>
    <n v="1"/>
    <n v="0"/>
    <n v="1"/>
    <n v="28"/>
    <n v="4"/>
    <n v="0"/>
    <n v="436"/>
    <n v="1.3"/>
    <n v="66"/>
    <n v="0.43999999999999695"/>
    <n v="8"/>
    <n v="0.17777777777777731"/>
    <n v="40"/>
    <n v="1"/>
    <n v="8"/>
    <n v="0.53333333333333344"/>
    <n v="0"/>
    <n v="1.3877787807814457E-16"/>
    <n v="0"/>
    <x v="3"/>
  </r>
  <r>
    <s v="CASTROL"/>
    <s v="DIWA3"/>
    <d v="2011-09-28T00:00:00"/>
    <s v="SIN"/>
    <s v="UPA400"/>
    <x v="37"/>
    <d v="2014-05-07T00:00:00"/>
    <n v="800610"/>
    <n v="33760"/>
    <n v="0"/>
    <n v="4"/>
    <m/>
    <n v="3"/>
    <n v="6.2"/>
    <m/>
    <m/>
    <n v="0.88"/>
    <m/>
    <n v="370"/>
    <n v="78"/>
    <n v="10"/>
    <n v="0"/>
    <n v="11"/>
    <n v="29"/>
    <n v="0"/>
    <n v="0"/>
    <n v="1"/>
    <n v="32"/>
    <n v="4"/>
    <n v="0"/>
    <n v="370"/>
    <n v="1.3"/>
    <n v="78"/>
    <n v="0.51999999999999691"/>
    <n v="11"/>
    <n v="0.24444444444444399"/>
    <n v="29"/>
    <n v="0.96666666666666667"/>
    <n v="10"/>
    <n v="0.66666666666666674"/>
    <n v="0"/>
    <n v="1.3877787807814457E-16"/>
    <n v="0"/>
    <x v="4"/>
  </r>
  <r>
    <s v="CASTROL"/>
    <s v="DIWA3"/>
    <d v="2011-09-28T00:00:00"/>
    <s v="SIN"/>
    <s v="UPA400"/>
    <x v="37"/>
    <d v="2013-12-20T00:00:00"/>
    <n v="766850"/>
    <n v="119502"/>
    <n v="0"/>
    <n v="5"/>
    <m/>
    <n v="6"/>
    <n v="7.1"/>
    <n v="36.799999999999997"/>
    <n v="0.4"/>
    <n v="0.1"/>
    <s v="Clara"/>
    <n v="675"/>
    <n v="120"/>
    <n v="16"/>
    <n v="0"/>
    <n v="18"/>
    <n v="44"/>
    <n v="0"/>
    <n v="0"/>
    <n v="0"/>
    <n v="32"/>
    <n v="11"/>
    <n v="1"/>
    <n v="675"/>
    <n v="1"/>
    <n v="120"/>
    <n v="0.79999999999999871"/>
    <n v="18"/>
    <n v="0.39999999999999941"/>
    <n v="44"/>
    <n v="1"/>
    <n v="16"/>
    <n v="1"/>
    <n v="0"/>
    <n v="1.3877787807814457E-16"/>
    <n v="0"/>
    <x v="5"/>
  </r>
  <r>
    <s v="CASTROL"/>
    <s v="DIWA3"/>
    <d v="2011-09-28T00:00:00"/>
    <s v="SIN"/>
    <s v="UPA400"/>
    <x v="37"/>
    <d v="2013-08-03T00:00:00"/>
    <n v="736575"/>
    <n v="89227"/>
    <n v="0"/>
    <n v="6"/>
    <n v="-1"/>
    <n v="8"/>
    <n v="7.1"/>
    <n v="37.1"/>
    <n v="0.1"/>
    <n v="0.1"/>
    <s v="Clara"/>
    <n v="712"/>
    <n v="86"/>
    <n v="18"/>
    <n v="1"/>
    <n v="16"/>
    <n v="40"/>
    <n v="0"/>
    <n v="1"/>
    <n v="-1"/>
    <n v="31"/>
    <n v="10"/>
    <n v="1"/>
    <n v="712"/>
    <n v="1.5"/>
    <n v="86"/>
    <n v="0.57333333333333059"/>
    <n v="16"/>
    <n v="0.35555555555555501"/>
    <n v="40"/>
    <n v="1"/>
    <n v="18"/>
    <n v="1"/>
    <n v="1"/>
    <n v="0.10000000000000014"/>
    <n v="0"/>
    <x v="6"/>
  </r>
  <r>
    <s v="SHELL"/>
    <s v="DIWA3"/>
    <d v="2011-09-28T00:00:00"/>
    <s v="SIN"/>
    <s v="UPA400"/>
    <x v="37"/>
    <d v="2012-08-18T00:00:00"/>
    <n v="619516"/>
    <n v="85226"/>
    <n v="0"/>
    <n v="0"/>
    <n v="0"/>
    <n v="11.7"/>
    <n v="7"/>
    <n v="36.200000000000003"/>
    <m/>
    <n v="-1"/>
    <s v="Oscura"/>
    <n v="153.4"/>
    <n v="144.6"/>
    <n v="22.7"/>
    <n v="3.7"/>
    <n v="18"/>
    <n v="29.1"/>
    <n v="1.3"/>
    <n v="0.8"/>
    <n v="0"/>
    <n v="279.5"/>
    <n v="32.1"/>
    <n v="1.4"/>
    <n v="153"/>
    <n v="0.510000000000005"/>
    <n v="145"/>
    <n v="0.96666666666666645"/>
    <n v="18"/>
    <n v="0.39999999999999941"/>
    <n v="29"/>
    <n v="0.96666666666666667"/>
    <n v="23"/>
    <n v="1"/>
    <n v="4"/>
    <n v="0.40000000000000013"/>
    <n v="0"/>
    <x v="7"/>
  </r>
  <r>
    <s v="CASTROL"/>
    <s v="DIWA3"/>
    <d v="2009-02-17T00:00:00"/>
    <s v="SIN"/>
    <s v="UPA400"/>
    <x v="38"/>
    <d v="2015-02-19T00:00:00"/>
    <n v="859330"/>
    <n v="12053"/>
    <n v="0"/>
    <n v="4"/>
    <m/>
    <n v="2"/>
    <n v="6.3630000000000004"/>
    <n v="29.38"/>
    <n v="1.3"/>
    <n v="0.39"/>
    <m/>
    <n v="33"/>
    <n v="78"/>
    <n v="20"/>
    <n v="1"/>
    <n v="6"/>
    <n v="2"/>
    <n v="0"/>
    <m/>
    <n v="0"/>
    <n v="29"/>
    <n v="2"/>
    <n v="0"/>
    <n v="33"/>
    <n v="0.11000000000000376"/>
    <n v="78"/>
    <n v="0.51999999999999691"/>
    <n v="6"/>
    <n v="0.13333333333333286"/>
    <n v="2"/>
    <n v="6.6666666666666874E-2"/>
    <n v="20"/>
    <n v="1"/>
    <n v="1"/>
    <n v="0.10000000000000014"/>
    <n v="1"/>
    <x v="0"/>
  </r>
  <r>
    <s v="CASTROL"/>
    <s v="DIWA3"/>
    <d v="2009-02-17T00:00:00"/>
    <s v="SIN"/>
    <s v="UPA400"/>
    <x v="38"/>
    <d v="2014-11-26T00:00:00"/>
    <n v="838364"/>
    <n v="104243"/>
    <n v="0"/>
    <n v="7"/>
    <m/>
    <n v="7"/>
    <n v="6.6"/>
    <n v="33.700000000000003"/>
    <n v="1.39"/>
    <n v="0.04"/>
    <m/>
    <n v="101"/>
    <n v="221"/>
    <n v="162"/>
    <n v="1"/>
    <n v="21"/>
    <n v="8"/>
    <n v="1"/>
    <n v="2"/>
    <n v="0"/>
    <n v="46"/>
    <n v="9"/>
    <n v="1"/>
    <n v="101"/>
    <n v="0.33666666666667072"/>
    <n v="221"/>
    <n v="1"/>
    <n v="21"/>
    <n v="0.46666666666666601"/>
    <n v="8"/>
    <n v="0.26666666666666683"/>
    <n v="162"/>
    <n v="1"/>
    <n v="1"/>
    <n v="0.10000000000000014"/>
    <n v="0"/>
    <x v="1"/>
  </r>
  <r>
    <s v="CASTROL"/>
    <s v="DIWA3"/>
    <d v="2009-02-17T00:00:00"/>
    <s v="SIN"/>
    <s v="UPA400"/>
    <x v="38"/>
    <d v="2014-06-21T00:00:00"/>
    <n v="796394"/>
    <n v="62273"/>
    <n v="0"/>
    <n v="6"/>
    <m/>
    <n v="12"/>
    <n v="7.1"/>
    <n v="35.9"/>
    <n v="0.91"/>
    <n v="0.05"/>
    <s v="   CLARA"/>
    <n v="53"/>
    <n v="146"/>
    <n v="164"/>
    <n v="1"/>
    <n v="20"/>
    <n v="4"/>
    <n v="1"/>
    <n v="1"/>
    <n v="0"/>
    <n v="36"/>
    <n v="7"/>
    <n v="1"/>
    <n v="53"/>
    <n v="0.1766666666666703"/>
    <n v="146"/>
    <n v="0.97333333333333316"/>
    <n v="20"/>
    <n v="0.44444444444444381"/>
    <n v="4"/>
    <n v="0.13333333333333353"/>
    <n v="164"/>
    <n v="1"/>
    <n v="1"/>
    <n v="0.10000000000000014"/>
    <n v="0"/>
    <x v="2"/>
  </r>
  <r>
    <s v="SHELL"/>
    <s v="DIWA3"/>
    <d v="2009-02-17T00:00:00"/>
    <s v="SIN"/>
    <s v="UPA400"/>
    <x v="38"/>
    <d v="2013-03-19T00:00:00"/>
    <n v="701186"/>
    <n v="53838"/>
    <n v="0"/>
    <n v="1.8"/>
    <n v="0"/>
    <n v="8.1"/>
    <n v="6.8"/>
    <n v="37.5"/>
    <m/>
    <n v="-1"/>
    <s v="Oscura"/>
    <n v="418.7"/>
    <n v="59"/>
    <n v="12.9"/>
    <n v="2"/>
    <n v="14.4"/>
    <n v="43.4"/>
    <n v="1.2"/>
    <n v="0"/>
    <n v="0"/>
    <n v="79.7"/>
    <n v="26.6"/>
    <n v="1.8"/>
    <n v="419"/>
    <n v="1.3"/>
    <n v="59"/>
    <n v="0.39333333333333037"/>
    <n v="14"/>
    <n v="0.31111111111111062"/>
    <n v="43"/>
    <n v="1"/>
    <n v="13"/>
    <n v="0.8666666666666667"/>
    <n v="2"/>
    <n v="0.20000000000000015"/>
    <n v="0"/>
    <x v="3"/>
  </r>
  <r>
    <s v="SHELL"/>
    <s v="DIWA3"/>
    <d v="2009-02-17T00:00:00"/>
    <s v="SIN"/>
    <s v="UPA400"/>
    <x v="38"/>
    <d v="2012-11-17T00:00:00"/>
    <n v="675909"/>
    <n v="28561"/>
    <n v="0"/>
    <n v="0"/>
    <n v="0.1"/>
    <n v="8.5"/>
    <n v="7"/>
    <n v="38.6"/>
    <m/>
    <n v="0"/>
    <s v="Oscura"/>
    <n v="0"/>
    <n v="3.3"/>
    <n v="14.5"/>
    <n v="2.5"/>
    <n v="4.8"/>
    <n v="48.5"/>
    <n v="1.3"/>
    <n v="1.9"/>
    <n v="0"/>
    <n v="28.1"/>
    <n v="24.1"/>
    <n v="1.2"/>
    <n v="0"/>
    <n v="3.8380756905986857E-15"/>
    <n v="3"/>
    <n v="1.999999999999752E-2"/>
    <n v="5"/>
    <n v="0.11111111111111063"/>
    <n v="49"/>
    <n v="1"/>
    <n v="15"/>
    <n v="1"/>
    <n v="3"/>
    <n v="0.30000000000000016"/>
    <n v="0"/>
    <x v="4"/>
  </r>
  <r>
    <s v="SHELL"/>
    <s v="DIWA3"/>
    <d v="2009-02-17T00:00:00"/>
    <s v="SIN"/>
    <s v="UPA400"/>
    <x v="38"/>
    <d v="2012-08-03T00:00:00"/>
    <n v="647348"/>
    <n v="188708"/>
    <n v="0"/>
    <n v="0"/>
    <n v="0"/>
    <n v="27.2"/>
    <n v="7"/>
    <n v="36.700000000000003"/>
    <m/>
    <n v="-1"/>
    <s v="Oscura"/>
    <n v="0"/>
    <n v="95.2"/>
    <n v="58.3"/>
    <n v="3.4"/>
    <n v="9.8000000000000007"/>
    <n v="95.7"/>
    <n v="0.8"/>
    <n v="1.7"/>
    <n v="0"/>
    <n v="121.2"/>
    <n v="45.7"/>
    <n v="2.2999999999999998"/>
    <n v="0"/>
    <n v="3.8380756905986857E-15"/>
    <n v="95"/>
    <n v="0.63333333333333097"/>
    <n v="10"/>
    <n v="0.22222222222222177"/>
    <n v="96"/>
    <n v="1"/>
    <n v="58"/>
    <n v="1"/>
    <n v="3"/>
    <n v="0.30000000000000016"/>
    <n v="0"/>
    <x v="5"/>
  </r>
  <r>
    <m/>
    <s v="DIWA3"/>
    <d v="2010-03-23T00:00:00"/>
    <s v="SIN"/>
    <s v="UPA400"/>
    <x v="39"/>
    <d v="2015-11-11T00:00:00"/>
    <n v="902387"/>
    <n v="87763"/>
    <n v="0"/>
    <n v="11"/>
    <m/>
    <n v="6"/>
    <n v="5.8"/>
    <m/>
    <m/>
    <n v="0.5"/>
    <m/>
    <n v="930"/>
    <n v="177"/>
    <n v="8"/>
    <n v="0"/>
    <n v="20"/>
    <n v="64"/>
    <n v="0"/>
    <n v="1"/>
    <n v="3"/>
    <n v="37"/>
    <n v="7"/>
    <n v="2"/>
    <n v="930"/>
    <n v="1.5"/>
    <n v="177"/>
    <n v="1"/>
    <n v="20"/>
    <n v="0.44444444444444381"/>
    <n v="64"/>
    <n v="1"/>
    <n v="8"/>
    <n v="0.53333333333333344"/>
    <n v="0"/>
    <n v="1.3877787807814457E-16"/>
    <n v="1"/>
    <x v="0"/>
  </r>
  <r>
    <s v="CASTROL"/>
    <s v="DIWA3"/>
    <d v="2010-03-23T00:00:00"/>
    <s v="SIN"/>
    <s v="UPA400"/>
    <x v="39"/>
    <d v="2015-04-01T00:00:00"/>
    <n v="856041"/>
    <n v="43779"/>
    <n v="0"/>
    <n v="5"/>
    <m/>
    <n v="9"/>
    <n v="5.9"/>
    <m/>
    <m/>
    <n v="0.19"/>
    <m/>
    <n v="155"/>
    <n v="91"/>
    <n v="2"/>
    <n v="0"/>
    <n v="14"/>
    <n v="11"/>
    <n v="0"/>
    <n v="0"/>
    <n v="1"/>
    <n v="44"/>
    <n v="8"/>
    <n v="1"/>
    <n v="155"/>
    <n v="0.5166666666666716"/>
    <n v="91"/>
    <n v="0.60666666666666413"/>
    <n v="14"/>
    <n v="0.31111111111111062"/>
    <n v="11"/>
    <n v="0.36666666666666681"/>
    <n v="2"/>
    <n v="0.13333333333333353"/>
    <n v="0"/>
    <n v="1.3877787807814457E-16"/>
    <n v="0"/>
    <x v="1"/>
  </r>
  <r>
    <s v="CASTROL"/>
    <s v="DIWA3"/>
    <d v="2010-03-23T00:00:00"/>
    <s v="SIN"/>
    <s v="UPA400"/>
    <x v="39"/>
    <d v="2015-02-21T00:00:00"/>
    <n v="846091"/>
    <n v="33829"/>
    <n v="0"/>
    <n v="3"/>
    <m/>
    <n v="11"/>
    <n v="6.0810000000000004"/>
    <n v="28.81"/>
    <n v="1.22"/>
    <n v="0.19"/>
    <m/>
    <n v="86"/>
    <n v="66"/>
    <n v="2"/>
    <n v="0"/>
    <n v="9"/>
    <n v="9"/>
    <n v="0"/>
    <m/>
    <n v="0"/>
    <n v="46"/>
    <n v="5"/>
    <n v="1"/>
    <n v="86"/>
    <n v="0.2866666666666704"/>
    <n v="66"/>
    <n v="0.43999999999999695"/>
    <n v="9"/>
    <n v="0.19999999999999954"/>
    <n v="9"/>
    <n v="0.30000000000000016"/>
    <n v="2"/>
    <n v="0.13333333333333353"/>
    <n v="0"/>
    <n v="1.3877787807814457E-16"/>
    <n v="0"/>
    <x v="2"/>
  </r>
  <r>
    <s v="CASTROL"/>
    <s v="DIWA3"/>
    <d v="2010-03-23T00:00:00"/>
    <s v="SIN"/>
    <s v="UPA400"/>
    <x v="39"/>
    <d v="2014-12-19T00:00:00"/>
    <n v="833190"/>
    <n v="20928"/>
    <n v="0"/>
    <n v="4"/>
    <m/>
    <n v="9"/>
    <n v="6.2"/>
    <m/>
    <m/>
    <n v="0.2"/>
    <m/>
    <n v="77"/>
    <n v="63"/>
    <n v="3"/>
    <n v="0"/>
    <n v="7"/>
    <n v="8"/>
    <n v="0"/>
    <n v="0"/>
    <n v="1"/>
    <n v="50"/>
    <n v="7"/>
    <n v="1"/>
    <n v="77"/>
    <n v="0.25666666666667021"/>
    <n v="63"/>
    <n v="0.41999999999999699"/>
    <n v="7"/>
    <n v="0.15555555555555509"/>
    <n v="8"/>
    <n v="0.26666666666666683"/>
    <n v="3"/>
    <n v="0.20000000000000018"/>
    <n v="0"/>
    <n v="1.3877787807814457E-16"/>
    <n v="0"/>
    <x v="3"/>
  </r>
  <r>
    <s v="CASTROL"/>
    <s v="DIWA3"/>
    <d v="2010-03-23T00:00:00"/>
    <s v="SIN"/>
    <s v="UPA400"/>
    <x v="39"/>
    <d v="2014-06-02T00:00:00"/>
    <n v="786729"/>
    <n v="31266"/>
    <n v="0"/>
    <n v="5"/>
    <m/>
    <n v="3"/>
    <n v="6.1"/>
    <m/>
    <m/>
    <n v="0.31"/>
    <m/>
    <n v="152"/>
    <n v="150"/>
    <n v="5"/>
    <n v="1"/>
    <n v="5"/>
    <n v="14"/>
    <n v="0"/>
    <n v="0"/>
    <n v="0"/>
    <n v="42"/>
    <n v="3"/>
    <n v="0"/>
    <n v="152"/>
    <n v="0.50666666666667171"/>
    <n v="150"/>
    <n v="1"/>
    <n v="5"/>
    <n v="0.11111111111111063"/>
    <n v="14"/>
    <n v="0.46666666666666679"/>
    <n v="5"/>
    <n v="0.33333333333333348"/>
    <n v="1"/>
    <n v="0.10000000000000014"/>
    <n v="0"/>
    <x v="4"/>
  </r>
  <r>
    <s v="SHELL"/>
    <s v="DIWA3"/>
    <d v="2010-03-23T00:00:00"/>
    <s v="SIN"/>
    <s v="UPA400"/>
    <x v="39"/>
    <d v="2014-02-28T00:00:00"/>
    <n v="766621"/>
    <n v="32500"/>
    <n v="0"/>
    <n v="5"/>
    <m/>
    <n v="10"/>
    <n v="7.1"/>
    <n v="36.299999999999997"/>
    <n v="1"/>
    <n v="0.1"/>
    <s v="Clara"/>
    <n v="40"/>
    <n v="97"/>
    <n v="176"/>
    <n v="1"/>
    <n v="19"/>
    <n v="2"/>
    <n v="1"/>
    <n v="1"/>
    <n v="0"/>
    <n v="28"/>
    <n v="5"/>
    <n v="1"/>
    <n v="40"/>
    <n v="0.13333333333333705"/>
    <n v="97"/>
    <n v="0.64666666666666439"/>
    <n v="19"/>
    <n v="0.42222222222222161"/>
    <n v="2"/>
    <n v="6.6666666666666874E-2"/>
    <n v="176"/>
    <n v="1"/>
    <n v="1"/>
    <n v="0.10000000000000014"/>
    <n v="0"/>
    <x v="5"/>
  </r>
  <r>
    <s v="SHELL"/>
    <s v="DIWA3"/>
    <d v="2010-03-23T00:00:00"/>
    <s v="SIN"/>
    <s v="UPA400"/>
    <x v="39"/>
    <d v="2013-05-07T00:00:00"/>
    <n v="697306"/>
    <n v="60861"/>
    <n v="0"/>
    <n v="1.8"/>
    <n v="0"/>
    <n v="7.9"/>
    <n v="7.1"/>
    <n v="37.200000000000003"/>
    <m/>
    <n v="-1"/>
    <s v="Oscura"/>
    <n v="69"/>
    <n v="48"/>
    <n v="2.7"/>
    <n v="2.5"/>
    <n v="6.2"/>
    <n v="13.1"/>
    <n v="0.9"/>
    <n v="0"/>
    <n v="0"/>
    <n v="119.1"/>
    <n v="30.4"/>
    <n v="0.2"/>
    <n v="69"/>
    <n v="0.23000000000000353"/>
    <n v="48"/>
    <n v="0.31999999999999718"/>
    <n v="6"/>
    <n v="0.13333333333333286"/>
    <n v="13"/>
    <n v="0.43333333333333346"/>
    <n v="3"/>
    <n v="0.20000000000000018"/>
    <n v="3"/>
    <n v="0.30000000000000016"/>
    <n v="0"/>
    <x v="6"/>
  </r>
  <r>
    <s v="SHELL"/>
    <s v="DIWA3"/>
    <d v="2010-03-23T00:00:00"/>
    <s v="SIN"/>
    <s v="UPA400"/>
    <x v="39"/>
    <d v="2012-12-04T00:00:00"/>
    <n v="667261"/>
    <n v="30816"/>
    <n v="0"/>
    <n v="0"/>
    <n v="0"/>
    <n v="2.4"/>
    <n v="7"/>
    <n v="32.299999999999997"/>
    <m/>
    <n v="-1"/>
    <s v="Oscura"/>
    <n v="43.7"/>
    <n v="2.2999999999999998"/>
    <n v="2.1"/>
    <n v="1.3"/>
    <n v="3.9"/>
    <n v="10.4"/>
    <n v="1.2"/>
    <n v="1.2"/>
    <n v="0"/>
    <n v="39.700000000000003"/>
    <n v="20.8"/>
    <n v="0.3"/>
    <n v="44"/>
    <n v="0.14666666666667036"/>
    <n v="2"/>
    <n v="1.3333333333330852E-2"/>
    <n v="4"/>
    <n v="8.8888888888888407E-2"/>
    <n v="10"/>
    <n v="0.33339999999999997"/>
    <n v="2"/>
    <n v="0.13333333333333353"/>
    <n v="1"/>
    <n v="0.10000000000000014"/>
    <n v="0"/>
    <x v="7"/>
  </r>
  <r>
    <s v="CASTROL"/>
    <s v="DIWA3"/>
    <d v="2010-03-23T00:00:00"/>
    <s v="SIN"/>
    <s v="UPA400"/>
    <x v="39"/>
    <d v="2012-08-09T00:00:00"/>
    <n v="636445"/>
    <n v="182729"/>
    <n v="0"/>
    <n v="0"/>
    <n v="0"/>
    <n v="9.3000000000000007"/>
    <n v="6.8"/>
    <n v="34.5"/>
    <m/>
    <n v="-1"/>
    <s v="Oscura"/>
    <n v="250"/>
    <n v="55.6"/>
    <n v="11.8"/>
    <n v="2.6"/>
    <n v="9.1999999999999993"/>
    <n v="25.1"/>
    <n v="0.9"/>
    <n v="1"/>
    <n v="0"/>
    <n v="161.80000000000001"/>
    <n v="36.1"/>
    <n v="0.9"/>
    <n v="250"/>
    <n v="0.83333333333333504"/>
    <n v="56"/>
    <n v="0.37333333333333041"/>
    <n v="9"/>
    <n v="0.19999999999999954"/>
    <n v="25"/>
    <n v="0.83333333333333337"/>
    <n v="12"/>
    <n v="0.8"/>
    <n v="3"/>
    <n v="0.30000000000000016"/>
    <n v="0"/>
    <x v="8"/>
  </r>
  <r>
    <m/>
    <s v="DIWA3"/>
    <d v="2013-09-16T00:00:00"/>
    <s v="SIN"/>
    <s v="UPA400"/>
    <x v="40"/>
    <d v="2015-11-25T00:00:00"/>
    <n v="919064"/>
    <n v="71787"/>
    <n v="0"/>
    <n v="6"/>
    <m/>
    <n v="2"/>
    <n v="5.9"/>
    <m/>
    <m/>
    <n v="0.37"/>
    <m/>
    <n v="58"/>
    <n v="252"/>
    <n v="12"/>
    <n v="2"/>
    <n v="15"/>
    <n v="6"/>
    <n v="0"/>
    <n v="2"/>
    <n v="0"/>
    <n v="64"/>
    <n v="29"/>
    <n v="1"/>
    <n v="58"/>
    <n v="0.19333333333333694"/>
    <n v="252"/>
    <n v="1"/>
    <n v="15"/>
    <n v="0.33333333333333282"/>
    <n v="6"/>
    <n v="0.20000000000000018"/>
    <n v="12"/>
    <n v="0.8"/>
    <n v="2"/>
    <n v="0.20000000000000015"/>
    <n v="1"/>
    <x v="0"/>
  </r>
  <r>
    <m/>
    <s v="DIWA3"/>
    <d v="2013-09-16T00:00:00"/>
    <s v="SIN"/>
    <s v="UPA400"/>
    <x v="40"/>
    <d v="2015-07-27T00:00:00"/>
    <n v="892985"/>
    <n v="45708"/>
    <n v="0"/>
    <n v="5"/>
    <m/>
    <n v="2"/>
    <n v="5.9"/>
    <m/>
    <m/>
    <n v="0.3"/>
    <m/>
    <n v="46"/>
    <n v="185"/>
    <n v="20"/>
    <n v="2"/>
    <n v="11"/>
    <n v="4"/>
    <n v="1"/>
    <n v="2"/>
    <n v="0"/>
    <n v="34"/>
    <n v="4"/>
    <n v="1"/>
    <n v="46"/>
    <n v="0.15333333333333701"/>
    <n v="185"/>
    <n v="1"/>
    <n v="11"/>
    <n v="0.24444444444444399"/>
    <n v="4"/>
    <n v="0.13333333333333353"/>
    <n v="20"/>
    <n v="1"/>
    <n v="2"/>
    <n v="0.20000000000000015"/>
    <n v="0"/>
    <x v="1"/>
  </r>
  <r>
    <s v="CASTROL"/>
    <s v="DIWA3"/>
    <d v="2013-09-16T00:00:00"/>
    <s v="SIN"/>
    <s v="UPA400"/>
    <x v="40"/>
    <d v="2015-02-23T00:00:00"/>
    <n v="774581"/>
    <n v="45977"/>
    <n v="0"/>
    <n v="8"/>
    <m/>
    <n v="2"/>
    <n v="5.8639999999999999"/>
    <n v="27.39"/>
    <n v="1.22"/>
    <n v="0.25"/>
    <m/>
    <n v="105"/>
    <n v="139"/>
    <n v="4"/>
    <n v="0"/>
    <n v="13"/>
    <n v="12"/>
    <n v="0"/>
    <m/>
    <n v="0"/>
    <n v="34"/>
    <n v="4"/>
    <n v="1"/>
    <n v="105"/>
    <n v="0.35000000000000414"/>
    <n v="139"/>
    <n v="0.92666666666666619"/>
    <n v="13"/>
    <n v="0.28888888888888842"/>
    <n v="12"/>
    <n v="0.40000000000000013"/>
    <n v="4"/>
    <n v="0.26666666666666683"/>
    <n v="0"/>
    <n v="1.3877787807814457E-16"/>
    <n v="0"/>
    <x v="2"/>
  </r>
  <r>
    <s v="CASTROL"/>
    <s v="DIWA3"/>
    <d v="2013-09-16T00:00:00"/>
    <s v="SIN"/>
    <s v="UPA400"/>
    <x v="40"/>
    <d v="2014-06-02T00:00:00"/>
    <n v="724709"/>
    <n v="30194"/>
    <n v="0"/>
    <n v="7"/>
    <m/>
    <n v="4"/>
    <n v="6.1"/>
    <m/>
    <m/>
    <n v="0.78"/>
    <m/>
    <n v="176"/>
    <n v="135"/>
    <n v="13"/>
    <n v="0"/>
    <n v="12"/>
    <n v="18"/>
    <n v="0"/>
    <n v="0"/>
    <n v="1"/>
    <n v="41"/>
    <n v="12"/>
    <n v="2"/>
    <n v="176"/>
    <n v="0.58666666666667089"/>
    <n v="135"/>
    <n v="0.89999999999999936"/>
    <n v="12"/>
    <n v="0.26666666666666622"/>
    <n v="18"/>
    <n v="0.60000000000000009"/>
    <n v="13"/>
    <n v="0.8666666666666667"/>
    <n v="0"/>
    <n v="1.3877787807814457E-16"/>
    <n v="0"/>
    <x v="3"/>
  </r>
  <r>
    <s v="SHELL"/>
    <s v="DIWA3"/>
    <d v="2013-09-16T00:00:00"/>
    <s v="SIN"/>
    <s v="UPA400"/>
    <x v="40"/>
    <d v="2014-01-31T00:00:00"/>
    <n v="755463"/>
    <n v="118591"/>
    <n v="0"/>
    <n v="5"/>
    <m/>
    <n v="7"/>
    <n v="7.2"/>
    <n v="37.4"/>
    <n v="1.1000000000000001"/>
    <n v="0.1"/>
    <s v="Clara"/>
    <n v="340"/>
    <n v="300"/>
    <n v="6"/>
    <n v="2"/>
    <n v="14"/>
    <n v="20"/>
    <n v="0"/>
    <n v="2"/>
    <n v="0"/>
    <n v="36"/>
    <n v="9"/>
    <n v="1"/>
    <n v="340"/>
    <n v="1.3"/>
    <n v="300"/>
    <n v="1"/>
    <n v="14"/>
    <n v="0.31111111111111062"/>
    <n v="20"/>
    <n v="0.66666666666666674"/>
    <n v="6"/>
    <n v="0.40000000000000013"/>
    <n v="2"/>
    <n v="0.20000000000000015"/>
    <n v="0"/>
    <x v="4"/>
  </r>
  <r>
    <s v="CASTROL"/>
    <s v="DIWA3"/>
    <d v="2013-09-16T00:00:00"/>
    <s v="SIN"/>
    <s v="UPA400"/>
    <x v="40"/>
    <d v="2013-10-08T00:00:00"/>
    <n v="730603"/>
    <n v="93731"/>
    <n v="0"/>
    <n v="4"/>
    <n v="0"/>
    <n v="7"/>
    <n v="7.1"/>
    <n v="37.5"/>
    <n v="1"/>
    <n v="0.1"/>
    <s v="Clara"/>
    <n v="200"/>
    <n v="158"/>
    <n v="7"/>
    <n v="1"/>
    <n v="10"/>
    <n v="15"/>
    <n v="0"/>
    <n v="1"/>
    <n v="0"/>
    <n v="33"/>
    <n v="6"/>
    <n v="1"/>
    <n v="200"/>
    <n v="0.66666666666667007"/>
    <n v="158"/>
    <n v="1"/>
    <n v="10"/>
    <n v="0.22222222222222177"/>
    <n v="15"/>
    <n v="0.50000000000000011"/>
    <n v="7"/>
    <n v="0.46666666666666679"/>
    <n v="1"/>
    <n v="0.10000000000000014"/>
    <n v="0"/>
    <x v="5"/>
  </r>
  <r>
    <s v="CASTROL"/>
    <s v="DIWA3"/>
    <d v="2013-09-16T00:00:00"/>
    <s v="CON"/>
    <s v="UPA400"/>
    <x v="40"/>
    <d v="2013-05-31T00:00:00"/>
    <n v="700147"/>
    <n v="63275"/>
    <n v="0"/>
    <n v="62"/>
    <n v="0"/>
    <n v="15.7"/>
    <n v="6.8"/>
    <n v="37.6"/>
    <m/>
    <n v="-1"/>
    <s v="Oscura"/>
    <n v="233"/>
    <n v="96.5"/>
    <n v="5.8"/>
    <n v="2.6"/>
    <n v="7.8"/>
    <n v="21.8"/>
    <n v="1.1000000000000001"/>
    <n v="0"/>
    <n v="0"/>
    <n v="68.7"/>
    <n v="20.6"/>
    <n v="12.2"/>
    <n v="233"/>
    <n v="0.77666666666666895"/>
    <n v="97"/>
    <n v="0.64666666666666439"/>
    <n v="8"/>
    <n v="0.17777777777777731"/>
    <n v="22"/>
    <n v="0.73333333333333339"/>
    <n v="6"/>
    <n v="0.40000000000000013"/>
    <n v="3"/>
    <n v="0.30000000000000016"/>
    <n v="0"/>
    <x v="6"/>
  </r>
  <r>
    <s v="CASTROL"/>
    <s v="DIWA3"/>
    <d v="2013-09-16T00:00:00"/>
    <s v="CON"/>
    <s v="UPA400"/>
    <x v="40"/>
    <d v="2013-01-21T00:00:00"/>
    <n v="666944"/>
    <n v="30072"/>
    <n v="0"/>
    <n v="0.4"/>
    <n v="0"/>
    <n v="19.8"/>
    <n v="8"/>
    <n v="38.799999999999997"/>
    <m/>
    <n v="-1"/>
    <s v="Oscura"/>
    <n v="106.5"/>
    <n v="51.1"/>
    <n v="3.3"/>
    <n v="7.3"/>
    <n v="9.9"/>
    <n v="16.3"/>
    <n v="0.8"/>
    <n v="0"/>
    <n v="0"/>
    <n v="378"/>
    <n v="43.8"/>
    <n v="12.8"/>
    <n v="107"/>
    <n v="0.35666666666667085"/>
    <n v="51"/>
    <n v="0.33999999999999714"/>
    <n v="10"/>
    <n v="0.22222222222222177"/>
    <n v="16"/>
    <n v="0.53333333333333344"/>
    <n v="3"/>
    <n v="0.20000000000000018"/>
    <n v="7"/>
    <n v="0.70000000000000007"/>
    <n v="0"/>
    <x v="7"/>
  </r>
  <r>
    <s v="CASTROL"/>
    <s v="DIWA3"/>
    <d v="2013-09-16T00:00:00"/>
    <s v="CON"/>
    <s v="UPA400"/>
    <x v="40"/>
    <d v="2012-08-09T00:00:00"/>
    <n v="636872"/>
    <n v="182528"/>
    <n v="0"/>
    <n v="0"/>
    <n v="0"/>
    <n v="35.299999999999997"/>
    <n v="6.8"/>
    <n v="37.9"/>
    <m/>
    <n v="-1"/>
    <s v="Oscura"/>
    <n v="0"/>
    <n v="81.8"/>
    <n v="17.100000000000001"/>
    <n v="5.3"/>
    <n v="12.6"/>
    <n v="29.6"/>
    <n v="0.9"/>
    <n v="1.4"/>
    <n v="0"/>
    <n v="96.8"/>
    <n v="32"/>
    <n v="3.1"/>
    <n v="0"/>
    <n v="3.8380756905986857E-15"/>
    <n v="82"/>
    <n v="0.54666666666666375"/>
    <n v="13"/>
    <n v="0.28888888888888842"/>
    <n v="30"/>
    <n v="1"/>
    <n v="17"/>
    <n v="1"/>
    <n v="5"/>
    <n v="0.50000000000000011"/>
    <n v="0"/>
    <x v="8"/>
  </r>
  <r>
    <m/>
    <s v="DIWA3"/>
    <d v="2014-09-04T00:00:00"/>
    <s v="SIN"/>
    <s v="UPA400"/>
    <x v="41"/>
    <d v="2015-10-20T00:00:00"/>
    <n v="903221"/>
    <n v="90959"/>
    <n v="0"/>
    <n v="8"/>
    <m/>
    <n v="12"/>
    <n v="5.7"/>
    <m/>
    <m/>
    <n v="0.24"/>
    <m/>
    <n v="258"/>
    <n v="182"/>
    <n v="4"/>
    <n v="1"/>
    <n v="28"/>
    <n v="23"/>
    <n v="1"/>
    <n v="1"/>
    <n v="1"/>
    <n v="68"/>
    <n v="22"/>
    <n v="1"/>
    <n v="258"/>
    <n v="0.86000000000000143"/>
    <n v="182"/>
    <n v="1"/>
    <n v="28"/>
    <n v="0.62222222222222168"/>
    <n v="23"/>
    <n v="0.76666666666666672"/>
    <n v="4"/>
    <n v="0.26666666666666683"/>
    <n v="1"/>
    <n v="0.10000000000000014"/>
    <n v="1"/>
    <x v="0"/>
  </r>
  <r>
    <s v="SHELL"/>
    <s v="DIWA3"/>
    <d v="2014-09-04T00:00:00"/>
    <s v="SIN"/>
    <s v="UPA400"/>
    <x v="41"/>
    <d v="2015-02-17T00:00:00"/>
    <n v="762543"/>
    <n v="8883"/>
    <n v="0"/>
    <n v="2"/>
    <m/>
    <n v="2"/>
    <n v="6.5049999999999999"/>
    <n v="30.13"/>
    <n v="1.38"/>
    <n v="0.32"/>
    <m/>
    <n v="51"/>
    <n v="34"/>
    <n v="14"/>
    <n v="0"/>
    <n v="6"/>
    <n v="7"/>
    <n v="0"/>
    <m/>
    <n v="0"/>
    <n v="36"/>
    <n v="2"/>
    <n v="0"/>
    <n v="51"/>
    <n v="0.17000000000000365"/>
    <n v="34"/>
    <n v="0.22666666666666402"/>
    <n v="6"/>
    <n v="0.13333333333333286"/>
    <n v="7"/>
    <n v="0.2333333333333335"/>
    <n v="14"/>
    <n v="0.93333333333333335"/>
    <n v="0"/>
    <n v="1.3877787807814457E-16"/>
    <n v="0"/>
    <x v="1"/>
  </r>
  <r>
    <s v="CASTROL"/>
    <s v="DIWA3"/>
    <d v="2014-09-04T00:00:00"/>
    <s v="SIN"/>
    <s v="UPA400"/>
    <x v="41"/>
    <d v="2014-11-11T00:00:00"/>
    <n v="749654"/>
    <n v="102740"/>
    <n v="0"/>
    <n v="5"/>
    <m/>
    <n v="4"/>
    <n v="6.9"/>
    <n v="34.9"/>
    <n v="1.0900000000000001"/>
    <n v="0.03"/>
    <m/>
    <n v="96"/>
    <n v="98"/>
    <n v="12"/>
    <n v="0"/>
    <n v="12"/>
    <n v="13"/>
    <n v="0"/>
    <n v="1"/>
    <n v="1"/>
    <n v="36"/>
    <n v="8"/>
    <n v="1"/>
    <n v="96"/>
    <n v="0.32000000000000395"/>
    <n v="98"/>
    <n v="0.6533333333333311"/>
    <n v="12"/>
    <n v="0.26666666666666622"/>
    <n v="13"/>
    <n v="0.43333333333333346"/>
    <n v="12"/>
    <n v="0.8"/>
    <n v="0"/>
    <n v="1.3877787807814457E-16"/>
    <n v="0"/>
    <x v="2"/>
  </r>
  <r>
    <s v="CASTROL"/>
    <s v="DIWA3"/>
    <d v="2014-09-04T00:00:00"/>
    <s v="CON"/>
    <s v="UPA400"/>
    <x v="41"/>
    <d v="2014-03-24T00:00:00"/>
    <n v="709236"/>
    <n v="62322"/>
    <n v="0"/>
    <n v="4"/>
    <m/>
    <n v="4"/>
    <n v="7.1"/>
    <n v="36.200000000000003"/>
    <n v="1.1299999999999999"/>
    <n v="0.06"/>
    <s v=""/>
    <n v="103"/>
    <n v="101"/>
    <n v="3"/>
    <n v="0"/>
    <n v="10"/>
    <n v="13"/>
    <n v="0"/>
    <n v="0"/>
    <n v="0"/>
    <n v="30"/>
    <n v="4"/>
    <n v="1"/>
    <n v="103"/>
    <n v="0.34333333333333743"/>
    <n v="101"/>
    <n v="0.67333333333333123"/>
    <n v="10"/>
    <n v="0.22222222222222177"/>
    <n v="13"/>
    <n v="0.43333333333333346"/>
    <n v="3"/>
    <n v="0.20000000000000018"/>
    <n v="0"/>
    <n v="1.3877787807814457E-16"/>
    <n v="0"/>
    <x v="3"/>
  </r>
  <r>
    <s v="SHELL"/>
    <s v="DIWA3"/>
    <d v="2014-09-04T00:00:00"/>
    <s v="CON"/>
    <s v="UPA400"/>
    <x v="41"/>
    <d v="2013-11-23T00:00:00"/>
    <n v="694515"/>
    <n v="183091"/>
    <n v="0"/>
    <n v="8"/>
    <n v="0"/>
    <n v="11"/>
    <n v="7.1"/>
    <n v="37.299999999999997"/>
    <n v="0.1"/>
    <n v="0"/>
    <s v="Clara"/>
    <n v="580"/>
    <n v="262"/>
    <n v="40"/>
    <n v="1"/>
    <n v="19"/>
    <n v="33"/>
    <n v="0"/>
    <n v="2"/>
    <n v="0"/>
    <n v="56"/>
    <n v="51"/>
    <n v="5"/>
    <n v="580"/>
    <n v="1"/>
    <n v="262"/>
    <n v="1"/>
    <n v="19"/>
    <n v="0.42222222222222161"/>
    <n v="33"/>
    <n v="1"/>
    <n v="40"/>
    <n v="1"/>
    <n v="1"/>
    <n v="0.10000000000000014"/>
    <n v="0"/>
    <x v="4"/>
  </r>
  <r>
    <s v="CASTROL"/>
    <s v="DIWA3"/>
    <d v="2014-09-04T00:00:00"/>
    <s v="CON"/>
    <s v="UPA400"/>
    <x v="41"/>
    <d v="2013-11-14T00:00:00"/>
    <n v="678047"/>
    <n v="31133"/>
    <n v="0"/>
    <n v="5"/>
    <n v="0"/>
    <n v="3"/>
    <n v="7.2"/>
    <n v="37.5"/>
    <n v="0.5"/>
    <n v="0.1"/>
    <s v="Clara"/>
    <n v="93"/>
    <n v="91"/>
    <n v="5"/>
    <n v="0"/>
    <n v="10"/>
    <n v="16"/>
    <n v="0"/>
    <n v="0"/>
    <n v="0"/>
    <n v="33"/>
    <n v="5"/>
    <n v="1"/>
    <n v="93"/>
    <n v="0.31000000000000388"/>
    <n v="91"/>
    <n v="0.60666666666666413"/>
    <n v="10"/>
    <n v="0.22222222222222177"/>
    <n v="16"/>
    <n v="0.53333333333333344"/>
    <n v="5"/>
    <n v="0.33333333333333348"/>
    <n v="0"/>
    <n v="1.3877787807814457E-16"/>
    <n v="0"/>
    <x v="5"/>
  </r>
  <r>
    <s v="CASTROL"/>
    <s v="DIWA3"/>
    <d v="2014-09-04T00:00:00"/>
    <s v="CON"/>
    <s v="UPA400"/>
    <x v="41"/>
    <d v="2013-07-02T00:00:00"/>
    <n v="646914"/>
    <n v="182366"/>
    <n v="0"/>
    <n v="2"/>
    <n v="-1"/>
    <n v="10"/>
    <n v="7"/>
    <n v="36.799999999999997"/>
    <n v="0.1"/>
    <n v="0.1"/>
    <s v="Clara"/>
    <n v="244"/>
    <n v="109"/>
    <n v="9"/>
    <n v="1"/>
    <n v="19"/>
    <n v="19"/>
    <n v="0"/>
    <n v="1"/>
    <n v="-1"/>
    <n v="47"/>
    <n v="8"/>
    <n v="2"/>
    <n v="244"/>
    <n v="0.81333333333333524"/>
    <n v="109"/>
    <n v="0.72666666666666491"/>
    <n v="19"/>
    <n v="0.42222222222222161"/>
    <n v="19"/>
    <n v="0.63333333333333341"/>
    <n v="9"/>
    <n v="0.60000000000000009"/>
    <n v="1"/>
    <n v="0.10000000000000014"/>
    <n v="0"/>
    <x v="6"/>
  </r>
  <r>
    <s v="SHELL"/>
    <s v="DIWA3"/>
    <d v="2014-09-04T00:00:00"/>
    <s v="CON"/>
    <s v="UPA400"/>
    <x v="41"/>
    <d v="2013-06-14T00:00:00"/>
    <n v="644312"/>
    <n v="132888"/>
    <n v="0"/>
    <n v="34.9"/>
    <n v="0"/>
    <n v="11.9"/>
    <n v="8"/>
    <n v="39.1"/>
    <n v="0"/>
    <n v="-1"/>
    <s v="Oscura"/>
    <n v="229.3"/>
    <n v="160.19999999999999"/>
    <n v="14.6"/>
    <n v="7.9"/>
    <n v="16.100000000000001"/>
    <n v="40.799999999999997"/>
    <n v="1.1000000000000001"/>
    <n v="0"/>
    <n v="0"/>
    <n v="165.4"/>
    <n v="29.2"/>
    <n v="4.9000000000000004"/>
    <n v="229"/>
    <n v="0.76333333333333575"/>
    <n v="160"/>
    <n v="1"/>
    <n v="16"/>
    <n v="0.35555555555555501"/>
    <n v="41"/>
    <n v="1"/>
    <n v="15"/>
    <n v="1"/>
    <n v="8"/>
    <n v="0.8"/>
    <n v="0"/>
    <x v="7"/>
  </r>
  <r>
    <s v="CASTROL"/>
    <s v="DIWA3"/>
    <d v="2014-09-04T00:00:00"/>
    <s v="CON"/>
    <s v="UPA400"/>
    <x v="41"/>
    <d v="2012-12-20T00:00:00"/>
    <n v="601278"/>
    <n v="136730"/>
    <n v="0"/>
    <n v="0"/>
    <n v="0"/>
    <n v="18.8"/>
    <n v="6.8"/>
    <n v="40.1"/>
    <m/>
    <n v="-1"/>
    <s v="Oscura"/>
    <n v="75.400000000000006"/>
    <n v="2.1"/>
    <n v="6.1"/>
    <n v="2.4"/>
    <n v="0.6"/>
    <n v="25.3"/>
    <n v="1.2"/>
    <n v="2.9"/>
    <n v="0"/>
    <n v="139.1"/>
    <n v="31.4"/>
    <n v="2"/>
    <n v="75"/>
    <n v="0.2500000000000035"/>
    <n v="2"/>
    <n v="1.3333333333330852E-2"/>
    <n v="1"/>
    <n v="2.222222222222173E-2"/>
    <n v="25"/>
    <n v="0.83333333333333337"/>
    <n v="6"/>
    <n v="0.40000000000000013"/>
    <n v="2"/>
    <n v="0.20000000000000015"/>
    <n v="0"/>
    <x v="8"/>
  </r>
  <r>
    <s v="SHELL"/>
    <s v="DIWA3"/>
    <d v="2014-09-04T00:00:00"/>
    <s v="CON"/>
    <s v="UPA400"/>
    <x v="41"/>
    <d v="2012-12-06T00:00:00"/>
    <n v="606850"/>
    <n v="95426"/>
    <n v="0"/>
    <n v="0"/>
    <n v="0"/>
    <n v="12.9"/>
    <n v="6.8"/>
    <n v="37"/>
    <m/>
    <n v="-1"/>
    <s v="Oscura"/>
    <n v="123.8"/>
    <n v="40.5"/>
    <n v="5.8"/>
    <n v="2.8"/>
    <n v="5.4"/>
    <n v="22.9"/>
    <n v="0.7"/>
    <n v="1.9"/>
    <n v="0"/>
    <n v="88.2"/>
    <n v="31"/>
    <n v="1.1000000000000001"/>
    <n v="124"/>
    <n v="0.41333333333333788"/>
    <n v="41"/>
    <n v="0.2733333333333306"/>
    <n v="5"/>
    <n v="0.11111111111111063"/>
    <n v="23"/>
    <n v="0.76666666666666672"/>
    <n v="6"/>
    <n v="0.40000000000000013"/>
    <n v="3"/>
    <n v="0.30000000000000016"/>
    <n v="0"/>
    <x v="9"/>
  </r>
  <r>
    <s v="SHELL"/>
    <s v="DIWA3"/>
    <d v="2011-09-08T00:00:00"/>
    <s v="SIN"/>
    <s v="UPA400"/>
    <x v="42"/>
    <d v="2016-01-30T00:00:00"/>
    <n v="859023"/>
    <n v="40694"/>
    <n v="0"/>
    <n v="10"/>
    <m/>
    <n v="6"/>
    <n v="6.6"/>
    <m/>
    <m/>
    <n v="0.04"/>
    <m/>
    <n v="104"/>
    <n v="102"/>
    <n v="1"/>
    <n v="0"/>
    <n v="7"/>
    <n v="11"/>
    <n v="0"/>
    <n v="0"/>
    <n v="0"/>
    <n v="89"/>
    <n v="8"/>
    <n v="2"/>
    <n v="104"/>
    <n v="0.34666666666667079"/>
    <n v="102"/>
    <n v="0.67999999999999794"/>
    <n v="7"/>
    <n v="0.15555555555555509"/>
    <n v="11"/>
    <n v="0.36666666666666681"/>
    <n v="1"/>
    <n v="6.666666666666686E-2"/>
    <n v="0"/>
    <n v="1.3877787807814457E-16"/>
    <n v="1"/>
    <x v="0"/>
  </r>
  <r>
    <m/>
    <s v="DIWA3"/>
    <d v="2011-09-08T00:00:00"/>
    <s v="SIN"/>
    <s v="UPA400"/>
    <x v="42"/>
    <d v="2015-08-27T00:00:00"/>
    <n v="823916"/>
    <n v="5460"/>
    <n v="0"/>
    <n v="6"/>
    <m/>
    <n v="5"/>
    <n v="6.6"/>
    <m/>
    <m/>
    <n v="0.03"/>
    <m/>
    <n v="46"/>
    <n v="66"/>
    <n v="2"/>
    <n v="0"/>
    <n v="5"/>
    <n v="6"/>
    <n v="0"/>
    <n v="0"/>
    <n v="0"/>
    <n v="81"/>
    <n v="3"/>
    <n v="1"/>
    <n v="46"/>
    <n v="0.15333333333333701"/>
    <n v="66"/>
    <n v="0.43999999999999695"/>
    <n v="5"/>
    <n v="0.11111111111111063"/>
    <n v="6"/>
    <n v="0.20000000000000018"/>
    <n v="2"/>
    <n v="0.13333333333333353"/>
    <n v="0"/>
    <n v="1.3877787807814457E-16"/>
    <n v="0"/>
    <x v="1"/>
  </r>
  <r>
    <m/>
    <s v="DIWA3"/>
    <d v="2011-09-08T00:00:00"/>
    <s v="SIN"/>
    <s v="UPA400"/>
    <x v="42"/>
    <d v="2015-08-05T00:00:00"/>
    <n v="918329"/>
    <n v="189725"/>
    <n v="0"/>
    <n v="8"/>
    <m/>
    <n v="2"/>
    <n v="5.7"/>
    <m/>
    <m/>
    <n v="0.04"/>
    <m/>
    <n v="123"/>
    <n v="180"/>
    <n v="9"/>
    <n v="1"/>
    <n v="14"/>
    <n v="12"/>
    <n v="0"/>
    <n v="1"/>
    <n v="0"/>
    <n v="45"/>
    <n v="9"/>
    <n v="1"/>
    <n v="123"/>
    <n v="0.41000000000000453"/>
    <n v="180"/>
    <n v="1"/>
    <n v="14"/>
    <n v="0.31111111111111062"/>
    <n v="12"/>
    <n v="0.40000000000000013"/>
    <n v="9"/>
    <n v="0.60000000000000009"/>
    <n v="1"/>
    <n v="0.10000000000000014"/>
    <n v="0"/>
    <x v="2"/>
  </r>
  <r>
    <s v="SHELL"/>
    <s v="DIWA3"/>
    <d v="2011-09-08T00:00:00"/>
    <s v="SIN"/>
    <s v="UPA400"/>
    <x v="42"/>
    <d v="2015-02-18T00:00:00"/>
    <n v="763753"/>
    <n v="3541"/>
    <n v="0"/>
    <n v="3"/>
    <m/>
    <n v="1"/>
    <n v="6.5640000000000001"/>
    <n v="30.36"/>
    <n v="1.27"/>
    <n v="0.36"/>
    <m/>
    <n v="46"/>
    <n v="39"/>
    <n v="1"/>
    <n v="0"/>
    <n v="12"/>
    <n v="7"/>
    <n v="0"/>
    <m/>
    <n v="0"/>
    <n v="35"/>
    <n v="1"/>
    <n v="0"/>
    <n v="46"/>
    <n v="0.15333333333333701"/>
    <n v="39"/>
    <n v="0.25999999999999729"/>
    <n v="12"/>
    <n v="0.26666666666666622"/>
    <n v="7"/>
    <n v="0.2333333333333335"/>
    <n v="1"/>
    <n v="6.666666666666686E-2"/>
    <n v="0"/>
    <n v="1.3877787807814457E-16"/>
    <n v="0"/>
    <x v="3"/>
  </r>
  <r>
    <s v="CASTROL"/>
    <s v="DIWA3"/>
    <d v="2011-09-08T00:00:00"/>
    <s v="SIN"/>
    <s v="UPA400"/>
    <x v="42"/>
    <d v="2014-12-08T00:00:00"/>
    <n v="754531"/>
    <n v="65884"/>
    <n v="0"/>
    <n v="5"/>
    <m/>
    <n v="4"/>
    <n v="7.1"/>
    <n v="34.200000000000003"/>
    <n v="1.48"/>
    <n v="0.03"/>
    <m/>
    <n v="102"/>
    <n v="139"/>
    <n v="5"/>
    <n v="1"/>
    <n v="20"/>
    <n v="11"/>
    <n v="1"/>
    <n v="1"/>
    <n v="0"/>
    <n v="36"/>
    <n v="9"/>
    <n v="1"/>
    <n v="102"/>
    <n v="0.34000000000000408"/>
    <n v="139"/>
    <n v="0.92666666666666619"/>
    <n v="20"/>
    <n v="0.44444444444444381"/>
    <n v="11"/>
    <n v="0.36666666666666681"/>
    <n v="5"/>
    <n v="0.33333333333333348"/>
    <n v="1"/>
    <n v="0.10000000000000014"/>
    <n v="0"/>
    <x v="4"/>
  </r>
  <r>
    <s v="CASTROL"/>
    <s v="DIWA3"/>
    <d v="2011-09-08T00:00:00"/>
    <s v="SIN"/>
    <s v="UPA400"/>
    <x v="42"/>
    <d v="2014-03-29T00:00:00"/>
    <n v="719458"/>
    <n v="30811"/>
    <n v="0"/>
    <n v="5"/>
    <m/>
    <n v="4"/>
    <n v="7.3"/>
    <n v="37"/>
    <n v="0.6"/>
    <n v="0.06"/>
    <s v=""/>
    <n v="69"/>
    <n v="130"/>
    <n v="3"/>
    <n v="1"/>
    <n v="11"/>
    <n v="8"/>
    <n v="0"/>
    <n v="1"/>
    <n v="0"/>
    <n v="36"/>
    <n v="11"/>
    <n v="1"/>
    <n v="69"/>
    <n v="0.23000000000000353"/>
    <n v="130"/>
    <n v="0.86670000000000003"/>
    <n v="11"/>
    <n v="0.24444444444444399"/>
    <n v="8"/>
    <n v="0.26666666666666683"/>
    <n v="3"/>
    <n v="0.20000000000000018"/>
    <n v="1"/>
    <n v="0.10000000000000014"/>
    <n v="0"/>
    <x v="5"/>
  </r>
  <r>
    <s v="CASTROL"/>
    <s v="DIWA3"/>
    <d v="2011-09-08T00:00:00"/>
    <s v="SIN"/>
    <s v="UPA400"/>
    <x v="42"/>
    <d v="2013-10-12T00:00:00"/>
    <n v="688647"/>
    <n v="180867"/>
    <n v="0"/>
    <n v="13"/>
    <n v="0"/>
    <n v="16"/>
    <n v="7"/>
    <n v="39.1"/>
    <n v="0.4"/>
    <n v="0.1"/>
    <s v="Clara"/>
    <n v="219"/>
    <n v="240"/>
    <n v="9"/>
    <n v="1"/>
    <n v="28"/>
    <n v="17"/>
    <n v="1"/>
    <n v="2"/>
    <n v="0"/>
    <n v="68"/>
    <n v="28"/>
    <n v="3"/>
    <n v="219"/>
    <n v="0.73000000000000276"/>
    <n v="240"/>
    <n v="1"/>
    <n v="28"/>
    <n v="0.62222222222222168"/>
    <n v="17"/>
    <n v="0.56666666666666676"/>
    <n v="9"/>
    <n v="0.60000000000000009"/>
    <n v="1"/>
    <n v="0.10000000000000014"/>
    <n v="0"/>
    <x v="6"/>
  </r>
  <r>
    <s v="Shell ATF VM Plus"/>
    <s v="DIWA3"/>
    <d v="2011-09-08T00:00:00"/>
    <s v="SIN"/>
    <s v="UPA401"/>
    <x v="42"/>
    <d v="2013-06-06T00:00:00"/>
    <n v="655045"/>
    <n v="147265"/>
    <n v="0"/>
    <n v="44.7"/>
    <n v="0"/>
    <n v="16"/>
    <n v="7"/>
    <n v="36.6"/>
    <n v="0"/>
    <n v="-1"/>
    <s v="Oscura"/>
    <n v="186.9"/>
    <n v="147.1"/>
    <n v="7.5"/>
    <n v="4.4000000000000004"/>
    <n v="14.5"/>
    <n v="20.6"/>
    <n v="0.3"/>
    <n v="0"/>
    <n v="0"/>
    <n v="134.6"/>
    <n v="29.2"/>
    <n v="8.3000000000000007"/>
    <n v="187"/>
    <n v="0.62333333333333718"/>
    <n v="147"/>
    <n v="0.97999999999999987"/>
    <n v="15"/>
    <n v="0.33333333333333282"/>
    <n v="21"/>
    <n v="0.70000000000000007"/>
    <n v="8"/>
    <n v="0.53333333333333344"/>
    <n v="4"/>
    <n v="0.40000000000000013"/>
    <n v="0"/>
    <x v="7"/>
  </r>
  <r>
    <s v="SHELL"/>
    <s v="DIWA3"/>
    <d v="2011-09-08T00:00:00"/>
    <s v="SIN"/>
    <s v="UPA400"/>
    <x v="42"/>
    <d v="2012-08-28T00:00:00"/>
    <n v="571789"/>
    <n v="107241"/>
    <n v="0"/>
    <n v="0"/>
    <n v="0"/>
    <n v="26.7"/>
    <n v="6.9"/>
    <n v="37.799999999999997"/>
    <m/>
    <n v="-1"/>
    <s v="Oscura"/>
    <n v="117.4"/>
    <n v="51.8"/>
    <n v="9.6999999999999993"/>
    <n v="2.9"/>
    <n v="10"/>
    <n v="17.3"/>
    <n v="1"/>
    <n v="1.6"/>
    <n v="0"/>
    <n v="148.4"/>
    <n v="30.4"/>
    <n v="7.1"/>
    <n v="117"/>
    <n v="0.3900000000000044"/>
    <n v="52"/>
    <n v="0.34666666666666379"/>
    <n v="10"/>
    <n v="0.22222222222222177"/>
    <n v="17"/>
    <n v="0.56666666666666676"/>
    <n v="10"/>
    <n v="0.66666666666666674"/>
    <n v="3"/>
    <n v="0.30000000000000016"/>
    <n v="0"/>
    <x v="8"/>
  </r>
  <r>
    <s v="SHELL"/>
    <s v="DIWA3"/>
    <d v="2011-04-11T00:00:00"/>
    <s v="SIN"/>
    <s v="UPA401"/>
    <x v="43"/>
    <d v="2016-01-08T00:00:00"/>
    <n v="824333"/>
    <n v="70673"/>
    <n v="0"/>
    <n v="8"/>
    <m/>
    <n v="4"/>
    <n v="6.1"/>
    <m/>
    <m/>
    <n v="0.34"/>
    <m/>
    <n v="158"/>
    <n v="157"/>
    <n v="9"/>
    <n v="1"/>
    <n v="13"/>
    <n v="15"/>
    <n v="0"/>
    <n v="2"/>
    <n v="0"/>
    <n v="53"/>
    <n v="12"/>
    <n v="0"/>
    <n v="158"/>
    <n v="0.5266666666666715"/>
    <n v="157"/>
    <n v="1"/>
    <n v="13"/>
    <n v="0.28888888888888842"/>
    <n v="15"/>
    <n v="0.50000000000000011"/>
    <n v="9"/>
    <n v="0.60000000000000009"/>
    <n v="1"/>
    <n v="0.10000000000000014"/>
    <n v="1"/>
    <x v="0"/>
  </r>
  <r>
    <m/>
    <s v="DIWA3"/>
    <d v="2011-04-11T00:00:00"/>
    <s v="SIN"/>
    <s v="UPA400"/>
    <x v="43"/>
    <d v="2015-10-05T00:00:00"/>
    <m/>
    <m/>
    <n v="0"/>
    <n v="10"/>
    <m/>
    <n v="5"/>
    <n v="6"/>
    <m/>
    <m/>
    <n v="0.3"/>
    <m/>
    <n v="113"/>
    <n v="79"/>
    <n v="16"/>
    <n v="0"/>
    <n v="17"/>
    <n v="13"/>
    <n v="1"/>
    <n v="1"/>
    <n v="0"/>
    <n v="37"/>
    <n v="6"/>
    <n v="1"/>
    <n v="113"/>
    <n v="0.37666666666667098"/>
    <n v="79"/>
    <n v="0.52666666666666362"/>
    <n v="17"/>
    <n v="0.37777777777777721"/>
    <n v="13"/>
    <n v="0.43333333333333346"/>
    <n v="16"/>
    <n v="1"/>
    <n v="0"/>
    <n v="1.3877787807814457E-16"/>
    <n v="0"/>
    <x v="1"/>
  </r>
  <r>
    <s v="CASTROL"/>
    <s v="DIWA3"/>
    <d v="2011-04-11T00:00:00"/>
    <s v="SIN"/>
    <s v="UPA400"/>
    <x v="43"/>
    <d v="2015-02-19T00:00:00"/>
    <n v="805393"/>
    <n v="50247"/>
    <n v="0"/>
    <n v="1"/>
    <m/>
    <n v="2"/>
    <n v="6.1059999999999999"/>
    <n v="28.67"/>
    <n v="1.25"/>
    <n v="0.19"/>
    <m/>
    <n v="88"/>
    <n v="66"/>
    <n v="2"/>
    <n v="0"/>
    <n v="4"/>
    <n v="9"/>
    <n v="0"/>
    <m/>
    <n v="0"/>
    <n v="30"/>
    <n v="2"/>
    <n v="0"/>
    <n v="88"/>
    <n v="0.29333333333333711"/>
    <n v="66"/>
    <n v="0.43999999999999695"/>
    <n v="4"/>
    <n v="8.8888888888888407E-2"/>
    <n v="9"/>
    <n v="0.30000000000000016"/>
    <n v="2"/>
    <n v="0.13333333333333353"/>
    <n v="0"/>
    <n v="1.3877787807814457E-16"/>
    <n v="0"/>
    <x v="2"/>
  </r>
  <r>
    <s v="CASTROL"/>
    <s v="DIWA3"/>
    <d v="2011-04-11T00:00:00"/>
    <s v="SIN"/>
    <s v="UPA400"/>
    <x v="43"/>
    <d v="2014-12-18T00:00:00"/>
    <n v="797532"/>
    <n v="42386"/>
    <n v="0"/>
    <n v="1"/>
    <m/>
    <n v="1"/>
    <n v="6.2"/>
    <m/>
    <m/>
    <n v="0.13"/>
    <m/>
    <n v="34"/>
    <n v="45"/>
    <n v="2"/>
    <n v="0"/>
    <n v="2"/>
    <n v="5"/>
    <n v="0"/>
    <n v="0"/>
    <n v="0"/>
    <n v="26"/>
    <n v="3"/>
    <n v="0"/>
    <n v="34"/>
    <n v="0.11333333333333709"/>
    <n v="45"/>
    <n v="0.29999999999999721"/>
    <n v="2"/>
    <n v="4.4444444444443953E-2"/>
    <n v="5"/>
    <n v="0.16666666666666685"/>
    <n v="2"/>
    <n v="0.13333333333333353"/>
    <n v="0"/>
    <n v="1.3877787807814457E-16"/>
    <n v="0"/>
    <x v="3"/>
  </r>
  <r>
    <s v="CASTROL"/>
    <s v="DIWA3"/>
    <d v="2011-04-11T00:00:00"/>
    <s v="SIN"/>
    <s v="UPA400"/>
    <x v="43"/>
    <d v="2014-06-16T00:00:00"/>
    <n v="750970"/>
    <n v="30168"/>
    <n v="0"/>
    <n v="2"/>
    <m/>
    <n v="2"/>
    <n v="6.4"/>
    <m/>
    <m/>
    <n v="0.54"/>
    <m/>
    <n v="46"/>
    <n v="45"/>
    <n v="1"/>
    <n v="0"/>
    <n v="3"/>
    <n v="3"/>
    <n v="0"/>
    <n v="0"/>
    <n v="0"/>
    <n v="33"/>
    <n v="3"/>
    <n v="0"/>
    <n v="46"/>
    <n v="0.15333333333333701"/>
    <n v="45"/>
    <n v="0.29999999999999721"/>
    <n v="3"/>
    <n v="6.666666666666618E-2"/>
    <n v="3"/>
    <n v="0.1000000000000002"/>
    <n v="1"/>
    <n v="6.666666666666686E-2"/>
    <n v="0"/>
    <n v="1.3877787807814457E-16"/>
    <n v="0"/>
    <x v="4"/>
  </r>
  <r>
    <s v="CASTROL"/>
    <s v="DIWA3"/>
    <d v="2011-04-11T00:00:00"/>
    <s v="SIN"/>
    <s v="UPA400"/>
    <x v="43"/>
    <d v="2014-02-26T00:00:00"/>
    <n v="726802"/>
    <n v="90069"/>
    <n v="0"/>
    <n v="2"/>
    <m/>
    <n v="5"/>
    <n v="7"/>
    <n v="34.5"/>
    <n v="0.2"/>
    <n v="0"/>
    <s v="Clara"/>
    <n v="52"/>
    <n v="61"/>
    <n v="3"/>
    <n v="0"/>
    <n v="6"/>
    <n v="6"/>
    <n v="0"/>
    <n v="0"/>
    <n v="0"/>
    <n v="31"/>
    <n v="4"/>
    <n v="1"/>
    <n v="52"/>
    <n v="0.17333333333333698"/>
    <n v="61"/>
    <n v="0.40666666666666368"/>
    <n v="6"/>
    <n v="0.13333333333333286"/>
    <n v="6"/>
    <n v="0.20000000000000018"/>
    <n v="3"/>
    <n v="0.20000000000000018"/>
    <n v="0"/>
    <n v="1.3877787807814457E-16"/>
    <n v="0"/>
    <x v="5"/>
  </r>
  <r>
    <s v="CASTROL"/>
    <s v="DIWA3"/>
    <d v="2011-04-11T00:00:00"/>
    <s v="SIN"/>
    <s v="UPA400"/>
    <x v="43"/>
    <d v="2013-10-28T00:00:00"/>
    <n v="696734"/>
    <n v="66001"/>
    <n v="0"/>
    <n v="3"/>
    <n v="0"/>
    <n v="3"/>
    <n v="7.3"/>
    <n v="37.6"/>
    <n v="1.1000000000000001"/>
    <n v="0.1"/>
    <s v="Clara"/>
    <n v="63"/>
    <n v="84"/>
    <n v="5"/>
    <n v="0"/>
    <n v="6"/>
    <n v="8"/>
    <n v="0"/>
    <n v="0"/>
    <n v="0"/>
    <n v="27"/>
    <n v="8"/>
    <n v="1"/>
    <n v="63"/>
    <n v="0.21000000000000357"/>
    <n v="84"/>
    <n v="0.55999999999999717"/>
    <n v="6"/>
    <n v="0.13333333333333286"/>
    <n v="8"/>
    <n v="0.26666666666666683"/>
    <n v="5"/>
    <n v="0.33333333333333348"/>
    <n v="0"/>
    <n v="1.3877787807814457E-16"/>
    <n v="0"/>
    <x v="6"/>
  </r>
  <r>
    <s v="SHELL"/>
    <s v="DIWA3"/>
    <d v="2011-04-11T00:00:00"/>
    <s v="SIN"/>
    <s v="UPA400"/>
    <x v="43"/>
    <d v="2013-01-29T00:00:00"/>
    <n v="625438"/>
    <n v="117658"/>
    <n v="0"/>
    <n v="0.2"/>
    <n v="0"/>
    <n v="23"/>
    <n v="8"/>
    <n v="38.6"/>
    <m/>
    <n v="-1"/>
    <s v="Oscura"/>
    <n v="79.5"/>
    <n v="70.7"/>
    <n v="4.0999999999999996"/>
    <n v="1.4"/>
    <n v="13.7"/>
    <n v="11.4"/>
    <n v="0.3"/>
    <n v="0"/>
    <n v="0"/>
    <n v="390.6"/>
    <n v="49.8"/>
    <n v="7.8"/>
    <n v="80"/>
    <n v="0.26666666666667027"/>
    <n v="71"/>
    <n v="0.47333333333333022"/>
    <n v="14"/>
    <n v="0.31111111111111062"/>
    <n v="11"/>
    <n v="0.36666666666666681"/>
    <n v="4"/>
    <n v="0.26666666666666683"/>
    <n v="1"/>
    <n v="0.10000000000000014"/>
    <n v="0"/>
    <x v="7"/>
  </r>
  <r>
    <s v="CASTROL"/>
    <s v="DIWA3"/>
    <d v="2011-04-11T00:00:00"/>
    <s v="SIN"/>
    <s v="UPA400"/>
    <x v="43"/>
    <d v="2012-10-04T00:00:00"/>
    <n v="598070"/>
    <n v="90290"/>
    <n v="0"/>
    <n v="0"/>
    <n v="0"/>
    <n v="26.6"/>
    <n v="6.6"/>
    <n v="36.700000000000003"/>
    <m/>
    <n v="-1"/>
    <s v="Oscura"/>
    <n v="69"/>
    <n v="39.299999999999997"/>
    <n v="4.9000000000000004"/>
    <n v="4.8"/>
    <n v="6.1"/>
    <n v="13.8"/>
    <n v="1.3"/>
    <n v="1"/>
    <n v="0"/>
    <n v="173.2"/>
    <n v="34.299999999999997"/>
    <n v="14.9"/>
    <n v="69"/>
    <n v="0.23000000000000353"/>
    <n v="39"/>
    <n v="0.25999999999999729"/>
    <n v="6"/>
    <n v="0.13333333333333286"/>
    <n v="14"/>
    <n v="0.46666666666666679"/>
    <n v="5"/>
    <n v="0.33333333333333348"/>
    <n v="5"/>
    <n v="0.50000000000000011"/>
    <n v="0"/>
    <x v="8"/>
  </r>
  <r>
    <m/>
    <s v="DIWA3"/>
    <d v="2011-08-04T00:00:00"/>
    <s v="SIN"/>
    <s v="UPA400"/>
    <x v="44"/>
    <d v="2015-11-13T00:00:00"/>
    <n v="808843"/>
    <n v="48631"/>
    <n v="0"/>
    <n v="5"/>
    <m/>
    <n v="2"/>
    <n v="5.9"/>
    <m/>
    <m/>
    <n v="0.35"/>
    <m/>
    <n v="192"/>
    <n v="119"/>
    <n v="0"/>
    <n v="1"/>
    <n v="21"/>
    <n v="15"/>
    <n v="1"/>
    <n v="1"/>
    <n v="1"/>
    <n v="32"/>
    <n v="4"/>
    <n v="1"/>
    <n v="192"/>
    <n v="0.64000000000000368"/>
    <n v="119"/>
    <n v="0.793333333333332"/>
    <n v="21"/>
    <n v="0.46666666666666601"/>
    <n v="15"/>
    <n v="0.50000000000000011"/>
    <n v="0"/>
    <n v="1.9428902930940239E-16"/>
    <n v="1"/>
    <n v="0.10000000000000014"/>
    <n v="1"/>
    <x v="0"/>
  </r>
  <r>
    <s v="CASTROL"/>
    <s v="DIWA3"/>
    <d v="2011-08-04T00:00:00"/>
    <s v="SIN"/>
    <s v="UPA400"/>
    <x v="44"/>
    <d v="2015-02-20T00:00:00"/>
    <n v="808419"/>
    <n v="6982"/>
    <n v="0"/>
    <n v="2"/>
    <m/>
    <n v="2"/>
    <n v="6.4329999999999998"/>
    <n v="29.52"/>
    <n v="1.29"/>
    <n v="0.48"/>
    <m/>
    <n v="75"/>
    <n v="41"/>
    <n v="19"/>
    <n v="0"/>
    <n v="6"/>
    <n v="12"/>
    <n v="0"/>
    <m/>
    <n v="0"/>
    <n v="36"/>
    <n v="2"/>
    <n v="0"/>
    <n v="75"/>
    <n v="0.2500000000000035"/>
    <n v="41"/>
    <n v="0.2733333333333306"/>
    <n v="6"/>
    <n v="0.13333333333333286"/>
    <n v="12"/>
    <n v="0.40000000000000013"/>
    <n v="19"/>
    <n v="1"/>
    <n v="0"/>
    <n v="1.3877787807814457E-16"/>
    <n v="0"/>
    <x v="1"/>
  </r>
  <r>
    <s v="CASTROL"/>
    <s v="DIWA3"/>
    <d v="2011-08-04T00:00:00"/>
    <s v="SIN"/>
    <s v="UPA400"/>
    <x v="44"/>
    <d v="2014-11-25T00:00:00"/>
    <n v="796987"/>
    <n v="103602"/>
    <n v="0"/>
    <n v="4"/>
    <m/>
    <n v="4"/>
    <n v="6.3"/>
    <n v="32.1"/>
    <n v="1.51"/>
    <n v="0.04"/>
    <m/>
    <n v="563"/>
    <n v="123"/>
    <n v="108"/>
    <n v="0"/>
    <n v="11"/>
    <n v="32"/>
    <n v="1"/>
    <n v="1"/>
    <n v="2"/>
    <n v="66"/>
    <n v="11"/>
    <n v="1"/>
    <n v="563"/>
    <n v="1.5"/>
    <n v="123"/>
    <n v="0.81999999999999884"/>
    <n v="11"/>
    <n v="0.24444444444444399"/>
    <n v="32"/>
    <n v="1"/>
    <n v="108"/>
    <n v="1"/>
    <n v="0"/>
    <n v="1.3877787807814457E-16"/>
    <n v="0"/>
    <x v="2"/>
  </r>
  <r>
    <s v="CASTROL"/>
    <s v="DIWA3"/>
    <d v="2011-08-04T00:00:00"/>
    <s v="SIN"/>
    <s v="UPA400"/>
    <x v="44"/>
    <d v="2014-06-12T00:00:00"/>
    <n v="759988"/>
    <n v="66603"/>
    <n v="0"/>
    <n v="4"/>
    <m/>
    <n v="4"/>
    <n v="7.2"/>
    <n v="36.4"/>
    <n v="1.28"/>
    <n v="0.08"/>
    <s v="   CLARA"/>
    <n v="363"/>
    <n v="124"/>
    <n v="10"/>
    <n v="0"/>
    <n v="10"/>
    <n v="24"/>
    <n v="0"/>
    <n v="1"/>
    <n v="1"/>
    <n v="40"/>
    <n v="10"/>
    <n v="1"/>
    <n v="363"/>
    <n v="1.3"/>
    <n v="124"/>
    <n v="0.82666666666666555"/>
    <n v="10"/>
    <n v="0.22222222222222177"/>
    <n v="24"/>
    <n v="0.8"/>
    <n v="10"/>
    <n v="0.66666666666666674"/>
    <n v="0"/>
    <n v="1.3877787807814457E-16"/>
    <n v="0"/>
    <x v="3"/>
  </r>
  <r>
    <s v="CASTROL"/>
    <s v="DIWA3"/>
    <d v="2011-08-04T00:00:00"/>
    <s v="SIN"/>
    <s v="UPA400"/>
    <x v="44"/>
    <d v="2014-02-12T00:00:00"/>
    <n v="728833"/>
    <n v="35448"/>
    <n v="0"/>
    <n v="3"/>
    <m/>
    <n v="3"/>
    <n v="7.2"/>
    <n v="36.6"/>
    <n v="0.2"/>
    <n v="0.1"/>
    <s v="Clara"/>
    <n v="250"/>
    <n v="93"/>
    <n v="8"/>
    <n v="0"/>
    <n v="8"/>
    <n v="18"/>
    <n v="0"/>
    <n v="1"/>
    <n v="0"/>
    <n v="35"/>
    <n v="9"/>
    <n v="1"/>
    <n v="250"/>
    <n v="0.83333333333333504"/>
    <n v="93"/>
    <n v="0.62"/>
    <n v="8"/>
    <n v="0.17777777777777731"/>
    <n v="18"/>
    <n v="0.60000000000000009"/>
    <n v="8"/>
    <n v="0.53333333333333344"/>
    <n v="0"/>
    <n v="1.3877787807814457E-16"/>
    <n v="0"/>
    <x v="4"/>
  </r>
  <r>
    <s v="SHELL"/>
    <s v="DIWA3"/>
    <d v="2011-08-04T00:00:00"/>
    <s v="SIN"/>
    <s v="UPA400"/>
    <x v="44"/>
    <d v="2013-07-03T00:00:00"/>
    <n v="666098"/>
    <n v="35363"/>
    <n v="0"/>
    <n v="0"/>
    <n v="-1"/>
    <n v="3"/>
    <n v="7.2"/>
    <n v="38.9"/>
    <n v="1.1000000000000001"/>
    <n v="0"/>
    <s v="Clara"/>
    <n v="43"/>
    <n v="55"/>
    <n v="4"/>
    <n v="0"/>
    <n v="4"/>
    <n v="4"/>
    <n v="0"/>
    <n v="0"/>
    <n v="-1"/>
    <n v="40"/>
    <n v="5"/>
    <n v="0"/>
    <n v="43"/>
    <n v="0.14333333333333703"/>
    <n v="55"/>
    <n v="0.36666666666666375"/>
    <n v="4"/>
    <n v="8.8888888888888407E-2"/>
    <n v="4"/>
    <n v="0.13333333333333353"/>
    <n v="4"/>
    <n v="0.26666666666666683"/>
    <n v="0"/>
    <n v="1.3877787807814457E-16"/>
    <n v="0"/>
    <x v="5"/>
  </r>
  <r>
    <s v="CASTROL"/>
    <s v="DIWA3"/>
    <d v="2011-08-04T00:00:00"/>
    <s v="SIN"/>
    <s v="UPA400"/>
    <x v="44"/>
    <d v="2013-02-08T00:00:00"/>
    <n v="630733"/>
    <n v="181842"/>
    <n v="0"/>
    <n v="3.4"/>
    <n v="0"/>
    <n v="16.3"/>
    <n v="6.8"/>
    <n v="35.4"/>
    <m/>
    <n v="-1"/>
    <s v="Oscura"/>
    <n v="234.7"/>
    <n v="161.1"/>
    <n v="11.7"/>
    <n v="3.8"/>
    <n v="16.5"/>
    <n v="27.6"/>
    <n v="0.5"/>
    <n v="0"/>
    <n v="0"/>
    <n v="127.2"/>
    <n v="39.200000000000003"/>
    <n v="3.1"/>
    <n v="235"/>
    <n v="0.78333333333333555"/>
    <n v="161"/>
    <n v="1"/>
    <n v="17"/>
    <n v="0.37777777777777721"/>
    <n v="28"/>
    <n v="0.93333333333333335"/>
    <n v="12"/>
    <n v="0.8"/>
    <n v="4"/>
    <n v="0.40000000000000013"/>
    <n v="0"/>
    <x v="6"/>
  </r>
  <r>
    <s v="CASTROL"/>
    <s v="DIWA3"/>
    <d v="2011-08-04T00:00:00"/>
    <s v="SIN"/>
    <s v="UPA400"/>
    <x v="44"/>
    <d v="2012-12-07T00:00:00"/>
    <n v="615668"/>
    <n v="166777"/>
    <n v="0"/>
    <n v="0"/>
    <n v="0"/>
    <n v="17.2"/>
    <n v="7"/>
    <n v="38.9"/>
    <m/>
    <n v="-1"/>
    <s v="Oscura"/>
    <n v="77.2"/>
    <n v="44.8"/>
    <n v="9.6"/>
    <n v="2.2999999999999998"/>
    <n v="3.4"/>
    <n v="16.899999999999999"/>
    <n v="0.6"/>
    <n v="3.2"/>
    <n v="0"/>
    <n v="141.1"/>
    <n v="31.1"/>
    <n v="1.2"/>
    <n v="77"/>
    <n v="0.25666666666667021"/>
    <n v="45"/>
    <n v="0.29999999999999721"/>
    <n v="3"/>
    <n v="6.666666666666618E-2"/>
    <n v="17"/>
    <n v="0.56666666666666676"/>
    <n v="10"/>
    <n v="0.66666666666666674"/>
    <n v="2"/>
    <n v="0.20000000000000015"/>
    <n v="0"/>
    <x v="7"/>
  </r>
  <r>
    <s v="CASTROL"/>
    <s v="DIWA3"/>
    <d v="2010-11-05T00:00:00"/>
    <s v="SIN"/>
    <s v="UPA400"/>
    <x v="45"/>
    <d v="2016-02-16T00:00:00"/>
    <n v="873697"/>
    <n v="27140"/>
    <n v="0"/>
    <n v="2"/>
    <m/>
    <n v="2"/>
    <n v="7.1"/>
    <m/>
    <m/>
    <n v="0"/>
    <s v="Clara"/>
    <n v="39"/>
    <n v="53"/>
    <n v="0"/>
    <n v="0"/>
    <n v="2"/>
    <n v="7"/>
    <n v="0"/>
    <n v="0"/>
    <n v="0"/>
    <n v="32"/>
    <n v="2"/>
    <n v="0"/>
    <n v="39"/>
    <n v="0.13000000000000372"/>
    <n v="53"/>
    <n v="0.35333333333333045"/>
    <n v="2"/>
    <n v="4.4444444444443953E-2"/>
    <n v="7"/>
    <n v="0.2333333333333335"/>
    <n v="0"/>
    <n v="1.9428902930940239E-16"/>
    <n v="0"/>
    <n v="1.3877787807814457E-16"/>
    <n v="1"/>
    <x v="0"/>
  </r>
  <r>
    <m/>
    <s v="DIWA3"/>
    <d v="2010-11-05T00:00:00"/>
    <s v="SIN"/>
    <s v="UPA400"/>
    <x v="45"/>
    <d v="2015-10-16T00:00:00"/>
    <n v="846716"/>
    <n v="91570"/>
    <n v="0"/>
    <n v="4"/>
    <m/>
    <n v="2"/>
    <n v="5.9"/>
    <m/>
    <m/>
    <n v="0.15"/>
    <m/>
    <n v="103"/>
    <n v="107"/>
    <n v="2"/>
    <n v="1"/>
    <n v="4"/>
    <n v="11"/>
    <n v="0"/>
    <n v="1"/>
    <n v="1"/>
    <n v="31"/>
    <n v="4"/>
    <n v="0"/>
    <n v="103"/>
    <n v="0.34333333333333743"/>
    <n v="107"/>
    <n v="0.71333333333333149"/>
    <n v="4"/>
    <n v="8.8888888888888407E-2"/>
    <n v="11"/>
    <n v="0.36666666666666681"/>
    <n v="2"/>
    <n v="0.13333333333333353"/>
    <n v="1"/>
    <n v="0.10000000000000014"/>
    <n v="0"/>
    <x v="1"/>
  </r>
  <r>
    <s v="CASTROL"/>
    <s v="DIWA3"/>
    <d v="2010-11-05T00:00:00"/>
    <s v="SIN"/>
    <s v="UPA400"/>
    <x v="45"/>
    <d v="2015-02-17T00:00:00"/>
    <n v="796781"/>
    <n v="20118"/>
    <n v="0"/>
    <n v="7"/>
    <m/>
    <n v="2"/>
    <n v="6.16"/>
    <n v="28.87"/>
    <n v="1.22"/>
    <n v="0.38"/>
    <m/>
    <n v="86"/>
    <n v="65"/>
    <n v="1"/>
    <n v="0"/>
    <n v="6"/>
    <n v="10"/>
    <n v="0"/>
    <m/>
    <n v="0"/>
    <n v="46"/>
    <n v="4"/>
    <n v="1"/>
    <n v="86"/>
    <n v="0.2866666666666704"/>
    <n v="65"/>
    <n v="0.4333333333333303"/>
    <n v="6"/>
    <n v="0.13333333333333286"/>
    <n v="10"/>
    <n v="0.33339999999999997"/>
    <n v="1"/>
    <n v="6.666666666666686E-2"/>
    <n v="0"/>
    <n v="1.3877787807814457E-16"/>
    <n v="0"/>
    <x v="2"/>
  </r>
  <r>
    <s v="CASTROL"/>
    <s v="DIWA3"/>
    <d v="2010-11-05T00:00:00"/>
    <s v="SIN"/>
    <s v="UPA400"/>
    <x v="45"/>
    <d v="2015-01-08T00:00:00"/>
    <n v="785066"/>
    <n v="8403"/>
    <n v="0"/>
    <n v="4"/>
    <m/>
    <n v="1"/>
    <n v="6.4"/>
    <n v="30.5"/>
    <n v="1.1100000000000001"/>
    <n v="0.35"/>
    <m/>
    <n v="54"/>
    <n v="50"/>
    <n v="3"/>
    <n v="0"/>
    <n v="5"/>
    <n v="8"/>
    <n v="0"/>
    <n v="0"/>
    <n v="0"/>
    <n v="30"/>
    <n v="5"/>
    <n v="1"/>
    <n v="54"/>
    <n v="0.18000000000000363"/>
    <n v="50"/>
    <n v="0.33333333333333048"/>
    <n v="5"/>
    <n v="0.11111111111111063"/>
    <n v="8"/>
    <n v="0.26666666666666683"/>
    <n v="3"/>
    <n v="0.20000000000000018"/>
    <n v="0"/>
    <n v="1.3877787807814457E-16"/>
    <n v="0"/>
    <x v="3"/>
  </r>
  <r>
    <s v="CASTROL"/>
    <s v="DIWA3"/>
    <d v="2010-11-05T00:00:00"/>
    <s v="SIN"/>
    <s v="UPA400"/>
    <x v="45"/>
    <d v="2014-12-17T00:00:00"/>
    <n v="781858"/>
    <n v="5195"/>
    <n v="0"/>
    <n v="5"/>
    <m/>
    <n v="3"/>
    <n v="6.3"/>
    <m/>
    <m/>
    <n v="1.1399999999999999"/>
    <m/>
    <n v="108"/>
    <n v="110"/>
    <n v="4"/>
    <n v="1"/>
    <n v="9"/>
    <n v="13"/>
    <n v="1"/>
    <n v="1"/>
    <n v="1"/>
    <n v="47"/>
    <n v="16"/>
    <n v="1"/>
    <n v="108"/>
    <n v="0.36000000000000421"/>
    <n v="110"/>
    <n v="0.73333333333333162"/>
    <n v="9"/>
    <n v="0.19999999999999954"/>
    <n v="13"/>
    <n v="0.43333333333333346"/>
    <n v="4"/>
    <n v="0.26666666666666683"/>
    <n v="1"/>
    <n v="0.10000000000000014"/>
    <n v="0"/>
    <x v="4"/>
  </r>
  <r>
    <s v="CASTROL"/>
    <s v="DIWA3"/>
    <d v="2010-11-05T00:00:00"/>
    <s v="SIN"/>
    <s v="UPA400"/>
    <x v="45"/>
    <d v="2014-10-01T00:00:00"/>
    <n v="759549"/>
    <n v="108987"/>
    <n v="0"/>
    <n v="6"/>
    <m/>
    <n v="5"/>
    <n v="6.8"/>
    <n v="34.799999999999997"/>
    <n v="1.55"/>
    <n v="0.08"/>
    <m/>
    <n v="253"/>
    <n v="131"/>
    <n v="6"/>
    <n v="1"/>
    <n v="13"/>
    <n v="18"/>
    <n v="0"/>
    <n v="1"/>
    <n v="1"/>
    <n v="45"/>
    <n v="12"/>
    <n v="2"/>
    <n v="253"/>
    <n v="0.84333333333333493"/>
    <n v="131"/>
    <n v="0.87333333333333252"/>
    <n v="13"/>
    <n v="0.28888888888888842"/>
    <n v="18"/>
    <n v="0.60000000000000009"/>
    <n v="6"/>
    <n v="0.40000000000000013"/>
    <n v="1"/>
    <n v="0.10000000000000014"/>
    <n v="0"/>
    <x v="5"/>
  </r>
  <r>
    <s v="CASTROL"/>
    <s v="DIWA3"/>
    <d v="2010-11-05T00:00:00"/>
    <s v="SIN"/>
    <s v="UPA400"/>
    <x v="45"/>
    <d v="2014-04-17T00:00:00"/>
    <n v="714483"/>
    <n v="63921"/>
    <n v="0"/>
    <n v="7"/>
    <m/>
    <n v="4"/>
    <n v="7"/>
    <n v="35.4"/>
    <n v="0.38"/>
    <n v="7.0000000000000007E-2"/>
    <s v=""/>
    <n v="200"/>
    <n v="104"/>
    <n v="6"/>
    <n v="0"/>
    <n v="13"/>
    <n v="15"/>
    <n v="0"/>
    <n v="1"/>
    <n v="1"/>
    <n v="41"/>
    <n v="14"/>
    <n v="4"/>
    <n v="200"/>
    <n v="0.66666666666667007"/>
    <n v="104"/>
    <n v="0.69333333333333136"/>
    <n v="13"/>
    <n v="0.28888888888888842"/>
    <n v="15"/>
    <n v="0.50000000000000011"/>
    <n v="6"/>
    <n v="0.40000000000000013"/>
    <n v="0"/>
    <n v="1.3877787807814457E-16"/>
    <n v="0"/>
    <x v="6"/>
  </r>
  <r>
    <s v="SHELL"/>
    <s v="DIWA3"/>
    <d v="2010-11-05T00:00:00"/>
    <s v="SIN"/>
    <s v="UPA400"/>
    <x v="45"/>
    <d v="2013-09-21T00:00:00"/>
    <n v="693385"/>
    <n v="179573"/>
    <n v="0"/>
    <n v="4"/>
    <n v="0"/>
    <n v="9"/>
    <n v="7"/>
    <n v="36.700000000000003"/>
    <n v="0.1"/>
    <n v="0.1"/>
    <s v="Clara"/>
    <n v="302"/>
    <n v="164"/>
    <n v="16"/>
    <n v="1"/>
    <n v="16"/>
    <n v="24"/>
    <n v="0"/>
    <n v="1"/>
    <n v="0"/>
    <n v="52"/>
    <n v="23"/>
    <n v="2"/>
    <n v="302"/>
    <n v="1.3"/>
    <n v="164"/>
    <n v="1"/>
    <n v="16"/>
    <n v="0.35555555555555501"/>
    <n v="24"/>
    <n v="0.8"/>
    <n v="16"/>
    <n v="1"/>
    <n v="1"/>
    <n v="0.10000000000000014"/>
    <n v="0"/>
    <x v="7"/>
  </r>
  <r>
    <s v="SHELL"/>
    <s v="DIWA3"/>
    <d v="2010-11-05T00:00:00"/>
    <s v="SIN"/>
    <s v="UPA400"/>
    <x v="45"/>
    <d v="2013-05-09T00:00:00"/>
    <n v="658580"/>
    <n v="144768"/>
    <n v="0"/>
    <n v="1.3"/>
    <n v="0"/>
    <n v="19.2"/>
    <n v="6.8"/>
    <n v="37.200000000000003"/>
    <m/>
    <n v="-1"/>
    <s v="Oscura"/>
    <n v="216.4"/>
    <n v="107.4"/>
    <n v="13.7"/>
    <n v="6.4"/>
    <n v="15.8"/>
    <n v="29.2"/>
    <n v="1.1000000000000001"/>
    <n v="0"/>
    <n v="0"/>
    <n v="68.900000000000006"/>
    <n v="39.4"/>
    <n v="2.5"/>
    <n v="216"/>
    <n v="0.72000000000000286"/>
    <n v="107"/>
    <n v="0.71333333333333149"/>
    <n v="16"/>
    <n v="0.35555555555555501"/>
    <n v="29"/>
    <n v="0.96666666666666667"/>
    <n v="14"/>
    <n v="0.93333333333333335"/>
    <n v="6"/>
    <n v="0.60000000000000009"/>
    <n v="0"/>
    <x v="8"/>
  </r>
  <r>
    <s v="SHELL"/>
    <s v="DIWA3"/>
    <d v="2010-11-05T00:00:00"/>
    <s v="SIN"/>
    <s v="UPA400"/>
    <x v="45"/>
    <d v="2012-12-07T00:00:00"/>
    <n v="620290"/>
    <n v="106478"/>
    <n v="0"/>
    <n v="0"/>
    <n v="0"/>
    <n v="13.2"/>
    <n v="6.9"/>
    <n v="36.4"/>
    <m/>
    <n v="-1"/>
    <s v="Oscura"/>
    <n v="105"/>
    <n v="38.299999999999997"/>
    <n v="9.6999999999999993"/>
    <n v="3.8"/>
    <n v="4.2"/>
    <n v="20.3"/>
    <n v="1"/>
    <n v="2.5"/>
    <n v="0"/>
    <n v="72.900000000000006"/>
    <n v="29.6"/>
    <n v="0.8"/>
    <n v="105"/>
    <n v="0.35000000000000414"/>
    <n v="38"/>
    <n v="0.25333333333333063"/>
    <n v="4"/>
    <n v="8.8888888888888407E-2"/>
    <n v="20"/>
    <n v="0.66666666666666674"/>
    <n v="10"/>
    <n v="0.66666666666666674"/>
    <n v="4"/>
    <n v="0.40000000000000013"/>
    <n v="0"/>
    <x v="9"/>
  </r>
  <r>
    <s v="SHELL"/>
    <s v="DIWA3"/>
    <d v="2011-09-04T00:00:00"/>
    <s v="SIN"/>
    <s v="UPA400"/>
    <x v="46"/>
    <d v="2016-01-08T00:00:00"/>
    <n v="881731"/>
    <n v="84744"/>
    <n v="0"/>
    <n v="4"/>
    <m/>
    <n v="3"/>
    <n v="6"/>
    <m/>
    <m/>
    <n v="0.86"/>
    <m/>
    <n v="736"/>
    <n v="163"/>
    <n v="16"/>
    <n v="1"/>
    <n v="12"/>
    <n v="46"/>
    <n v="0"/>
    <n v="1"/>
    <n v="3"/>
    <n v="44"/>
    <n v="6"/>
    <n v="1"/>
    <n v="736"/>
    <n v="1.5"/>
    <n v="163"/>
    <n v="1"/>
    <n v="12"/>
    <n v="0.26666666666666622"/>
    <n v="46"/>
    <n v="1"/>
    <n v="16"/>
    <n v="1"/>
    <n v="1"/>
    <n v="0.10000000000000014"/>
    <n v="1"/>
    <x v="0"/>
  </r>
  <r>
    <m/>
    <s v="DIWA3"/>
    <d v="2011-09-04T00:00:00"/>
    <s v="SIN"/>
    <s v="UPA400"/>
    <x v="46"/>
    <d v="2015-08-19T00:00:00"/>
    <n v="850098"/>
    <n v="48661"/>
    <n v="0"/>
    <n v="3"/>
    <m/>
    <n v="2"/>
    <n v="5.8"/>
    <m/>
    <m/>
    <n v="0.41"/>
    <m/>
    <n v="342"/>
    <n v="86"/>
    <n v="22"/>
    <n v="1"/>
    <n v="9"/>
    <n v="31"/>
    <n v="1"/>
    <n v="1"/>
    <n v="2"/>
    <n v="33"/>
    <n v="4"/>
    <n v="1"/>
    <n v="342"/>
    <n v="1.3"/>
    <n v="86"/>
    <n v="0.57333333333333059"/>
    <n v="9"/>
    <n v="0.19999999999999954"/>
    <n v="31"/>
    <n v="1"/>
    <n v="22"/>
    <n v="1"/>
    <n v="1"/>
    <n v="0.10000000000000014"/>
    <n v="0"/>
    <x v="1"/>
  </r>
  <r>
    <s v="CASTROL"/>
    <s v="DIWA3"/>
    <d v="2011-09-04T00:00:00"/>
    <s v="SIN"/>
    <s v="UPA400"/>
    <x v="46"/>
    <d v="2015-02-19T00:00:00"/>
    <n v="808350"/>
    <n v="50223"/>
    <n v="0"/>
    <n v="2"/>
    <m/>
    <n v="2"/>
    <n v="6.0279999999999996"/>
    <n v="28.39"/>
    <n v="1.22"/>
    <n v="0.28999999999999998"/>
    <m/>
    <n v="147"/>
    <n v="117"/>
    <n v="3"/>
    <n v="0"/>
    <n v="6"/>
    <n v="16"/>
    <n v="0"/>
    <m/>
    <n v="0"/>
    <n v="40"/>
    <n v="2"/>
    <n v="1"/>
    <n v="147"/>
    <n v="0.49000000000000504"/>
    <n v="117"/>
    <n v="0.77999999999999858"/>
    <n v="6"/>
    <n v="0.13333333333333286"/>
    <n v="16"/>
    <n v="0.53333333333333344"/>
    <n v="3"/>
    <n v="0.20000000000000018"/>
    <n v="0"/>
    <n v="1.3877787807814457E-16"/>
    <n v="0"/>
    <x v="2"/>
  </r>
  <r>
    <s v="CASTROL"/>
    <s v="DIWA3"/>
    <d v="2011-09-04T00:00:00"/>
    <s v="SIN"/>
    <s v="UPA400"/>
    <x v="46"/>
    <d v="2014-12-19T00:00:00"/>
    <n v="795715"/>
    <n v="37588"/>
    <n v="0"/>
    <n v="3"/>
    <m/>
    <n v="2"/>
    <n v="6.1"/>
    <m/>
    <m/>
    <n v="0.35"/>
    <m/>
    <n v="213"/>
    <n v="113"/>
    <n v="4"/>
    <n v="1"/>
    <n v="7"/>
    <n v="17"/>
    <n v="1"/>
    <n v="1"/>
    <n v="1"/>
    <n v="27"/>
    <n v="3"/>
    <n v="1"/>
    <n v="213"/>
    <n v="0.71000000000000296"/>
    <n v="113"/>
    <n v="0.75333333333333174"/>
    <n v="7"/>
    <n v="0.15555555555555509"/>
    <n v="17"/>
    <n v="0.56666666666666676"/>
    <n v="4"/>
    <n v="0.26666666666666683"/>
    <n v="1"/>
    <n v="0.10000000000000014"/>
    <n v="0"/>
    <x v="3"/>
  </r>
  <r>
    <s v="SHELL"/>
    <s v="DIWA3"/>
    <d v="2011-09-04T00:00:00"/>
    <s v="SIN"/>
    <s v="UPA400"/>
    <x v="46"/>
    <d v="2013-11-30T00:00:00"/>
    <n v="680229"/>
    <n v="29667"/>
    <n v="0"/>
    <n v="8"/>
    <n v="0"/>
    <n v="3"/>
    <n v="7.2"/>
    <n v="37.700000000000003"/>
    <n v="0.2"/>
    <n v="0.1"/>
    <s v="Clara"/>
    <n v="101"/>
    <n v="102"/>
    <n v="6"/>
    <n v="0"/>
    <n v="14"/>
    <n v="13"/>
    <n v="0"/>
    <n v="1"/>
    <n v="0"/>
    <n v="45"/>
    <n v="22"/>
    <n v="5"/>
    <n v="101"/>
    <n v="0.33666666666667072"/>
    <n v="102"/>
    <n v="0.67999999999999794"/>
    <n v="14"/>
    <n v="0.31111111111111062"/>
    <n v="13"/>
    <n v="0.43333333333333346"/>
    <n v="6"/>
    <n v="0.40000000000000013"/>
    <n v="0"/>
    <n v="1.3877787807814457E-16"/>
    <n v="0"/>
    <x v="4"/>
  </r>
  <r>
    <s v="CASTROL"/>
    <s v="DIWA3"/>
    <d v="2011-09-04T00:00:00"/>
    <s v="SIN"/>
    <s v="UPA400"/>
    <x v="46"/>
    <d v="2013-08-06T00:00:00"/>
    <n v="650562"/>
    <n v="179254"/>
    <n v="0"/>
    <n v="10"/>
    <n v="-1"/>
    <n v="10"/>
    <n v="7.2"/>
    <n v="37.200000000000003"/>
    <n v="0"/>
    <n v="0.1"/>
    <s v="Clara"/>
    <n v="288"/>
    <n v="190"/>
    <n v="21"/>
    <n v="0"/>
    <n v="37"/>
    <n v="19"/>
    <n v="1"/>
    <n v="1"/>
    <n v="-1"/>
    <n v="89"/>
    <n v="64"/>
    <n v="14"/>
    <n v="288"/>
    <n v="0.96000000000000041"/>
    <n v="190"/>
    <n v="1"/>
    <n v="37"/>
    <n v="0.82222222222222197"/>
    <n v="19"/>
    <n v="0.63333333333333341"/>
    <n v="21"/>
    <n v="1"/>
    <n v="0"/>
    <n v="1.3877787807814457E-16"/>
    <n v="0"/>
    <x v="5"/>
  </r>
  <r>
    <s v="CASTROL"/>
    <s v="DIWA3"/>
    <d v="2011-09-04T00:00:00"/>
    <s v="SIN"/>
    <s v="UPA400"/>
    <x v="46"/>
    <d v="2013-06-05T00:00:00"/>
    <n v="635779"/>
    <n v="164470"/>
    <n v="0"/>
    <n v="51.7"/>
    <n v="0"/>
    <n v="16.600000000000001"/>
    <n v="6.8"/>
    <n v="36.200000000000003"/>
    <n v="0"/>
    <n v="-1"/>
    <s v="Oscura"/>
    <n v="220.9"/>
    <n v="136.19999999999999"/>
    <n v="13.6"/>
    <n v="6"/>
    <n v="34.1"/>
    <n v="21.6"/>
    <n v="1.2"/>
    <n v="0"/>
    <n v="0"/>
    <n v="173.7"/>
    <n v="37.4"/>
    <n v="19.2"/>
    <n v="221"/>
    <n v="0.73666666666666936"/>
    <n v="136"/>
    <n v="0.90666666666666607"/>
    <n v="34"/>
    <n v="0.7555555555555552"/>
    <n v="22"/>
    <n v="0.73333333333333339"/>
    <n v="14"/>
    <n v="0.93333333333333335"/>
    <n v="6"/>
    <n v="0.60000000000000009"/>
    <n v="0"/>
    <x v="6"/>
  </r>
  <r>
    <s v="CASTROL"/>
    <s v="DIWA3"/>
    <d v="2011-09-04T00:00:00"/>
    <s v="SIN"/>
    <s v="UPA400"/>
    <x v="46"/>
    <d v="2013-01-03T00:00:00"/>
    <n v="595663"/>
    <n v="124355"/>
    <n v="0"/>
    <n v="0"/>
    <n v="0"/>
    <n v="12.6"/>
    <n v="7"/>
    <n v="35.799999999999997"/>
    <m/>
    <n v="-1"/>
    <s v="Oscura"/>
    <n v="100"/>
    <n v="25.3"/>
    <n v="15.4"/>
    <n v="2.7"/>
    <n v="1.2"/>
    <n v="17.5"/>
    <n v="0.5"/>
    <n v="1.1000000000000001"/>
    <n v="0"/>
    <n v="135.4"/>
    <n v="28.8"/>
    <n v="1.9"/>
    <n v="100"/>
    <n v="0.33333333333333737"/>
    <n v="25"/>
    <n v="0.16666666666666413"/>
    <n v="1"/>
    <n v="2.222222222222173E-2"/>
    <n v="18"/>
    <n v="0.60000000000000009"/>
    <n v="15"/>
    <n v="1"/>
    <n v="3"/>
    <n v="0.30000000000000016"/>
    <n v="0"/>
    <x v="7"/>
  </r>
  <r>
    <s v="CASTROL"/>
    <s v="DIWA3"/>
    <d v="2011-09-04T00:00:00"/>
    <s v="SIN"/>
    <s v="UPA400"/>
    <x v="46"/>
    <d v="2012-09-08T00:00:00"/>
    <n v="568460"/>
    <n v="97152"/>
    <n v="0"/>
    <n v="0"/>
    <n v="0"/>
    <n v="22.2"/>
    <n v="6.7"/>
    <n v="36.799999999999997"/>
    <m/>
    <n v="-1"/>
    <s v="Oscura"/>
    <n v="82.7"/>
    <n v="61.8"/>
    <n v="23.7"/>
    <n v="6.1"/>
    <n v="14"/>
    <n v="18.899999999999999"/>
    <n v="1.1000000000000001"/>
    <n v="3.4"/>
    <n v="0"/>
    <n v="99.7"/>
    <n v="36.6"/>
    <n v="0.7"/>
    <n v="83"/>
    <n v="0.27666666666667034"/>
    <n v="62"/>
    <n v="0.41333333333333033"/>
    <n v="14"/>
    <n v="0.31111111111111062"/>
    <n v="19"/>
    <n v="0.63333333333333341"/>
    <n v="24"/>
    <n v="1"/>
    <n v="6"/>
    <n v="0.60000000000000009"/>
    <n v="0"/>
    <x v="8"/>
  </r>
  <r>
    <m/>
    <s v="DIWA3"/>
    <d v="2011-06-21T00:00:00"/>
    <s v="SIN"/>
    <s v="UPA400"/>
    <x v="47"/>
    <d v="2015-11-18T00:00:00"/>
    <n v="861535"/>
    <n v="84872"/>
    <n v="0"/>
    <n v="5"/>
    <m/>
    <n v="3"/>
    <n v="6"/>
    <m/>
    <m/>
    <n v="0.71"/>
    <m/>
    <n v="330"/>
    <n v="135"/>
    <n v="6"/>
    <n v="0"/>
    <n v="9"/>
    <n v="23"/>
    <n v="0"/>
    <n v="1"/>
    <n v="1"/>
    <n v="49"/>
    <n v="11"/>
    <n v="1"/>
    <n v="330"/>
    <n v="1.3"/>
    <n v="135"/>
    <n v="0.89999999999999936"/>
    <n v="9"/>
    <n v="0.19999999999999954"/>
    <n v="23"/>
    <n v="0.76666666666666672"/>
    <n v="6"/>
    <n v="0.40000000000000013"/>
    <n v="0"/>
    <n v="1.3877787807814457E-16"/>
    <n v="1"/>
    <x v="0"/>
  </r>
  <r>
    <s v="CASTROL"/>
    <s v="DIWA3"/>
    <d v="2011-06-21T00:00:00"/>
    <s v="SIN"/>
    <s v="UPA400"/>
    <x v="47"/>
    <d v="2015-02-23T00:00:00"/>
    <n v="806608"/>
    <n v="7049"/>
    <n v="0"/>
    <n v="5"/>
    <m/>
    <n v="2"/>
    <n v="6.5220000000000002"/>
    <n v="29.79"/>
    <n v="1.29"/>
    <n v="0.22"/>
    <m/>
    <n v="70"/>
    <n v="32"/>
    <n v="5"/>
    <n v="0"/>
    <n v="7"/>
    <n v="9"/>
    <n v="0"/>
    <m/>
    <n v="0"/>
    <n v="41"/>
    <n v="2"/>
    <n v="0"/>
    <n v="70"/>
    <n v="0.23333333333333686"/>
    <n v="32"/>
    <n v="0.21333333333333071"/>
    <n v="7"/>
    <n v="0.15555555555555509"/>
    <n v="9"/>
    <n v="0.30000000000000016"/>
    <n v="5"/>
    <n v="0.33333333333333348"/>
    <n v="0"/>
    <n v="1.3877787807814457E-16"/>
    <n v="0"/>
    <x v="1"/>
  </r>
  <r>
    <s v="CASTROL"/>
    <s v="DIWA3"/>
    <d v="2011-06-21T00:00:00"/>
    <s v="SIN"/>
    <s v="UPA400"/>
    <x v="47"/>
    <d v="2014-12-06T00:00:00"/>
    <n v="779159"/>
    <n v="85721"/>
    <n v="0"/>
    <n v="4"/>
    <m/>
    <n v="2"/>
    <n v="6.5"/>
    <n v="31.4"/>
    <n v="1.32"/>
    <n v="0.04"/>
    <m/>
    <n v="313"/>
    <n v="101"/>
    <n v="44"/>
    <n v="0"/>
    <n v="26"/>
    <n v="19"/>
    <n v="0"/>
    <n v="1"/>
    <n v="1"/>
    <n v="37"/>
    <n v="6"/>
    <n v="1"/>
    <n v="313"/>
    <n v="1.3"/>
    <n v="101"/>
    <n v="0.67333333333333123"/>
    <n v="26"/>
    <n v="0.57777777777777717"/>
    <n v="19"/>
    <n v="0.63333333333333341"/>
    <n v="44"/>
    <n v="1"/>
    <n v="0"/>
    <n v="1.3877787807814457E-16"/>
    <n v="0"/>
    <x v="2"/>
  </r>
  <r>
    <s v="CASTROL"/>
    <s v="DIWA3"/>
    <d v="2011-06-21T00:00:00"/>
    <s v="SIN"/>
    <s v="UPA400"/>
    <x v="47"/>
    <d v="2014-07-02T00:00:00"/>
    <n v="755112"/>
    <n v="61674"/>
    <n v="0"/>
    <n v="5"/>
    <m/>
    <n v="3"/>
    <n v="7.1"/>
    <n v="36.4"/>
    <n v="1.75"/>
    <n v="0.13"/>
    <s v="   CLARA"/>
    <n v="470"/>
    <n v="120"/>
    <n v="6"/>
    <n v="0"/>
    <n v="34"/>
    <n v="27"/>
    <n v="0"/>
    <n v="1"/>
    <n v="1"/>
    <n v="44"/>
    <n v="8"/>
    <n v="1"/>
    <n v="470"/>
    <n v="1.3"/>
    <n v="120"/>
    <n v="0.79999999999999871"/>
    <n v="34"/>
    <n v="0.7555555555555552"/>
    <n v="27"/>
    <n v="0.9"/>
    <n v="6"/>
    <n v="0.40000000000000013"/>
    <n v="0"/>
    <n v="1.3877787807814457E-16"/>
    <n v="0"/>
    <x v="3"/>
  </r>
  <r>
    <s v="SHELL"/>
    <s v="DIWA3"/>
    <d v="2011-06-21T00:00:00"/>
    <s v="SIN"/>
    <s v="UPA400"/>
    <x v="47"/>
    <d v="2014-04-15T00:00:00"/>
    <n v="733619"/>
    <n v="30562"/>
    <n v="0"/>
    <n v="4"/>
    <m/>
    <n v="4"/>
    <n v="6.3"/>
    <s v=""/>
    <s v=""/>
    <n v="0.81"/>
    <s v=""/>
    <n v="112"/>
    <n v="108"/>
    <n v="4"/>
    <n v="0"/>
    <n v="11"/>
    <n v="14"/>
    <n v="0"/>
    <n v="1"/>
    <n v="1"/>
    <n v="32"/>
    <n v="4"/>
    <n v="3"/>
    <n v="112"/>
    <n v="0.37333333333333762"/>
    <n v="108"/>
    <n v="0.7199999999999982"/>
    <n v="11"/>
    <n v="0.24444444444444399"/>
    <n v="14"/>
    <n v="0.46666666666666679"/>
    <n v="4"/>
    <n v="0.26666666666666683"/>
    <n v="0"/>
    <n v="1.3877787807814457E-16"/>
    <n v="0"/>
    <x v="4"/>
  </r>
  <r>
    <s v="CASTROL"/>
    <s v="DIWA3"/>
    <d v="2011-06-21T00:00:00"/>
    <s v="SIN"/>
    <s v="UPA400"/>
    <x v="47"/>
    <d v="2014-03-13T00:00:00"/>
    <n v="726765"/>
    <n v="33327"/>
    <n v="0"/>
    <n v="4"/>
    <m/>
    <n v="2"/>
    <n v="7.2"/>
    <n v="36.5"/>
    <n v="0.1"/>
    <n v="0.1"/>
    <s v="Clara"/>
    <n v="354"/>
    <n v="108"/>
    <n v="5"/>
    <n v="0"/>
    <n v="24"/>
    <n v="25"/>
    <n v="0"/>
    <n v="1"/>
    <n v="0"/>
    <n v="36"/>
    <n v="9"/>
    <n v="1"/>
    <n v="354"/>
    <n v="1.3"/>
    <n v="108"/>
    <n v="0.7199999999999982"/>
    <n v="24"/>
    <n v="0.53333333333333266"/>
    <n v="25"/>
    <n v="0.83333333333333337"/>
    <n v="5"/>
    <n v="0.33333333333333348"/>
    <n v="0"/>
    <n v="1.3877787807814457E-16"/>
    <n v="0"/>
    <x v="5"/>
  </r>
  <r>
    <s v="SHELL"/>
    <s v="DIWA3"/>
    <d v="2011-06-21T00:00:00"/>
    <s v="SIN"/>
    <s v="UPA400"/>
    <x v="47"/>
    <d v="2013-12-15T00:00:00"/>
    <n v="703057"/>
    <n v="152876"/>
    <n v="0"/>
    <n v="8"/>
    <n v="0"/>
    <n v="10"/>
    <n v="7.2"/>
    <n v="37.299999999999997"/>
    <n v="0.2"/>
    <n v="0.1"/>
    <s v="Clara"/>
    <n v="291"/>
    <n v="233"/>
    <n v="8"/>
    <n v="0"/>
    <n v="24"/>
    <n v="18"/>
    <n v="0"/>
    <n v="1"/>
    <n v="0"/>
    <n v="46"/>
    <n v="16"/>
    <n v="5"/>
    <n v="291"/>
    <n v="0.97000000000000031"/>
    <n v="233"/>
    <n v="1"/>
    <n v="24"/>
    <n v="0.53333333333333266"/>
    <n v="18"/>
    <n v="0.60000000000000009"/>
    <n v="8"/>
    <n v="0.53333333333333344"/>
    <n v="0"/>
    <n v="1.3877787807814457E-16"/>
    <n v="0"/>
    <x v="6"/>
  </r>
  <r>
    <s v="CASTROL"/>
    <s v="DIWA3"/>
    <d v="2011-06-21T00:00:00"/>
    <s v="SIN"/>
    <s v="UPA400"/>
    <x v="47"/>
    <d v="2013-12-11T00:00:00"/>
    <n v="704241"/>
    <n v="10803"/>
    <n v="0"/>
    <n v="2"/>
    <n v="0"/>
    <n v="2"/>
    <n v="7.2"/>
    <n v="37.299999999999997"/>
    <n v="0.5"/>
    <n v="0.1"/>
    <s v="Clara"/>
    <n v="169"/>
    <n v="69"/>
    <n v="1"/>
    <n v="0"/>
    <n v="12"/>
    <n v="17"/>
    <n v="0"/>
    <n v="0"/>
    <n v="0"/>
    <n v="35"/>
    <n v="7"/>
    <n v="1"/>
    <n v="169"/>
    <n v="0.56333333333333779"/>
    <n v="69"/>
    <n v="0.45999999999999691"/>
    <n v="12"/>
    <n v="0.26666666666666622"/>
    <n v="17"/>
    <n v="0.56666666666666676"/>
    <n v="1"/>
    <n v="6.666666666666686E-2"/>
    <n v="0"/>
    <n v="1.3877787807814457E-16"/>
    <n v="0"/>
    <x v="7"/>
  </r>
  <r>
    <s v="SHELL"/>
    <s v="DIWA3"/>
    <d v="2011-06-21T00:00:00"/>
    <s v="SIN"/>
    <s v="UPA400"/>
    <x v="47"/>
    <d v="2013-08-08T00:00:00"/>
    <n v="668863"/>
    <n v="118682"/>
    <n v="0"/>
    <n v="9"/>
    <n v="-1"/>
    <n v="17"/>
    <n v="7"/>
    <n v="37"/>
    <n v="0.1"/>
    <n v="0.1"/>
    <s v="Clara"/>
    <n v="377"/>
    <n v="234"/>
    <n v="11"/>
    <n v="1"/>
    <n v="20"/>
    <n v="22"/>
    <n v="1"/>
    <n v="2"/>
    <n v="-1"/>
    <n v="62"/>
    <n v="35"/>
    <n v="7"/>
    <n v="377"/>
    <n v="1"/>
    <n v="234"/>
    <n v="1"/>
    <n v="20"/>
    <n v="0.44444444444444381"/>
    <n v="22"/>
    <n v="0.73333333333333339"/>
    <n v="11"/>
    <n v="0.73333333333333339"/>
    <n v="1"/>
    <n v="0.10000000000000014"/>
    <n v="0"/>
    <x v="8"/>
  </r>
  <r>
    <s v="CASTROL"/>
    <s v="DIWA3"/>
    <d v="2011-06-21T00:00:00"/>
    <s v="SIN"/>
    <s v="UPA400"/>
    <x v="47"/>
    <d v="2013-04-24T00:00:00"/>
    <n v="640320"/>
    <n v="90139"/>
    <n v="0"/>
    <n v="4.4000000000000004"/>
    <n v="0"/>
    <n v="24.7"/>
    <n v="6.9"/>
    <n v="38"/>
    <m/>
    <n v="-1"/>
    <s v="Oscura"/>
    <n v="186.6"/>
    <n v="125.2"/>
    <n v="14.6"/>
    <n v="9.6999999999999993"/>
    <n v="19.100000000000001"/>
    <n v="27.7"/>
    <n v="1.1000000000000001"/>
    <n v="0"/>
    <n v="0"/>
    <n v="184.9"/>
    <n v="46.3"/>
    <n v="4"/>
    <n v="187"/>
    <n v="0.62333333333333718"/>
    <n v="125"/>
    <n v="0.83333333333333226"/>
    <n v="19"/>
    <n v="0.42222222222222161"/>
    <n v="28"/>
    <n v="0.93333333333333335"/>
    <n v="15"/>
    <n v="1"/>
    <n v="10"/>
    <n v="1"/>
    <n v="0"/>
    <x v="9"/>
  </r>
  <r>
    <s v="CASTROL"/>
    <s v="DIWA3"/>
    <d v="2011-06-21T00:00:00"/>
    <s v="SIN"/>
    <s v="UPA400"/>
    <x v="47"/>
    <d v="2012-12-18T00:00:00"/>
    <n v="609087"/>
    <n v="58906"/>
    <n v="0"/>
    <n v="0"/>
    <n v="0"/>
    <n v="29.1"/>
    <n v="7.2"/>
    <n v="40.799999999999997"/>
    <m/>
    <n v="21.7"/>
    <s v="Oscura"/>
    <n v="134.80000000000001"/>
    <n v="45.7"/>
    <n v="7.8"/>
    <n v="5.2"/>
    <n v="1.6"/>
    <n v="28.4"/>
    <n v="1.2"/>
    <n v="0.3"/>
    <n v="0"/>
    <n v="237.3"/>
    <n v="34.299999999999997"/>
    <n v="14.6"/>
    <n v="135"/>
    <n v="0.45000000000000479"/>
    <n v="46"/>
    <n v="0.30666666666666387"/>
    <n v="2"/>
    <n v="4.4444444444443953E-2"/>
    <n v="28"/>
    <n v="0.93333333333333335"/>
    <n v="8"/>
    <n v="0.53333333333333344"/>
    <n v="5"/>
    <n v="0.50000000000000011"/>
    <n v="0"/>
    <x v="10"/>
  </r>
  <r>
    <s v="CASTROL"/>
    <s v="DIWA3"/>
    <d v="2011-11-02T00:00:00"/>
    <s v="SIN"/>
    <s v="UPA400"/>
    <x v="48"/>
    <d v="2016-02-16T00:00:00"/>
    <n v="878433"/>
    <n v="27826"/>
    <n v="0"/>
    <n v="4"/>
    <m/>
    <n v="2"/>
    <n v="6.9"/>
    <m/>
    <m/>
    <n v="0.02"/>
    <s v="Clara"/>
    <n v="183"/>
    <n v="67"/>
    <n v="0"/>
    <n v="0"/>
    <n v="5"/>
    <n v="12"/>
    <n v="1"/>
    <n v="0"/>
    <n v="1"/>
    <n v="34"/>
    <n v="5"/>
    <n v="0"/>
    <n v="183"/>
    <n v="0.61000000000000398"/>
    <n v="67"/>
    <n v="0.4466666666666636"/>
    <n v="5"/>
    <n v="0.11111111111111063"/>
    <n v="12"/>
    <n v="0.40000000000000013"/>
    <n v="0"/>
    <n v="1.9428902930940239E-16"/>
    <n v="0"/>
    <n v="1.3877787807814457E-16"/>
    <n v="1"/>
    <x v="0"/>
  </r>
  <r>
    <m/>
    <s v="DIWA3"/>
    <d v="2011-11-02T00:00:00"/>
    <s v="SIN"/>
    <s v="UPA400"/>
    <x v="48"/>
    <d v="2015-10-08T00:00:00"/>
    <n v="848909"/>
    <n v="90782"/>
    <n v="0"/>
    <n v="4"/>
    <m/>
    <n v="2"/>
    <n v="6.3"/>
    <m/>
    <m/>
    <n v="0.62"/>
    <m/>
    <n v="411"/>
    <n v="102"/>
    <n v="6"/>
    <n v="1"/>
    <n v="8"/>
    <n v="28"/>
    <n v="1"/>
    <n v="1"/>
    <n v="2"/>
    <n v="28"/>
    <n v="3"/>
    <n v="1"/>
    <n v="411"/>
    <n v="1.3"/>
    <n v="102"/>
    <n v="0.67999999999999794"/>
    <n v="8"/>
    <n v="0.17777777777777731"/>
    <n v="28"/>
    <n v="0.93333333333333335"/>
    <n v="6"/>
    <n v="0.40000000000000013"/>
    <n v="1"/>
    <n v="0.10000000000000014"/>
    <n v="0"/>
    <x v="1"/>
  </r>
  <r>
    <m/>
    <s v="DIWA3"/>
    <d v="2011-11-02T00:00:00"/>
    <s v="SIN"/>
    <s v="UPA400"/>
    <x v="48"/>
    <d v="2015-10-07T00:00:00"/>
    <n v="850818"/>
    <n v="92691"/>
    <n v="0"/>
    <n v="5"/>
    <m/>
    <n v="2"/>
    <n v="6.1"/>
    <m/>
    <m/>
    <n v="0.65"/>
    <m/>
    <n v="553"/>
    <n v="132"/>
    <n v="5"/>
    <n v="0"/>
    <n v="9"/>
    <n v="29"/>
    <n v="0"/>
    <n v="1"/>
    <n v="2"/>
    <n v="40"/>
    <n v="5"/>
    <n v="2"/>
    <n v="553"/>
    <n v="1.5"/>
    <n v="132"/>
    <n v="0.87999999999999923"/>
    <n v="9"/>
    <n v="0.19999999999999954"/>
    <n v="29"/>
    <n v="0.96666666666666667"/>
    <n v="5"/>
    <n v="0.33333333333333348"/>
    <n v="0"/>
    <n v="1.3877787807814457E-16"/>
    <n v="0"/>
    <x v="2"/>
  </r>
  <r>
    <s v="CASTROL"/>
    <s v="DIWA3"/>
    <d v="2011-11-02T00:00:00"/>
    <s v="SIN"/>
    <s v="UPA400"/>
    <x v="48"/>
    <d v="2015-02-17T00:00:00"/>
    <n v="750109"/>
    <n v="7124"/>
    <n v="0"/>
    <n v="2"/>
    <m/>
    <n v="2"/>
    <n v="6.476"/>
    <n v="30.29"/>
    <n v="1.27"/>
    <n v="0.54"/>
    <m/>
    <n v="43"/>
    <n v="34"/>
    <n v="5"/>
    <n v="0"/>
    <n v="4"/>
    <n v="6"/>
    <n v="0"/>
    <m/>
    <n v="0"/>
    <n v="35"/>
    <n v="2"/>
    <n v="0"/>
    <n v="43"/>
    <n v="0.14333333333333703"/>
    <n v="34"/>
    <n v="0.22666666666666402"/>
    <n v="4"/>
    <n v="8.8888888888888407E-2"/>
    <n v="6"/>
    <n v="0.20000000000000018"/>
    <n v="5"/>
    <n v="0.33333333333333348"/>
    <n v="0"/>
    <n v="1.3877787807814457E-16"/>
    <n v="0"/>
    <x v="3"/>
  </r>
  <r>
    <s v="CASTROL"/>
    <s v="DIWA3"/>
    <d v="2011-11-02T00:00:00"/>
    <s v="SIN"/>
    <s v="UPA400"/>
    <x v="48"/>
    <d v="2014-12-06T00:00:00"/>
    <n v="737924"/>
    <n v="93827"/>
    <n v="0"/>
    <n v="3"/>
    <m/>
    <n v="3"/>
    <n v="6.9"/>
    <n v="33.799999999999997"/>
    <n v="1.45"/>
    <n v="0.04"/>
    <m/>
    <n v="111"/>
    <n v="117"/>
    <n v="13"/>
    <n v="0"/>
    <n v="15"/>
    <n v="12"/>
    <n v="1"/>
    <n v="1"/>
    <n v="0"/>
    <n v="56"/>
    <n v="18"/>
    <n v="2"/>
    <n v="111"/>
    <n v="0.37000000000000427"/>
    <n v="117"/>
    <n v="0.77999999999999858"/>
    <n v="15"/>
    <n v="0.33333333333333282"/>
    <n v="12"/>
    <n v="0.40000000000000013"/>
    <n v="13"/>
    <n v="0.8666666666666667"/>
    <n v="0"/>
    <n v="1.3877787807814457E-16"/>
    <n v="0"/>
    <x v="4"/>
  </r>
  <r>
    <s v="CASTROL"/>
    <s v="DIWA3"/>
    <d v="2011-11-02T00:00:00"/>
    <s v="SIN"/>
    <s v="UPA400"/>
    <x v="48"/>
    <d v="2014-08-07T00:00:00"/>
    <n v="707241"/>
    <n v="63144"/>
    <n v="0"/>
    <n v="3"/>
    <m/>
    <n v="5"/>
    <n v="7.2"/>
    <n v="37"/>
    <n v="1.4"/>
    <n v="0.06"/>
    <m/>
    <n v="81"/>
    <n v="139"/>
    <n v="2"/>
    <n v="0"/>
    <n v="8"/>
    <n v="10"/>
    <n v="0"/>
    <n v="1"/>
    <n v="0"/>
    <n v="35"/>
    <n v="6"/>
    <n v="1"/>
    <n v="81"/>
    <n v="0.27000000000000363"/>
    <n v="139"/>
    <n v="0.92666666666666619"/>
    <n v="8"/>
    <n v="0.17777777777777731"/>
    <n v="10"/>
    <n v="0.33339999999999997"/>
    <n v="2"/>
    <n v="0.13333333333333353"/>
    <n v="0"/>
    <n v="1.3877787807814457E-16"/>
    <n v="0"/>
    <x v="5"/>
  </r>
  <r>
    <s v="CASTROL"/>
    <s v="DIWA3"/>
    <d v="2011-11-02T00:00:00"/>
    <s v="SIN"/>
    <s v="UPA400"/>
    <x v="48"/>
    <d v="2013-12-27T00:00:00"/>
    <n v="675872"/>
    <n v="31775"/>
    <n v="0"/>
    <n v="2"/>
    <m/>
    <n v="4"/>
    <n v="7.2"/>
    <n v="37.1"/>
    <n v="1"/>
    <n v="0"/>
    <s v="Clara"/>
    <n v="46"/>
    <n v="85"/>
    <n v="2"/>
    <n v="0"/>
    <n v="6"/>
    <n v="6"/>
    <n v="0"/>
    <n v="0"/>
    <n v="0"/>
    <n v="28"/>
    <n v="4"/>
    <n v="1"/>
    <n v="46"/>
    <n v="0.15333333333333701"/>
    <n v="85"/>
    <n v="0.56666666666666388"/>
    <n v="6"/>
    <n v="0.13333333333333286"/>
    <n v="6"/>
    <n v="0.20000000000000018"/>
    <n v="2"/>
    <n v="0.13333333333333353"/>
    <n v="0"/>
    <n v="1.3877787807814457E-16"/>
    <n v="0"/>
    <x v="6"/>
  </r>
  <r>
    <s v="SHELL"/>
    <s v="DIWA3"/>
    <d v="2011-11-02T00:00:00"/>
    <s v="SIN"/>
    <s v="UPA400"/>
    <x v="48"/>
    <d v="2013-11-02T00:00:00"/>
    <n v="693438"/>
    <n v="182273"/>
    <n v="0"/>
    <n v="5"/>
    <n v="0"/>
    <n v="7"/>
    <n v="7.1"/>
    <n v="36.799999999999997"/>
    <n v="0.3"/>
    <n v="0.1"/>
    <s v="Clara"/>
    <n v="773"/>
    <n v="174"/>
    <n v="11"/>
    <n v="1"/>
    <n v="33"/>
    <n v="50"/>
    <n v="0"/>
    <n v="2"/>
    <n v="0"/>
    <n v="62"/>
    <n v="21"/>
    <n v="2"/>
    <n v="773"/>
    <n v="1.5"/>
    <n v="174"/>
    <n v="1"/>
    <n v="33"/>
    <n v="0.73333333333333295"/>
    <n v="50"/>
    <n v="1"/>
    <n v="11"/>
    <n v="0.73333333333333339"/>
    <n v="1"/>
    <n v="0.10000000000000014"/>
    <n v="0"/>
    <x v="7"/>
  </r>
  <r>
    <s v="SHELL"/>
    <s v="DIWA3"/>
    <d v="2011-11-02T00:00:00"/>
    <s v="SIN"/>
    <s v="UPA400"/>
    <x v="48"/>
    <d v="2013-05-07T00:00:00"/>
    <n v="648245"/>
    <n v="135080"/>
    <n v="0"/>
    <n v="1.1000000000000001"/>
    <n v="0"/>
    <n v="13.2"/>
    <n v="6.9"/>
    <n v="38"/>
    <m/>
    <n v="-1"/>
    <s v="Oscura"/>
    <n v="123.5"/>
    <n v="90.1"/>
    <n v="7"/>
    <n v="4.9000000000000004"/>
    <n v="18.899999999999999"/>
    <n v="50.1"/>
    <n v="0.7"/>
    <n v="0"/>
    <n v="0"/>
    <n v="176.7"/>
    <n v="53.4"/>
    <n v="2.4"/>
    <n v="124"/>
    <n v="0.41333333333333788"/>
    <n v="90"/>
    <n v="0.59999999999999742"/>
    <n v="19"/>
    <n v="0.42222222222222161"/>
    <n v="50"/>
    <n v="1"/>
    <n v="7"/>
    <n v="0.46666666666666679"/>
    <n v="5"/>
    <n v="0.50000000000000011"/>
    <n v="0"/>
    <x v="8"/>
  </r>
  <r>
    <s v="SHELL"/>
    <s v="DIWA3"/>
    <d v="2011-11-02T00:00:00"/>
    <s v="SIN"/>
    <s v="UPA400"/>
    <x v="48"/>
    <d v="2012-12-07T00:00:00"/>
    <n v="610446"/>
    <n v="99281"/>
    <n v="0"/>
    <n v="0"/>
    <n v="0"/>
    <n v="13.9"/>
    <n v="6.6"/>
    <n v="36.299999999999997"/>
    <m/>
    <n v="-1"/>
    <s v="Oscura"/>
    <n v="0"/>
    <n v="36.9"/>
    <n v="2.7"/>
    <n v="1.6"/>
    <n v="4.2"/>
    <n v="33.5"/>
    <n v="0.9"/>
    <n v="2.7"/>
    <n v="0"/>
    <n v="39.799999999999997"/>
    <n v="24.9"/>
    <n v="0.3"/>
    <n v="0"/>
    <n v="3.8380756905986857E-15"/>
    <n v="37"/>
    <n v="0.24666666666666398"/>
    <n v="4"/>
    <n v="8.8888888888888407E-2"/>
    <n v="34"/>
    <n v="1"/>
    <n v="3"/>
    <n v="0.20000000000000018"/>
    <n v="2"/>
    <n v="0.20000000000000015"/>
    <n v="0"/>
    <x v="9"/>
  </r>
  <r>
    <s v="SHELL"/>
    <s v="DIWA3"/>
    <d v="2011-09-19T00:00:00"/>
    <s v="SIN"/>
    <s v="UPA400"/>
    <x v="49"/>
    <d v="2016-01-07T00:00:00"/>
    <n v="872943"/>
    <n v="73384"/>
    <n v="0"/>
    <n v="4"/>
    <m/>
    <n v="1"/>
    <n v="6.7"/>
    <m/>
    <m/>
    <n v="0.83"/>
    <m/>
    <n v="314"/>
    <n v="99"/>
    <n v="8"/>
    <n v="0"/>
    <n v="22"/>
    <n v="20"/>
    <n v="1"/>
    <n v="0"/>
    <n v="0"/>
    <n v="38"/>
    <n v="5"/>
    <n v="0"/>
    <n v="314"/>
    <n v="1.3"/>
    <n v="99"/>
    <n v="0.6"/>
    <n v="22"/>
    <n v="0.48888888888888821"/>
    <n v="20"/>
    <n v="0.66666666666666674"/>
    <n v="8"/>
    <n v="0.53333333333333344"/>
    <n v="0"/>
    <n v="1.3877787807814457E-16"/>
    <n v="1"/>
    <x v="0"/>
  </r>
  <r>
    <m/>
    <s v="DIWA3"/>
    <d v="2011-09-19T00:00:00"/>
    <s v="SIN"/>
    <s v="UPA400"/>
    <x v="49"/>
    <d v="2015-08-25T00:00:00"/>
    <n v="853043"/>
    <n v="53484"/>
    <n v="0"/>
    <n v="4"/>
    <m/>
    <n v="1"/>
    <n v="6"/>
    <m/>
    <m/>
    <n v="0.22"/>
    <m/>
    <n v="273"/>
    <n v="70"/>
    <n v="8"/>
    <n v="0"/>
    <n v="15"/>
    <n v="18"/>
    <n v="1"/>
    <n v="1"/>
    <n v="0"/>
    <n v="29"/>
    <n v="4"/>
    <n v="0"/>
    <n v="273"/>
    <n v="0.91000000000000092"/>
    <n v="70"/>
    <n v="0.46666666666666357"/>
    <n v="15"/>
    <n v="0.33333333333333282"/>
    <n v="18"/>
    <n v="0.60000000000000009"/>
    <n v="8"/>
    <n v="0.53333333333333344"/>
    <n v="0"/>
    <n v="1.3877787807814457E-16"/>
    <n v="0"/>
    <x v="1"/>
  </r>
  <r>
    <s v="CASTROL"/>
    <s v="DIWA3"/>
    <d v="2011-09-19T00:00:00"/>
    <s v="SIN"/>
    <s v="UPA400"/>
    <x v="49"/>
    <d v="2015-02-17T00:00:00"/>
    <n v="804445"/>
    <n v="57810"/>
    <n v="0"/>
    <n v="6"/>
    <m/>
    <n v="2"/>
    <n v="5.8860000000000001"/>
    <n v="27.58"/>
    <n v="1.22"/>
    <n v="0.25"/>
    <m/>
    <n v="348"/>
    <n v="163"/>
    <n v="6"/>
    <n v="1"/>
    <n v="18"/>
    <n v="29"/>
    <n v="0"/>
    <m/>
    <n v="1"/>
    <n v="119"/>
    <n v="13"/>
    <n v="2"/>
    <n v="348"/>
    <n v="1.3"/>
    <n v="163"/>
    <n v="1"/>
    <n v="18"/>
    <n v="0.39999999999999941"/>
    <n v="29"/>
    <n v="0.96666666666666667"/>
    <n v="6"/>
    <n v="0.40000000000000013"/>
    <n v="1"/>
    <n v="0.10000000000000014"/>
    <n v="0"/>
    <x v="2"/>
  </r>
  <r>
    <s v="CASTROL"/>
    <s v="DIWA3"/>
    <d v="2011-09-19T00:00:00"/>
    <s v="SIN"/>
    <s v="UPA400"/>
    <x v="49"/>
    <d v="2014-12-17T00:00:00"/>
    <n v="791428"/>
    <n v="44793"/>
    <n v="0"/>
    <n v="2"/>
    <m/>
    <n v="1"/>
    <n v="6.1"/>
    <m/>
    <m/>
    <n v="0.21"/>
    <m/>
    <n v="318"/>
    <n v="58"/>
    <n v="2"/>
    <n v="0"/>
    <n v="5"/>
    <n v="24"/>
    <n v="1"/>
    <n v="0"/>
    <n v="1"/>
    <n v="29"/>
    <n v="2"/>
    <n v="0"/>
    <n v="318"/>
    <n v="1.3"/>
    <n v="58"/>
    <n v="0.38666666666666372"/>
    <n v="5"/>
    <n v="0.11111111111111063"/>
    <n v="24"/>
    <n v="0.8"/>
    <n v="2"/>
    <n v="0.13333333333333353"/>
    <n v="0"/>
    <n v="1.3877787807814457E-16"/>
    <n v="0"/>
    <x v="3"/>
  </r>
  <r>
    <s v="CASTROL"/>
    <s v="DIWA3"/>
    <d v="2011-09-19T00:00:00"/>
    <s v="SIN"/>
    <s v="UPA400"/>
    <x v="49"/>
    <d v="2014-04-17T00:00:00"/>
    <n v="726835"/>
    <n v="93916"/>
    <n v="0"/>
    <n v="4"/>
    <m/>
    <n v="4"/>
    <n v="6.8"/>
    <n v="34.6"/>
    <n v="1.08"/>
    <n v="7.0000000000000007E-2"/>
    <s v=""/>
    <n v="186"/>
    <n v="93"/>
    <n v="5"/>
    <n v="0"/>
    <n v="11"/>
    <n v="14"/>
    <n v="0"/>
    <n v="1"/>
    <n v="1"/>
    <n v="33"/>
    <n v="7"/>
    <n v="2"/>
    <n v="186"/>
    <n v="0.62000000000000388"/>
    <n v="93"/>
    <n v="0.62"/>
    <n v="11"/>
    <n v="0.24444444444444399"/>
    <n v="14"/>
    <n v="0.46666666666666679"/>
    <n v="5"/>
    <n v="0.33333333333333348"/>
    <n v="0"/>
    <n v="1.3877787807814457E-16"/>
    <n v="0"/>
    <x v="4"/>
  </r>
  <r>
    <s v="CASTROL"/>
    <s v="DIWA3"/>
    <d v="2011-09-19T00:00:00"/>
    <s v="SIN"/>
    <s v="UPA400"/>
    <x v="49"/>
    <d v="2014-01-07T00:00:00"/>
    <n v="697829"/>
    <n v="64910"/>
    <n v="0"/>
    <n v="3"/>
    <m/>
    <n v="4"/>
    <n v="7.2"/>
    <n v="36.6"/>
    <n v="0.6"/>
    <n v="0.1"/>
    <s v="Clara"/>
    <n v="109"/>
    <n v="96"/>
    <n v="3"/>
    <n v="0"/>
    <n v="11"/>
    <n v="10"/>
    <n v="0"/>
    <n v="0"/>
    <n v="0"/>
    <n v="31"/>
    <n v="6"/>
    <n v="1"/>
    <n v="109"/>
    <n v="0.36333333333333756"/>
    <n v="96"/>
    <n v="0.63999999999999768"/>
    <n v="11"/>
    <n v="0.24444444444444399"/>
    <n v="10"/>
    <n v="0.33339999999999997"/>
    <n v="3"/>
    <n v="0.20000000000000018"/>
    <n v="0"/>
    <n v="1.3877787807814457E-16"/>
    <n v="0"/>
    <x v="5"/>
  </r>
  <r>
    <s v="SHELL"/>
    <s v="DIWA3"/>
    <d v="2011-09-19T00:00:00"/>
    <s v="SIN"/>
    <s v="UPA400"/>
    <x v="49"/>
    <d v="2013-09-06T00:00:00"/>
    <n v="644097"/>
    <n v="181807"/>
    <n v="0"/>
    <n v="5"/>
    <n v="-1"/>
    <n v="14"/>
    <n v="7.1"/>
    <n v="36.6"/>
    <n v="0.4"/>
    <n v="0.1"/>
    <s v="Clara"/>
    <n v="194"/>
    <n v="216"/>
    <n v="7"/>
    <n v="1"/>
    <n v="19"/>
    <n v="16"/>
    <n v="1"/>
    <n v="2"/>
    <n v="-1"/>
    <n v="42"/>
    <n v="19"/>
    <n v="3"/>
    <n v="194"/>
    <n v="0.64666666666667028"/>
    <n v="216"/>
    <n v="1"/>
    <n v="19"/>
    <n v="0.42222222222222161"/>
    <n v="16"/>
    <n v="0.53333333333333344"/>
    <n v="7"/>
    <n v="0.46666666666666679"/>
    <n v="1"/>
    <n v="0.10000000000000014"/>
    <n v="0"/>
    <x v="6"/>
  </r>
  <r>
    <s v="CASTROL"/>
    <s v="DIWA3"/>
    <d v="2011-09-19T00:00:00"/>
    <s v="SIN"/>
    <s v="UPA400"/>
    <x v="49"/>
    <d v="2013-05-04T00:00:00"/>
    <n v="614159"/>
    <n v="151869"/>
    <n v="0"/>
    <n v="2.2000000000000002"/>
    <n v="0"/>
    <n v="22.3"/>
    <n v="6.7"/>
    <n v="36.9"/>
    <m/>
    <n v="-1"/>
    <s v="Oscura"/>
    <n v="86.6"/>
    <n v="118"/>
    <n v="8.6"/>
    <n v="7"/>
    <n v="20.9"/>
    <n v="34.4"/>
    <n v="1.1000000000000001"/>
    <n v="0"/>
    <n v="0"/>
    <n v="116.6"/>
    <n v="46.9"/>
    <n v="3.9"/>
    <n v="87"/>
    <n v="0.29000000000000375"/>
    <n v="118"/>
    <n v="0.78666666666666529"/>
    <n v="21"/>
    <n v="0.46666666666666601"/>
    <n v="34"/>
    <n v="1"/>
    <n v="9"/>
    <n v="0.60000000000000009"/>
    <n v="7"/>
    <n v="0.70000000000000007"/>
    <n v="0"/>
    <x v="7"/>
  </r>
  <r>
    <s v="CASTROL"/>
    <s v="DIWA3"/>
    <d v="2011-09-19T00:00:00"/>
    <s v="SIN"/>
    <s v="UPA400"/>
    <x v="49"/>
    <d v="2012-12-26T00:00:00"/>
    <n v="582113"/>
    <n v="119823"/>
    <n v="0"/>
    <n v="0"/>
    <n v="0"/>
    <n v="19.5"/>
    <n v="6.8"/>
    <n v="39.700000000000003"/>
    <m/>
    <n v="-1"/>
    <s v="Oscura"/>
    <n v="74.5"/>
    <n v="31.8"/>
    <n v="5.4"/>
    <n v="7.8"/>
    <n v="1.2"/>
    <n v="10.8"/>
    <n v="0.8"/>
    <n v="0"/>
    <n v="0"/>
    <n v="90.2"/>
    <n v="25.2"/>
    <n v="1.8"/>
    <n v="75"/>
    <n v="0.2500000000000035"/>
    <n v="32"/>
    <n v="0.21333333333333071"/>
    <n v="1"/>
    <n v="2.222222222222173E-2"/>
    <n v="11"/>
    <n v="0.36666666666666681"/>
    <n v="5"/>
    <n v="0.33333333333333348"/>
    <n v="8"/>
    <n v="0.8"/>
    <n v="0"/>
    <x v="8"/>
  </r>
  <r>
    <s v="CASTROL"/>
    <s v="DIWA3"/>
    <d v="2011-09-19T00:00:00"/>
    <s v="SIN"/>
    <s v="UPA400"/>
    <x v="49"/>
    <d v="2012-09-08T00:00:00"/>
    <n v="560549"/>
    <n v="98259"/>
    <n v="0"/>
    <n v="0"/>
    <n v="0"/>
    <n v="23.6"/>
    <n v="6.7"/>
    <n v="36.799999999999997"/>
    <m/>
    <n v="-1"/>
    <s v="Oscura"/>
    <n v="60.9"/>
    <n v="76.599999999999994"/>
    <n v="8"/>
    <n v="4.2"/>
    <n v="12.5"/>
    <n v="19.7"/>
    <n v="1"/>
    <n v="2.5"/>
    <n v="0"/>
    <n v="49.7"/>
    <n v="41.7"/>
    <n v="2.4"/>
    <n v="61"/>
    <n v="0.20333333333333692"/>
    <n v="77"/>
    <n v="0.5133333333333302"/>
    <n v="13"/>
    <n v="0.28888888888888842"/>
    <n v="20"/>
    <n v="0.66666666666666674"/>
    <n v="8"/>
    <n v="0.53333333333333344"/>
    <n v="4"/>
    <n v="0.40000000000000013"/>
    <n v="0"/>
    <x v="9"/>
  </r>
  <r>
    <m/>
    <s v="DIWA3"/>
    <d v="2011-07-06T00:00:00"/>
    <s v="SIN"/>
    <s v="UPA400"/>
    <x v="50"/>
    <d v="2015-07-28T00:00:00"/>
    <n v="789616"/>
    <n v="46631"/>
    <n v="0"/>
    <n v="3"/>
    <m/>
    <n v="2"/>
    <n v="6"/>
    <m/>
    <m/>
    <n v="0.5"/>
    <m/>
    <n v="100"/>
    <n v="80"/>
    <n v="7"/>
    <n v="1"/>
    <n v="8"/>
    <n v="14"/>
    <n v="1"/>
    <n v="1"/>
    <n v="0"/>
    <n v="26"/>
    <n v="3"/>
    <n v="1"/>
    <n v="100"/>
    <n v="0.33333333333333737"/>
    <n v="80"/>
    <n v="0.53333333333333033"/>
    <n v="8"/>
    <n v="0.17777777777777731"/>
    <n v="14"/>
    <n v="0.46666666666666679"/>
    <n v="7"/>
    <n v="0.46666666666666679"/>
    <n v="1"/>
    <n v="0.10000000000000014"/>
    <n v="1"/>
    <x v="0"/>
  </r>
  <r>
    <s v="CASTROL"/>
    <s v="DIWA3"/>
    <d v="2011-07-06T00:00:00"/>
    <s v="SIN"/>
    <s v="UPA400"/>
    <x v="50"/>
    <d v="2015-02-19T00:00:00"/>
    <n v="778377"/>
    <n v="15988"/>
    <n v="0"/>
    <n v="1"/>
    <m/>
    <n v="2"/>
    <n v="6.2629999999999999"/>
    <n v="29.75"/>
    <n v="1.23"/>
    <n v="0.4"/>
    <m/>
    <n v="70"/>
    <n v="40"/>
    <n v="15"/>
    <n v="0"/>
    <n v="6"/>
    <n v="6"/>
    <n v="0"/>
    <m/>
    <n v="0"/>
    <n v="43"/>
    <n v="6"/>
    <n v="0"/>
    <n v="70"/>
    <n v="0.23333333333333686"/>
    <n v="40"/>
    <n v="0.26666666666666394"/>
    <n v="6"/>
    <n v="0.13333333333333286"/>
    <n v="6"/>
    <n v="0.20000000000000018"/>
    <n v="15"/>
    <n v="1"/>
    <n v="0"/>
    <n v="1.3877787807814457E-16"/>
    <n v="0"/>
    <x v="1"/>
  </r>
  <r>
    <s v="CASTROL"/>
    <s v="DIWA3"/>
    <d v="2011-07-06T00:00:00"/>
    <s v="SIN"/>
    <s v="UPA400"/>
    <x v="50"/>
    <d v="2014-11-10T00:00:00"/>
    <n v="753664"/>
    <n v="109486"/>
    <n v="0"/>
    <n v="4"/>
    <m/>
    <n v="7"/>
    <n v="7"/>
    <n v="36.6"/>
    <n v="1.1599999999999999"/>
    <n v="0.04"/>
    <m/>
    <n v="203"/>
    <n v="110"/>
    <n v="6"/>
    <n v="0"/>
    <n v="15"/>
    <n v="14"/>
    <n v="0"/>
    <n v="1"/>
    <n v="1"/>
    <n v="30"/>
    <n v="8"/>
    <n v="1"/>
    <n v="203"/>
    <n v="0.67666666666666997"/>
    <n v="110"/>
    <n v="0.73333333333333162"/>
    <n v="15"/>
    <n v="0.33333333333333282"/>
    <n v="14"/>
    <n v="0.46666666666666679"/>
    <n v="6"/>
    <n v="0.40000000000000013"/>
    <n v="0"/>
    <n v="1.3877787807814457E-16"/>
    <n v="0"/>
    <x v="2"/>
  </r>
  <r>
    <s v="CASTROL"/>
    <s v="DIWA3"/>
    <d v="2011-07-06T00:00:00"/>
    <s v="SIN"/>
    <s v="UPA400"/>
    <x v="50"/>
    <d v="2013-12-30T00:00:00"/>
    <n v="706337"/>
    <n v="62159"/>
    <n v="0"/>
    <n v="1"/>
    <m/>
    <n v="2"/>
    <n v="7.2"/>
    <n v="37"/>
    <n v="0.9"/>
    <n v="0.1"/>
    <s v="Clara"/>
    <n v="82"/>
    <n v="94"/>
    <n v="3"/>
    <n v="1"/>
    <n v="3"/>
    <n v="7"/>
    <n v="0"/>
    <n v="0"/>
    <n v="0"/>
    <n v="26"/>
    <n v="2"/>
    <n v="0"/>
    <n v="82"/>
    <n v="0.27333333333333698"/>
    <n v="94"/>
    <n v="0.62666666666666426"/>
    <n v="3"/>
    <n v="6.666666666666618E-2"/>
    <n v="7"/>
    <n v="0.2333333333333335"/>
    <n v="3"/>
    <n v="0.20000000000000018"/>
    <n v="1"/>
    <n v="0.10000000000000014"/>
    <n v="0"/>
    <x v="3"/>
  </r>
  <r>
    <s v="SHELL"/>
    <s v="DIWA3"/>
    <d v="2011-07-06T00:00:00"/>
    <s v="SIN"/>
    <s v="UPA400"/>
    <x v="50"/>
    <d v="2013-09-19T00:00:00"/>
    <n v="668674"/>
    <n v="35755"/>
    <n v="0"/>
    <n v="2"/>
    <n v="0"/>
    <n v="3"/>
    <n v="7.1"/>
    <n v="37.1"/>
    <n v="1"/>
    <n v="0.1"/>
    <s v="Clara"/>
    <n v="67"/>
    <n v="59"/>
    <n v="4"/>
    <n v="0"/>
    <n v="8"/>
    <n v="7"/>
    <n v="0"/>
    <n v="0"/>
    <n v="0"/>
    <n v="27"/>
    <n v="5"/>
    <n v="1"/>
    <n v="67"/>
    <n v="0.22333333333333688"/>
    <n v="59"/>
    <n v="0.39333333333333037"/>
    <n v="8"/>
    <n v="0.17777777777777731"/>
    <n v="7"/>
    <n v="0.2333333333333335"/>
    <n v="4"/>
    <n v="0.26666666666666683"/>
    <n v="0"/>
    <n v="1.3877787807814457E-16"/>
    <n v="0"/>
    <x v="4"/>
  </r>
  <r>
    <s v="CASTROL"/>
    <s v="DIWA3"/>
    <d v="2011-07-06T00:00:00"/>
    <s v="SIN"/>
    <s v="UPA400"/>
    <x v="50"/>
    <d v="2013-08-24T00:00:00"/>
    <n v="674156"/>
    <n v="29978"/>
    <n v="0"/>
    <n v="2"/>
    <n v="-1"/>
    <n v="1"/>
    <n v="7.2"/>
    <n v="37.1"/>
    <n v="0.3"/>
    <n v="0.1"/>
    <s v="Clara"/>
    <n v="49"/>
    <n v="74"/>
    <n v="3"/>
    <n v="1"/>
    <n v="3"/>
    <n v="5"/>
    <n v="0"/>
    <n v="1"/>
    <n v="-1"/>
    <n v="25"/>
    <n v="2"/>
    <n v="0"/>
    <n v="49"/>
    <n v="0.16333333333333699"/>
    <n v="74"/>
    <n v="0.49333333333333018"/>
    <n v="3"/>
    <n v="6.666666666666618E-2"/>
    <n v="5"/>
    <n v="0.16666666666666685"/>
    <n v="3"/>
    <n v="0.20000000000000018"/>
    <n v="1"/>
    <n v="0.10000000000000014"/>
    <n v="0"/>
    <x v="5"/>
  </r>
  <r>
    <s v="CASTROL"/>
    <s v="DIWA3"/>
    <d v="2011-07-06T00:00:00"/>
    <s v="SIN"/>
    <s v="UPA400"/>
    <x v="50"/>
    <d v="2013-05-04T00:00:00"/>
    <n v="644178"/>
    <n v="180961"/>
    <n v="0"/>
    <n v="1.2"/>
    <n v="0"/>
    <n v="17.100000000000001"/>
    <n v="6.7"/>
    <n v="36.299999999999997"/>
    <m/>
    <n v="-1"/>
    <s v="Oscura"/>
    <n v="92.6"/>
    <n v="133.69999999999999"/>
    <n v="19.100000000000001"/>
    <n v="5.8"/>
    <n v="16.600000000000001"/>
    <n v="36.4"/>
    <n v="1.1000000000000001"/>
    <n v="0"/>
    <n v="0"/>
    <n v="93.1"/>
    <n v="41.7"/>
    <n v="1.9"/>
    <n v="93"/>
    <n v="0.31000000000000388"/>
    <n v="134"/>
    <n v="0.89333333333333265"/>
    <n v="17"/>
    <n v="0.37777777777777721"/>
    <n v="36"/>
    <n v="1"/>
    <n v="19"/>
    <n v="1"/>
    <n v="6"/>
    <n v="0.60000000000000009"/>
    <n v="0"/>
    <x v="6"/>
  </r>
  <r>
    <s v="CASTROL"/>
    <s v="DIWA3"/>
    <d v="2011-07-06T00:00:00"/>
    <s v="SIN"/>
    <s v="UPA400"/>
    <x v="50"/>
    <d v="2013-04-26T00:00:00"/>
    <n v="632920"/>
    <n v="163949"/>
    <n v="0"/>
    <n v="2.6"/>
    <n v="0"/>
    <n v="19.899999999999999"/>
    <n v="6.8"/>
    <n v="37.200000000000003"/>
    <m/>
    <n v="-1"/>
    <s v="Oscura"/>
    <n v="116.6"/>
    <n v="96.9"/>
    <n v="11.3"/>
    <n v="3.6"/>
    <n v="20.9"/>
    <n v="22.9"/>
    <n v="0.6"/>
    <n v="0"/>
    <n v="0"/>
    <n v="164.9"/>
    <n v="47.3"/>
    <n v="2.2999999999999998"/>
    <n v="117"/>
    <n v="0.3900000000000044"/>
    <n v="97"/>
    <n v="0.64666666666666439"/>
    <n v="21"/>
    <n v="0.46666666666666601"/>
    <n v="23"/>
    <n v="0.76666666666666672"/>
    <n v="11"/>
    <n v="0.73333333333333339"/>
    <n v="4"/>
    <n v="0.40000000000000013"/>
    <n v="0"/>
    <x v="7"/>
  </r>
  <r>
    <s v="CASTROL"/>
    <s v="DIWA3"/>
    <d v="2011-07-06T00:00:00"/>
    <s v="SIN"/>
    <s v="UPA400"/>
    <x v="50"/>
    <d v="2012-12-13T00:00:00"/>
    <n v="602348"/>
    <n v="133376"/>
    <n v="0"/>
    <n v="0"/>
    <n v="0"/>
    <n v="53.6"/>
    <n v="7.1"/>
    <n v="46.6"/>
    <m/>
    <n v="21.7"/>
    <s v="Oscura"/>
    <n v="89.1"/>
    <n v="2.8"/>
    <n v="5.0999999999999996"/>
    <n v="1.9"/>
    <n v="2.8"/>
    <n v="12.6"/>
    <n v="0.8"/>
    <n v="1.8"/>
    <n v="0"/>
    <n v="178.7"/>
    <n v="22"/>
    <n v="0.7"/>
    <n v="89"/>
    <n v="0.29666666666667046"/>
    <n v="3"/>
    <n v="1.999999999999752E-2"/>
    <n v="3"/>
    <n v="6.666666666666618E-2"/>
    <n v="13"/>
    <n v="0.43333333333333346"/>
    <n v="5"/>
    <n v="0.33333333333333348"/>
    <n v="2"/>
    <n v="0.20000000000000015"/>
    <n v="0"/>
    <x v="8"/>
  </r>
  <r>
    <s v="CASTROL"/>
    <s v="DIWA3"/>
    <d v="2011-05-16T00:00:00"/>
    <s v="SIN"/>
    <s v="UPA400"/>
    <x v="51"/>
    <d v="2016-02-17T00:00:00"/>
    <n v="865235"/>
    <n v="26513"/>
    <n v="0"/>
    <n v="5"/>
    <m/>
    <n v="1"/>
    <n v="6.6"/>
    <m/>
    <m/>
    <n v="0"/>
    <s v="Clara"/>
    <n v="50"/>
    <n v="34"/>
    <n v="0"/>
    <n v="0"/>
    <n v="3"/>
    <n v="8"/>
    <n v="0"/>
    <n v="0"/>
    <n v="0"/>
    <n v="33"/>
    <n v="4"/>
    <n v="0"/>
    <n v="50"/>
    <n v="0.16666666666667032"/>
    <n v="34"/>
    <n v="0.22666666666666402"/>
    <n v="3"/>
    <n v="6.666666666666618E-2"/>
    <n v="8"/>
    <n v="0.26666666666666683"/>
    <n v="0"/>
    <n v="1.9428902930940239E-16"/>
    <n v="0"/>
    <n v="1.3877787807814457E-16"/>
    <n v="1"/>
    <x v="0"/>
  </r>
  <r>
    <m/>
    <s v="DIWA3"/>
    <d v="2011-05-16T00:00:00"/>
    <s v="SIN"/>
    <s v="UPA400"/>
    <x v="51"/>
    <d v="2015-10-19T00:00:00"/>
    <n v="838829"/>
    <n v="92194"/>
    <n v="0"/>
    <n v="4"/>
    <m/>
    <n v="4"/>
    <n v="6.6"/>
    <m/>
    <m/>
    <n v="0.36"/>
    <m/>
    <n v="189"/>
    <n v="37"/>
    <n v="1"/>
    <n v="0"/>
    <n v="4"/>
    <n v="10"/>
    <n v="0"/>
    <n v="0"/>
    <n v="1"/>
    <n v="48"/>
    <n v="6"/>
    <n v="1"/>
    <n v="189"/>
    <n v="0.63000000000000378"/>
    <n v="37"/>
    <n v="0.24666666666666398"/>
    <n v="4"/>
    <n v="8.8888888888888407E-2"/>
    <n v="10"/>
    <n v="0.33339999999999997"/>
    <n v="1"/>
    <n v="6.666666666666686E-2"/>
    <n v="0"/>
    <n v="1.3877787807814457E-16"/>
    <n v="0"/>
    <x v="1"/>
  </r>
  <r>
    <s v="CASTROL"/>
    <s v="DIWA3"/>
    <d v="2011-05-16T00:00:00"/>
    <s v="SIN"/>
    <s v="UPA400"/>
    <x v="51"/>
    <d v="2015-02-17T00:00:00"/>
    <n v="805941"/>
    <n v="12961"/>
    <n v="0"/>
    <n v="4"/>
    <m/>
    <n v="4"/>
    <n v="6.2809999999999997"/>
    <n v="29.47"/>
    <n v="1.07"/>
    <n v="0.02"/>
    <m/>
    <n v="19"/>
    <n v="44"/>
    <n v="2"/>
    <n v="0"/>
    <n v="4"/>
    <n v="2"/>
    <n v="0"/>
    <m/>
    <n v="0"/>
    <n v="29"/>
    <n v="4"/>
    <n v="0"/>
    <n v="19"/>
    <n v="6.3333333333337183E-2"/>
    <n v="44"/>
    <n v="0.29333333333333056"/>
    <n v="4"/>
    <n v="8.8888888888888407E-2"/>
    <n v="2"/>
    <n v="6.6666666666666874E-2"/>
    <n v="2"/>
    <n v="0.13333333333333353"/>
    <n v="0"/>
    <n v="1.3877787807814457E-16"/>
    <n v="0"/>
    <x v="2"/>
  </r>
  <r>
    <s v="CASTROL"/>
    <s v="DIWA3"/>
    <d v="2011-05-16T00:00:00"/>
    <s v="SIN"/>
    <s v="UPA400"/>
    <x v="51"/>
    <d v="2014-02-15T00:00:00"/>
    <n v="722518"/>
    <n v="88149"/>
    <n v="0"/>
    <n v="10"/>
    <m/>
    <n v="11"/>
    <n v="7.2"/>
    <n v="36.799999999999997"/>
    <n v="0.1"/>
    <n v="0.1"/>
    <s v="Clara"/>
    <n v="98"/>
    <n v="381"/>
    <n v="11"/>
    <n v="2"/>
    <n v="17"/>
    <n v="10"/>
    <n v="1"/>
    <n v="3"/>
    <n v="0"/>
    <n v="37"/>
    <n v="31"/>
    <n v="2"/>
    <n v="98"/>
    <n v="0.32666666666667066"/>
    <n v="381"/>
    <n v="1"/>
    <n v="17"/>
    <n v="0.37777777777777721"/>
    <n v="10"/>
    <n v="0.33339999999999997"/>
    <n v="11"/>
    <n v="0.73333333333333339"/>
    <n v="2"/>
    <n v="0.20000000000000015"/>
    <n v="0"/>
    <x v="3"/>
  </r>
  <r>
    <s v="CASTROL"/>
    <s v="DIWA3"/>
    <d v="2011-05-16T00:00:00"/>
    <s v="SIN"/>
    <s v="UPA400"/>
    <x v="51"/>
    <d v="2013-11-15T00:00:00"/>
    <n v="699122"/>
    <n v="64753"/>
    <n v="0"/>
    <n v="14"/>
    <n v="0"/>
    <n v="12"/>
    <n v="7.2"/>
    <n v="37.5"/>
    <n v="0.1"/>
    <n v="0.1"/>
    <s v="Clara"/>
    <n v="72"/>
    <n v="264"/>
    <n v="18"/>
    <n v="1"/>
    <n v="9"/>
    <n v="11"/>
    <n v="0"/>
    <n v="2"/>
    <n v="0"/>
    <n v="40"/>
    <n v="77"/>
    <n v="2"/>
    <n v="72"/>
    <n v="0.24000000000000352"/>
    <n v="264"/>
    <n v="1"/>
    <n v="9"/>
    <n v="0.19999999999999954"/>
    <n v="11"/>
    <n v="0.36666666666666681"/>
    <n v="18"/>
    <n v="1"/>
    <n v="1"/>
    <n v="0.10000000000000014"/>
    <n v="0"/>
    <x v="4"/>
  </r>
  <r>
    <s v="CASTROL"/>
    <s v="DIWA3"/>
    <d v="2011-05-16T00:00:00"/>
    <s v="SIN"/>
    <s v="UPA400"/>
    <x v="51"/>
    <d v="2013-06-22T00:00:00"/>
    <n v="664705"/>
    <n v="30336"/>
    <n v="0"/>
    <n v="3"/>
    <n v="-1"/>
    <n v="11"/>
    <n v="7.2"/>
    <n v="38.9"/>
    <n v="0.1"/>
    <n v="0"/>
    <s v="Clara"/>
    <n v="41"/>
    <n v="97"/>
    <n v="14"/>
    <n v="0"/>
    <n v="6"/>
    <n v="4"/>
    <n v="0"/>
    <n v="1"/>
    <n v="-1"/>
    <n v="33"/>
    <n v="39"/>
    <n v="1"/>
    <n v="41"/>
    <n v="0.13666666666667038"/>
    <n v="97"/>
    <n v="0.64666666666666439"/>
    <n v="6"/>
    <n v="0.13333333333333286"/>
    <n v="4"/>
    <n v="0.13333333333333353"/>
    <n v="14"/>
    <n v="0.93333333333333335"/>
    <n v="0"/>
    <n v="1.3877787807814457E-16"/>
    <n v="0"/>
    <x v="5"/>
  </r>
  <r>
    <s v="CASTROL"/>
    <s v="DIWA3"/>
    <d v="2011-05-16T00:00:00"/>
    <s v="SIN"/>
    <s v="UPA400"/>
    <x v="51"/>
    <d v="2013-02-16T00:00:00"/>
    <n v="634369"/>
    <n v="179945"/>
    <n v="0"/>
    <n v="3.8"/>
    <n v="0"/>
    <n v="43.5"/>
    <n v="6.6"/>
    <n v="34.799999999999997"/>
    <m/>
    <n v="-1"/>
    <s v="Oscura"/>
    <n v="247.4"/>
    <n v="166.6"/>
    <n v="20.6"/>
    <n v="2.6"/>
    <n v="15.2"/>
    <n v="22.9"/>
    <n v="0.6"/>
    <n v="0"/>
    <n v="0"/>
    <n v="86.1"/>
    <n v="55.8"/>
    <n v="4.4000000000000004"/>
    <n v="247"/>
    <n v="0.82333333333333514"/>
    <n v="167"/>
    <n v="1"/>
    <n v="15"/>
    <n v="0.33333333333333282"/>
    <n v="23"/>
    <n v="0.76666666666666672"/>
    <n v="21"/>
    <n v="1"/>
    <n v="3"/>
    <n v="0.30000000000000016"/>
    <n v="0"/>
    <x v="6"/>
  </r>
  <r>
    <s v="SHELL"/>
    <s v="DIWA3"/>
    <d v="2011-05-16T00:00:00"/>
    <s v="SIN"/>
    <s v="UPA400"/>
    <x v="51"/>
    <d v="2012-12-13T00:00:00"/>
    <n v="609134"/>
    <n v="145917"/>
    <n v="0"/>
    <n v="0"/>
    <n v="0"/>
    <n v="17.5"/>
    <n v="6.7"/>
    <n v="41.3"/>
    <m/>
    <n v="21.7"/>
    <s v="Oscura"/>
    <n v="103.6"/>
    <n v="38.9"/>
    <n v="12.9"/>
    <n v="4.7"/>
    <n v="0"/>
    <n v="20.2"/>
    <n v="1"/>
    <n v="0.5"/>
    <n v="0"/>
    <n v="160.69999999999999"/>
    <n v="27.1"/>
    <n v="7.5"/>
    <n v="104"/>
    <n v="0.34666666666667079"/>
    <n v="39"/>
    <n v="0.25999999999999729"/>
    <n v="0"/>
    <n v="-4.9266146717741321E-16"/>
    <n v="20"/>
    <n v="0.66666666666666674"/>
    <n v="13"/>
    <n v="0.8666666666666667"/>
    <n v="5"/>
    <n v="0.50000000000000011"/>
    <n v="0"/>
    <x v="7"/>
  </r>
  <r>
    <s v="SHELL"/>
    <s v="DIWA3"/>
    <d v="2011-05-16T00:00:00"/>
    <s v="SIN"/>
    <s v="UPA400"/>
    <x v="51"/>
    <d v="2012-12-08T00:00:00"/>
    <n v="608244"/>
    <n v="145027"/>
    <n v="0"/>
    <n v="0"/>
    <n v="0"/>
    <n v="12.2"/>
    <n v="7.3"/>
    <n v="37.200000000000003"/>
    <m/>
    <n v="-1"/>
    <s v="Oscura"/>
    <n v="112.8"/>
    <n v="54.6"/>
    <n v="6.4"/>
    <n v="7.1"/>
    <n v="2"/>
    <n v="30.4"/>
    <n v="1.5"/>
    <n v="1.4"/>
    <n v="0"/>
    <n v="44.4"/>
    <n v="23.8"/>
    <n v="0.6"/>
    <n v="113"/>
    <n v="0.37666666666667098"/>
    <n v="55"/>
    <n v="0.36666666666666375"/>
    <n v="2"/>
    <n v="4.4444444444443953E-2"/>
    <n v="30"/>
    <n v="1"/>
    <n v="6"/>
    <n v="0.40000000000000013"/>
    <n v="7"/>
    <n v="0.70000000000000007"/>
    <n v="0"/>
    <x v="8"/>
  </r>
  <r>
    <m/>
    <s v="DIWA3"/>
    <d v="2011-03-29T00:00:00"/>
    <s v="SIN"/>
    <s v="UPA400"/>
    <x v="52"/>
    <d v="2015-11-12T00:00:00"/>
    <n v="848132"/>
    <n v="85743"/>
    <n v="0"/>
    <n v="5"/>
    <m/>
    <n v="3"/>
    <n v="6"/>
    <m/>
    <m/>
    <n v="0.75"/>
    <m/>
    <n v="298"/>
    <n v="111"/>
    <n v="12"/>
    <n v="0"/>
    <n v="9"/>
    <n v="20"/>
    <n v="0"/>
    <n v="1"/>
    <n v="1"/>
    <n v="50"/>
    <n v="21"/>
    <n v="1"/>
    <n v="298"/>
    <n v="0.9933333333333334"/>
    <n v="111"/>
    <n v="0.73999999999999833"/>
    <n v="9"/>
    <n v="0.19999999999999954"/>
    <n v="20"/>
    <n v="0.66666666666666674"/>
    <n v="12"/>
    <n v="0.8"/>
    <n v="0"/>
    <n v="1.3877787807814457E-16"/>
    <n v="1"/>
    <x v="0"/>
  </r>
  <r>
    <s v="CASTROL"/>
    <s v="DIWA3"/>
    <d v="2011-03-29T00:00:00"/>
    <s v="SIN"/>
    <s v="UPA400"/>
    <x v="52"/>
    <d v="2015-02-19T00:00:00"/>
    <n v="738959"/>
    <n v="3297"/>
    <n v="0"/>
    <n v="3"/>
    <m/>
    <n v="1"/>
    <n v="6.6989999999999998"/>
    <n v="31.15"/>
    <n v="1.28"/>
    <n v="0.34"/>
    <m/>
    <n v="51"/>
    <n v="36"/>
    <n v="11"/>
    <n v="0"/>
    <n v="5"/>
    <n v="7"/>
    <n v="0"/>
    <m/>
    <n v="0"/>
    <n v="39"/>
    <n v="3"/>
    <n v="0"/>
    <n v="51"/>
    <n v="0.17000000000000365"/>
    <n v="36"/>
    <n v="0.23999999999999733"/>
    <n v="5"/>
    <n v="0.11111111111111063"/>
    <n v="7"/>
    <n v="0.2333333333333335"/>
    <n v="11"/>
    <n v="0.73333333333333339"/>
    <n v="0"/>
    <n v="1.3877787807814457E-16"/>
    <n v="0"/>
    <x v="1"/>
  </r>
  <r>
    <s v="CASTROL"/>
    <s v="DIWA3"/>
    <d v="2011-03-29T00:00:00"/>
    <s v="SIN"/>
    <s v="UPA400"/>
    <x v="52"/>
    <d v="2014-12-06T00:00:00"/>
    <n v="729744"/>
    <n v="87707"/>
    <n v="0"/>
    <n v="4"/>
    <m/>
    <n v="2"/>
    <n v="6.3"/>
    <n v="30.6"/>
    <n v="1.29"/>
    <n v="0.03"/>
    <m/>
    <n v="173"/>
    <n v="124"/>
    <n v="84"/>
    <n v="0"/>
    <n v="15"/>
    <n v="14"/>
    <n v="0"/>
    <n v="1"/>
    <n v="1"/>
    <n v="46"/>
    <n v="6"/>
    <n v="1"/>
    <n v="173"/>
    <n v="0.57666666666667099"/>
    <n v="124"/>
    <n v="0.82666666666666555"/>
    <n v="15"/>
    <n v="0.33333333333333282"/>
    <n v="14"/>
    <n v="0.46666666666666679"/>
    <n v="84"/>
    <n v="1"/>
    <n v="0"/>
    <n v="1.3877787807814457E-16"/>
    <n v="0"/>
    <x v="2"/>
  </r>
  <r>
    <s v="CASTROL"/>
    <s v="DIWA3"/>
    <d v="2011-03-29T00:00:00"/>
    <s v="SIN"/>
    <s v="UPA400"/>
    <x v="52"/>
    <d v="2014-07-01T00:00:00"/>
    <n v="701661"/>
    <n v="59624"/>
    <n v="0"/>
    <n v="6"/>
    <m/>
    <n v="2"/>
    <n v="7.2"/>
    <n v="37.9"/>
    <n v="1.36"/>
    <n v="0.08"/>
    <s v="   CLARA"/>
    <n v="168"/>
    <n v="138"/>
    <n v="10"/>
    <n v="0"/>
    <n v="14"/>
    <n v="16"/>
    <n v="0"/>
    <n v="1"/>
    <n v="1"/>
    <n v="35"/>
    <n v="5"/>
    <n v="1"/>
    <n v="168"/>
    <n v="0.56000000000000449"/>
    <n v="138"/>
    <n v="0.91999999999999948"/>
    <n v="14"/>
    <n v="0.31111111111111062"/>
    <n v="16"/>
    <n v="0.53333333333333344"/>
    <n v="10"/>
    <n v="0.66666666666666674"/>
    <n v="0"/>
    <n v="1.3877787807814457E-16"/>
    <n v="0"/>
    <x v="3"/>
  </r>
  <r>
    <s v="CASTROL"/>
    <s v="DIWA3"/>
    <d v="2011-03-29T00:00:00"/>
    <s v="SIN"/>
    <s v="UPA400"/>
    <x v="52"/>
    <d v="2013-11-30T00:00:00"/>
    <n v="671735"/>
    <n v="29698"/>
    <n v="0"/>
    <n v="7"/>
    <n v="0"/>
    <n v="1"/>
    <n v="7.3"/>
    <n v="37.9"/>
    <n v="0.5"/>
    <n v="0.1"/>
    <s v="Clara"/>
    <n v="75"/>
    <n v="83"/>
    <n v="8"/>
    <n v="0"/>
    <n v="11"/>
    <n v="11"/>
    <n v="0"/>
    <n v="1"/>
    <n v="0"/>
    <n v="27"/>
    <n v="4"/>
    <n v="0"/>
    <n v="75"/>
    <n v="0.2500000000000035"/>
    <n v="83"/>
    <n v="0.55333333333333046"/>
    <n v="11"/>
    <n v="0.24444444444444399"/>
    <n v="11"/>
    <n v="0.36666666666666681"/>
    <n v="8"/>
    <n v="0.53333333333333344"/>
    <n v="0"/>
    <n v="1.3877787807814457E-16"/>
    <n v="0"/>
    <x v="4"/>
  </r>
  <r>
    <s v="CASTROL"/>
    <s v="DIWA3"/>
    <d v="2011-03-29T00:00:00"/>
    <s v="SIN"/>
    <s v="UPA400"/>
    <x v="52"/>
    <d v="2013-08-09T00:00:00"/>
    <n v="642037"/>
    <n v="174697"/>
    <n v="0"/>
    <n v="5"/>
    <n v="-1"/>
    <n v="3"/>
    <n v="7.2"/>
    <n v="37.200000000000003"/>
    <n v="0.5"/>
    <n v="0.1"/>
    <s v="Clara"/>
    <n v="79"/>
    <n v="90"/>
    <n v="18"/>
    <n v="0"/>
    <n v="23"/>
    <n v="11"/>
    <n v="1"/>
    <n v="1"/>
    <n v="-1"/>
    <n v="31"/>
    <n v="7"/>
    <n v="1"/>
    <n v="79"/>
    <n v="0.26333333333333692"/>
    <n v="90"/>
    <n v="0.59999999999999742"/>
    <n v="23"/>
    <n v="0.51111111111111041"/>
    <n v="11"/>
    <n v="0.36666666666666681"/>
    <n v="18"/>
    <n v="1"/>
    <n v="0"/>
    <n v="1.3877787807814457E-16"/>
    <n v="0"/>
    <x v="5"/>
  </r>
  <r>
    <s v="CASTROL"/>
    <s v="DIWA3"/>
    <d v="2011-03-29T00:00:00"/>
    <s v="SIN"/>
    <s v="UPA400"/>
    <x v="52"/>
    <d v="2013-04-22T00:00:00"/>
    <n v="614816"/>
    <n v="147476"/>
    <n v="0"/>
    <n v="5.2"/>
    <n v="0"/>
    <n v="17.100000000000001"/>
    <n v="6.8"/>
    <n v="37.299999999999997"/>
    <m/>
    <n v="-1"/>
    <s v="Oscura"/>
    <n v="213.7"/>
    <n v="143.5"/>
    <n v="35.6"/>
    <n v="7"/>
    <n v="57"/>
    <n v="38.200000000000003"/>
    <n v="0.9"/>
    <n v="0"/>
    <n v="0"/>
    <n v="168.2"/>
    <n v="47.6"/>
    <n v="1.7"/>
    <n v="214"/>
    <n v="0.71333333333333626"/>
    <n v="144"/>
    <n v="0.95999999999999974"/>
    <n v="57"/>
    <n v="1"/>
    <n v="38"/>
    <n v="1"/>
    <n v="36"/>
    <n v="1"/>
    <n v="7"/>
    <n v="0.70000000000000007"/>
    <n v="0"/>
    <x v="6"/>
  </r>
  <r>
    <s v="SHELL"/>
    <s v="DIWA3"/>
    <d v="2011-03-29T00:00:00"/>
    <s v="SIN"/>
    <s v="UPA400"/>
    <x v="52"/>
    <d v="2012-12-20T00:00:00"/>
    <n v="620440"/>
    <n v="166016"/>
    <n v="0"/>
    <n v="0"/>
    <n v="0"/>
    <n v="62.4"/>
    <n v="6.4"/>
    <n v="35.200000000000003"/>
    <m/>
    <n v="-1"/>
    <s v="Oscura"/>
    <n v="57"/>
    <n v="3.2"/>
    <n v="19.100000000000001"/>
    <n v="6.5"/>
    <n v="0"/>
    <n v="14.6"/>
    <n v="1.3"/>
    <n v="0"/>
    <n v="0"/>
    <n v="235.2"/>
    <n v="45.3"/>
    <n v="3.7"/>
    <n v="57"/>
    <n v="0.19000000000000361"/>
    <n v="3"/>
    <n v="1.999999999999752E-2"/>
    <n v="0"/>
    <n v="-4.9266146717741321E-16"/>
    <n v="15"/>
    <n v="0.50000000000000011"/>
    <n v="19"/>
    <n v="1"/>
    <n v="7"/>
    <n v="0.70000000000000007"/>
    <n v="0"/>
    <x v="7"/>
  </r>
  <r>
    <s v="CASTROL"/>
    <s v="DIWA3"/>
    <d v="2014-12-28T00:00:00"/>
    <s v="SIN"/>
    <s v="UPA400"/>
    <x v="53"/>
    <d v="2016-03-08T00:00:00"/>
    <n v="889876"/>
    <n v="31110"/>
    <n v="0"/>
    <n v="4"/>
    <m/>
    <n v="2"/>
    <n v="7"/>
    <m/>
    <m/>
    <n v="0"/>
    <s v="Clara"/>
    <n v="28"/>
    <n v="137"/>
    <n v="4"/>
    <n v="1"/>
    <n v="8"/>
    <n v="4"/>
    <n v="0"/>
    <n v="1"/>
    <n v="0"/>
    <n v="33"/>
    <n v="4"/>
    <n v="0"/>
    <n v="28"/>
    <n v="9.3333333333337126E-2"/>
    <n v="137"/>
    <n v="0.91333333333333278"/>
    <n v="8"/>
    <n v="0.17777777777777731"/>
    <n v="4"/>
    <n v="0.13333333333333353"/>
    <n v="4"/>
    <n v="0.26666666666666683"/>
    <n v="1"/>
    <n v="0.10000000000000014"/>
    <n v="1"/>
    <x v="0"/>
  </r>
  <r>
    <m/>
    <s v="DIWA3"/>
    <d v="2014-12-28T00:00:00"/>
    <s v="SIN"/>
    <s v="UPA400"/>
    <x v="53"/>
    <d v="2015-10-22T00:00:00"/>
    <n v="858884"/>
    <n v="65904"/>
    <n v="0"/>
    <n v="6"/>
    <m/>
    <n v="4"/>
    <n v="5.9"/>
    <m/>
    <m/>
    <n v="0.28999999999999998"/>
    <m/>
    <n v="44"/>
    <n v="197"/>
    <n v="5"/>
    <n v="1"/>
    <n v="10"/>
    <n v="3"/>
    <n v="1"/>
    <n v="2"/>
    <n v="0"/>
    <n v="48"/>
    <n v="20"/>
    <n v="1"/>
    <n v="44"/>
    <n v="0.14666666666667036"/>
    <n v="197"/>
    <n v="1"/>
    <n v="10"/>
    <n v="0.22222222222222177"/>
    <n v="3"/>
    <n v="0.1000000000000002"/>
    <n v="5"/>
    <n v="0.33333333333333348"/>
    <n v="1"/>
    <n v="0.10000000000000014"/>
    <n v="0"/>
    <x v="1"/>
  </r>
  <r>
    <s v="CASTROL"/>
    <s v="DIWA3"/>
    <d v="2014-12-28T00:00:00"/>
    <s v="SIN"/>
    <s v="UPA400"/>
    <x v="53"/>
    <d v="2015-02-23T00:00:00"/>
    <n v="810318"/>
    <n v="42360"/>
    <n v="0"/>
    <n v="2"/>
    <m/>
    <n v="3"/>
    <n v="5.9320000000000004"/>
    <n v="27.9"/>
    <n v="1.21"/>
    <n v="0.56000000000000005"/>
    <m/>
    <n v="113"/>
    <n v="81"/>
    <n v="3"/>
    <n v="0"/>
    <n v="7"/>
    <n v="13"/>
    <n v="0"/>
    <m/>
    <n v="0"/>
    <n v="38"/>
    <n v="5"/>
    <n v="0"/>
    <n v="113"/>
    <n v="0.37666666666667098"/>
    <n v="81"/>
    <n v="0.53999999999999704"/>
    <n v="7"/>
    <n v="0.15555555555555509"/>
    <n v="13"/>
    <n v="0.43333333333333346"/>
    <n v="3"/>
    <n v="0.20000000000000018"/>
    <n v="0"/>
    <n v="1.3877787807814457E-16"/>
    <n v="0"/>
    <x v="2"/>
  </r>
  <r>
    <s v="CASTROL"/>
    <s v="DIWA3"/>
    <d v="2014-12-28T00:00:00"/>
    <s v="CON"/>
    <s v="UPA400"/>
    <x v="53"/>
    <d v="2014-12-19T00:00:00"/>
    <n v="793978"/>
    <n v="26020"/>
    <n v="0"/>
    <n v="3"/>
    <m/>
    <n v="2"/>
    <n v="6.1"/>
    <m/>
    <m/>
    <n v="0.55000000000000004"/>
    <m/>
    <n v="82"/>
    <n v="59"/>
    <n v="3"/>
    <n v="0"/>
    <n v="6"/>
    <n v="9"/>
    <n v="0"/>
    <n v="0"/>
    <n v="1"/>
    <n v="39"/>
    <n v="6"/>
    <n v="1"/>
    <n v="82"/>
    <n v="0.27333333333333698"/>
    <n v="59"/>
    <n v="0.39333333333333037"/>
    <n v="6"/>
    <n v="0.13333333333333286"/>
    <n v="9"/>
    <n v="0.30000000000000016"/>
    <n v="3"/>
    <n v="0.20000000000000018"/>
    <n v="0"/>
    <n v="1.3877787807814457E-16"/>
    <n v="0"/>
    <x v="3"/>
  </r>
  <r>
    <s v="CASTROL"/>
    <s v="DIWA3"/>
    <d v="2014-12-28T00:00:00"/>
    <s v="CON"/>
    <s v="UPA400"/>
    <x v="53"/>
    <d v="2014-08-29T00:00:00"/>
    <n v="762915"/>
    <n v="104343"/>
    <n v="0"/>
    <n v="3"/>
    <m/>
    <n v="12"/>
    <n v="6.7"/>
    <n v="39.299999999999997"/>
    <n v="0.95"/>
    <n v="0.06"/>
    <m/>
    <n v="182"/>
    <n v="125"/>
    <n v="5"/>
    <n v="1"/>
    <n v="13"/>
    <n v="13"/>
    <n v="0"/>
    <n v="2"/>
    <n v="1"/>
    <n v="33"/>
    <n v="8"/>
    <n v="1"/>
    <n v="182"/>
    <n v="0.60666666666667068"/>
    <n v="125"/>
    <n v="0.83333333333333226"/>
    <n v="13"/>
    <n v="0.28888888888888842"/>
    <n v="13"/>
    <n v="0.43333333333333346"/>
    <n v="5"/>
    <n v="0.33333333333333348"/>
    <n v="1"/>
    <n v="0.10000000000000014"/>
    <n v="0"/>
    <x v="4"/>
  </r>
  <r>
    <s v="CASTROL"/>
    <s v="DIWA3"/>
    <d v="2014-12-28T00:00:00"/>
    <s v="CON"/>
    <s v="UPA400"/>
    <x v="53"/>
    <d v="2014-04-16T00:00:00"/>
    <n v="725243"/>
    <n v="66671"/>
    <n v="0"/>
    <n v="5"/>
    <m/>
    <n v="13"/>
    <n v="7"/>
    <n v="36"/>
    <n v="0.83"/>
    <n v="0.05"/>
    <s v=""/>
    <n v="171"/>
    <n v="139"/>
    <n v="5"/>
    <n v="0"/>
    <n v="13"/>
    <n v="14"/>
    <n v="0"/>
    <n v="0"/>
    <n v="1"/>
    <n v="34"/>
    <n v="11"/>
    <n v="2"/>
    <n v="171"/>
    <n v="0.57000000000000439"/>
    <n v="139"/>
    <n v="0.92666666666666619"/>
    <n v="13"/>
    <n v="0.28888888888888842"/>
    <n v="14"/>
    <n v="0.46666666666666679"/>
    <n v="5"/>
    <n v="0.33333333333333348"/>
    <n v="0"/>
    <n v="1.3877787807814457E-16"/>
    <n v="0"/>
    <x v="5"/>
  </r>
  <r>
    <s v="SHELL"/>
    <s v="DIWA3"/>
    <d v="2014-12-28T00:00:00"/>
    <s v="CON"/>
    <s v="UPA400"/>
    <x v="53"/>
    <d v="2012-12-08T00:00:00"/>
    <n v="581211"/>
    <n v="113871"/>
    <n v="0"/>
    <n v="0"/>
    <n v="0"/>
    <n v="13.6"/>
    <n v="6.9"/>
    <n v="37.9"/>
    <m/>
    <n v="-1"/>
    <s v="Oscura"/>
    <n v="128.19999999999999"/>
    <n v="56.1"/>
    <n v="13"/>
    <n v="2"/>
    <n v="0.3"/>
    <n v="30.4"/>
    <n v="1.4"/>
    <n v="1.5"/>
    <n v="0"/>
    <n v="122.8"/>
    <n v="35.4"/>
    <n v="0.6"/>
    <n v="128"/>
    <n v="0.4266666666666713"/>
    <n v="56"/>
    <n v="0.37333333333333041"/>
    <n v="0"/>
    <n v="-4.9266146717741321E-16"/>
    <n v="30"/>
    <n v="1"/>
    <n v="13"/>
    <n v="0.8666666666666667"/>
    <n v="2"/>
    <n v="0.20000000000000015"/>
    <n v="0"/>
    <x v="6"/>
  </r>
  <r>
    <s v="CASTROL"/>
    <s v="DIWA3"/>
    <d v="2014-12-28T00:00:00"/>
    <s v="CON"/>
    <s v="UPA400"/>
    <x v="53"/>
    <d v="2012-06-16T00:00:00"/>
    <n v="545536"/>
    <n v="78196"/>
    <n v="0"/>
    <n v="18.600000000000001"/>
    <n v="0"/>
    <n v="8.1"/>
    <n v="7"/>
    <n v="36.299999999999997"/>
    <m/>
    <n v="-1"/>
    <s v="Oscura"/>
    <n v="111.8"/>
    <n v="85"/>
    <n v="7"/>
    <n v="3.3"/>
    <n v="23"/>
    <n v="20"/>
    <n v="0.5"/>
    <n v="0"/>
    <n v="0"/>
    <n v="132.1"/>
    <n v="36.6"/>
    <n v="2.2999999999999998"/>
    <n v="112"/>
    <n v="0.37333333333333762"/>
    <n v="85"/>
    <n v="0.56666666666666388"/>
    <n v="23"/>
    <n v="0.51111111111111041"/>
    <n v="20"/>
    <n v="0.66666666666666674"/>
    <n v="7"/>
    <n v="0.46666666666666679"/>
    <n v="3"/>
    <n v="0.30000000000000016"/>
    <n v="0"/>
    <x v="7"/>
  </r>
  <r>
    <s v="SHELL"/>
    <s v="DIWA3"/>
    <d v="2011-06-29T00:00:00"/>
    <s v="SIN"/>
    <s v="UPA400"/>
    <x v="54"/>
    <d v="2016-01-07T00:00:00"/>
    <n v="810597"/>
    <n v="74935"/>
    <n v="0"/>
    <n v="5"/>
    <m/>
    <n v="2"/>
    <n v="5.8"/>
    <m/>
    <m/>
    <n v="0.56999999999999995"/>
    <m/>
    <n v="250"/>
    <n v="245"/>
    <n v="13"/>
    <n v="1"/>
    <n v="11"/>
    <n v="21"/>
    <n v="0"/>
    <n v="0"/>
    <n v="1"/>
    <n v="44"/>
    <n v="7"/>
    <n v="1"/>
    <n v="250"/>
    <n v="0.83333333333333504"/>
    <n v="245"/>
    <n v="1"/>
    <n v="11"/>
    <n v="0.24444444444444399"/>
    <n v="21"/>
    <n v="0.70000000000000007"/>
    <n v="13"/>
    <n v="0.8666666666666667"/>
    <n v="1"/>
    <n v="0.10000000000000014"/>
    <n v="1"/>
    <x v="0"/>
  </r>
  <r>
    <s v="CASTROL"/>
    <s v="DIWA3"/>
    <d v="2011-06-29T00:00:00"/>
    <s v="SIN"/>
    <s v="UPA400"/>
    <x v="54"/>
    <d v="2015-02-23T00:00:00"/>
    <n v="805552"/>
    <n v="54246"/>
    <n v="0"/>
    <n v="5"/>
    <m/>
    <n v="2"/>
    <n v="6.1040000000000001"/>
    <n v="28.55"/>
    <n v="1.2"/>
    <n v="0.15"/>
    <m/>
    <n v="91"/>
    <n v="50"/>
    <n v="3"/>
    <n v="0"/>
    <n v="6"/>
    <n v="16"/>
    <n v="0"/>
    <m/>
    <n v="1"/>
    <n v="41"/>
    <n v="1"/>
    <n v="0"/>
    <n v="91"/>
    <n v="0.30333333333333717"/>
    <n v="50"/>
    <n v="0.33333333333333048"/>
    <n v="6"/>
    <n v="0.13333333333333286"/>
    <n v="16"/>
    <n v="0.53333333333333344"/>
    <n v="3"/>
    <n v="0.20000000000000018"/>
    <n v="0"/>
    <n v="1.3877787807814457E-16"/>
    <n v="0"/>
    <x v="1"/>
  </r>
  <r>
    <s v="CASTROL"/>
    <s v="DIWA3"/>
    <d v="2011-06-29T00:00:00"/>
    <s v="SIN"/>
    <s v="UPA400"/>
    <x v="54"/>
    <d v="2014-12-18T00:00:00"/>
    <n v="794535"/>
    <n v="43229"/>
    <n v="0"/>
    <n v="3"/>
    <m/>
    <n v="1"/>
    <n v="6.3"/>
    <m/>
    <m/>
    <n v="0.21"/>
    <m/>
    <n v="195"/>
    <n v="40"/>
    <n v="3"/>
    <n v="0"/>
    <n v="4"/>
    <n v="17"/>
    <n v="0"/>
    <n v="0"/>
    <n v="1"/>
    <n v="28"/>
    <n v="3"/>
    <n v="0"/>
    <n v="195"/>
    <n v="0.65000000000000357"/>
    <n v="40"/>
    <n v="0.26666666666666394"/>
    <n v="4"/>
    <n v="8.8888888888888407E-2"/>
    <n v="17"/>
    <n v="0.56666666666666676"/>
    <n v="3"/>
    <n v="0.20000000000000018"/>
    <n v="0"/>
    <n v="1.3877787807814457E-16"/>
    <n v="0"/>
    <x v="2"/>
  </r>
  <r>
    <s v="CASTROL"/>
    <s v="DIWA3"/>
    <d v="2011-06-29T00:00:00"/>
    <s v="SIN"/>
    <s v="UPA400"/>
    <x v="54"/>
    <d v="2014-06-02T00:00:00"/>
    <n v="734402"/>
    <n v="29489"/>
    <n v="0"/>
    <n v="3"/>
    <m/>
    <n v="2"/>
    <n v="6.4"/>
    <m/>
    <m/>
    <n v="0.77"/>
    <m/>
    <n v="80"/>
    <n v="53"/>
    <n v="4"/>
    <n v="0"/>
    <n v="7"/>
    <n v="8"/>
    <n v="0"/>
    <n v="0"/>
    <n v="0"/>
    <n v="31"/>
    <n v="3"/>
    <n v="0"/>
    <n v="80"/>
    <n v="0.26666666666667027"/>
    <n v="53"/>
    <n v="0.35333333333333045"/>
    <n v="7"/>
    <n v="0.15555555555555509"/>
    <n v="8"/>
    <n v="0.26666666666666683"/>
    <n v="4"/>
    <n v="0.26666666666666683"/>
    <n v="0"/>
    <n v="1.3877787807814457E-16"/>
    <n v="0"/>
    <x v="3"/>
  </r>
  <r>
    <s v="CASTROL"/>
    <s v="DIWA3"/>
    <d v="2011-06-29T00:00:00"/>
    <s v="SIN"/>
    <s v="UPA400"/>
    <x v="54"/>
    <d v="2014-01-15T00:00:00"/>
    <n v="704913"/>
    <n v="125689"/>
    <n v="0"/>
    <n v="4"/>
    <m/>
    <n v="6"/>
    <n v="7.1"/>
    <n v="37"/>
    <n v="1"/>
    <n v="0.1"/>
    <s v="Clara"/>
    <n v="109"/>
    <n v="100"/>
    <n v="5"/>
    <n v="0"/>
    <n v="11"/>
    <n v="11"/>
    <n v="0"/>
    <n v="0"/>
    <n v="0"/>
    <n v="31"/>
    <n v="9"/>
    <n v="1"/>
    <n v="109"/>
    <n v="0.36333333333333756"/>
    <n v="100"/>
    <n v="0.66666666666666452"/>
    <n v="11"/>
    <n v="0.24444444444444399"/>
    <n v="11"/>
    <n v="0.36666666666666681"/>
    <n v="5"/>
    <n v="0.33333333333333348"/>
    <n v="0"/>
    <n v="1.3877787807814457E-16"/>
    <n v="0"/>
    <x v="4"/>
  </r>
  <r>
    <s v="SHELL"/>
    <s v="DIWA3"/>
    <d v="2011-06-29T00:00:00"/>
    <s v="SIN"/>
    <s v="UPA400"/>
    <x v="54"/>
    <d v="2013-11-23T00:00:00"/>
    <n v="687600"/>
    <n v="29028"/>
    <n v="0"/>
    <n v="4"/>
    <n v="0"/>
    <n v="12"/>
    <n v="7.1"/>
    <n v="37.1"/>
    <n v="0.6"/>
    <n v="0.1"/>
    <s v="Clara"/>
    <n v="71"/>
    <n v="87"/>
    <n v="6"/>
    <n v="0"/>
    <n v="9"/>
    <n v="12"/>
    <n v="0"/>
    <n v="1"/>
    <n v="0"/>
    <n v="31"/>
    <n v="13"/>
    <n v="2"/>
    <n v="71"/>
    <n v="0.23666666666667019"/>
    <n v="87"/>
    <n v="0.5799999999999973"/>
    <n v="9"/>
    <n v="0.19999999999999954"/>
    <n v="12"/>
    <n v="0.40000000000000013"/>
    <n v="6"/>
    <n v="0.40000000000000013"/>
    <n v="0"/>
    <n v="1.3877787807814457E-16"/>
    <n v="0"/>
    <x v="5"/>
  </r>
  <r>
    <s v="CASTROL"/>
    <s v="DIWA3"/>
    <d v="2011-06-29T00:00:00"/>
    <s v="SIN"/>
    <s v="UPA400"/>
    <x v="54"/>
    <d v="2013-09-17T00:00:00"/>
    <n v="674758"/>
    <n v="95534"/>
    <n v="0"/>
    <n v="3"/>
    <n v="-1"/>
    <n v="6"/>
    <n v="7.1"/>
    <n v="37.4"/>
    <n v="1"/>
    <n v="0"/>
    <s v="Clara"/>
    <n v="77"/>
    <n v="62"/>
    <n v="5"/>
    <n v="0"/>
    <n v="8"/>
    <n v="8"/>
    <n v="0"/>
    <n v="0"/>
    <n v="0"/>
    <n v="28"/>
    <n v="6"/>
    <n v="1"/>
    <n v="77"/>
    <n v="0.25666666666667021"/>
    <n v="62"/>
    <n v="0.41333333333333033"/>
    <n v="8"/>
    <n v="0.17777777777777731"/>
    <n v="8"/>
    <n v="0.26666666666666683"/>
    <n v="5"/>
    <n v="0.33333333333333348"/>
    <n v="0"/>
    <n v="1.3877787807814457E-16"/>
    <n v="0"/>
    <x v="6"/>
  </r>
  <r>
    <s v="CASTROL"/>
    <s v="DIWA3"/>
    <d v="2011-06-29T00:00:00"/>
    <s v="SIN"/>
    <s v="UPA400"/>
    <x v="54"/>
    <d v="2013-04-24T00:00:00"/>
    <n v="629171"/>
    <n v="107012"/>
    <n v="0"/>
    <n v="1.6"/>
    <n v="0"/>
    <n v="9.9"/>
    <n v="7"/>
    <n v="37.200000000000003"/>
    <m/>
    <n v="-1"/>
    <s v="Oscura"/>
    <n v="135.80000000000001"/>
    <n v="92.6"/>
    <n v="12.9"/>
    <n v="2.4"/>
    <n v="13.6"/>
    <n v="26.4"/>
    <n v="2.5"/>
    <n v="0"/>
    <n v="0"/>
    <n v="102.3"/>
    <n v="30.9"/>
    <n v="2.9"/>
    <n v="136"/>
    <n v="0.45333333333333814"/>
    <n v="93"/>
    <n v="0.62"/>
    <n v="14"/>
    <n v="0.31111111111111062"/>
    <n v="26"/>
    <n v="0.8666666666666667"/>
    <n v="13"/>
    <n v="0.8666666666666667"/>
    <n v="2"/>
    <n v="0.20000000000000015"/>
    <n v="0"/>
    <x v="7"/>
  </r>
  <r>
    <s v="CASTROL"/>
    <s v="DIWA3"/>
    <d v="2011-06-29T00:00:00"/>
    <s v="SIN"/>
    <s v="UPA400"/>
    <x v="54"/>
    <d v="2012-12-10T00:00:00"/>
    <n v="596391"/>
    <n v="74232"/>
    <n v="0"/>
    <n v="0"/>
    <n v="0"/>
    <n v="6.7"/>
    <n v="7"/>
    <n v="40.200000000000003"/>
    <m/>
    <n v="-1"/>
    <s v="Oscura"/>
    <n v="146.80000000000001"/>
    <n v="38.6"/>
    <n v="8.1999999999999993"/>
    <n v="1.5"/>
    <n v="4.7"/>
    <n v="24.7"/>
    <n v="1.2"/>
    <n v="3.3"/>
    <n v="0"/>
    <n v="50.3"/>
    <n v="27.6"/>
    <n v="0.5"/>
    <n v="147"/>
    <n v="0.49000000000000504"/>
    <n v="39"/>
    <n v="0.25999999999999729"/>
    <n v="5"/>
    <n v="0.11111111111111063"/>
    <n v="25"/>
    <n v="0.83333333333333337"/>
    <n v="8"/>
    <n v="0.53333333333333344"/>
    <n v="2"/>
    <n v="0.20000000000000015"/>
    <n v="0"/>
    <x v="8"/>
  </r>
  <r>
    <s v="SHELL"/>
    <s v="DIWA3"/>
    <d v="2011-06-13T00:00:00"/>
    <s v="SIN"/>
    <s v="UPA400"/>
    <x v="55"/>
    <d v="2016-02-01T00:00:00"/>
    <n v="886996"/>
    <n v="36492"/>
    <n v="0"/>
    <n v="6"/>
    <m/>
    <n v="9"/>
    <n v="6.6"/>
    <m/>
    <m/>
    <n v="0.32"/>
    <m/>
    <n v="161"/>
    <n v="151"/>
    <n v="1"/>
    <n v="1"/>
    <n v="7"/>
    <n v="14"/>
    <n v="0"/>
    <n v="1"/>
    <n v="1"/>
    <n v="93"/>
    <n v="9"/>
    <n v="2"/>
    <n v="161"/>
    <n v="0.5366666666666714"/>
    <n v="151"/>
    <n v="1"/>
    <n v="7"/>
    <n v="0.15555555555555509"/>
    <n v="14"/>
    <n v="0.46666666666666679"/>
    <n v="1"/>
    <n v="6.666666666666686E-2"/>
    <n v="1"/>
    <n v="0.10000000000000014"/>
    <n v="1"/>
    <x v="0"/>
  </r>
  <r>
    <s v="CASTROL"/>
    <s v="DIWA3"/>
    <d v="2011-06-13T00:00:00"/>
    <s v="SIN"/>
    <s v="UPA400"/>
    <x v="55"/>
    <d v="2015-02-19T00:00:00"/>
    <n v="768284"/>
    <n v="29637"/>
    <n v="0"/>
    <n v="2"/>
    <m/>
    <n v="2"/>
    <n v="6"/>
    <n v="28.23"/>
    <n v="1.1399999999999999"/>
    <n v="0.05"/>
    <m/>
    <n v="73"/>
    <n v="132"/>
    <n v="2"/>
    <n v="1"/>
    <n v="4"/>
    <n v="7"/>
    <n v="0"/>
    <m/>
    <n v="0"/>
    <n v="44"/>
    <n v="1"/>
    <n v="0"/>
    <n v="73"/>
    <n v="0.24333333333333684"/>
    <n v="132"/>
    <n v="0.87999999999999923"/>
    <n v="4"/>
    <n v="8.8888888888888407E-2"/>
    <n v="7"/>
    <n v="0.2333333333333335"/>
    <n v="2"/>
    <n v="0.13333333333333353"/>
    <n v="1"/>
    <n v="0.10000000000000014"/>
    <n v="0"/>
    <x v="1"/>
  </r>
  <r>
    <s v="CASTROL"/>
    <s v="DIWA3"/>
    <d v="2011-06-13T00:00:00"/>
    <s v="SIN"/>
    <s v="UPA400"/>
    <x v="55"/>
    <d v="2014-12-18T00:00:00"/>
    <n v="753053"/>
    <n v="14406"/>
    <n v="0"/>
    <n v="2"/>
    <m/>
    <n v="1"/>
    <n v="6.3"/>
    <m/>
    <m/>
    <n v="0.06"/>
    <m/>
    <n v="42"/>
    <n v="59"/>
    <n v="3"/>
    <n v="0"/>
    <n v="2"/>
    <n v="5"/>
    <n v="0"/>
    <n v="0"/>
    <n v="0"/>
    <n v="35"/>
    <n v="2"/>
    <n v="0"/>
    <n v="42"/>
    <n v="0.1400000000000037"/>
    <n v="59"/>
    <n v="0.39333333333333037"/>
    <n v="2"/>
    <n v="4.4444444444443953E-2"/>
    <n v="5"/>
    <n v="0.16666666666666685"/>
    <n v="3"/>
    <n v="0.20000000000000018"/>
    <n v="0"/>
    <n v="1.3877787807814457E-16"/>
    <n v="0"/>
    <x v="2"/>
  </r>
  <r>
    <s v="CASTROL"/>
    <s v="DIWA3"/>
    <d v="2011-06-13T00:00:00"/>
    <s v="SIN"/>
    <s v="UPA400"/>
    <x v="55"/>
    <d v="2014-06-14T00:00:00"/>
    <n v="706618"/>
    <n v="59150"/>
    <n v="0"/>
    <n v="5"/>
    <m/>
    <n v="2"/>
    <n v="7"/>
    <n v="36"/>
    <n v="1.3"/>
    <n v="0.04"/>
    <s v="   CLARA"/>
    <n v="60"/>
    <n v="161"/>
    <n v="4"/>
    <n v="0"/>
    <n v="16"/>
    <n v="6"/>
    <n v="1"/>
    <n v="0"/>
    <n v="0"/>
    <n v="35"/>
    <n v="9"/>
    <n v="1"/>
    <n v="60"/>
    <n v="0.20000000000000359"/>
    <n v="161"/>
    <n v="1"/>
    <n v="16"/>
    <n v="0.35555555555555501"/>
    <n v="6"/>
    <n v="0.20000000000000018"/>
    <n v="4"/>
    <n v="0.26666666666666683"/>
    <n v="0"/>
    <n v="1.3877787807814457E-16"/>
    <n v="0"/>
    <x v="3"/>
  </r>
  <r>
    <s v="CASTROL"/>
    <s v="DIWA3"/>
    <d v="2011-06-13T00:00:00"/>
    <s v="SIN"/>
    <s v="UPA400"/>
    <x v="55"/>
    <d v="2013-11-12T00:00:00"/>
    <n v="676865"/>
    <n v="29397"/>
    <n v="0"/>
    <n v="6"/>
    <n v="0"/>
    <n v="4"/>
    <n v="7.1"/>
    <n v="36.5"/>
    <n v="1.2"/>
    <n v="0.1"/>
    <s v="Clara"/>
    <n v="91"/>
    <n v="202"/>
    <n v="3"/>
    <n v="2"/>
    <n v="17"/>
    <n v="12"/>
    <n v="0"/>
    <n v="2"/>
    <n v="0"/>
    <n v="29"/>
    <n v="3"/>
    <n v="1"/>
    <n v="91"/>
    <n v="0.30333333333333717"/>
    <n v="202"/>
    <n v="1"/>
    <n v="17"/>
    <n v="0.37777777777777721"/>
    <n v="12"/>
    <n v="0.40000000000000013"/>
    <n v="3"/>
    <n v="0.20000000000000018"/>
    <n v="2"/>
    <n v="0.20000000000000015"/>
    <n v="0"/>
    <x v="4"/>
  </r>
  <r>
    <s v="CASTROL"/>
    <s v="DIWA3"/>
    <d v="2011-06-13T00:00:00"/>
    <s v="SIN"/>
    <s v="UPA400"/>
    <x v="55"/>
    <d v="2013-06-07T00:00:00"/>
    <n v="638736"/>
    <n v="168472"/>
    <n v="0"/>
    <n v="35.700000000000003"/>
    <n v="0"/>
    <n v="20.9"/>
    <n v="7.1"/>
    <n v="35.799999999999997"/>
    <n v="0"/>
    <n v="-1"/>
    <s v="Oscura"/>
    <n v="282"/>
    <n v="259.39999999999998"/>
    <n v="9.1999999999999993"/>
    <n v="10.4"/>
    <n v="38.4"/>
    <n v="38.4"/>
    <n v="1.6"/>
    <n v="0"/>
    <n v="0"/>
    <n v="112.2"/>
    <n v="22.5"/>
    <n v="7.1"/>
    <n v="282"/>
    <n v="0.94000000000000061"/>
    <n v="259"/>
    <n v="1"/>
    <n v="38"/>
    <n v="0.84444444444444422"/>
    <n v="38"/>
    <n v="1"/>
    <n v="9"/>
    <n v="0.60000000000000009"/>
    <n v="10"/>
    <n v="1"/>
    <n v="0"/>
    <x v="5"/>
  </r>
  <r>
    <s v="SHELL"/>
    <s v="DIWA3"/>
    <d v="2011-06-13T00:00:00"/>
    <s v="SIN"/>
    <s v="UPA400"/>
    <x v="55"/>
    <d v="2013-05-24T00:00:00"/>
    <n v="644429"/>
    <n v="65205"/>
    <n v="0"/>
    <n v="33.6"/>
    <n v="0"/>
    <n v="10.3"/>
    <n v="7.1"/>
    <n v="37.799999999999997"/>
    <m/>
    <n v="-1"/>
    <s v="Oscura"/>
    <n v="93.2"/>
    <n v="71"/>
    <n v="3.1"/>
    <n v="1.8"/>
    <n v="11.5"/>
    <n v="10.5"/>
    <n v="1.1000000000000001"/>
    <n v="0"/>
    <n v="0"/>
    <n v="68.5"/>
    <n v="19.399999999999999"/>
    <n v="7.9"/>
    <n v="93"/>
    <n v="0.31000000000000388"/>
    <n v="71"/>
    <n v="0.47333333333333022"/>
    <n v="12"/>
    <n v="0.26666666666666622"/>
    <n v="11"/>
    <n v="0.36666666666666681"/>
    <n v="3"/>
    <n v="0.20000000000000018"/>
    <n v="2"/>
    <n v="0.20000000000000015"/>
    <n v="0"/>
    <x v="6"/>
  </r>
  <r>
    <s v="SHELL"/>
    <s v="DIWA3"/>
    <d v="2011-06-13T00:00:00"/>
    <s v="SIN"/>
    <s v="UPA400"/>
    <x v="55"/>
    <d v="2013-01-16T00:00:00"/>
    <n v="609534"/>
    <n v="30310"/>
    <n v="0"/>
    <n v="1.9"/>
    <n v="0"/>
    <n v="5.9"/>
    <n v="6.9"/>
    <n v="37"/>
    <m/>
    <n v="-1"/>
    <s v="Oscura"/>
    <n v="47.8"/>
    <n v="36.6"/>
    <n v="1"/>
    <n v="0"/>
    <n v="6.8"/>
    <n v="10"/>
    <n v="0.9"/>
    <n v="0"/>
    <n v="0"/>
    <n v="35.5"/>
    <n v="32.799999999999997"/>
    <n v="10.6"/>
    <n v="48"/>
    <n v="0.16000000000000367"/>
    <n v="37"/>
    <n v="0.24666666666666398"/>
    <n v="7"/>
    <n v="0.15555555555555509"/>
    <n v="10"/>
    <n v="0.33339999999999997"/>
    <n v="1"/>
    <n v="6.666666666666686E-2"/>
    <n v="0"/>
    <n v="1.3877787807814457E-16"/>
    <n v="0"/>
    <x v="7"/>
  </r>
  <r>
    <s v="SHELL"/>
    <s v="DIWA3"/>
    <d v="2012-09-06T00:00:00"/>
    <s v="SIN"/>
    <s v="UPA400"/>
    <x v="56"/>
    <d v="2016-02-08T00:00:00"/>
    <n v="888810"/>
    <n v="45686"/>
    <n v="0"/>
    <n v="7"/>
    <m/>
    <n v="3"/>
    <n v="6.1"/>
    <m/>
    <m/>
    <n v="0.5"/>
    <m/>
    <n v="121"/>
    <n v="137"/>
    <n v="3"/>
    <n v="0"/>
    <n v="8"/>
    <n v="11"/>
    <n v="0"/>
    <n v="1"/>
    <n v="0"/>
    <n v="49"/>
    <n v="7"/>
    <n v="1"/>
    <n v="121"/>
    <n v="0.40333333333333782"/>
    <n v="137"/>
    <n v="0.91333333333333278"/>
    <n v="8"/>
    <n v="0.17777777777777731"/>
    <n v="11"/>
    <n v="0.36666666666666681"/>
    <n v="3"/>
    <n v="0.20000000000000018"/>
    <n v="0"/>
    <n v="1.3877787807814457E-16"/>
    <n v="1"/>
    <x v="0"/>
  </r>
  <r>
    <m/>
    <s v="DIWA3"/>
    <d v="2012-09-06T00:00:00"/>
    <s v="SIN"/>
    <s v="UPA400"/>
    <x v="56"/>
    <d v="2015-07-24T00:00:00"/>
    <n v="843124"/>
    <n v="91818"/>
    <n v="0"/>
    <n v="4"/>
    <m/>
    <n v="1"/>
    <n v="6.1"/>
    <m/>
    <m/>
    <n v="0.1"/>
    <m/>
    <n v="179"/>
    <n v="56"/>
    <n v="3"/>
    <n v="0"/>
    <n v="9"/>
    <n v="19"/>
    <n v="0"/>
    <n v="0"/>
    <n v="1"/>
    <n v="36"/>
    <n v="9"/>
    <n v="0"/>
    <n v="179"/>
    <n v="0.59666666666667079"/>
    <n v="56"/>
    <n v="0.37333333333333041"/>
    <n v="9"/>
    <n v="0.19999999999999954"/>
    <n v="19"/>
    <n v="0.63333333333333341"/>
    <n v="3"/>
    <n v="0.20000000000000018"/>
    <n v="0"/>
    <n v="1.3877787807814457E-16"/>
    <n v="0"/>
    <x v="1"/>
  </r>
  <r>
    <s v="SHELL"/>
    <s v="DIWA3"/>
    <d v="2012-09-06T00:00:00"/>
    <s v="SIN"/>
    <s v="UPA400"/>
    <x v="56"/>
    <d v="2015-02-18T00:00:00"/>
    <n v="797257"/>
    <n v="51114"/>
    <n v="0"/>
    <n v="3"/>
    <m/>
    <n v="2"/>
    <n v="5.9340000000000002"/>
    <n v="27.95"/>
    <n v="1.2"/>
    <n v="0.24"/>
    <m/>
    <n v="108"/>
    <n v="165"/>
    <n v="6"/>
    <n v="1"/>
    <n v="7"/>
    <n v="14"/>
    <n v="0"/>
    <m/>
    <n v="0"/>
    <n v="39"/>
    <n v="2"/>
    <n v="1"/>
    <n v="108"/>
    <n v="0.36000000000000421"/>
    <n v="165"/>
    <n v="1"/>
    <n v="7"/>
    <n v="0.15555555555555509"/>
    <n v="14"/>
    <n v="0.46666666666666679"/>
    <n v="6"/>
    <n v="0.40000000000000013"/>
    <n v="1"/>
    <n v="0.10000000000000014"/>
    <n v="0"/>
    <x v="2"/>
  </r>
  <r>
    <s v="SHELL"/>
    <s v="DIWA3"/>
    <d v="2012-09-06T00:00:00"/>
    <s v="SIN"/>
    <s v="UPA400"/>
    <x v="56"/>
    <d v="2014-12-06T00:00:00"/>
    <n v="788432"/>
    <n v="42289"/>
    <n v="0"/>
    <n v="4"/>
    <m/>
    <n v="2"/>
    <n v="6"/>
    <m/>
    <m/>
    <n v="0.24"/>
    <m/>
    <n v="104"/>
    <n v="156"/>
    <n v="8"/>
    <n v="1"/>
    <n v="6"/>
    <n v="13"/>
    <n v="1"/>
    <n v="1"/>
    <n v="1"/>
    <n v="29"/>
    <n v="4"/>
    <n v="0"/>
    <n v="104"/>
    <n v="0.34666666666667079"/>
    <n v="156"/>
    <n v="1"/>
    <n v="6"/>
    <n v="0.13333333333333286"/>
    <n v="13"/>
    <n v="0.43333333333333346"/>
    <n v="8"/>
    <n v="0.53333333333333344"/>
    <n v="1"/>
    <n v="0.10000000000000014"/>
    <n v="0"/>
    <x v="3"/>
  </r>
  <r>
    <s v="CASTROL"/>
    <s v="DIWA3"/>
    <d v="2012-09-06T00:00:00"/>
    <s v="SIN"/>
    <s v="UPA400"/>
    <x v="56"/>
    <d v="2014-05-30T00:00:00"/>
    <n v="727887"/>
    <n v="31987"/>
    <n v="0"/>
    <n v="4"/>
    <m/>
    <n v="5"/>
    <n v="6.2"/>
    <m/>
    <m/>
    <n v="0.83"/>
    <m/>
    <n v="122"/>
    <n v="189"/>
    <n v="20"/>
    <n v="1"/>
    <n v="10"/>
    <n v="12"/>
    <n v="0"/>
    <n v="0"/>
    <n v="0"/>
    <n v="44"/>
    <n v="5"/>
    <n v="1"/>
    <n v="122"/>
    <n v="0.40666666666667117"/>
    <n v="189"/>
    <n v="1"/>
    <n v="10"/>
    <n v="0.22222222222222177"/>
    <n v="12"/>
    <n v="0.40000000000000013"/>
    <n v="20"/>
    <n v="1"/>
    <n v="1"/>
    <n v="0.10000000000000014"/>
    <n v="0"/>
    <x v="4"/>
  </r>
  <r>
    <s v="CASTROL"/>
    <s v="DIWA3"/>
    <d v="2012-09-06T00:00:00"/>
    <s v="SIN"/>
    <s v="UPA400"/>
    <x v="56"/>
    <d v="2013-12-27T00:00:00"/>
    <n v="695900"/>
    <n v="171609"/>
    <n v="0"/>
    <n v="4"/>
    <m/>
    <n v="15"/>
    <n v="7.1"/>
    <n v="37.299999999999997"/>
    <n v="1.3"/>
    <n v="0.1"/>
    <s v="Clara"/>
    <n v="231"/>
    <n v="247"/>
    <n v="46"/>
    <n v="1"/>
    <n v="20"/>
    <n v="17"/>
    <n v="0"/>
    <n v="1"/>
    <n v="0"/>
    <n v="42"/>
    <n v="16"/>
    <n v="3"/>
    <n v="231"/>
    <n v="0.77000000000000235"/>
    <n v="247"/>
    <n v="1"/>
    <n v="20"/>
    <n v="0.44444444444444381"/>
    <n v="17"/>
    <n v="0.56666666666666676"/>
    <n v="46"/>
    <n v="1"/>
    <n v="1"/>
    <n v="0.10000000000000014"/>
    <n v="0"/>
    <x v="5"/>
  </r>
  <r>
    <s v="CASTROL"/>
    <s v="DIWA3"/>
    <d v="2012-09-06T00:00:00"/>
    <s v="SIN"/>
    <s v="UPA400"/>
    <x v="56"/>
    <d v="2013-03-13T00:00:00"/>
    <n v="645092"/>
    <n v="120801"/>
    <n v="0"/>
    <n v="2.8"/>
    <n v="0"/>
    <n v="27.4"/>
    <n v="6.8"/>
    <n v="37.700000000000003"/>
    <m/>
    <n v="-1"/>
    <s v="Oscura"/>
    <n v="132.80000000000001"/>
    <n v="118.5"/>
    <n v="15.4"/>
    <n v="7.7"/>
    <n v="16.899999999999999"/>
    <n v="24.2"/>
    <n v="1.3"/>
    <n v="0"/>
    <n v="0"/>
    <n v="102.2"/>
    <n v="43.2"/>
    <n v="4.7"/>
    <n v="133"/>
    <n v="0.44333333333333808"/>
    <n v="119"/>
    <n v="0.793333333333332"/>
    <n v="17"/>
    <n v="0.37777777777777721"/>
    <n v="24"/>
    <n v="0.8"/>
    <n v="15"/>
    <n v="1"/>
    <n v="8"/>
    <n v="0.8"/>
    <n v="0"/>
    <x v="6"/>
  </r>
  <r>
    <s v="SHELL"/>
    <s v="DIWA3"/>
    <d v="2012-09-06T00:00:00"/>
    <s v="SIN"/>
    <s v="UPA400"/>
    <x v="56"/>
    <d v="2013-01-29T00:00:00"/>
    <n v="608487"/>
    <n v="138223"/>
    <n v="0"/>
    <n v="1.9"/>
    <n v="0"/>
    <n v="28.7"/>
    <n v="8"/>
    <n v="38.6"/>
    <m/>
    <n v="-1"/>
    <s v="Oscura"/>
    <n v="154.19999999999999"/>
    <n v="210.9"/>
    <n v="13.8"/>
    <n v="12.7"/>
    <n v="40.200000000000003"/>
    <n v="34.4"/>
    <n v="1.1000000000000001"/>
    <n v="0"/>
    <n v="0"/>
    <n v="371.4"/>
    <n v="55.2"/>
    <n v="8.8000000000000007"/>
    <n v="154"/>
    <n v="0.5133333333333383"/>
    <n v="211"/>
    <n v="1"/>
    <n v="40"/>
    <n v="0.88888888888888873"/>
    <n v="34"/>
    <n v="1"/>
    <n v="14"/>
    <n v="0.93333333333333335"/>
    <n v="13"/>
    <n v="1"/>
    <n v="0"/>
    <x v="7"/>
  </r>
  <r>
    <s v="CASTROL"/>
    <s v="DIWA3"/>
    <d v="2012-09-06T00:00:00"/>
    <s v="SIN"/>
    <s v="UPA400"/>
    <x v="56"/>
    <d v="2012-12-14T00:00:00"/>
    <n v="620769"/>
    <n v="96478"/>
    <n v="0"/>
    <n v="0"/>
    <n v="0"/>
    <n v="28.1"/>
    <n v="6.9"/>
    <n v="37.200000000000003"/>
    <m/>
    <n v="21.7"/>
    <s v="Oscura"/>
    <n v="79.900000000000006"/>
    <n v="34.799999999999997"/>
    <n v="6.4"/>
    <n v="4.7"/>
    <n v="0"/>
    <n v="14.5"/>
    <n v="0.8"/>
    <n v="1.7"/>
    <n v="0"/>
    <n v="142.69999999999999"/>
    <n v="16.8"/>
    <n v="6.2"/>
    <n v="80"/>
    <n v="0.26666666666667027"/>
    <n v="35"/>
    <n v="0.23333333333333067"/>
    <n v="0"/>
    <n v="-4.9266146717741321E-16"/>
    <n v="15"/>
    <n v="0.50000000000000011"/>
    <n v="6"/>
    <n v="0.40000000000000013"/>
    <n v="5"/>
    <n v="0.50000000000000011"/>
    <n v="0"/>
    <x v="8"/>
  </r>
  <r>
    <s v="MOBIL"/>
    <s v="DIWA3"/>
    <d v="2011-05-04T00:00:00"/>
    <s v="SIN"/>
    <s v="O500 EURO V"/>
    <x v="57"/>
    <d v="2015-12-10T00:00:00"/>
    <n v="843094"/>
    <n v="14143"/>
    <n v="0"/>
    <n v="2"/>
    <m/>
    <n v="1"/>
    <n v="7"/>
    <n v="34.799999999999997"/>
    <n v="1.44"/>
    <n v="0.03"/>
    <m/>
    <n v="35"/>
    <n v="81"/>
    <n v="1"/>
    <n v="1"/>
    <n v="2"/>
    <n v="3"/>
    <n v="0"/>
    <n v="1"/>
    <n v="0"/>
    <n v="42"/>
    <n v="2"/>
    <n v="0"/>
    <n v="35"/>
    <n v="0.11666666666667042"/>
    <n v="81"/>
    <n v="0.53999999999999704"/>
    <n v="2"/>
    <n v="4.4444444444443953E-2"/>
    <n v="3"/>
    <n v="0.1000000000000002"/>
    <n v="1"/>
    <n v="6.666666666666686E-2"/>
    <n v="1"/>
    <n v="0.10000000000000014"/>
    <n v="1"/>
    <x v="0"/>
  </r>
  <r>
    <m/>
    <s v="DIWA3"/>
    <d v="2011-05-04T00:00:00"/>
    <s v="SIN"/>
    <s v="UPA400"/>
    <x v="57"/>
    <d v="2015-11-20T00:00:00"/>
    <n v="838917"/>
    <n v="9966"/>
    <n v="0"/>
    <n v="2"/>
    <m/>
    <n v="1"/>
    <n v="7"/>
    <m/>
    <m/>
    <n v="2.58"/>
    <m/>
    <n v="34"/>
    <n v="74"/>
    <n v="2"/>
    <n v="0"/>
    <n v="2"/>
    <n v="3"/>
    <n v="0"/>
    <n v="0"/>
    <n v="0"/>
    <n v="45"/>
    <n v="2"/>
    <n v="0"/>
    <n v="34"/>
    <n v="0.11333333333333709"/>
    <n v="74"/>
    <n v="0.49333333333333018"/>
    <n v="2"/>
    <n v="4.4444444444443953E-2"/>
    <n v="3"/>
    <n v="0.1000000000000002"/>
    <n v="2"/>
    <n v="0.13333333333333353"/>
    <n v="0"/>
    <n v="1.3877787807814457E-16"/>
    <n v="0"/>
    <x v="1"/>
  </r>
  <r>
    <m/>
    <s v="DIWA3"/>
    <d v="2011-05-04T00:00:00"/>
    <s v="SIN"/>
    <s v="UPA400"/>
    <x v="57"/>
    <d v="2015-10-07T00:00:00"/>
    <n v="828951"/>
    <n v="90304"/>
    <n v="0"/>
    <n v="6"/>
    <m/>
    <n v="3"/>
    <n v="5.6"/>
    <m/>
    <m/>
    <n v="0.11"/>
    <m/>
    <n v="221"/>
    <n v="270"/>
    <n v="16"/>
    <n v="2"/>
    <n v="11"/>
    <n v="16"/>
    <n v="0"/>
    <n v="2"/>
    <n v="1"/>
    <n v="43"/>
    <n v="5"/>
    <n v="1"/>
    <n v="221"/>
    <n v="0.73666666666666936"/>
    <n v="270"/>
    <n v="1"/>
    <n v="11"/>
    <n v="0.24444444444444399"/>
    <n v="16"/>
    <n v="0.53333333333333344"/>
    <n v="16"/>
    <n v="1"/>
    <n v="2"/>
    <n v="0.20000000000000015"/>
    <n v="0"/>
    <x v="2"/>
  </r>
  <r>
    <m/>
    <s v="DIWA3"/>
    <d v="2011-05-04T00:00:00"/>
    <s v="SIN"/>
    <s v="UPA400"/>
    <x v="57"/>
    <d v="2015-05-12T00:00:00"/>
    <n v="788166"/>
    <n v="49519"/>
    <n v="0"/>
    <n v="4"/>
    <m/>
    <n v="1"/>
    <n v="5.7"/>
    <m/>
    <m/>
    <n v="7.0000000000000007E-2"/>
    <m/>
    <n v="111"/>
    <n v="220"/>
    <n v="2"/>
    <n v="1"/>
    <n v="8"/>
    <n v="10"/>
    <n v="1"/>
    <n v="2"/>
    <n v="1"/>
    <n v="40"/>
    <n v="3"/>
    <n v="0"/>
    <n v="111"/>
    <n v="0.37000000000000427"/>
    <n v="220"/>
    <n v="1"/>
    <n v="8"/>
    <n v="0.17777777777777731"/>
    <n v="10"/>
    <n v="0.33339999999999997"/>
    <n v="2"/>
    <n v="0.13333333333333353"/>
    <n v="1"/>
    <n v="0.10000000000000014"/>
    <n v="0"/>
    <x v="3"/>
  </r>
  <r>
    <s v="SHELL"/>
    <s v="DIWA3"/>
    <d v="2011-05-04T00:00:00"/>
    <s v="SIN"/>
    <s v="UPA400"/>
    <x v="57"/>
    <d v="2015-02-19T00:00:00"/>
    <n v="754896"/>
    <n v="6458"/>
    <n v="0"/>
    <n v="2"/>
    <m/>
    <n v="2"/>
    <n v="6.5179999999999998"/>
    <n v="30.24"/>
    <n v="1.26"/>
    <n v="0.52"/>
    <m/>
    <n v="55"/>
    <n v="40"/>
    <n v="6"/>
    <n v="0"/>
    <n v="6"/>
    <n v="7"/>
    <n v="0"/>
    <m/>
    <n v="0"/>
    <n v="31"/>
    <n v="2"/>
    <n v="0"/>
    <n v="55"/>
    <n v="0.18333333333333696"/>
    <n v="40"/>
    <n v="0.26666666666666394"/>
    <n v="6"/>
    <n v="0.13333333333333286"/>
    <n v="7"/>
    <n v="0.2333333333333335"/>
    <n v="6"/>
    <n v="0.40000000000000013"/>
    <n v="0"/>
    <n v="1.3877787807814457E-16"/>
    <n v="0"/>
    <x v="4"/>
  </r>
  <r>
    <s v="SHELL"/>
    <s v="DIWA3"/>
    <d v="2011-05-04T00:00:00"/>
    <s v="SIN"/>
    <s v="UPA400"/>
    <x v="57"/>
    <d v="2014-12-08T00:00:00"/>
    <n v="735249"/>
    <n v="83275"/>
    <n v="0"/>
    <n v="3"/>
    <m/>
    <n v="7"/>
    <n v="7.2"/>
    <n v="35.9"/>
    <n v="1.55"/>
    <n v="0.06"/>
    <m/>
    <n v="206"/>
    <n v="137"/>
    <n v="7"/>
    <n v="0"/>
    <n v="10"/>
    <n v="13"/>
    <n v="0"/>
    <n v="1"/>
    <n v="1"/>
    <n v="29"/>
    <n v="7"/>
    <n v="1"/>
    <n v="206"/>
    <n v="0.68666666666666987"/>
    <n v="137"/>
    <n v="0.91333333333333278"/>
    <n v="10"/>
    <n v="0.22222222222222177"/>
    <n v="13"/>
    <n v="0.43333333333333346"/>
    <n v="7"/>
    <n v="0.46666666666666679"/>
    <n v="0"/>
    <n v="1.3877787807814457E-16"/>
    <n v="0"/>
    <x v="5"/>
  </r>
  <r>
    <s v="CASTROL"/>
    <s v="DIWA3"/>
    <d v="2011-05-04T00:00:00"/>
    <s v="SIN"/>
    <s v="UPA400"/>
    <x v="57"/>
    <d v="2014-08-28T00:00:00"/>
    <n v="712513"/>
    <n v="60539"/>
    <n v="0"/>
    <n v="3"/>
    <m/>
    <n v="9"/>
    <n v="7.3"/>
    <n v="36.799999999999997"/>
    <n v="1.38"/>
    <n v="0.06"/>
    <m/>
    <n v="158"/>
    <n v="116"/>
    <n v="4"/>
    <n v="0"/>
    <n v="9"/>
    <n v="4"/>
    <n v="0"/>
    <n v="2"/>
    <n v="1"/>
    <n v="38"/>
    <n v="6"/>
    <n v="1"/>
    <n v="158"/>
    <n v="0.5266666666666715"/>
    <n v="116"/>
    <n v="0.77333333333333187"/>
    <n v="9"/>
    <n v="0.19999999999999954"/>
    <n v="4"/>
    <n v="0.13333333333333353"/>
    <n v="4"/>
    <n v="0.26666666666666683"/>
    <n v="0"/>
    <n v="1.3877787807814457E-16"/>
    <n v="0"/>
    <x v="6"/>
  </r>
  <r>
    <s v="CASTROL"/>
    <s v="DIWA3"/>
    <d v="2011-05-04T00:00:00"/>
    <s v="SIN"/>
    <s v="UPA400"/>
    <x v="57"/>
    <d v="2014-01-16T00:00:00"/>
    <n v="679854"/>
    <n v="27880"/>
    <n v="0"/>
    <n v="2"/>
    <m/>
    <n v="6"/>
    <n v="7.2"/>
    <n v="37"/>
    <n v="1.2"/>
    <n v="0.1"/>
    <s v="Clara"/>
    <n v="57"/>
    <n v="74"/>
    <n v="2"/>
    <n v="0"/>
    <n v="7"/>
    <n v="5"/>
    <n v="0"/>
    <n v="0"/>
    <n v="0"/>
    <n v="29"/>
    <n v="4"/>
    <n v="1"/>
    <n v="57"/>
    <n v="0.19000000000000361"/>
    <n v="74"/>
    <n v="0.49333333333333018"/>
    <n v="7"/>
    <n v="0.15555555555555509"/>
    <n v="5"/>
    <n v="0.16666666666666685"/>
    <n v="2"/>
    <n v="0.13333333333333353"/>
    <n v="0"/>
    <n v="1.3877787807814457E-16"/>
    <n v="0"/>
    <x v="7"/>
  </r>
  <r>
    <s v="CASTROL"/>
    <s v="DIWA3"/>
    <d v="2011-05-04T00:00:00"/>
    <s v="SIN"/>
    <s v="UPA400"/>
    <x v="57"/>
    <d v="2013-07-23T00:00:00"/>
    <n v="651974"/>
    <n v="180982"/>
    <n v="0"/>
    <n v="5"/>
    <n v="-1"/>
    <n v="21"/>
    <n v="7.1"/>
    <n v="36.6"/>
    <n v="0.6"/>
    <n v="0.1"/>
    <s v="Clara"/>
    <n v="115"/>
    <n v="155"/>
    <n v="11"/>
    <n v="1"/>
    <n v="19"/>
    <n v="10"/>
    <n v="1"/>
    <n v="1"/>
    <n v="-1"/>
    <n v="45"/>
    <n v="16"/>
    <n v="3"/>
    <n v="115"/>
    <n v="0.38333333333333769"/>
    <n v="155"/>
    <n v="1"/>
    <n v="19"/>
    <n v="0.42222222222222161"/>
    <n v="10"/>
    <n v="0.33339999999999997"/>
    <n v="11"/>
    <n v="0.73333333333333339"/>
    <n v="1"/>
    <n v="0.10000000000000014"/>
    <n v="0"/>
    <x v="8"/>
  </r>
  <r>
    <s v="CASTROL"/>
    <s v="DIWA3"/>
    <d v="2011-05-04T00:00:00"/>
    <s v="SIN"/>
    <s v="UPA400"/>
    <x v="57"/>
    <d v="2012-12-13T00:00:00"/>
    <n v="594724"/>
    <n v="123732"/>
    <n v="0"/>
    <n v="0"/>
    <n v="0"/>
    <n v="66.599999999999994"/>
    <n v="6.7"/>
    <n v="36.1"/>
    <m/>
    <n v="21.7"/>
    <s v="Oscura"/>
    <n v="89.1"/>
    <n v="37.4"/>
    <n v="11.3"/>
    <n v="6.3"/>
    <n v="0"/>
    <n v="17.399999999999999"/>
    <n v="0.7"/>
    <n v="0.5"/>
    <n v="0"/>
    <n v="60.2"/>
    <n v="13.4"/>
    <n v="0.8"/>
    <n v="89"/>
    <n v="0.29666666666667046"/>
    <n v="37"/>
    <n v="0.24666666666666398"/>
    <n v="0"/>
    <n v="-4.9266146717741321E-16"/>
    <n v="17"/>
    <n v="0.56666666666666676"/>
    <n v="11"/>
    <n v="0.73333333333333339"/>
    <n v="6"/>
    <n v="0.60000000000000009"/>
    <n v="0"/>
    <x v="9"/>
  </r>
  <r>
    <s v="SHELL"/>
    <s v="DIWA3"/>
    <d v="2011-02-02T00:00:00"/>
    <s v="SIN"/>
    <s v="UPA400"/>
    <x v="58"/>
    <d v="2016-02-02T00:00:00"/>
    <n v="874082"/>
    <n v="38094"/>
    <n v="0"/>
    <n v="8"/>
    <m/>
    <n v="8"/>
    <n v="6.6"/>
    <m/>
    <m/>
    <n v="0.09"/>
    <m/>
    <n v="202"/>
    <n v="133"/>
    <n v="1"/>
    <n v="1"/>
    <n v="8"/>
    <n v="16"/>
    <n v="0"/>
    <n v="1"/>
    <n v="1"/>
    <n v="98"/>
    <n v="6"/>
    <n v="1"/>
    <n v="202"/>
    <n v="0.67333333333333667"/>
    <n v="133"/>
    <n v="0.88666666666666594"/>
    <n v="8"/>
    <n v="0.17777777777777731"/>
    <n v="16"/>
    <n v="0.53333333333333344"/>
    <n v="1"/>
    <n v="6.666666666666686E-2"/>
    <n v="1"/>
    <n v="0.10000000000000014"/>
    <n v="1"/>
    <x v="0"/>
  </r>
  <r>
    <m/>
    <s v="DIWA3"/>
    <d v="2011-02-02T00:00:00"/>
    <s v="SIN"/>
    <s v="UPA400"/>
    <x v="58"/>
    <d v="2015-08-26T00:00:00"/>
    <n v="838803"/>
    <n v="2526"/>
    <n v="0"/>
    <n v="5"/>
    <m/>
    <n v="6"/>
    <n v="6.9"/>
    <m/>
    <m/>
    <n v="0.03"/>
    <m/>
    <n v="61"/>
    <n v="89"/>
    <n v="2"/>
    <n v="1"/>
    <n v="3"/>
    <n v="7"/>
    <n v="0"/>
    <n v="0"/>
    <n v="0"/>
    <n v="78"/>
    <n v="2"/>
    <n v="1"/>
    <n v="61"/>
    <n v="0.20333333333333692"/>
    <n v="89"/>
    <n v="0.59333333333333071"/>
    <n v="3"/>
    <n v="6.666666666666618E-2"/>
    <n v="7"/>
    <n v="0.2333333333333335"/>
    <n v="2"/>
    <n v="0.13333333333333353"/>
    <n v="1"/>
    <n v="0.10000000000000014"/>
    <n v="0"/>
    <x v="1"/>
  </r>
  <r>
    <m/>
    <s v="DIWA3"/>
    <d v="2011-02-02T00:00:00"/>
    <s v="SIN"/>
    <s v="UPA400"/>
    <x v="58"/>
    <d v="2015-08-14T00:00:00"/>
    <n v="835988"/>
    <n v="89845"/>
    <n v="0"/>
    <n v="5"/>
    <m/>
    <n v="2"/>
    <n v="5.7"/>
    <m/>
    <m/>
    <n v="0.99"/>
    <m/>
    <n v="207"/>
    <n v="216"/>
    <n v="6"/>
    <n v="2"/>
    <n v="10"/>
    <n v="16"/>
    <n v="1"/>
    <n v="2"/>
    <n v="1"/>
    <n v="32"/>
    <n v="4"/>
    <n v="1"/>
    <n v="207"/>
    <n v="0.69000000000000317"/>
    <n v="216"/>
    <n v="1"/>
    <n v="10"/>
    <n v="0.22222222222222177"/>
    <n v="16"/>
    <n v="0.53333333333333344"/>
    <n v="6"/>
    <n v="0.40000000000000013"/>
    <n v="2"/>
    <n v="0.20000000000000015"/>
    <n v="0"/>
    <x v="2"/>
  </r>
  <r>
    <s v="SHELL"/>
    <s v="DIWA3"/>
    <d v="2011-02-02T00:00:00"/>
    <s v="SIN"/>
    <s v="UPA400"/>
    <x v="58"/>
    <d v="2015-02-18T00:00:00"/>
    <n v="786142"/>
    <n v="45202"/>
    <n v="0"/>
    <n v="2"/>
    <m/>
    <n v="2"/>
    <n v="6.0780000000000003"/>
    <n v="30.07"/>
    <n v="1.1599999999999999"/>
    <n v="0.25"/>
    <m/>
    <n v="77"/>
    <n v="48"/>
    <n v="2"/>
    <n v="0"/>
    <n v="3"/>
    <n v="8"/>
    <n v="0"/>
    <m/>
    <n v="0"/>
    <n v="54"/>
    <n v="6"/>
    <n v="0"/>
    <n v="77"/>
    <n v="0.25666666666667021"/>
    <n v="48"/>
    <n v="0.31999999999999718"/>
    <n v="3"/>
    <n v="6.666666666666618E-2"/>
    <n v="8"/>
    <n v="0.26666666666666683"/>
    <n v="2"/>
    <n v="0.13333333333333353"/>
    <n v="0"/>
    <n v="1.3877787807814457E-16"/>
    <n v="0"/>
    <x v="3"/>
  </r>
  <r>
    <s v="SHELL"/>
    <s v="DIWA3"/>
    <d v="2011-02-02T00:00:00"/>
    <s v="SIN"/>
    <s v="UPA400"/>
    <x v="58"/>
    <d v="2014-12-19T00:00:00"/>
    <n v="770193"/>
    <n v="29253"/>
    <n v="0"/>
    <n v="2"/>
    <m/>
    <n v="1"/>
    <n v="6.2"/>
    <m/>
    <m/>
    <n v="0.25"/>
    <m/>
    <n v="52"/>
    <n v="38"/>
    <n v="2"/>
    <n v="0"/>
    <n v="3"/>
    <n v="6"/>
    <n v="0"/>
    <n v="0"/>
    <n v="0"/>
    <n v="36"/>
    <n v="7"/>
    <n v="0"/>
    <n v="52"/>
    <n v="0.17333333333333698"/>
    <n v="38"/>
    <n v="0.25333333333333063"/>
    <n v="3"/>
    <n v="6.666666666666618E-2"/>
    <n v="6"/>
    <n v="0.20000000000000018"/>
    <n v="2"/>
    <n v="0.13333333333333353"/>
    <n v="0"/>
    <n v="1.3877787807814457E-16"/>
    <n v="0"/>
    <x v="4"/>
  </r>
  <r>
    <s v="CASTROL"/>
    <s v="DIWA3"/>
    <d v="2011-02-02T00:00:00"/>
    <s v="SIN"/>
    <s v="UPA400"/>
    <x v="58"/>
    <d v="2013-12-13T00:00:00"/>
    <n v="714636"/>
    <n v="181653"/>
    <n v="0"/>
    <n v="5"/>
    <n v="0"/>
    <n v="13"/>
    <n v="7.1"/>
    <n v="37.299999999999997"/>
    <n v="1.2"/>
    <n v="0.1"/>
    <s v="Clara"/>
    <n v="265"/>
    <n v="182"/>
    <n v="12"/>
    <n v="0"/>
    <n v="15"/>
    <n v="18"/>
    <n v="0"/>
    <n v="1"/>
    <n v="0"/>
    <n v="44"/>
    <n v="18"/>
    <n v="2"/>
    <n v="265"/>
    <n v="0.88333333333333452"/>
    <n v="182"/>
    <n v="1"/>
    <n v="15"/>
    <n v="0.33333333333333282"/>
    <n v="18"/>
    <n v="0.60000000000000009"/>
    <n v="12"/>
    <n v="0.8"/>
    <n v="0"/>
    <n v="1.3877787807814457E-16"/>
    <n v="0"/>
    <x v="5"/>
  </r>
  <r>
    <s v="CASTROL"/>
    <s v="DIWA3"/>
    <d v="2011-02-02T00:00:00"/>
    <s v="SIN"/>
    <s v="UPA400"/>
    <x v="58"/>
    <d v="2013-09-18T00:00:00"/>
    <n v="690763"/>
    <n v="157780"/>
    <n v="0"/>
    <n v="4"/>
    <n v="-1"/>
    <n v="11"/>
    <n v="7.1"/>
    <n v="37.200000000000003"/>
    <n v="1"/>
    <n v="0.1"/>
    <s v="Clara"/>
    <n v="215"/>
    <n v="124"/>
    <n v="11"/>
    <n v="1"/>
    <n v="12"/>
    <n v="15"/>
    <n v="1"/>
    <n v="1"/>
    <n v="0"/>
    <n v="33"/>
    <n v="14"/>
    <n v="1"/>
    <n v="215"/>
    <n v="0.71666666666666956"/>
    <n v="124"/>
    <n v="0.82666666666666555"/>
    <n v="12"/>
    <n v="0.26666666666666622"/>
    <n v="15"/>
    <n v="0.50000000000000011"/>
    <n v="11"/>
    <n v="0.73333333333333339"/>
    <n v="1"/>
    <n v="0.10000000000000014"/>
    <n v="0"/>
    <x v="6"/>
  </r>
  <r>
    <s v="CASTROL"/>
    <s v="DIWA3"/>
    <d v="2011-02-02T00:00:00"/>
    <s v="SIN"/>
    <s v="UPA400"/>
    <x v="58"/>
    <d v="2013-05-14T00:00:00"/>
    <n v="658772"/>
    <n v="125789"/>
    <n v="0"/>
    <n v="0.1"/>
    <n v="0"/>
    <n v="28.8"/>
    <n v="6.9"/>
    <n v="37.6"/>
    <m/>
    <n v="-1"/>
    <s v="Oscura"/>
    <n v="145.30000000000001"/>
    <n v="64.5"/>
    <n v="8.5"/>
    <n v="2.2000000000000002"/>
    <n v="10.1"/>
    <n v="22"/>
    <n v="1.1000000000000001"/>
    <n v="0"/>
    <n v="0"/>
    <n v="38.9"/>
    <n v="27"/>
    <n v="1.3"/>
    <n v="145"/>
    <n v="0.48333333333333833"/>
    <n v="65"/>
    <n v="0.4333333333333303"/>
    <n v="10"/>
    <n v="0.22222222222222177"/>
    <n v="22"/>
    <n v="0.73333333333333339"/>
    <n v="9"/>
    <n v="0.60000000000000009"/>
    <n v="2"/>
    <n v="0.20000000000000015"/>
    <n v="0"/>
    <x v="7"/>
  </r>
  <r>
    <s v="Shell ATF VM Plus"/>
    <s v="DIWA3"/>
    <d v="2011-02-02T00:00:00"/>
    <s v="SIN"/>
    <s v="UPA401"/>
    <x v="58"/>
    <d v="2012-12-11T00:00:00"/>
    <n v="622627"/>
    <n v="89644"/>
    <n v="0"/>
    <n v="0"/>
    <n v="0"/>
    <n v="25.3"/>
    <n v="6.8"/>
    <n v="36.200000000000003"/>
    <m/>
    <n v="21.7"/>
    <s v="Oscura"/>
    <n v="73"/>
    <n v="1.9"/>
    <n v="3.6"/>
    <n v="3.7"/>
    <n v="1.5"/>
    <n v="15.1"/>
    <n v="1.5"/>
    <n v="0"/>
    <n v="0"/>
    <n v="120.1"/>
    <n v="16.7"/>
    <n v="2.4"/>
    <n v="73"/>
    <n v="0.24333333333333684"/>
    <n v="2"/>
    <n v="1.3333333333330852E-2"/>
    <n v="2"/>
    <n v="4.4444444444443953E-2"/>
    <n v="15"/>
    <n v="0.50000000000000011"/>
    <n v="4"/>
    <n v="0.26666666666666683"/>
    <n v="4"/>
    <n v="0.40000000000000013"/>
    <n v="0"/>
    <x v="8"/>
  </r>
  <r>
    <s v="SHELL"/>
    <s v="DIWA3"/>
    <d v="2011-02-02T00:00:00"/>
    <s v="SIN"/>
    <s v="UPA400"/>
    <x v="58"/>
    <d v="2012-07-14T00:00:00"/>
    <n v="634559"/>
    <n v="163567"/>
    <n v="0"/>
    <n v="31.7"/>
    <n v="0"/>
    <n v="31.9"/>
    <n v="6.8"/>
    <n v="37.700000000000003"/>
    <m/>
    <n v="-1"/>
    <s v="Oscura"/>
    <n v="101.4"/>
    <n v="103.3"/>
    <n v="13.4"/>
    <n v="2"/>
    <n v="17.2"/>
    <n v="20.399999999999999"/>
    <n v="1.2"/>
    <n v="0"/>
    <n v="0"/>
    <n v="72.400000000000006"/>
    <n v="30.5"/>
    <n v="0.7"/>
    <n v="101"/>
    <n v="0.33666666666667072"/>
    <n v="103"/>
    <n v="0.68666666666666465"/>
    <n v="17"/>
    <n v="0.37777777777777721"/>
    <n v="20"/>
    <n v="0.66666666666666674"/>
    <n v="13"/>
    <n v="0.8666666666666667"/>
    <n v="2"/>
    <n v="0.20000000000000015"/>
    <n v="0"/>
    <x v="9"/>
  </r>
  <r>
    <m/>
    <s v="DIWA3"/>
    <d v="2011-05-25T00:00:00"/>
    <s v="SIN"/>
    <s v="UPA400"/>
    <x v="59"/>
    <d v="2015-11-14T00:00:00"/>
    <n v="829378"/>
    <n v="80940"/>
    <n v="0"/>
    <n v="5"/>
    <m/>
    <n v="3"/>
    <n v="5.9"/>
    <m/>
    <m/>
    <n v="0.33"/>
    <m/>
    <n v="181"/>
    <n v="146"/>
    <n v="4"/>
    <n v="1"/>
    <n v="11"/>
    <n v="12"/>
    <n v="0"/>
    <n v="1"/>
    <n v="1"/>
    <n v="35"/>
    <n v="7"/>
    <n v="1"/>
    <n v="181"/>
    <n v="0.60333333333333738"/>
    <n v="146"/>
    <n v="0.97333333333333316"/>
    <n v="11"/>
    <n v="0.24444444444444399"/>
    <n v="12"/>
    <n v="0.40000000000000013"/>
    <n v="4"/>
    <n v="0.26666666666666683"/>
    <n v="1"/>
    <n v="0.10000000000000014"/>
    <n v="1"/>
    <x v="0"/>
  </r>
  <r>
    <s v="SHELL"/>
    <s v="DIWA3"/>
    <d v="2011-05-25T00:00:00"/>
    <s v="SIN"/>
    <s v="UPA400"/>
    <x v="59"/>
    <d v="2015-02-25T00:00:00"/>
    <n v="795012"/>
    <n v="40260"/>
    <n v="0"/>
    <n v="3"/>
    <m/>
    <n v="2"/>
    <n v="6.0579999999999998"/>
    <n v="28.26"/>
    <n v="1.21"/>
    <n v="0.36"/>
    <m/>
    <n v="71"/>
    <n v="59"/>
    <n v="2"/>
    <n v="0"/>
    <n v="9"/>
    <n v="9"/>
    <n v="0"/>
    <m/>
    <n v="0"/>
    <n v="36"/>
    <n v="2"/>
    <n v="0"/>
    <n v="71"/>
    <n v="0.23666666666667019"/>
    <n v="59"/>
    <n v="0.39333333333333037"/>
    <n v="9"/>
    <n v="0.19999999999999954"/>
    <n v="9"/>
    <n v="0.30000000000000016"/>
    <n v="2"/>
    <n v="0.13333333333333353"/>
    <n v="0"/>
    <n v="1.3877787807814457E-16"/>
    <n v="0"/>
    <x v="1"/>
  </r>
  <r>
    <s v="CASTROL"/>
    <s v="DIWA3"/>
    <d v="2011-05-25T00:00:00"/>
    <s v="SIN"/>
    <s v="UPA400"/>
    <x v="59"/>
    <d v="2014-12-17T00:00:00"/>
    <n v="785856"/>
    <n v="31104"/>
    <n v="0"/>
    <n v="2"/>
    <m/>
    <n v="1"/>
    <n v="6.1"/>
    <m/>
    <m/>
    <n v="0.34"/>
    <m/>
    <n v="52"/>
    <n v="39"/>
    <n v="2"/>
    <n v="0"/>
    <n v="3"/>
    <n v="6"/>
    <n v="0"/>
    <n v="0"/>
    <n v="0"/>
    <n v="35"/>
    <n v="7"/>
    <n v="0"/>
    <n v="52"/>
    <n v="0.17333333333333698"/>
    <n v="39"/>
    <n v="0.25999999999999729"/>
    <n v="3"/>
    <n v="6.666666666666618E-2"/>
    <n v="6"/>
    <n v="0.20000000000000018"/>
    <n v="2"/>
    <n v="0.13333333333333353"/>
    <n v="0"/>
    <n v="1.3877787807814457E-16"/>
    <n v="0"/>
    <x v="2"/>
  </r>
  <r>
    <s v="CASTROL"/>
    <s v="DIWA3"/>
    <d v="2011-05-25T00:00:00"/>
    <s v="SIN"/>
    <s v="UPA400"/>
    <x v="59"/>
    <d v="2014-05-02T00:00:00"/>
    <n v="730705"/>
    <n v="91801"/>
    <n v="0"/>
    <n v="3"/>
    <m/>
    <n v="6"/>
    <n v="7"/>
    <n v="35"/>
    <n v="0.99"/>
    <n v="0.05"/>
    <m/>
    <n v="71"/>
    <n v="71"/>
    <n v="6"/>
    <n v="0"/>
    <n v="8"/>
    <n v="6"/>
    <n v="0"/>
    <n v="1"/>
    <n v="0"/>
    <n v="35"/>
    <n v="5"/>
    <n v="2"/>
    <n v="71"/>
    <n v="0.23666666666667019"/>
    <n v="71"/>
    <n v="0.47333333333333022"/>
    <n v="8"/>
    <n v="0.17777777777777731"/>
    <n v="6"/>
    <n v="0.20000000000000018"/>
    <n v="6"/>
    <n v="0.40000000000000013"/>
    <n v="0"/>
    <n v="1.3877787807814457E-16"/>
    <n v="0"/>
    <x v="3"/>
  </r>
  <r>
    <s v="CASTROL"/>
    <s v="DIWA3"/>
    <d v="2011-05-25T00:00:00"/>
    <s v="SIN"/>
    <s v="UPA400"/>
    <x v="59"/>
    <d v="2014-01-02T00:00:00"/>
    <n v="700424"/>
    <n v="61520"/>
    <n v="0"/>
    <n v="4"/>
    <m/>
    <n v="7"/>
    <n v="7.2"/>
    <n v="37.200000000000003"/>
    <n v="0.3"/>
    <n v="0"/>
    <s v="Clara"/>
    <n v="73"/>
    <n v="115"/>
    <n v="4"/>
    <n v="0"/>
    <n v="9"/>
    <n v="6"/>
    <n v="0"/>
    <n v="0"/>
    <n v="0"/>
    <n v="41"/>
    <n v="16"/>
    <n v="3"/>
    <n v="73"/>
    <n v="0.24333333333333684"/>
    <n v="115"/>
    <n v="0.76666666666666516"/>
    <n v="9"/>
    <n v="0.19999999999999954"/>
    <n v="6"/>
    <n v="0.20000000000000018"/>
    <n v="4"/>
    <n v="0.26666666666666683"/>
    <n v="0"/>
    <n v="1.3877787807814457E-16"/>
    <n v="0"/>
    <x v="4"/>
  </r>
  <r>
    <s v="CASTROL"/>
    <s v="DIWA3"/>
    <d v="2011-05-25T00:00:00"/>
    <s v="SIN"/>
    <s v="UPA400"/>
    <x v="59"/>
    <d v="2013-08-24T00:00:00"/>
    <n v="668126"/>
    <n v="29222"/>
    <n v="0"/>
    <n v="4"/>
    <n v="-1"/>
    <n v="7"/>
    <n v="7.1"/>
    <n v="37.200000000000003"/>
    <n v="0.3"/>
    <n v="0.1"/>
    <s v="Clara"/>
    <n v="48"/>
    <n v="84"/>
    <n v="5"/>
    <n v="0"/>
    <n v="8"/>
    <n v="5"/>
    <n v="0"/>
    <n v="0"/>
    <n v="-1"/>
    <n v="41"/>
    <n v="13"/>
    <n v="4"/>
    <n v="48"/>
    <n v="0.16000000000000367"/>
    <n v="84"/>
    <n v="0.55999999999999717"/>
    <n v="8"/>
    <n v="0.17777777777777731"/>
    <n v="5"/>
    <n v="0.16666666666666685"/>
    <n v="5"/>
    <n v="0.33333333333333348"/>
    <n v="0"/>
    <n v="1.3877787807814457E-16"/>
    <n v="0"/>
    <x v="5"/>
  </r>
  <r>
    <s v="CASTROL"/>
    <s v="DIWA3"/>
    <d v="2011-05-25T00:00:00"/>
    <s v="SIN"/>
    <s v="UPA400"/>
    <x v="59"/>
    <d v="2013-05-03T00:00:00"/>
    <n v="638904"/>
    <n v="180098"/>
    <n v="0"/>
    <n v="4.3"/>
    <n v="0"/>
    <n v="30.7"/>
    <n v="6.7"/>
    <n v="36.4"/>
    <m/>
    <n v="-1"/>
    <s v="Oscura"/>
    <n v="129.19999999999999"/>
    <n v="126.1"/>
    <n v="17.899999999999999"/>
    <n v="5.0999999999999996"/>
    <n v="21.1"/>
    <n v="21.4"/>
    <n v="1.5"/>
    <n v="0"/>
    <n v="0"/>
    <n v="169.8"/>
    <n v="53.9"/>
    <n v="8.6999999999999993"/>
    <n v="129"/>
    <n v="0.43000000000000466"/>
    <n v="126"/>
    <n v="0.83999999999999897"/>
    <n v="21"/>
    <n v="0.46666666666666601"/>
    <n v="21"/>
    <n v="0.70000000000000007"/>
    <n v="18"/>
    <n v="1"/>
    <n v="5"/>
    <n v="0.50000000000000011"/>
    <n v="0"/>
    <x v="6"/>
  </r>
  <r>
    <s v="CASTROL"/>
    <s v="DIWA3"/>
    <d v="2011-05-25T00:00:00"/>
    <s v="SIN"/>
    <s v="UPA400"/>
    <x v="59"/>
    <d v="2013-01-23T00:00:00"/>
    <n v="613177"/>
    <n v="154371"/>
    <n v="0"/>
    <n v="1.6"/>
    <n v="0"/>
    <n v="47.5"/>
    <n v="7.5"/>
    <n v="37"/>
    <m/>
    <n v="-1"/>
    <s v="Oscura"/>
    <n v="70.099999999999994"/>
    <n v="130.69999999999999"/>
    <n v="6.3"/>
    <n v="8.1999999999999993"/>
    <n v="15.6"/>
    <n v="12.3"/>
    <n v="0.9"/>
    <n v="0"/>
    <n v="0"/>
    <n v="450.5"/>
    <n v="61.3"/>
    <n v="20.5"/>
    <n v="70"/>
    <n v="0.23333333333333686"/>
    <n v="131"/>
    <n v="0.87333333333333252"/>
    <n v="16"/>
    <n v="0.35555555555555501"/>
    <n v="12"/>
    <n v="0.40000000000000013"/>
    <n v="6"/>
    <n v="0.40000000000000013"/>
    <n v="8"/>
    <n v="0.8"/>
    <n v="0"/>
    <x v="7"/>
  </r>
  <r>
    <s v="SHELL"/>
    <s v="DIWA3"/>
    <d v="2011-01-17T00:00:00"/>
    <s v="SIN"/>
    <s v="UPA400"/>
    <x v="60"/>
    <d v="2016-01-30T00:00:00"/>
    <n v="876072"/>
    <n v="43273"/>
    <n v="0"/>
    <n v="6"/>
    <m/>
    <n v="8"/>
    <n v="6.6"/>
    <m/>
    <m/>
    <n v="0.06"/>
    <m/>
    <n v="160"/>
    <n v="69"/>
    <n v="0"/>
    <n v="0"/>
    <n v="4"/>
    <n v="13"/>
    <n v="0"/>
    <n v="0"/>
    <n v="0"/>
    <n v="89"/>
    <n v="4"/>
    <n v="1"/>
    <n v="160"/>
    <n v="0.5333333333333381"/>
    <n v="69"/>
    <n v="0.45999999999999691"/>
    <n v="4"/>
    <n v="8.8888888888888407E-2"/>
    <n v="13"/>
    <n v="0.43333333333333346"/>
    <n v="0"/>
    <n v="1.9428902930940239E-16"/>
    <n v="0"/>
    <n v="1.3877787807814457E-16"/>
    <n v="1"/>
    <x v="0"/>
  </r>
  <r>
    <m/>
    <s v="DIWA3"/>
    <d v="2011-01-17T00:00:00"/>
    <s v="SIN"/>
    <s v="UPA400"/>
    <x v="60"/>
    <d v="2015-08-26T00:00:00"/>
    <n v="838939"/>
    <n v="6016"/>
    <n v="0"/>
    <n v="4"/>
    <m/>
    <n v="6"/>
    <n v="6.8"/>
    <m/>
    <m/>
    <n v="7.0000000000000007E-2"/>
    <m/>
    <n v="24"/>
    <n v="19"/>
    <n v="2"/>
    <n v="0"/>
    <n v="1"/>
    <n v="3"/>
    <n v="0"/>
    <n v="0"/>
    <n v="0"/>
    <n v="84"/>
    <n v="2"/>
    <n v="1"/>
    <n v="24"/>
    <n v="8.0000000000003818E-2"/>
    <n v="19"/>
    <n v="0.12666666666666421"/>
    <n v="1"/>
    <n v="2.222222222222173E-2"/>
    <n v="3"/>
    <n v="0.1000000000000002"/>
    <n v="2"/>
    <n v="0.13333333333333353"/>
    <n v="0"/>
    <n v="1.3877787807814457E-16"/>
    <n v="0"/>
    <x v="1"/>
  </r>
  <r>
    <m/>
    <s v="DIWA3"/>
    <d v="2011-01-17T00:00:00"/>
    <s v="SIN"/>
    <s v="UPA400"/>
    <x v="60"/>
    <d v="2015-07-28T00:00:00"/>
    <n v="832799"/>
    <n v="91859"/>
    <n v="0"/>
    <n v="4"/>
    <m/>
    <n v="4"/>
    <n v="5.8"/>
    <m/>
    <m/>
    <n v="0.04"/>
    <m/>
    <n v="177"/>
    <n v="91"/>
    <n v="22"/>
    <n v="0"/>
    <n v="9"/>
    <n v="14"/>
    <n v="0"/>
    <n v="0"/>
    <n v="1"/>
    <n v="48"/>
    <n v="10"/>
    <n v="1"/>
    <n v="177"/>
    <n v="0.59000000000000419"/>
    <n v="91"/>
    <n v="0.60666666666666413"/>
    <n v="9"/>
    <n v="0.19999999999999954"/>
    <n v="14"/>
    <n v="0.46666666666666679"/>
    <n v="22"/>
    <n v="1"/>
    <n v="0"/>
    <n v="1.3877787807814457E-16"/>
    <n v="0"/>
    <x v="2"/>
  </r>
  <r>
    <s v="SHELL"/>
    <s v="DIWA3"/>
    <d v="2011-01-17T00:00:00"/>
    <s v="SIN"/>
    <s v="UPA400"/>
    <x v="60"/>
    <d v="2015-02-17T00:00:00"/>
    <n v="799509"/>
    <n v="20300"/>
    <n v="0"/>
    <n v="15"/>
    <m/>
    <n v="2"/>
    <n v="6.524"/>
    <n v="29.84"/>
    <n v="1.1299999999999999"/>
    <n v="0.26"/>
    <m/>
    <n v="28"/>
    <n v="115"/>
    <n v="2"/>
    <n v="0"/>
    <n v="10"/>
    <n v="4"/>
    <n v="0"/>
    <m/>
    <n v="0"/>
    <n v="39"/>
    <n v="3"/>
    <n v="1"/>
    <n v="28"/>
    <n v="9.3333333333337126E-2"/>
    <n v="115"/>
    <n v="0.76666666666666516"/>
    <n v="10"/>
    <n v="0.22222222222222177"/>
    <n v="4"/>
    <n v="0.13333333333333353"/>
    <n v="2"/>
    <n v="0.13333333333333353"/>
    <n v="0"/>
    <n v="1.3877787807814457E-16"/>
    <n v="0"/>
    <x v="3"/>
  </r>
  <r>
    <s v="SHELL"/>
    <s v="DIWA3"/>
    <d v="2011-01-17T00:00:00"/>
    <s v="SIN"/>
    <s v="UPA400"/>
    <x v="60"/>
    <d v="2014-12-23T00:00:00"/>
    <n v="784506"/>
    <n v="5297"/>
    <n v="0"/>
    <n v="9"/>
    <m/>
    <n v="1"/>
    <n v="6.8"/>
    <m/>
    <m/>
    <n v="0.24"/>
    <m/>
    <n v="22"/>
    <n v="71"/>
    <n v="3"/>
    <n v="0"/>
    <n v="7"/>
    <n v="3"/>
    <n v="0"/>
    <n v="0"/>
    <n v="0"/>
    <n v="29"/>
    <n v="3"/>
    <n v="1"/>
    <n v="22"/>
    <n v="7.3333333333337164E-2"/>
    <n v="71"/>
    <n v="0.47333333333333022"/>
    <n v="7"/>
    <n v="0.15555555555555509"/>
    <n v="3"/>
    <n v="0.1000000000000002"/>
    <n v="3"/>
    <n v="0.20000000000000018"/>
    <n v="0"/>
    <n v="1.3877787807814457E-16"/>
    <n v="0"/>
    <x v="4"/>
  </r>
  <r>
    <s v="CASTROL"/>
    <s v="DIWA3"/>
    <d v="2011-01-17T00:00:00"/>
    <s v="SIN"/>
    <s v="UPA400"/>
    <x v="60"/>
    <d v="2014-10-04T00:00:00"/>
    <n v="762762"/>
    <n v="110698"/>
    <n v="0"/>
    <n v="17"/>
    <m/>
    <n v="13"/>
    <n v="6.9"/>
    <n v="35.1"/>
    <n v="1.04"/>
    <n v="0.11"/>
    <m/>
    <n v="92"/>
    <n v="386"/>
    <n v="26"/>
    <n v="1"/>
    <n v="30"/>
    <n v="8"/>
    <n v="0"/>
    <n v="3"/>
    <n v="1"/>
    <n v="56"/>
    <n v="24"/>
    <n v="3"/>
    <n v="92"/>
    <n v="0.30666666666667053"/>
    <n v="386"/>
    <n v="1"/>
    <n v="30"/>
    <n v="0.66666666666666619"/>
    <n v="8"/>
    <n v="0.26666666666666683"/>
    <n v="26"/>
    <n v="1"/>
    <n v="1"/>
    <n v="0.10000000000000014"/>
    <n v="0"/>
    <x v="5"/>
  </r>
  <r>
    <s v="CASTROL"/>
    <s v="DIWA3"/>
    <d v="2011-01-17T00:00:00"/>
    <s v="SIN"/>
    <s v="UPA400"/>
    <x v="60"/>
    <d v="2014-03-28T00:00:00"/>
    <n v="717933"/>
    <n v="65869"/>
    <n v="0"/>
    <n v="21"/>
    <m/>
    <n v="12"/>
    <n v="7.1"/>
    <n v="36.4"/>
    <n v="0.04"/>
    <n v="0.06"/>
    <s v=""/>
    <n v="82"/>
    <n v="454"/>
    <n v="18"/>
    <n v="2"/>
    <n v="27"/>
    <n v="5"/>
    <n v="0"/>
    <n v="4"/>
    <n v="1"/>
    <n v="37"/>
    <n v="26"/>
    <n v="5"/>
    <n v="82"/>
    <n v="0.27333333333333698"/>
    <n v="454"/>
    <n v="1"/>
    <n v="27"/>
    <n v="0.59999999999999942"/>
    <n v="5"/>
    <n v="0.16666666666666685"/>
    <n v="18"/>
    <n v="1"/>
    <n v="2"/>
    <n v="0.20000000000000015"/>
    <n v="0"/>
    <x v="6"/>
  </r>
  <r>
    <s v="CASTROL"/>
    <s v="DIWA3"/>
    <d v="2011-01-17T00:00:00"/>
    <s v="SIN"/>
    <s v="UPA400"/>
    <x v="60"/>
    <d v="2013-11-25T00:00:00"/>
    <n v="685171"/>
    <n v="33107"/>
    <n v="0"/>
    <n v="13"/>
    <n v="0"/>
    <n v="11"/>
    <n v="7.2"/>
    <n v="37"/>
    <n v="0.7"/>
    <n v="0.1"/>
    <s v="Clara"/>
    <n v="60"/>
    <n v="383"/>
    <n v="21"/>
    <n v="1"/>
    <n v="22"/>
    <n v="9"/>
    <n v="0"/>
    <n v="3"/>
    <n v="0"/>
    <n v="41"/>
    <n v="29"/>
    <n v="4"/>
    <n v="60"/>
    <n v="0.20000000000000359"/>
    <n v="383"/>
    <n v="1"/>
    <n v="22"/>
    <n v="0.48888888888888821"/>
    <n v="9"/>
    <n v="0.30000000000000016"/>
    <n v="21"/>
    <n v="1"/>
    <n v="1"/>
    <n v="0.10000000000000014"/>
    <n v="0"/>
    <x v="7"/>
  </r>
  <r>
    <s v="CASTROL"/>
    <s v="DIWA3"/>
    <d v="2011-01-17T00:00:00"/>
    <s v="SIN"/>
    <s v="UPA400"/>
    <x v="60"/>
    <d v="2013-05-02T00:00:00"/>
    <n v="634354"/>
    <n v="164216"/>
    <n v="0"/>
    <n v="4.2"/>
    <n v="0"/>
    <n v="44"/>
    <n v="6.7"/>
    <n v="36.5"/>
    <m/>
    <n v="-1"/>
    <s v="Oscura"/>
    <n v="77.5"/>
    <n v="203.1"/>
    <n v="35.9"/>
    <n v="13.3"/>
    <n v="27.7"/>
    <n v="37.6"/>
    <n v="1.1000000000000001"/>
    <n v="0"/>
    <n v="0"/>
    <n v="147.69999999999999"/>
    <n v="45.8"/>
    <n v="8.1999999999999993"/>
    <n v="78"/>
    <n v="0.26000000000000356"/>
    <n v="203"/>
    <n v="1"/>
    <n v="28"/>
    <n v="0.62222222222222168"/>
    <n v="38"/>
    <n v="1"/>
    <n v="36"/>
    <n v="1"/>
    <n v="13"/>
    <n v="1"/>
    <n v="0"/>
    <x v="8"/>
  </r>
  <r>
    <s v="Shell ATF VM Plus"/>
    <s v="DIWA3"/>
    <d v="2011-01-17T00:00:00"/>
    <s v="SIN"/>
    <s v="UPA400"/>
    <x v="60"/>
    <d v="2012-12-14T00:00:00"/>
    <n v="601663"/>
    <n v="131525"/>
    <n v="0"/>
    <n v="0"/>
    <n v="0"/>
    <n v="46.6"/>
    <n v="6.9"/>
    <n v="36.4"/>
    <m/>
    <n v="21.7"/>
    <s v="Oscura"/>
    <n v="91.4"/>
    <n v="77.099999999999994"/>
    <n v="18.2"/>
    <n v="11.8"/>
    <n v="0"/>
    <n v="27.7"/>
    <n v="1.7"/>
    <n v="0"/>
    <n v="0"/>
    <n v="225.4"/>
    <n v="23.7"/>
    <n v="13.1"/>
    <n v="91"/>
    <n v="0.30333333333333717"/>
    <n v="77"/>
    <n v="0.5133333333333302"/>
    <n v="0"/>
    <n v="-4.9266146717741321E-16"/>
    <n v="28"/>
    <n v="0.93333333333333335"/>
    <n v="18"/>
    <n v="1"/>
    <n v="12"/>
    <n v="1"/>
    <n v="0"/>
    <x v="9"/>
  </r>
  <r>
    <s v="SHELL"/>
    <s v="DIWA3"/>
    <d v="2011-03-16T00:00:00"/>
    <s v="SIN"/>
    <s v="UPA400"/>
    <x v="61"/>
    <d v="2015-02-18T00:00:00"/>
    <n v="792945"/>
    <n v="44085"/>
    <n v="0"/>
    <n v="5"/>
    <m/>
    <n v="1"/>
    <n v="6.1020000000000003"/>
    <n v="28.75"/>
    <n v="1.17"/>
    <n v="0.33"/>
    <m/>
    <n v="77"/>
    <n v="69"/>
    <n v="1"/>
    <n v="0"/>
    <n v="10"/>
    <n v="8"/>
    <n v="0"/>
    <m/>
    <n v="0"/>
    <n v="34"/>
    <n v="2"/>
    <n v="1"/>
    <n v="77"/>
    <n v="0.25666666666667021"/>
    <n v="69"/>
    <n v="0.45999999999999691"/>
    <n v="10"/>
    <n v="0.22222222222222177"/>
    <n v="8"/>
    <n v="0.26666666666666683"/>
    <n v="1"/>
    <n v="6.666666666666686E-2"/>
    <n v="0"/>
    <n v="1.3877787807814457E-16"/>
    <n v="1"/>
    <x v="0"/>
  </r>
  <r>
    <s v="SHELL"/>
    <s v="DIWA3"/>
    <d v="2011-03-16T00:00:00"/>
    <s v="SIN"/>
    <s v="UPA400"/>
    <x v="61"/>
    <d v="2014-12-19T00:00:00"/>
    <n v="778232"/>
    <n v="29372"/>
    <n v="0"/>
    <n v="4"/>
    <m/>
    <n v="1"/>
    <n v="6.2"/>
    <m/>
    <m/>
    <n v="0.35"/>
    <m/>
    <n v="61"/>
    <n v="51"/>
    <n v="2"/>
    <n v="0"/>
    <n v="8"/>
    <n v="7"/>
    <n v="1"/>
    <n v="0"/>
    <n v="0"/>
    <n v="29"/>
    <n v="3"/>
    <n v="1"/>
    <n v="61"/>
    <n v="0.20333333333333692"/>
    <n v="51"/>
    <n v="0.33999999999999714"/>
    <n v="8"/>
    <n v="0.17777777777777731"/>
    <n v="7"/>
    <n v="0.2333333333333335"/>
    <n v="2"/>
    <n v="0.13333333333333353"/>
    <n v="0"/>
    <n v="1.3877787807814457E-16"/>
    <n v="0"/>
    <x v="1"/>
  </r>
  <r>
    <s v="CASTROL"/>
    <s v="DIWA3"/>
    <d v="2011-03-16T00:00:00"/>
    <s v="SIN"/>
    <s v="UPA400"/>
    <x v="61"/>
    <d v="2014-08-02T00:00:00"/>
    <n v="743416"/>
    <n v="100191"/>
    <n v="0"/>
    <n v="10"/>
    <m/>
    <n v="7"/>
    <n v="7.1"/>
    <n v="36.200000000000003"/>
    <n v="1.21"/>
    <n v="7.0000000000000007E-2"/>
    <m/>
    <n v="265"/>
    <n v="454"/>
    <n v="16"/>
    <n v="2"/>
    <n v="17"/>
    <n v="17"/>
    <n v="1"/>
    <n v="4"/>
    <n v="1"/>
    <n v="56"/>
    <n v="26"/>
    <n v="4"/>
    <n v="265"/>
    <n v="0.88333333333333452"/>
    <n v="454"/>
    <n v="1"/>
    <n v="17"/>
    <n v="0.37777777777777721"/>
    <n v="17"/>
    <n v="0.56666666666666676"/>
    <n v="16"/>
    <n v="1"/>
    <n v="2"/>
    <n v="0.20000000000000015"/>
    <n v="0"/>
    <x v="2"/>
  </r>
  <r>
    <s v="CASTROL"/>
    <s v="DIWA3"/>
    <d v="2011-03-16T00:00:00"/>
    <s v="SIN"/>
    <s v="UPA400"/>
    <x v="61"/>
    <d v="2014-03-18T00:00:00"/>
    <n v="709650"/>
    <n v="66425"/>
    <n v="0"/>
    <n v="7"/>
    <m/>
    <n v="4"/>
    <n v="7.2"/>
    <n v="36.299999999999997"/>
    <n v="0.23"/>
    <n v="0.05"/>
    <s v=""/>
    <n v="65"/>
    <n v="85"/>
    <n v="1"/>
    <n v="0"/>
    <n v="12"/>
    <n v="6"/>
    <n v="0"/>
    <n v="0"/>
    <n v="0"/>
    <n v="46"/>
    <n v="23"/>
    <n v="2"/>
    <n v="65"/>
    <n v="0.21666666666667023"/>
    <n v="85"/>
    <n v="0.56666666666666388"/>
    <n v="12"/>
    <n v="0.26666666666666622"/>
    <n v="6"/>
    <n v="0.20000000000000018"/>
    <n v="1"/>
    <n v="6.666666666666686E-2"/>
    <n v="0"/>
    <n v="1.3877787807814457E-16"/>
    <n v="0"/>
    <x v="3"/>
  </r>
  <r>
    <s v="CASTROL"/>
    <s v="DIWA3"/>
    <d v="2011-03-16T00:00:00"/>
    <s v="SIN"/>
    <s v="UPA400"/>
    <x v="61"/>
    <d v="2013-09-17T00:00:00"/>
    <n v="674813"/>
    <n v="31588"/>
    <n v="0"/>
    <n v="4"/>
    <n v="-1"/>
    <n v="11"/>
    <n v="7.2"/>
    <n v="37.6"/>
    <n v="1.1000000000000001"/>
    <n v="0.1"/>
    <s v="Clara"/>
    <n v="157"/>
    <n v="108"/>
    <n v="11"/>
    <n v="1"/>
    <n v="11"/>
    <n v="15"/>
    <n v="0"/>
    <n v="1"/>
    <n v="0"/>
    <n v="36"/>
    <n v="13"/>
    <n v="1"/>
    <n v="157"/>
    <n v="0.5233333333333382"/>
    <n v="108"/>
    <n v="0.7199999999999982"/>
    <n v="11"/>
    <n v="0.24444444444444399"/>
    <n v="15"/>
    <n v="0.50000000000000011"/>
    <n v="11"/>
    <n v="0.73333333333333339"/>
    <n v="1"/>
    <n v="0.10000000000000014"/>
    <n v="0"/>
    <x v="4"/>
  </r>
  <r>
    <s v="CASTROL"/>
    <s v="DIWA3"/>
    <d v="2011-03-16T00:00:00"/>
    <s v="SIN"/>
    <s v="UPA400"/>
    <x v="61"/>
    <d v="2013-05-09T00:00:00"/>
    <n v="643225"/>
    <n v="181176"/>
    <n v="0"/>
    <n v="4.4000000000000004"/>
    <n v="0"/>
    <n v="23"/>
    <n v="6.8"/>
    <n v="38.9"/>
    <m/>
    <n v="-1"/>
    <s v="Oscura"/>
    <n v="123.4"/>
    <n v="123.9"/>
    <n v="8.3000000000000007"/>
    <n v="4.3"/>
    <n v="14.9"/>
    <n v="17.899999999999999"/>
    <n v="1.2"/>
    <n v="0"/>
    <n v="0"/>
    <n v="103.8"/>
    <n v="55"/>
    <n v="26.4"/>
    <n v="123"/>
    <n v="0.41000000000000453"/>
    <n v="124"/>
    <n v="0.82666666666666555"/>
    <n v="15"/>
    <n v="0.33333333333333282"/>
    <n v="18"/>
    <n v="0.60000000000000009"/>
    <n v="8"/>
    <n v="0.53333333333333344"/>
    <n v="4"/>
    <n v="0.40000000000000013"/>
    <n v="0"/>
    <x v="5"/>
  </r>
  <r>
    <s v="CASTROL"/>
    <s v="DIWA3"/>
    <d v="2011-03-16T00:00:00"/>
    <s v="SIN"/>
    <s v="UPA400"/>
    <x v="61"/>
    <d v="2012-12-13T00:00:00"/>
    <n v="606417"/>
    <n v="144368"/>
    <n v="0"/>
    <n v="0"/>
    <n v="0"/>
    <n v="21.5"/>
    <n v="6.9"/>
    <n v="37.799999999999997"/>
    <m/>
    <n v="21.7"/>
    <s v="Oscura"/>
    <n v="52"/>
    <n v="2.6"/>
    <n v="2.8"/>
    <n v="4.2"/>
    <n v="0"/>
    <n v="12.8"/>
    <n v="0.4"/>
    <n v="0.6"/>
    <n v="0"/>
    <n v="396.7"/>
    <n v="21.8"/>
    <n v="2.2999999999999998"/>
    <n v="52"/>
    <n v="0.17333333333333698"/>
    <n v="3"/>
    <n v="1.999999999999752E-2"/>
    <n v="0"/>
    <n v="-4.9266146717741321E-16"/>
    <n v="13"/>
    <n v="0.43333333333333346"/>
    <n v="3"/>
    <n v="0.20000000000000018"/>
    <n v="4"/>
    <n v="0.40000000000000013"/>
    <n v="0"/>
    <x v="6"/>
  </r>
  <r>
    <s v="CASTROL"/>
    <s v="DIWA3"/>
    <d v="2011-05-18T00:00:00"/>
    <s v="SIN"/>
    <s v="UPA400"/>
    <x v="62"/>
    <d v="2016-02-18T00:00:00"/>
    <n v="887121"/>
    <n v="26652"/>
    <n v="0"/>
    <n v="8"/>
    <m/>
    <n v="3"/>
    <n v="6.9"/>
    <m/>
    <m/>
    <n v="0"/>
    <s v="Clara"/>
    <n v="31"/>
    <n v="99"/>
    <n v="2"/>
    <n v="0"/>
    <n v="9"/>
    <n v="4"/>
    <n v="1"/>
    <n v="0"/>
    <n v="0"/>
    <n v="40"/>
    <n v="82"/>
    <n v="2"/>
    <n v="31"/>
    <n v="0.10333333333333711"/>
    <n v="99"/>
    <n v="0.6"/>
    <n v="9"/>
    <n v="0.19999999999999954"/>
    <n v="4"/>
    <n v="0.13333333333333353"/>
    <n v="2"/>
    <n v="0.13333333333333353"/>
    <n v="0"/>
    <n v="1.3877787807814457E-16"/>
    <n v="1"/>
    <x v="0"/>
  </r>
  <r>
    <m/>
    <s v="DIWA3"/>
    <d v="2011-05-18T00:00:00"/>
    <s v="SIN"/>
    <s v="UPA400"/>
    <x v="62"/>
    <d v="2015-10-23T00:00:00"/>
    <n v="860791"/>
    <n v="81582"/>
    <n v="0"/>
    <n v="13"/>
    <m/>
    <n v="3"/>
    <n v="6.1"/>
    <m/>
    <m/>
    <n v="0.62"/>
    <m/>
    <n v="43"/>
    <n v="173"/>
    <n v="2"/>
    <n v="1"/>
    <n v="14"/>
    <n v="4"/>
    <n v="0"/>
    <n v="1"/>
    <n v="0"/>
    <n v="43"/>
    <n v="11"/>
    <n v="1"/>
    <n v="43"/>
    <n v="0.14333333333333703"/>
    <n v="173"/>
    <n v="1"/>
    <n v="14"/>
    <n v="0.31111111111111062"/>
    <n v="4"/>
    <n v="0.13333333333333353"/>
    <n v="2"/>
    <n v="0.13333333333333353"/>
    <n v="1"/>
    <n v="0.10000000000000014"/>
    <n v="0"/>
    <x v="1"/>
  </r>
  <r>
    <s v="SHELL"/>
    <s v="DIWA3"/>
    <d v="2011-05-18T00:00:00"/>
    <s v="SIN"/>
    <s v="UPA400"/>
    <x v="62"/>
    <d v="2015-02-17T00:00:00"/>
    <n v="790933"/>
    <n v="19270"/>
    <n v="0"/>
    <n v="5"/>
    <m/>
    <n v="2"/>
    <n v="6.2279999999999998"/>
    <n v="29.05"/>
    <n v="1.24"/>
    <n v="0.55000000000000004"/>
    <m/>
    <n v="100"/>
    <n v="49"/>
    <n v="13"/>
    <n v="0"/>
    <n v="5"/>
    <n v="11"/>
    <n v="0"/>
    <m/>
    <n v="0"/>
    <n v="52"/>
    <n v="4"/>
    <n v="0"/>
    <n v="100"/>
    <n v="0.33333333333333737"/>
    <n v="49"/>
    <n v="0.32666666666666383"/>
    <n v="5"/>
    <n v="0.11111111111111063"/>
    <n v="11"/>
    <n v="0.36666666666666681"/>
    <n v="13"/>
    <n v="0.8666666666666667"/>
    <n v="0"/>
    <n v="1.3877787807814457E-16"/>
    <n v="0"/>
    <x v="2"/>
  </r>
  <r>
    <s v="SHELL"/>
    <s v="DIWA3"/>
    <d v="2011-05-18T00:00:00"/>
    <s v="SIN"/>
    <s v="UPA400"/>
    <x v="62"/>
    <d v="2014-12-18T00:00:00"/>
    <n v="775610"/>
    <n v="3947"/>
    <n v="0"/>
    <n v="2"/>
    <m/>
    <n v="2"/>
    <n v="6.6"/>
    <m/>
    <m/>
    <n v="0.49"/>
    <m/>
    <n v="57"/>
    <n v="46"/>
    <n v="17"/>
    <n v="0"/>
    <n v="6"/>
    <n v="8"/>
    <n v="0"/>
    <n v="0"/>
    <n v="1"/>
    <n v="39"/>
    <n v="6"/>
    <n v="0"/>
    <n v="57"/>
    <n v="0.19000000000000361"/>
    <n v="46"/>
    <n v="0.30666666666666387"/>
    <n v="6"/>
    <n v="0.13333333333333286"/>
    <n v="8"/>
    <n v="0.26666666666666683"/>
    <n v="17"/>
    <n v="1"/>
    <n v="0"/>
    <n v="1.3877787807814457E-16"/>
    <n v="0"/>
    <x v="3"/>
  </r>
  <r>
    <s v="CASTROL"/>
    <s v="DIWA3"/>
    <d v="2011-05-18T00:00:00"/>
    <s v="SIN"/>
    <s v="UPA400"/>
    <x v="62"/>
    <d v="2014-10-20T00:00:00"/>
    <n v="757720"/>
    <n v="112886"/>
    <n v="0"/>
    <n v="6"/>
    <m/>
    <n v="6"/>
    <n v="6.9"/>
    <n v="35.200000000000003"/>
    <n v="1.1299999999999999"/>
    <n v="0.04"/>
    <m/>
    <n v="301"/>
    <n v="138"/>
    <n v="12"/>
    <n v="1"/>
    <n v="18"/>
    <n v="17"/>
    <n v="0"/>
    <n v="1"/>
    <n v="1"/>
    <n v="40"/>
    <n v="8"/>
    <n v="1"/>
    <n v="301"/>
    <n v="1.3"/>
    <n v="138"/>
    <n v="0.91999999999999948"/>
    <n v="18"/>
    <n v="0.39999999999999941"/>
    <n v="17"/>
    <n v="0.56666666666666676"/>
    <n v="12"/>
    <n v="0.8"/>
    <n v="1"/>
    <n v="0.10000000000000014"/>
    <n v="0"/>
    <x v="4"/>
  </r>
  <r>
    <s v="CASTROL"/>
    <s v="DIWA3"/>
    <d v="2011-05-18T00:00:00"/>
    <s v="SIN"/>
    <s v="UPA400"/>
    <x v="62"/>
    <d v="2014-05-02T00:00:00"/>
    <n v="709266"/>
    <n v="64432"/>
    <n v="0"/>
    <n v="4"/>
    <m/>
    <n v="7"/>
    <n v="7.1"/>
    <n v="36.799999999999997"/>
    <n v="1.04"/>
    <n v="0.08"/>
    <m/>
    <n v="104"/>
    <n v="85"/>
    <n v="8"/>
    <n v="0"/>
    <n v="12"/>
    <n v="9"/>
    <n v="0"/>
    <n v="1"/>
    <n v="1"/>
    <n v="31"/>
    <n v="3"/>
    <n v="1"/>
    <n v="104"/>
    <n v="0.34666666666667079"/>
    <n v="85"/>
    <n v="0.56666666666666388"/>
    <n v="12"/>
    <n v="0.26666666666666622"/>
    <n v="9"/>
    <n v="0.30000000000000016"/>
    <n v="8"/>
    <n v="0.53333333333333344"/>
    <n v="0"/>
    <n v="1.3877787807814457E-16"/>
    <n v="0"/>
    <x v="5"/>
  </r>
  <r>
    <s v="CASTROL"/>
    <s v="DIWA3"/>
    <d v="2011-05-18T00:00:00"/>
    <s v="SIN"/>
    <s v="UPA400"/>
    <x v="62"/>
    <d v="2013-12-27T00:00:00"/>
    <n v="674872"/>
    <n v="30038"/>
    <n v="0.2"/>
    <n v="2"/>
    <m/>
    <n v="6"/>
    <n v="10"/>
    <n v="37.1"/>
    <n v="1.2"/>
    <n v="0"/>
    <s v="Clara"/>
    <n v="62"/>
    <n v="73"/>
    <n v="7"/>
    <n v="0"/>
    <n v="9"/>
    <n v="6"/>
    <n v="0"/>
    <n v="0"/>
    <n v="0"/>
    <n v="30"/>
    <n v="4"/>
    <n v="1"/>
    <n v="62"/>
    <n v="0.20666666666667025"/>
    <n v="73"/>
    <n v="0.48666666666666353"/>
    <n v="9"/>
    <n v="0.19999999999999954"/>
    <n v="6"/>
    <n v="0.20000000000000018"/>
    <n v="7"/>
    <n v="0.46666666666666679"/>
    <n v="0"/>
    <n v="1.3877787807814457E-16"/>
    <n v="0"/>
    <x v="6"/>
  </r>
  <r>
    <s v="CASTROL"/>
    <s v="DIWA3"/>
    <d v="2011-05-18T00:00:00"/>
    <s v="SIN"/>
    <s v="UPA400"/>
    <x v="62"/>
    <d v="2013-09-06T00:00:00"/>
    <n v="644834"/>
    <n v="180246"/>
    <n v="0"/>
    <n v="7"/>
    <n v="-1"/>
    <n v="26"/>
    <n v="7"/>
    <n v="36.6"/>
    <n v="0.1"/>
    <n v="0.1"/>
    <s v="Clara"/>
    <n v="185"/>
    <n v="183"/>
    <n v="27"/>
    <n v="1"/>
    <n v="24"/>
    <n v="13"/>
    <n v="0"/>
    <n v="1"/>
    <n v="-1"/>
    <n v="44"/>
    <n v="20"/>
    <n v="3"/>
    <n v="185"/>
    <n v="0.61666666666667058"/>
    <n v="183"/>
    <n v="1"/>
    <n v="24"/>
    <n v="0.53333333333333266"/>
    <n v="13"/>
    <n v="0.43333333333333346"/>
    <n v="27"/>
    <n v="1"/>
    <n v="1"/>
    <n v="0.10000000000000014"/>
    <n v="0"/>
    <x v="7"/>
  </r>
  <r>
    <s v="CASTROL"/>
    <s v="DIWA3"/>
    <d v="2011-05-18T00:00:00"/>
    <s v="SIN"/>
    <s v="UPA400"/>
    <x v="62"/>
    <d v="2013-05-07T00:00:00"/>
    <n v="620775"/>
    <n v="156187"/>
    <n v="0"/>
    <n v="3.8"/>
    <n v="0"/>
    <n v="30.7"/>
    <n v="6.7"/>
    <n v="35.799999999999997"/>
    <m/>
    <n v="0"/>
    <s v="Oscura"/>
    <n v="121.6"/>
    <n v="124.4"/>
    <n v="25.1"/>
    <n v="5.8"/>
    <n v="23.5"/>
    <n v="24"/>
    <n v="2.7"/>
    <n v="0"/>
    <n v="0"/>
    <n v="178"/>
    <n v="41.7"/>
    <n v="3.6"/>
    <n v="122"/>
    <n v="0.40666666666667117"/>
    <n v="124"/>
    <n v="0.82666666666666555"/>
    <n v="24"/>
    <n v="0.53333333333333266"/>
    <n v="24"/>
    <n v="0.8"/>
    <n v="25"/>
    <n v="1"/>
    <n v="6"/>
    <n v="0.60000000000000009"/>
    <n v="0"/>
    <x v="8"/>
  </r>
  <r>
    <s v="SHELL"/>
    <s v="DIWA3"/>
    <d v="2011-04-06T00:00:00"/>
    <s v="SIN"/>
    <s v="UPA400"/>
    <x v="63"/>
    <d v="2016-02-03T00:00:00"/>
    <n v="876235"/>
    <n v="40321"/>
    <n v="0"/>
    <n v="10"/>
    <m/>
    <n v="7"/>
    <n v="6.5"/>
    <m/>
    <m/>
    <n v="0.06"/>
    <m/>
    <n v="69"/>
    <n v="141"/>
    <n v="1"/>
    <n v="0"/>
    <n v="8"/>
    <n v="5"/>
    <n v="0"/>
    <n v="1"/>
    <n v="0"/>
    <n v="84"/>
    <n v="9"/>
    <n v="2"/>
    <n v="69"/>
    <n v="0.23000000000000353"/>
    <n v="141"/>
    <n v="0.93999999999999961"/>
    <n v="8"/>
    <n v="0.17777777777777731"/>
    <n v="5"/>
    <n v="0.16666666666666685"/>
    <n v="1"/>
    <n v="6.666666666666686E-2"/>
    <n v="0"/>
    <n v="1.3877787807814457E-16"/>
    <n v="1"/>
    <x v="0"/>
  </r>
  <r>
    <m/>
    <s v="DIWA3"/>
    <d v="2011-04-06T00:00:00"/>
    <s v="SIN"/>
    <s v="UPA400"/>
    <x v="63"/>
    <d v="2015-08-27T00:00:00"/>
    <n v="839891"/>
    <n v="3763"/>
    <n v="0"/>
    <n v="6"/>
    <m/>
    <n v="5"/>
    <n v="6.9"/>
    <m/>
    <m/>
    <n v="0.13"/>
    <m/>
    <n v="31"/>
    <n v="33"/>
    <n v="2"/>
    <n v="0"/>
    <n v="5"/>
    <n v="4"/>
    <n v="0"/>
    <n v="0"/>
    <n v="0"/>
    <n v="74"/>
    <n v="3"/>
    <n v="1"/>
    <n v="31"/>
    <n v="0.10333333333333711"/>
    <n v="33"/>
    <n v="0.21999999999999736"/>
    <n v="5"/>
    <n v="0.11111111111111063"/>
    <n v="4"/>
    <n v="0.13333333333333353"/>
    <n v="2"/>
    <n v="0.13333333333333353"/>
    <n v="0"/>
    <n v="1.3877787807814457E-16"/>
    <n v="0"/>
    <x v="1"/>
  </r>
  <r>
    <m/>
    <s v="DIWA3"/>
    <d v="2011-04-06T00:00:00"/>
    <s v="SIN"/>
    <s v="UPA400"/>
    <x v="63"/>
    <d v="2015-08-11T00:00:00"/>
    <n v="835914"/>
    <n v="87054"/>
    <n v="0"/>
    <n v="8"/>
    <m/>
    <n v="2"/>
    <n v="5.7"/>
    <m/>
    <m/>
    <n v="0.04"/>
    <m/>
    <n v="132"/>
    <n v="101"/>
    <n v="14"/>
    <n v="0"/>
    <n v="17"/>
    <n v="12"/>
    <n v="0"/>
    <n v="1"/>
    <n v="0"/>
    <n v="55"/>
    <n v="9"/>
    <n v="2"/>
    <n v="132"/>
    <n v="0.44000000000000472"/>
    <n v="101"/>
    <n v="0.67333333333333123"/>
    <n v="17"/>
    <n v="0.37777777777777721"/>
    <n v="12"/>
    <n v="0.40000000000000013"/>
    <n v="14"/>
    <n v="0.93333333333333335"/>
    <n v="0"/>
    <n v="1.3877787807814457E-16"/>
    <n v="0"/>
    <x v="2"/>
  </r>
  <r>
    <s v="SHELL"/>
    <s v="DIWA3"/>
    <d v="2011-04-06T00:00:00"/>
    <s v="SIN"/>
    <s v="UPA400"/>
    <x v="63"/>
    <d v="2015-02-23T00:00:00"/>
    <n v="803196"/>
    <n v="5714"/>
    <n v="0"/>
    <n v="3"/>
    <m/>
    <n v="8"/>
    <n v="6.4459999999999997"/>
    <n v="31"/>
    <n v="1"/>
    <n v="0.01"/>
    <m/>
    <n v="31"/>
    <n v="22"/>
    <n v="1"/>
    <n v="0"/>
    <n v="4"/>
    <n v="3"/>
    <n v="0"/>
    <m/>
    <n v="0"/>
    <n v="26"/>
    <n v="5"/>
    <n v="2"/>
    <n v="31"/>
    <n v="0.10333333333333711"/>
    <n v="22"/>
    <n v="0.14666666666666417"/>
    <n v="4"/>
    <n v="8.8888888888888407E-2"/>
    <n v="3"/>
    <n v="0.1000000000000002"/>
    <n v="1"/>
    <n v="6.666666666666686E-2"/>
    <n v="0"/>
    <n v="1.3877787807814457E-16"/>
    <n v="0"/>
    <x v="3"/>
  </r>
  <r>
    <s v="CASTROL"/>
    <s v="DIWA3"/>
    <d v="2011-04-06T00:00:00"/>
    <s v="SIN"/>
    <s v="UPA400"/>
    <x v="63"/>
    <d v="2014-12-18T00:00:00"/>
    <n v="794770"/>
    <n v="37116"/>
    <n v="0"/>
    <n v="4"/>
    <m/>
    <n v="1"/>
    <n v="6"/>
    <m/>
    <m/>
    <n v="0.28000000000000003"/>
    <m/>
    <n v="103"/>
    <n v="106"/>
    <n v="4"/>
    <n v="1"/>
    <n v="17"/>
    <n v="12"/>
    <n v="1"/>
    <n v="1"/>
    <n v="1"/>
    <n v="26"/>
    <n v="2"/>
    <n v="1"/>
    <n v="103"/>
    <n v="0.34333333333333743"/>
    <n v="106"/>
    <n v="0.70666666666666478"/>
    <n v="17"/>
    <n v="0.37777777777777721"/>
    <n v="12"/>
    <n v="0.40000000000000013"/>
    <n v="4"/>
    <n v="0.26666666666666683"/>
    <n v="1"/>
    <n v="0.10000000000000014"/>
    <n v="0"/>
    <x v="4"/>
  </r>
  <r>
    <s v="CASTROL"/>
    <s v="DIWA3"/>
    <d v="2011-04-06T00:00:00"/>
    <s v="SIN"/>
    <s v="UPA400"/>
    <x v="63"/>
    <d v="2014-04-21T00:00:00"/>
    <n v="737876"/>
    <n v="31689"/>
    <n v="0"/>
    <n v="5"/>
    <m/>
    <n v="1"/>
    <n v="6.2"/>
    <s v=""/>
    <s v=""/>
    <n v="0.86"/>
    <s v=""/>
    <n v="166"/>
    <n v="100"/>
    <n v="7"/>
    <n v="0"/>
    <n v="27"/>
    <n v="14"/>
    <n v="0"/>
    <n v="1"/>
    <n v="1"/>
    <n v="29"/>
    <n v="3"/>
    <n v="1"/>
    <n v="166"/>
    <n v="0.5533333333333379"/>
    <n v="100"/>
    <n v="0.66666666666666452"/>
    <n v="27"/>
    <n v="0.59999999999999942"/>
    <n v="14"/>
    <n v="0.46666666666666679"/>
    <n v="7"/>
    <n v="0.46666666666666679"/>
    <n v="0"/>
    <n v="1.3877787807814457E-16"/>
    <n v="0"/>
    <x v="5"/>
  </r>
  <r>
    <s v="CASTROL"/>
    <s v="DIWA3"/>
    <d v="2011-04-06T00:00:00"/>
    <s v="SIN"/>
    <s v="UPA400"/>
    <x v="63"/>
    <d v="2013-12-19T00:00:00"/>
    <n v="706187"/>
    <n v="118026"/>
    <n v="0"/>
    <n v="7"/>
    <m/>
    <n v="4"/>
    <n v="7.2"/>
    <n v="37"/>
    <n v="0.9"/>
    <n v="0.1"/>
    <s v="Clara"/>
    <n v="234"/>
    <n v="170"/>
    <n v="13"/>
    <n v="1"/>
    <n v="54"/>
    <n v="16"/>
    <n v="0"/>
    <n v="2"/>
    <n v="0"/>
    <n v="32"/>
    <n v="6"/>
    <n v="2"/>
    <n v="234"/>
    <n v="0.78000000000000225"/>
    <n v="170"/>
    <n v="1"/>
    <n v="54"/>
    <n v="1"/>
    <n v="16"/>
    <n v="0.53333333333333344"/>
    <n v="13"/>
    <n v="0.8666666666666667"/>
    <n v="1"/>
    <n v="0.10000000000000014"/>
    <n v="0"/>
    <x v="6"/>
  </r>
  <r>
    <s v="CASTROL"/>
    <s v="DIWA3"/>
    <d v="2011-04-06T00:00:00"/>
    <s v="SIN"/>
    <s v="UPA400"/>
    <x v="63"/>
    <d v="2013-07-25T00:00:00"/>
    <n v="675212"/>
    <n v="87051"/>
    <n v="0"/>
    <n v="14"/>
    <n v="-1"/>
    <n v="5"/>
    <n v="7.2"/>
    <n v="37.700000000000003"/>
    <n v="0.7"/>
    <n v="0.1"/>
    <s v="Clara"/>
    <n v="354"/>
    <n v="268"/>
    <n v="21"/>
    <n v="1"/>
    <n v="86"/>
    <n v="21"/>
    <n v="2"/>
    <n v="5"/>
    <n v="-1"/>
    <n v="40"/>
    <n v="9"/>
    <n v="2"/>
    <n v="354"/>
    <n v="1"/>
    <n v="268"/>
    <n v="1"/>
    <n v="86"/>
    <n v="1"/>
    <n v="21"/>
    <n v="0.70000000000000007"/>
    <n v="21"/>
    <n v="1"/>
    <n v="1"/>
    <n v="0.10000000000000014"/>
    <n v="0"/>
    <x v="7"/>
  </r>
  <r>
    <s v="SHELL"/>
    <s v="DIWA3"/>
    <d v="2011-04-06T00:00:00"/>
    <s v="SIN"/>
    <s v="UPA400"/>
    <x v="63"/>
    <d v="2012-12-13T00:00:00"/>
    <n v="590360"/>
    <n v="125772"/>
    <n v="0"/>
    <n v="0"/>
    <n v="0"/>
    <n v="44"/>
    <n v="6.7"/>
    <n v="42.8"/>
    <m/>
    <n v="21.7"/>
    <s v="Oscura"/>
    <n v="98.5"/>
    <n v="4.3"/>
    <n v="23.3"/>
    <n v="4.5"/>
    <n v="0"/>
    <n v="19.7"/>
    <n v="0.6"/>
    <n v="0"/>
    <n v="0"/>
    <n v="83.1"/>
    <n v="19.899999999999999"/>
    <n v="0.8"/>
    <n v="99"/>
    <n v="0.33000000000000401"/>
    <n v="4"/>
    <n v="2.6666666666664188E-2"/>
    <n v="0"/>
    <n v="-4.9266146717741321E-16"/>
    <n v="20"/>
    <n v="0.66666666666666674"/>
    <n v="23"/>
    <n v="1"/>
    <n v="5"/>
    <n v="0.50000000000000011"/>
    <n v="0"/>
    <x v="8"/>
  </r>
  <r>
    <s v="CASTROL"/>
    <s v="DIWA3"/>
    <d v="2011-04-06T00:00:00"/>
    <s v="SIN"/>
    <s v="UPA400"/>
    <x v="63"/>
    <d v="2012-12-13T00:00:00"/>
    <n v="620352"/>
    <n v="32189"/>
    <n v="0"/>
    <n v="0"/>
    <n v="0"/>
    <n v="9.5"/>
    <n v="6.8"/>
    <n v="37.1"/>
    <m/>
    <n v="21.7"/>
    <s v="Oscura"/>
    <n v="61.1"/>
    <n v="35.200000000000003"/>
    <n v="10.9"/>
    <n v="4.8"/>
    <n v="0"/>
    <n v="18.5"/>
    <n v="0.5"/>
    <n v="0.6"/>
    <n v="0"/>
    <n v="68.5"/>
    <n v="12.7"/>
    <n v="3"/>
    <n v="61"/>
    <n v="0.20333333333333692"/>
    <n v="35"/>
    <n v="0.23333333333333067"/>
    <n v="0"/>
    <n v="-4.9266146717741321E-16"/>
    <n v="19"/>
    <n v="0.63333333333333341"/>
    <n v="11"/>
    <n v="0.73333333333333339"/>
    <n v="5"/>
    <n v="0.50000000000000011"/>
    <n v="0"/>
    <x v="9"/>
  </r>
  <r>
    <s v="Shell ATF VM Plus"/>
    <s v="DIWA3"/>
    <d v="2011-04-06T00:00:00"/>
    <s v="SIN"/>
    <s v="UPA400"/>
    <x v="63"/>
    <d v="2012-07-30T00:00:00"/>
    <n v="588161"/>
    <n v="199067"/>
    <n v="0"/>
    <n v="0"/>
    <n v="0"/>
    <n v="17.2"/>
    <n v="6.9"/>
    <n v="34.5"/>
    <m/>
    <n v="-1"/>
    <s v="Oscura"/>
    <n v="263.10000000000002"/>
    <n v="161"/>
    <n v="37.6"/>
    <n v="9.9"/>
    <n v="23.3"/>
    <n v="30.5"/>
    <n v="1"/>
    <n v="0"/>
    <n v="0"/>
    <n v="102.8"/>
    <n v="31.5"/>
    <n v="4.8"/>
    <n v="263"/>
    <n v="0.87666666666666793"/>
    <n v="161"/>
    <n v="1"/>
    <n v="23"/>
    <n v="0.51111111111111041"/>
    <n v="31"/>
    <n v="1"/>
    <n v="38"/>
    <n v="1"/>
    <n v="10"/>
    <n v="1"/>
    <n v="0"/>
    <x v="10"/>
  </r>
  <r>
    <s v="CASTROL"/>
    <s v="DIWA3"/>
    <d v="2011-06-01T00:00:00"/>
    <s v="SIN"/>
    <s v="UPA400"/>
    <x v="64"/>
    <d v="2016-02-16T00:00:00"/>
    <n v="883878"/>
    <n v="30147"/>
    <n v="0"/>
    <n v="4"/>
    <m/>
    <n v="13"/>
    <n v="7.1"/>
    <m/>
    <m/>
    <n v="0"/>
    <s v="Clara"/>
    <n v="44"/>
    <n v="76"/>
    <n v="1"/>
    <n v="3"/>
    <n v="5"/>
    <n v="8"/>
    <n v="0"/>
    <n v="0"/>
    <n v="3"/>
    <n v="74"/>
    <n v="13"/>
    <n v="3"/>
    <n v="44"/>
    <n v="0.14666666666667036"/>
    <n v="76"/>
    <n v="0.50666666666666349"/>
    <n v="5"/>
    <n v="0.11111111111111063"/>
    <n v="8"/>
    <n v="0.26666666666666683"/>
    <n v="1"/>
    <n v="6.666666666666686E-2"/>
    <n v="3"/>
    <n v="0.30000000000000016"/>
    <n v="1"/>
    <x v="0"/>
  </r>
  <r>
    <s v="CASTROL"/>
    <s v="DIWA3"/>
    <d v="2011-06-01T00:00:00"/>
    <s v="SIN"/>
    <s v="O500 EURO V"/>
    <x v="64"/>
    <d v="2015-12-10T00:00:00"/>
    <n v="867174"/>
    <n v="13443"/>
    <n v="0"/>
    <n v="3"/>
    <m/>
    <n v="10"/>
    <n v="7.2"/>
    <n v="36.4"/>
    <n v="1.29"/>
    <n v="0"/>
    <m/>
    <n v="34"/>
    <n v="31"/>
    <n v="3"/>
    <n v="0"/>
    <n v="3"/>
    <n v="2"/>
    <n v="0"/>
    <n v="0"/>
    <n v="0"/>
    <n v="36"/>
    <n v="11"/>
    <n v="2"/>
    <n v="34"/>
    <n v="0.11333333333333709"/>
    <n v="31"/>
    <n v="0.20666666666666406"/>
    <n v="3"/>
    <n v="6.666666666666618E-2"/>
    <n v="2"/>
    <n v="6.6666666666666874E-2"/>
    <n v="3"/>
    <n v="0.20000000000000018"/>
    <n v="0"/>
    <n v="1.3877787807814457E-16"/>
    <n v="0"/>
    <x v="1"/>
  </r>
  <r>
    <s v="SHELL"/>
    <s v="DIWA3"/>
    <d v="2011-06-01T00:00:00"/>
    <s v="SIN"/>
    <s v="UPA400"/>
    <x v="64"/>
    <d v="2015-02-17T00:00:00"/>
    <n v="812271"/>
    <n v="58866"/>
    <n v="0"/>
    <n v="3"/>
    <m/>
    <n v="2"/>
    <n v="5.8860000000000001"/>
    <n v="27.23"/>
    <n v="1.22"/>
    <n v="0.21"/>
    <m/>
    <n v="154"/>
    <n v="136"/>
    <n v="6"/>
    <n v="0"/>
    <n v="10"/>
    <n v="15"/>
    <n v="0"/>
    <m/>
    <n v="0"/>
    <n v="35"/>
    <n v="2"/>
    <n v="1"/>
    <n v="154"/>
    <n v="0.5133333333333383"/>
    <n v="136"/>
    <n v="0.90666666666666607"/>
    <n v="10"/>
    <n v="0.22222222222222177"/>
    <n v="15"/>
    <n v="0.50000000000000011"/>
    <n v="6"/>
    <n v="0.40000000000000013"/>
    <n v="0"/>
    <n v="1.3877787807814457E-16"/>
    <n v="0"/>
    <x v="2"/>
  </r>
  <r>
    <s v="SHELL"/>
    <s v="DIWA3"/>
    <d v="2011-06-01T00:00:00"/>
    <s v="SIN"/>
    <s v="UPA400"/>
    <x v="64"/>
    <d v="2014-12-18T00:00:00"/>
    <n v="796690"/>
    <n v="43285"/>
    <n v="0"/>
    <n v="3"/>
    <m/>
    <n v="1"/>
    <n v="6"/>
    <m/>
    <m/>
    <n v="0.2"/>
    <m/>
    <n v="106"/>
    <n v="101"/>
    <n v="9"/>
    <n v="1"/>
    <n v="6"/>
    <n v="13"/>
    <n v="1"/>
    <n v="0"/>
    <n v="1"/>
    <n v="33"/>
    <n v="4"/>
    <n v="1"/>
    <n v="106"/>
    <n v="0.3533333333333375"/>
    <n v="101"/>
    <n v="0.67333333333333123"/>
    <n v="6"/>
    <n v="0.13333333333333286"/>
    <n v="13"/>
    <n v="0.43333333333333346"/>
    <n v="9"/>
    <n v="0.60000000000000009"/>
    <n v="1"/>
    <n v="0.10000000000000014"/>
    <n v="0"/>
    <x v="3"/>
  </r>
  <r>
    <s v="CASTROL"/>
    <s v="DIWA3"/>
    <d v="2011-06-01T00:00:00"/>
    <s v="SIN"/>
    <s v="UPA400"/>
    <x v="64"/>
    <d v="2014-05-24T00:00:00"/>
    <n v="763508"/>
    <n v="94422"/>
    <n v="0"/>
    <n v="4"/>
    <m/>
    <n v="3"/>
    <n v="6.7"/>
    <n v="33.299999999999997"/>
    <n v="1.07"/>
    <n v="0.06"/>
    <m/>
    <n v="152"/>
    <n v="110"/>
    <n v="3"/>
    <n v="0"/>
    <n v="9"/>
    <n v="11"/>
    <n v="0"/>
    <n v="1"/>
    <n v="0"/>
    <n v="32"/>
    <n v="4"/>
    <n v="1"/>
    <n v="152"/>
    <n v="0.50666666666667171"/>
    <n v="110"/>
    <n v="0.73333333333333162"/>
    <n v="9"/>
    <n v="0.19999999999999954"/>
    <n v="11"/>
    <n v="0.36666666666666681"/>
    <n v="3"/>
    <n v="0.20000000000000018"/>
    <n v="0"/>
    <n v="1.3877787807814457E-16"/>
    <n v="0"/>
    <x v="4"/>
  </r>
  <r>
    <s v="CASTROL"/>
    <s v="DIWA3"/>
    <d v="2011-06-01T00:00:00"/>
    <s v="SIN"/>
    <s v="UPA400"/>
    <x v="64"/>
    <d v="2014-02-13T00:00:00"/>
    <n v="715344"/>
    <n v="66258"/>
    <n v="0"/>
    <n v="4"/>
    <m/>
    <n v="12"/>
    <n v="7.1"/>
    <n v="36.5"/>
    <n v="0.1"/>
    <n v="0.1"/>
    <s v="Clara"/>
    <n v="125"/>
    <n v="3"/>
    <n v="1"/>
    <n v="109"/>
    <n v="1"/>
    <n v="0"/>
    <n v="0"/>
    <n v="0"/>
    <n v="0"/>
    <n v="28"/>
    <n v="4"/>
    <n v="2"/>
    <n v="125"/>
    <n v="0.41666666666667124"/>
    <n v="3"/>
    <n v="1.999999999999752E-2"/>
    <n v="1"/>
    <n v="2.222222222222173E-2"/>
    <n v="0"/>
    <n v="2.0816681711721685E-16"/>
    <n v="1"/>
    <n v="6.666666666666686E-2"/>
    <n v="109"/>
    <n v="1"/>
    <n v="0"/>
    <x v="5"/>
  </r>
  <r>
    <s v="CASTROL"/>
    <s v="DIWA3"/>
    <d v="2011-06-01T00:00:00"/>
    <s v="SIN"/>
    <s v="UPA400"/>
    <x v="64"/>
    <d v="2013-09-30T00:00:00"/>
    <n v="679951"/>
    <n v="30865"/>
    <n v="0"/>
    <n v="2"/>
    <n v="0"/>
    <n v="4"/>
    <n v="7.2"/>
    <n v="37.1"/>
    <n v="0.6"/>
    <n v="0.1"/>
    <s v="Clara"/>
    <n v="73"/>
    <n v="76"/>
    <n v="3"/>
    <n v="0"/>
    <n v="10"/>
    <n v="8"/>
    <n v="0"/>
    <n v="0"/>
    <n v="0"/>
    <n v="28"/>
    <n v="4"/>
    <n v="1"/>
    <n v="73"/>
    <n v="0.24333333333333684"/>
    <n v="76"/>
    <n v="0.50666666666666349"/>
    <n v="10"/>
    <n v="0.22222222222222177"/>
    <n v="8"/>
    <n v="0.26666666666666683"/>
    <n v="3"/>
    <n v="0.20000000000000018"/>
    <n v="0"/>
    <n v="1.3877787807814457E-16"/>
    <n v="0"/>
    <x v="6"/>
  </r>
  <r>
    <s v="CASTROL"/>
    <s v="DIWA3"/>
    <d v="2011-06-01T00:00:00"/>
    <s v="SIN"/>
    <s v="UPA400"/>
    <x v="64"/>
    <d v="2013-06-05T00:00:00"/>
    <n v="649086"/>
    <n v="178115"/>
    <n v="0"/>
    <n v="27.6"/>
    <n v="0"/>
    <n v="12.2"/>
    <n v="8"/>
    <n v="38.9"/>
    <n v="0"/>
    <n v="-1"/>
    <s v="Oscura"/>
    <n v="282.7"/>
    <n v="155.30000000000001"/>
    <n v="8.9"/>
    <n v="4.2"/>
    <n v="19"/>
    <n v="18.100000000000001"/>
    <n v="1.6"/>
    <n v="0"/>
    <n v="0"/>
    <n v="77.5"/>
    <n v="30"/>
    <n v="8"/>
    <n v="283"/>
    <n v="0.94333333333333391"/>
    <n v="155"/>
    <n v="1"/>
    <n v="19"/>
    <n v="0.42222222222222161"/>
    <n v="18"/>
    <n v="0.60000000000000009"/>
    <n v="9"/>
    <n v="0.60000000000000009"/>
    <n v="4"/>
    <n v="0.40000000000000013"/>
    <n v="0"/>
    <x v="7"/>
  </r>
  <r>
    <s v="CASTROL"/>
    <s v="DIWA3"/>
    <d v="2011-06-01T00:00:00"/>
    <s v="SIN"/>
    <s v="UPA400"/>
    <x v="64"/>
    <d v="2013-02-06T00:00:00"/>
    <n v="616524"/>
    <n v="145553"/>
    <n v="0"/>
    <n v="4"/>
    <n v="0"/>
    <n v="16.399999999999999"/>
    <n v="7"/>
    <n v="36.4"/>
    <m/>
    <n v="-1"/>
    <s v="Oscura"/>
    <n v="260.39999999999998"/>
    <n v="173.9"/>
    <n v="8"/>
    <n v="7.2"/>
    <n v="23.8"/>
    <n v="21.3"/>
    <n v="0.3"/>
    <n v="0"/>
    <n v="0"/>
    <n v="78.2"/>
    <n v="31.5"/>
    <n v="3.4"/>
    <n v="260"/>
    <n v="0.86666666666666803"/>
    <n v="174"/>
    <n v="1"/>
    <n v="24"/>
    <n v="0.53333333333333266"/>
    <n v="21"/>
    <n v="0.70000000000000007"/>
    <n v="8"/>
    <n v="0.53333333333333344"/>
    <n v="7"/>
    <n v="0.70000000000000007"/>
    <n v="0"/>
    <x v="8"/>
  </r>
  <r>
    <s v="CASTROL"/>
    <s v="DIWA3"/>
    <d v="2011-06-01T00:00:00"/>
    <s v="SIN"/>
    <s v="UPA400"/>
    <x v="64"/>
    <d v="2012-09-07T00:00:00"/>
    <n v="581625"/>
    <n v="110654"/>
    <n v="0"/>
    <n v="0"/>
    <n v="0"/>
    <n v="19.7"/>
    <n v="6.6"/>
    <n v="39.4"/>
    <m/>
    <n v="-1"/>
    <s v="Oscura"/>
    <n v="71.900000000000006"/>
    <n v="61.7"/>
    <n v="8.5"/>
    <n v="6.5"/>
    <n v="9.1"/>
    <n v="20.2"/>
    <n v="1.1000000000000001"/>
    <n v="1.4"/>
    <n v="0"/>
    <n v="86.4"/>
    <n v="45.5"/>
    <n v="5"/>
    <n v="72"/>
    <n v="0.24000000000000352"/>
    <n v="62"/>
    <n v="0.41333333333333033"/>
    <n v="9"/>
    <n v="0.19999999999999954"/>
    <n v="20"/>
    <n v="0.66666666666666674"/>
    <n v="9"/>
    <n v="0.60000000000000009"/>
    <n v="7"/>
    <n v="0.70000000000000007"/>
    <n v="0"/>
    <x v="9"/>
  </r>
  <r>
    <m/>
    <s v="DIWA3"/>
    <d v="2015-02-14T00:00:00"/>
    <s v="SIN"/>
    <s v="UPA400"/>
    <x v="65"/>
    <d v="2015-11-26T00:00:00"/>
    <n v="874736"/>
    <n v="77254"/>
    <n v="0"/>
    <n v="4"/>
    <m/>
    <n v="4"/>
    <n v="6"/>
    <m/>
    <m/>
    <n v="0.18"/>
    <m/>
    <n v="78"/>
    <n v="72"/>
    <n v="4"/>
    <n v="0"/>
    <n v="10"/>
    <n v="10"/>
    <n v="0"/>
    <n v="0"/>
    <n v="1"/>
    <n v="30"/>
    <n v="5"/>
    <n v="1"/>
    <n v="78"/>
    <n v="0.26000000000000356"/>
    <n v="72"/>
    <n v="0.47999999999999687"/>
    <n v="10"/>
    <n v="0.22222222222222177"/>
    <n v="10"/>
    <n v="0.33339999999999997"/>
    <n v="4"/>
    <n v="0.26666666666666683"/>
    <n v="0"/>
    <n v="1.3877787807814457E-16"/>
    <n v="1"/>
    <x v="0"/>
  </r>
  <r>
    <m/>
    <s v="DIWA3"/>
    <d v="2015-02-14T00:00:00"/>
    <s v="SIN"/>
    <s v="UPA400"/>
    <x v="65"/>
    <d v="2015-08-12T00:00:00"/>
    <n v="846551"/>
    <n v="49069"/>
    <n v="0"/>
    <n v="7"/>
    <m/>
    <n v="13"/>
    <n v="5.7"/>
    <m/>
    <m/>
    <n v="7.0000000000000007E-2"/>
    <m/>
    <n v="189"/>
    <n v="129"/>
    <n v="2"/>
    <n v="1"/>
    <n v="19"/>
    <n v="14"/>
    <n v="1"/>
    <n v="1"/>
    <n v="1"/>
    <n v="30"/>
    <n v="11"/>
    <n v="4"/>
    <n v="189"/>
    <n v="0.63000000000000378"/>
    <n v="129"/>
    <n v="0.8599999999999991"/>
    <n v="19"/>
    <n v="0.42222222222222161"/>
    <n v="14"/>
    <n v="0.46666666666666679"/>
    <n v="2"/>
    <n v="0.13333333333333353"/>
    <n v="1"/>
    <n v="0.10000000000000014"/>
    <n v="0"/>
    <x v="1"/>
  </r>
  <r>
    <s v="SHELL"/>
    <s v="DIWA3"/>
    <d v="2015-02-14T00:00:00"/>
    <s v="SIN"/>
    <s v="UPA400"/>
    <x v="65"/>
    <d v="2015-02-23T00:00:00"/>
    <n v="788281"/>
    <n v="10226"/>
    <n v="0"/>
    <n v="10"/>
    <m/>
    <n v="2"/>
    <n v="6.3109999999999999"/>
    <n v="29.23"/>
    <n v="1.19"/>
    <n v="0.01"/>
    <m/>
    <n v="17"/>
    <n v="39"/>
    <n v="2"/>
    <n v="0"/>
    <n v="5"/>
    <n v="3"/>
    <n v="0"/>
    <m/>
    <n v="0"/>
    <n v="41"/>
    <n v="2"/>
    <n v="0"/>
    <n v="17"/>
    <n v="5.6666666666670515E-2"/>
    <n v="39"/>
    <n v="0.25999999999999729"/>
    <n v="5"/>
    <n v="0.11111111111111063"/>
    <n v="3"/>
    <n v="0.1000000000000002"/>
    <n v="2"/>
    <n v="0.13333333333333353"/>
    <n v="0"/>
    <n v="1.3877787807814457E-16"/>
    <n v="0"/>
    <x v="2"/>
  </r>
  <r>
    <s v="SHELL"/>
    <s v="DIWA3"/>
    <d v="2015-02-14T00:00:00"/>
    <s v="CON"/>
    <s v="UPA400"/>
    <x v="65"/>
    <d v="2014-12-17T00:00:00"/>
    <n v="772495"/>
    <n v="31800"/>
    <n v="0"/>
    <n v="3"/>
    <m/>
    <n v="1"/>
    <n v="6.1"/>
    <m/>
    <m/>
    <n v="0.2"/>
    <m/>
    <n v="34"/>
    <n v="67"/>
    <n v="2"/>
    <n v="1"/>
    <n v="5"/>
    <n v="5"/>
    <n v="1"/>
    <n v="1"/>
    <n v="0"/>
    <n v="27"/>
    <n v="2"/>
    <n v="0"/>
    <n v="34"/>
    <n v="0.11333333333333709"/>
    <n v="67"/>
    <n v="0.4466666666666636"/>
    <n v="5"/>
    <n v="0.11111111111111063"/>
    <n v="5"/>
    <n v="0.16666666666666685"/>
    <n v="2"/>
    <n v="0.13333333333333353"/>
    <n v="1"/>
    <n v="0.10000000000000014"/>
    <n v="0"/>
    <x v="3"/>
  </r>
  <r>
    <s v="SHELL"/>
    <s v="DIWA3"/>
    <d v="2015-02-14T00:00:00"/>
    <s v="CON"/>
    <s v="UPA400"/>
    <x v="65"/>
    <d v="2014-08-02T00:00:00"/>
    <n v="734600"/>
    <n v="105929"/>
    <n v="0"/>
    <n v="3"/>
    <m/>
    <n v="3"/>
    <n v="6.6"/>
    <n v="36.5"/>
    <n v="1.3"/>
    <n v="0.05"/>
    <m/>
    <n v="86"/>
    <n v="98"/>
    <n v="3"/>
    <n v="0"/>
    <n v="7"/>
    <n v="9"/>
    <n v="0"/>
    <n v="1"/>
    <n v="1"/>
    <n v="36"/>
    <n v="5"/>
    <n v="1"/>
    <n v="86"/>
    <n v="0.2866666666666704"/>
    <n v="98"/>
    <n v="0.6533333333333311"/>
    <n v="7"/>
    <n v="0.15555555555555509"/>
    <n v="9"/>
    <n v="0.30000000000000016"/>
    <n v="3"/>
    <n v="0.20000000000000018"/>
    <n v="0"/>
    <n v="1.3877787807814457E-16"/>
    <n v="0"/>
    <x v="4"/>
  </r>
  <r>
    <s v="CASTROL"/>
    <s v="DIWA3"/>
    <d v="2015-02-14T00:00:00"/>
    <s v="CON"/>
    <s v="UPA400"/>
    <x v="65"/>
    <d v="2014-02-12T00:00:00"/>
    <n v="690922"/>
    <n v="62251"/>
    <n v="0"/>
    <n v="4"/>
    <m/>
    <n v="3"/>
    <n v="7"/>
    <n v="35.299999999999997"/>
    <n v="0.4"/>
    <n v="0.1"/>
    <s v="Clara"/>
    <n v="76"/>
    <n v="103"/>
    <n v="2"/>
    <n v="1"/>
    <n v="8"/>
    <n v="8"/>
    <n v="0"/>
    <n v="1"/>
    <n v="0"/>
    <n v="29"/>
    <n v="4"/>
    <n v="1"/>
    <n v="76"/>
    <n v="0.25333333333333685"/>
    <n v="103"/>
    <n v="0.68666666666666465"/>
    <n v="8"/>
    <n v="0.17777777777777731"/>
    <n v="8"/>
    <n v="0.26666666666666683"/>
    <n v="2"/>
    <n v="0.13333333333333353"/>
    <n v="1"/>
    <n v="0.10000000000000014"/>
    <n v="0"/>
    <x v="5"/>
  </r>
  <r>
    <s v="CASTROL"/>
    <s v="DIWA3"/>
    <d v="2015-02-14T00:00:00"/>
    <s v="CON"/>
    <s v="UPA400"/>
    <x v="65"/>
    <d v="2013-10-08T00:00:00"/>
    <n v="658618"/>
    <n v="29947"/>
    <n v="0"/>
    <n v="2"/>
    <n v="0"/>
    <n v="4"/>
    <n v="7.1"/>
    <n v="36.1"/>
    <n v="0.8"/>
    <n v="0.1"/>
    <s v="Clara"/>
    <n v="52"/>
    <n v="65"/>
    <n v="3"/>
    <n v="0"/>
    <n v="7"/>
    <n v="6"/>
    <n v="0"/>
    <n v="0"/>
    <n v="0"/>
    <n v="29"/>
    <n v="4"/>
    <n v="1"/>
    <n v="52"/>
    <n v="0.17333333333333698"/>
    <n v="65"/>
    <n v="0.4333333333333303"/>
    <n v="7"/>
    <n v="0.15555555555555509"/>
    <n v="6"/>
    <n v="0.20000000000000018"/>
    <n v="3"/>
    <n v="0.20000000000000018"/>
    <n v="0"/>
    <n v="1.3877787807814457E-16"/>
    <n v="0"/>
    <x v="6"/>
  </r>
  <r>
    <s v="CASTROL"/>
    <s v="DIWA3"/>
    <d v="2015-02-14T00:00:00"/>
    <s v="CON"/>
    <s v="UPA400"/>
    <x v="65"/>
    <d v="2013-05-22T00:00:00"/>
    <n v="628671"/>
    <n v="178223"/>
    <n v="0"/>
    <n v="3.3"/>
    <n v="0"/>
    <n v="16.5"/>
    <n v="6.8"/>
    <n v="36.6"/>
    <m/>
    <n v="-1"/>
    <s v="Oscura"/>
    <n v="159.9"/>
    <n v="128.80000000000001"/>
    <n v="10.199999999999999"/>
    <n v="5.4"/>
    <n v="19.600000000000001"/>
    <n v="20.6"/>
    <n v="1.2"/>
    <n v="0"/>
    <n v="0"/>
    <n v="84"/>
    <n v="26.1"/>
    <n v="2.2999999999999998"/>
    <n v="160"/>
    <n v="0.5333333333333381"/>
    <n v="129"/>
    <n v="0.8599999999999991"/>
    <n v="20"/>
    <n v="0.44444444444444381"/>
    <n v="21"/>
    <n v="0.70000000000000007"/>
    <n v="10"/>
    <n v="0.66666666666666674"/>
    <n v="5"/>
    <n v="0.50000000000000011"/>
    <n v="0"/>
    <x v="7"/>
  </r>
  <r>
    <s v="CASTROL"/>
    <s v="DIWA3"/>
    <d v="2015-02-14T00:00:00"/>
    <s v="CON"/>
    <s v="UPA400"/>
    <x v="65"/>
    <d v="2012-12-18T00:00:00"/>
    <n v="596183"/>
    <n v="145735"/>
    <n v="0"/>
    <n v="0"/>
    <n v="0"/>
    <n v="26.7"/>
    <n v="6.6"/>
    <n v="34.799999999999997"/>
    <m/>
    <n v="21.7"/>
    <s v="Oscura"/>
    <n v="90.9"/>
    <n v="38.799999999999997"/>
    <n v="6.9"/>
    <n v="6"/>
    <n v="0"/>
    <n v="22.9"/>
    <n v="0.9"/>
    <n v="1"/>
    <n v="0"/>
    <n v="91"/>
    <n v="11.7"/>
    <n v="0.4"/>
    <n v="91"/>
    <n v="0.30333333333333717"/>
    <n v="39"/>
    <n v="0.25999999999999729"/>
    <n v="0"/>
    <n v="-4.9266146717741321E-16"/>
    <n v="23"/>
    <n v="0.76666666666666672"/>
    <n v="7"/>
    <n v="0.46666666666666679"/>
    <n v="6"/>
    <n v="0.60000000000000009"/>
    <n v="0"/>
    <x v="8"/>
  </r>
  <r>
    <s v="SHELL"/>
    <s v="DIWA3"/>
    <d v="2011-05-22T00:00:00"/>
    <s v="SIN"/>
    <s v="UPA400"/>
    <x v="66"/>
    <d v="2016-02-04T00:00:00"/>
    <n v="891394"/>
    <n v="47380"/>
    <n v="0"/>
    <n v="8"/>
    <m/>
    <n v="7"/>
    <n v="6.5"/>
    <m/>
    <m/>
    <n v="0.16"/>
    <m/>
    <n v="873"/>
    <n v="187"/>
    <n v="5"/>
    <n v="1"/>
    <n v="13"/>
    <n v="35"/>
    <n v="1"/>
    <n v="2"/>
    <n v="2"/>
    <n v="96"/>
    <n v="5"/>
    <n v="2"/>
    <n v="873"/>
    <n v="1.5"/>
    <n v="187"/>
    <n v="1"/>
    <n v="13"/>
    <n v="0.28888888888888842"/>
    <n v="35"/>
    <n v="1"/>
    <n v="5"/>
    <n v="0.33333333333333348"/>
    <n v="1"/>
    <n v="0.10000000000000014"/>
    <n v="1"/>
    <x v="0"/>
  </r>
  <r>
    <m/>
    <s v="DIWA3"/>
    <d v="2011-05-22T00:00:00"/>
    <s v="SIN"/>
    <s v="UPA400"/>
    <x v="66"/>
    <d v="2015-08-21T00:00:00"/>
    <n v="850249"/>
    <n v="5841"/>
    <n v="0"/>
    <n v="6"/>
    <m/>
    <n v="5"/>
    <n v="6.7"/>
    <m/>
    <m/>
    <n v="0.02"/>
    <m/>
    <n v="155"/>
    <n v="62"/>
    <n v="3"/>
    <n v="0"/>
    <n v="5"/>
    <n v="10"/>
    <n v="0"/>
    <n v="1"/>
    <n v="0"/>
    <n v="76"/>
    <n v="3"/>
    <n v="1"/>
    <n v="155"/>
    <n v="0.5166666666666716"/>
    <n v="62"/>
    <n v="0.41333333333333033"/>
    <n v="5"/>
    <n v="0.11111111111111063"/>
    <n v="10"/>
    <n v="0.33339999999999997"/>
    <n v="3"/>
    <n v="0.20000000000000018"/>
    <n v="0"/>
    <n v="1.3877787807814457E-16"/>
    <n v="0"/>
    <x v="1"/>
  </r>
  <r>
    <s v="SHELL"/>
    <s v="DIWA3"/>
    <d v="2011-05-22T00:00:00"/>
    <s v="SIN"/>
    <s v="UPA400"/>
    <x v="66"/>
    <d v="2015-02-25T00:00:00"/>
    <n v="800517"/>
    <n v="29665"/>
    <n v="0"/>
    <n v="8"/>
    <m/>
    <n v="5"/>
    <n v="5.8769999999999998"/>
    <n v="28.21"/>
    <n v="1.04"/>
    <n v="0.03"/>
    <m/>
    <n v="29"/>
    <n v="99"/>
    <n v="2"/>
    <n v="0"/>
    <n v="8"/>
    <n v="5"/>
    <n v="0"/>
    <m/>
    <n v="0"/>
    <n v="46"/>
    <n v="3"/>
    <n v="1"/>
    <n v="29"/>
    <n v="9.6666666666670453E-2"/>
    <n v="99"/>
    <n v="0.6"/>
    <n v="8"/>
    <n v="0.17777777777777731"/>
    <n v="5"/>
    <n v="0.16666666666666685"/>
    <n v="2"/>
    <n v="0.13333333333333353"/>
    <n v="0"/>
    <n v="1.3877787807814457E-16"/>
    <n v="0"/>
    <x v="2"/>
  </r>
  <r>
    <s v="CASTROL"/>
    <s v="DIWA3"/>
    <d v="2011-05-22T00:00:00"/>
    <s v="SIN"/>
    <s v="UPA400"/>
    <x v="66"/>
    <d v="2015-02-19T00:00:00"/>
    <n v="814436"/>
    <n v="73937"/>
    <n v="0"/>
    <n v="5"/>
    <m/>
    <n v="2"/>
    <n v="5.827"/>
    <n v="27.45"/>
    <n v="1.28"/>
    <n v="0.15"/>
    <m/>
    <n v="111"/>
    <n v="101"/>
    <n v="5"/>
    <n v="0"/>
    <n v="21"/>
    <n v="8"/>
    <n v="0"/>
    <m/>
    <n v="0"/>
    <n v="42"/>
    <n v="9"/>
    <n v="1"/>
    <n v="111"/>
    <n v="0.37000000000000427"/>
    <n v="101"/>
    <n v="0.67333333333333123"/>
    <n v="21"/>
    <n v="0.46666666666666601"/>
    <n v="8"/>
    <n v="0.26666666666666683"/>
    <n v="5"/>
    <n v="0.33333333333333348"/>
    <n v="0"/>
    <n v="1.3877787807814457E-16"/>
    <n v="0"/>
    <x v="3"/>
  </r>
  <r>
    <s v="SHELL"/>
    <s v="DIWA3"/>
    <d v="2011-05-22T00:00:00"/>
    <s v="SIN"/>
    <s v="UPA400"/>
    <x v="66"/>
    <d v="2014-12-19T00:00:00"/>
    <n v="786520"/>
    <n v="15668"/>
    <n v="0"/>
    <n v="2"/>
    <m/>
    <n v="4"/>
    <n v="6.1"/>
    <m/>
    <m/>
    <n v="0.04"/>
    <m/>
    <n v="18"/>
    <n v="57"/>
    <n v="3"/>
    <n v="0"/>
    <n v="5"/>
    <n v="2"/>
    <n v="0"/>
    <n v="0"/>
    <n v="0"/>
    <n v="34"/>
    <n v="4"/>
    <n v="1"/>
    <n v="18"/>
    <n v="6.0000000000003849E-2"/>
    <n v="57"/>
    <n v="0.37999999999999706"/>
    <n v="5"/>
    <n v="0.11111111111111063"/>
    <n v="2"/>
    <n v="6.6666666666666874E-2"/>
    <n v="3"/>
    <n v="0.20000000000000018"/>
    <n v="0"/>
    <n v="1.3877787807814457E-16"/>
    <n v="0"/>
    <x v="4"/>
  </r>
  <r>
    <s v="Shell ATF VM Plus"/>
    <s v="DIWA3"/>
    <d v="2011-05-22T00:00:00"/>
    <s v="SIN"/>
    <s v="UPA400"/>
    <x v="66"/>
    <d v="2014-12-04T00:00:00"/>
    <n v="793617"/>
    <n v="53118"/>
    <n v="0"/>
    <n v="4"/>
    <m/>
    <n v="1"/>
    <n v="6.1"/>
    <m/>
    <m/>
    <n v="0.15"/>
    <m/>
    <n v="68"/>
    <n v="64"/>
    <n v="5"/>
    <n v="0"/>
    <n v="16"/>
    <n v="6"/>
    <n v="0"/>
    <n v="1"/>
    <n v="0"/>
    <n v="37"/>
    <n v="9"/>
    <n v="1"/>
    <n v="68"/>
    <n v="0.22666666666667021"/>
    <n v="64"/>
    <n v="0.42666666666666364"/>
    <n v="16"/>
    <n v="0.35555555555555501"/>
    <n v="6"/>
    <n v="0.20000000000000018"/>
    <n v="5"/>
    <n v="0.33333333333333348"/>
    <n v="0"/>
    <n v="1.3877787807814457E-16"/>
    <n v="0"/>
    <x v="5"/>
  </r>
  <r>
    <s v="CASTROL"/>
    <s v="DIWA3"/>
    <d v="2011-05-22T00:00:00"/>
    <s v="SIN"/>
    <s v="UPA400"/>
    <x v="66"/>
    <d v="2014-08-29T00:00:00"/>
    <n v="761522"/>
    <n v="104778"/>
    <n v="0"/>
    <n v="28"/>
    <m/>
    <n v="5"/>
    <n v="6.9"/>
    <n v="35.9"/>
    <n v="1.41"/>
    <n v="0.06"/>
    <m/>
    <n v="186"/>
    <n v="1292"/>
    <n v="7"/>
    <n v="6"/>
    <n v="28"/>
    <n v="14"/>
    <n v="1"/>
    <n v="25"/>
    <n v="1"/>
    <n v="46"/>
    <n v="10"/>
    <n v="3"/>
    <n v="186"/>
    <n v="0.62000000000000388"/>
    <n v="1292"/>
    <n v="1"/>
    <n v="28"/>
    <n v="0.62222222222222168"/>
    <n v="14"/>
    <n v="0.46666666666666679"/>
    <n v="7"/>
    <n v="0.46666666666666679"/>
    <n v="6"/>
    <n v="0.60000000000000009"/>
    <n v="0"/>
    <x v="6"/>
  </r>
  <r>
    <s v="CASTROL"/>
    <s v="DIWA3"/>
    <d v="2011-05-22T00:00:00"/>
    <s v="SIN"/>
    <s v="UPA400"/>
    <x v="66"/>
    <d v="2014-04-22T00:00:00"/>
    <n v="726701"/>
    <n v="69957"/>
    <n v="0"/>
    <n v="8"/>
    <m/>
    <n v="2"/>
    <n v="6.9"/>
    <n v="35.299999999999997"/>
    <n v="0.92"/>
    <n v="0.1"/>
    <s v=""/>
    <n v="101"/>
    <n v="188"/>
    <n v="4"/>
    <n v="1"/>
    <n v="14"/>
    <n v="9"/>
    <n v="0"/>
    <n v="1"/>
    <n v="0"/>
    <n v="30"/>
    <n v="5"/>
    <n v="1"/>
    <n v="101"/>
    <n v="0.33666666666667072"/>
    <n v="188"/>
    <n v="1"/>
    <n v="14"/>
    <n v="0.31111111111111062"/>
    <n v="9"/>
    <n v="0.30000000000000016"/>
    <n v="4"/>
    <n v="0.26666666666666683"/>
    <n v="1"/>
    <n v="0.10000000000000014"/>
    <n v="0"/>
    <x v="7"/>
  </r>
  <r>
    <s v="CASTROL"/>
    <s v="DIWA3"/>
    <d v="2011-05-22T00:00:00"/>
    <s v="SIN"/>
    <s v="UPA400"/>
    <x v="66"/>
    <d v="2013-11-12T00:00:00"/>
    <n v="685870"/>
    <n v="29126"/>
    <n v="0"/>
    <n v="4"/>
    <n v="0"/>
    <n v="1"/>
    <n v="7.2"/>
    <n v="36.6"/>
    <n v="0.6"/>
    <n v="0.1"/>
    <s v="Clara"/>
    <n v="63"/>
    <n v="109"/>
    <n v="3"/>
    <n v="0"/>
    <n v="11"/>
    <n v="8"/>
    <n v="0"/>
    <n v="1"/>
    <n v="0"/>
    <n v="28"/>
    <n v="3"/>
    <n v="0"/>
    <n v="63"/>
    <n v="0.21000000000000357"/>
    <n v="109"/>
    <n v="0.72666666666666491"/>
    <n v="11"/>
    <n v="0.24444444444444399"/>
    <n v="8"/>
    <n v="0.26666666666666683"/>
    <n v="3"/>
    <n v="0.20000000000000018"/>
    <n v="0"/>
    <n v="1.3877787807814457E-16"/>
    <n v="0"/>
    <x v="8"/>
  </r>
  <r>
    <s v="CASTROL"/>
    <s v="DIWA3"/>
    <d v="2011-05-22T00:00:00"/>
    <s v="SIN"/>
    <s v="UPA400"/>
    <x v="66"/>
    <d v="2013-07-24T00:00:00"/>
    <n v="656744"/>
    <n v="181734"/>
    <n v="0"/>
    <n v="5"/>
    <n v="-1"/>
    <n v="4"/>
    <n v="7.2"/>
    <n v="36"/>
    <n v="0.1"/>
    <n v="0.1"/>
    <s v="Clara"/>
    <n v="250"/>
    <n v="208"/>
    <n v="12"/>
    <n v="1"/>
    <n v="25"/>
    <n v="18"/>
    <n v="1"/>
    <n v="2"/>
    <n v="-1"/>
    <n v="44"/>
    <n v="13"/>
    <n v="1"/>
    <n v="250"/>
    <n v="0.83333333333333504"/>
    <n v="208"/>
    <n v="1"/>
    <n v="25"/>
    <n v="0.55559999999999998"/>
    <n v="18"/>
    <n v="0.60000000000000009"/>
    <n v="12"/>
    <n v="0.8"/>
    <n v="1"/>
    <n v="0.10000000000000014"/>
    <n v="0"/>
    <x v="9"/>
  </r>
  <r>
    <s v="CASTROL"/>
    <s v="DIWA3"/>
    <d v="2011-05-22T00:00:00"/>
    <s v="SIN"/>
    <s v="UPA400"/>
    <x v="66"/>
    <d v="2013-01-26T00:00:00"/>
    <n v="612820"/>
    <n v="137810"/>
    <n v="0"/>
    <n v="1.1000000000000001"/>
    <n v="0"/>
    <n v="11.5"/>
    <n v="8"/>
    <n v="39"/>
    <m/>
    <n v="-1"/>
    <s v="Oscura"/>
    <n v="121.3"/>
    <n v="149.5"/>
    <n v="11.5"/>
    <n v="9.6"/>
    <n v="34"/>
    <n v="31.4"/>
    <n v="0.3"/>
    <n v="0"/>
    <n v="0"/>
    <n v="415.2"/>
    <n v="39.700000000000003"/>
    <n v="6.3"/>
    <n v="121"/>
    <n v="0.40333333333333782"/>
    <n v="150"/>
    <n v="1"/>
    <n v="34"/>
    <n v="0.7555555555555552"/>
    <n v="31"/>
    <n v="1"/>
    <n v="12"/>
    <n v="0.8"/>
    <n v="10"/>
    <n v="1"/>
    <n v="0"/>
    <x v="10"/>
  </r>
  <r>
    <m/>
    <s v="DIWA3"/>
    <d v="2015-01-10T00:00:00"/>
    <s v="SIN"/>
    <s v="UPA400"/>
    <x v="67"/>
    <d v="2015-11-24T00:00:00"/>
    <n v="859478"/>
    <n v="81423"/>
    <n v="0"/>
    <n v="9"/>
    <m/>
    <n v="3"/>
    <n v="5.8"/>
    <m/>
    <m/>
    <n v="0.4"/>
    <m/>
    <n v="78"/>
    <n v="183"/>
    <n v="3"/>
    <n v="1"/>
    <n v="17"/>
    <n v="7"/>
    <n v="1"/>
    <n v="1"/>
    <n v="0"/>
    <n v="38"/>
    <n v="7"/>
    <n v="1"/>
    <n v="78"/>
    <n v="0.26000000000000356"/>
    <n v="183"/>
    <n v="1"/>
    <n v="17"/>
    <n v="0.37777777777777721"/>
    <n v="7"/>
    <n v="0.2333333333333335"/>
    <n v="3"/>
    <n v="0.20000000000000018"/>
    <n v="1"/>
    <n v="0.10000000000000014"/>
    <n v="1"/>
    <x v="0"/>
  </r>
  <r>
    <s v="CASTROL"/>
    <s v="DIWA3"/>
    <d v="2015-01-10T00:00:00"/>
    <s v="SIN"/>
    <s v="UPA400"/>
    <x v="67"/>
    <d v="2015-02-17T00:00:00"/>
    <n v="808161"/>
    <n v="57362"/>
    <n v="0"/>
    <n v="3"/>
    <m/>
    <n v="2"/>
    <n v="6.0259999999999998"/>
    <n v="28.06"/>
    <n v="1.22"/>
    <n v="0.15"/>
    <m/>
    <n v="77"/>
    <n v="80"/>
    <n v="2"/>
    <n v="0"/>
    <n v="6"/>
    <n v="10"/>
    <n v="0"/>
    <m/>
    <n v="0"/>
    <n v="36"/>
    <n v="2"/>
    <n v="1"/>
    <n v="77"/>
    <n v="0.25666666666667021"/>
    <n v="80"/>
    <n v="0.53333333333333033"/>
    <n v="6"/>
    <n v="0.13333333333333286"/>
    <n v="10"/>
    <n v="0.33339999999999997"/>
    <n v="2"/>
    <n v="0.13333333333333353"/>
    <n v="0"/>
    <n v="1.3877787807814457E-16"/>
    <n v="0"/>
    <x v="1"/>
  </r>
  <r>
    <s v="CASTROL"/>
    <s v="DIWA3"/>
    <d v="2015-01-10T00:00:00"/>
    <s v="CON"/>
    <s v="UPA400"/>
    <x v="67"/>
    <d v="2015-01-08T00:00:00"/>
    <n v="798887"/>
    <n v="48088"/>
    <n v="0"/>
    <n v="4"/>
    <m/>
    <n v="2"/>
    <n v="5.8"/>
    <n v="28.4"/>
    <n v="1.22"/>
    <n v="0.22"/>
    <m/>
    <n v="90"/>
    <n v="87"/>
    <n v="4"/>
    <n v="0"/>
    <n v="5"/>
    <n v="11"/>
    <n v="0"/>
    <n v="0"/>
    <n v="0"/>
    <n v="29"/>
    <n v="4"/>
    <n v="1"/>
    <n v="90"/>
    <n v="0.30000000000000382"/>
    <n v="87"/>
    <n v="0.5799999999999973"/>
    <n v="5"/>
    <n v="0.11111111111111063"/>
    <n v="11"/>
    <n v="0.36666666666666681"/>
    <n v="4"/>
    <n v="0.26666666666666683"/>
    <n v="0"/>
    <n v="1.3877787807814457E-16"/>
    <n v="0"/>
    <x v="2"/>
  </r>
  <r>
    <s v="SHELL"/>
    <s v="DIWA3"/>
    <d v="2015-01-10T00:00:00"/>
    <s v="CON"/>
    <s v="UPA400"/>
    <x v="67"/>
    <d v="2014-04-11T00:00:00"/>
    <n v="724018"/>
    <n v="32357"/>
    <n v="0"/>
    <n v="2"/>
    <m/>
    <n v="2"/>
    <n v="6.2"/>
    <s v=""/>
    <s v=""/>
    <n v="0.37"/>
    <s v=""/>
    <n v="69"/>
    <n v="62"/>
    <n v="3"/>
    <n v="0"/>
    <n v="5"/>
    <n v="7"/>
    <n v="0"/>
    <n v="0"/>
    <n v="0"/>
    <n v="46"/>
    <n v="14"/>
    <n v="1"/>
    <n v="69"/>
    <n v="0.23000000000000353"/>
    <n v="62"/>
    <n v="0.41333333333333033"/>
    <n v="5"/>
    <n v="0.11111111111111063"/>
    <n v="7"/>
    <n v="0.2333333333333335"/>
    <n v="3"/>
    <n v="0.20000000000000018"/>
    <n v="0"/>
    <n v="1.3877787807814457E-16"/>
    <n v="0"/>
    <x v="3"/>
  </r>
  <r>
    <s v="SHELL"/>
    <s v="DIWA3"/>
    <d v="2015-01-10T00:00:00"/>
    <s v="CON"/>
    <s v="UPA400"/>
    <x v="67"/>
    <d v="2013-12-06T00:00:00"/>
    <n v="691661"/>
    <n v="183123"/>
    <n v="0"/>
    <n v="31"/>
    <n v="0"/>
    <n v="8"/>
    <n v="7.1"/>
    <n v="37.799999999999997"/>
    <n v="0.4"/>
    <n v="0.1"/>
    <s v="Clara"/>
    <n v="151"/>
    <n v="189"/>
    <n v="7"/>
    <n v="0"/>
    <n v="11"/>
    <n v="10"/>
    <n v="0"/>
    <n v="1"/>
    <n v="0"/>
    <n v="44"/>
    <n v="17"/>
    <n v="3"/>
    <n v="151"/>
    <n v="0.50333333333333841"/>
    <n v="189"/>
    <n v="1"/>
    <n v="11"/>
    <n v="0.24444444444444399"/>
    <n v="10"/>
    <n v="0.33339999999999997"/>
    <n v="7"/>
    <n v="0.46666666666666679"/>
    <n v="0"/>
    <n v="1.3877787807814457E-16"/>
    <n v="0"/>
    <x v="4"/>
  </r>
  <r>
    <s v="CASTROL"/>
    <s v="DIWA3"/>
    <d v="2015-01-10T00:00:00"/>
    <s v="CON"/>
    <s v="UPA400"/>
    <x v="67"/>
    <d v="2013-05-24T00:00:00"/>
    <n v="648790"/>
    <n v="140252"/>
    <n v="0"/>
    <n v="32.5"/>
    <n v="0"/>
    <n v="15.9"/>
    <n v="8"/>
    <n v="38.700000000000003"/>
    <m/>
    <n v="-1"/>
    <s v="Oscura"/>
    <n v="136.80000000000001"/>
    <n v="120.3"/>
    <n v="7.8"/>
    <n v="5.6"/>
    <n v="8.3000000000000007"/>
    <n v="10.5"/>
    <n v="0.9"/>
    <n v="0"/>
    <n v="0"/>
    <n v="91.6"/>
    <n v="26.3"/>
    <n v="8.6999999999999993"/>
    <n v="137"/>
    <n v="0.45666666666667149"/>
    <n v="120"/>
    <n v="0.79999999999999871"/>
    <n v="8"/>
    <n v="0.17777777777777731"/>
    <n v="11"/>
    <n v="0.36666666666666681"/>
    <n v="8"/>
    <n v="0.53333333333333344"/>
    <n v="6"/>
    <n v="0.60000000000000009"/>
    <n v="0"/>
    <x v="5"/>
  </r>
  <r>
    <s v="CASTROL"/>
    <s v="DIWA3"/>
    <d v="2015-01-10T00:00:00"/>
    <s v="CON"/>
    <s v="UPA400"/>
    <x v="67"/>
    <d v="2012-12-21T00:00:00"/>
    <n v="614863"/>
    <n v="106325"/>
    <n v="0"/>
    <n v="0"/>
    <n v="0"/>
    <n v="16.5"/>
    <n v="7"/>
    <n v="35.1"/>
    <m/>
    <n v="-1"/>
    <s v="Oscura"/>
    <n v="51.6"/>
    <n v="2"/>
    <n v="3.7"/>
    <n v="3.2"/>
    <n v="0.2"/>
    <n v="1.9"/>
    <n v="0"/>
    <n v="4.9000000000000004"/>
    <n v="0"/>
    <n v="46.2"/>
    <n v="19.2"/>
    <n v="0"/>
    <n v="52"/>
    <n v="0.17333333333333698"/>
    <n v="2"/>
    <n v="1.3333333333330852E-2"/>
    <n v="0"/>
    <n v="-4.9266146717741321E-16"/>
    <n v="2"/>
    <n v="6.6666666666666874E-2"/>
    <n v="4"/>
    <n v="0.26666666666666683"/>
    <n v="3"/>
    <n v="0.30000000000000016"/>
    <n v="0"/>
    <x v="6"/>
  </r>
  <r>
    <s v="CASTROL"/>
    <s v="DIWA3"/>
    <d v="2015-01-10T00:00:00"/>
    <s v="CON"/>
    <s v="UPA400"/>
    <x v="67"/>
    <d v="2012-06-28T00:00:00"/>
    <n v="572863"/>
    <n v="64325"/>
    <n v="0"/>
    <n v="9.9"/>
    <n v="0"/>
    <n v="0"/>
    <n v="7.2"/>
    <n v="34.299999999999997"/>
    <m/>
    <n v="-1"/>
    <s v="Oscura"/>
    <n v="9.9"/>
    <n v="0.7"/>
    <n v="0"/>
    <n v="3.2"/>
    <n v="0.7"/>
    <n v="0"/>
    <n v="0.6"/>
    <n v="6.5"/>
    <n v="0"/>
    <n v="99.2"/>
    <n v="18.600000000000001"/>
    <n v="11.4"/>
    <n v="10"/>
    <n v="3.3333333333337177E-2"/>
    <n v="1"/>
    <n v="6.6666666666641847E-3"/>
    <n v="1"/>
    <n v="2.222222222222173E-2"/>
    <n v="0"/>
    <n v="2.0816681711721685E-16"/>
    <n v="0"/>
    <n v="1.9428902930940239E-16"/>
    <n v="3"/>
    <n v="0.30000000000000016"/>
    <n v="0"/>
    <x v="7"/>
  </r>
  <r>
    <m/>
    <s v="DIWA3"/>
    <d v="2014-10-14T00:00:00"/>
    <s v="SIN"/>
    <s v="UPA400"/>
    <x v="68"/>
    <d v="2015-11-11T00:00:00"/>
    <n v="854532"/>
    <n v="83680"/>
    <n v="0"/>
    <n v="7"/>
    <m/>
    <n v="5"/>
    <n v="5.9"/>
    <m/>
    <m/>
    <n v="0.78"/>
    <m/>
    <n v="93"/>
    <n v="179"/>
    <n v="5"/>
    <n v="1"/>
    <n v="18"/>
    <n v="12"/>
    <n v="1"/>
    <n v="1"/>
    <n v="1"/>
    <n v="36"/>
    <n v="6"/>
    <n v="2"/>
    <n v="93"/>
    <n v="0.31000000000000388"/>
    <n v="179"/>
    <n v="1"/>
    <n v="18"/>
    <n v="0.39999999999999941"/>
    <n v="12"/>
    <n v="0.40000000000000013"/>
    <n v="5"/>
    <n v="0.33333333333333348"/>
    <n v="1"/>
    <n v="0.10000000000000014"/>
    <n v="1"/>
    <x v="0"/>
  </r>
  <r>
    <m/>
    <s v="DIWA3"/>
    <d v="2014-10-14T00:00:00"/>
    <s v="SIN"/>
    <s v="UPA400"/>
    <x v="68"/>
    <d v="2015-06-08T00:00:00"/>
    <n v="819426"/>
    <n v="48574"/>
    <n v="0"/>
    <n v="6"/>
    <m/>
    <n v="5"/>
    <n v="5.9"/>
    <m/>
    <m/>
    <n v="0.06"/>
    <m/>
    <n v="65"/>
    <n v="220"/>
    <n v="3"/>
    <n v="1"/>
    <n v="15"/>
    <n v="8"/>
    <n v="0"/>
    <n v="1"/>
    <n v="0"/>
    <n v="56"/>
    <n v="5"/>
    <n v="2"/>
    <n v="65"/>
    <n v="0.21666666666667023"/>
    <n v="220"/>
    <n v="1"/>
    <n v="15"/>
    <n v="0.33333333333333282"/>
    <n v="8"/>
    <n v="0.26666666666666683"/>
    <n v="3"/>
    <n v="0.20000000000000018"/>
    <n v="1"/>
    <n v="0.10000000000000014"/>
    <n v="0"/>
    <x v="1"/>
  </r>
  <r>
    <s v="CASTROL"/>
    <s v="DIWA3"/>
    <d v="2014-10-14T00:00:00"/>
    <s v="SIN"/>
    <s v="UPA400"/>
    <x v="68"/>
    <d v="2015-02-19T00:00:00"/>
    <n v="802171"/>
    <n v="60574"/>
    <n v="0"/>
    <n v="7"/>
    <m/>
    <n v="4"/>
    <n v="5.8109999999999999"/>
    <n v="27.54"/>
    <n v="1.07"/>
    <n v="0.32"/>
    <m/>
    <n v="97"/>
    <n v="185"/>
    <n v="3"/>
    <n v="1"/>
    <n v="13"/>
    <n v="11"/>
    <n v="0"/>
    <m/>
    <n v="0"/>
    <n v="40"/>
    <n v="7"/>
    <n v="3"/>
    <n v="97"/>
    <n v="0.3233333333333373"/>
    <n v="185"/>
    <n v="1"/>
    <n v="13"/>
    <n v="0.28888888888888842"/>
    <n v="11"/>
    <n v="0.36666666666666681"/>
    <n v="3"/>
    <n v="0.20000000000000018"/>
    <n v="1"/>
    <n v="0.10000000000000014"/>
    <n v="0"/>
    <x v="2"/>
  </r>
  <r>
    <s v="Shell ATF VM"/>
    <s v="DIWA3"/>
    <d v="2014-10-14T00:00:00"/>
    <s v="SIN"/>
    <s v="UPA400"/>
    <x v="68"/>
    <d v="2014-12-18T00:00:00"/>
    <n v="785825"/>
    <n v="44228"/>
    <n v="0"/>
    <n v="9"/>
    <m/>
    <n v="3"/>
    <n v="6"/>
    <m/>
    <m/>
    <n v="0.32"/>
    <m/>
    <n v="54"/>
    <n v="200"/>
    <n v="4"/>
    <n v="1"/>
    <n v="10"/>
    <n v="6"/>
    <n v="0"/>
    <n v="1"/>
    <n v="0"/>
    <n v="43"/>
    <n v="7"/>
    <n v="1"/>
    <n v="54"/>
    <n v="0.18000000000000363"/>
    <n v="200"/>
    <n v="1"/>
    <n v="10"/>
    <n v="0.22222222222222177"/>
    <n v="6"/>
    <n v="0.20000000000000018"/>
    <n v="4"/>
    <n v="0.26666666666666683"/>
    <n v="1"/>
    <n v="0.10000000000000014"/>
    <n v="0"/>
    <x v="3"/>
  </r>
  <r>
    <s v="SHELL"/>
    <s v="DIWA3"/>
    <d v="2014-10-14T00:00:00"/>
    <s v="SIN"/>
    <s v="UPA400"/>
    <x v="68"/>
    <d v="2014-12-18T00:00:00"/>
    <n v="794911"/>
    <n v="44112"/>
    <n v="0"/>
    <n v="3"/>
    <m/>
    <n v="2"/>
    <n v="5.9"/>
    <m/>
    <m/>
    <n v="1.29"/>
    <m/>
    <n v="87"/>
    <n v="82"/>
    <n v="4"/>
    <n v="0"/>
    <n v="5"/>
    <n v="11"/>
    <n v="1"/>
    <n v="1"/>
    <n v="0"/>
    <n v="27"/>
    <n v="4"/>
    <n v="1"/>
    <n v="87"/>
    <n v="0.29000000000000375"/>
    <n v="82"/>
    <n v="0.54666666666666375"/>
    <n v="5"/>
    <n v="0.11111111111111063"/>
    <n v="11"/>
    <n v="0.36666666666666681"/>
    <n v="4"/>
    <n v="0.26666666666666683"/>
    <n v="0"/>
    <n v="1.3877787807814457E-16"/>
    <n v="0"/>
    <x v="4"/>
  </r>
  <r>
    <s v="SHELL"/>
    <s v="DIWA3"/>
    <d v="2014-10-14T00:00:00"/>
    <s v="CON"/>
    <s v="UPA400"/>
    <x v="68"/>
    <d v="2014-04-14T00:00:00"/>
    <n v="728416"/>
    <n v="30490"/>
    <n v="0"/>
    <n v="4"/>
    <m/>
    <n v="4"/>
    <n v="6.2"/>
    <s v=""/>
    <s v=""/>
    <n v="0.75"/>
    <s v=""/>
    <n v="100"/>
    <n v="80"/>
    <n v="5"/>
    <n v="0"/>
    <n v="7"/>
    <n v="11"/>
    <n v="0"/>
    <n v="1"/>
    <n v="0"/>
    <n v="32"/>
    <n v="6"/>
    <n v="1"/>
    <n v="100"/>
    <n v="0.33333333333333737"/>
    <n v="80"/>
    <n v="0.53333333333333033"/>
    <n v="7"/>
    <n v="0.15555555555555509"/>
    <n v="11"/>
    <n v="0.36666666666666681"/>
    <n v="5"/>
    <n v="0.33333333333333348"/>
    <n v="0"/>
    <n v="1.3877787807814457E-16"/>
    <n v="0"/>
    <x v="5"/>
  </r>
  <r>
    <s v="CASTROL"/>
    <s v="DIWA3"/>
    <d v="2014-10-14T00:00:00"/>
    <s v="CON"/>
    <s v="UPA400"/>
    <x v="68"/>
    <d v="2013-12-16T00:00:00"/>
    <n v="697926"/>
    <n v="175101"/>
    <n v="0"/>
    <n v="6"/>
    <n v="0"/>
    <n v="15"/>
    <n v="7.1"/>
    <n v="37.1"/>
    <n v="1.2"/>
    <n v="0.1"/>
    <s v="Clara"/>
    <n v="276"/>
    <n v="175"/>
    <n v="12"/>
    <n v="1"/>
    <n v="19"/>
    <n v="19"/>
    <n v="0"/>
    <n v="1"/>
    <n v="0"/>
    <n v="47"/>
    <n v="25"/>
    <n v="4"/>
    <n v="276"/>
    <n v="0.92000000000000082"/>
    <n v="175"/>
    <n v="1"/>
    <n v="19"/>
    <n v="0.42222222222222161"/>
    <n v="19"/>
    <n v="0.63333333333333341"/>
    <n v="12"/>
    <n v="0.8"/>
    <n v="1"/>
    <n v="0.10000000000000014"/>
    <n v="0"/>
    <x v="6"/>
  </r>
  <r>
    <s v="CASTROL"/>
    <s v="DIWA3"/>
    <d v="2014-10-14T00:00:00"/>
    <s v="CON"/>
    <s v="UPA400"/>
    <x v="68"/>
    <d v="2013-08-26T00:00:00"/>
    <n v="670075"/>
    <n v="147250"/>
    <n v="0"/>
    <n v="19"/>
    <n v="-1"/>
    <n v="15"/>
    <n v="7"/>
    <n v="36.9"/>
    <n v="0.5"/>
    <n v="0.1"/>
    <s v="Clara"/>
    <n v="240"/>
    <n v="134"/>
    <n v="11"/>
    <n v="1"/>
    <n v="18"/>
    <n v="14"/>
    <n v="1"/>
    <n v="1"/>
    <n v="-1"/>
    <n v="43"/>
    <n v="21"/>
    <n v="3"/>
    <n v="240"/>
    <n v="0.80000000000000204"/>
    <n v="134"/>
    <n v="0.89333333333333265"/>
    <n v="18"/>
    <n v="0.39999999999999941"/>
    <n v="14"/>
    <n v="0.46666666666666679"/>
    <n v="11"/>
    <n v="0.73333333333333339"/>
    <n v="1"/>
    <n v="0.10000000000000014"/>
    <n v="0"/>
    <x v="7"/>
  </r>
  <r>
    <s v="CASTROL"/>
    <s v="DIWA3"/>
    <d v="2014-10-14T00:00:00"/>
    <s v="CON"/>
    <s v="UPA400"/>
    <x v="68"/>
    <d v="2013-04-01T00:00:00"/>
    <n v="642629"/>
    <n v="119804"/>
    <n v="0"/>
    <n v="2.8"/>
    <n v="0"/>
    <n v="23.5"/>
    <n v="6.9"/>
    <n v="36.799999999999997"/>
    <m/>
    <n v="-1"/>
    <s v="Oscura"/>
    <n v="158.19999999999999"/>
    <n v="113.9"/>
    <n v="9"/>
    <n v="4.5999999999999996"/>
    <n v="18.8"/>
    <n v="16.8"/>
    <n v="0.9"/>
    <n v="0"/>
    <n v="0"/>
    <n v="47.5"/>
    <n v="31.8"/>
    <n v="1.5"/>
    <n v="158"/>
    <n v="0.5266666666666715"/>
    <n v="114"/>
    <n v="0.75999999999999845"/>
    <n v="19"/>
    <n v="0.42222222222222161"/>
    <n v="17"/>
    <n v="0.56666666666666676"/>
    <n v="9"/>
    <n v="0.60000000000000009"/>
    <n v="5"/>
    <n v="0.50000000000000011"/>
    <n v="0"/>
    <x v="8"/>
  </r>
  <r>
    <s v="CASTROL"/>
    <s v="DIWA3"/>
    <d v="2014-10-14T00:00:00"/>
    <s v="CON"/>
    <s v="UPA400"/>
    <x v="68"/>
    <d v="2012-12-14T00:00:00"/>
    <n v="616373"/>
    <n v="93548"/>
    <n v="0"/>
    <n v="0"/>
    <n v="0"/>
    <n v="37.9"/>
    <n v="6.9"/>
    <n v="36.799999999999997"/>
    <m/>
    <n v="21.7"/>
    <s v="Oscura"/>
    <n v="66.400000000000006"/>
    <n v="30.9"/>
    <n v="6.6"/>
    <n v="3.3"/>
    <n v="0"/>
    <n v="14"/>
    <n v="0.9"/>
    <n v="1.9"/>
    <n v="0"/>
    <n v="40.9"/>
    <n v="14"/>
    <n v="1.2"/>
    <n v="66"/>
    <n v="0.22000000000000355"/>
    <n v="31"/>
    <n v="0.20666666666666406"/>
    <n v="0"/>
    <n v="-4.9266146717741321E-16"/>
    <n v="14"/>
    <n v="0.46666666666666679"/>
    <n v="7"/>
    <n v="0.46666666666666679"/>
    <n v="3"/>
    <n v="0.30000000000000016"/>
    <n v="0"/>
    <x v="9"/>
  </r>
  <r>
    <s v="SHELL"/>
    <s v="DIWA3"/>
    <d v="2011-09-19T00:00:00"/>
    <s v="SIN"/>
    <s v="UPA401"/>
    <x v="69"/>
    <d v="2016-01-07T00:00:00"/>
    <n v="893815"/>
    <n v="58450"/>
    <n v="0"/>
    <n v="5"/>
    <m/>
    <n v="12"/>
    <n v="5.9"/>
    <m/>
    <m/>
    <n v="2.1"/>
    <m/>
    <n v="105"/>
    <n v="92"/>
    <n v="5"/>
    <n v="0"/>
    <n v="13"/>
    <n v="11"/>
    <n v="0"/>
    <n v="2"/>
    <n v="0"/>
    <n v="78"/>
    <n v="14"/>
    <n v="0"/>
    <n v="105"/>
    <n v="0.35000000000000414"/>
    <n v="92"/>
    <n v="0.61333333333333084"/>
    <n v="13"/>
    <n v="0.28888888888888842"/>
    <n v="11"/>
    <n v="0.36666666666666681"/>
    <n v="5"/>
    <n v="0.33333333333333348"/>
    <n v="0"/>
    <n v="1.3877787807814457E-16"/>
    <n v="1"/>
    <x v="0"/>
  </r>
  <r>
    <m/>
    <s v="DIWA3"/>
    <d v="2011-09-19T00:00:00"/>
    <s v="SIN"/>
    <s v="UPA400"/>
    <x v="69"/>
    <d v="2015-08-27T00:00:00"/>
    <n v="862873"/>
    <n v="27509"/>
    <n v="0"/>
    <n v="4"/>
    <m/>
    <n v="4"/>
    <n v="7"/>
    <m/>
    <m/>
    <n v="2.2799999999999998"/>
    <m/>
    <n v="27"/>
    <n v="29"/>
    <n v="11"/>
    <n v="0"/>
    <n v="5"/>
    <n v="2"/>
    <n v="1"/>
    <n v="0"/>
    <n v="0"/>
    <n v="45"/>
    <n v="3"/>
    <n v="1"/>
    <n v="27"/>
    <n v="9.0000000000003799E-2"/>
    <n v="29"/>
    <n v="0.19333333333333075"/>
    <n v="5"/>
    <n v="0.11111111111111063"/>
    <n v="2"/>
    <n v="6.6666666666666874E-2"/>
    <n v="11"/>
    <n v="0.73333333333333339"/>
    <n v="0"/>
    <n v="1.3877787807814457E-16"/>
    <n v="0"/>
    <x v="1"/>
  </r>
  <r>
    <m/>
    <s v="DIWA3"/>
    <d v="2011-09-19T00:00:00"/>
    <s v="SIN"/>
    <s v="UPA400"/>
    <x v="69"/>
    <d v="2015-05-14T00:00:00"/>
    <n v="835365"/>
    <n v="91866"/>
    <n v="0"/>
    <n v="4"/>
    <m/>
    <n v="1"/>
    <n v="5.9"/>
    <m/>
    <m/>
    <n v="0.16"/>
    <m/>
    <n v="96"/>
    <n v="99"/>
    <n v="7"/>
    <n v="0"/>
    <n v="18"/>
    <n v="9"/>
    <n v="2"/>
    <n v="1"/>
    <n v="0"/>
    <n v="31"/>
    <n v="6"/>
    <n v="1"/>
    <n v="96"/>
    <n v="0.32000000000000395"/>
    <n v="99"/>
    <n v="0.6"/>
    <n v="18"/>
    <n v="0.39999999999999941"/>
    <n v="9"/>
    <n v="0.30000000000000016"/>
    <n v="7"/>
    <n v="0.46666666666666679"/>
    <n v="0"/>
    <n v="1.3877787807814457E-16"/>
    <n v="0"/>
    <x v="2"/>
  </r>
  <r>
    <s v="SHELL"/>
    <s v="DIWA3"/>
    <d v="2011-09-19T00:00:00"/>
    <s v="SIN"/>
    <s v="UPA400"/>
    <x v="69"/>
    <d v="2014-06-13T00:00:00"/>
    <n v="731722"/>
    <n v="33215"/>
    <n v="0"/>
    <n v="6"/>
    <m/>
    <n v="6"/>
    <n v="6.2"/>
    <m/>
    <m/>
    <n v="0.84"/>
    <m/>
    <n v="66"/>
    <n v="161"/>
    <n v="4"/>
    <n v="1"/>
    <n v="11"/>
    <n v="6"/>
    <n v="1"/>
    <n v="1"/>
    <n v="0"/>
    <n v="35"/>
    <n v="12"/>
    <n v="1"/>
    <n v="66"/>
    <n v="0.22000000000000355"/>
    <n v="161"/>
    <n v="1"/>
    <n v="11"/>
    <n v="0.24444444444444399"/>
    <n v="6"/>
    <n v="0.20000000000000018"/>
    <n v="4"/>
    <n v="0.26666666666666683"/>
    <n v="1"/>
    <n v="0.10000000000000014"/>
    <n v="0"/>
    <x v="3"/>
  </r>
  <r>
    <s v="SHELL"/>
    <s v="DIWA3"/>
    <d v="2011-09-19T00:00:00"/>
    <s v="SIN"/>
    <s v="UPA400"/>
    <x v="69"/>
    <d v="2014-02-15T00:00:00"/>
    <n v="698507"/>
    <n v="94754"/>
    <n v="0"/>
    <n v="6"/>
    <m/>
    <n v="12"/>
    <n v="7.1"/>
    <n v="36.4"/>
    <n v="0"/>
    <n v="0.1"/>
    <s v="Clara"/>
    <n v="162"/>
    <n v="242"/>
    <n v="8"/>
    <n v="2"/>
    <n v="22"/>
    <n v="12"/>
    <n v="1"/>
    <n v="2"/>
    <n v="0"/>
    <n v="35"/>
    <n v="20"/>
    <n v="3"/>
    <n v="162"/>
    <n v="0.5400000000000047"/>
    <n v="242"/>
    <n v="1"/>
    <n v="22"/>
    <n v="0.48888888888888821"/>
    <n v="12"/>
    <n v="0.40000000000000013"/>
    <n v="8"/>
    <n v="0.53333333333333344"/>
    <n v="2"/>
    <n v="0.20000000000000015"/>
    <n v="0"/>
    <x v="4"/>
  </r>
  <r>
    <s v="SHELL"/>
    <s v="DIWA3"/>
    <d v="2011-09-19T00:00:00"/>
    <s v="SIN"/>
    <s v="UPA400"/>
    <x v="69"/>
    <d v="2014-01-22T00:00:00"/>
    <n v="697447"/>
    <n v="93694"/>
    <n v="0"/>
    <n v="9"/>
    <m/>
    <n v="11"/>
    <n v="7.1"/>
    <n v="36.6"/>
    <n v="0.5"/>
    <n v="0.1"/>
    <s v="Clara"/>
    <n v="165"/>
    <n v="217"/>
    <n v="9"/>
    <n v="2"/>
    <n v="21"/>
    <n v="11"/>
    <n v="0"/>
    <n v="2"/>
    <n v="0"/>
    <n v="33"/>
    <n v="20"/>
    <n v="2"/>
    <n v="165"/>
    <n v="0.5500000000000046"/>
    <n v="217"/>
    <n v="1"/>
    <n v="21"/>
    <n v="0.46666666666666601"/>
    <n v="11"/>
    <n v="0.36666666666666681"/>
    <n v="9"/>
    <n v="0.60000000000000009"/>
    <n v="2"/>
    <n v="0.20000000000000015"/>
    <n v="0"/>
    <x v="5"/>
  </r>
  <r>
    <s v="CASTROL"/>
    <s v="DIWA3"/>
    <d v="2011-09-19T00:00:00"/>
    <s v="SIN"/>
    <s v="UPA400"/>
    <x v="69"/>
    <d v="2013-10-01T00:00:00"/>
    <n v="667453"/>
    <n v="63700"/>
    <n v="0"/>
    <n v="4"/>
    <n v="0"/>
    <n v="5"/>
    <n v="7.2"/>
    <n v="37.200000000000003"/>
    <n v="0.1"/>
    <n v="0.1"/>
    <s v="Clara"/>
    <n v="91"/>
    <n v="160"/>
    <n v="4"/>
    <n v="1"/>
    <n v="9"/>
    <n v="6"/>
    <n v="0"/>
    <n v="0"/>
    <n v="0"/>
    <n v="40"/>
    <n v="11"/>
    <n v="2"/>
    <n v="91"/>
    <n v="0.30333333333333717"/>
    <n v="160"/>
    <n v="1"/>
    <n v="9"/>
    <n v="0.19999999999999954"/>
    <n v="6"/>
    <n v="0.20000000000000018"/>
    <n v="4"/>
    <n v="0.26666666666666683"/>
    <n v="1"/>
    <n v="0.10000000000000014"/>
    <n v="0"/>
    <x v="6"/>
  </r>
  <r>
    <s v="CASTROL"/>
    <s v="DIWA3"/>
    <d v="2011-09-19T00:00:00"/>
    <s v="SIN"/>
    <s v="UPA400"/>
    <x v="69"/>
    <d v="2013-06-06T00:00:00"/>
    <n v="635322"/>
    <n v="31569"/>
    <n v="0"/>
    <n v="30.3"/>
    <n v="0"/>
    <n v="11.6"/>
    <n v="8"/>
    <n v="38.700000000000003"/>
    <n v="0"/>
    <n v="-1"/>
    <s v="Oscura"/>
    <n v="76.099999999999994"/>
    <n v="93.6"/>
    <n v="2.5"/>
    <n v="3.9"/>
    <n v="6.3"/>
    <n v="8.1999999999999993"/>
    <n v="0.7"/>
    <n v="0"/>
    <n v="0"/>
    <n v="88.1"/>
    <n v="19.399999999999999"/>
    <n v="7.6"/>
    <n v="76"/>
    <n v="0.25333333333333685"/>
    <n v="94"/>
    <n v="0.62666666666666426"/>
    <n v="6"/>
    <n v="0.13333333333333286"/>
    <n v="8"/>
    <n v="0.26666666666666683"/>
    <n v="3"/>
    <n v="0.20000000000000018"/>
    <n v="4"/>
    <n v="0.40000000000000013"/>
    <n v="0"/>
    <x v="7"/>
  </r>
  <r>
    <s v="CASTROL"/>
    <s v="DIWA3"/>
    <d v="2011-09-19T00:00:00"/>
    <s v="SIN"/>
    <s v="UPA400"/>
    <x v="69"/>
    <d v="2013-02-12T00:00:00"/>
    <n v="603752"/>
    <n v="182457"/>
    <n v="0"/>
    <n v="4.4000000000000004"/>
    <n v="0"/>
    <n v="24.7"/>
    <n v="6.9"/>
    <n v="34.4"/>
    <m/>
    <n v="-1"/>
    <s v="Oscura"/>
    <n v="177.3"/>
    <n v="198.3"/>
    <n v="9.6"/>
    <n v="8.5"/>
    <n v="19.100000000000001"/>
    <n v="26"/>
    <n v="0.6"/>
    <n v="0"/>
    <n v="0"/>
    <n v="72.099999999999994"/>
    <n v="38"/>
    <n v="7.6"/>
    <n v="177"/>
    <n v="0.59000000000000419"/>
    <n v="198"/>
    <n v="1"/>
    <n v="19"/>
    <n v="0.42222222222222161"/>
    <n v="26"/>
    <n v="0.8666666666666667"/>
    <n v="10"/>
    <n v="0.66666666666666674"/>
    <n v="9"/>
    <n v="0.9"/>
    <n v="0"/>
    <x v="8"/>
  </r>
  <r>
    <s v="CASTROL"/>
    <s v="DIWA3"/>
    <d v="2011-09-19T00:00:00"/>
    <s v="SIN"/>
    <s v="UPA400"/>
    <x v="69"/>
    <d v="2012-12-14T00:00:00"/>
    <n v="588513"/>
    <n v="167732"/>
    <n v="0"/>
    <n v="0"/>
    <n v="0"/>
    <n v="22.4"/>
    <n v="6.6"/>
    <n v="37.5"/>
    <m/>
    <n v="-1"/>
    <s v="Oscura"/>
    <n v="62.7"/>
    <n v="56.1"/>
    <n v="5.9"/>
    <n v="7.5"/>
    <n v="2.2000000000000002"/>
    <n v="14.2"/>
    <n v="0.7"/>
    <n v="2.5"/>
    <n v="0"/>
    <n v="81.3"/>
    <n v="19.7"/>
    <n v="2.7"/>
    <n v="63"/>
    <n v="0.21000000000000357"/>
    <n v="56"/>
    <n v="0.37333333333333041"/>
    <n v="2"/>
    <n v="4.4444444444443953E-2"/>
    <n v="14"/>
    <n v="0.46666666666666679"/>
    <n v="6"/>
    <n v="0.40000000000000013"/>
    <n v="8"/>
    <n v="0.8"/>
    <n v="0"/>
    <x v="9"/>
  </r>
  <r>
    <s v="Shell ATF VM"/>
    <s v="DIWA3"/>
    <d v="2011-09-19T00:00:00"/>
    <s v="SIN"/>
    <s v="UPA400"/>
    <x v="69"/>
    <d v="2012-10-23T00:00:00"/>
    <n v="574627"/>
    <n v="153846"/>
    <n v="0"/>
    <n v="0"/>
    <n v="0"/>
    <n v="26.8"/>
    <n v="6.4"/>
    <n v="40.799999999999997"/>
    <m/>
    <n v="-1"/>
    <s v="Oscura"/>
    <n v="27.4"/>
    <n v="97.8"/>
    <n v="12"/>
    <n v="1.4"/>
    <n v="6.4"/>
    <n v="12.9"/>
    <n v="0.7"/>
    <n v="0.1"/>
    <n v="0"/>
    <n v="55.2"/>
    <n v="14"/>
    <n v="5.7"/>
    <n v="27"/>
    <n v="9.0000000000003799E-2"/>
    <n v="98"/>
    <n v="0.6533333333333311"/>
    <n v="6"/>
    <n v="0.13333333333333286"/>
    <n v="13"/>
    <n v="0.43333333333333346"/>
    <n v="12"/>
    <n v="0.8"/>
    <n v="1"/>
    <n v="0.10000000000000014"/>
    <n v="0"/>
    <x v="10"/>
  </r>
  <r>
    <s v="SHELL"/>
    <s v="DIWA3"/>
    <d v="2011-03-09T00:00:00"/>
    <s v="SIN"/>
    <s v="UPA400"/>
    <x v="70"/>
    <d v="2016-01-26T00:00:00"/>
    <n v="886798"/>
    <n v="40925"/>
    <n v="0"/>
    <n v="8"/>
    <m/>
    <n v="8"/>
    <n v="6.6"/>
    <m/>
    <m/>
    <n v="0.17"/>
    <m/>
    <n v="102"/>
    <n v="95"/>
    <n v="0"/>
    <n v="0"/>
    <n v="8"/>
    <n v="11"/>
    <n v="0"/>
    <n v="2"/>
    <n v="0"/>
    <n v="107"/>
    <n v="7"/>
    <n v="0"/>
    <n v="102"/>
    <n v="0.34000000000000408"/>
    <n v="95"/>
    <n v="0.63333333333333097"/>
    <n v="8"/>
    <n v="0.17777777777777731"/>
    <n v="11"/>
    <n v="0.36666666666666681"/>
    <n v="0"/>
    <n v="1.9428902930940239E-16"/>
    <n v="0"/>
    <n v="1.3877787807814457E-16"/>
    <n v="1"/>
    <x v="0"/>
  </r>
  <r>
    <m/>
    <s v="DIWA3"/>
    <d v="2011-03-09T00:00:00"/>
    <s v="SIN"/>
    <s v="UPA400"/>
    <x v="70"/>
    <d v="2015-08-21T00:00:00"/>
    <n v="850549"/>
    <n v="4559"/>
    <n v="0"/>
    <n v="5"/>
    <m/>
    <n v="6"/>
    <n v="7"/>
    <m/>
    <m/>
    <n v="0"/>
    <m/>
    <n v="28"/>
    <n v="26"/>
    <n v="2"/>
    <n v="0"/>
    <n v="3"/>
    <n v="3"/>
    <n v="0"/>
    <n v="0"/>
    <n v="0"/>
    <n v="75"/>
    <n v="3"/>
    <n v="1"/>
    <n v="28"/>
    <n v="9.3333333333337126E-2"/>
    <n v="26"/>
    <n v="0.17333333333333079"/>
    <n v="3"/>
    <n v="6.666666666666618E-2"/>
    <n v="3"/>
    <n v="0.1000000000000002"/>
    <n v="2"/>
    <n v="0.13333333333333353"/>
    <n v="0"/>
    <n v="1.3877787807814457E-16"/>
    <n v="0"/>
    <x v="1"/>
  </r>
  <r>
    <m/>
    <s v="DIWA3"/>
    <d v="2011-03-09T00:00:00"/>
    <s v="SIN"/>
    <s v="UPA400"/>
    <x v="70"/>
    <d v="2015-07-29T00:00:00"/>
    <n v="845873"/>
    <n v="95074"/>
    <n v="0"/>
    <n v="6"/>
    <m/>
    <n v="3"/>
    <n v="5.7"/>
    <m/>
    <m/>
    <n v="0.05"/>
    <m/>
    <n v="118"/>
    <n v="141"/>
    <n v="4"/>
    <n v="1"/>
    <n v="10"/>
    <n v="12"/>
    <n v="0"/>
    <n v="1"/>
    <n v="0"/>
    <n v="43"/>
    <n v="6"/>
    <n v="1"/>
    <n v="118"/>
    <n v="0.39333333333333775"/>
    <n v="141"/>
    <n v="0.93999999999999961"/>
    <n v="10"/>
    <n v="0.22222222222222177"/>
    <n v="12"/>
    <n v="0.40000000000000013"/>
    <n v="4"/>
    <n v="0.26666666666666683"/>
    <n v="1"/>
    <n v="0.10000000000000014"/>
    <n v="0"/>
    <x v="2"/>
  </r>
  <r>
    <s v="SHELL"/>
    <s v="DIWA3"/>
    <d v="2011-03-09T00:00:00"/>
    <s v="SIN"/>
    <s v="UPA400"/>
    <x v="70"/>
    <d v="2015-02-17T00:00:00"/>
    <n v="765849"/>
    <n v="62184"/>
    <n v="0"/>
    <n v="6"/>
    <m/>
    <n v="4"/>
    <n v="6.16"/>
    <n v="29.11"/>
    <n v="1.25"/>
    <n v="1.21"/>
    <m/>
    <n v="76"/>
    <n v="78"/>
    <n v="12"/>
    <n v="0"/>
    <n v="10"/>
    <n v="9"/>
    <n v="0"/>
    <m/>
    <n v="0"/>
    <n v="42"/>
    <n v="3"/>
    <n v="1"/>
    <n v="76"/>
    <n v="0.25333333333333685"/>
    <n v="78"/>
    <n v="0.51999999999999691"/>
    <n v="10"/>
    <n v="0.22222222222222177"/>
    <n v="9"/>
    <n v="0.30000000000000016"/>
    <n v="12"/>
    <n v="0.8"/>
    <n v="0"/>
    <n v="1.3877787807814457E-16"/>
    <n v="0"/>
    <x v="3"/>
  </r>
  <r>
    <s v="CASTROL"/>
    <s v="DIWA3"/>
    <d v="2011-03-09T00:00:00"/>
    <s v="SIN"/>
    <s v="UPA400"/>
    <x v="70"/>
    <d v="2015-02-17T00:00:00"/>
    <n v="768101"/>
    <n v="60749"/>
    <n v="0"/>
    <n v="5"/>
    <m/>
    <n v="2"/>
    <n v="5.9969999999999999"/>
    <n v="28.65"/>
    <n v="1.1499999999999999"/>
    <n v="0.25"/>
    <m/>
    <n v="298"/>
    <n v="196"/>
    <n v="7"/>
    <n v="1"/>
    <n v="25"/>
    <n v="16"/>
    <n v="0"/>
    <m/>
    <n v="0"/>
    <n v="70"/>
    <n v="4"/>
    <n v="1"/>
    <n v="298"/>
    <n v="0.9933333333333334"/>
    <n v="196"/>
    <n v="1"/>
    <n v="25"/>
    <n v="0.55559999999999998"/>
    <n v="16"/>
    <n v="0.53333333333333344"/>
    <n v="7"/>
    <n v="0.46666666666666679"/>
    <n v="1"/>
    <n v="0.10000000000000014"/>
    <n v="0"/>
    <x v="4"/>
  </r>
  <r>
    <s v="CASTROL"/>
    <s v="DIWA3"/>
    <d v="2011-03-09T00:00:00"/>
    <s v="SIN"/>
    <s v="UPA400"/>
    <x v="70"/>
    <d v="2014-12-17T00:00:00"/>
    <n v="750929"/>
    <n v="43577"/>
    <n v="0"/>
    <n v="9"/>
    <m/>
    <n v="2"/>
    <n v="5.9"/>
    <m/>
    <m/>
    <n v="0.36"/>
    <m/>
    <n v="687"/>
    <n v="297"/>
    <n v="17"/>
    <n v="2"/>
    <n v="44"/>
    <n v="29"/>
    <n v="1"/>
    <n v="4"/>
    <n v="2"/>
    <n v="84"/>
    <n v="6"/>
    <n v="2"/>
    <n v="687"/>
    <n v="1.5"/>
    <n v="297"/>
    <n v="1"/>
    <n v="44"/>
    <n v="0.97777777777777775"/>
    <n v="29"/>
    <n v="0.96666666666666667"/>
    <n v="17"/>
    <n v="1"/>
    <n v="2"/>
    <n v="0.20000000000000015"/>
    <n v="0"/>
    <x v="5"/>
  </r>
  <r>
    <s v="SHELL"/>
    <s v="DIWA3"/>
    <d v="2011-03-09T00:00:00"/>
    <s v="SIN"/>
    <s v="UPA400"/>
    <x v="70"/>
    <d v="2014-12-08T00:00:00"/>
    <n v="747432"/>
    <n v="43767"/>
    <n v="0"/>
    <n v="4"/>
    <m/>
    <n v="2"/>
    <n v="6.1"/>
    <m/>
    <m/>
    <n v="0.61"/>
    <m/>
    <n v="65"/>
    <n v="56"/>
    <n v="4"/>
    <n v="0"/>
    <n v="9"/>
    <n v="7"/>
    <n v="0"/>
    <n v="1"/>
    <n v="0"/>
    <n v="29"/>
    <n v="4"/>
    <n v="1"/>
    <n v="65"/>
    <n v="0.21666666666667023"/>
    <n v="56"/>
    <n v="0.37333333333333041"/>
    <n v="9"/>
    <n v="0.19999999999999954"/>
    <n v="7"/>
    <n v="0.2333333333333335"/>
    <n v="4"/>
    <n v="0.26666666666666683"/>
    <n v="0"/>
    <n v="1.3877787807814457E-16"/>
    <n v="0"/>
    <x v="6"/>
  </r>
  <r>
    <s v="Shell ATF VM Plus"/>
    <s v="DIWA3"/>
    <d v="2011-03-09T00:00:00"/>
    <s v="SIN"/>
    <s v="UPA400"/>
    <x v="70"/>
    <d v="2014-05-24T00:00:00"/>
    <n v="690017"/>
    <n v="30783"/>
    <n v="0"/>
    <n v="4"/>
    <m/>
    <n v="2"/>
    <n v="6.2"/>
    <m/>
    <m/>
    <n v="0.86"/>
    <m/>
    <n v="121"/>
    <n v="201"/>
    <n v="6"/>
    <n v="1"/>
    <n v="10"/>
    <n v="12"/>
    <n v="0"/>
    <n v="1"/>
    <n v="0"/>
    <n v="33"/>
    <n v="4"/>
    <n v="2"/>
    <n v="121"/>
    <n v="0.40333333333333782"/>
    <n v="201"/>
    <n v="1"/>
    <n v="10"/>
    <n v="0.22222222222222177"/>
    <n v="12"/>
    <n v="0.40000000000000013"/>
    <n v="6"/>
    <n v="0.40000000000000013"/>
    <n v="1"/>
    <n v="0.10000000000000014"/>
    <n v="0"/>
    <x v="7"/>
  </r>
  <r>
    <s v="SHELL"/>
    <s v="DIWA3"/>
    <d v="2011-03-09T00:00:00"/>
    <s v="SIN"/>
    <s v="UPA400"/>
    <x v="70"/>
    <d v="2014-04-12T00:00:00"/>
    <n v="682405"/>
    <n v="70038"/>
    <n v="0"/>
    <n v="9"/>
    <m/>
    <n v="10"/>
    <n v="6.9"/>
    <n v="35.6"/>
    <n v="0.06"/>
    <n v="0.06"/>
    <s v=""/>
    <n v="81"/>
    <n v="102"/>
    <n v="15"/>
    <n v="0"/>
    <n v="23"/>
    <n v="7"/>
    <n v="1"/>
    <n v="1"/>
    <n v="0"/>
    <n v="39"/>
    <n v="18"/>
    <n v="3"/>
    <n v="81"/>
    <n v="0.27000000000000363"/>
    <n v="102"/>
    <n v="0.67999999999999794"/>
    <n v="23"/>
    <n v="0.51111111111111041"/>
    <n v="7"/>
    <n v="0.2333333333333335"/>
    <n v="15"/>
    <n v="1"/>
    <n v="0"/>
    <n v="1.3877787807814457E-16"/>
    <n v="0"/>
    <x v="8"/>
  </r>
  <r>
    <s v="SHELL"/>
    <s v="DIWA3"/>
    <d v="2011-03-09T00:00:00"/>
    <s v="SIN"/>
    <s v="UPA400"/>
    <x v="70"/>
    <d v="2013-11-12T00:00:00"/>
    <n v="640730"/>
    <n v="28363"/>
    <n v="0"/>
    <n v="6"/>
    <n v="0"/>
    <n v="8"/>
    <n v="6.9"/>
    <n v="36.1"/>
    <n v="0.4"/>
    <n v="0"/>
    <s v="Clara"/>
    <n v="32"/>
    <n v="51"/>
    <n v="11"/>
    <n v="0"/>
    <n v="7"/>
    <n v="5"/>
    <n v="1"/>
    <n v="0"/>
    <n v="0"/>
    <n v="37"/>
    <n v="15"/>
    <n v="2"/>
    <n v="32"/>
    <n v="0.10666666666667043"/>
    <n v="51"/>
    <n v="0.33999999999999714"/>
    <n v="7"/>
    <n v="0.15555555555555509"/>
    <n v="5"/>
    <n v="0.16666666666666685"/>
    <n v="11"/>
    <n v="0.73333333333333339"/>
    <n v="0"/>
    <n v="1.3877787807814457E-16"/>
    <n v="0"/>
    <x v="9"/>
  </r>
  <r>
    <s v="CASTROL"/>
    <s v="DIWA3"/>
    <d v="2011-03-09T00:00:00"/>
    <s v="SIN"/>
    <s v="UPA400"/>
    <x v="70"/>
    <d v="2013-01-26T00:00:00"/>
    <n v="593222"/>
    <n v="148101"/>
    <n v="0"/>
    <n v="2.2999999999999998"/>
    <n v="0"/>
    <n v="21.6"/>
    <n v="8"/>
    <n v="38.9"/>
    <m/>
    <n v="-1"/>
    <s v="Oscura"/>
    <n v="150.6"/>
    <n v="186.9"/>
    <n v="10.7"/>
    <n v="7"/>
    <n v="27.5"/>
    <n v="24.9"/>
    <n v="1"/>
    <n v="0"/>
    <n v="0"/>
    <n v="806.4"/>
    <n v="104.1"/>
    <n v="9"/>
    <n v="151"/>
    <n v="0.50333333333333841"/>
    <n v="187"/>
    <n v="1"/>
    <n v="28"/>
    <n v="0.62222222222222168"/>
    <n v="25"/>
    <n v="0.83333333333333337"/>
    <n v="11"/>
    <n v="0.73333333333333339"/>
    <n v="7"/>
    <n v="0.70000000000000007"/>
    <n v="0"/>
    <x v="10"/>
  </r>
  <r>
    <s v="CASTROL"/>
    <s v="DIWA3"/>
    <d v="2011-03-09T00:00:00"/>
    <s v="SIN"/>
    <s v="UPA400"/>
    <x v="70"/>
    <d v="2012-06-09T00:00:00"/>
    <n v="536414"/>
    <n v="91293"/>
    <n v="0"/>
    <n v="2.9"/>
    <n v="0"/>
    <n v="10.7"/>
    <n v="7.2"/>
    <n v="37.700000000000003"/>
    <m/>
    <n v="-1"/>
    <s v="Oscura"/>
    <n v="76.400000000000006"/>
    <n v="153.80000000000001"/>
    <n v="6.6"/>
    <n v="5.4"/>
    <n v="28.8"/>
    <n v="12"/>
    <n v="0.8"/>
    <n v="0"/>
    <n v="0"/>
    <n v="509.1"/>
    <n v="63"/>
    <n v="4.9000000000000004"/>
    <n v="76"/>
    <n v="0.25333333333333685"/>
    <n v="154"/>
    <n v="1"/>
    <n v="29"/>
    <n v="0.64444444444444393"/>
    <n v="12"/>
    <n v="0.40000000000000013"/>
    <n v="7"/>
    <n v="0.46666666666666679"/>
    <n v="5"/>
    <n v="0.50000000000000011"/>
    <n v="0"/>
    <x v="11"/>
  </r>
  <r>
    <s v="SHELL"/>
    <s v="DIWA3"/>
    <d v="2011-01-05T00:00:00"/>
    <s v="SIN"/>
    <s v="UPA400"/>
    <x v="71"/>
    <d v="2016-01-19T00:00:00"/>
    <n v="886245"/>
    <n v="48310"/>
    <n v="0"/>
    <n v="5"/>
    <m/>
    <n v="8"/>
    <n v="6.5"/>
    <m/>
    <m/>
    <n v="1.36"/>
    <m/>
    <n v="104"/>
    <n v="156"/>
    <n v="3"/>
    <n v="1"/>
    <n v="17"/>
    <n v="9"/>
    <n v="1"/>
    <n v="2"/>
    <n v="0"/>
    <n v="51"/>
    <n v="20"/>
    <n v="1"/>
    <n v="104"/>
    <n v="0.34666666666667079"/>
    <n v="156"/>
    <n v="1"/>
    <n v="17"/>
    <n v="0.37777777777777721"/>
    <n v="9"/>
    <n v="0.30000000000000016"/>
    <n v="3"/>
    <n v="0.20000000000000018"/>
    <n v="1"/>
    <n v="0.10000000000000014"/>
    <n v="1"/>
    <x v="0"/>
  </r>
  <r>
    <m/>
    <s v="DIWA3"/>
    <d v="2011-01-05T00:00:00"/>
    <s v="SIN"/>
    <s v="UPA400"/>
    <x v="71"/>
    <d v="2015-08-26T00:00:00"/>
    <n v="851976"/>
    <n v="14092"/>
    <n v="0"/>
    <n v="5"/>
    <m/>
    <n v="1"/>
    <n v="5.9"/>
    <m/>
    <m/>
    <n v="0.1"/>
    <m/>
    <n v="39"/>
    <n v="122"/>
    <n v="2"/>
    <n v="1"/>
    <n v="6"/>
    <n v="5"/>
    <n v="1"/>
    <n v="1"/>
    <n v="0"/>
    <n v="30"/>
    <n v="4"/>
    <n v="1"/>
    <n v="39"/>
    <n v="0.13000000000000372"/>
    <n v="122"/>
    <n v="0.81333333333333213"/>
    <n v="6"/>
    <n v="0.13333333333333286"/>
    <n v="5"/>
    <n v="0.16666666666666685"/>
    <n v="2"/>
    <n v="0.13333333333333353"/>
    <n v="1"/>
    <n v="0.10000000000000014"/>
    <n v="0"/>
    <x v="1"/>
  </r>
  <r>
    <s v="CASTROL"/>
    <s v="DIWA3"/>
    <d v="2011-01-05T00:00:00"/>
    <s v="SIN"/>
    <s v="UPA400"/>
    <x v="71"/>
    <d v="2015-02-23T00:00:00"/>
    <n v="776210"/>
    <n v="64941"/>
    <n v="0"/>
    <n v="3"/>
    <m/>
    <n v="1"/>
    <n v="5.9630000000000001"/>
    <n v="27.87"/>
    <n v="1.25"/>
    <n v="0.24"/>
    <m/>
    <n v="71"/>
    <n v="65"/>
    <n v="2"/>
    <n v="0"/>
    <n v="8"/>
    <n v="5"/>
    <n v="0"/>
    <m/>
    <n v="0"/>
    <n v="27"/>
    <n v="2"/>
    <n v="0"/>
    <n v="71"/>
    <n v="0.23666666666667019"/>
    <n v="65"/>
    <n v="0.4333333333333303"/>
    <n v="8"/>
    <n v="0.17777777777777731"/>
    <n v="5"/>
    <n v="0.16666666666666685"/>
    <n v="2"/>
    <n v="0.13333333333333353"/>
    <n v="0"/>
    <n v="1.3877787807814457E-16"/>
    <n v="0"/>
    <x v="2"/>
  </r>
  <r>
    <s v="CASTROL"/>
    <s v="DIWA3"/>
    <d v="2011-01-05T00:00:00"/>
    <s v="SIN"/>
    <s v="UPA400"/>
    <x v="71"/>
    <d v="2014-12-08T00:00:00"/>
    <n v="756160"/>
    <n v="44891"/>
    <n v="0"/>
    <n v="3"/>
    <m/>
    <n v="1"/>
    <n v="6"/>
    <m/>
    <m/>
    <n v="0.32"/>
    <m/>
    <n v="67"/>
    <n v="54"/>
    <n v="3"/>
    <n v="0"/>
    <n v="5"/>
    <n v="8"/>
    <n v="0"/>
    <n v="0"/>
    <n v="0"/>
    <n v="27"/>
    <n v="3"/>
    <n v="0"/>
    <n v="67"/>
    <n v="0.22333333333333688"/>
    <n v="54"/>
    <n v="0.3599999999999971"/>
    <n v="5"/>
    <n v="0.11111111111111063"/>
    <n v="8"/>
    <n v="0.26666666666666683"/>
    <n v="3"/>
    <n v="0.20000000000000018"/>
    <n v="0"/>
    <n v="1.3877787807814457E-16"/>
    <n v="0"/>
    <x v="3"/>
  </r>
  <r>
    <s v="SHELL"/>
    <s v="DIWA3"/>
    <d v="2011-01-05T00:00:00"/>
    <s v="SIN"/>
    <s v="UPA400"/>
    <x v="71"/>
    <d v="2014-02-13T00:00:00"/>
    <n v="659234"/>
    <n v="104001"/>
    <n v="0"/>
    <n v="6"/>
    <m/>
    <n v="6"/>
    <n v="7.1"/>
    <n v="36.799999999999997"/>
    <n v="0.2"/>
    <n v="0.1"/>
    <s v="Clara"/>
    <n v="331"/>
    <n v="319"/>
    <n v="14"/>
    <n v="2"/>
    <n v="23"/>
    <n v="20"/>
    <n v="1"/>
    <n v="3"/>
    <n v="0"/>
    <n v="38"/>
    <n v="15"/>
    <n v="8"/>
    <n v="331"/>
    <n v="1.3"/>
    <n v="319"/>
    <n v="1"/>
    <n v="23"/>
    <n v="0.51111111111111041"/>
    <n v="20"/>
    <n v="0.66666666666666674"/>
    <n v="14"/>
    <n v="0.93333333333333335"/>
    <n v="2"/>
    <n v="0.20000000000000015"/>
    <n v="0"/>
    <x v="4"/>
  </r>
  <r>
    <s v="CASTROL"/>
    <s v="DIWA3"/>
    <d v="2011-01-05T00:00:00"/>
    <s v="SIN"/>
    <s v="UPA400"/>
    <x v="71"/>
    <d v="2014-01-17T00:00:00"/>
    <n v="687404"/>
    <n v="134195"/>
    <n v="0"/>
    <n v="4"/>
    <m/>
    <n v="3"/>
    <n v="7.2"/>
    <n v="37.700000000000003"/>
    <n v="0.7"/>
    <n v="0.1"/>
    <s v="Clara"/>
    <n v="66"/>
    <n v="76"/>
    <n v="3"/>
    <n v="0"/>
    <n v="8"/>
    <n v="6"/>
    <n v="0"/>
    <n v="0"/>
    <n v="0"/>
    <n v="29"/>
    <n v="4"/>
    <n v="1"/>
    <n v="66"/>
    <n v="0.22000000000000355"/>
    <n v="76"/>
    <n v="0.50666666666666349"/>
    <n v="8"/>
    <n v="0.17777777777777731"/>
    <n v="6"/>
    <n v="0.20000000000000018"/>
    <n v="3"/>
    <n v="0.20000000000000018"/>
    <n v="0"/>
    <n v="1.3877787807814457E-16"/>
    <n v="0"/>
    <x v="5"/>
  </r>
  <r>
    <s v="CASTROL"/>
    <s v="DIWA3"/>
    <d v="2011-01-05T00:00:00"/>
    <s v="SIN"/>
    <s v="UPA400"/>
    <x v="71"/>
    <d v="2013-10-19T00:00:00"/>
    <n v="666314"/>
    <n v="113105"/>
    <n v="0"/>
    <n v="3"/>
    <n v="0"/>
    <n v="4"/>
    <n v="7.2"/>
    <n v="37.200000000000003"/>
    <n v="0"/>
    <n v="0.1"/>
    <s v="Clara"/>
    <n v="78"/>
    <n v="81"/>
    <n v="5"/>
    <n v="0"/>
    <n v="9"/>
    <n v="7"/>
    <n v="0"/>
    <n v="0"/>
    <n v="0"/>
    <n v="28"/>
    <n v="5"/>
    <n v="1"/>
    <n v="78"/>
    <n v="0.26000000000000356"/>
    <n v="81"/>
    <n v="0.53999999999999704"/>
    <n v="9"/>
    <n v="0.19999999999999954"/>
    <n v="7"/>
    <n v="0.2333333333333335"/>
    <n v="5"/>
    <n v="0.33333333333333348"/>
    <n v="0"/>
    <n v="1.3877787807814457E-16"/>
    <n v="0"/>
    <x v="6"/>
  </r>
  <r>
    <s v="SHELL"/>
    <s v="DIWA3"/>
    <d v="2011-01-05T00:00:00"/>
    <s v="SIN"/>
    <s v="UPA400"/>
    <x v="71"/>
    <d v="2013-08-09T00:00:00"/>
    <n v="629558"/>
    <n v="74325"/>
    <n v="0"/>
    <n v="6"/>
    <n v="-1"/>
    <n v="4"/>
    <n v="7.3"/>
    <n v="37.200000000000003"/>
    <n v="1"/>
    <n v="0.1"/>
    <s v="Clara"/>
    <n v="306"/>
    <n v="273"/>
    <n v="7"/>
    <n v="2"/>
    <n v="16"/>
    <n v="17"/>
    <n v="1"/>
    <n v="2"/>
    <n v="-1"/>
    <n v="36"/>
    <n v="9"/>
    <n v="2"/>
    <n v="306"/>
    <n v="1"/>
    <n v="273"/>
    <n v="1"/>
    <n v="16"/>
    <n v="0.35555555555555501"/>
    <n v="17"/>
    <n v="0.56666666666666676"/>
    <n v="7"/>
    <n v="0.46666666666666679"/>
    <n v="2"/>
    <n v="0.20000000000000015"/>
    <n v="0"/>
    <x v="7"/>
  </r>
  <r>
    <s v="CASTROL"/>
    <s v="DIWA3"/>
    <d v="2011-01-05T00:00:00"/>
    <s v="SIN"/>
    <s v="UPA400"/>
    <x v="71"/>
    <d v="2013-06-27T00:00:00"/>
    <n v="635631"/>
    <n v="82422"/>
    <n v="0"/>
    <n v="2"/>
    <n v="-1"/>
    <n v="2"/>
    <n v="7.2"/>
    <n v="36.799999999999997"/>
    <n v="0.9"/>
    <n v="0"/>
    <s v="Clara"/>
    <n v="57"/>
    <n v="63"/>
    <n v="2"/>
    <n v="0"/>
    <n v="7"/>
    <n v="5"/>
    <n v="0"/>
    <n v="0"/>
    <n v="-1"/>
    <n v="33"/>
    <n v="2"/>
    <n v="0"/>
    <n v="57"/>
    <n v="0.19000000000000361"/>
    <n v="63"/>
    <n v="0.41999999999999699"/>
    <n v="7"/>
    <n v="0.15555555555555509"/>
    <n v="5"/>
    <n v="0.16666666666666685"/>
    <n v="2"/>
    <n v="0.13333333333333353"/>
    <n v="0"/>
    <n v="1.3877787807814457E-16"/>
    <n v="0"/>
    <x v="8"/>
  </r>
  <r>
    <s v="SHELL"/>
    <s v="DIWA3"/>
    <d v="2011-01-05T00:00:00"/>
    <s v="SIN"/>
    <s v="UPA400"/>
    <x v="71"/>
    <d v="2013-02-14T00:00:00"/>
    <n v="589562"/>
    <n v="34329"/>
    <n v="0"/>
    <n v="1.8"/>
    <n v="0"/>
    <n v="7.8"/>
    <n v="6.9"/>
    <n v="36.1"/>
    <m/>
    <n v="-1"/>
    <s v="Oscura"/>
    <n v="237.4"/>
    <n v="137.19999999999999"/>
    <n v="6.4"/>
    <n v="3.1"/>
    <n v="14.2"/>
    <n v="19.399999999999999"/>
    <n v="0.1"/>
    <n v="0"/>
    <n v="0"/>
    <n v="74.900000000000006"/>
    <n v="26.3"/>
    <n v="2.7"/>
    <n v="237"/>
    <n v="0.79000000000000214"/>
    <n v="137"/>
    <n v="0.91333333333333278"/>
    <n v="14"/>
    <n v="0.31111111111111062"/>
    <n v="19"/>
    <n v="0.63333333333333341"/>
    <n v="6"/>
    <n v="0.40000000000000013"/>
    <n v="3"/>
    <n v="0.30000000000000016"/>
    <n v="0"/>
    <x v="9"/>
  </r>
  <r>
    <s v="Shell ATF VM"/>
    <s v="DIWA3"/>
    <d v="2011-01-05T00:00:00"/>
    <s v="SIN"/>
    <s v="UPA400"/>
    <x v="71"/>
    <d v="2013-01-24T00:00:00"/>
    <n v="594476"/>
    <n v="41267"/>
    <n v="0"/>
    <n v="0"/>
    <n v="0"/>
    <n v="4.5"/>
    <n v="6.9"/>
    <n v="37.4"/>
    <m/>
    <n v="-1"/>
    <s v="Oscura"/>
    <n v="20.6"/>
    <n v="15.4"/>
    <n v="1.2"/>
    <n v="0"/>
    <n v="2.9"/>
    <n v="7.8"/>
    <n v="1.2"/>
    <n v="0"/>
    <n v="0"/>
    <n v="61.5"/>
    <n v="25.7"/>
    <n v="1.7"/>
    <n v="21"/>
    <n v="7.0000000000003837E-2"/>
    <n v="15"/>
    <n v="9.9999999999997535E-2"/>
    <n v="3"/>
    <n v="6.666666666666618E-2"/>
    <n v="8"/>
    <n v="0.26666666666666683"/>
    <n v="1"/>
    <n v="6.666666666666686E-2"/>
    <n v="0"/>
    <n v="1.3877787807814457E-16"/>
    <n v="0"/>
    <x v="10"/>
  </r>
  <r>
    <s v="CASTROL"/>
    <s v="DIWA3"/>
    <d v="2011-01-05T00:00:00"/>
    <s v="SIN"/>
    <s v="UPA400"/>
    <x v="71"/>
    <d v="2012-08-03T00:00:00"/>
    <n v="555233"/>
    <n v="189017"/>
    <n v="0"/>
    <n v="0"/>
    <n v="0"/>
    <n v="22.2"/>
    <n v="6.7"/>
    <n v="35.1"/>
    <m/>
    <n v="-1"/>
    <s v="Oscura"/>
    <n v="293.7"/>
    <n v="134.4"/>
    <n v="26.5"/>
    <n v="8.8000000000000007"/>
    <n v="12.5"/>
    <n v="25.4"/>
    <n v="1"/>
    <n v="0"/>
    <n v="0"/>
    <n v="93.3"/>
    <n v="39.1"/>
    <n v="1.8"/>
    <n v="294"/>
    <n v="0.9800000000000002"/>
    <n v="134"/>
    <n v="0.89333333333333265"/>
    <n v="13"/>
    <n v="0.28888888888888842"/>
    <n v="25"/>
    <n v="0.83333333333333337"/>
    <n v="27"/>
    <n v="1"/>
    <n v="9"/>
    <n v="0.9"/>
    <n v="0"/>
    <x v="11"/>
  </r>
  <r>
    <s v="CASTROL"/>
    <s v="DIWA3"/>
    <d v="2011-01-05T00:00:00"/>
    <s v="SIN"/>
    <s v="UPA400"/>
    <x v="71"/>
    <d v="2012-07-20T00:00:00"/>
    <n v="552648"/>
    <n v="186432"/>
    <n v="0"/>
    <n v="0"/>
    <n v="0"/>
    <n v="19.2"/>
    <n v="6.8"/>
    <n v="35.799999999999997"/>
    <m/>
    <n v="-1"/>
    <s v="Oscura"/>
    <n v="134.5"/>
    <n v="148.6"/>
    <n v="17.899999999999999"/>
    <n v="3.8"/>
    <n v="25.3"/>
    <n v="22.4"/>
    <n v="1.2"/>
    <n v="0"/>
    <n v="0"/>
    <n v="210.4"/>
    <n v="55.5"/>
    <n v="10.4"/>
    <n v="135"/>
    <n v="0.45000000000000479"/>
    <n v="149"/>
    <n v="0.99333333333333329"/>
    <n v="25"/>
    <n v="0.55559999999999998"/>
    <n v="22"/>
    <n v="0.73333333333333339"/>
    <n v="18"/>
    <n v="1"/>
    <n v="4"/>
    <n v="0.40000000000000013"/>
    <n v="0"/>
    <x v="12"/>
  </r>
  <r>
    <s v="SHELL"/>
    <s v="DIWA3"/>
    <d v="2011-04-11T00:00:00"/>
    <s v="SIN"/>
    <s v="O500 EURO V"/>
    <x v="72"/>
    <d v="2016-01-22T00:00:00"/>
    <n v="847265"/>
    <n v="47641"/>
    <n v="0"/>
    <n v="4"/>
    <m/>
    <n v="2"/>
    <n v="5.9"/>
    <m/>
    <m/>
    <n v="0.31"/>
    <m/>
    <n v="81"/>
    <n v="98"/>
    <n v="2"/>
    <n v="0"/>
    <n v="12"/>
    <n v="9"/>
    <n v="0"/>
    <n v="1"/>
    <n v="0"/>
    <n v="33"/>
    <n v="4"/>
    <n v="1"/>
    <n v="81"/>
    <n v="0.27000000000000363"/>
    <n v="98"/>
    <n v="0.6533333333333311"/>
    <n v="12"/>
    <n v="0.26666666666666622"/>
    <n v="9"/>
    <n v="0.30000000000000016"/>
    <n v="2"/>
    <n v="0.13333333333333353"/>
    <n v="0"/>
    <n v="1.3877787807814457E-16"/>
    <n v="1"/>
    <x v="0"/>
  </r>
  <r>
    <m/>
    <s v="DIWA3"/>
    <d v="2011-04-11T00:00:00"/>
    <s v="SIN"/>
    <s v="UPA400"/>
    <x v="72"/>
    <d v="2015-08-27T00:00:00"/>
    <n v="816248"/>
    <n v="16732"/>
    <n v="0"/>
    <n v="3"/>
    <m/>
    <n v="1"/>
    <n v="6.3"/>
    <m/>
    <m/>
    <n v="0.36"/>
    <m/>
    <n v="56"/>
    <n v="51"/>
    <n v="4"/>
    <n v="0"/>
    <n v="6"/>
    <n v="6"/>
    <n v="1"/>
    <n v="0"/>
    <n v="0"/>
    <n v="33"/>
    <n v="4"/>
    <n v="0"/>
    <n v="56"/>
    <n v="0.18666666666667028"/>
    <n v="51"/>
    <n v="0.33999999999999714"/>
    <n v="6"/>
    <n v="0.13333333333333286"/>
    <n v="6"/>
    <n v="0.20000000000000018"/>
    <n v="4"/>
    <n v="0.26666666666666683"/>
    <n v="0"/>
    <n v="1.3877787807814457E-16"/>
    <n v="0"/>
    <x v="1"/>
  </r>
  <r>
    <s v="SHELL"/>
    <s v="DIWA3"/>
    <d v="2011-04-11T00:00:00"/>
    <s v="SIN"/>
    <s v="UPA400"/>
    <x v="72"/>
    <d v="2015-02-19T00:00:00"/>
    <n v="774763"/>
    <n v="7147"/>
    <n v="0"/>
    <n v="9"/>
    <m/>
    <n v="2"/>
    <n v="6.359"/>
    <n v="29.31"/>
    <n v="1.1599999999999999"/>
    <n v="0.06"/>
    <m/>
    <n v="20"/>
    <n v="59"/>
    <n v="1"/>
    <n v="0"/>
    <n v="5"/>
    <n v="0"/>
    <n v="0"/>
    <m/>
    <n v="0"/>
    <n v="25"/>
    <n v="2"/>
    <n v="0"/>
    <n v="20"/>
    <n v="6.666666666667051E-2"/>
    <n v="59"/>
    <n v="0.39333333333333037"/>
    <n v="5"/>
    <n v="0.11111111111111063"/>
    <n v="0"/>
    <n v="2.0816681711721685E-16"/>
    <n v="1"/>
    <n v="6.666666666666686E-2"/>
    <n v="0"/>
    <n v="1.3877787807814457E-16"/>
    <n v="0"/>
    <x v="2"/>
  </r>
  <r>
    <s v="CASTROL"/>
    <s v="DIWA3"/>
    <d v="2011-04-11T00:00:00"/>
    <s v="SIN"/>
    <s v="UPA400"/>
    <x v="72"/>
    <d v="2014-12-23T00:00:00"/>
    <n v="766756"/>
    <n v="13731"/>
    <n v="0"/>
    <n v="3"/>
    <m/>
    <n v="1"/>
    <n v="6.3"/>
    <m/>
    <m/>
    <n v="0.46"/>
    <m/>
    <n v="43"/>
    <n v="134"/>
    <n v="3"/>
    <n v="1"/>
    <n v="5"/>
    <n v="5"/>
    <n v="0"/>
    <n v="1"/>
    <n v="1"/>
    <n v="35"/>
    <n v="6"/>
    <n v="1"/>
    <n v="43"/>
    <n v="0.14333333333333703"/>
    <n v="134"/>
    <n v="0.89333333333333265"/>
    <n v="5"/>
    <n v="0.11111111111111063"/>
    <n v="5"/>
    <n v="0.16666666666666685"/>
    <n v="3"/>
    <n v="0.20000000000000018"/>
    <n v="1"/>
    <n v="0.10000000000000014"/>
    <n v="0"/>
    <x v="3"/>
  </r>
  <r>
    <s v="CASTROL"/>
    <s v="DIWA3"/>
    <d v="2011-04-11T00:00:00"/>
    <s v="SIN"/>
    <s v="UPA400"/>
    <x v="72"/>
    <d v="2014-08-29T00:00:00"/>
    <n v="748163"/>
    <n v="104944"/>
    <n v="0"/>
    <n v="7"/>
    <m/>
    <n v="9"/>
    <n v="6.9"/>
    <n v="36.200000000000003"/>
    <n v="1.1200000000000001"/>
    <n v="0.08"/>
    <m/>
    <n v="188"/>
    <n v="491"/>
    <n v="7"/>
    <n v="2"/>
    <n v="18"/>
    <n v="14"/>
    <n v="1"/>
    <n v="5"/>
    <n v="1"/>
    <n v="64"/>
    <n v="32"/>
    <n v="2"/>
    <n v="188"/>
    <n v="0.62666666666667048"/>
    <n v="491"/>
    <n v="1"/>
    <n v="18"/>
    <n v="0.39999999999999941"/>
    <n v="14"/>
    <n v="0.46666666666666679"/>
    <n v="7"/>
    <n v="0.46666666666666679"/>
    <n v="2"/>
    <n v="0.20000000000000015"/>
    <n v="0"/>
    <x v="4"/>
  </r>
  <r>
    <s v="CASTROL"/>
    <s v="DIWA3"/>
    <d v="2011-04-11T00:00:00"/>
    <s v="SIN"/>
    <s v="UPA400"/>
    <x v="72"/>
    <d v="2014-03-28T00:00:00"/>
    <n v="708477"/>
    <n v="65258"/>
    <n v="0"/>
    <n v="5"/>
    <m/>
    <n v="4"/>
    <n v="7.2"/>
    <n v="36.6"/>
    <n v="0.95"/>
    <n v="0.06"/>
    <s v=""/>
    <n v="101"/>
    <n v="295"/>
    <n v="3"/>
    <n v="1"/>
    <n v="16"/>
    <n v="10"/>
    <n v="0"/>
    <n v="2"/>
    <n v="1"/>
    <n v="53"/>
    <n v="28"/>
    <n v="2"/>
    <n v="101"/>
    <n v="0.33666666666667072"/>
    <n v="295"/>
    <n v="1"/>
    <n v="16"/>
    <n v="0.35555555555555501"/>
    <n v="10"/>
    <n v="0.33339999999999997"/>
    <n v="3"/>
    <n v="0.20000000000000018"/>
    <n v="1"/>
    <n v="0.10000000000000014"/>
    <n v="0"/>
    <x v="5"/>
  </r>
  <r>
    <s v="CASTROL"/>
    <s v="DIWA3"/>
    <d v="2011-04-11T00:00:00"/>
    <s v="SIN"/>
    <s v="UPA400"/>
    <x v="72"/>
    <d v="2013-11-25T00:00:00"/>
    <n v="675442"/>
    <n v="32223"/>
    <n v="0"/>
    <n v="5"/>
    <n v="0"/>
    <n v="4"/>
    <n v="7.1"/>
    <n v="37.200000000000003"/>
    <n v="0.8"/>
    <n v="0.1"/>
    <s v="Clara"/>
    <n v="68"/>
    <n v="212"/>
    <n v="5"/>
    <n v="1"/>
    <n v="14"/>
    <n v="11"/>
    <n v="0"/>
    <n v="2"/>
    <n v="0"/>
    <n v="59"/>
    <n v="31"/>
    <n v="1"/>
    <n v="68"/>
    <n v="0.22666666666667021"/>
    <n v="212"/>
    <n v="1"/>
    <n v="14"/>
    <n v="0.31111111111111062"/>
    <n v="11"/>
    <n v="0.36666666666666681"/>
    <n v="5"/>
    <n v="0.33333333333333348"/>
    <n v="1"/>
    <n v="0.10000000000000014"/>
    <n v="0"/>
    <x v="6"/>
  </r>
  <r>
    <s v="Shell ATF VM"/>
    <s v="DIWA3"/>
    <d v="2011-04-11T00:00:00"/>
    <s v="SIN"/>
    <s v="UPA400"/>
    <x v="72"/>
    <d v="2013-07-29T00:00:00"/>
    <n v="643219"/>
    <n v="179965"/>
    <n v="0"/>
    <n v="7"/>
    <n v="-1"/>
    <n v="15"/>
    <n v="7.2"/>
    <n v="38.1"/>
    <n v="0.1"/>
    <n v="0.1"/>
    <s v="Clara"/>
    <n v="367"/>
    <n v="342"/>
    <n v="14"/>
    <n v="1"/>
    <n v="19"/>
    <n v="22"/>
    <n v="1"/>
    <n v="3"/>
    <n v="-1"/>
    <n v="169"/>
    <n v="90"/>
    <n v="5"/>
    <n v="367"/>
    <n v="1.3"/>
    <n v="342"/>
    <n v="1"/>
    <n v="19"/>
    <n v="0.42222222222222161"/>
    <n v="22"/>
    <n v="0.73333333333333339"/>
    <n v="14"/>
    <n v="0.93333333333333335"/>
    <n v="1"/>
    <n v="0.10000000000000014"/>
    <n v="0"/>
    <x v="7"/>
  </r>
  <r>
    <s v="SHELL"/>
    <s v="DIWA3"/>
    <d v="2011-04-11T00:00:00"/>
    <s v="SIN"/>
    <s v="UPA400"/>
    <x v="72"/>
    <d v="2012-06-15T00:00:00"/>
    <n v="563209"/>
    <n v="111460"/>
    <n v="0"/>
    <n v="6.6"/>
    <n v="0"/>
    <n v="21.6"/>
    <n v="7.1"/>
    <n v="35.200000000000003"/>
    <m/>
    <n v="-1"/>
    <s v="Oscura"/>
    <n v="104.2"/>
    <n v="99.6"/>
    <n v="6.4"/>
    <n v="5"/>
    <n v="17.5"/>
    <n v="17.8"/>
    <n v="0.9"/>
    <n v="0"/>
    <n v="0"/>
    <n v="210.3"/>
    <n v="40.6"/>
    <n v="11.6"/>
    <n v="104"/>
    <n v="0.34666666666667079"/>
    <n v="100"/>
    <n v="0.66666666666666452"/>
    <n v="18"/>
    <n v="0.39999999999999941"/>
    <n v="18"/>
    <n v="0.60000000000000009"/>
    <n v="6"/>
    <n v="0.40000000000000013"/>
    <n v="5"/>
    <n v="0.50000000000000011"/>
    <n v="0"/>
    <x v="8"/>
  </r>
  <r>
    <s v="CASTROL"/>
    <s v="DIWA3"/>
    <d v="2011-07-06T00:00:00"/>
    <s v="SIN"/>
    <s v="UPA400"/>
    <x v="73"/>
    <d v="2015-02-18T00:00:00"/>
    <n v="746700"/>
    <n v="33515"/>
    <n v="0"/>
    <n v="3"/>
    <m/>
    <n v="2"/>
    <n v="6.0339999999999998"/>
    <n v="29.67"/>
    <n v="1.21"/>
    <n v="0.28000000000000003"/>
    <m/>
    <n v="84"/>
    <n v="90"/>
    <n v="3"/>
    <n v="1"/>
    <n v="12"/>
    <n v="9"/>
    <n v="0"/>
    <m/>
    <n v="0"/>
    <n v="28"/>
    <n v="2"/>
    <n v="0"/>
    <n v="84"/>
    <n v="0.28000000000000369"/>
    <n v="90"/>
    <n v="0.59999999999999742"/>
    <n v="12"/>
    <n v="0.26666666666666622"/>
    <n v="9"/>
    <n v="0.30000000000000016"/>
    <n v="3"/>
    <n v="0.20000000000000018"/>
    <n v="1"/>
    <n v="0.10000000000000014"/>
    <n v="1"/>
    <x v="0"/>
  </r>
  <r>
    <s v="CASTROL"/>
    <s v="DIWA3"/>
    <d v="2011-07-06T00:00:00"/>
    <s v="SIN"/>
    <s v="UPA400"/>
    <x v="73"/>
    <d v="2014-12-23T00:00:00"/>
    <n v="738909"/>
    <n v="25724"/>
    <n v="0"/>
    <n v="3"/>
    <m/>
    <n v="1"/>
    <n v="6.1"/>
    <m/>
    <m/>
    <n v="0.27"/>
    <m/>
    <n v="77"/>
    <n v="80"/>
    <n v="4"/>
    <n v="1"/>
    <n v="10"/>
    <n v="11"/>
    <n v="1"/>
    <n v="1"/>
    <n v="1"/>
    <n v="28"/>
    <n v="4"/>
    <n v="0"/>
    <n v="77"/>
    <n v="0.25666666666667021"/>
    <n v="80"/>
    <n v="0.53333333333333033"/>
    <n v="10"/>
    <n v="0.22222222222222177"/>
    <n v="11"/>
    <n v="0.36666666666666681"/>
    <n v="4"/>
    <n v="0.26666666666666683"/>
    <n v="1"/>
    <n v="0.10000000000000014"/>
    <n v="0"/>
    <x v="1"/>
  </r>
  <r>
    <s v="CASTROL"/>
    <s v="DIWA3"/>
    <d v="2011-07-06T00:00:00"/>
    <s v="SIN"/>
    <s v="UPA400"/>
    <x v="73"/>
    <d v="2014-01-16T00:00:00"/>
    <n v="690607"/>
    <n v="143628"/>
    <n v="0"/>
    <n v="4"/>
    <m/>
    <n v="11"/>
    <n v="7.2"/>
    <n v="37.1"/>
    <n v="1"/>
    <n v="0.1"/>
    <s v="Clara"/>
    <n v="288"/>
    <n v="121"/>
    <n v="10"/>
    <n v="1"/>
    <n v="2"/>
    <n v="20"/>
    <n v="0"/>
    <n v="1"/>
    <n v="0"/>
    <n v="42"/>
    <n v="19"/>
    <n v="1"/>
    <n v="288"/>
    <n v="0.96000000000000041"/>
    <n v="121"/>
    <n v="0.80666666666666542"/>
    <n v="2"/>
    <n v="4.4444444444443953E-2"/>
    <n v="20"/>
    <n v="0.66666666666666674"/>
    <n v="10"/>
    <n v="0.66666666666666674"/>
    <n v="1"/>
    <n v="0.10000000000000014"/>
    <n v="0"/>
    <x v="2"/>
  </r>
  <r>
    <s v="CASTROL"/>
    <s v="DIWA3"/>
    <d v="2011-07-06T00:00:00"/>
    <s v="SIN"/>
    <s v="UPA400"/>
    <x v="73"/>
    <d v="2013-11-14T00:00:00"/>
    <n v="678303"/>
    <n v="131324"/>
    <n v="0"/>
    <n v="8"/>
    <n v="0"/>
    <n v="16"/>
    <n v="7.2"/>
    <n v="37.5"/>
    <n v="1.1000000000000001"/>
    <n v="0.1"/>
    <s v="Clara"/>
    <n v="831"/>
    <n v="226"/>
    <n v="21"/>
    <n v="1"/>
    <n v="39"/>
    <n v="45"/>
    <n v="0"/>
    <n v="2"/>
    <n v="0"/>
    <n v="37"/>
    <n v="23"/>
    <n v="2"/>
    <n v="831"/>
    <n v="1.5"/>
    <n v="226"/>
    <n v="1"/>
    <n v="39"/>
    <n v="0.86666666666666647"/>
    <n v="45"/>
    <n v="1"/>
    <n v="21"/>
    <n v="1"/>
    <n v="1"/>
    <n v="0.10000000000000014"/>
    <n v="0"/>
    <x v="3"/>
  </r>
  <r>
    <s v="CASTROL"/>
    <s v="DIWA3"/>
    <d v="2011-07-06T00:00:00"/>
    <s v="SIN"/>
    <s v="UPA400"/>
    <x v="73"/>
    <d v="2013-07-11T00:00:00"/>
    <n v="646081"/>
    <n v="99102"/>
    <n v="0"/>
    <n v="5"/>
    <n v="-1"/>
    <n v="16"/>
    <n v="7.2"/>
    <n v="36.700000000000003"/>
    <n v="0.4"/>
    <n v="0.1"/>
    <s v="Clara"/>
    <n v="428"/>
    <n v="127"/>
    <n v="14"/>
    <n v="1"/>
    <n v="24"/>
    <n v="26"/>
    <n v="1"/>
    <n v="1"/>
    <n v="-1"/>
    <n v="36"/>
    <n v="17"/>
    <n v="2"/>
    <n v="428"/>
    <n v="1.3"/>
    <n v="127"/>
    <n v="0.84666666666666568"/>
    <n v="24"/>
    <n v="0.53333333333333266"/>
    <n v="26"/>
    <n v="0.8666666666666667"/>
    <n v="14"/>
    <n v="0.93333333333333335"/>
    <n v="1"/>
    <n v="0.10000000000000014"/>
    <n v="0"/>
    <x v="4"/>
  </r>
  <r>
    <s v="SHELL"/>
    <s v="DIWA3"/>
    <d v="2011-07-06T00:00:00"/>
    <s v="SIN"/>
    <s v="UPA400"/>
    <x v="73"/>
    <d v="2013-04-30T00:00:00"/>
    <n v="621952"/>
    <n v="158698"/>
    <n v="0"/>
    <n v="3"/>
    <n v="0"/>
    <n v="31"/>
    <n v="7"/>
    <n v="36.9"/>
    <m/>
    <n v="0"/>
    <s v="Oscura"/>
    <n v="177.1"/>
    <n v="181"/>
    <n v="18.3"/>
    <n v="7.7"/>
    <n v="17"/>
    <n v="35.4"/>
    <n v="2"/>
    <n v="0"/>
    <n v="0"/>
    <n v="216.1"/>
    <n v="66.2"/>
    <n v="4.9000000000000004"/>
    <n v="177"/>
    <n v="0.59000000000000419"/>
    <n v="181"/>
    <n v="1"/>
    <n v="17"/>
    <n v="0.37777777777777721"/>
    <n v="35"/>
    <n v="1"/>
    <n v="18"/>
    <n v="1"/>
    <n v="8"/>
    <n v="0.8"/>
    <n v="0"/>
    <x v="5"/>
  </r>
  <r>
    <s v="CASTROL "/>
    <s v="DIWA3"/>
    <d v="2011-07-06T00:00:00"/>
    <s v="SIN"/>
    <s v="UPA400"/>
    <x v="73"/>
    <d v="2013-03-28T00:00:00"/>
    <n v="615006"/>
    <n v="68027"/>
    <n v="0"/>
    <n v="1.8"/>
    <n v="0"/>
    <n v="18"/>
    <n v="6.9"/>
    <n v="39.299999999999997"/>
    <m/>
    <n v="-1"/>
    <s v="Oscura"/>
    <n v="120.1"/>
    <n v="74.900000000000006"/>
    <n v="2.4"/>
    <n v="5.5"/>
    <n v="13.4"/>
    <n v="13.7"/>
    <n v="1.4"/>
    <n v="0"/>
    <n v="0"/>
    <n v="45.8"/>
    <n v="27"/>
    <n v="1.1000000000000001"/>
    <n v="120"/>
    <n v="0.40000000000000446"/>
    <n v="75"/>
    <n v="0.49999999999999684"/>
    <n v="13"/>
    <n v="0.28888888888888842"/>
    <n v="14"/>
    <n v="0.46666666666666679"/>
    <n v="2"/>
    <n v="0.13333333333333353"/>
    <n v="6"/>
    <n v="0.60000000000000009"/>
    <n v="0"/>
    <x v="6"/>
  </r>
  <r>
    <s v="SHELL"/>
    <s v="DIWA3"/>
    <d v="2011-07-06T00:00:00"/>
    <s v="SIN"/>
    <s v="UPA400"/>
    <x v="73"/>
    <d v="2012-12-29T00:00:00"/>
    <n v="591741"/>
    <n v="128487"/>
    <n v="0"/>
    <n v="0"/>
    <n v="0"/>
    <n v="20.399999999999999"/>
    <n v="6.9"/>
    <n v="36"/>
    <m/>
    <n v="-1"/>
    <s v="Oscura"/>
    <n v="117.4"/>
    <n v="3"/>
    <n v="5.4"/>
    <n v="8.9"/>
    <n v="0"/>
    <n v="20.3"/>
    <n v="0.8"/>
    <n v="0"/>
    <n v="0"/>
    <n v="627.5"/>
    <n v="46.5"/>
    <n v="2.8"/>
    <n v="117"/>
    <n v="0.3900000000000044"/>
    <n v="3"/>
    <n v="1.999999999999752E-2"/>
    <n v="0"/>
    <n v="-4.9266146717741321E-16"/>
    <n v="20"/>
    <n v="0.66666666666666674"/>
    <n v="5"/>
    <n v="0.33333333333333348"/>
    <n v="9"/>
    <n v="0.9"/>
    <n v="0"/>
    <x v="7"/>
  </r>
  <r>
    <s v="SHELL"/>
    <s v="DIWA3"/>
    <d v="2011-07-06T00:00:00"/>
    <s v="SIN"/>
    <s v="UPA400"/>
    <x v="73"/>
    <d v="2012-08-13T00:00:00"/>
    <n v="559515"/>
    <n v="96261"/>
    <n v="0"/>
    <n v="0"/>
    <n v="0"/>
    <n v="30.3"/>
    <n v="7.2"/>
    <n v="37.1"/>
    <m/>
    <n v="-1"/>
    <s v="Oscura"/>
    <n v="131.80000000000001"/>
    <n v="135.1"/>
    <n v="8.6999999999999993"/>
    <n v="2.2999999999999998"/>
    <n v="12.5"/>
    <n v="20.6"/>
    <n v="1.1000000000000001"/>
    <n v="1.2"/>
    <n v="0"/>
    <n v="534.4"/>
    <n v="40.700000000000003"/>
    <n v="2.1"/>
    <n v="132"/>
    <n v="0.44000000000000472"/>
    <n v="135"/>
    <n v="0.89999999999999936"/>
    <n v="13"/>
    <n v="0.28888888888888842"/>
    <n v="21"/>
    <n v="0.70000000000000007"/>
    <n v="9"/>
    <n v="0.60000000000000009"/>
    <n v="2"/>
    <n v="0.20000000000000015"/>
    <n v="0"/>
    <x v="8"/>
  </r>
  <r>
    <s v="CASTROL"/>
    <s v="DIWA3"/>
    <e v="#N/A"/>
    <e v="#N/A"/>
    <s v="UPA400"/>
    <x v="74"/>
    <d v="2015-08-27T00:00:00"/>
    <n v="823764"/>
    <n v="16590"/>
    <n v="0"/>
    <n v="6"/>
    <m/>
    <n v="1"/>
    <n v="6.8"/>
    <n v="35"/>
    <n v="1.08"/>
    <n v="0.02"/>
    <m/>
    <n v="191"/>
    <n v="160"/>
    <n v="4"/>
    <n v="1"/>
    <n v="28"/>
    <n v="9"/>
    <n v="1"/>
    <n v="1"/>
    <n v="0"/>
    <n v="30"/>
    <n v="3"/>
    <n v="1"/>
    <n v="191"/>
    <n v="0.63666666666667038"/>
    <n v="160"/>
    <n v="1"/>
    <n v="28"/>
    <n v="0.62222222222222168"/>
    <n v="9"/>
    <n v="0.30000000000000016"/>
    <n v="4"/>
    <n v="0.26666666666666683"/>
    <n v="1"/>
    <n v="0.10000000000000014"/>
    <n v="1"/>
    <x v="0"/>
  </r>
  <r>
    <s v="CASTROL"/>
    <s v="DIWA3"/>
    <d v="2011-04-27T00:00:00"/>
    <s v="SIN"/>
    <s v="UPA400"/>
    <x v="75"/>
    <d v="2016-03-04T00:00:00"/>
    <n v="870490"/>
    <n v="65109"/>
    <n v="0"/>
    <n v="3"/>
    <m/>
    <n v="1"/>
    <n v="6.9"/>
    <m/>
    <m/>
    <n v="0.03"/>
    <s v="Clara"/>
    <n v="57"/>
    <n v="67"/>
    <n v="0"/>
    <n v="0"/>
    <n v="4"/>
    <n v="6"/>
    <n v="0"/>
    <n v="0"/>
    <n v="0"/>
    <n v="32"/>
    <n v="3"/>
    <n v="1"/>
    <n v="57"/>
    <n v="0.19000000000000361"/>
    <n v="67"/>
    <n v="0.4466666666666636"/>
    <n v="4"/>
    <n v="8.8888888888888407E-2"/>
    <n v="6"/>
    <n v="0.20000000000000018"/>
    <n v="0"/>
    <n v="1.9428902930940239E-16"/>
    <n v="0"/>
    <n v="1.3877787807814457E-16"/>
    <n v="1"/>
    <x v="0"/>
  </r>
  <r>
    <s v="CASTROL"/>
    <s v="DIWA3"/>
    <d v="2011-04-27T00:00:00"/>
    <s v="SIN"/>
    <s v="UPA400"/>
    <x v="75"/>
    <d v="2015-08-26T00:00:00"/>
    <n v="821402"/>
    <n v="16021"/>
    <n v="0"/>
    <n v="2"/>
    <m/>
    <n v="1"/>
    <n v="6.8"/>
    <n v="34"/>
    <n v="1.2"/>
    <n v="0"/>
    <m/>
    <n v="30"/>
    <n v="39"/>
    <n v="1"/>
    <n v="0"/>
    <n v="3"/>
    <n v="4"/>
    <n v="0"/>
    <n v="0"/>
    <n v="0"/>
    <n v="26"/>
    <n v="2"/>
    <n v="0"/>
    <n v="30"/>
    <n v="0.10000000000000378"/>
    <n v="39"/>
    <n v="0.25999999999999729"/>
    <n v="3"/>
    <n v="6.666666666666618E-2"/>
    <n v="4"/>
    <n v="0.13333333333333353"/>
    <n v="1"/>
    <n v="6.666666666666686E-2"/>
    <n v="0"/>
    <n v="1.3877787807814457E-16"/>
    <n v="0"/>
    <x v="1"/>
  </r>
  <r>
    <s v="SHELL"/>
    <s v="DIWA3"/>
    <d v="2011-04-27T00:00:00"/>
    <s v="SIN"/>
    <s v="UPA400"/>
    <x v="75"/>
    <d v="2015-03-30T00:00:00"/>
    <n v="730658"/>
    <n v="42772"/>
    <n v="0"/>
    <n v="5"/>
    <m/>
    <n v="1"/>
    <n v="5.8"/>
    <m/>
    <m/>
    <n v="0.28000000000000003"/>
    <m/>
    <n v="183"/>
    <n v="104"/>
    <n v="0"/>
    <n v="0"/>
    <n v="12"/>
    <n v="9"/>
    <n v="0"/>
    <n v="0"/>
    <n v="0"/>
    <n v="34"/>
    <n v="6"/>
    <n v="1"/>
    <n v="183"/>
    <n v="0.61000000000000398"/>
    <n v="104"/>
    <n v="0.69333333333333136"/>
    <n v="12"/>
    <n v="0.26666666666666622"/>
    <n v="9"/>
    <n v="0.30000000000000016"/>
    <n v="0"/>
    <n v="1.9428902930940239E-16"/>
    <n v="0"/>
    <n v="1.3877787807814457E-16"/>
    <n v="0"/>
    <x v="2"/>
  </r>
  <r>
    <s v="CASTROL"/>
    <s v="DIWA3"/>
    <d v="2011-04-27T00:00:00"/>
    <s v="SIN"/>
    <s v="UPA400"/>
    <x v="75"/>
    <d v="2015-02-17T00:00:00"/>
    <n v="723993"/>
    <n v="36107"/>
    <n v="0"/>
    <n v="4"/>
    <m/>
    <n v="3"/>
    <n v="5.98"/>
    <n v="28.1"/>
    <n v="1.29"/>
    <n v="0.28999999999999998"/>
    <m/>
    <n v="78"/>
    <n v="65"/>
    <n v="2"/>
    <n v="0"/>
    <n v="10"/>
    <n v="7"/>
    <n v="0"/>
    <m/>
    <n v="0"/>
    <n v="30"/>
    <n v="2"/>
    <n v="1"/>
    <n v="78"/>
    <n v="0.26000000000000356"/>
    <n v="65"/>
    <n v="0.4333333333333303"/>
    <n v="10"/>
    <n v="0.22222222222222177"/>
    <n v="7"/>
    <n v="0.2333333333333335"/>
    <n v="2"/>
    <n v="0.13333333333333353"/>
    <n v="0"/>
    <n v="1.3877787807814457E-16"/>
    <n v="0"/>
    <x v="3"/>
  </r>
  <r>
    <s v="CASTROL"/>
    <s v="DIWA3"/>
    <d v="2011-04-27T00:00:00"/>
    <s v="SIN"/>
    <s v="UPA400"/>
    <x v="75"/>
    <d v="2014-12-17T00:00:00"/>
    <n v="749886"/>
    <n v="62000"/>
    <n v="0"/>
    <n v="2"/>
    <m/>
    <n v="1"/>
    <n v="5.8"/>
    <m/>
    <m/>
    <n v="0.14000000000000001"/>
    <m/>
    <n v="90"/>
    <n v="87"/>
    <n v="3"/>
    <n v="0"/>
    <n v="8"/>
    <n v="8"/>
    <n v="0"/>
    <n v="1"/>
    <n v="1"/>
    <n v="34"/>
    <n v="6"/>
    <n v="1"/>
    <n v="90"/>
    <n v="0.30000000000000382"/>
    <n v="87"/>
    <n v="0.5799999999999973"/>
    <n v="8"/>
    <n v="0.17777777777777731"/>
    <n v="8"/>
    <n v="0.26666666666666683"/>
    <n v="3"/>
    <n v="0.20000000000000018"/>
    <n v="0"/>
    <n v="1.3877787807814457E-16"/>
    <n v="0"/>
    <x v="4"/>
  </r>
  <r>
    <s v="CASTROL"/>
    <s v="DIWA3"/>
    <d v="2011-04-27T00:00:00"/>
    <s v="SIN"/>
    <s v="UPA400"/>
    <x v="75"/>
    <d v="2013-12-31T00:00:00"/>
    <n v="661014"/>
    <n v="129182"/>
    <n v="0"/>
    <n v="7"/>
    <m/>
    <n v="6"/>
    <n v="7.3"/>
    <n v="37.5"/>
    <n v="0"/>
    <n v="0.1"/>
    <s v="Clara"/>
    <n v="198"/>
    <n v="165"/>
    <n v="5"/>
    <n v="1"/>
    <n v="29"/>
    <n v="14"/>
    <n v="0"/>
    <n v="1"/>
    <n v="0"/>
    <n v="48"/>
    <n v="19"/>
    <n v="2"/>
    <n v="198"/>
    <n v="0.66000000000000347"/>
    <n v="165"/>
    <n v="1"/>
    <n v="29"/>
    <n v="0.64444444444444393"/>
    <n v="14"/>
    <n v="0.46666666666666679"/>
    <n v="5"/>
    <n v="0.33333333333333348"/>
    <n v="1"/>
    <n v="0.10000000000000014"/>
    <n v="0"/>
    <x v="5"/>
  </r>
  <r>
    <s v="CASTROL"/>
    <s v="DIWA3"/>
    <d v="2011-04-27T00:00:00"/>
    <s v="SIN"/>
    <s v="UPA400"/>
    <x v="75"/>
    <d v="2013-09-20T00:00:00"/>
    <n v="632906"/>
    <n v="101074"/>
    <n v="0"/>
    <n v="6"/>
    <n v="0"/>
    <n v="6"/>
    <n v="7.2"/>
    <n v="37.4"/>
    <n v="0.1"/>
    <n v="0.1"/>
    <s v="Clara"/>
    <n v="133"/>
    <n v="118"/>
    <n v="6"/>
    <n v="1"/>
    <n v="22"/>
    <n v="12"/>
    <n v="0"/>
    <n v="1"/>
    <n v="0"/>
    <n v="45"/>
    <n v="19"/>
    <n v="1"/>
    <n v="133"/>
    <n v="0.44333333333333808"/>
    <n v="118"/>
    <n v="0.78666666666666529"/>
    <n v="22"/>
    <n v="0.48888888888888821"/>
    <n v="12"/>
    <n v="0.40000000000000013"/>
    <n v="6"/>
    <n v="0.40000000000000013"/>
    <n v="1"/>
    <n v="0.10000000000000014"/>
    <n v="0"/>
    <x v="6"/>
  </r>
  <r>
    <s v="CASTROL"/>
    <s v="DIWA3"/>
    <d v="2011-04-27T00:00:00"/>
    <s v="SIN"/>
    <s v="UPA400"/>
    <x v="75"/>
    <d v="2013-05-31T00:00:00"/>
    <n v="600614"/>
    <n v="68782"/>
    <n v="0"/>
    <n v="32.6"/>
    <n v="0"/>
    <n v="9.3000000000000007"/>
    <n v="8"/>
    <n v="39"/>
    <m/>
    <n v="-1"/>
    <s v="Oscura"/>
    <n v="135.6"/>
    <n v="113.2"/>
    <n v="4.0999999999999996"/>
    <n v="4.3"/>
    <n v="16.2"/>
    <n v="17.100000000000001"/>
    <n v="0.9"/>
    <n v="0"/>
    <n v="0"/>
    <n v="124.2"/>
    <n v="25"/>
    <n v="6"/>
    <n v="136"/>
    <n v="0.45333333333333814"/>
    <n v="113"/>
    <n v="0.75333333333333174"/>
    <n v="16"/>
    <n v="0.35555555555555501"/>
    <n v="17"/>
    <n v="0.56666666666666676"/>
    <n v="4"/>
    <n v="0.26666666666666683"/>
    <n v="4"/>
    <n v="0.40000000000000013"/>
    <n v="0"/>
    <x v="7"/>
  </r>
  <r>
    <s v="CASTROL "/>
    <s v="DIWA3"/>
    <d v="2011-04-27T00:00:00"/>
    <s v="SIN"/>
    <s v="UPA400"/>
    <x v="75"/>
    <d v="2013-01-29T00:00:00"/>
    <n v="569847"/>
    <n v="38013"/>
    <n v="0"/>
    <n v="0"/>
    <n v="0"/>
    <n v="3.7"/>
    <n v="6.9"/>
    <n v="37.200000000000003"/>
    <m/>
    <n v="-1"/>
    <s v="Oscura"/>
    <n v="35.4"/>
    <n v="24"/>
    <n v="0.6"/>
    <n v="0.4"/>
    <n v="5"/>
    <n v="9.9"/>
    <n v="1.8"/>
    <n v="0"/>
    <n v="0"/>
    <n v="71.099999999999994"/>
    <n v="34.700000000000003"/>
    <n v="1.1000000000000001"/>
    <n v="35"/>
    <n v="0.11666666666667042"/>
    <n v="24"/>
    <n v="0.15999999999999748"/>
    <n v="5"/>
    <n v="0.11111111111111063"/>
    <n v="10"/>
    <n v="0.33339999999999997"/>
    <n v="1"/>
    <n v="6.666666666666686E-2"/>
    <n v="0"/>
    <n v="1.3877787807814457E-16"/>
    <n v="0"/>
    <x v="8"/>
  </r>
  <r>
    <s v="SHELL"/>
    <s v="DIWA3"/>
    <d v="2011-04-27T00:00:00"/>
    <s v="SIN"/>
    <s v="UPA400"/>
    <x v="75"/>
    <d v="2012-12-04T00:00:00"/>
    <n v="588027"/>
    <n v="41048"/>
    <n v="0"/>
    <n v="0"/>
    <n v="0"/>
    <n v="16.899999999999999"/>
    <n v="6.8"/>
    <n v="40.200000000000003"/>
    <m/>
    <n v="-1"/>
    <s v="Oscura"/>
    <n v="159.9"/>
    <n v="26.5"/>
    <n v="3.4"/>
    <n v="0.9"/>
    <n v="2.6"/>
    <n v="17.8"/>
    <n v="0"/>
    <n v="4.3"/>
    <n v="0"/>
    <n v="27"/>
    <n v="36.5"/>
    <n v="0.2"/>
    <n v="160"/>
    <n v="0.5333333333333381"/>
    <n v="27"/>
    <n v="0.17999999999999744"/>
    <n v="3"/>
    <n v="6.666666666666618E-2"/>
    <n v="18"/>
    <n v="0.60000000000000009"/>
    <n v="3"/>
    <n v="0.20000000000000018"/>
    <n v="1"/>
    <n v="0.10000000000000014"/>
    <n v="0"/>
    <x v="9"/>
  </r>
  <r>
    <m/>
    <s v="DIWA3"/>
    <d v="2014-12-31T00:00:00"/>
    <s v="SIN"/>
    <s v="UPA400"/>
    <x v="76"/>
    <d v="2015-10-31T00:00:00"/>
    <n v="811841"/>
    <n v="44225"/>
    <n v="0"/>
    <n v="11"/>
    <m/>
    <n v="2"/>
    <n v="5.9"/>
    <m/>
    <m/>
    <n v="7.0000000000000007E-2"/>
    <m/>
    <n v="37"/>
    <n v="287"/>
    <n v="0"/>
    <n v="1"/>
    <n v="10"/>
    <n v="3"/>
    <n v="1"/>
    <n v="3"/>
    <n v="0"/>
    <n v="38"/>
    <n v="5"/>
    <n v="1"/>
    <n v="37"/>
    <n v="0.12333333333333707"/>
    <n v="287"/>
    <n v="1"/>
    <n v="10"/>
    <n v="0.22222222222222177"/>
    <n v="3"/>
    <n v="0.1000000000000002"/>
    <n v="0"/>
    <n v="1.9428902930940239E-16"/>
    <n v="1"/>
    <n v="0.10000000000000014"/>
    <n v="1"/>
    <x v="0"/>
  </r>
  <r>
    <s v="SHELL"/>
    <s v="DIWA3"/>
    <d v="2014-12-31T00:00:00"/>
    <s v="SIN"/>
    <s v="UPA400"/>
    <x v="76"/>
    <d v="2015-02-23T00:00:00"/>
    <n v="776711"/>
    <n v="34274"/>
    <n v="0"/>
    <n v="5"/>
    <m/>
    <n v="2"/>
    <n v="6.1219999999999999"/>
    <n v="28.79"/>
    <n v="1.18"/>
    <n v="0.52"/>
    <m/>
    <n v="100"/>
    <n v="163"/>
    <n v="3"/>
    <n v="1"/>
    <n v="7"/>
    <n v="10"/>
    <n v="0"/>
    <m/>
    <n v="0"/>
    <n v="33"/>
    <n v="4"/>
    <n v="1"/>
    <n v="100"/>
    <n v="0.33333333333333737"/>
    <n v="163"/>
    <n v="1"/>
    <n v="7"/>
    <n v="0.15555555555555509"/>
    <n v="10"/>
    <n v="0.33339999999999997"/>
    <n v="3"/>
    <n v="0.20000000000000018"/>
    <n v="1"/>
    <n v="0.10000000000000014"/>
    <n v="0"/>
    <x v="1"/>
  </r>
  <r>
    <s v="CASTROL"/>
    <s v="DIWA3"/>
    <d v="2014-12-31T00:00:00"/>
    <s v="SIN"/>
    <s v="UPA400"/>
    <x v="76"/>
    <d v="2015-02-17T00:00:00"/>
    <n v="764993"/>
    <n v="49832"/>
    <n v="0"/>
    <n v="3"/>
    <m/>
    <n v="1"/>
    <n v="6.0839999999999996"/>
    <n v="28.39"/>
    <n v="1.29"/>
    <n v="0.2"/>
    <m/>
    <n v="91"/>
    <n v="127"/>
    <n v="2"/>
    <n v="1"/>
    <n v="6"/>
    <n v="9"/>
    <n v="0"/>
    <m/>
    <n v="0"/>
    <n v="30"/>
    <n v="2"/>
    <n v="0"/>
    <n v="91"/>
    <n v="0.30333333333333717"/>
    <n v="127"/>
    <n v="0.84666666666666568"/>
    <n v="6"/>
    <n v="0.13333333333333286"/>
    <n v="9"/>
    <n v="0.30000000000000016"/>
    <n v="2"/>
    <n v="0.13333333333333353"/>
    <n v="1"/>
    <n v="0.10000000000000014"/>
    <n v="0"/>
    <x v="2"/>
  </r>
  <r>
    <s v="SHELL"/>
    <s v="DIWA3"/>
    <d v="2014-12-31T00:00:00"/>
    <s v="CON"/>
    <s v="UPA400"/>
    <x v="76"/>
    <d v="2014-12-18T00:00:00"/>
    <n v="767236"/>
    <n v="24799"/>
    <n v="0"/>
    <n v="4"/>
    <m/>
    <n v="1"/>
    <n v="6.3"/>
    <m/>
    <m/>
    <n v="0.48"/>
    <m/>
    <n v="80"/>
    <n v="135"/>
    <n v="4"/>
    <n v="1"/>
    <n v="5"/>
    <n v="12"/>
    <n v="1"/>
    <n v="1"/>
    <n v="0"/>
    <n v="42"/>
    <n v="6"/>
    <n v="1"/>
    <n v="80"/>
    <n v="0.26666666666667027"/>
    <n v="135"/>
    <n v="0.89999999999999936"/>
    <n v="5"/>
    <n v="0.11111111111111063"/>
    <n v="12"/>
    <n v="0.40000000000000013"/>
    <n v="4"/>
    <n v="0.26666666666666683"/>
    <n v="1"/>
    <n v="0.10000000000000014"/>
    <n v="0"/>
    <x v="3"/>
  </r>
  <r>
    <s v="CASTROL"/>
    <s v="DIWA3"/>
    <d v="2014-12-31T00:00:00"/>
    <s v="CON"/>
    <s v="UPA400"/>
    <x v="76"/>
    <d v="2014-08-29T00:00:00"/>
    <n v="736854"/>
    <n v="102652"/>
    <n v="0"/>
    <n v="9"/>
    <m/>
    <n v="7"/>
    <n v="7"/>
    <n v="36.1"/>
    <n v="1.2"/>
    <n v="7.0000000000000007E-2"/>
    <m/>
    <n v="260"/>
    <n v="410"/>
    <n v="16"/>
    <n v="2"/>
    <n v="18"/>
    <n v="17"/>
    <n v="1"/>
    <n v="4"/>
    <n v="1"/>
    <n v="53"/>
    <n v="23"/>
    <n v="4"/>
    <n v="260"/>
    <n v="0.86666666666666803"/>
    <n v="410"/>
    <n v="1"/>
    <n v="18"/>
    <n v="0.39999999999999941"/>
    <n v="17"/>
    <n v="0.56666666666666676"/>
    <n v="16"/>
    <n v="1"/>
    <n v="2"/>
    <n v="0.20000000000000015"/>
    <n v="0"/>
    <x v="4"/>
  </r>
  <r>
    <s v="CASTROL"/>
    <s v="DIWA3"/>
    <d v="2014-12-31T00:00:00"/>
    <s v="CON"/>
    <s v="UPA400"/>
    <x v="76"/>
    <d v="2014-03-29T00:00:00"/>
    <n v="695004"/>
    <n v="60802"/>
    <n v="0"/>
    <n v="5"/>
    <m/>
    <n v="3"/>
    <n v="7.2"/>
    <n v="36.299999999999997"/>
    <n v="0.62"/>
    <n v="7.0000000000000007E-2"/>
    <s v=""/>
    <n v="203"/>
    <n v="144"/>
    <n v="4"/>
    <n v="1"/>
    <n v="8"/>
    <n v="15"/>
    <n v="0"/>
    <n v="1"/>
    <n v="0"/>
    <n v="46"/>
    <n v="27"/>
    <n v="5"/>
    <n v="203"/>
    <n v="0.67666666666666997"/>
    <n v="144"/>
    <n v="0.95999999999999974"/>
    <n v="8"/>
    <n v="0.17777777777777731"/>
    <n v="15"/>
    <n v="0.50000000000000011"/>
    <n v="4"/>
    <n v="0.26666666666666683"/>
    <n v="1"/>
    <n v="0.10000000000000014"/>
    <n v="0"/>
    <x v="5"/>
  </r>
  <r>
    <s v="CASTROL"/>
    <s v="DIWA3"/>
    <d v="2014-12-31T00:00:00"/>
    <s v="CON"/>
    <s v="UPA400"/>
    <x v="76"/>
    <d v="2013-12-11T00:00:00"/>
    <n v="663724"/>
    <n v="29522"/>
    <n v="0"/>
    <n v="3"/>
    <n v="0"/>
    <n v="3"/>
    <n v="7.2"/>
    <n v="37.6"/>
    <n v="0.9"/>
    <n v="0.1"/>
    <s v="Clara"/>
    <n v="92"/>
    <n v="82"/>
    <n v="3"/>
    <n v="0"/>
    <n v="5"/>
    <n v="11"/>
    <n v="0"/>
    <n v="0"/>
    <n v="0"/>
    <n v="48"/>
    <n v="26"/>
    <n v="4"/>
    <n v="92"/>
    <n v="0.30666666666667053"/>
    <n v="82"/>
    <n v="0.54666666666666375"/>
    <n v="5"/>
    <n v="0.11111111111111063"/>
    <n v="11"/>
    <n v="0.36666666666666681"/>
    <n v="3"/>
    <n v="0.20000000000000018"/>
    <n v="0"/>
    <n v="1.3877787807814457E-16"/>
    <n v="0"/>
    <x v="6"/>
  </r>
  <r>
    <s v="CASTROL"/>
    <s v="DIWA3"/>
    <d v="2014-12-31T00:00:00"/>
    <s v="CON"/>
    <s v="UPA400"/>
    <x v="76"/>
    <d v="2013-08-22T00:00:00"/>
    <n v="634202"/>
    <n v="176679"/>
    <n v="0"/>
    <n v="7"/>
    <n v="-1"/>
    <n v="11"/>
    <n v="7.2"/>
    <n v="38.200000000000003"/>
    <n v="0.2"/>
    <n v="0.1"/>
    <s v="Clara"/>
    <n v="559"/>
    <n v="239"/>
    <n v="12"/>
    <n v="1"/>
    <n v="17"/>
    <n v="29"/>
    <n v="1"/>
    <n v="2"/>
    <n v="-1"/>
    <n v="142"/>
    <n v="91"/>
    <n v="18"/>
    <n v="559"/>
    <n v="1.5"/>
    <n v="239"/>
    <n v="1"/>
    <n v="17"/>
    <n v="0.37777777777777721"/>
    <n v="29"/>
    <n v="0.96666666666666667"/>
    <n v="12"/>
    <n v="0.8"/>
    <n v="1"/>
    <n v="0.10000000000000014"/>
    <n v="0"/>
    <x v="7"/>
  </r>
  <r>
    <s v="CASTROL"/>
    <s v="DIWA3"/>
    <d v="2014-12-31T00:00:00"/>
    <s v="CON"/>
    <s v="UPA400"/>
    <x v="76"/>
    <d v="2013-04-26T00:00:00"/>
    <n v="601649"/>
    <n v="144156"/>
    <n v="0"/>
    <n v="4.2"/>
    <n v="0"/>
    <n v="17"/>
    <n v="6.9"/>
    <n v="38"/>
    <m/>
    <n v="-1"/>
    <s v="Oscura"/>
    <n v="183.4"/>
    <n v="136"/>
    <n v="12.2"/>
    <n v="7.5"/>
    <n v="17.2"/>
    <n v="32.700000000000003"/>
    <n v="0.9"/>
    <n v="0"/>
    <n v="0"/>
    <n v="238.2"/>
    <n v="63"/>
    <n v="13.8"/>
    <n v="183"/>
    <n v="0.61000000000000398"/>
    <n v="136"/>
    <n v="0.90666666666666607"/>
    <n v="17"/>
    <n v="0.37777777777777721"/>
    <n v="33"/>
    <n v="1"/>
    <n v="12"/>
    <n v="0.8"/>
    <n v="8"/>
    <n v="0.8"/>
    <n v="0"/>
    <x v="8"/>
  </r>
  <r>
    <s v="CASTROL"/>
    <s v="DIWA3"/>
    <d v="2014-12-31T00:00:00"/>
    <s v="CON"/>
    <s v="UPA400"/>
    <x v="76"/>
    <d v="2012-12-13T00:00:00"/>
    <n v="568948"/>
    <n v="113651"/>
    <n v="0"/>
    <n v="0"/>
    <n v="0"/>
    <n v="21.6"/>
    <n v="7"/>
    <n v="38.799999999999997"/>
    <m/>
    <n v="-1"/>
    <s v="Oscura"/>
    <n v="0"/>
    <n v="65.900000000000006"/>
    <n v="9.8000000000000007"/>
    <n v="6"/>
    <n v="0.8"/>
    <n v="40.1"/>
    <n v="1.6"/>
    <n v="3"/>
    <n v="0"/>
    <n v="430.9"/>
    <n v="32.9"/>
    <n v="18.3"/>
    <n v="0"/>
    <n v="3.8380756905986857E-15"/>
    <n v="66"/>
    <n v="0.43999999999999695"/>
    <n v="1"/>
    <n v="2.222222222222173E-2"/>
    <n v="40"/>
    <n v="1"/>
    <n v="10"/>
    <n v="0.66666666666666674"/>
    <n v="6"/>
    <n v="0.60000000000000009"/>
    <n v="0"/>
    <x v="9"/>
  </r>
  <r>
    <s v="CASTROL"/>
    <s v="DIWA3"/>
    <d v="2010-08-10T00:00:00"/>
    <s v="SIN"/>
    <s v="UPA400"/>
    <x v="77"/>
    <d v="2016-03-09T00:00:00"/>
    <n v="828127"/>
    <n v="29493"/>
    <n v="0"/>
    <n v="4"/>
    <m/>
    <n v="2"/>
    <n v="6.8"/>
    <m/>
    <m/>
    <n v="0"/>
    <s v="Clara"/>
    <n v="56"/>
    <n v="76"/>
    <n v="4"/>
    <n v="0"/>
    <n v="4"/>
    <n v="7"/>
    <n v="0"/>
    <n v="0"/>
    <n v="0"/>
    <n v="34"/>
    <n v="5"/>
    <n v="0"/>
    <n v="56"/>
    <n v="0.18666666666667028"/>
    <n v="76"/>
    <n v="0.50666666666666349"/>
    <n v="4"/>
    <n v="8.8888888888888407E-2"/>
    <n v="7"/>
    <n v="0.2333333333333335"/>
    <n v="4"/>
    <n v="0.26666666666666683"/>
    <n v="0"/>
    <n v="1.3877787807814457E-16"/>
    <n v="1"/>
    <x v="0"/>
  </r>
  <r>
    <m/>
    <s v="DIWA3"/>
    <d v="2010-08-10T00:00:00"/>
    <s v="SIN"/>
    <s v="UPA400"/>
    <x v="77"/>
    <d v="2015-11-11T00:00:00"/>
    <n v="798769"/>
    <n v="85584"/>
    <n v="0"/>
    <n v="3"/>
    <m/>
    <n v="2"/>
    <n v="6"/>
    <m/>
    <m/>
    <n v="0.09"/>
    <m/>
    <n v="84"/>
    <n v="110"/>
    <n v="2"/>
    <n v="1"/>
    <n v="6"/>
    <n v="9"/>
    <n v="0"/>
    <n v="1"/>
    <n v="1"/>
    <n v="34"/>
    <n v="12"/>
    <n v="0"/>
    <n v="84"/>
    <n v="0.28000000000000369"/>
    <n v="110"/>
    <n v="0.73333333333333162"/>
    <n v="6"/>
    <n v="0.13333333333333286"/>
    <n v="9"/>
    <n v="0.30000000000000016"/>
    <n v="2"/>
    <n v="0.13333333333333353"/>
    <n v="1"/>
    <n v="0.10000000000000014"/>
    <n v="0"/>
    <x v="1"/>
  </r>
  <r>
    <m/>
    <s v="DIWA3"/>
    <d v="2010-08-10T00:00:00"/>
    <s v="SIN"/>
    <s v="UPA400"/>
    <x v="77"/>
    <d v="2015-05-13T00:00:00"/>
    <n v="759830"/>
    <n v="46645"/>
    <n v="0"/>
    <n v="4"/>
    <m/>
    <n v="1"/>
    <n v="5.8"/>
    <m/>
    <m/>
    <n v="0.33"/>
    <m/>
    <n v="95"/>
    <n v="76"/>
    <n v="7"/>
    <n v="0"/>
    <n v="13"/>
    <n v="10"/>
    <n v="1"/>
    <n v="1"/>
    <n v="1"/>
    <n v="31"/>
    <n v="3"/>
    <n v="0"/>
    <n v="95"/>
    <n v="0.31666666666667059"/>
    <n v="76"/>
    <n v="0.50666666666666349"/>
    <n v="13"/>
    <n v="0.28888888888888842"/>
    <n v="10"/>
    <n v="0.33339999999999997"/>
    <n v="7"/>
    <n v="0.46666666666666679"/>
    <n v="0"/>
    <n v="1.3877787807814457E-16"/>
    <n v="0"/>
    <x v="2"/>
  </r>
  <r>
    <s v="CASTROL"/>
    <s v="DIWA3"/>
    <d v="2010-08-10T00:00:00"/>
    <s v="SIN"/>
    <s v="UPA400"/>
    <x v="77"/>
    <d v="2015-02-17T00:00:00"/>
    <n v="783454"/>
    <n v="53467"/>
    <n v="0"/>
    <n v="3"/>
    <m/>
    <n v="3"/>
    <n v="5.98"/>
    <n v="28.36"/>
    <n v="1.18"/>
    <n v="0.1"/>
    <m/>
    <n v="117"/>
    <n v="132"/>
    <n v="2"/>
    <n v="1"/>
    <n v="9"/>
    <n v="11"/>
    <n v="0"/>
    <m/>
    <n v="0"/>
    <n v="32"/>
    <n v="5"/>
    <n v="1"/>
    <n v="117"/>
    <n v="0.3900000000000044"/>
    <n v="132"/>
    <n v="0.87999999999999923"/>
    <n v="9"/>
    <n v="0.19999999999999954"/>
    <n v="11"/>
    <n v="0.36666666666666681"/>
    <n v="2"/>
    <n v="0.13333333333333353"/>
    <n v="1"/>
    <n v="0.10000000000000014"/>
    <n v="0"/>
    <x v="3"/>
  </r>
  <r>
    <s v="SHELL"/>
    <s v="DIWA3"/>
    <d v="2010-08-10T00:00:00"/>
    <s v="SIN"/>
    <s v="UPA400"/>
    <x v="77"/>
    <d v="2014-04-03T00:00:00"/>
    <n v="698369"/>
    <n v="33206"/>
    <n v="0"/>
    <n v="3"/>
    <m/>
    <n v="3"/>
    <n v="6.3"/>
    <s v=""/>
    <s v=""/>
    <n v="0.86"/>
    <s v=""/>
    <n v="101"/>
    <n v="136"/>
    <n v="3"/>
    <n v="1"/>
    <n v="13"/>
    <n v="13"/>
    <n v="1"/>
    <n v="1"/>
    <n v="1"/>
    <n v="40"/>
    <n v="13"/>
    <n v="1"/>
    <n v="101"/>
    <n v="0.33666666666667072"/>
    <n v="136"/>
    <n v="0.90666666666666607"/>
    <n v="13"/>
    <n v="0.28888888888888842"/>
    <n v="13"/>
    <n v="0.43333333333333346"/>
    <n v="3"/>
    <n v="0.20000000000000018"/>
    <n v="1"/>
    <n v="0.10000000000000014"/>
    <n v="0"/>
    <x v="4"/>
  </r>
  <r>
    <s v="SHELL"/>
    <s v="DIWA3"/>
    <d v="2010-08-10T00:00:00"/>
    <s v="SIN"/>
    <s v="UPA400"/>
    <x v="77"/>
    <d v="2013-12-06T00:00:00"/>
    <n v="665163"/>
    <n v="184361"/>
    <n v="0"/>
    <n v="10"/>
    <n v="0"/>
    <n v="8"/>
    <n v="7.2"/>
    <n v="38"/>
    <n v="0.5"/>
    <n v="0.1"/>
    <s v="Clara"/>
    <n v="383"/>
    <n v="202"/>
    <n v="11"/>
    <n v="1"/>
    <n v="26"/>
    <n v="22"/>
    <n v="0"/>
    <n v="1"/>
    <n v="0"/>
    <n v="93"/>
    <n v="70"/>
    <n v="3"/>
    <n v="383"/>
    <n v="1.3"/>
    <n v="202"/>
    <n v="1"/>
    <n v="26"/>
    <n v="0.57777777777777717"/>
    <n v="22"/>
    <n v="0.73333333333333339"/>
    <n v="11"/>
    <n v="0.73333333333333339"/>
    <n v="1"/>
    <n v="0.10000000000000014"/>
    <n v="0"/>
    <x v="5"/>
  </r>
  <r>
    <s v="CASTROL"/>
    <s v="DIWA3"/>
    <d v="2010-08-10T00:00:00"/>
    <s v="SIN"/>
    <s v="UPA400"/>
    <x v="77"/>
    <d v="2013-07-31T00:00:00"/>
    <n v="629803"/>
    <n v="149001"/>
    <n v="0"/>
    <n v="5"/>
    <n v="-1"/>
    <n v="7"/>
    <n v="7.2"/>
    <n v="37.700000000000003"/>
    <n v="0.3"/>
    <n v="0.1"/>
    <s v="Clara"/>
    <n v="226"/>
    <n v="135"/>
    <n v="10"/>
    <n v="0"/>
    <n v="20"/>
    <n v="15"/>
    <n v="0"/>
    <n v="1"/>
    <n v="-1"/>
    <n v="97"/>
    <n v="72"/>
    <n v="2"/>
    <n v="226"/>
    <n v="0.75333333333333585"/>
    <n v="135"/>
    <n v="0.89999999999999936"/>
    <n v="20"/>
    <n v="0.44444444444444381"/>
    <n v="15"/>
    <n v="0.50000000000000011"/>
    <n v="10"/>
    <n v="0.66666666666666674"/>
    <n v="0"/>
    <n v="1.3877787807814457E-16"/>
    <n v="0"/>
    <x v="6"/>
  </r>
  <r>
    <s v="CASTROL"/>
    <s v="DIWA3"/>
    <d v="2010-08-10T00:00:00"/>
    <s v="SIN"/>
    <s v="UPA400"/>
    <x v="77"/>
    <d v="2013-03-23T00:00:00"/>
    <n v="598088"/>
    <n v="117286"/>
    <n v="0"/>
    <n v="3.7"/>
    <n v="0"/>
    <n v="12.3"/>
    <n v="6.9"/>
    <n v="37.700000000000003"/>
    <m/>
    <n v="-1"/>
    <s v="Oscura"/>
    <n v="111.5"/>
    <n v="92.4"/>
    <n v="9.1999999999999993"/>
    <n v="1.2"/>
    <n v="19.399999999999999"/>
    <n v="20.100000000000001"/>
    <n v="2.2000000000000002"/>
    <n v="0"/>
    <n v="0"/>
    <n v="193"/>
    <n v="57.3"/>
    <n v="3.5"/>
    <n v="112"/>
    <n v="0.37333333333333762"/>
    <n v="92"/>
    <n v="0.61333333333333084"/>
    <n v="19"/>
    <n v="0.42222222222222161"/>
    <n v="20"/>
    <n v="0.66666666666666674"/>
    <n v="9"/>
    <n v="0.60000000000000009"/>
    <n v="1"/>
    <n v="0.10000000000000014"/>
    <n v="0"/>
    <x v="7"/>
  </r>
  <r>
    <s v="CASTROL"/>
    <s v="DIWA3"/>
    <d v="2010-08-10T00:00:00"/>
    <s v="SIN"/>
    <s v="UPA400"/>
    <x v="77"/>
    <d v="2012-12-06T00:00:00"/>
    <n v="567206"/>
    <n v="86404"/>
    <n v="0"/>
    <n v="0"/>
    <n v="0"/>
    <n v="8.5"/>
    <n v="7.5"/>
    <n v="38.9"/>
    <m/>
    <n v="-1"/>
    <s v="Oscura"/>
    <n v="109.6"/>
    <n v="27.3"/>
    <n v="2.9"/>
    <n v="1.2"/>
    <n v="4.0999999999999996"/>
    <n v="14.3"/>
    <n v="0.9"/>
    <n v="2.7"/>
    <n v="0"/>
    <n v="237.3"/>
    <n v="49.7"/>
    <n v="0.8"/>
    <n v="110"/>
    <n v="0.36666666666667092"/>
    <n v="27"/>
    <n v="0.17999999999999744"/>
    <n v="4"/>
    <n v="8.8888888888888407E-2"/>
    <n v="14"/>
    <n v="0.46666666666666679"/>
    <n v="3"/>
    <n v="0.20000000000000018"/>
    <n v="1"/>
    <n v="0.10000000000000014"/>
    <n v="0"/>
    <x v="8"/>
  </r>
  <r>
    <s v="CASTROL"/>
    <s v="DIWA3"/>
    <d v="2010-08-10T00:00:00"/>
    <s v="SIN"/>
    <s v="UPA400"/>
    <x v="77"/>
    <d v="2012-06-09T00:00:00"/>
    <n v="524759"/>
    <n v="43957"/>
    <n v="0"/>
    <n v="4.2"/>
    <n v="0"/>
    <n v="7.1"/>
    <n v="6.9"/>
    <n v="36.9"/>
    <m/>
    <n v="-1"/>
    <s v="Oscura"/>
    <n v="50.3"/>
    <n v="55.4"/>
    <n v="2.8"/>
    <n v="1.6"/>
    <n v="18"/>
    <n v="6.9"/>
    <n v="1.2"/>
    <n v="1.4"/>
    <n v="0"/>
    <n v="324.89999999999998"/>
    <n v="60.2"/>
    <n v="6.1"/>
    <n v="50"/>
    <n v="0.16666666666667032"/>
    <n v="55"/>
    <n v="0.36666666666666375"/>
    <n v="18"/>
    <n v="0.39999999999999941"/>
    <n v="7"/>
    <n v="0.2333333333333335"/>
    <n v="3"/>
    <n v="0.20000000000000018"/>
    <n v="2"/>
    <n v="0.20000000000000015"/>
    <n v="0"/>
    <x v="9"/>
  </r>
  <r>
    <s v="SHELL"/>
    <s v="DIWA3"/>
    <d v="2011-12-10T00:00:00"/>
    <s v="SIN"/>
    <s v="UPA400"/>
    <x v="78"/>
    <d v="2016-01-16T00:00:00"/>
    <n v="787311"/>
    <n v="46837"/>
    <n v="0"/>
    <n v="13"/>
    <m/>
    <n v="5"/>
    <n v="6.1"/>
    <m/>
    <m/>
    <n v="0.38"/>
    <m/>
    <n v="110"/>
    <n v="246"/>
    <n v="125"/>
    <n v="1"/>
    <n v="15"/>
    <n v="3"/>
    <n v="0"/>
    <n v="3"/>
    <n v="0"/>
    <n v="75"/>
    <n v="11"/>
    <n v="2"/>
    <n v="110"/>
    <n v="0.36666666666667092"/>
    <n v="246"/>
    <n v="1"/>
    <n v="15"/>
    <n v="0.33333333333333282"/>
    <n v="3"/>
    <n v="0.1000000000000002"/>
    <n v="125"/>
    <n v="1"/>
    <n v="1"/>
    <n v="0.10000000000000014"/>
    <n v="1"/>
    <x v="0"/>
  </r>
  <r>
    <m/>
    <s v="DIWA3"/>
    <d v="2011-12-10T00:00:00"/>
    <s v="SIN"/>
    <s v="UPA400"/>
    <x v="78"/>
    <d v="2015-08-26T00:00:00"/>
    <n v="751540"/>
    <n v="11074"/>
    <n v="0"/>
    <n v="6"/>
    <m/>
    <n v="3"/>
    <n v="6.4"/>
    <m/>
    <m/>
    <n v="0.36"/>
    <m/>
    <n v="35"/>
    <n v="57"/>
    <n v="93"/>
    <n v="0"/>
    <n v="5"/>
    <n v="3"/>
    <n v="1"/>
    <n v="0"/>
    <n v="0"/>
    <n v="57"/>
    <n v="5"/>
    <n v="1"/>
    <n v="35"/>
    <n v="0.11666666666667042"/>
    <n v="57"/>
    <n v="0.37999999999999706"/>
    <n v="5"/>
    <n v="0.11111111111111063"/>
    <n v="3"/>
    <n v="0.1000000000000002"/>
    <n v="93"/>
    <n v="1"/>
    <n v="0"/>
    <n v="1.3877787807814457E-16"/>
    <n v="0"/>
    <x v="1"/>
  </r>
  <r>
    <s v="SHELL"/>
    <s v="DIWA3"/>
    <d v="2011-12-10T00:00:00"/>
    <s v="SIN"/>
    <s v="UPA400"/>
    <x v="78"/>
    <d v="2015-02-03T00:00:00"/>
    <n v="779569"/>
    <n v="49582"/>
    <n v="0"/>
    <n v="3"/>
    <m/>
    <n v="3"/>
    <n v="6"/>
    <m/>
    <m/>
    <n v="0.05"/>
    <m/>
    <n v="94"/>
    <n v="110"/>
    <n v="2"/>
    <n v="0"/>
    <n v="9"/>
    <n v="12"/>
    <n v="0"/>
    <n v="1"/>
    <n v="1"/>
    <n v="34"/>
    <n v="5"/>
    <n v="1"/>
    <n v="94"/>
    <n v="0.31333333333333724"/>
    <n v="110"/>
    <n v="0.73333333333333162"/>
    <n v="9"/>
    <n v="0.19999999999999954"/>
    <n v="12"/>
    <n v="0.40000000000000013"/>
    <n v="2"/>
    <n v="0.13333333333333353"/>
    <n v="0"/>
    <n v="1.3877787807814457E-16"/>
    <n v="0"/>
    <x v="2"/>
  </r>
  <r>
    <s v="SHELL"/>
    <s v="DIWA3"/>
    <d v="2011-12-10T00:00:00"/>
    <s v="SIN"/>
    <s v="UPA400"/>
    <x v="78"/>
    <d v="2014-12-19T00:00:00"/>
    <n v="767811"/>
    <n v="37824"/>
    <n v="0"/>
    <n v="3"/>
    <m/>
    <n v="3"/>
    <n v="6.2"/>
    <m/>
    <m/>
    <n v="0.04"/>
    <m/>
    <n v="81"/>
    <n v="87"/>
    <n v="4"/>
    <n v="0"/>
    <n v="7"/>
    <n v="10"/>
    <n v="0"/>
    <n v="0"/>
    <n v="1"/>
    <n v="33"/>
    <n v="5"/>
    <n v="1"/>
    <n v="81"/>
    <n v="0.27000000000000363"/>
    <n v="87"/>
    <n v="0.5799999999999973"/>
    <n v="7"/>
    <n v="0.15555555555555509"/>
    <n v="10"/>
    <n v="0.33339999999999997"/>
    <n v="4"/>
    <n v="0.26666666666666683"/>
    <n v="0"/>
    <n v="1.3877787807814457E-16"/>
    <e v="#REF!"/>
    <x v="13"/>
  </r>
  <r>
    <s v="CASTROL"/>
    <s v="DIWA3"/>
    <d v="2011-12-10T00:00:00"/>
    <s v="SIN"/>
    <s v="UPA400"/>
    <x v="78"/>
    <d v="2014-05-23T00:00:00"/>
    <n v="712607"/>
    <n v="34406"/>
    <n v="0"/>
    <n v="4"/>
    <m/>
    <n v="2"/>
    <n v="6.4"/>
    <m/>
    <m/>
    <n v="0.82"/>
    <m/>
    <n v="94"/>
    <n v="105"/>
    <n v="4"/>
    <n v="1"/>
    <n v="7"/>
    <n v="14"/>
    <n v="0"/>
    <n v="1"/>
    <n v="0"/>
    <n v="29"/>
    <n v="3"/>
    <n v="0"/>
    <n v="94"/>
    <n v="0.31333333333333724"/>
    <n v="105"/>
    <n v="0.69999999999999807"/>
    <n v="7"/>
    <n v="0.15555555555555509"/>
    <n v="14"/>
    <n v="0.46666666666666679"/>
    <n v="4"/>
    <n v="0.26666666666666683"/>
    <n v="1"/>
    <n v="0.10000000000000014"/>
    <n v="0"/>
    <x v="13"/>
  </r>
  <r>
    <s v="CASTROL"/>
    <s v="DIWA3"/>
    <d v="2011-12-10T00:00:00"/>
    <s v="SIN"/>
    <s v="UPA400"/>
    <x v="78"/>
    <d v="2014-01-31T00:00:00"/>
    <n v="678201"/>
    <n v="143256"/>
    <n v="0"/>
    <n v="4"/>
    <m/>
    <n v="6"/>
    <n v="7.2"/>
    <n v="37.200000000000003"/>
    <n v="1"/>
    <n v="0.1"/>
    <s v="Clara"/>
    <n v="224"/>
    <n v="177"/>
    <n v="6"/>
    <n v="1"/>
    <n v="13"/>
    <n v="16"/>
    <n v="0"/>
    <n v="1"/>
    <n v="0"/>
    <n v="40"/>
    <n v="15"/>
    <n v="1"/>
    <n v="224"/>
    <n v="0.74666666666666925"/>
    <n v="177"/>
    <n v="1"/>
    <n v="13"/>
    <n v="0.28888888888888842"/>
    <n v="16"/>
    <n v="0.53333333333333344"/>
    <n v="6"/>
    <n v="0.40000000000000013"/>
    <n v="1"/>
    <n v="0.10000000000000014"/>
    <n v="0"/>
    <x v="13"/>
  </r>
  <r>
    <s v="CASTROL"/>
    <s v="DIWA3"/>
    <d v="2011-12-10T00:00:00"/>
    <s v="SIN"/>
    <s v="UPA400"/>
    <x v="78"/>
    <d v="2013-11-15T00:00:00"/>
    <n v="656599"/>
    <n v="121654"/>
    <n v="0"/>
    <n v="7"/>
    <n v="0"/>
    <n v="5"/>
    <n v="7.2"/>
    <n v="37.5"/>
    <n v="0.6"/>
    <n v="0.1"/>
    <s v="Clara"/>
    <n v="295"/>
    <n v="241"/>
    <n v="8"/>
    <n v="1"/>
    <n v="13"/>
    <n v="22"/>
    <n v="0"/>
    <n v="2"/>
    <n v="0"/>
    <n v="35"/>
    <n v="12"/>
    <n v="2"/>
    <n v="295"/>
    <n v="0.9833333333333335"/>
    <n v="241"/>
    <n v="1"/>
    <n v="13"/>
    <n v="0.28888888888888842"/>
    <n v="22"/>
    <n v="0.73333333333333339"/>
    <n v="8"/>
    <n v="0.53333333333333344"/>
    <n v="1"/>
    <n v="0.10000000000000014"/>
    <n v="0"/>
    <x v="13"/>
  </r>
  <r>
    <s v="CASTROL"/>
    <s v="DIWA3"/>
    <d v="2011-12-10T00:00:00"/>
    <s v="SIN"/>
    <s v="UPA400"/>
    <x v="78"/>
    <d v="2013-07-20T00:00:00"/>
    <n v="624623"/>
    <n v="89678"/>
    <n v="0"/>
    <n v="5"/>
    <n v="-1"/>
    <n v="5"/>
    <n v="7.2"/>
    <n v="38.6"/>
    <n v="0"/>
    <n v="0.1"/>
    <s v="Clara"/>
    <n v="225"/>
    <n v="180"/>
    <n v="6"/>
    <n v="0"/>
    <n v="11"/>
    <n v="16"/>
    <n v="0"/>
    <n v="1"/>
    <n v="-1"/>
    <n v="41"/>
    <n v="11"/>
    <n v="2"/>
    <n v="225"/>
    <n v="0.75000000000000255"/>
    <n v="180"/>
    <n v="1"/>
    <n v="11"/>
    <n v="0.24444444444444399"/>
    <n v="16"/>
    <n v="0.53333333333333344"/>
    <n v="6"/>
    <n v="0.40000000000000013"/>
    <n v="0"/>
    <n v="1.3877787807814457E-16"/>
    <n v="0"/>
    <x v="13"/>
  </r>
  <r>
    <s v="Shell ATF VM"/>
    <s v="DIWA3"/>
    <d v="2011-12-10T00:00:00"/>
    <s v="SIN"/>
    <s v="UPA400"/>
    <x v="78"/>
    <d v="2013-03-28T00:00:00"/>
    <n v="594831"/>
    <n v="59886"/>
    <n v="0"/>
    <n v="1.4"/>
    <n v="0"/>
    <n v="7.4"/>
    <n v="7"/>
    <n v="38.200000000000003"/>
    <m/>
    <n v="-1"/>
    <s v="Oscura"/>
    <n v="125.7"/>
    <n v="106.8"/>
    <n v="3.3"/>
    <n v="1.5"/>
    <n v="7.6"/>
    <n v="18.8"/>
    <n v="0.9"/>
    <n v="0"/>
    <n v="0"/>
    <n v="24.8"/>
    <n v="21.8"/>
    <n v="0"/>
    <n v="126"/>
    <n v="0.42000000000000459"/>
    <n v="107"/>
    <n v="0.71333333333333149"/>
    <n v="8"/>
    <n v="0.17777777777777731"/>
    <n v="19"/>
    <n v="0.63333333333333341"/>
    <n v="3"/>
    <n v="0.20000000000000018"/>
    <n v="2"/>
    <n v="0.20000000000000015"/>
    <n v="0"/>
    <x v="13"/>
  </r>
  <r>
    <s v="CASTROL"/>
    <s v="DIWA3"/>
    <d v="2011-07-28T00:00:00"/>
    <s v="SIN"/>
    <s v="UPA400"/>
    <x v="79"/>
    <d v="2016-03-08T00:00:00"/>
    <n v="860476"/>
    <n v="29362"/>
    <n v="0"/>
    <n v="11"/>
    <m/>
    <n v="3"/>
    <n v="6.9"/>
    <m/>
    <m/>
    <n v="0.03"/>
    <s v="Clara"/>
    <n v="272"/>
    <n v="224"/>
    <n v="13"/>
    <n v="1"/>
    <n v="33"/>
    <n v="17"/>
    <n v="1"/>
    <n v="2"/>
    <n v="0"/>
    <n v="38"/>
    <n v="8"/>
    <n v="1"/>
    <n v="272"/>
    <n v="0.90666666666666762"/>
    <n v="224"/>
    <n v="1"/>
    <n v="33"/>
    <n v="0.73333333333333295"/>
    <n v="17"/>
    <n v="0.56666666666666676"/>
    <n v="13"/>
    <n v="0.8666666666666667"/>
    <n v="1"/>
    <n v="0.10000000000000014"/>
    <n v="1"/>
    <x v="0"/>
  </r>
  <r>
    <m/>
    <s v="DIWA3"/>
    <d v="2011-07-28T00:00:00"/>
    <s v="SIN"/>
    <s v="UPA400"/>
    <x v="79"/>
    <d v="2015-11-03T00:00:00"/>
    <n v="831351"/>
    <n v="88914"/>
    <n v="0"/>
    <n v="20"/>
    <m/>
    <n v="4"/>
    <n v="5.8"/>
    <m/>
    <m/>
    <n v="0.35"/>
    <m/>
    <n v="491"/>
    <n v="463"/>
    <n v="8"/>
    <n v="2"/>
    <n v="71"/>
    <n v="30"/>
    <n v="2"/>
    <n v="5"/>
    <n v="1"/>
    <n v="43"/>
    <n v="7"/>
    <n v="2"/>
    <n v="491"/>
    <n v="1.3"/>
    <n v="463"/>
    <n v="1"/>
    <n v="71"/>
    <n v="1"/>
    <n v="30"/>
    <n v="1"/>
    <n v="8"/>
    <n v="0.53333333333333344"/>
    <n v="2"/>
    <n v="0.20000000000000015"/>
    <n v="0"/>
    <x v="1"/>
  </r>
  <r>
    <m/>
    <s v="DIWA3"/>
    <d v="2011-07-28T00:00:00"/>
    <s v="SIN"/>
    <s v="UPA400"/>
    <x v="79"/>
    <d v="2015-05-16T00:00:00"/>
    <n v="789253"/>
    <n v="46816"/>
    <n v="0"/>
    <n v="5"/>
    <m/>
    <n v="2"/>
    <n v="6"/>
    <m/>
    <m/>
    <n v="0.43"/>
    <m/>
    <n v="101"/>
    <n v="190"/>
    <n v="3"/>
    <n v="1"/>
    <n v="10"/>
    <n v="14"/>
    <n v="1"/>
    <n v="1"/>
    <n v="0"/>
    <n v="37"/>
    <n v="5"/>
    <n v="1"/>
    <n v="101"/>
    <n v="0.33666666666667072"/>
    <n v="190"/>
    <n v="1"/>
    <n v="10"/>
    <n v="0.22222222222222177"/>
    <n v="14"/>
    <n v="0.46666666666666679"/>
    <n v="3"/>
    <n v="0.20000000000000018"/>
    <n v="1"/>
    <n v="0.10000000000000014"/>
    <n v="0"/>
    <x v="2"/>
  </r>
  <r>
    <s v="CASTROL"/>
    <s v="DIWA3"/>
    <d v="2011-07-28T00:00:00"/>
    <s v="SIN"/>
    <s v="UPA400"/>
    <x v="79"/>
    <d v="2015-02-17T00:00:00"/>
    <n v="788239"/>
    <n v="43602"/>
    <n v="0"/>
    <n v="7"/>
    <m/>
    <n v="3"/>
    <n v="5.867"/>
    <n v="27.5"/>
    <n v="1.22"/>
    <n v="0.17"/>
    <m/>
    <n v="55"/>
    <n v="81"/>
    <n v="12"/>
    <n v="0"/>
    <n v="14"/>
    <n v="5"/>
    <n v="0"/>
    <m/>
    <n v="0"/>
    <n v="43"/>
    <n v="5"/>
    <n v="2"/>
    <n v="55"/>
    <n v="0.18333333333333696"/>
    <n v="81"/>
    <n v="0.53999999999999704"/>
    <n v="14"/>
    <n v="0.31111111111111062"/>
    <n v="5"/>
    <n v="0.16666666666666685"/>
    <n v="12"/>
    <n v="0.8"/>
    <n v="0"/>
    <n v="1.3877787807814457E-16"/>
    <n v="0"/>
    <x v="3"/>
  </r>
  <r>
    <s v="CASTROL"/>
    <s v="DIWA3"/>
    <d v="2011-07-28T00:00:00"/>
    <s v="SIN"/>
    <s v="UPA400"/>
    <x v="79"/>
    <d v="2014-12-17T00:00:00"/>
    <n v="714288"/>
    <n v="29651"/>
    <n v="0"/>
    <n v="2"/>
    <m/>
    <n v="3"/>
    <n v="6.2"/>
    <m/>
    <m/>
    <n v="0.41"/>
    <m/>
    <n v="77"/>
    <n v="45"/>
    <n v="3"/>
    <n v="0"/>
    <n v="3"/>
    <n v="7"/>
    <n v="0"/>
    <n v="0"/>
    <n v="0"/>
    <n v="30"/>
    <n v="7"/>
    <n v="1"/>
    <n v="77"/>
    <n v="0.25666666666667021"/>
    <n v="45"/>
    <n v="0.29999999999999721"/>
    <n v="3"/>
    <n v="6.666666666666618E-2"/>
    <n v="7"/>
    <n v="0.2333333333333335"/>
    <n v="3"/>
    <n v="0.20000000000000018"/>
    <n v="0"/>
    <n v="1.3877787807814457E-16"/>
    <n v="0"/>
    <x v="4"/>
  </r>
  <r>
    <s v="CASTROL"/>
    <s v="DIWA3"/>
    <d v="2011-07-28T00:00:00"/>
    <s v="SIN"/>
    <s v="UPA400"/>
    <x v="79"/>
    <d v="2014-08-29T00:00:00"/>
    <n v="744539"/>
    <n v="101396"/>
    <n v="0"/>
    <n v="5"/>
    <m/>
    <n v="3"/>
    <n v="6.7"/>
    <n v="33.5"/>
    <n v="1.06"/>
    <n v="0.04"/>
    <m/>
    <n v="83"/>
    <n v="95"/>
    <n v="5"/>
    <n v="0"/>
    <n v="13"/>
    <n v="11"/>
    <n v="1"/>
    <n v="1"/>
    <n v="1"/>
    <n v="39"/>
    <n v="9"/>
    <n v="1"/>
    <n v="83"/>
    <n v="0.27666666666667034"/>
    <n v="95"/>
    <n v="0.63333333333333097"/>
    <n v="13"/>
    <n v="0.28888888888888842"/>
    <n v="11"/>
    <n v="0.36666666666666681"/>
    <n v="5"/>
    <n v="0.33333333333333348"/>
    <n v="0"/>
    <n v="1.3877787807814457E-16"/>
    <n v="0"/>
    <x v="5"/>
  </r>
  <r>
    <s v="CASTROL"/>
    <s v="DIWA3"/>
    <d v="2011-07-28T00:00:00"/>
    <s v="SIN"/>
    <s v="UPA400"/>
    <x v="79"/>
    <d v="2014-04-16T00:00:00"/>
    <n v="706500"/>
    <n v="63357"/>
    <n v="0"/>
    <n v="7"/>
    <m/>
    <n v="3"/>
    <n v="7"/>
    <n v="35.799999999999997"/>
    <n v="0.73"/>
    <n v="0.04"/>
    <s v=""/>
    <n v="71"/>
    <n v="83"/>
    <n v="3"/>
    <n v="0"/>
    <n v="11"/>
    <n v="7"/>
    <n v="0"/>
    <n v="0"/>
    <n v="0"/>
    <n v="42"/>
    <n v="13"/>
    <n v="1"/>
    <n v="71"/>
    <n v="0.23666666666667019"/>
    <n v="83"/>
    <n v="0.55333333333333046"/>
    <n v="11"/>
    <n v="0.24444444444444399"/>
    <n v="7"/>
    <n v="0.2333333333333335"/>
    <n v="3"/>
    <n v="0.20000000000000018"/>
    <n v="0"/>
    <n v="1.3877787807814457E-16"/>
    <n v="0"/>
    <x v="6"/>
  </r>
  <r>
    <s v="CASTROL"/>
    <s v="DIWA3"/>
    <d v="2011-07-28T00:00:00"/>
    <s v="SIN"/>
    <s v="UPA400"/>
    <x v="79"/>
    <d v="2013-12-11T00:00:00"/>
    <n v="673444"/>
    <n v="30301"/>
    <n v="0"/>
    <n v="6"/>
    <n v="0"/>
    <n v="2"/>
    <n v="7.2"/>
    <n v="37.200000000000003"/>
    <n v="0"/>
    <n v="0.1"/>
    <s v="Clara"/>
    <n v="76"/>
    <n v="73"/>
    <n v="2"/>
    <n v="0"/>
    <n v="8"/>
    <n v="9"/>
    <n v="0"/>
    <n v="0"/>
    <n v="0"/>
    <n v="31"/>
    <n v="4"/>
    <n v="1"/>
    <n v="76"/>
    <n v="0.25333333333333685"/>
    <n v="73"/>
    <n v="0.48666666666666353"/>
    <n v="8"/>
    <n v="0.17777777777777731"/>
    <n v="9"/>
    <n v="0.30000000000000016"/>
    <n v="2"/>
    <n v="0.13333333333333353"/>
    <n v="0"/>
    <n v="1.3877787807814457E-16"/>
    <n v="0"/>
    <x v="7"/>
  </r>
  <r>
    <s v="CASTROL"/>
    <s v="DIWA3"/>
    <d v="2011-07-28T00:00:00"/>
    <s v="SIN"/>
    <s v="UPA400"/>
    <x v="79"/>
    <d v="2013-08-24T00:00:00"/>
    <n v="643143"/>
    <n v="182865"/>
    <n v="0"/>
    <n v="5"/>
    <n v="-1"/>
    <n v="6"/>
    <n v="7.1"/>
    <n v="37.200000000000003"/>
    <n v="0.1"/>
    <n v="0.1"/>
    <s v="Clara"/>
    <n v="108"/>
    <n v="124"/>
    <n v="7"/>
    <n v="0"/>
    <n v="14"/>
    <n v="11"/>
    <n v="1"/>
    <n v="1"/>
    <n v="-1"/>
    <n v="40"/>
    <n v="2"/>
    <n v="1"/>
    <n v="108"/>
    <n v="0.36000000000000421"/>
    <n v="124"/>
    <n v="0.82666666666666555"/>
    <n v="14"/>
    <n v="0.31111111111111062"/>
    <n v="11"/>
    <n v="0.36666666666666681"/>
    <n v="7"/>
    <n v="0.46666666666666679"/>
    <n v="0"/>
    <n v="1.3877787807814457E-16"/>
    <n v="0"/>
    <x v="8"/>
  </r>
  <r>
    <s v="SHELL"/>
    <s v="DIWA3"/>
    <d v="2011-07-28T00:00:00"/>
    <s v="SIN"/>
    <s v="UPA400"/>
    <x v="79"/>
    <d v="2012-11-23T00:00:00"/>
    <n v="563961"/>
    <n v="29016"/>
    <n v="0"/>
    <n v="0"/>
    <n v="0.1"/>
    <n v="2.4"/>
    <n v="7.3"/>
    <n v="40.1"/>
    <m/>
    <n v="0"/>
    <s v="Oscura"/>
    <n v="117.3"/>
    <n v="25.4"/>
    <n v="4"/>
    <n v="5.9"/>
    <n v="2.4"/>
    <n v="20.9"/>
    <n v="1.1000000000000001"/>
    <n v="0.8"/>
    <n v="0"/>
    <n v="20.100000000000001"/>
    <n v="17.899999999999999"/>
    <n v="0.6"/>
    <n v="117"/>
    <n v="0.3900000000000044"/>
    <n v="25"/>
    <n v="0.16666666666666413"/>
    <n v="2"/>
    <n v="4.4444444444443953E-2"/>
    <n v="21"/>
    <n v="0.70000000000000007"/>
    <n v="4"/>
    <n v="0.26666666666666683"/>
    <n v="6"/>
    <n v="0.60000000000000009"/>
    <n v="0"/>
    <x v="9"/>
  </r>
  <r>
    <s v="SHELL"/>
    <s v="DIWA3"/>
    <d v="2011-07-28T00:00:00"/>
    <s v="SIN"/>
    <s v="UPA400"/>
    <x v="79"/>
    <d v="2012-07-30T00:00:00"/>
    <n v="534945"/>
    <n v="212659"/>
    <n v="0"/>
    <n v="0"/>
    <n v="0"/>
    <n v="2.4"/>
    <n v="7"/>
    <n v="37"/>
    <m/>
    <n v="-1"/>
    <s v="Oscura"/>
    <n v="162.19999999999999"/>
    <n v="108.7"/>
    <n v="8.8000000000000007"/>
    <n v="4.5999999999999996"/>
    <n v="7.2"/>
    <n v="8.4"/>
    <n v="0.5"/>
    <n v="0.9"/>
    <n v="0"/>
    <n v="38.6"/>
    <n v="20.6"/>
    <n v="0.3"/>
    <n v="162"/>
    <n v="0.5400000000000047"/>
    <n v="109"/>
    <n v="0.72666666666666491"/>
    <n v="7"/>
    <n v="0.15555555555555509"/>
    <n v="8"/>
    <n v="0.26666666666666683"/>
    <n v="9"/>
    <n v="0.60000000000000009"/>
    <n v="5"/>
    <n v="0.50000000000000011"/>
    <n v="0"/>
    <x v="10"/>
  </r>
  <r>
    <s v="SHELL"/>
    <s v="DIWA3"/>
    <d v="2011-12-14T00:00:00"/>
    <s v="SIN"/>
    <s v="UPA400"/>
    <x v="80"/>
    <d v="2016-01-25T00:00:00"/>
    <n v="844221"/>
    <n v="38644"/>
    <n v="0"/>
    <n v="7"/>
    <m/>
    <n v="7"/>
    <n v="6.7"/>
    <m/>
    <m/>
    <n v="0.08"/>
    <m/>
    <n v="74"/>
    <n v="81"/>
    <n v="0"/>
    <n v="0"/>
    <n v="4"/>
    <n v="6"/>
    <n v="0"/>
    <n v="1"/>
    <n v="0"/>
    <n v="104"/>
    <n v="8"/>
    <n v="0"/>
    <n v="74"/>
    <n v="0.24666666666667017"/>
    <n v="81"/>
    <n v="0.53999999999999704"/>
    <n v="4"/>
    <n v="8.8888888888888407E-2"/>
    <n v="6"/>
    <n v="0.20000000000000018"/>
    <n v="0"/>
    <n v="1.9428902930940239E-16"/>
    <n v="0"/>
    <n v="1.3877787807814457E-16"/>
    <n v="1"/>
    <x v="0"/>
  </r>
  <r>
    <m/>
    <s v="DIWA3"/>
    <d v="2011-12-14T00:00:00"/>
    <s v="SIN"/>
    <s v="UPA400"/>
    <x v="80"/>
    <d v="2015-08-26T00:00:00"/>
    <n v="808038"/>
    <n v="2181"/>
    <n v="0"/>
    <n v="5"/>
    <m/>
    <n v="5"/>
    <n v="6.9"/>
    <m/>
    <m/>
    <n v="0.13"/>
    <m/>
    <n v="32"/>
    <n v="52"/>
    <n v="1"/>
    <n v="0"/>
    <n v="2"/>
    <n v="4"/>
    <n v="0"/>
    <n v="0"/>
    <n v="0"/>
    <n v="80"/>
    <n v="4"/>
    <n v="1"/>
    <n v="32"/>
    <n v="0.10666666666667043"/>
    <n v="52"/>
    <n v="0.34666666666666379"/>
    <n v="2"/>
    <n v="4.4444444444443953E-2"/>
    <n v="4"/>
    <n v="0.13333333333333353"/>
    <n v="1"/>
    <n v="6.666666666666686E-2"/>
    <n v="0"/>
    <n v="1.3877787807814457E-16"/>
    <n v="0"/>
    <x v="1"/>
  </r>
  <r>
    <m/>
    <s v="DIWA3"/>
    <d v="2011-12-14T00:00:00"/>
    <s v="SIN"/>
    <s v="UPA400"/>
    <x v="80"/>
    <d v="2015-08-14T00:00:00"/>
    <n v="805577"/>
    <n v="90416"/>
    <n v="0"/>
    <n v="5"/>
    <m/>
    <n v="2"/>
    <n v="5.8"/>
    <m/>
    <m/>
    <n v="0.04"/>
    <m/>
    <n v="110"/>
    <n v="196"/>
    <n v="3"/>
    <n v="1"/>
    <n v="9"/>
    <n v="11"/>
    <n v="1"/>
    <n v="3"/>
    <n v="1"/>
    <n v="69"/>
    <n v="38"/>
    <n v="1"/>
    <n v="110"/>
    <n v="0.36666666666667092"/>
    <n v="196"/>
    <n v="1"/>
    <n v="9"/>
    <n v="0.19999999999999954"/>
    <n v="11"/>
    <n v="0.36666666666666681"/>
    <n v="3"/>
    <n v="0.20000000000000018"/>
    <n v="1"/>
    <n v="0.10000000000000014"/>
    <n v="0"/>
    <x v="2"/>
  </r>
  <r>
    <s v="CASTROL"/>
    <s v="DIWA3"/>
    <d v="2011-12-14T00:00:00"/>
    <s v="SIN"/>
    <s v="UPA400"/>
    <x v="80"/>
    <d v="2015-02-17T00:00:00"/>
    <n v="783532"/>
    <n v="48132"/>
    <n v="0"/>
    <n v="3"/>
    <m/>
    <n v="8"/>
    <n v="6.1909999999999998"/>
    <n v="28.79"/>
    <n v="1.02"/>
    <n v="7.0000000000000007E-2"/>
    <m/>
    <n v="48"/>
    <n v="70"/>
    <n v="232"/>
    <n v="0"/>
    <n v="6"/>
    <n v="3"/>
    <n v="0"/>
    <m/>
    <n v="0"/>
    <n v="29"/>
    <n v="2"/>
    <n v="2"/>
    <n v="48"/>
    <n v="0.16000000000000367"/>
    <n v="70"/>
    <n v="0.46666666666666357"/>
    <n v="6"/>
    <n v="0.13333333333333286"/>
    <n v="3"/>
    <n v="0.1000000000000002"/>
    <n v="232"/>
    <n v="1"/>
    <n v="0"/>
    <n v="1.3877787807814457E-16"/>
    <n v="0"/>
    <x v="3"/>
  </r>
  <r>
    <s v="CASTROL"/>
    <s v="DIWA3"/>
    <d v="2011-12-14T00:00:00"/>
    <s v="SIN"/>
    <s v="UPA400"/>
    <x v="80"/>
    <d v="2015-02-10T00:00:00"/>
    <n v="781750"/>
    <n v="46350"/>
    <n v="0"/>
    <n v="3"/>
    <m/>
    <n v="10"/>
    <n v="5.8"/>
    <m/>
    <m/>
    <n v="0.12"/>
    <m/>
    <n v="73"/>
    <n v="91"/>
    <n v="260"/>
    <n v="0"/>
    <n v="8"/>
    <n v="6"/>
    <n v="0"/>
    <n v="1"/>
    <n v="0"/>
    <n v="35"/>
    <n v="4"/>
    <n v="1"/>
    <n v="73"/>
    <n v="0.24333333333333684"/>
    <n v="91"/>
    <n v="0.60666666666666413"/>
    <n v="8"/>
    <n v="0.17777777777777731"/>
    <n v="6"/>
    <n v="0.20000000000000018"/>
    <n v="260"/>
    <n v="1"/>
    <n v="0"/>
    <n v="1.3877787807814457E-16"/>
    <n v="0"/>
    <x v="4"/>
  </r>
  <r>
    <s v="CASTROL"/>
    <s v="DIWA3"/>
    <d v="2011-12-14T00:00:00"/>
    <s v="SIN"/>
    <s v="UPA400"/>
    <x v="80"/>
    <d v="2014-12-17T00:00:00"/>
    <n v="774851"/>
    <n v="39451"/>
    <n v="0"/>
    <n v="2"/>
    <m/>
    <n v="8"/>
    <n v="6"/>
    <m/>
    <m/>
    <n v="0.11"/>
    <m/>
    <n v="57"/>
    <n v="72"/>
    <n v="278"/>
    <n v="0"/>
    <n v="6"/>
    <n v="6"/>
    <n v="0"/>
    <n v="0"/>
    <n v="1"/>
    <n v="33"/>
    <n v="4"/>
    <n v="1"/>
    <n v="57"/>
    <n v="0.19000000000000361"/>
    <n v="72"/>
    <n v="0.47999999999999687"/>
    <n v="6"/>
    <n v="0.13333333333333286"/>
    <n v="6"/>
    <n v="0.20000000000000018"/>
    <n v="278"/>
    <n v="1"/>
    <n v="0"/>
    <n v="1.3877787807814457E-16"/>
    <n v="0"/>
    <x v="5"/>
  </r>
  <r>
    <s v="CASTROL"/>
    <s v="DIWA3"/>
    <d v="2011-12-14T00:00:00"/>
    <s v="SIN"/>
    <s v="UPA400"/>
    <x v="80"/>
    <d v="2014-08-02T00:00:00"/>
    <n v="728963"/>
    <n v="106749"/>
    <n v="0"/>
    <n v="9"/>
    <m/>
    <n v="7"/>
    <n v="7"/>
    <n v="36.1"/>
    <n v="1.19"/>
    <n v="7.0000000000000007E-2"/>
    <m/>
    <n v="1225"/>
    <n v="401"/>
    <n v="16"/>
    <n v="2"/>
    <n v="16"/>
    <n v="16"/>
    <n v="0"/>
    <n v="4"/>
    <n v="1"/>
    <n v="60"/>
    <n v="27"/>
    <n v="4"/>
    <n v="1225"/>
    <n v="1"/>
    <n v="401"/>
    <n v="1"/>
    <n v="16"/>
    <n v="0.35555555555555501"/>
    <n v="16"/>
    <n v="0.53333333333333344"/>
    <n v="16"/>
    <n v="1"/>
    <n v="2"/>
    <n v="0.20000000000000015"/>
    <n v="0"/>
    <x v="6"/>
  </r>
  <r>
    <s v="CASTROL"/>
    <s v="DIWA3"/>
    <d v="2011-12-14T00:00:00"/>
    <s v="SIN"/>
    <s v="UPA400"/>
    <x v="80"/>
    <d v="2014-02-13T00:00:00"/>
    <n v="687963"/>
    <n v="65749"/>
    <n v="0"/>
    <n v="3"/>
    <m/>
    <n v="3"/>
    <n v="7.1"/>
    <n v="36.299999999999997"/>
    <n v="0.9"/>
    <n v="0.1"/>
    <s v="Clara"/>
    <n v="110"/>
    <n v="146"/>
    <n v="4"/>
    <n v="1"/>
    <n v="7"/>
    <n v="12"/>
    <n v="0"/>
    <n v="1"/>
    <n v="0"/>
    <n v="42"/>
    <n v="14"/>
    <n v="1"/>
    <n v="110"/>
    <n v="0.36666666666667092"/>
    <n v="146"/>
    <n v="0.97333333333333316"/>
    <n v="7"/>
    <n v="0.15555555555555509"/>
    <n v="12"/>
    <n v="0.40000000000000013"/>
    <n v="4"/>
    <n v="0.26666666666666683"/>
    <n v="1"/>
    <n v="0.10000000000000014"/>
    <n v="0"/>
    <x v="7"/>
  </r>
  <r>
    <s v="Shell ATF VM Plus"/>
    <s v="DIWA3"/>
    <d v="2011-12-14T00:00:00"/>
    <s v="SIN"/>
    <s v="UPA400"/>
    <x v="80"/>
    <d v="2013-10-15T00:00:00"/>
    <n v="655976"/>
    <n v="33762"/>
    <n v="0"/>
    <n v="3"/>
    <n v="0"/>
    <n v="2"/>
    <n v="7.1"/>
    <n v="37.1"/>
    <n v="0.6"/>
    <n v="0.1"/>
    <s v="Clara"/>
    <n v="92"/>
    <n v="132"/>
    <n v="3"/>
    <n v="0"/>
    <n v="7"/>
    <n v="11"/>
    <n v="0"/>
    <n v="1"/>
    <n v="0"/>
    <n v="42"/>
    <n v="17"/>
    <n v="1"/>
    <n v="92"/>
    <n v="0.30666666666667053"/>
    <n v="132"/>
    <n v="0.87999999999999923"/>
    <n v="7"/>
    <n v="0.15555555555555509"/>
    <n v="11"/>
    <n v="0.36666666666666681"/>
    <n v="3"/>
    <n v="0.20000000000000018"/>
    <n v="0"/>
    <n v="1.3877787807814457E-16"/>
    <n v="0"/>
    <x v="8"/>
  </r>
  <r>
    <s v="SHELL"/>
    <s v="DIWA3"/>
    <d v="2011-12-14T00:00:00"/>
    <s v="SIN"/>
    <s v="UPA400"/>
    <x v="80"/>
    <d v="2013-04-18T00:00:00"/>
    <n v="609644"/>
    <n v="149366"/>
    <n v="0"/>
    <n v="0.4"/>
    <n v="0"/>
    <n v="16.8"/>
    <n v="6.9"/>
    <n v="37.9"/>
    <m/>
    <n v="-1"/>
    <s v="Oscura"/>
    <n v="85.6"/>
    <n v="67.7"/>
    <n v="7.7"/>
    <n v="4.5"/>
    <n v="10.8"/>
    <n v="24.3"/>
    <n v="1.3"/>
    <n v="0"/>
    <n v="0"/>
    <n v="199.6"/>
    <n v="76.3"/>
    <n v="2.5"/>
    <n v="86"/>
    <n v="0.2866666666666704"/>
    <n v="68"/>
    <n v="0.45333333333333026"/>
    <n v="11"/>
    <n v="0.24444444444444399"/>
    <n v="24"/>
    <n v="0.8"/>
    <n v="8"/>
    <n v="0.53333333333333344"/>
    <n v="5"/>
    <n v="0.50000000000000011"/>
    <n v="0"/>
    <x v="9"/>
  </r>
  <r>
    <s v="SHELL"/>
    <s v="DIWA3"/>
    <d v="2011-12-14T00:00:00"/>
    <s v="SIN"/>
    <s v="UPA400"/>
    <x v="80"/>
    <d v="2012-12-12T00:00:00"/>
    <n v="577011"/>
    <n v="116733"/>
    <n v="0"/>
    <n v="0"/>
    <n v="0"/>
    <n v="15"/>
    <n v="6.8"/>
    <n v="40"/>
    <m/>
    <n v="-1"/>
    <s v="Oscura"/>
    <n v="88.3"/>
    <n v="69.599999999999994"/>
    <n v="14.1"/>
    <n v="12.2"/>
    <n v="0"/>
    <n v="22.2"/>
    <n v="2.4"/>
    <n v="0"/>
    <n v="0"/>
    <n v="595.70000000000005"/>
    <n v="44"/>
    <n v="34.5"/>
    <n v="88"/>
    <n v="0.29333333333333711"/>
    <n v="70"/>
    <n v="0.46666666666666357"/>
    <n v="0"/>
    <n v="-4.9266146717741321E-16"/>
    <n v="22"/>
    <n v="0.73333333333333339"/>
    <n v="14"/>
    <n v="0.93333333333333335"/>
    <n v="12"/>
    <n v="1"/>
    <n v="0"/>
    <x v="10"/>
  </r>
  <r>
    <s v="CASTROL"/>
    <s v="DIWA3"/>
    <d v="2014-08-06T00:00:00"/>
    <s v="SIN"/>
    <s v="O500 EURO V"/>
    <x v="81"/>
    <d v="2015-08-26T00:00:00"/>
    <n v="823788"/>
    <n v="12866"/>
    <n v="0"/>
    <n v="3"/>
    <m/>
    <n v="4"/>
    <n v="7"/>
    <n v="36.4"/>
    <n v="1.1299999999999999"/>
    <n v="0"/>
    <m/>
    <n v="17"/>
    <n v="53"/>
    <n v="6"/>
    <n v="0"/>
    <n v="5"/>
    <n v="2"/>
    <n v="0"/>
    <n v="0"/>
    <n v="0"/>
    <n v="39"/>
    <n v="3"/>
    <n v="1"/>
    <n v="17"/>
    <n v="5.6666666666670515E-2"/>
    <n v="53"/>
    <n v="0.35333333333333045"/>
    <n v="5"/>
    <n v="0.11111111111111063"/>
    <n v="2"/>
    <n v="6.6666666666666874E-2"/>
    <n v="6"/>
    <n v="0.40000000000000013"/>
    <n v="0"/>
    <n v="1.3877787807814457E-16"/>
    <n v="1"/>
    <x v="0"/>
  </r>
  <r>
    <s v="SHELL"/>
    <s v="DIWA3"/>
    <d v="2014-08-06T00:00:00"/>
    <s v="SIN"/>
    <s v="UPA400"/>
    <x v="81"/>
    <d v="2015-02-19T00:00:00"/>
    <n v="775096"/>
    <n v="63812"/>
    <n v="0"/>
    <n v="4"/>
    <m/>
    <n v="2"/>
    <n v="5.9119999999999999"/>
    <n v="28.19"/>
    <n v="1.3"/>
    <n v="0.49"/>
    <m/>
    <n v="86"/>
    <n v="107"/>
    <n v="5"/>
    <n v="0"/>
    <n v="7"/>
    <n v="9"/>
    <n v="0"/>
    <m/>
    <n v="0"/>
    <n v="32"/>
    <n v="2"/>
    <n v="1"/>
    <n v="86"/>
    <n v="0.2866666666666704"/>
    <n v="107"/>
    <n v="0.71333333333333149"/>
    <n v="7"/>
    <n v="0.15555555555555509"/>
    <n v="9"/>
    <n v="0.30000000000000016"/>
    <n v="5"/>
    <n v="0.33333333333333348"/>
    <n v="0"/>
    <n v="1.3877787807814457E-16"/>
    <n v="0"/>
    <x v="1"/>
  </r>
  <r>
    <s v="CASTROL"/>
    <s v="DIWA3"/>
    <d v="2014-08-06T00:00:00"/>
    <s v="SIN"/>
    <s v="UPA400"/>
    <x v="81"/>
    <d v="2015-02-18T00:00:00"/>
    <n v="753422"/>
    <n v="36817"/>
    <n v="0"/>
    <n v="2"/>
    <m/>
    <n v="2"/>
    <n v="5.9909999999999997"/>
    <n v="28.22"/>
    <n v="1.22"/>
    <n v="0.27"/>
    <m/>
    <n v="110"/>
    <n v="83"/>
    <n v="2"/>
    <n v="1"/>
    <n v="6"/>
    <n v="11"/>
    <n v="0"/>
    <m/>
    <n v="1"/>
    <n v="28"/>
    <n v="2"/>
    <n v="0"/>
    <n v="110"/>
    <n v="0.36666666666667092"/>
    <n v="83"/>
    <n v="0.55333333333333046"/>
    <n v="6"/>
    <n v="0.13333333333333286"/>
    <n v="11"/>
    <n v="0.36666666666666681"/>
    <n v="2"/>
    <n v="0.13333333333333353"/>
    <n v="1"/>
    <n v="0.10000000000000014"/>
    <n v="0"/>
    <x v="2"/>
  </r>
  <r>
    <s v="SHELL"/>
    <s v="DIWA3"/>
    <d v="2014-08-06T00:00:00"/>
    <s v="SIN"/>
    <s v="UPA400"/>
    <x v="81"/>
    <d v="2014-12-06T00:00:00"/>
    <n v="757121"/>
    <n v="45837"/>
    <n v="0"/>
    <n v="3"/>
    <m/>
    <n v="1"/>
    <n v="6"/>
    <m/>
    <m/>
    <n v="0.28999999999999998"/>
    <m/>
    <n v="93"/>
    <n v="130"/>
    <n v="5"/>
    <n v="0"/>
    <n v="6"/>
    <n v="12"/>
    <n v="0"/>
    <n v="1"/>
    <n v="0"/>
    <n v="30"/>
    <n v="5"/>
    <n v="1"/>
    <n v="93"/>
    <n v="0.31000000000000388"/>
    <n v="130"/>
    <n v="0.86670000000000003"/>
    <n v="6"/>
    <n v="0.13333333333333286"/>
    <n v="12"/>
    <n v="0.40000000000000013"/>
    <n v="5"/>
    <n v="0.33333333333333348"/>
    <n v="0"/>
    <n v="1.3877787807814457E-16"/>
    <n v="0"/>
    <x v="3"/>
  </r>
  <r>
    <s v="CASTROL"/>
    <s v="DIWA3"/>
    <d v="2014-08-06T00:00:00"/>
    <s v="CON"/>
    <s v="UPA400"/>
    <x v="81"/>
    <d v="2014-04-03T00:00:00"/>
    <n v="689855"/>
    <n v="30916"/>
    <n v="0"/>
    <n v="3"/>
    <m/>
    <n v="3"/>
    <n v="6.2"/>
    <s v=""/>
    <s v=""/>
    <n v="0.71"/>
    <s v=""/>
    <n v="82"/>
    <n v="116"/>
    <n v="3"/>
    <n v="0"/>
    <n v="9"/>
    <n v="9"/>
    <n v="0"/>
    <n v="1"/>
    <n v="0"/>
    <n v="25"/>
    <n v="4"/>
    <n v="1"/>
    <n v="82"/>
    <n v="0.27333333333333698"/>
    <n v="116"/>
    <n v="0.77333333333333187"/>
    <n v="9"/>
    <n v="0.19999999999999954"/>
    <n v="9"/>
    <n v="0.30000000000000016"/>
    <n v="3"/>
    <n v="0.20000000000000018"/>
    <n v="0"/>
    <n v="1.3877787807814457E-16"/>
    <n v="0"/>
    <x v="4"/>
  </r>
  <r>
    <s v="CASTROL"/>
    <s v="DIWA3"/>
    <d v="2014-08-06T00:00:00"/>
    <s v="CON"/>
    <s v="UPA400"/>
    <x v="81"/>
    <d v="2013-12-14T00:00:00"/>
    <n v="658939"/>
    <n v="182250"/>
    <n v="0"/>
    <n v="6"/>
    <n v="0"/>
    <n v="11"/>
    <n v="7.1"/>
    <n v="37"/>
    <n v="0.1"/>
    <n v="0.1"/>
    <s v="Clara"/>
    <n v="229"/>
    <n v="255"/>
    <n v="9"/>
    <n v="1"/>
    <n v="21"/>
    <n v="15"/>
    <n v="0"/>
    <n v="2"/>
    <n v="0"/>
    <n v="44"/>
    <n v="18"/>
    <n v="4"/>
    <n v="229"/>
    <n v="0.76333333333333575"/>
    <n v="255"/>
    <n v="1"/>
    <n v="21"/>
    <n v="0.46666666666666601"/>
    <n v="15"/>
    <n v="0.50000000000000011"/>
    <n v="9"/>
    <n v="0.60000000000000009"/>
    <n v="1"/>
    <n v="0.10000000000000014"/>
    <n v="0"/>
    <x v="5"/>
  </r>
  <r>
    <s v="CASTROL"/>
    <s v="DIWA3"/>
    <d v="2014-08-06T00:00:00"/>
    <s v="CON"/>
    <s v="UPA400"/>
    <x v="81"/>
    <d v="2013-08-13T00:00:00"/>
    <n v="623729"/>
    <n v="147040"/>
    <n v="0"/>
    <n v="7"/>
    <n v="-1"/>
    <n v="11"/>
    <n v="7"/>
    <n v="37"/>
    <n v="0.2"/>
    <n v="0.1"/>
    <s v="Clara"/>
    <n v="261"/>
    <n v="246"/>
    <n v="11"/>
    <n v="1"/>
    <n v="21"/>
    <n v="15"/>
    <n v="1"/>
    <n v="2"/>
    <n v="-1"/>
    <n v="48"/>
    <n v="22"/>
    <n v="4"/>
    <n v="261"/>
    <n v="0.87000000000000133"/>
    <n v="246"/>
    <n v="1"/>
    <n v="21"/>
    <n v="0.46666666666666601"/>
    <n v="15"/>
    <n v="0.50000000000000011"/>
    <n v="11"/>
    <n v="0.73333333333333339"/>
    <n v="1"/>
    <n v="0.10000000000000014"/>
    <n v="0"/>
    <x v="6"/>
  </r>
  <r>
    <s v="SHELL"/>
    <s v="DIWA3"/>
    <d v="2014-08-06T00:00:00"/>
    <s v="CON"/>
    <s v="UPA400"/>
    <x v="81"/>
    <d v="2013-06-21T00:00:00"/>
    <n v="622214"/>
    <n v="111758"/>
    <n v="0"/>
    <n v="5"/>
    <n v="-1"/>
    <n v="7"/>
    <n v="7.1"/>
    <n v="20"/>
    <n v="0.1"/>
    <n v="0.1"/>
    <s v="Clara"/>
    <n v="233"/>
    <n v="210"/>
    <n v="9"/>
    <n v="1"/>
    <n v="17"/>
    <n v="0"/>
    <n v="0"/>
    <n v="2"/>
    <n v="-1"/>
    <n v="341"/>
    <n v="66"/>
    <n v="2"/>
    <n v="233"/>
    <n v="0.77666666666666895"/>
    <n v="210"/>
    <n v="1"/>
    <n v="17"/>
    <n v="0.37777777777777721"/>
    <n v="0"/>
    <n v="2.0816681711721685E-16"/>
    <n v="9"/>
    <n v="0.60000000000000009"/>
    <n v="1"/>
    <n v="0.10000000000000014"/>
    <n v="0"/>
    <x v="7"/>
  </r>
  <r>
    <s v="SHELL"/>
    <s v="DIWA3"/>
    <d v="2014-08-06T00:00:00"/>
    <s v="CON"/>
    <s v="UPA400"/>
    <x v="81"/>
    <d v="2013-05-21T00:00:00"/>
    <n v="614713"/>
    <n v="104257"/>
    <n v="0"/>
    <n v="0.9"/>
    <n v="0"/>
    <n v="11.8"/>
    <n v="7.1"/>
    <n v="38"/>
    <m/>
    <n v="-1"/>
    <s v="Oscura"/>
    <n v="179.3"/>
    <n v="151.4"/>
    <n v="9.1999999999999993"/>
    <n v="5.6"/>
    <n v="15"/>
    <n v="14.8"/>
    <n v="0.7"/>
    <n v="0"/>
    <n v="0"/>
    <n v="198.3"/>
    <n v="36.799999999999997"/>
    <n v="1.6"/>
    <n v="179"/>
    <n v="0.59666666666667079"/>
    <n v="151"/>
    <n v="1"/>
    <n v="15"/>
    <n v="0.33333333333333282"/>
    <n v="15"/>
    <n v="0.50000000000000011"/>
    <n v="9"/>
    <n v="0.60000000000000009"/>
    <n v="6"/>
    <n v="0.60000000000000009"/>
    <n v="0"/>
    <x v="8"/>
  </r>
  <r>
    <s v="CASTROL"/>
    <s v="DIWA3"/>
    <d v="2014-08-06T00:00:00"/>
    <s v="CON"/>
    <s v="UPA400"/>
    <x v="81"/>
    <d v="2013-04-24T00:00:00"/>
    <n v="593529"/>
    <n v="116840"/>
    <n v="0"/>
    <n v="4.3"/>
    <n v="0"/>
    <n v="24.3"/>
    <n v="6.6"/>
    <n v="35.9"/>
    <m/>
    <n v="-1"/>
    <s v="Oscura"/>
    <n v="153"/>
    <n v="174"/>
    <n v="13.7"/>
    <n v="8.5"/>
    <n v="23.8"/>
    <n v="25.4"/>
    <n v="1.1000000000000001"/>
    <n v="0"/>
    <n v="0"/>
    <n v="179.2"/>
    <n v="38.6"/>
    <n v="4.5"/>
    <n v="153"/>
    <n v="0.510000000000005"/>
    <n v="174"/>
    <n v="1"/>
    <n v="24"/>
    <n v="0.53333333333333266"/>
    <n v="25"/>
    <n v="0.83333333333333337"/>
    <n v="14"/>
    <n v="0.93333333333333335"/>
    <n v="9"/>
    <n v="0.9"/>
    <n v="0"/>
    <x v="9"/>
  </r>
  <r>
    <s v="SHELL"/>
    <s v="DIWA3"/>
    <d v="2014-08-06T00:00:00"/>
    <s v="CON"/>
    <s v="UPA400"/>
    <x v="81"/>
    <d v="2013-01-28T00:00:00"/>
    <n v="585911"/>
    <n v="75455"/>
    <n v="0"/>
    <n v="0"/>
    <n v="0"/>
    <n v="20.3"/>
    <n v="7.2"/>
    <n v="37.299999999999997"/>
    <m/>
    <n v="-1"/>
    <s v="Oscura"/>
    <n v="82.5"/>
    <n v="53.1"/>
    <n v="3.5"/>
    <n v="0.6"/>
    <n v="16.399999999999999"/>
    <n v="15.6"/>
    <n v="1.5"/>
    <n v="0"/>
    <n v="0"/>
    <n v="110.7"/>
    <n v="58.1"/>
    <n v="4.3"/>
    <n v="83"/>
    <n v="0.27666666666667034"/>
    <n v="53"/>
    <n v="0.35333333333333045"/>
    <n v="16"/>
    <n v="0.35555555555555501"/>
    <n v="16"/>
    <n v="0.53333333333333344"/>
    <n v="4"/>
    <n v="0.26666666666666683"/>
    <n v="1"/>
    <n v="0.10000000000000014"/>
    <n v="0"/>
    <x v="10"/>
  </r>
  <r>
    <s v="CASTROL"/>
    <s v="DIWA3"/>
    <d v="2014-08-06T00:00:00"/>
    <s v="CON"/>
    <s v="UPA400"/>
    <x v="81"/>
    <d v="2012-12-14T00:00:00"/>
    <n v="561170"/>
    <n v="84481"/>
    <n v="0"/>
    <n v="0"/>
    <n v="0"/>
    <n v="20.6"/>
    <n v="6.9"/>
    <n v="39.700000000000003"/>
    <m/>
    <n v="-1"/>
    <s v="Oscura"/>
    <n v="111.7"/>
    <n v="56.6"/>
    <n v="7.1"/>
    <n v="7.8"/>
    <n v="1"/>
    <n v="18.5"/>
    <n v="1.1000000000000001"/>
    <n v="1.6"/>
    <n v="0"/>
    <n v="103.9"/>
    <n v="18.8"/>
    <n v="0.8"/>
    <n v="112"/>
    <n v="0.37333333333333762"/>
    <n v="57"/>
    <n v="0.37999999999999706"/>
    <n v="1"/>
    <n v="2.222222222222173E-2"/>
    <n v="19"/>
    <n v="0.63333333333333341"/>
    <n v="7"/>
    <n v="0.46666666666666679"/>
    <n v="8"/>
    <n v="0.8"/>
    <n v="0"/>
    <x v="11"/>
  </r>
  <r>
    <s v="CASTROL "/>
    <s v="DIWA3"/>
    <d v="2014-08-06T00:00:00"/>
    <s v="CON"/>
    <s v="UPA400"/>
    <x v="82"/>
    <d v="2014-12-17T00:00:00"/>
    <n v="767135"/>
    <n v="50530"/>
    <n v="0"/>
    <n v="1"/>
    <m/>
    <n v="1"/>
    <n v="6.6"/>
    <m/>
    <m/>
    <n v="0.16"/>
    <m/>
    <n v="23"/>
    <n v="21"/>
    <n v="7"/>
    <n v="0"/>
    <n v="2"/>
    <n v="4"/>
    <n v="0"/>
    <n v="0"/>
    <n v="0"/>
    <n v="27"/>
    <n v="2"/>
    <n v="0"/>
    <n v="23"/>
    <n v="7.6666666666670491E-2"/>
    <n v="21"/>
    <n v="0.13999999999999752"/>
    <n v="2"/>
    <n v="4.4444444444443953E-2"/>
    <n v="4"/>
    <n v="0.13333333333333353"/>
    <n v="7"/>
    <n v="0.46666666666666679"/>
    <n v="0"/>
    <n v="1.3877787807814457E-16"/>
    <n v="0"/>
    <x v="12"/>
  </r>
  <r>
    <s v="CASTROL"/>
    <s v="DIWA3"/>
    <d v="2011-07-19T00:00:00"/>
    <s v="SIN"/>
    <s v="UPA400"/>
    <x v="83"/>
    <d v="2016-02-17T00:00:00"/>
    <n v="863354"/>
    <n v="27318"/>
    <n v="0"/>
    <n v="5"/>
    <m/>
    <n v="1"/>
    <n v="6.9"/>
    <m/>
    <m/>
    <n v="0.02"/>
    <s v="Clara"/>
    <n v="57"/>
    <n v="71"/>
    <n v="3"/>
    <n v="0"/>
    <n v="11"/>
    <n v="9"/>
    <n v="1"/>
    <n v="0"/>
    <n v="0"/>
    <n v="34"/>
    <n v="3"/>
    <n v="1"/>
    <n v="57"/>
    <n v="0.19000000000000361"/>
    <n v="71"/>
    <n v="0.47333333333333022"/>
    <n v="11"/>
    <n v="0.24444444444444399"/>
    <n v="9"/>
    <n v="0.30000000000000016"/>
    <n v="3"/>
    <n v="0.20000000000000018"/>
    <n v="0"/>
    <n v="1.3877787807814457E-16"/>
    <n v="1"/>
    <x v="0"/>
  </r>
  <r>
    <m/>
    <s v="DIWA3"/>
    <d v="2011-07-19T00:00:00"/>
    <s v="SIN"/>
    <s v="UPA400"/>
    <x v="83"/>
    <d v="2015-10-21T00:00:00"/>
    <n v="836168"/>
    <n v="91531"/>
    <n v="0"/>
    <n v="10"/>
    <m/>
    <n v="5"/>
    <n v="5.6"/>
    <m/>
    <m/>
    <n v="0.43"/>
    <m/>
    <n v="176"/>
    <n v="158"/>
    <n v="36"/>
    <n v="1"/>
    <n v="33"/>
    <n v="13"/>
    <n v="1"/>
    <n v="1"/>
    <n v="0"/>
    <n v="45"/>
    <n v="11"/>
    <n v="3"/>
    <n v="176"/>
    <n v="0.58666666666667089"/>
    <n v="158"/>
    <n v="1"/>
    <n v="33"/>
    <n v="0.73333333333333295"/>
    <n v="13"/>
    <n v="0.43333333333333346"/>
    <n v="36"/>
    <n v="1"/>
    <n v="1"/>
    <n v="0.10000000000000014"/>
    <n v="0"/>
    <x v="1"/>
  </r>
  <r>
    <s v="CASTROL"/>
    <s v="DIWA3"/>
    <d v="2011-07-19T00:00:00"/>
    <s v="SIN"/>
    <s v="UPA400"/>
    <x v="83"/>
    <d v="2015-02-19T00:00:00"/>
    <n v="744929"/>
    <n v="17289"/>
    <n v="0"/>
    <n v="2"/>
    <m/>
    <n v="2"/>
    <n v="6.3040000000000003"/>
    <n v="29.11"/>
    <n v="1.3"/>
    <n v="0.13"/>
    <m/>
    <n v="36"/>
    <n v="31"/>
    <n v="1"/>
    <n v="0"/>
    <n v="3"/>
    <n v="3"/>
    <n v="0"/>
    <m/>
    <n v="0"/>
    <n v="26"/>
    <n v="0"/>
    <n v="0"/>
    <n v="36"/>
    <n v="0.12000000000000374"/>
    <n v="31"/>
    <n v="0.20666666666666406"/>
    <n v="3"/>
    <n v="6.666666666666618E-2"/>
    <n v="3"/>
    <n v="0.1000000000000002"/>
    <n v="1"/>
    <n v="6.666666666666686E-2"/>
    <n v="0"/>
    <n v="1.3877787807814457E-16"/>
    <n v="0"/>
    <x v="2"/>
  </r>
  <r>
    <s v="CASTROL"/>
    <s v="DIWA3"/>
    <d v="2011-07-19T00:00:00"/>
    <s v="SIN"/>
    <s v="UPA400"/>
    <x v="83"/>
    <d v="2014-11-15T00:00:00"/>
    <n v="720405"/>
    <n v="113134"/>
    <n v="0"/>
    <n v="5"/>
    <m/>
    <n v="6"/>
    <n v="6.7"/>
    <n v="33.9"/>
    <n v="1.38"/>
    <n v="0.04"/>
    <m/>
    <n v="182"/>
    <n v="99"/>
    <n v="7"/>
    <n v="0"/>
    <n v="10"/>
    <n v="14"/>
    <n v="1"/>
    <n v="1"/>
    <n v="1"/>
    <n v="43"/>
    <n v="15"/>
    <n v="1"/>
    <n v="182"/>
    <n v="0.60666666666667068"/>
    <n v="99"/>
    <n v="0.6"/>
    <n v="10"/>
    <n v="0.22222222222222177"/>
    <n v="14"/>
    <n v="0.46666666666666679"/>
    <n v="7"/>
    <n v="0.46666666666666679"/>
    <n v="0"/>
    <n v="1.3877787807814457E-16"/>
    <n v="0"/>
    <x v="3"/>
  </r>
  <r>
    <s v="CASTROL"/>
    <s v="DIWA3"/>
    <d v="2011-07-19T00:00:00"/>
    <s v="SIN"/>
    <s v="UPA400"/>
    <x v="83"/>
    <d v="2014-06-19T00:00:00"/>
    <n v="676756"/>
    <n v="69485"/>
    <n v="0"/>
    <n v="4"/>
    <m/>
    <n v="4"/>
    <n v="6.9"/>
    <n v="35.299999999999997"/>
    <n v="1.32"/>
    <n v="0.05"/>
    <s v="   CLARA"/>
    <n v="95"/>
    <n v="71"/>
    <n v="5"/>
    <n v="0"/>
    <n v="6"/>
    <n v="9"/>
    <n v="0"/>
    <n v="0"/>
    <n v="0"/>
    <n v="41"/>
    <n v="9"/>
    <n v="1"/>
    <n v="95"/>
    <n v="0.31666666666667059"/>
    <n v="71"/>
    <n v="0.47333333333333022"/>
    <n v="6"/>
    <n v="0.13333333333333286"/>
    <n v="9"/>
    <n v="0.30000000000000016"/>
    <n v="5"/>
    <n v="0.33333333333333348"/>
    <n v="0"/>
    <n v="1.3877787807814457E-16"/>
    <n v="0"/>
    <x v="4"/>
  </r>
  <r>
    <s v="SHELL"/>
    <s v="DIWA3"/>
    <d v="2011-07-19T00:00:00"/>
    <s v="SIN"/>
    <s v="UPA400"/>
    <x v="83"/>
    <d v="2014-03-31T00:00:00"/>
    <n v="693343"/>
    <n v="31527"/>
    <n v="0"/>
    <n v="3"/>
    <m/>
    <n v="4"/>
    <n v="6.3"/>
    <s v=""/>
    <s v=""/>
    <n v="0.79"/>
    <s v=""/>
    <n v="99"/>
    <n v="105"/>
    <n v="3"/>
    <n v="1"/>
    <n v="10"/>
    <n v="13"/>
    <n v="0"/>
    <n v="1"/>
    <n v="1"/>
    <n v="29"/>
    <n v="6"/>
    <n v="1"/>
    <n v="99"/>
    <n v="0.33000000000000401"/>
    <n v="105"/>
    <n v="0.69999999999999807"/>
    <n v="10"/>
    <n v="0.22222222222222177"/>
    <n v="13"/>
    <n v="0.43333333333333346"/>
    <n v="3"/>
    <n v="0.20000000000000018"/>
    <n v="1"/>
    <n v="0.10000000000000014"/>
    <n v="0"/>
    <x v="5"/>
  </r>
  <r>
    <s v="SHELL"/>
    <s v="DIWA3"/>
    <d v="2011-07-19T00:00:00"/>
    <s v="SIN"/>
    <s v="UPA400"/>
    <x v="83"/>
    <d v="2013-12-06T00:00:00"/>
    <n v="661816"/>
    <n v="183161"/>
    <n v="0"/>
    <n v="13"/>
    <n v="0"/>
    <n v="16"/>
    <n v="7.1"/>
    <n v="37.700000000000003"/>
    <n v="0.1"/>
    <n v="0.1"/>
    <s v="Clara"/>
    <n v="358"/>
    <n v="259"/>
    <n v="8"/>
    <n v="1"/>
    <n v="26"/>
    <n v="23"/>
    <n v="0"/>
    <n v="2"/>
    <n v="0"/>
    <n v="64"/>
    <n v="33"/>
    <n v="4"/>
    <n v="358"/>
    <n v="1.3"/>
    <n v="259"/>
    <n v="1"/>
    <n v="26"/>
    <n v="0.57777777777777717"/>
    <n v="23"/>
    <n v="0.76666666666666672"/>
    <n v="8"/>
    <n v="0.53333333333333344"/>
    <n v="1"/>
    <n v="0.10000000000000014"/>
    <n v="0"/>
    <x v="6"/>
  </r>
  <r>
    <s v="CASTROL"/>
    <s v="DIWA3"/>
    <d v="2011-07-19T00:00:00"/>
    <s v="SIN"/>
    <s v="UPA400"/>
    <x v="83"/>
    <d v="2013-09-21T00:00:00"/>
    <n v="640983"/>
    <n v="162327"/>
    <n v="0"/>
    <n v="5"/>
    <n v="0"/>
    <n v="16"/>
    <n v="7.1"/>
    <n v="37.4"/>
    <n v="1.6"/>
    <n v="0.1"/>
    <s v="Clara"/>
    <n v="200"/>
    <n v="178"/>
    <n v="8"/>
    <n v="1"/>
    <n v="21"/>
    <n v="18"/>
    <n v="1"/>
    <n v="1"/>
    <n v="0"/>
    <n v="51"/>
    <n v="24"/>
    <n v="3"/>
    <n v="200"/>
    <n v="0.66666666666667007"/>
    <n v="178"/>
    <n v="1"/>
    <n v="21"/>
    <n v="0.46666666666666601"/>
    <n v="18"/>
    <n v="0.60000000000000009"/>
    <n v="8"/>
    <n v="0.53333333333333344"/>
    <n v="1"/>
    <n v="0.10000000000000014"/>
    <n v="0"/>
    <x v="7"/>
  </r>
  <r>
    <s v="CASTROL"/>
    <s v="DIWA3"/>
    <d v="2011-07-19T00:00:00"/>
    <s v="SIN"/>
    <s v="UPA400"/>
    <x v="83"/>
    <d v="2013-06-06T00:00:00"/>
    <n v="611578"/>
    <n v="132923"/>
    <n v="0"/>
    <n v="32.200000000000003"/>
    <n v="0"/>
    <n v="24.5"/>
    <n v="7.1"/>
    <n v="37.4"/>
    <n v="0"/>
    <n v="-1"/>
    <s v="Oscura"/>
    <n v="173.5"/>
    <n v="139.4"/>
    <n v="6"/>
    <n v="6.3"/>
    <n v="21.8"/>
    <n v="21.1"/>
    <n v="0.9"/>
    <n v="0"/>
    <n v="0"/>
    <n v="138.30000000000001"/>
    <n v="24.4"/>
    <n v="7.7"/>
    <n v="174"/>
    <n v="0.58000000000000429"/>
    <n v="139"/>
    <n v="0.92666666666666619"/>
    <n v="22"/>
    <n v="0.48888888888888821"/>
    <n v="21"/>
    <n v="0.70000000000000007"/>
    <n v="6"/>
    <n v="0.40000000000000013"/>
    <n v="6"/>
    <n v="0.60000000000000009"/>
    <n v="0"/>
    <x v="8"/>
  </r>
  <r>
    <s v="CASTROL"/>
    <s v="DIWA3"/>
    <d v="2011-07-19T00:00:00"/>
    <s v="SIN"/>
    <s v="UPA400"/>
    <x v="83"/>
    <d v="2013-01-29T00:00:00"/>
    <n v="577796"/>
    <n v="99141"/>
    <n v="0"/>
    <n v="0"/>
    <n v="0"/>
    <n v="11.1"/>
    <n v="6.7"/>
    <n v="35.700000000000003"/>
    <m/>
    <n v="-1"/>
    <s v="Oscura"/>
    <n v="81.900000000000006"/>
    <n v="54.8"/>
    <n v="3.7"/>
    <n v="2.1"/>
    <n v="11.1"/>
    <n v="15.5"/>
    <n v="1"/>
    <n v="0"/>
    <n v="0"/>
    <n v="154.1"/>
    <n v="55.2"/>
    <n v="2.2000000000000002"/>
    <n v="82"/>
    <n v="0.27333333333333698"/>
    <n v="55"/>
    <n v="0.36666666666666375"/>
    <n v="11"/>
    <n v="0.24444444444444399"/>
    <n v="16"/>
    <n v="0.53333333333333344"/>
    <n v="4"/>
    <n v="0.26666666666666683"/>
    <n v="2"/>
    <n v="0.20000000000000015"/>
    <n v="0"/>
    <x v="9"/>
  </r>
  <r>
    <s v="SHELL"/>
    <s v="DIWA3"/>
    <d v="2014-09-09T00:00:00"/>
    <s v="SIN"/>
    <s v="UPA400"/>
    <x v="84"/>
    <d v="2016-02-04T00:00:00"/>
    <n v="861753"/>
    <n v="38149"/>
    <n v="0"/>
    <n v="4"/>
    <m/>
    <n v="9"/>
    <n v="6.9"/>
    <m/>
    <m/>
    <n v="1.56"/>
    <m/>
    <n v="198"/>
    <n v="60"/>
    <n v="19"/>
    <n v="0"/>
    <n v="3"/>
    <n v="12"/>
    <n v="0"/>
    <n v="0"/>
    <n v="1"/>
    <n v="76"/>
    <n v="8"/>
    <n v="2"/>
    <n v="198"/>
    <n v="0.66000000000000347"/>
    <n v="60"/>
    <n v="0.39999999999999702"/>
    <n v="3"/>
    <n v="6.666666666666618E-2"/>
    <n v="12"/>
    <n v="0.40000000000000013"/>
    <n v="19"/>
    <n v="1"/>
    <n v="0"/>
    <n v="1.3877787807814457E-16"/>
    <n v="1"/>
    <x v="0"/>
  </r>
  <r>
    <m/>
    <s v="DIWA3"/>
    <d v="2014-09-09T00:00:00"/>
    <s v="SIN"/>
    <s v="UPA400"/>
    <x v="84"/>
    <d v="2015-08-20T00:00:00"/>
    <n v="823604"/>
    <n v="88204"/>
    <n v="0"/>
    <n v="2"/>
    <m/>
    <n v="5"/>
    <n v="6.6"/>
    <m/>
    <m/>
    <n v="1.8"/>
    <m/>
    <n v="48"/>
    <n v="55"/>
    <n v="103"/>
    <n v="0"/>
    <n v="4"/>
    <n v="5"/>
    <n v="0"/>
    <n v="0"/>
    <n v="0"/>
    <n v="27"/>
    <n v="2"/>
    <n v="1"/>
    <n v="48"/>
    <n v="0.16000000000000367"/>
    <n v="55"/>
    <n v="0.36666666666666375"/>
    <n v="4"/>
    <n v="8.8888888888888407E-2"/>
    <n v="5"/>
    <n v="0.16666666666666685"/>
    <n v="103"/>
    <n v="1"/>
    <n v="0"/>
    <n v="1.3877787807814457E-16"/>
    <n v="0"/>
    <x v="1"/>
  </r>
  <r>
    <s v="CASTROL"/>
    <s v="DIWA3"/>
    <d v="2014-09-09T00:00:00"/>
    <s v="SIN"/>
    <s v="UPA400"/>
    <x v="84"/>
    <d v="2015-02-17T00:00:00"/>
    <n v="774876"/>
    <n v="9406"/>
    <n v="0"/>
    <n v="2"/>
    <m/>
    <n v="2"/>
    <n v="6.3659999999999997"/>
    <n v="29.52"/>
    <n v="1.28"/>
    <n v="0.4"/>
    <m/>
    <n v="43"/>
    <n v="41"/>
    <n v="15"/>
    <n v="0"/>
    <n v="6"/>
    <n v="4"/>
    <n v="0"/>
    <m/>
    <n v="0"/>
    <n v="28"/>
    <n v="2"/>
    <n v="0"/>
    <n v="43"/>
    <n v="0.14333333333333703"/>
    <n v="41"/>
    <n v="0.2733333333333306"/>
    <n v="6"/>
    <n v="0.13333333333333286"/>
    <n v="4"/>
    <n v="0.13333333333333353"/>
    <n v="15"/>
    <n v="1"/>
    <n v="0"/>
    <n v="1.3877787807814457E-16"/>
    <n v="0"/>
    <x v="2"/>
  </r>
  <r>
    <s v="CASTROL"/>
    <s v="DIWA3"/>
    <d v="2014-09-09T00:00:00"/>
    <s v="SIN"/>
    <s v="UPA400"/>
    <x v="84"/>
    <d v="2014-11-13T00:00:00"/>
    <n v="760506"/>
    <n v="103091"/>
    <n v="0"/>
    <n v="3"/>
    <m/>
    <n v="4"/>
    <n v="6.4"/>
    <n v="32.4"/>
    <n v="1.52"/>
    <n v="0.03"/>
    <m/>
    <n v="84"/>
    <n v="99"/>
    <n v="82"/>
    <n v="0"/>
    <n v="8"/>
    <n v="8"/>
    <n v="0"/>
    <n v="1"/>
    <n v="1"/>
    <n v="53"/>
    <n v="9"/>
    <n v="1"/>
    <n v="84"/>
    <n v="0.28000000000000369"/>
    <n v="99"/>
    <n v="0.6"/>
    <n v="8"/>
    <n v="0.17777777777777731"/>
    <n v="8"/>
    <n v="0.26666666666666683"/>
    <n v="82"/>
    <n v="1"/>
    <n v="0"/>
    <n v="1.3877787807814457E-16"/>
    <n v="0"/>
    <x v="3"/>
  </r>
  <r>
    <s v="CASTROL"/>
    <s v="DIWA3"/>
    <d v="2014-09-09T00:00:00"/>
    <s v="CON"/>
    <s v="UPA400"/>
    <x v="84"/>
    <d v="2014-06-26T00:00:00"/>
    <n v="721572"/>
    <n v="64157"/>
    <n v="0"/>
    <n v="2"/>
    <m/>
    <n v="3"/>
    <n v="7"/>
    <n v="35.200000000000003"/>
    <n v="1.87"/>
    <n v="0.04"/>
    <s v="   CLARA"/>
    <n v="44"/>
    <n v="68"/>
    <n v="3"/>
    <n v="0"/>
    <n v="6"/>
    <n v="5"/>
    <n v="0"/>
    <n v="1"/>
    <n v="1"/>
    <n v="36"/>
    <n v="7"/>
    <n v="1"/>
    <n v="44"/>
    <n v="0.14666666666667036"/>
    <n v="68"/>
    <n v="0.45333333333333026"/>
    <n v="6"/>
    <n v="0.13333333333333286"/>
    <n v="5"/>
    <n v="0.16666666666666685"/>
    <n v="3"/>
    <n v="0.20000000000000018"/>
    <n v="0"/>
    <n v="1.3877787807814457E-16"/>
    <n v="0"/>
    <x v="4"/>
  </r>
  <r>
    <s v="CASTROL"/>
    <s v="DIWA3"/>
    <d v="2014-09-09T00:00:00"/>
    <s v="CON"/>
    <s v="UPA400"/>
    <x v="84"/>
    <d v="2014-03-21T00:00:00"/>
    <n v="693591"/>
    <n v="36176"/>
    <n v="0"/>
    <n v="3"/>
    <m/>
    <n v="7"/>
    <n v="7.2"/>
    <n v="36.5"/>
    <n v="0.88"/>
    <n v="0.05"/>
    <s v=""/>
    <n v="67"/>
    <n v="135"/>
    <n v="5"/>
    <n v="0"/>
    <n v="13"/>
    <n v="9"/>
    <n v="0"/>
    <n v="1"/>
    <n v="0"/>
    <n v="33"/>
    <n v="9"/>
    <n v="2"/>
    <n v="67"/>
    <n v="0.22333333333333688"/>
    <n v="135"/>
    <n v="0.89999999999999936"/>
    <n v="13"/>
    <n v="0.28888888888888842"/>
    <n v="9"/>
    <n v="0.30000000000000016"/>
    <n v="5"/>
    <n v="0.33333333333333348"/>
    <n v="0"/>
    <n v="1.3877787807814457E-16"/>
    <n v="0"/>
    <x v="5"/>
  </r>
  <r>
    <s v="SHELL"/>
    <s v="DIWA3"/>
    <d v="2014-09-09T00:00:00"/>
    <s v="CON"/>
    <s v="UPA400"/>
    <x v="84"/>
    <d v="2014-02-28T00:00:00"/>
    <n v="644762"/>
    <n v="37491"/>
    <n v="0"/>
    <n v="4"/>
    <m/>
    <n v="4"/>
    <n v="7.1"/>
    <n v="36.1"/>
    <n v="0.7"/>
    <n v="0.1"/>
    <s v="Clara"/>
    <n v="84"/>
    <n v="65"/>
    <n v="5"/>
    <n v="0"/>
    <n v="7"/>
    <n v="8"/>
    <n v="0"/>
    <n v="0"/>
    <n v="0"/>
    <n v="34"/>
    <n v="8"/>
    <n v="1"/>
    <n v="84"/>
    <n v="0.28000000000000369"/>
    <n v="65"/>
    <n v="0.4333333333333303"/>
    <n v="7"/>
    <n v="0.15555555555555509"/>
    <n v="8"/>
    <n v="0.26666666666666683"/>
    <n v="5"/>
    <n v="0.33333333333333348"/>
    <n v="0"/>
    <n v="1.3877787807814457E-16"/>
    <n v="0"/>
    <x v="6"/>
  </r>
  <r>
    <s v="SHELL"/>
    <s v="DIWA3"/>
    <d v="2014-09-09T00:00:00"/>
    <s v="CON"/>
    <s v="UPA400"/>
    <x v="84"/>
    <d v="2013-07-23T00:00:00"/>
    <n v="607271"/>
    <n v="183799"/>
    <n v="0"/>
    <n v="7"/>
    <n v="-1"/>
    <n v="12"/>
    <n v="7.3"/>
    <n v="37.200000000000003"/>
    <n v="0.1"/>
    <n v="0.1"/>
    <s v="Clara"/>
    <n v="219"/>
    <n v="95"/>
    <n v="16"/>
    <n v="0"/>
    <n v="12"/>
    <n v="14"/>
    <n v="0"/>
    <n v="1"/>
    <n v="-1"/>
    <n v="37"/>
    <n v="14"/>
    <n v="2"/>
    <n v="219"/>
    <n v="0.73000000000000276"/>
    <n v="95"/>
    <n v="0.63333333333333097"/>
    <n v="12"/>
    <n v="0.26666666666666622"/>
    <n v="14"/>
    <n v="0.46666666666666679"/>
    <n v="16"/>
    <n v="1"/>
    <n v="0"/>
    <n v="1.3877787807814457E-16"/>
    <n v="0"/>
    <x v="7"/>
  </r>
  <r>
    <s v="SHELL"/>
    <s v="DIWA3"/>
    <d v="2014-09-09T00:00:00"/>
    <s v="CON"/>
    <s v="UPA400"/>
    <x v="84"/>
    <d v="2013-05-09T00:00:00"/>
    <n v="585767"/>
    <n v="162295"/>
    <n v="0"/>
    <n v="2.7"/>
    <n v="0"/>
    <n v="24.1"/>
    <n v="7.1"/>
    <n v="37.799999999999997"/>
    <m/>
    <n v="0"/>
    <s v="Oscura"/>
    <n v="135.9"/>
    <n v="82"/>
    <n v="14.1"/>
    <n v="5.4"/>
    <n v="13.3"/>
    <n v="15"/>
    <n v="1.2"/>
    <n v="0"/>
    <n v="0"/>
    <n v="82.7"/>
    <n v="40.5"/>
    <n v="1.5"/>
    <n v="136"/>
    <n v="0.45333333333333814"/>
    <n v="82"/>
    <n v="0.54666666666666375"/>
    <n v="13"/>
    <n v="0.28888888888888842"/>
    <n v="15"/>
    <n v="0.50000000000000011"/>
    <n v="14"/>
    <n v="0.93333333333333335"/>
    <n v="5"/>
    <n v="0.50000000000000011"/>
    <n v="0"/>
    <x v="8"/>
  </r>
  <r>
    <s v="CASTROL"/>
    <s v="DIWA3"/>
    <d v="2014-09-09T00:00:00"/>
    <s v="CON"/>
    <s v="UPA400"/>
    <x v="84"/>
    <d v="2012-12-11T00:00:00"/>
    <n v="550950"/>
    <n v="127478"/>
    <n v="0"/>
    <n v="0"/>
    <n v="0"/>
    <n v="38.6"/>
    <n v="7.2"/>
    <n v="40.200000000000003"/>
    <m/>
    <n v="-1"/>
    <s v="Oscura"/>
    <n v="77.5"/>
    <n v="3.4"/>
    <n v="4.3"/>
    <n v="1.2"/>
    <n v="0"/>
    <n v="12.9"/>
    <n v="0.5"/>
    <n v="0.5"/>
    <n v="0"/>
    <n v="10.4"/>
    <n v="15.4"/>
    <n v="0.4"/>
    <n v="78"/>
    <n v="0.26000000000000356"/>
    <n v="3"/>
    <n v="1.999999999999752E-2"/>
    <n v="0"/>
    <n v="-4.9266146717741321E-16"/>
    <n v="13"/>
    <n v="0.43333333333333346"/>
    <n v="4"/>
    <n v="0.26666666666666683"/>
    <n v="1"/>
    <n v="0.10000000000000014"/>
    <n v="0"/>
    <x v="9"/>
  </r>
  <r>
    <s v="CASTROL"/>
    <s v="DIWA3"/>
    <d v="2014-09-09T00:00:00"/>
    <s v="CON"/>
    <s v="UPA400"/>
    <x v="84"/>
    <d v="2012-07-16T00:00:00"/>
    <n v="518174"/>
    <n v="94702"/>
    <n v="0"/>
    <n v="0"/>
    <n v="0"/>
    <n v="21.8"/>
    <n v="7.5"/>
    <n v="44.5"/>
    <m/>
    <n v="-1"/>
    <s v="Oscura"/>
    <n v="34.799999999999997"/>
    <n v="16.600000000000001"/>
    <n v="4.5"/>
    <n v="1.3"/>
    <n v="3.1"/>
    <n v="5.3"/>
    <n v="2.2999999999999998"/>
    <n v="0"/>
    <n v="0"/>
    <n v="88.7"/>
    <n v="51.4"/>
    <n v="7.8"/>
    <n v="35"/>
    <n v="0.11666666666667042"/>
    <n v="17"/>
    <n v="0.11333333333333087"/>
    <n v="3"/>
    <n v="6.666666666666618E-2"/>
    <n v="5"/>
    <n v="0.16666666666666685"/>
    <n v="5"/>
    <n v="0.33333333333333348"/>
    <n v="1"/>
    <n v="0.10000000000000014"/>
    <n v="0"/>
    <x v="10"/>
  </r>
  <r>
    <s v="SHELL"/>
    <s v="DIWA3"/>
    <d v="2011-12-30T00:00:00"/>
    <s v="SIN"/>
    <s v="UPA400"/>
    <x v="85"/>
    <d v="2016-01-30T00:00:00"/>
    <n v="854820"/>
    <n v="45377"/>
    <n v="0"/>
    <n v="4"/>
    <m/>
    <n v="1"/>
    <n v="5.9"/>
    <m/>
    <m/>
    <n v="0.17"/>
    <m/>
    <n v="271"/>
    <n v="283"/>
    <n v="7"/>
    <n v="1"/>
    <n v="18"/>
    <n v="15"/>
    <n v="1"/>
    <n v="2"/>
    <n v="0"/>
    <n v="39"/>
    <n v="6"/>
    <n v="1"/>
    <n v="271"/>
    <n v="0.90333333333333432"/>
    <n v="283"/>
    <n v="1"/>
    <n v="18"/>
    <n v="0.39999999999999941"/>
    <n v="15"/>
    <n v="0.50000000000000011"/>
    <n v="7"/>
    <n v="0.46666666666666679"/>
    <n v="1"/>
    <n v="0.10000000000000014"/>
    <n v="1"/>
    <x v="0"/>
  </r>
  <r>
    <m/>
    <s v="DIWA3"/>
    <d v="2011-12-30T00:00:00"/>
    <s v="SIN"/>
    <s v="UPA400"/>
    <x v="85"/>
    <d v="2015-10-16T00:00:00"/>
    <n v="765666"/>
    <n v="50204"/>
    <n v="0"/>
    <n v="4"/>
    <m/>
    <n v="1"/>
    <n v="5.9"/>
    <m/>
    <m/>
    <n v="0.26"/>
    <m/>
    <n v="106"/>
    <n v="121"/>
    <n v="2"/>
    <n v="1"/>
    <n v="7"/>
    <n v="9"/>
    <n v="0"/>
    <n v="1"/>
    <n v="1"/>
    <n v="31"/>
    <n v="2"/>
    <n v="0"/>
    <n v="106"/>
    <n v="0.3533333333333375"/>
    <n v="121"/>
    <n v="0.80666666666666542"/>
    <n v="7"/>
    <n v="0.15555555555555509"/>
    <n v="9"/>
    <n v="0.30000000000000016"/>
    <n v="2"/>
    <n v="0.13333333333333353"/>
    <n v="1"/>
    <n v="0.10000000000000014"/>
    <n v="0"/>
    <x v="1"/>
  </r>
  <r>
    <s v="CASTROL"/>
    <s v="DIWA3"/>
    <d v="2011-12-30T00:00:00"/>
    <s v="SIN"/>
    <s v="UPA400"/>
    <x v="85"/>
    <d v="2015-02-21T00:00:00"/>
    <n v="745940"/>
    <n v="49735"/>
    <n v="0"/>
    <n v="7"/>
    <m/>
    <n v="3"/>
    <n v="5.9779999999999998"/>
    <n v="28.1"/>
    <n v="1.06"/>
    <n v="0.25"/>
    <m/>
    <n v="70"/>
    <n v="157"/>
    <n v="2"/>
    <n v="1"/>
    <n v="13"/>
    <n v="5"/>
    <n v="0"/>
    <m/>
    <n v="0"/>
    <n v="29"/>
    <n v="2"/>
    <n v="1"/>
    <n v="70"/>
    <n v="0.23333333333333686"/>
    <n v="157"/>
    <n v="1"/>
    <n v="13"/>
    <n v="0.28888888888888842"/>
    <n v="5"/>
    <n v="0.16666666666666685"/>
    <n v="2"/>
    <n v="0.13333333333333353"/>
    <n v="1"/>
    <n v="0.10000000000000014"/>
    <n v="0"/>
    <x v="2"/>
  </r>
  <r>
    <s v="CASTROL"/>
    <s v="DIWA3"/>
    <d v="2011-12-30T00:00:00"/>
    <s v="SIN"/>
    <s v="UPA400"/>
    <x v="85"/>
    <d v="2014-12-17T00:00:00"/>
    <n v="737200"/>
    <n v="40995"/>
    <n v="0"/>
    <n v="9"/>
    <m/>
    <n v="2"/>
    <n v="5.9"/>
    <m/>
    <m/>
    <n v="0.31"/>
    <m/>
    <n v="87"/>
    <n v="224"/>
    <n v="3"/>
    <n v="1"/>
    <n v="15"/>
    <n v="9"/>
    <n v="1"/>
    <n v="2"/>
    <n v="1"/>
    <n v="33"/>
    <n v="4"/>
    <n v="1"/>
    <n v="87"/>
    <n v="0.29000000000000375"/>
    <n v="224"/>
    <n v="1"/>
    <n v="15"/>
    <n v="0.33333333333333282"/>
    <n v="9"/>
    <n v="0.30000000000000016"/>
    <n v="3"/>
    <n v="0.20000000000000018"/>
    <n v="1"/>
    <n v="0.10000000000000014"/>
    <n v="0"/>
    <x v="3"/>
  </r>
  <r>
    <s v="CASTROL"/>
    <s v="DIWA3"/>
    <d v="2011-12-30T00:00:00"/>
    <s v="SIN"/>
    <s v="UPA400"/>
    <x v="85"/>
    <d v="2014-06-20T00:00:00"/>
    <n v="694188"/>
    <n v="29490"/>
    <n v="0"/>
    <n v="5"/>
    <m/>
    <n v="5"/>
    <n v="6.2"/>
    <m/>
    <m/>
    <n v="0.95"/>
    <m/>
    <n v="98"/>
    <n v="148"/>
    <n v="5"/>
    <n v="0"/>
    <n v="16"/>
    <n v="11"/>
    <n v="1"/>
    <n v="1"/>
    <n v="1"/>
    <n v="42"/>
    <n v="8"/>
    <n v="1"/>
    <n v="98"/>
    <n v="0.32666666666667066"/>
    <n v="148"/>
    <n v="0.98666666666666658"/>
    <n v="16"/>
    <n v="0.35555555555555501"/>
    <n v="11"/>
    <n v="0.36666666666666681"/>
    <n v="5"/>
    <n v="0.33333333333333348"/>
    <n v="0"/>
    <n v="1.3877787807814457E-16"/>
    <n v="0"/>
    <x v="4"/>
  </r>
  <r>
    <s v="SHELL"/>
    <s v="DIWA3"/>
    <d v="2011-12-30T00:00:00"/>
    <s v="SIN"/>
    <s v="UPA400"/>
    <x v="85"/>
    <d v="2013-11-02T00:00:00"/>
    <n v="657415"/>
    <n v="179443"/>
    <n v="0"/>
    <n v="6"/>
    <n v="0"/>
    <n v="16"/>
    <n v="7.1"/>
    <n v="36.799999999999997"/>
    <n v="0.1"/>
    <n v="0.1"/>
    <s v="Clara"/>
    <n v="252"/>
    <n v="228"/>
    <n v="12"/>
    <n v="1"/>
    <n v="27"/>
    <n v="18"/>
    <n v="0"/>
    <n v="2"/>
    <n v="0"/>
    <n v="46"/>
    <n v="18"/>
    <n v="5"/>
    <n v="252"/>
    <n v="0.84000000000000163"/>
    <n v="228"/>
    <n v="1"/>
    <n v="27"/>
    <n v="0.59999999999999942"/>
    <n v="18"/>
    <n v="0.60000000000000009"/>
    <n v="12"/>
    <n v="0.8"/>
    <n v="1"/>
    <n v="0.10000000000000014"/>
    <n v="0"/>
    <x v="5"/>
  </r>
  <r>
    <s v="SHELL"/>
    <s v="DIWA3"/>
    <d v="2011-12-30T00:00:00"/>
    <s v="SIN"/>
    <s v="UPA400"/>
    <x v="85"/>
    <d v="2013-08-03T00:00:00"/>
    <n v="633259"/>
    <n v="155287"/>
    <n v="0"/>
    <n v="7"/>
    <n v="-1"/>
    <n v="17"/>
    <n v="7.2"/>
    <n v="37.5"/>
    <n v="0"/>
    <n v="0.1"/>
    <s v="Clara"/>
    <n v="235"/>
    <n v="209"/>
    <n v="13"/>
    <n v="1"/>
    <n v="25"/>
    <n v="17"/>
    <n v="1"/>
    <n v="2"/>
    <n v="-1"/>
    <n v="53"/>
    <n v="21"/>
    <n v="4"/>
    <n v="235"/>
    <n v="0.78333333333333555"/>
    <n v="209"/>
    <n v="1"/>
    <n v="25"/>
    <n v="0.55559999999999998"/>
    <n v="17"/>
    <n v="0.56666666666666676"/>
    <n v="13"/>
    <n v="0.8666666666666667"/>
    <n v="1"/>
    <n v="0.10000000000000014"/>
    <n v="0"/>
    <x v="6"/>
  </r>
  <r>
    <s v="SHELL"/>
    <s v="DIWA3"/>
    <d v="2011-12-30T00:00:00"/>
    <s v="SIN"/>
    <s v="UPA400"/>
    <x v="85"/>
    <d v="2013-04-24T00:00:00"/>
    <n v="603887"/>
    <n v="125915"/>
    <n v="0"/>
    <n v="4.0999999999999996"/>
    <n v="0"/>
    <n v="26.5"/>
    <n v="6.8"/>
    <n v="36.700000000000003"/>
    <m/>
    <n v="-1"/>
    <s v="Oscura"/>
    <n v="168.1"/>
    <n v="168.6"/>
    <n v="14.1"/>
    <n v="7.3"/>
    <n v="28.3"/>
    <n v="31.4"/>
    <n v="1"/>
    <n v="0"/>
    <n v="0"/>
    <n v="120.1"/>
    <n v="50"/>
    <n v="3.6"/>
    <n v="168"/>
    <n v="0.56000000000000449"/>
    <n v="169"/>
    <n v="1"/>
    <n v="28"/>
    <n v="0.62222222222222168"/>
    <n v="31"/>
    <n v="1"/>
    <n v="14"/>
    <n v="0.93333333333333335"/>
    <n v="7"/>
    <n v="0.70000000000000007"/>
    <n v="0"/>
    <x v="7"/>
  </r>
  <r>
    <s v="CASTROL"/>
    <s v="DIWA3"/>
    <d v="2011-12-30T00:00:00"/>
    <s v="SIN"/>
    <s v="UPA400"/>
    <x v="85"/>
    <d v="2012-12-14T00:00:00"/>
    <n v="571347"/>
    <n v="93375"/>
    <n v="0"/>
    <n v="0"/>
    <n v="0"/>
    <n v="29.5"/>
    <n v="7.2"/>
    <n v="40.799999999999997"/>
    <m/>
    <n v="-1"/>
    <s v="Oscura"/>
    <n v="80"/>
    <n v="40.799999999999997"/>
    <n v="7.1"/>
    <n v="4.9000000000000004"/>
    <n v="0"/>
    <n v="12.7"/>
    <n v="0"/>
    <n v="1.6"/>
    <n v="0"/>
    <n v="32.5"/>
    <n v="12.3"/>
    <n v="0.5"/>
    <n v="80"/>
    <n v="0.26666666666667027"/>
    <n v="41"/>
    <n v="0.2733333333333306"/>
    <n v="0"/>
    <n v="-4.9266146717741321E-16"/>
    <n v="13"/>
    <n v="0.43333333333333346"/>
    <n v="7"/>
    <n v="0.46666666666666679"/>
    <n v="5"/>
    <n v="0.50000000000000011"/>
    <n v="0"/>
    <x v="8"/>
  </r>
  <r>
    <s v="SHELL"/>
    <s v="DIWA3"/>
    <d v="2011-11-27T00:00:00"/>
    <s v="SIN"/>
    <s v="UPA400"/>
    <x v="86"/>
    <d v="2016-02-10T00:00:00"/>
    <n v="853786"/>
    <n v="44431"/>
    <n v="0"/>
    <n v="5"/>
    <m/>
    <n v="7"/>
    <n v="6.4"/>
    <m/>
    <m/>
    <n v="0.05"/>
    <m/>
    <n v="304"/>
    <n v="134"/>
    <n v="2"/>
    <n v="1"/>
    <n v="6"/>
    <n v="22"/>
    <n v="0"/>
    <n v="1"/>
    <n v="1"/>
    <n v="83"/>
    <n v="8"/>
    <n v="1"/>
    <n v="304"/>
    <n v="1.3"/>
    <n v="134"/>
    <n v="0.89333333333333265"/>
    <n v="6"/>
    <n v="0.13333333333333286"/>
    <n v="22"/>
    <n v="0.73333333333333339"/>
    <n v="2"/>
    <n v="0.13333333333333353"/>
    <n v="1"/>
    <n v="0.10000000000000014"/>
    <n v="1"/>
    <x v="0"/>
  </r>
  <r>
    <m/>
    <s v="DIWA3"/>
    <d v="2011-11-27T00:00:00"/>
    <s v="SIN"/>
    <s v="UPA400"/>
    <x v="86"/>
    <d v="2015-08-27T00:00:00"/>
    <n v="812780"/>
    <n v="3445"/>
    <n v="0"/>
    <n v="5"/>
    <m/>
    <n v="5"/>
    <n v="6.8"/>
    <m/>
    <m/>
    <n v="0.04"/>
    <m/>
    <n v="81"/>
    <n v="65"/>
    <n v="3"/>
    <n v="0"/>
    <n v="4"/>
    <n v="10"/>
    <n v="0"/>
    <n v="0"/>
    <n v="0"/>
    <n v="79"/>
    <n v="4"/>
    <n v="1"/>
    <n v="81"/>
    <n v="0.27000000000000363"/>
    <n v="65"/>
    <n v="0.4333333333333303"/>
    <n v="4"/>
    <n v="8.8888888888888407E-2"/>
    <n v="10"/>
    <n v="0.33339999999999997"/>
    <n v="3"/>
    <n v="0.20000000000000018"/>
    <n v="0"/>
    <n v="1.3877787807814457E-16"/>
    <n v="0"/>
    <x v="1"/>
  </r>
  <r>
    <s v="CASTROL"/>
    <s v="DIWA3"/>
    <d v="2011-11-27T00:00:00"/>
    <s v="SIN"/>
    <s v="UPA400"/>
    <x v="86"/>
    <d v="2015-02-19T00:00:00"/>
    <n v="719501"/>
    <n v="4039"/>
    <n v="0"/>
    <n v="2"/>
    <m/>
    <n v="2"/>
    <n v="6.5220000000000002"/>
    <n v="30.31"/>
    <n v="1.32"/>
    <n v="0.25"/>
    <m/>
    <n v="29"/>
    <n v="34"/>
    <n v="0"/>
    <n v="0"/>
    <n v="3"/>
    <n v="1"/>
    <n v="0"/>
    <m/>
    <n v="0"/>
    <n v="23"/>
    <n v="0"/>
    <n v="0"/>
    <n v="29"/>
    <n v="9.6666666666670453E-2"/>
    <n v="34"/>
    <n v="0.22666666666666402"/>
    <n v="3"/>
    <n v="6.666666666666618E-2"/>
    <n v="1"/>
    <n v="3.3333333333333541E-2"/>
    <n v="0"/>
    <n v="1.9428902930940239E-16"/>
    <n v="0"/>
    <n v="1.3877787807814457E-16"/>
    <n v="0"/>
    <x v="2"/>
  </r>
  <r>
    <s v="CASTROL"/>
    <s v="DIWA3"/>
    <d v="2011-11-27T00:00:00"/>
    <s v="SIN"/>
    <s v="UPA400"/>
    <x v="86"/>
    <d v="2014-12-06T00:00:00"/>
    <n v="708335"/>
    <n v="62951"/>
    <n v="0"/>
    <n v="4"/>
    <m/>
    <n v="2"/>
    <n v="6.9"/>
    <n v="34.5"/>
    <n v="1.26"/>
    <n v="0.03"/>
    <m/>
    <n v="77"/>
    <n v="174"/>
    <n v="3"/>
    <n v="1"/>
    <n v="7"/>
    <n v="6"/>
    <n v="0"/>
    <n v="2"/>
    <n v="0"/>
    <n v="29"/>
    <n v="7"/>
    <n v="1"/>
    <n v="77"/>
    <n v="0.25666666666667021"/>
    <n v="174"/>
    <n v="1"/>
    <n v="7"/>
    <n v="0.15555555555555509"/>
    <n v="6"/>
    <n v="0.20000000000000018"/>
    <n v="3"/>
    <n v="0.20000000000000018"/>
    <n v="1"/>
    <n v="0.10000000000000014"/>
    <n v="0"/>
    <x v="3"/>
  </r>
  <r>
    <s v="CASTROL"/>
    <s v="DIWA3"/>
    <d v="2011-11-27T00:00:00"/>
    <s v="SIN"/>
    <s v="UPA400"/>
    <x v="86"/>
    <d v="2014-04-29T00:00:00"/>
    <n v="674374"/>
    <n v="28990"/>
    <n v="0"/>
    <n v="3"/>
    <m/>
    <n v="2"/>
    <n v="7.1"/>
    <n v="36.1"/>
    <n v="1.02"/>
    <n v="0.04"/>
    <m/>
    <n v="36"/>
    <n v="96"/>
    <n v="2"/>
    <n v="1"/>
    <n v="5"/>
    <n v="3"/>
    <n v="0"/>
    <n v="1"/>
    <n v="0"/>
    <n v="29"/>
    <n v="3"/>
    <n v="0"/>
    <n v="36"/>
    <n v="0.12000000000000374"/>
    <n v="96"/>
    <n v="0.63999999999999768"/>
    <n v="5"/>
    <n v="0.11111111111111063"/>
    <n v="3"/>
    <n v="0.1000000000000002"/>
    <n v="2"/>
    <n v="0.13333333333333353"/>
    <n v="1"/>
    <n v="0.10000000000000014"/>
    <n v="0"/>
    <x v="4"/>
  </r>
  <r>
    <s v="SHELL"/>
    <s v="DIWA3"/>
    <d v="2011-11-27T00:00:00"/>
    <s v="SIN"/>
    <s v="UPA400"/>
    <x v="86"/>
    <d v="2013-12-11T00:00:00"/>
    <n v="664696"/>
    <n v="182277"/>
    <n v="0"/>
    <n v="6"/>
    <n v="0"/>
    <n v="12"/>
    <n v="7"/>
    <n v="36.9"/>
    <n v="0.1"/>
    <n v="0.1"/>
    <s v="Clara"/>
    <n v="299"/>
    <n v="268"/>
    <n v="10"/>
    <n v="1"/>
    <n v="23"/>
    <n v="20"/>
    <n v="0"/>
    <n v="2"/>
    <n v="0"/>
    <n v="45"/>
    <n v="17"/>
    <n v="3"/>
    <n v="299"/>
    <n v="0.9966666666666667"/>
    <n v="268"/>
    <n v="1"/>
    <n v="23"/>
    <n v="0.51111111111111041"/>
    <n v="20"/>
    <n v="0.66666666666666674"/>
    <n v="10"/>
    <n v="0.66666666666666674"/>
    <n v="1"/>
    <n v="0.10000000000000014"/>
    <n v="0"/>
    <x v="5"/>
  </r>
  <r>
    <s v="Shell ATF VM Plus"/>
    <s v="DIWA3"/>
    <d v="2011-11-27T00:00:00"/>
    <s v="SIN"/>
    <s v="UPA400"/>
    <x v="86"/>
    <d v="2013-09-06T00:00:00"/>
    <n v="645384"/>
    <n v="182737"/>
    <n v="0"/>
    <n v="5"/>
    <n v="-1"/>
    <n v="5"/>
    <n v="7.1"/>
    <n v="37.1"/>
    <n v="0.1"/>
    <n v="0.1"/>
    <s v="Clara"/>
    <n v="76"/>
    <n v="263"/>
    <n v="5"/>
    <n v="2"/>
    <n v="12"/>
    <n v="5"/>
    <n v="0"/>
    <n v="2"/>
    <n v="-1"/>
    <n v="46"/>
    <n v="22"/>
    <n v="2"/>
    <n v="76"/>
    <n v="0.25333333333333685"/>
    <n v="263"/>
    <n v="1"/>
    <n v="12"/>
    <n v="0.26666666666666622"/>
    <n v="5"/>
    <n v="0.16666666666666685"/>
    <n v="5"/>
    <n v="0.33333333333333348"/>
    <n v="2"/>
    <n v="0.20000000000000015"/>
    <n v="0"/>
    <x v="6"/>
  </r>
  <r>
    <s v="SHELL"/>
    <s v="DIWA3"/>
    <d v="2011-11-27T00:00:00"/>
    <s v="SIN"/>
    <s v="UPA400"/>
    <x v="86"/>
    <d v="2013-08-28T00:00:00"/>
    <n v="634053"/>
    <n v="151634"/>
    <n v="0"/>
    <n v="36"/>
    <n v="-1"/>
    <n v="11"/>
    <n v="7"/>
    <n v="36.9"/>
    <n v="0.1"/>
    <n v="0.1"/>
    <s v="Clara"/>
    <n v="247"/>
    <n v="199"/>
    <n v="10"/>
    <n v="1"/>
    <n v="21"/>
    <n v="15"/>
    <n v="0"/>
    <n v="2"/>
    <n v="-1"/>
    <n v="41"/>
    <n v="16"/>
    <n v="3"/>
    <n v="247"/>
    <n v="0.82333333333333514"/>
    <n v="199"/>
    <n v="1"/>
    <n v="21"/>
    <n v="0.46666666666666601"/>
    <n v="15"/>
    <n v="0.50000000000000011"/>
    <n v="10"/>
    <n v="0.66666666666666674"/>
    <n v="1"/>
    <n v="0.10000000000000014"/>
    <n v="0"/>
    <x v="7"/>
  </r>
  <r>
    <s v="SHELL"/>
    <s v="DIWA3"/>
    <d v="2011-11-27T00:00:00"/>
    <s v="SIN"/>
    <s v="UPA400"/>
    <x v="86"/>
    <d v="2013-04-30T00:00:00"/>
    <n v="605247"/>
    <n v="122828"/>
    <n v="0"/>
    <n v="4.5"/>
    <n v="0"/>
    <n v="18.100000000000001"/>
    <n v="6.7"/>
    <n v="37.1"/>
    <m/>
    <n v="-1"/>
    <s v="Oscura"/>
    <n v="176.9"/>
    <n v="148.80000000000001"/>
    <n v="12.3"/>
    <n v="7.5"/>
    <n v="21.6"/>
    <n v="27.8"/>
    <n v="0.9"/>
    <n v="0"/>
    <n v="0"/>
    <n v="123.6"/>
    <n v="36.700000000000003"/>
    <n v="2.7"/>
    <n v="177"/>
    <n v="0.59000000000000419"/>
    <n v="149"/>
    <n v="0.99333333333333329"/>
    <n v="22"/>
    <n v="0.48888888888888821"/>
    <n v="28"/>
    <n v="0.93333333333333335"/>
    <n v="12"/>
    <n v="0.8"/>
    <n v="8"/>
    <n v="0.8"/>
    <n v="0"/>
    <x v="8"/>
  </r>
  <r>
    <s v="CASTROL"/>
    <s v="DIWA3"/>
    <d v="2011-11-27T00:00:00"/>
    <s v="SIN"/>
    <s v="UPA400"/>
    <x v="86"/>
    <d v="2012-12-17T00:00:00"/>
    <n v="571950"/>
    <n v="89531"/>
    <n v="0"/>
    <n v="0"/>
    <n v="0"/>
    <n v="21.2"/>
    <n v="7.1"/>
    <n v="46.5"/>
    <m/>
    <n v="-1"/>
    <s v="Oscura"/>
    <n v="77.400000000000006"/>
    <n v="40.9"/>
    <n v="4.8"/>
    <n v="3.3"/>
    <n v="0"/>
    <n v="15.2"/>
    <n v="0"/>
    <n v="2.2000000000000002"/>
    <n v="0"/>
    <n v="3.2"/>
    <n v="7.1"/>
    <n v="0.6"/>
    <n v="77"/>
    <n v="0.25666666666667021"/>
    <n v="41"/>
    <n v="0.2733333333333306"/>
    <n v="0"/>
    <n v="-4.9266146717741321E-16"/>
    <n v="15"/>
    <n v="0.50000000000000011"/>
    <n v="5"/>
    <n v="0.33333333333333348"/>
    <n v="3"/>
    <n v="0.30000000000000016"/>
    <n v="0"/>
    <x v="9"/>
  </r>
  <r>
    <m/>
    <s v="DIWA3"/>
    <d v="2012-03-07T00:00:00"/>
    <s v="SIN"/>
    <s v="UPA400"/>
    <x v="87"/>
    <d v="2015-11-27T00:00:00"/>
    <n v="803152"/>
    <n v="75512"/>
    <n v="0"/>
    <n v="5"/>
    <m/>
    <n v="4"/>
    <n v="6"/>
    <m/>
    <m/>
    <n v="0.5"/>
    <m/>
    <n v="161"/>
    <n v="114"/>
    <n v="7"/>
    <n v="0"/>
    <n v="10"/>
    <n v="16"/>
    <n v="0"/>
    <n v="0"/>
    <n v="1"/>
    <n v="39"/>
    <n v="5"/>
    <n v="1"/>
    <n v="161"/>
    <n v="0.5366666666666714"/>
    <n v="114"/>
    <n v="0.75999999999999845"/>
    <n v="10"/>
    <n v="0.22222222222222177"/>
    <n v="16"/>
    <n v="0.53333333333333344"/>
    <n v="7"/>
    <n v="0.46666666666666679"/>
    <n v="0"/>
    <n v="1.3877787807814457E-16"/>
    <n v="1"/>
    <x v="0"/>
  </r>
  <r>
    <m/>
    <s v="DIWA3"/>
    <d v="2012-03-07T00:00:00"/>
    <s v="SIN"/>
    <s v="UPA400"/>
    <x v="87"/>
    <d v="2015-08-13T00:00:00"/>
    <n v="775132"/>
    <n v="47492"/>
    <n v="0"/>
    <n v="3"/>
    <m/>
    <n v="1"/>
    <n v="6"/>
    <m/>
    <m/>
    <n v="0.36"/>
    <m/>
    <n v="73"/>
    <n v="53"/>
    <n v="2"/>
    <n v="0"/>
    <n v="5"/>
    <n v="8"/>
    <n v="0"/>
    <n v="0"/>
    <n v="0"/>
    <n v="27"/>
    <n v="2"/>
    <n v="0"/>
    <n v="73"/>
    <n v="0.24333333333333684"/>
    <n v="53"/>
    <n v="0.35333333333333045"/>
    <n v="5"/>
    <n v="0.11111111111111063"/>
    <n v="8"/>
    <n v="0.26666666666666683"/>
    <n v="2"/>
    <n v="0.13333333333333353"/>
    <n v="0"/>
    <n v="1.3877787807814457E-16"/>
    <n v="0"/>
    <x v="1"/>
  </r>
  <r>
    <s v="CASTROL"/>
    <s v="DIWA3"/>
    <d v="2012-03-07T00:00:00"/>
    <s v="SIN"/>
    <s v="UPA400"/>
    <x v="87"/>
    <d v="2015-02-19T00:00:00"/>
    <n v="757324"/>
    <n v="60553"/>
    <n v="0"/>
    <n v="6"/>
    <m/>
    <n v="3"/>
    <n v="5.806"/>
    <n v="27.3"/>
    <n v="1.37"/>
    <n v="0.25"/>
    <m/>
    <n v="98"/>
    <n v="111"/>
    <n v="4"/>
    <n v="0"/>
    <n v="20"/>
    <n v="9"/>
    <n v="0"/>
    <m/>
    <n v="1"/>
    <n v="30"/>
    <n v="3"/>
    <n v="1"/>
    <n v="98"/>
    <n v="0.32666666666667066"/>
    <n v="111"/>
    <n v="0.73999999999999833"/>
    <n v="20"/>
    <n v="0.44444444444444381"/>
    <n v="9"/>
    <n v="0.30000000000000016"/>
    <n v="4"/>
    <n v="0.26666666666666683"/>
    <n v="0"/>
    <n v="1.3877787807814457E-16"/>
    <n v="0"/>
    <x v="2"/>
  </r>
  <r>
    <s v="CASTROL"/>
    <s v="DIWA3"/>
    <d v="2012-03-07T00:00:00"/>
    <s v="SIN"/>
    <s v="UPA400"/>
    <x v="87"/>
    <d v="2014-12-06T00:00:00"/>
    <n v="746131"/>
    <n v="49360"/>
    <n v="0"/>
    <n v="8"/>
    <m/>
    <n v="3"/>
    <n v="5.8"/>
    <m/>
    <m/>
    <n v="0.09"/>
    <m/>
    <n v="94"/>
    <n v="110"/>
    <n v="4"/>
    <n v="0"/>
    <n v="19"/>
    <n v="12"/>
    <n v="1"/>
    <n v="1"/>
    <n v="1"/>
    <n v="32"/>
    <n v="5"/>
    <n v="1"/>
    <n v="94"/>
    <n v="0.31333333333333724"/>
    <n v="110"/>
    <n v="0.73333333333333162"/>
    <n v="19"/>
    <n v="0.42222222222222161"/>
    <n v="12"/>
    <n v="0.40000000000000013"/>
    <n v="4"/>
    <n v="0.26666666666666683"/>
    <n v="0"/>
    <n v="1.3877787807814457E-16"/>
    <n v="0"/>
    <x v="3"/>
  </r>
  <r>
    <s v="CASTROL"/>
    <s v="DIWA3"/>
    <d v="2012-03-07T00:00:00"/>
    <s v="SIN"/>
    <s v="UPA400"/>
    <x v="87"/>
    <d v="2014-05-29T00:00:00"/>
    <n v="685066"/>
    <n v="29867"/>
    <n v="0"/>
    <n v="4"/>
    <m/>
    <n v="5"/>
    <n v="6.4"/>
    <m/>
    <m/>
    <n v="0.85"/>
    <m/>
    <n v="100"/>
    <n v="74"/>
    <n v="4"/>
    <n v="0"/>
    <n v="6"/>
    <n v="12"/>
    <n v="0"/>
    <n v="0"/>
    <n v="0"/>
    <n v="39"/>
    <n v="5"/>
    <n v="1"/>
    <n v="100"/>
    <n v="0.33333333333333737"/>
    <n v="74"/>
    <n v="0.49333333333333018"/>
    <n v="6"/>
    <n v="0.13333333333333286"/>
    <n v="12"/>
    <n v="0.40000000000000013"/>
    <n v="4"/>
    <n v="0.26666666666666683"/>
    <n v="0"/>
    <n v="1.3877787807814457E-16"/>
    <n v="0"/>
    <x v="4"/>
  </r>
  <r>
    <s v="CASTROL"/>
    <s v="DIWA3"/>
    <d v="2012-03-07T00:00:00"/>
    <s v="SIN"/>
    <s v="UPA400"/>
    <x v="87"/>
    <d v="2014-01-17T00:00:00"/>
    <n v="655199"/>
    <n v="152763"/>
    <n v="0"/>
    <n v="4"/>
    <m/>
    <n v="12"/>
    <n v="7.1"/>
    <n v="36.700000000000003"/>
    <n v="0.5"/>
    <n v="0.1"/>
    <s v="Clara"/>
    <n v="321"/>
    <n v="208"/>
    <n v="7"/>
    <n v="1"/>
    <n v="16"/>
    <n v="19"/>
    <n v="0"/>
    <n v="1"/>
    <n v="0"/>
    <n v="37"/>
    <n v="15"/>
    <n v="2"/>
    <n v="321"/>
    <n v="1.3"/>
    <n v="208"/>
    <n v="1"/>
    <n v="16"/>
    <n v="0.35555555555555501"/>
    <n v="19"/>
    <n v="0.63333333333333341"/>
    <n v="7"/>
    <n v="0.46666666666666679"/>
    <n v="1"/>
    <n v="0.10000000000000014"/>
    <n v="0"/>
    <x v="5"/>
  </r>
  <r>
    <s v="CASTROL"/>
    <s v="DIWA3"/>
    <d v="2012-03-07T00:00:00"/>
    <s v="SIN"/>
    <s v="UPA400"/>
    <x v="87"/>
    <d v="2013-10-21T00:00:00"/>
    <n v="629272"/>
    <n v="126836"/>
    <n v="0"/>
    <n v="2"/>
    <n v="0"/>
    <n v="11"/>
    <n v="6.8"/>
    <n v="36.6"/>
    <n v="0"/>
    <n v="0.1"/>
    <s v="Clara"/>
    <n v="336"/>
    <n v="214"/>
    <n v="6"/>
    <n v="0"/>
    <n v="16"/>
    <n v="19"/>
    <n v="1"/>
    <n v="1"/>
    <n v="0"/>
    <n v="39"/>
    <n v="20"/>
    <n v="3"/>
    <n v="336"/>
    <n v="1"/>
    <n v="214"/>
    <n v="1"/>
    <n v="16"/>
    <n v="0.35555555555555501"/>
    <n v="19"/>
    <n v="0.63333333333333341"/>
    <n v="6"/>
    <n v="0.40000000000000013"/>
    <n v="0"/>
    <n v="1.3877787807814457E-16"/>
    <n v="0"/>
    <x v="6"/>
  </r>
  <r>
    <s v="SHELL"/>
    <s v="DIWA3"/>
    <d v="2012-03-07T00:00:00"/>
    <s v="SIN"/>
    <s v="UPA400"/>
    <x v="87"/>
    <d v="2013-05-24T00:00:00"/>
    <n v="619406"/>
    <n v="156759"/>
    <n v="0"/>
    <n v="35.6"/>
    <n v="0"/>
    <n v="11.4"/>
    <n v="6.9"/>
    <n v="36.1"/>
    <m/>
    <n v="-1"/>
    <s v="Oscura"/>
    <n v="97.3"/>
    <n v="197.6"/>
    <n v="8.5"/>
    <n v="7.5"/>
    <n v="14.9"/>
    <n v="14.4"/>
    <n v="1.1000000000000001"/>
    <n v="0"/>
    <n v="0"/>
    <n v="127.6"/>
    <n v="21.1"/>
    <n v="6.1"/>
    <n v="97"/>
    <n v="0.3233333333333373"/>
    <n v="198"/>
    <n v="1"/>
    <n v="15"/>
    <n v="0.33333333333333282"/>
    <n v="14"/>
    <n v="0.46666666666666679"/>
    <n v="9"/>
    <n v="0.60000000000000009"/>
    <n v="8"/>
    <n v="0.8"/>
    <n v="0"/>
    <x v="7"/>
  </r>
  <r>
    <s v="CASTROL"/>
    <s v="DIWA3"/>
    <d v="2012-03-07T00:00:00"/>
    <s v="SIN"/>
    <s v="UPA400"/>
    <x v="87"/>
    <d v="2013-01-29T00:00:00"/>
    <n v="586947"/>
    <n v="124299"/>
    <n v="0"/>
    <n v="0"/>
    <n v="0"/>
    <n v="10.4"/>
    <n v="6.6"/>
    <n v="34.700000000000003"/>
    <m/>
    <n v="-1"/>
    <s v="Oscura"/>
    <n v="47.2"/>
    <n v="99.2"/>
    <n v="7.3"/>
    <n v="3.6"/>
    <n v="18.100000000000001"/>
    <n v="17.899999999999999"/>
    <n v="1.1000000000000001"/>
    <n v="0"/>
    <n v="0"/>
    <n v="87.8"/>
    <n v="32.799999999999997"/>
    <n v="3.4"/>
    <n v="47"/>
    <n v="0.15666666666667034"/>
    <n v="99"/>
    <n v="0.6"/>
    <n v="18"/>
    <n v="0.39999999999999941"/>
    <n v="18"/>
    <n v="0.60000000000000009"/>
    <n v="7"/>
    <n v="0.46666666666666679"/>
    <n v="4"/>
    <n v="0.40000000000000013"/>
    <n v="0"/>
    <x v="8"/>
  </r>
  <r>
    <s v="CASTROL"/>
    <s v="DIWA3"/>
    <d v="2012-03-07T00:00:00"/>
    <s v="SIN"/>
    <s v="UPA400"/>
    <x v="87"/>
    <d v="2012-08-11T00:00:00"/>
    <n v="550813"/>
    <n v="88166"/>
    <n v="0"/>
    <n v="0"/>
    <n v="0"/>
    <n v="12.8"/>
    <n v="7.1"/>
    <n v="20"/>
    <m/>
    <n v="-1"/>
    <s v="Oscura"/>
    <n v="113.2"/>
    <n v="92.6"/>
    <n v="11.9"/>
    <n v="4.7"/>
    <n v="9.1999999999999993"/>
    <n v="10.4"/>
    <n v="1.4"/>
    <n v="1.4"/>
    <n v="0"/>
    <n v="145.4"/>
    <n v="43.5"/>
    <n v="1.1000000000000001"/>
    <n v="113"/>
    <n v="0.37666666666667098"/>
    <n v="93"/>
    <n v="0.62"/>
    <n v="9"/>
    <n v="0.19999999999999954"/>
    <n v="10"/>
    <n v="0.33339999999999997"/>
    <n v="12"/>
    <n v="0.8"/>
    <n v="5"/>
    <n v="0.50000000000000011"/>
    <n v="0"/>
    <x v="9"/>
  </r>
  <r>
    <m/>
    <s v="DIWA3"/>
    <d v="2011-11-19T00:00:00"/>
    <s v="SIN"/>
    <s v="UPA400"/>
    <x v="88"/>
    <d v="2015-10-30T00:00:00"/>
    <n v="816720"/>
    <n v="51250"/>
    <n v="0"/>
    <n v="5"/>
    <m/>
    <n v="5"/>
    <n v="6.1"/>
    <m/>
    <m/>
    <n v="0.41"/>
    <m/>
    <n v="97"/>
    <n v="85"/>
    <n v="12"/>
    <n v="0"/>
    <n v="10"/>
    <n v="12"/>
    <n v="0"/>
    <n v="1"/>
    <n v="1"/>
    <n v="38"/>
    <n v="8"/>
    <n v="1"/>
    <n v="97"/>
    <n v="0.3233333333333373"/>
    <n v="85"/>
    <n v="0.56666666666666388"/>
    <n v="10"/>
    <n v="0.22222222222222177"/>
    <n v="12"/>
    <n v="0.40000000000000013"/>
    <n v="12"/>
    <n v="0.8"/>
    <n v="0"/>
    <n v="1.3877787807814457E-16"/>
    <n v="1"/>
    <x v="0"/>
  </r>
  <r>
    <s v="CASTROL"/>
    <s v="DIWA3"/>
    <d v="2011-11-19T00:00:00"/>
    <s v="SIN"/>
    <s v="UPA400"/>
    <x v="88"/>
    <d v="2015-02-23T00:00:00"/>
    <n v="747110"/>
    <n v="65406"/>
    <n v="0"/>
    <n v="6"/>
    <m/>
    <n v="2"/>
    <n v="5.9820000000000002"/>
    <n v="28.14"/>
    <n v="1.21"/>
    <n v="0.82"/>
    <m/>
    <n v="79"/>
    <n v="101"/>
    <n v="7"/>
    <n v="1"/>
    <n v="8"/>
    <n v="8"/>
    <n v="0"/>
    <m/>
    <n v="1"/>
    <n v="33"/>
    <n v="3"/>
    <n v="1"/>
    <n v="79"/>
    <n v="0.26333333333333692"/>
    <n v="101"/>
    <n v="0.67333333333333123"/>
    <n v="8"/>
    <n v="0.17777777777777731"/>
    <n v="8"/>
    <n v="0.26666666666666683"/>
    <n v="7"/>
    <n v="0.46666666666666679"/>
    <n v="1"/>
    <n v="0.10000000000000014"/>
    <n v="0"/>
    <x v="1"/>
  </r>
  <r>
    <s v="CASTROL"/>
    <s v="DIWA3"/>
    <d v="2011-11-19T00:00:00"/>
    <s v="SIN"/>
    <s v="UPA400"/>
    <x v="88"/>
    <d v="2014-12-08T00:00:00"/>
    <n v="727334"/>
    <n v="45630"/>
    <n v="0"/>
    <n v="3"/>
    <m/>
    <n v="1"/>
    <n v="6"/>
    <m/>
    <m/>
    <n v="0.23"/>
    <m/>
    <n v="98"/>
    <n v="159"/>
    <n v="4"/>
    <n v="1"/>
    <n v="6"/>
    <n v="11"/>
    <n v="0"/>
    <n v="1"/>
    <n v="1"/>
    <n v="39"/>
    <n v="5"/>
    <n v="1"/>
    <n v="98"/>
    <n v="0.32666666666667066"/>
    <n v="159"/>
    <n v="1"/>
    <n v="6"/>
    <n v="0.13333333333333286"/>
    <n v="11"/>
    <n v="0.36666666666666681"/>
    <n v="4"/>
    <n v="0.26666666666666683"/>
    <n v="1"/>
    <n v="0.10000000000000014"/>
    <n v="0"/>
    <x v="2"/>
  </r>
  <r>
    <s v="CASTROL"/>
    <s v="DIWA3"/>
    <d v="2011-11-19T00:00:00"/>
    <s v="SIN"/>
    <s v="UPA400"/>
    <x v="88"/>
    <d v="2013-12-31T00:00:00"/>
    <n v="655022"/>
    <n v="161756"/>
    <n v="0"/>
    <n v="4"/>
    <m/>
    <n v="10"/>
    <n v="7.1"/>
    <n v="37.1"/>
    <n v="0.3"/>
    <n v="0"/>
    <s v="Clara"/>
    <n v="155"/>
    <n v="129"/>
    <n v="5"/>
    <n v="0"/>
    <n v="16"/>
    <n v="10"/>
    <n v="0"/>
    <n v="0"/>
    <n v="0"/>
    <n v="47"/>
    <n v="17"/>
    <n v="3"/>
    <n v="155"/>
    <n v="0.5166666666666716"/>
    <n v="129"/>
    <n v="0.8599999999999991"/>
    <n v="16"/>
    <n v="0.35555555555555501"/>
    <n v="10"/>
    <n v="0.33339999999999997"/>
    <n v="5"/>
    <n v="0.33333333333333348"/>
    <n v="0"/>
    <n v="1.3877787807814457E-16"/>
    <n v="0"/>
    <x v="3"/>
  </r>
  <r>
    <s v="CASTROL"/>
    <s v="DIWA3"/>
    <d v="2011-11-19T00:00:00"/>
    <s v="SIN"/>
    <s v="UPA400"/>
    <x v="88"/>
    <d v="2013-10-25T00:00:00"/>
    <n v="636234"/>
    <n v="142968"/>
    <n v="0"/>
    <n v="4"/>
    <n v="0"/>
    <n v="15"/>
    <n v="7.1"/>
    <n v="36.700000000000003"/>
    <n v="0"/>
    <n v="0.1"/>
    <s v="Clara"/>
    <n v="221"/>
    <n v="165"/>
    <n v="7"/>
    <n v="1"/>
    <n v="24"/>
    <n v="14"/>
    <n v="1"/>
    <n v="1"/>
    <n v="0"/>
    <n v="50"/>
    <n v="22"/>
    <n v="4"/>
    <n v="221"/>
    <n v="0.73666666666666936"/>
    <n v="165"/>
    <n v="1"/>
    <n v="24"/>
    <n v="0.53333333333333266"/>
    <n v="14"/>
    <n v="0.46666666666666679"/>
    <n v="7"/>
    <n v="0.46666666666666679"/>
    <n v="1"/>
    <n v="0.10000000000000014"/>
    <n v="0"/>
    <x v="4"/>
  </r>
  <r>
    <s v="CASTROL"/>
    <s v="DIWA3"/>
    <d v="2011-11-19T00:00:00"/>
    <s v="SIN"/>
    <s v="UPA400"/>
    <x v="88"/>
    <d v="2013-05-25T00:00:00"/>
    <n v="594496"/>
    <n v="101230"/>
    <n v="0"/>
    <n v="31"/>
    <n v="0"/>
    <n v="22.2"/>
    <n v="6.8"/>
    <n v="35.700000000000003"/>
    <m/>
    <n v="-1"/>
    <s v="Oscura"/>
    <n v="130.5"/>
    <n v="116.6"/>
    <n v="4.3"/>
    <n v="2.2999999999999998"/>
    <n v="14.6"/>
    <n v="12.5"/>
    <n v="0.9"/>
    <n v="0"/>
    <n v="0"/>
    <n v="144.9"/>
    <n v="23.2"/>
    <n v="8.3000000000000007"/>
    <n v="131"/>
    <n v="0.43666666666667137"/>
    <n v="117"/>
    <n v="0.77999999999999858"/>
    <n v="15"/>
    <n v="0.33333333333333282"/>
    <n v="13"/>
    <n v="0.43333333333333346"/>
    <n v="4"/>
    <n v="0.26666666666666683"/>
    <n v="2"/>
    <n v="0.20000000000000015"/>
    <n v="0"/>
    <x v="5"/>
  </r>
  <r>
    <s v="SHELL"/>
    <s v="DIWA3"/>
    <d v="2011-11-19T00:00:00"/>
    <s v="SIN"/>
    <s v="UPA400"/>
    <x v="88"/>
    <d v="2013-05-22T00:00:00"/>
    <n v="595352"/>
    <n v="92916"/>
    <n v="0"/>
    <n v="32.5"/>
    <n v="0"/>
    <n v="14.7"/>
    <n v="7.5"/>
    <n v="48.9"/>
    <m/>
    <n v="-1"/>
    <s v="Oscura"/>
    <n v="155.69999999999999"/>
    <n v="98.9"/>
    <n v="10.4"/>
    <n v="1.6"/>
    <n v="11.5"/>
    <n v="13.3"/>
    <n v="1.3"/>
    <n v="0"/>
    <n v="0"/>
    <n v="190.5"/>
    <n v="49"/>
    <n v="73.900000000000006"/>
    <n v="156"/>
    <n v="0.5200000000000049"/>
    <n v="99"/>
    <n v="0.6"/>
    <n v="12"/>
    <n v="0.26666666666666622"/>
    <n v="13"/>
    <n v="0.43333333333333346"/>
    <n v="10"/>
    <n v="0.66666666666666674"/>
    <n v="2"/>
    <n v="0.20000000000000015"/>
    <n v="0"/>
    <x v="6"/>
  </r>
  <r>
    <s v="CASTROL"/>
    <s v="DIWA3"/>
    <d v="2011-11-19T00:00:00"/>
    <s v="SIN"/>
    <s v="UPA400"/>
    <x v="88"/>
    <d v="2013-01-30T00:00:00"/>
    <n v="565272"/>
    <n v="62836"/>
    <n v="0"/>
    <n v="0.5"/>
    <n v="0"/>
    <n v="17.7"/>
    <n v="6.6"/>
    <n v="35.4"/>
    <m/>
    <n v="-1"/>
    <s v="Oscura"/>
    <n v="96.6"/>
    <n v="50.1"/>
    <n v="3.5"/>
    <n v="2.8"/>
    <n v="8.1999999999999993"/>
    <n v="15.1"/>
    <n v="1.2"/>
    <n v="0"/>
    <n v="0"/>
    <n v="150.5"/>
    <n v="46.2"/>
    <n v="3.6"/>
    <n v="97"/>
    <n v="0.3233333333333373"/>
    <n v="50"/>
    <n v="0.33333333333333048"/>
    <n v="8"/>
    <n v="0.17777777777777731"/>
    <n v="15"/>
    <n v="0.50000000000000011"/>
    <n v="4"/>
    <n v="0.26666666666666683"/>
    <n v="3"/>
    <n v="0.30000000000000016"/>
    <n v="0"/>
    <x v="7"/>
  </r>
  <r>
    <s v="CASTROL"/>
    <s v="DIWA3"/>
    <d v="2011-11-19T00:00:00"/>
    <s v="SIN"/>
    <s v="UPA400"/>
    <x v="88"/>
    <d v="2012-07-30T00:00:00"/>
    <n v="525263"/>
    <n v="162364"/>
    <n v="0"/>
    <n v="0"/>
    <n v="0"/>
    <n v="13.3"/>
    <n v="6.8"/>
    <n v="36.5"/>
    <m/>
    <n v="-1"/>
    <s v="Oscura"/>
    <n v="103.3"/>
    <n v="44.5"/>
    <n v="4.5"/>
    <n v="1.8"/>
    <n v="8.1"/>
    <n v="1.9"/>
    <n v="0.5"/>
    <n v="1.1000000000000001"/>
    <n v="0"/>
    <n v="25.6"/>
    <n v="26.9"/>
    <n v="2.2999999999999998"/>
    <n v="103"/>
    <n v="0.34333333333333743"/>
    <n v="45"/>
    <n v="0.29999999999999721"/>
    <n v="8"/>
    <n v="0.17777777777777731"/>
    <n v="2"/>
    <n v="6.6666666666666874E-2"/>
    <n v="5"/>
    <n v="0.33333333333333348"/>
    <n v="2"/>
    <n v="0.20000000000000015"/>
    <n v="0"/>
    <x v="8"/>
  </r>
  <r>
    <s v="CASTROL"/>
    <s v="DIWA3"/>
    <d v="2011-12-29T00:00:00"/>
    <s v="SIN"/>
    <s v="UPA400"/>
    <x v="89"/>
    <d v="2016-03-10T00:00:00"/>
    <n v="819256"/>
    <n v="33432"/>
    <n v="0"/>
    <n v="6"/>
    <m/>
    <n v="3"/>
    <n v="7"/>
    <m/>
    <m/>
    <n v="0"/>
    <s v="Clara"/>
    <n v="38"/>
    <n v="87"/>
    <n v="2"/>
    <n v="0"/>
    <n v="6"/>
    <n v="5"/>
    <n v="0"/>
    <n v="0"/>
    <n v="0"/>
    <n v="36"/>
    <n v="3"/>
    <n v="0"/>
    <n v="38"/>
    <n v="0.1266666666666704"/>
    <n v="87"/>
    <n v="0.5799999999999973"/>
    <n v="6"/>
    <n v="0.13333333333333286"/>
    <n v="5"/>
    <n v="0.16666666666666685"/>
    <n v="2"/>
    <n v="0.13333333333333353"/>
    <n v="0"/>
    <n v="1.3877787807814457E-16"/>
    <n v="1"/>
    <x v="0"/>
  </r>
  <r>
    <m/>
    <s v="DIWA3"/>
    <d v="2011-12-29T00:00:00"/>
    <s v="SIN"/>
    <s v="UPA400"/>
    <x v="89"/>
    <d v="2015-11-11T00:00:00"/>
    <n v="785837"/>
    <n v="89632"/>
    <n v="0"/>
    <n v="8"/>
    <m/>
    <n v="6"/>
    <n v="6.7"/>
    <m/>
    <m/>
    <n v="0.41"/>
    <m/>
    <n v="44"/>
    <n v="75"/>
    <n v="0"/>
    <n v="0"/>
    <n v="6"/>
    <n v="5"/>
    <n v="0"/>
    <n v="0"/>
    <n v="0"/>
    <n v="80"/>
    <n v="6"/>
    <n v="1"/>
    <n v="44"/>
    <n v="0.14666666666667036"/>
    <n v="75"/>
    <n v="0.49999999999999684"/>
    <n v="6"/>
    <n v="0.13333333333333286"/>
    <n v="5"/>
    <n v="0.16666666666666685"/>
    <n v="0"/>
    <n v="1.9428902930940239E-16"/>
    <n v="0"/>
    <n v="1.3877787807814457E-16"/>
    <n v="0"/>
    <x v="1"/>
  </r>
  <r>
    <s v="SHELL"/>
    <s v="DIWA3"/>
    <d v="2011-12-29T00:00:00"/>
    <s v="SIN"/>
    <s v="UPA400"/>
    <x v="89"/>
    <d v="2015-03-24T00:00:00"/>
    <n v="796423"/>
    <n v="71110"/>
    <n v="0"/>
    <n v="7"/>
    <m/>
    <n v="1"/>
    <n v="5.7"/>
    <m/>
    <m/>
    <n v="0.28000000000000003"/>
    <m/>
    <n v="579"/>
    <n v="189"/>
    <n v="6"/>
    <n v="0"/>
    <n v="37"/>
    <n v="24"/>
    <n v="0"/>
    <n v="1"/>
    <n v="1"/>
    <n v="35"/>
    <n v="6"/>
    <n v="1"/>
    <n v="579"/>
    <n v="1.5"/>
    <n v="189"/>
    <n v="1"/>
    <n v="37"/>
    <n v="0.82222222222222197"/>
    <n v="24"/>
    <n v="0.8"/>
    <n v="6"/>
    <n v="0.40000000000000013"/>
    <n v="0"/>
    <n v="1.3877787807814457E-16"/>
    <n v="0"/>
    <x v="2"/>
  </r>
  <r>
    <s v="CASTROL"/>
    <s v="DIWA3"/>
    <d v="2011-12-29T00:00:00"/>
    <s v="SIN"/>
    <s v="UPA400"/>
    <x v="89"/>
    <d v="2015-02-19T00:00:00"/>
    <n v="787307"/>
    <n v="61994"/>
    <n v="0"/>
    <n v="5"/>
    <m/>
    <n v="2"/>
    <n v="5.81"/>
    <n v="27.34"/>
    <n v="1.25"/>
    <n v="0.28999999999999998"/>
    <m/>
    <n v="297"/>
    <n v="133"/>
    <n v="4"/>
    <n v="1"/>
    <n v="24"/>
    <n v="17"/>
    <n v="0"/>
    <m/>
    <n v="0"/>
    <n v="30"/>
    <n v="3"/>
    <n v="1"/>
    <n v="297"/>
    <n v="0.9900000000000001"/>
    <n v="133"/>
    <n v="0.88666666666666594"/>
    <n v="24"/>
    <n v="0.53333333333333266"/>
    <n v="17"/>
    <n v="0.56666666666666676"/>
    <n v="4"/>
    <n v="0.26666666666666683"/>
    <n v="1"/>
    <n v="0.10000000000000014"/>
    <n v="0"/>
    <x v="3"/>
  </r>
  <r>
    <s v="CASTROL"/>
    <s v="DIWA3"/>
    <d v="2011-12-29T00:00:00"/>
    <s v="SIN"/>
    <s v="UPA400"/>
    <x v="89"/>
    <d v="2014-12-15T00:00:00"/>
    <n v="768405"/>
    <n v="43092"/>
    <n v="0"/>
    <n v="4"/>
    <m/>
    <n v="1"/>
    <n v="5.9"/>
    <m/>
    <m/>
    <n v="0.32"/>
    <m/>
    <n v="444"/>
    <n v="113"/>
    <n v="8"/>
    <n v="0"/>
    <n v="21"/>
    <n v="21"/>
    <n v="1"/>
    <n v="1"/>
    <n v="1"/>
    <n v="30"/>
    <n v="6"/>
    <n v="1"/>
    <n v="444"/>
    <n v="1.3"/>
    <n v="113"/>
    <n v="0.75333333333333174"/>
    <n v="21"/>
    <n v="0.46666666666666601"/>
    <n v="21"/>
    <n v="0.70000000000000007"/>
    <n v="8"/>
    <n v="0.53333333333333344"/>
    <n v="0"/>
    <n v="1.3877787807814457E-16"/>
    <n v="0"/>
    <x v="4"/>
  </r>
  <r>
    <s v="CASTROL"/>
    <s v="DIWA3"/>
    <d v="2011-12-29T00:00:00"/>
    <s v="SIN"/>
    <s v="UPA400"/>
    <x v="89"/>
    <d v="2014-04-03T00:00:00"/>
    <n v="694069"/>
    <n v="31001"/>
    <n v="0"/>
    <n v="2"/>
    <m/>
    <n v="2"/>
    <n v="6.1"/>
    <s v=""/>
    <s v=""/>
    <n v="0.73"/>
    <s v=""/>
    <n v="222"/>
    <n v="84"/>
    <n v="4"/>
    <n v="0"/>
    <n v="10"/>
    <n v="21"/>
    <n v="0"/>
    <n v="1"/>
    <n v="1"/>
    <n v="33"/>
    <n v="9"/>
    <n v="1"/>
    <n v="222"/>
    <n v="0.74000000000000266"/>
    <n v="84"/>
    <n v="0.55999999999999717"/>
    <n v="10"/>
    <n v="0.22222222222222177"/>
    <n v="21"/>
    <n v="0.70000000000000007"/>
    <n v="4"/>
    <n v="0.26666666666666683"/>
    <n v="0"/>
    <n v="1.3877787807814457E-16"/>
    <n v="0"/>
    <x v="5"/>
  </r>
  <r>
    <s v="CASTROL"/>
    <s v="DIWA3"/>
    <d v="2011-12-29T00:00:00"/>
    <s v="SIN"/>
    <s v="UPA400"/>
    <x v="89"/>
    <d v="2013-12-19T00:00:00"/>
    <n v="663068"/>
    <n v="182215"/>
    <n v="0"/>
    <n v="5"/>
    <m/>
    <n v="8"/>
    <n v="7.1"/>
    <n v="37.4"/>
    <n v="0.8"/>
    <n v="0.1"/>
    <s v="Clara"/>
    <n v="439"/>
    <n v="204"/>
    <n v="12"/>
    <n v="1"/>
    <n v="26"/>
    <n v="30"/>
    <n v="0"/>
    <n v="1"/>
    <n v="0"/>
    <n v="77"/>
    <n v="40"/>
    <n v="3"/>
    <n v="439"/>
    <n v="1"/>
    <n v="204"/>
    <n v="1"/>
    <n v="26"/>
    <n v="0.57777777777777717"/>
    <n v="30"/>
    <n v="1"/>
    <n v="12"/>
    <n v="0.8"/>
    <n v="1"/>
    <n v="0.10000000000000014"/>
    <n v="0"/>
    <x v="6"/>
  </r>
  <r>
    <s v="SHELL"/>
    <s v="DIWA3"/>
    <d v="2011-12-29T00:00:00"/>
    <s v="SIN"/>
    <s v="UPA400"/>
    <x v="89"/>
    <d v="2013-01-30T00:00:00"/>
    <n v="563097"/>
    <n v="69831"/>
    <n v="0"/>
    <n v="0.4"/>
    <n v="0"/>
    <n v="18.2"/>
    <n v="7"/>
    <n v="36.299999999999997"/>
    <m/>
    <n v="-1"/>
    <s v="Oscura"/>
    <n v="56.6"/>
    <n v="40.6"/>
    <n v="3.4"/>
    <n v="2.2999999999999998"/>
    <n v="6.2"/>
    <n v="8.3000000000000007"/>
    <n v="1.6"/>
    <n v="0"/>
    <n v="0"/>
    <n v="211.8"/>
    <n v="51.6"/>
    <n v="7.6"/>
    <n v="57"/>
    <n v="0.19000000000000361"/>
    <n v="41"/>
    <n v="0.2733333333333306"/>
    <n v="6"/>
    <n v="0.13333333333333286"/>
    <n v="8"/>
    <n v="0.26666666666666683"/>
    <n v="3"/>
    <n v="0.20000000000000018"/>
    <n v="2"/>
    <n v="0.20000000000000015"/>
    <n v="0"/>
    <x v="7"/>
  </r>
  <r>
    <s v="SHELL"/>
    <s v="DIWA3"/>
    <d v="2011-12-29T00:00:00"/>
    <s v="SIN"/>
    <s v="UPA400"/>
    <x v="89"/>
    <d v="2012-07-30T00:00:00"/>
    <n v="518768"/>
    <n v="25502"/>
    <n v="0"/>
    <n v="0"/>
    <n v="0"/>
    <n v="18.8"/>
    <n v="6.7"/>
    <n v="35.9"/>
    <m/>
    <n v="-1"/>
    <s v="Oscura"/>
    <n v="65.400000000000006"/>
    <n v="34.799999999999997"/>
    <n v="1.7"/>
    <n v="1"/>
    <n v="8.1999999999999993"/>
    <n v="3.8"/>
    <n v="0.9"/>
    <n v="0.6"/>
    <n v="0"/>
    <n v="29.2"/>
    <n v="27.3"/>
    <n v="1.7"/>
    <n v="65"/>
    <n v="0.21666666666667023"/>
    <n v="35"/>
    <n v="0.23333333333333067"/>
    <n v="8"/>
    <n v="0.17777777777777731"/>
    <n v="4"/>
    <n v="0.13333333333333353"/>
    <n v="2"/>
    <n v="0.13333333333333353"/>
    <n v="1"/>
    <n v="0.10000000000000014"/>
    <n v="0"/>
    <x v="8"/>
  </r>
  <r>
    <s v="SHELL"/>
    <s v="DIWA3"/>
    <d v="2011-07-25T00:00:00"/>
    <s v="SIN"/>
    <s v="UPA400"/>
    <x v="90"/>
    <d v="2016-01-06T00:00:00"/>
    <n v="787101"/>
    <n v="71639"/>
    <n v="0"/>
    <n v="6"/>
    <m/>
    <n v="4"/>
    <n v="6.1"/>
    <m/>
    <m/>
    <n v="0.28000000000000003"/>
    <m/>
    <n v="239"/>
    <n v="208"/>
    <n v="3"/>
    <n v="1"/>
    <n v="12"/>
    <n v="18"/>
    <n v="0"/>
    <n v="1"/>
    <n v="1"/>
    <n v="54"/>
    <n v="9"/>
    <n v="1"/>
    <n v="239"/>
    <n v="0.79666666666666874"/>
    <n v="208"/>
    <n v="1"/>
    <n v="12"/>
    <n v="0.26666666666666622"/>
    <n v="18"/>
    <n v="0.60000000000000009"/>
    <n v="3"/>
    <n v="0.20000000000000018"/>
    <n v="1"/>
    <n v="0.10000000000000014"/>
    <n v="1"/>
    <x v="0"/>
  </r>
  <r>
    <s v="CASTROL"/>
    <s v="DIWA3"/>
    <d v="2011-07-25T00:00:00"/>
    <s v="SIN"/>
    <s v="UPA400"/>
    <x v="90"/>
    <d v="2015-02-19T00:00:00"/>
    <n v="747303"/>
    <n v="65252"/>
    <n v="0"/>
    <n v="3"/>
    <m/>
    <n v="3"/>
    <n v="5.9489999999999998"/>
    <n v="28.14"/>
    <n v="1.1200000000000001"/>
    <n v="0.45"/>
    <m/>
    <n v="489"/>
    <n v="58"/>
    <n v="4"/>
    <n v="0"/>
    <n v="5"/>
    <n v="36"/>
    <n v="0"/>
    <m/>
    <n v="1"/>
    <n v="31"/>
    <n v="4"/>
    <n v="1"/>
    <n v="489"/>
    <n v="1.3"/>
    <n v="58"/>
    <n v="0.38666666666666372"/>
    <n v="5"/>
    <n v="0.11111111111111063"/>
    <n v="36"/>
    <n v="1"/>
    <n v="4"/>
    <n v="0.26666666666666683"/>
    <n v="0"/>
    <n v="1.3877787807814457E-16"/>
    <n v="0"/>
    <x v="1"/>
  </r>
  <r>
    <s v="CASTROL"/>
    <s v="DIWA3"/>
    <d v="2011-07-25T00:00:00"/>
    <s v="SIN"/>
    <s v="UPA400"/>
    <x v="90"/>
    <d v="2014-12-08T00:00:00"/>
    <n v="726197"/>
    <n v="44146"/>
    <n v="0"/>
    <n v="3"/>
    <m/>
    <n v="2"/>
    <n v="6.1"/>
    <m/>
    <m/>
    <n v="0.5"/>
    <m/>
    <n v="293"/>
    <n v="53"/>
    <n v="4"/>
    <n v="0"/>
    <n v="4"/>
    <n v="23"/>
    <n v="0"/>
    <n v="0"/>
    <n v="1"/>
    <n v="29"/>
    <n v="4"/>
    <n v="0"/>
    <n v="293"/>
    <n v="0.9766666666666669"/>
    <n v="53"/>
    <n v="0.35333333333333045"/>
    <n v="4"/>
    <n v="8.8888888888888407E-2"/>
    <n v="23"/>
    <n v="0.76666666666666672"/>
    <n v="4"/>
    <n v="0.26666666666666683"/>
    <n v="0"/>
    <n v="1.3877787807814457E-16"/>
    <n v="0"/>
    <x v="2"/>
  </r>
  <r>
    <s v="CASTROL"/>
    <s v="DIWA3"/>
    <d v="2011-07-25T00:00:00"/>
    <s v="SIN"/>
    <s v="UPA400"/>
    <x v="90"/>
    <d v="2014-05-23T00:00:00"/>
    <n v="665738"/>
    <n v="31216"/>
    <n v="0"/>
    <n v="3"/>
    <m/>
    <n v="5"/>
    <n v="6.3"/>
    <m/>
    <m/>
    <n v="1.22"/>
    <m/>
    <n v="100"/>
    <n v="73"/>
    <n v="4"/>
    <n v="0"/>
    <n v="6"/>
    <n v="12"/>
    <n v="0"/>
    <n v="0"/>
    <n v="0"/>
    <n v="36"/>
    <n v="5"/>
    <n v="1"/>
    <n v="100"/>
    <n v="0.33333333333333737"/>
    <n v="73"/>
    <n v="0.48666666666666353"/>
    <n v="6"/>
    <n v="0.13333333333333286"/>
    <n v="12"/>
    <n v="0.40000000000000013"/>
    <n v="4"/>
    <n v="0.26666666666666683"/>
    <n v="0"/>
    <n v="1.3877787807814457E-16"/>
    <n v="0"/>
    <x v="3"/>
  </r>
  <r>
    <s v="SHELL"/>
    <s v="DIWA3"/>
    <d v="2011-07-25T00:00:00"/>
    <s v="SIN"/>
    <s v="UPA400"/>
    <x v="90"/>
    <d v="2013-07-20T00:00:00"/>
    <n v="618954"/>
    <n v="138101"/>
    <n v="0"/>
    <n v="5"/>
    <n v="-1"/>
    <n v="9"/>
    <n v="7.1"/>
    <n v="38.5"/>
    <n v="0.2"/>
    <n v="0.1"/>
    <s v="Clara"/>
    <n v="315"/>
    <n v="163"/>
    <n v="11"/>
    <n v="0"/>
    <n v="23"/>
    <n v="18"/>
    <n v="1"/>
    <n v="1"/>
    <n v="-1"/>
    <n v="81"/>
    <n v="45"/>
    <n v="2"/>
    <n v="315"/>
    <n v="1"/>
    <n v="163"/>
    <n v="1"/>
    <n v="23"/>
    <n v="0.51111111111111041"/>
    <n v="18"/>
    <n v="0.60000000000000009"/>
    <n v="11"/>
    <n v="0.73333333333333339"/>
    <n v="0"/>
    <n v="1.3877787807814457E-16"/>
    <n v="0"/>
    <x v="4"/>
  </r>
  <r>
    <s v="CASTROL"/>
    <s v="DIWA3"/>
    <d v="2011-07-25T00:00:00"/>
    <s v="SIN"/>
    <s v="UPA400"/>
    <x v="90"/>
    <d v="2013-04-02T00:00:00"/>
    <n v="589602"/>
    <n v="108749"/>
    <n v="0"/>
    <n v="3.6"/>
    <n v="0"/>
    <n v="17.100000000000001"/>
    <n v="6.7"/>
    <n v="37.6"/>
    <m/>
    <n v="-1"/>
    <s v="Oscura"/>
    <n v="155.4"/>
    <n v="124.4"/>
    <n v="12.8"/>
    <n v="5.0999999999999996"/>
    <n v="29.7"/>
    <n v="23.2"/>
    <n v="2.4"/>
    <n v="0"/>
    <n v="0"/>
    <n v="113.8"/>
    <n v="51.5"/>
    <n v="3.6"/>
    <n v="155"/>
    <n v="0.5166666666666716"/>
    <n v="124"/>
    <n v="0.82666666666666555"/>
    <n v="30"/>
    <n v="0.66666666666666619"/>
    <n v="23"/>
    <n v="0.76666666666666672"/>
    <n v="13"/>
    <n v="0.8666666666666667"/>
    <n v="5"/>
    <n v="0.50000000000000011"/>
    <n v="0"/>
    <x v="5"/>
  </r>
  <r>
    <s v="CASTROL"/>
    <s v="DIWA3"/>
    <d v="2011-07-25T00:00:00"/>
    <s v="SIN"/>
    <s v="UPA400"/>
    <x v="90"/>
    <d v="2012-12-10T00:00:00"/>
    <n v="558050"/>
    <n v="77197"/>
    <n v="0"/>
    <n v="0"/>
    <n v="0"/>
    <n v="11"/>
    <n v="6.9"/>
    <n v="37.700000000000003"/>
    <m/>
    <n v="-1"/>
    <s v="Oscura"/>
    <n v="127.9"/>
    <n v="33.799999999999997"/>
    <n v="5.6"/>
    <n v="2.1"/>
    <n v="7.9"/>
    <n v="23.2"/>
    <n v="1.4"/>
    <n v="3.8"/>
    <n v="0"/>
    <n v="58.8"/>
    <n v="24"/>
    <n v="0.7"/>
    <n v="128"/>
    <n v="0.4266666666666713"/>
    <n v="34"/>
    <n v="0.22666666666666402"/>
    <n v="8"/>
    <n v="0.17777777777777731"/>
    <n v="23"/>
    <n v="0.76666666666666672"/>
    <n v="6"/>
    <n v="0.40000000000000013"/>
    <n v="2"/>
    <n v="0.20000000000000015"/>
    <n v="0"/>
    <x v="6"/>
  </r>
  <r>
    <s v="CASTROL"/>
    <s v="DIWA3"/>
    <d v="2011-07-25T00:00:00"/>
    <s v="SIN"/>
    <s v="UPA400"/>
    <x v="90"/>
    <d v="2012-07-27T00:00:00"/>
    <n v="526339"/>
    <n v="45486"/>
    <n v="0"/>
    <n v="0"/>
    <n v="0"/>
    <n v="12.4"/>
    <n v="6.7"/>
    <n v="36"/>
    <m/>
    <n v="-1"/>
    <s v="Oscura"/>
    <n v="154.5"/>
    <n v="53.3"/>
    <n v="7"/>
    <n v="1.2"/>
    <n v="13.6"/>
    <n v="18"/>
    <n v="0.6"/>
    <n v="1"/>
    <n v="0"/>
    <n v="42.6"/>
    <n v="27.8"/>
    <n v="1.3"/>
    <n v="155"/>
    <n v="0.5166666666666716"/>
    <n v="53"/>
    <n v="0.35333333333333045"/>
    <n v="14"/>
    <n v="0.31111111111111062"/>
    <n v="18"/>
    <n v="0.60000000000000009"/>
    <n v="7"/>
    <n v="0.46666666666666679"/>
    <n v="1"/>
    <n v="0.10000000000000014"/>
    <n v="0"/>
    <x v="7"/>
  </r>
  <r>
    <s v="SHELL"/>
    <s v="DIWA3"/>
    <d v="2014-06-13T00:00:00"/>
    <s v="SIN"/>
    <s v="UPA400"/>
    <x v="91"/>
    <d v="2016-01-30T00:00:00"/>
    <n v="835515"/>
    <n v="46115"/>
    <n v="0"/>
    <n v="9"/>
    <m/>
    <n v="6"/>
    <n v="6.2"/>
    <m/>
    <m/>
    <n v="0.27"/>
    <m/>
    <n v="258"/>
    <n v="162"/>
    <n v="9"/>
    <n v="0"/>
    <n v="18"/>
    <n v="18"/>
    <n v="1"/>
    <n v="1"/>
    <n v="1"/>
    <n v="72"/>
    <n v="9"/>
    <n v="1"/>
    <n v="258"/>
    <n v="0.86000000000000143"/>
    <n v="162"/>
    <n v="1"/>
    <n v="18"/>
    <n v="0.39999999999999941"/>
    <n v="18"/>
    <n v="0.60000000000000009"/>
    <n v="9"/>
    <n v="0.60000000000000009"/>
    <n v="0"/>
    <n v="1.3877787807814457E-16"/>
    <n v="1"/>
    <x v="0"/>
  </r>
  <r>
    <m/>
    <s v="DIWA3"/>
    <d v="2014-06-13T00:00:00"/>
    <s v="SIN"/>
    <s v="UPA400"/>
    <x v="91"/>
    <d v="2015-08-27T00:00:00"/>
    <n v="793830"/>
    <n v="4445"/>
    <n v="0"/>
    <n v="5"/>
    <m/>
    <n v="5"/>
    <n v="6.8"/>
    <m/>
    <m/>
    <n v="0.06"/>
    <m/>
    <n v="19"/>
    <n v="17"/>
    <n v="1"/>
    <n v="0"/>
    <n v="4"/>
    <n v="3"/>
    <n v="1"/>
    <n v="0"/>
    <n v="0"/>
    <n v="77"/>
    <n v="2"/>
    <n v="1"/>
    <n v="19"/>
    <n v="6.3333333333337183E-2"/>
    <n v="17"/>
    <n v="0.11333333333333087"/>
    <n v="4"/>
    <n v="8.8888888888888407E-2"/>
    <n v="3"/>
    <n v="0.1000000000000002"/>
    <n v="1"/>
    <n v="6.666666666666686E-2"/>
    <n v="0"/>
    <n v="1.3877787807814457E-16"/>
    <n v="0"/>
    <x v="1"/>
  </r>
  <r>
    <m/>
    <s v="DIWA3"/>
    <d v="2014-06-13T00:00:00"/>
    <s v="SIN"/>
    <s v="UPA400"/>
    <x v="91"/>
    <d v="2015-08-07T00:00:00"/>
    <n v="789400"/>
    <n v="92629"/>
    <n v="0"/>
    <n v="9"/>
    <m/>
    <n v="7"/>
    <n v="6.5"/>
    <m/>
    <m/>
    <n v="0.05"/>
    <m/>
    <n v="69"/>
    <n v="79"/>
    <n v="1"/>
    <n v="0"/>
    <n v="16"/>
    <n v="7"/>
    <n v="0"/>
    <n v="1"/>
    <n v="1"/>
    <n v="75"/>
    <n v="2"/>
    <n v="1"/>
    <n v="69"/>
    <n v="0.23000000000000353"/>
    <n v="79"/>
    <n v="0.52666666666666362"/>
    <n v="16"/>
    <n v="0.35555555555555501"/>
    <n v="7"/>
    <n v="0.2333333333333335"/>
    <n v="1"/>
    <n v="6.666666666666686E-2"/>
    <n v="0"/>
    <n v="1.3877787807814457E-16"/>
    <n v="0"/>
    <x v="2"/>
  </r>
  <r>
    <s v="CASTROL"/>
    <s v="DIWA3"/>
    <d v="2014-06-13T00:00:00"/>
    <s v="SIN"/>
    <s v="UPA400"/>
    <x v="91"/>
    <d v="2015-02-19T00:00:00"/>
    <n v="763340"/>
    <n v="8873"/>
    <n v="0"/>
    <n v="6"/>
    <m/>
    <n v="3"/>
    <n v="6.3520000000000003"/>
    <n v="29.41"/>
    <n v="1.27"/>
    <n v="0.57999999999999996"/>
    <m/>
    <n v="89"/>
    <n v="36"/>
    <n v="37"/>
    <n v="0"/>
    <n v="10"/>
    <n v="6"/>
    <n v="0"/>
    <m/>
    <n v="0"/>
    <n v="35"/>
    <n v="3"/>
    <n v="0"/>
    <n v="89"/>
    <n v="0.29666666666667046"/>
    <n v="36"/>
    <n v="0.23999999999999733"/>
    <n v="10"/>
    <n v="0.22222222222222177"/>
    <n v="6"/>
    <n v="0.20000000000000018"/>
    <n v="37"/>
    <n v="1"/>
    <n v="0"/>
    <n v="1.3877787807814457E-16"/>
    <n v="0"/>
    <x v="3"/>
  </r>
  <r>
    <s v="CASTROL"/>
    <s v="DIWA3"/>
    <d v="2014-06-13T00:00:00"/>
    <s v="SIN"/>
    <s v="UPA400"/>
    <x v="91"/>
    <d v="2014-10-21T00:00:00"/>
    <n v="749417"/>
    <n v="110510"/>
    <n v="0"/>
    <n v="6"/>
    <m/>
    <n v="4"/>
    <n v="6.7"/>
    <n v="34.700000000000003"/>
    <n v="1.67"/>
    <n v="0.04"/>
    <m/>
    <n v="320"/>
    <n v="103"/>
    <n v="10"/>
    <n v="0"/>
    <n v="29"/>
    <n v="19"/>
    <n v="1"/>
    <n v="0"/>
    <n v="1"/>
    <n v="43"/>
    <n v="9"/>
    <n v="1"/>
    <n v="320"/>
    <n v="1"/>
    <n v="103"/>
    <n v="0.68666666666666465"/>
    <n v="29"/>
    <n v="0.64444444444444393"/>
    <n v="19"/>
    <n v="0.63333333333333341"/>
    <n v="10"/>
    <n v="0.66666666666666674"/>
    <n v="0"/>
    <n v="1.3877787807814457E-16"/>
    <n v="0"/>
    <x v="4"/>
  </r>
  <r>
    <s v="CASTROL"/>
    <s v="DIWA3"/>
    <d v="2014-06-13T00:00:00"/>
    <s v="CON"/>
    <s v="UPA400"/>
    <x v="91"/>
    <d v="2014-04-24T00:00:00"/>
    <n v="700198"/>
    <n v="61291"/>
    <n v="0"/>
    <n v="4"/>
    <m/>
    <n v="3"/>
    <n v="7.1"/>
    <n v="36.200000000000003"/>
    <n v="1.1299999999999999"/>
    <n v="0.09"/>
    <m/>
    <n v="120"/>
    <n v="66"/>
    <n v="5"/>
    <n v="0"/>
    <n v="12"/>
    <n v="12"/>
    <n v="0"/>
    <n v="1"/>
    <n v="0"/>
    <n v="32"/>
    <n v="4"/>
    <n v="1"/>
    <n v="120"/>
    <n v="0.40000000000000446"/>
    <n v="66"/>
    <n v="0.43999999999999695"/>
    <n v="12"/>
    <n v="0.26666666666666622"/>
    <n v="12"/>
    <n v="0.40000000000000013"/>
    <n v="5"/>
    <n v="0.33333333333333348"/>
    <n v="0"/>
    <n v="1.3877787807814457E-16"/>
    <n v="0"/>
    <x v="5"/>
  </r>
  <r>
    <s v="SHELL"/>
    <s v="DIWA3"/>
    <d v="2014-06-13T00:00:00"/>
    <s v="CON"/>
    <s v="UPA400"/>
    <x v="91"/>
    <d v="2014-02-05T00:00:00"/>
    <n v="634522"/>
    <n v="126183"/>
    <n v="0"/>
    <n v="3"/>
    <m/>
    <n v="9"/>
    <n v="7.1"/>
    <n v="36.700000000000003"/>
    <n v="0.7"/>
    <n v="0"/>
    <s v="Clara"/>
    <n v="169"/>
    <n v="101"/>
    <n v="2"/>
    <n v="1"/>
    <n v="11"/>
    <n v="10"/>
    <n v="0"/>
    <n v="1"/>
    <n v="0"/>
    <n v="32"/>
    <n v="10"/>
    <n v="1"/>
    <n v="169"/>
    <n v="0.56333333333333779"/>
    <n v="101"/>
    <n v="0.67333333333333123"/>
    <n v="11"/>
    <n v="0.24444444444444399"/>
    <n v="10"/>
    <n v="0.33339999999999997"/>
    <n v="2"/>
    <n v="0.13333333333333353"/>
    <n v="1"/>
    <n v="0.10000000000000014"/>
    <n v="0"/>
    <x v="6"/>
  </r>
  <r>
    <s v="CASTROL"/>
    <s v="DIWA3"/>
    <d v="2014-06-13T00:00:00"/>
    <s v="CON"/>
    <s v="UPA400"/>
    <x v="91"/>
    <d v="2014-01-06T00:00:00"/>
    <n v="667664"/>
    <n v="28757"/>
    <n v="0"/>
    <n v="2"/>
    <m/>
    <n v="3"/>
    <n v="7.2"/>
    <n v="37.299999999999997"/>
    <n v="0.7"/>
    <n v="0.1"/>
    <s v="Clara"/>
    <n v="96"/>
    <n v="71"/>
    <n v="3"/>
    <n v="0"/>
    <n v="11"/>
    <n v="10"/>
    <n v="0"/>
    <n v="0"/>
    <n v="0"/>
    <n v="30"/>
    <n v="6"/>
    <n v="1"/>
    <n v="96"/>
    <n v="0.32000000000000395"/>
    <n v="71"/>
    <n v="0.47333333333333022"/>
    <n v="11"/>
    <n v="0.24444444444444399"/>
    <n v="10"/>
    <n v="0.33339999999999997"/>
    <n v="3"/>
    <n v="0.20000000000000018"/>
    <n v="0"/>
    <n v="1.3877787807814457E-16"/>
    <n v="0"/>
    <x v="7"/>
  </r>
  <r>
    <s v="Shell ATF VM Plus"/>
    <s v="DIWA3"/>
    <d v="2014-06-13T00:00:00"/>
    <s v="CON"/>
    <s v="UPA400"/>
    <x v="91"/>
    <d v="2013-09-17T00:00:00"/>
    <n v="638907"/>
    <n v="173930"/>
    <n v="0"/>
    <n v="2"/>
    <n v="-1"/>
    <n v="3"/>
    <n v="7.1"/>
    <n v="37.200000000000003"/>
    <n v="0"/>
    <n v="0.1"/>
    <s v="Clara"/>
    <n v="35"/>
    <n v="51"/>
    <n v="2"/>
    <n v="0"/>
    <n v="4"/>
    <n v="4"/>
    <n v="0"/>
    <n v="0"/>
    <n v="0"/>
    <n v="43"/>
    <n v="14"/>
    <n v="2"/>
    <n v="35"/>
    <n v="0.11666666666667042"/>
    <n v="51"/>
    <n v="0.33999999999999714"/>
    <n v="4"/>
    <n v="8.8888888888888407E-2"/>
    <n v="4"/>
    <n v="0.13333333333333353"/>
    <n v="2"/>
    <n v="0.13333333333333353"/>
    <n v="0"/>
    <n v="1.3877787807814457E-16"/>
    <n v="0"/>
    <x v="8"/>
  </r>
  <r>
    <s v="SHELL"/>
    <s v="DIWA3"/>
    <d v="2014-06-13T00:00:00"/>
    <s v="CON"/>
    <s v="UPA400"/>
    <x v="91"/>
    <d v="2013-09-04T00:00:00"/>
    <n v="609388"/>
    <n v="101049"/>
    <n v="0"/>
    <n v="5"/>
    <n v="-1"/>
    <n v="10"/>
    <n v="7.1"/>
    <n v="36.700000000000003"/>
    <n v="0.1"/>
    <n v="0.1"/>
    <s v="Clara"/>
    <n v="102"/>
    <n v="90"/>
    <n v="5"/>
    <n v="0"/>
    <n v="10"/>
    <n v="11"/>
    <n v="0"/>
    <n v="0"/>
    <n v="-1"/>
    <n v="38"/>
    <n v="12"/>
    <n v="1"/>
    <n v="102"/>
    <n v="0.34000000000000408"/>
    <n v="90"/>
    <n v="0.59999999999999742"/>
    <n v="10"/>
    <n v="0.22222222222222177"/>
    <n v="11"/>
    <n v="0.36666666666666681"/>
    <n v="5"/>
    <n v="0.33333333333333348"/>
    <n v="0"/>
    <n v="1.3877787807814457E-16"/>
    <n v="0"/>
    <x v="9"/>
  </r>
  <r>
    <s v="SHELL"/>
    <s v="DIWA3"/>
    <d v="2014-06-13T00:00:00"/>
    <s v="CON"/>
    <s v="UPA400"/>
    <x v="91"/>
    <d v="2013-04-26T00:00:00"/>
    <n v="588412"/>
    <n v="80073"/>
    <n v="0"/>
    <n v="3.7"/>
    <n v="0"/>
    <n v="23.3"/>
    <n v="6.7"/>
    <n v="37.1"/>
    <m/>
    <n v="-1"/>
    <s v="Oscura"/>
    <n v="111"/>
    <n v="87.8"/>
    <n v="3.6"/>
    <n v="4.3"/>
    <n v="9.1999999999999993"/>
    <n v="13.1"/>
    <n v="0.9"/>
    <n v="0"/>
    <n v="0"/>
    <n v="113.2"/>
    <n v="32.5"/>
    <n v="1.3"/>
    <n v="111"/>
    <n v="0.37000000000000427"/>
    <n v="88"/>
    <n v="0.58666666666666401"/>
    <n v="9"/>
    <n v="0.19999999999999954"/>
    <n v="13"/>
    <n v="0.43333333333333346"/>
    <n v="4"/>
    <n v="0.26666666666666683"/>
    <n v="4"/>
    <n v="0.40000000000000013"/>
    <n v="0"/>
    <x v="10"/>
  </r>
  <r>
    <s v="CASTROL"/>
    <s v="DIWA3"/>
    <d v="2014-06-13T00:00:00"/>
    <s v="CON"/>
    <s v="UPA400"/>
    <x v="91"/>
    <d v="2012-12-13T00:00:00"/>
    <n v="545331"/>
    <n v="36991"/>
    <n v="0"/>
    <n v="0"/>
    <n v="0"/>
    <n v="24.3"/>
    <n v="7.1"/>
    <n v="40.1"/>
    <m/>
    <n v="-1"/>
    <s v="Oscura"/>
    <n v="47.1"/>
    <n v="1.7"/>
    <n v="3"/>
    <n v="2.1"/>
    <n v="0"/>
    <n v="9.1999999999999993"/>
    <n v="0.1"/>
    <n v="0"/>
    <n v="0"/>
    <n v="5.3"/>
    <n v="8.6"/>
    <n v="0.5"/>
    <n v="47"/>
    <n v="0.15666666666667034"/>
    <n v="2"/>
    <n v="1.3333333333330852E-2"/>
    <n v="0"/>
    <n v="-4.9266146717741321E-16"/>
    <n v="9"/>
    <n v="0.30000000000000016"/>
    <n v="3"/>
    <n v="0.20000000000000018"/>
    <n v="2"/>
    <n v="0.20000000000000015"/>
    <n v="0"/>
    <x v="11"/>
  </r>
  <r>
    <s v="CASTROL"/>
    <s v="DIWA3"/>
    <d v="2012-04-15T00:00:00"/>
    <s v="SIN"/>
    <s v="UPA400"/>
    <x v="92"/>
    <d v="2016-03-02T00:00:00"/>
    <n v="845628"/>
    <n v="65089"/>
    <n v="0"/>
    <n v="4"/>
    <m/>
    <n v="2"/>
    <n v="6.9"/>
    <m/>
    <m/>
    <n v="0.04"/>
    <s v="Clara"/>
    <n v="203"/>
    <n v="107"/>
    <n v="6"/>
    <n v="1"/>
    <n v="17"/>
    <n v="16"/>
    <n v="0"/>
    <n v="1"/>
    <n v="1"/>
    <n v="31"/>
    <n v="5"/>
    <n v="1"/>
    <n v="203"/>
    <n v="0.67666666666666997"/>
    <n v="107"/>
    <n v="0.71333333333333149"/>
    <n v="17"/>
    <n v="0.37777777777777721"/>
    <n v="16"/>
    <n v="0.53333333333333344"/>
    <n v="6"/>
    <n v="0.40000000000000013"/>
    <n v="1"/>
    <n v="0.10000000000000014"/>
    <n v="1"/>
    <x v="0"/>
  </r>
  <r>
    <s v="CASTROL"/>
    <s v="DIWA3"/>
    <d v="2012-04-15T00:00:00"/>
    <s v="SIN"/>
    <s v="UPA400"/>
    <x v="92"/>
    <d v="2015-08-27T00:00:00"/>
    <n v="798781"/>
    <n v="18488"/>
    <n v="0"/>
    <n v="4"/>
    <m/>
    <n v="1"/>
    <n v="6.8"/>
    <n v="35.299999999999997"/>
    <n v="1.19"/>
    <n v="0.02"/>
    <m/>
    <n v="74"/>
    <n v="63"/>
    <n v="5"/>
    <n v="0"/>
    <n v="11"/>
    <n v="8"/>
    <n v="1"/>
    <n v="0"/>
    <n v="1"/>
    <n v="32"/>
    <n v="4"/>
    <n v="1"/>
    <n v="74"/>
    <n v="0.24666666666667017"/>
    <n v="63"/>
    <n v="0.41999999999999699"/>
    <n v="11"/>
    <n v="0.24444444444444399"/>
    <n v="8"/>
    <n v="0.26666666666666683"/>
    <n v="5"/>
    <n v="0.33333333333333348"/>
    <n v="0"/>
    <n v="1.3877787807814457E-16"/>
    <n v="0"/>
    <x v="1"/>
  </r>
  <r>
    <m/>
    <s v="DIWA3"/>
    <d v="2012-04-15T00:00:00"/>
    <s v="SIN"/>
    <s v="UPA400"/>
    <x v="92"/>
    <d v="2015-06-23T00:00:00"/>
    <n v="780539"/>
    <n v="98835"/>
    <n v="0"/>
    <n v="6"/>
    <m/>
    <n v="3"/>
    <n v="5.9"/>
    <m/>
    <m/>
    <n v="0.69"/>
    <m/>
    <n v="200"/>
    <n v="159"/>
    <n v="9"/>
    <n v="1"/>
    <n v="21"/>
    <n v="15"/>
    <n v="1"/>
    <n v="1"/>
    <n v="1"/>
    <n v="31"/>
    <n v="6"/>
    <n v="1"/>
    <n v="200"/>
    <n v="0.66666666666667007"/>
    <n v="159"/>
    <n v="1"/>
    <n v="21"/>
    <n v="0.46666666666666601"/>
    <n v="15"/>
    <n v="0.50000000000000011"/>
    <n v="9"/>
    <n v="0.60000000000000009"/>
    <n v="1"/>
    <n v="0.10000000000000014"/>
    <n v="0"/>
    <x v="2"/>
  </r>
  <r>
    <s v="CASTROL"/>
    <s v="DIWA3"/>
    <d v="2012-04-15T00:00:00"/>
    <s v="SIN"/>
    <s v="UPA400"/>
    <x v="92"/>
    <d v="2015-02-19T00:00:00"/>
    <n v="787140"/>
    <n v="87938"/>
    <n v="0"/>
    <n v="5"/>
    <m/>
    <n v="4"/>
    <n v="5.827"/>
    <n v="27.54"/>
    <n v="1.19"/>
    <n v="0.35"/>
    <m/>
    <n v="148"/>
    <n v="73"/>
    <n v="34"/>
    <n v="0"/>
    <n v="13"/>
    <n v="12"/>
    <n v="0"/>
    <m/>
    <n v="0"/>
    <n v="70"/>
    <n v="11"/>
    <n v="1"/>
    <n v="148"/>
    <n v="0.4933333333333384"/>
    <n v="73"/>
    <n v="0.48666666666666353"/>
    <n v="13"/>
    <n v="0.28888888888888842"/>
    <n v="12"/>
    <n v="0.40000000000000013"/>
    <n v="34"/>
    <n v="1"/>
    <n v="0"/>
    <n v="1.3877787807814457E-16"/>
    <n v="0"/>
    <x v="3"/>
  </r>
  <r>
    <s v="CASTROL"/>
    <s v="DIWA3"/>
    <d v="2012-04-15T00:00:00"/>
    <s v="SIN"/>
    <s v="UPA400"/>
    <x v="92"/>
    <d v="2014-12-06T00:00:00"/>
    <n v="770145"/>
    <n v="70943"/>
    <n v="0"/>
    <n v="4"/>
    <m/>
    <n v="3"/>
    <n v="5.9"/>
    <m/>
    <m/>
    <n v="0.34"/>
    <m/>
    <n v="211"/>
    <n v="71"/>
    <n v="40"/>
    <n v="0"/>
    <n v="14"/>
    <n v="13"/>
    <n v="0"/>
    <n v="1"/>
    <n v="1"/>
    <n v="53"/>
    <n v="6"/>
    <n v="1"/>
    <n v="211"/>
    <n v="0.70333333333333636"/>
    <n v="71"/>
    <n v="0.47333333333333022"/>
    <n v="14"/>
    <n v="0.31111111111111062"/>
    <n v="13"/>
    <n v="0.43333333333333346"/>
    <n v="40"/>
    <n v="1"/>
    <n v="0"/>
    <n v="1.3877787807814457E-16"/>
    <n v="0"/>
    <x v="4"/>
  </r>
  <r>
    <s v="CASTROL"/>
    <s v="DIWA3"/>
    <d v="2012-04-15T00:00:00"/>
    <s v="SIN"/>
    <s v="UPA400"/>
    <x v="92"/>
    <d v="2014-10-29T00:00:00"/>
    <n v="758956"/>
    <n v="59754"/>
    <n v="0"/>
    <n v="4"/>
    <m/>
    <n v="2"/>
    <n v="5.8"/>
    <m/>
    <m/>
    <n v="0.19"/>
    <m/>
    <n v="216"/>
    <n v="66"/>
    <n v="5"/>
    <n v="0"/>
    <n v="17"/>
    <n v="14"/>
    <n v="0"/>
    <n v="1"/>
    <n v="1"/>
    <n v="25"/>
    <n v="4"/>
    <n v="1"/>
    <n v="216"/>
    <n v="0.72000000000000286"/>
    <n v="66"/>
    <n v="0.43999999999999695"/>
    <n v="17"/>
    <n v="0.37777777777777721"/>
    <n v="14"/>
    <n v="0.46666666666666679"/>
    <n v="5"/>
    <n v="0.33333333333333348"/>
    <n v="0"/>
    <n v="1.3877787807814457E-16"/>
    <n v="0"/>
    <x v="5"/>
  </r>
  <r>
    <s v="CASTROL"/>
    <s v="DIWA3"/>
    <d v="2012-04-15T00:00:00"/>
    <s v="SIN"/>
    <s v="UPA400"/>
    <x v="92"/>
    <d v="2014-05-30T00:00:00"/>
    <n v="714662"/>
    <n v="15460"/>
    <n v="0"/>
    <n v="3"/>
    <m/>
    <n v="2"/>
    <n v="6.3"/>
    <m/>
    <m/>
    <n v="0.17"/>
    <m/>
    <n v="76"/>
    <n v="39"/>
    <n v="4"/>
    <n v="0"/>
    <n v="10"/>
    <n v="8"/>
    <n v="0"/>
    <n v="0"/>
    <n v="0"/>
    <n v="32"/>
    <n v="3"/>
    <n v="0"/>
    <n v="76"/>
    <n v="0.25333333333333685"/>
    <n v="39"/>
    <n v="0.25999999999999729"/>
    <n v="10"/>
    <n v="0.22222222222222177"/>
    <n v="8"/>
    <n v="0.26666666666666683"/>
    <n v="4"/>
    <n v="0.26666666666666683"/>
    <n v="0"/>
    <n v="1.3877787807814457E-16"/>
    <n v="0"/>
    <x v="6"/>
  </r>
  <r>
    <s v="Shell ATF VM"/>
    <s v="DIWA3"/>
    <d v="2012-04-15T00:00:00"/>
    <s v="SIN"/>
    <s v="UPA400"/>
    <x v="92"/>
    <d v="2014-04-07T00:00:00"/>
    <n v="699202"/>
    <n v="134961"/>
    <n v="0"/>
    <n v="5"/>
    <m/>
    <n v="4"/>
    <n v="6.1"/>
    <s v=""/>
    <s v=""/>
    <n v="0.56000000000000005"/>
    <s v=""/>
    <n v="105"/>
    <n v="71"/>
    <n v="5"/>
    <n v="0"/>
    <n v="19"/>
    <n v="11"/>
    <n v="0"/>
    <n v="0"/>
    <n v="0"/>
    <n v="34"/>
    <n v="11"/>
    <n v="1"/>
    <n v="105"/>
    <n v="0.35000000000000414"/>
    <n v="71"/>
    <n v="0.47333333333333022"/>
    <n v="19"/>
    <n v="0.42222222222222161"/>
    <n v="11"/>
    <n v="0.36666666666666681"/>
    <n v="5"/>
    <n v="0.33333333333333348"/>
    <n v="0"/>
    <n v="1.3877787807814457E-16"/>
    <n v="0"/>
    <x v="7"/>
  </r>
  <r>
    <s v="SHELL"/>
    <s v="DIWA3"/>
    <d v="2012-04-15T00:00:00"/>
    <s v="SIN"/>
    <s v="UPA400"/>
    <x v="92"/>
    <d v="2013-04-27T00:00:00"/>
    <n v="602955"/>
    <n v="137978"/>
    <n v="0"/>
    <n v="2.8"/>
    <n v="0"/>
    <n v="20.100000000000001"/>
    <n v="6.7"/>
    <n v="36.5"/>
    <m/>
    <n v="-1"/>
    <s v="Oscura"/>
    <n v="181.6"/>
    <n v="109"/>
    <n v="11.4"/>
    <n v="8.1"/>
    <n v="29.6"/>
    <n v="28.3"/>
    <n v="0.8"/>
    <n v="0"/>
    <n v="0"/>
    <n v="106.7"/>
    <n v="34.1"/>
    <n v="1.1000000000000001"/>
    <n v="182"/>
    <n v="0.60666666666667068"/>
    <n v="109"/>
    <n v="0.72666666666666491"/>
    <n v="30"/>
    <n v="0.66666666666666619"/>
    <n v="28"/>
    <n v="0.93333333333333335"/>
    <n v="11"/>
    <n v="0.73333333333333339"/>
    <n v="8"/>
    <n v="0.8"/>
    <n v="0"/>
    <x v="8"/>
  </r>
  <r>
    <s v="SHELL"/>
    <s v="DIWA3"/>
    <d v="2012-04-15T00:00:00"/>
    <s v="SIN"/>
    <s v="UPA400"/>
    <x v="92"/>
    <d v="2012-12-14T00:00:00"/>
    <n v="569768"/>
    <n v="104791"/>
    <n v="0"/>
    <n v="0"/>
    <n v="0"/>
    <n v="18.100000000000001"/>
    <n v="6.7"/>
    <n v="36.200000000000003"/>
    <m/>
    <n v="-1"/>
    <s v="Oscura"/>
    <n v="111.7"/>
    <n v="3"/>
    <n v="4.3"/>
    <n v="3.2"/>
    <n v="0.6"/>
    <n v="19"/>
    <n v="0.7"/>
    <n v="0"/>
    <n v="0"/>
    <n v="35.5"/>
    <n v="10.4"/>
    <n v="0.5"/>
    <n v="112"/>
    <n v="0.37333333333333762"/>
    <n v="3"/>
    <n v="1.999999999999752E-2"/>
    <n v="1"/>
    <n v="2.222222222222173E-2"/>
    <n v="19"/>
    <n v="0.63333333333333341"/>
    <n v="4"/>
    <n v="0.26666666666666683"/>
    <n v="3"/>
    <n v="0.30000000000000016"/>
    <n v="0"/>
    <x v="9"/>
  </r>
  <r>
    <s v="CASTROL"/>
    <s v="DIWA3"/>
    <d v="2012-04-15T00:00:00"/>
    <s v="SIN"/>
    <s v="UPA400"/>
    <x v="92"/>
    <d v="2012-07-28T00:00:00"/>
    <n v="536070"/>
    <n v="71093"/>
    <n v="0"/>
    <n v="0"/>
    <n v="0"/>
    <n v="13.8"/>
    <n v="6.8"/>
    <n v="36.4"/>
    <m/>
    <n v="-1"/>
    <s v="Oscura"/>
    <n v="192.2"/>
    <n v="54.9"/>
    <n v="8.1999999999999993"/>
    <n v="1.8"/>
    <n v="13.1"/>
    <n v="18"/>
    <n v="0.9"/>
    <n v="1.6"/>
    <n v="0"/>
    <n v="68.8"/>
    <n v="28.7"/>
    <n v="0"/>
    <n v="192"/>
    <n v="0.64000000000000368"/>
    <n v="55"/>
    <n v="0.36666666666666375"/>
    <n v="13"/>
    <n v="0.28888888888888842"/>
    <n v="18"/>
    <n v="0.60000000000000009"/>
    <n v="8"/>
    <n v="0.53333333333333344"/>
    <n v="2"/>
    <n v="0.20000000000000015"/>
    <n v="0"/>
    <x v="10"/>
  </r>
  <r>
    <s v="CASTROL "/>
    <s v="DIWA3"/>
    <d v="2012-04-15T00:00:00"/>
    <s v="SIN"/>
    <s v="UPA400"/>
    <x v="93"/>
    <d v="2014-03-18T00:00:00"/>
    <n v="692968"/>
    <n v="32334"/>
    <n v="0"/>
    <n v="5"/>
    <m/>
    <n v="4"/>
    <n v="6.1"/>
    <m/>
    <m/>
    <n v="0.6"/>
    <m/>
    <n v="104"/>
    <n v="75"/>
    <n v="4"/>
    <n v="0"/>
    <n v="19"/>
    <n v="12"/>
    <n v="0"/>
    <n v="0"/>
    <n v="1"/>
    <n v="30"/>
    <n v="7"/>
    <n v="1"/>
    <n v="104"/>
    <n v="0.34666666666667079"/>
    <n v="75"/>
    <n v="0.49999999999999684"/>
    <n v="19"/>
    <n v="0.42222222222222161"/>
    <n v="12"/>
    <n v="0.40000000000000013"/>
    <n v="4"/>
    <n v="0.26666666666666683"/>
    <n v="0"/>
    <n v="1.3877787807814457E-16"/>
    <n v="0"/>
    <x v="11"/>
  </r>
  <r>
    <s v="SHELL"/>
    <s v="DIWA3"/>
    <d v="2012-01-26T00:00:00"/>
    <s v="SIN"/>
    <s v="UPA400"/>
    <x v="94"/>
    <d v="2016-01-06T00:00:00"/>
    <n v="861961"/>
    <n v="65538"/>
    <n v="0"/>
    <n v="15"/>
    <m/>
    <n v="19"/>
    <n v="5.9"/>
    <m/>
    <m/>
    <n v="0.28000000000000003"/>
    <m/>
    <n v="310"/>
    <n v="175"/>
    <n v="8"/>
    <n v="0"/>
    <n v="40"/>
    <n v="22"/>
    <n v="1"/>
    <n v="6"/>
    <n v="1"/>
    <n v="77"/>
    <n v="26"/>
    <n v="2"/>
    <n v="310"/>
    <n v="1.3"/>
    <n v="175"/>
    <n v="1"/>
    <n v="40"/>
    <n v="0.88888888888888873"/>
    <n v="22"/>
    <n v="0.73333333333333339"/>
    <n v="8"/>
    <n v="0.53333333333333344"/>
    <n v="0"/>
    <n v="1.3877787807814457E-16"/>
    <n v="1"/>
    <x v="0"/>
  </r>
  <r>
    <s v="CASTROL"/>
    <s v="DIWA3"/>
    <d v="2012-01-26T00:00:00"/>
    <s v="SIN"/>
    <s v="UPA400"/>
    <x v="94"/>
    <d v="2015-02-17T00:00:00"/>
    <n v="768685"/>
    <n v="64111"/>
    <n v="0"/>
    <n v="3"/>
    <m/>
    <n v="2"/>
    <n v="5.8559999999999999"/>
    <n v="27.26"/>
    <n v="1.29"/>
    <n v="0.28000000000000003"/>
    <m/>
    <n v="116"/>
    <n v="108"/>
    <n v="4"/>
    <n v="1"/>
    <n v="11"/>
    <n v="8"/>
    <n v="0"/>
    <m/>
    <n v="1"/>
    <n v="28"/>
    <n v="3"/>
    <n v="2"/>
    <n v="116"/>
    <n v="0.38666666666667104"/>
    <n v="108"/>
    <n v="0.7199999999999982"/>
    <n v="11"/>
    <n v="0.24444444444444399"/>
    <n v="8"/>
    <n v="0.26666666666666683"/>
    <n v="4"/>
    <n v="0.26666666666666683"/>
    <n v="1"/>
    <n v="0.10000000000000014"/>
    <n v="0"/>
    <x v="1"/>
  </r>
  <r>
    <s v="CASTROL"/>
    <s v="DIWA3"/>
    <d v="2012-01-26T00:00:00"/>
    <s v="SIN"/>
    <s v="UPA400"/>
    <x v="94"/>
    <d v="2014-12-08T00:00:00"/>
    <n v="749798"/>
    <n v="45224"/>
    <n v="0"/>
    <n v="3"/>
    <m/>
    <n v="1"/>
    <n v="6.1"/>
    <m/>
    <m/>
    <n v="0.24"/>
    <m/>
    <n v="56"/>
    <n v="93"/>
    <n v="5"/>
    <n v="0"/>
    <n v="7"/>
    <n v="6"/>
    <n v="0"/>
    <n v="1"/>
    <n v="1"/>
    <n v="28"/>
    <n v="5"/>
    <n v="1"/>
    <n v="56"/>
    <n v="0.18666666666667028"/>
    <n v="93"/>
    <n v="0.62"/>
    <n v="7"/>
    <n v="0.15555555555555509"/>
    <n v="6"/>
    <n v="0.20000000000000018"/>
    <n v="5"/>
    <n v="0.33333333333333348"/>
    <n v="0"/>
    <n v="1.3877787807814457E-16"/>
    <n v="0"/>
    <x v="2"/>
  </r>
  <r>
    <s v="CASTROL"/>
    <s v="DIWA3"/>
    <d v="2012-01-26T00:00:00"/>
    <s v="SIN"/>
    <s v="UPA400"/>
    <x v="94"/>
    <d v="2014-05-28T00:00:00"/>
    <n v="686626"/>
    <n v="31789"/>
    <n v="0"/>
    <n v="5"/>
    <m/>
    <n v="5"/>
    <n v="6.4"/>
    <m/>
    <m/>
    <n v="0.84"/>
    <m/>
    <n v="83"/>
    <n v="107"/>
    <n v="8"/>
    <n v="0"/>
    <n v="16"/>
    <n v="8"/>
    <n v="1"/>
    <n v="0"/>
    <n v="1"/>
    <n v="35"/>
    <n v="15"/>
    <n v="2"/>
    <n v="83"/>
    <n v="0.27666666666667034"/>
    <n v="107"/>
    <n v="0.71333333333333149"/>
    <n v="16"/>
    <n v="0.35555555555555501"/>
    <n v="8"/>
    <n v="0.26666666666666683"/>
    <n v="8"/>
    <n v="0.53333333333333344"/>
    <n v="0"/>
    <n v="1.3877787807814457E-16"/>
    <n v="0"/>
    <x v="3"/>
  </r>
  <r>
    <s v="CASTROL"/>
    <s v="DIWA3"/>
    <d v="2012-01-26T00:00:00"/>
    <s v="SIN"/>
    <s v="UPA400"/>
    <x v="94"/>
    <d v="2014-01-15T00:00:00"/>
    <n v="654837"/>
    <n v="158512"/>
    <n v="0"/>
    <n v="6"/>
    <m/>
    <n v="17"/>
    <n v="7.2"/>
    <n v="37.799999999999997"/>
    <n v="1.3"/>
    <n v="0.1"/>
    <s v="Clara"/>
    <n v="216"/>
    <n v="178"/>
    <n v="20"/>
    <n v="1"/>
    <n v="27"/>
    <n v="14"/>
    <n v="0"/>
    <n v="1"/>
    <n v="0"/>
    <n v="39"/>
    <n v="62"/>
    <n v="4"/>
    <n v="216"/>
    <n v="0.72000000000000286"/>
    <n v="178"/>
    <n v="1"/>
    <n v="27"/>
    <n v="0.59999999999999942"/>
    <n v="14"/>
    <n v="0.46666666666666679"/>
    <n v="20"/>
    <n v="1"/>
    <n v="1"/>
    <n v="0.10000000000000014"/>
    <n v="0"/>
    <x v="4"/>
  </r>
  <r>
    <s v="SHELL"/>
    <s v="DIWA3"/>
    <d v="2012-01-26T00:00:00"/>
    <s v="SIN"/>
    <s v="UPA400"/>
    <x v="94"/>
    <d v="2013-11-27T00:00:00"/>
    <n v="660634"/>
    <n v="183179"/>
    <n v="0"/>
    <n v="10"/>
    <n v="0"/>
    <n v="16"/>
    <n v="7"/>
    <n v="37"/>
    <n v="0"/>
    <n v="0.1"/>
    <s v="Clara"/>
    <n v="347"/>
    <n v="239"/>
    <n v="16"/>
    <n v="1"/>
    <n v="38"/>
    <n v="19"/>
    <n v="0"/>
    <n v="2"/>
    <n v="0"/>
    <n v="62"/>
    <n v="45"/>
    <n v="5"/>
    <n v="347"/>
    <n v="1"/>
    <n v="239"/>
    <n v="1"/>
    <n v="38"/>
    <n v="0.84444444444444422"/>
    <n v="19"/>
    <n v="0.63333333333333341"/>
    <n v="16"/>
    <n v="1"/>
    <n v="1"/>
    <n v="0.10000000000000014"/>
    <n v="0"/>
    <x v="5"/>
  </r>
  <r>
    <s v="SHELL"/>
    <s v="DIWA3"/>
    <d v="2012-01-26T00:00:00"/>
    <s v="SIN"/>
    <s v="UPA400"/>
    <x v="94"/>
    <d v="2013-08-13T00:00:00"/>
    <n v="630892"/>
    <n v="153437"/>
    <n v="0"/>
    <n v="8"/>
    <n v="-1"/>
    <n v="16"/>
    <n v="7"/>
    <n v="36.700000000000003"/>
    <n v="0.1"/>
    <n v="0.1"/>
    <s v="Clara"/>
    <n v="210"/>
    <n v="169"/>
    <n v="13"/>
    <n v="1"/>
    <n v="29"/>
    <n v="14"/>
    <n v="1"/>
    <n v="1"/>
    <n v="-1"/>
    <n v="62"/>
    <n v="33"/>
    <n v="4"/>
    <n v="210"/>
    <n v="0.70000000000000306"/>
    <n v="169"/>
    <n v="1"/>
    <n v="29"/>
    <n v="0.64444444444444393"/>
    <n v="14"/>
    <n v="0.46666666666666679"/>
    <n v="13"/>
    <n v="0.8666666666666667"/>
    <n v="1"/>
    <n v="0.10000000000000014"/>
    <n v="0"/>
    <x v="6"/>
  </r>
  <r>
    <s v="SHELL"/>
    <s v="DIWA3"/>
    <d v="2012-01-26T00:00:00"/>
    <s v="SIN"/>
    <s v="UPA400"/>
    <x v="94"/>
    <d v="2013-04-26T00:00:00"/>
    <n v="601260"/>
    <n v="123805"/>
    <n v="0"/>
    <n v="3"/>
    <n v="0"/>
    <n v="30"/>
    <n v="6.8"/>
    <n v="35.799999999999997"/>
    <m/>
    <n v="-1"/>
    <s v="Oscura"/>
    <n v="156.9"/>
    <n v="113"/>
    <n v="13.4"/>
    <n v="5.4"/>
    <n v="30.6"/>
    <n v="20.9"/>
    <n v="1.1000000000000001"/>
    <n v="0"/>
    <n v="0"/>
    <n v="140.9"/>
    <n v="43.5"/>
    <n v="2.7"/>
    <n v="157"/>
    <n v="0.5233333333333382"/>
    <n v="113"/>
    <n v="0.75333333333333174"/>
    <n v="31"/>
    <n v="0.68888888888888844"/>
    <n v="21"/>
    <n v="0.70000000000000007"/>
    <n v="13"/>
    <n v="0.8666666666666667"/>
    <n v="5"/>
    <n v="0.50000000000000011"/>
    <n v="0"/>
    <x v="7"/>
  </r>
  <r>
    <s v="SHELL"/>
    <s v="DIWA3"/>
    <d v="2012-01-26T00:00:00"/>
    <s v="SIN"/>
    <s v="UPA400"/>
    <x v="94"/>
    <d v="2012-12-21T00:00:00"/>
    <n v="569473"/>
    <n v="92018"/>
    <n v="0"/>
    <n v="0"/>
    <n v="0"/>
    <n v="29"/>
    <n v="7"/>
    <n v="36.6"/>
    <m/>
    <n v="-1"/>
    <s v="Oscura"/>
    <n v="73"/>
    <n v="1.9"/>
    <n v="6.6"/>
    <n v="0.2"/>
    <n v="0"/>
    <n v="15.6"/>
    <n v="0.9"/>
    <n v="1.1000000000000001"/>
    <n v="0"/>
    <n v="145.80000000000001"/>
    <n v="47.1"/>
    <n v="4.5"/>
    <n v="73"/>
    <n v="0.24333333333333684"/>
    <n v="2"/>
    <n v="1.3333333333330852E-2"/>
    <n v="0"/>
    <n v="-4.9266146717741321E-16"/>
    <n v="16"/>
    <n v="0.53333333333333344"/>
    <n v="7"/>
    <n v="0.46666666666666679"/>
    <n v="0"/>
    <n v="1.3877787807814457E-16"/>
    <n v="0"/>
    <x v="8"/>
  </r>
  <r>
    <s v="CASTROL"/>
    <s v="DIWA3"/>
    <d v="2012-01-26T00:00:00"/>
    <s v="SIN"/>
    <s v="UPA400"/>
    <x v="94"/>
    <d v="2012-07-16T00:00:00"/>
    <n v="533851"/>
    <n v="56396"/>
    <n v="0"/>
    <n v="0"/>
    <n v="0"/>
    <n v="23.7"/>
    <n v="6.9"/>
    <n v="37.700000000000003"/>
    <m/>
    <n v="-1"/>
    <s v="Oscura"/>
    <n v="87.4"/>
    <n v="60.2"/>
    <n v="5.9"/>
    <n v="3.2"/>
    <n v="11.4"/>
    <n v="9.9"/>
    <n v="2.2999999999999998"/>
    <n v="0"/>
    <n v="0"/>
    <n v="212.7"/>
    <n v="60.8"/>
    <n v="9.1"/>
    <n v="87"/>
    <n v="0.29000000000000375"/>
    <n v="60"/>
    <n v="0.39999999999999702"/>
    <n v="11"/>
    <n v="0.24444444444444399"/>
    <n v="10"/>
    <n v="0.33339999999999997"/>
    <n v="6"/>
    <n v="0.40000000000000013"/>
    <n v="3"/>
    <n v="0.30000000000000016"/>
    <n v="0"/>
    <x v="9"/>
  </r>
  <r>
    <s v="CASTROL"/>
    <s v="DIWA3"/>
    <d v="2010-08-17T00:00:00"/>
    <s v="SIN"/>
    <s v="UPA400"/>
    <x v="95"/>
    <d v="2016-03-01T00:00:00"/>
    <n v="848059"/>
    <n v="64465"/>
    <n v="0"/>
    <n v="3"/>
    <m/>
    <n v="2"/>
    <n v="6.9"/>
    <m/>
    <m/>
    <n v="0.05"/>
    <s v="Clara"/>
    <n v="1979"/>
    <n v="77"/>
    <n v="6"/>
    <n v="0"/>
    <n v="6"/>
    <n v="91"/>
    <n v="0"/>
    <n v="1"/>
    <n v="4"/>
    <n v="30"/>
    <n v="4"/>
    <n v="0"/>
    <n v="1979"/>
    <n v="1.5"/>
    <n v="77"/>
    <n v="0.5133333333333302"/>
    <n v="6"/>
    <n v="0.13333333333333286"/>
    <n v="91"/>
    <n v="1"/>
    <n v="6"/>
    <n v="0.40000000000000013"/>
    <n v="0"/>
    <n v="1.3877787807814457E-16"/>
    <n v="1"/>
    <x v="0"/>
  </r>
  <r>
    <s v="CASTROL"/>
    <s v="DIWA3"/>
    <d v="2010-08-17T00:00:00"/>
    <s v="SIN"/>
    <s v="O500 EURO V"/>
    <x v="95"/>
    <d v="2015-08-27T00:00:00"/>
    <n v="801753"/>
    <n v="18219"/>
    <n v="0"/>
    <n v="3"/>
    <m/>
    <n v="1"/>
    <n v="6.9"/>
    <n v="35"/>
    <n v="1.5"/>
    <n v="0"/>
    <m/>
    <n v="698"/>
    <n v="44"/>
    <n v="4"/>
    <n v="0"/>
    <n v="3"/>
    <n v="30"/>
    <n v="0"/>
    <n v="0"/>
    <n v="1"/>
    <n v="28"/>
    <n v="3"/>
    <n v="0"/>
    <n v="698"/>
    <n v="1.5"/>
    <n v="44"/>
    <n v="0.29333333333333056"/>
    <n v="3"/>
    <n v="6.666666666666618E-2"/>
    <n v="30"/>
    <n v="1"/>
    <n v="4"/>
    <n v="0.26666666666666683"/>
    <n v="0"/>
    <n v="1.3877787807814457E-16"/>
    <n v="0"/>
    <x v="1"/>
  </r>
  <r>
    <m/>
    <s v="DIWA3"/>
    <d v="2010-08-17T00:00:00"/>
    <s v="SIN"/>
    <s v="UPA400"/>
    <x v="95"/>
    <d v="2015-06-24T00:00:00"/>
    <n v="783594"/>
    <n v="101543"/>
    <n v="0"/>
    <n v="4"/>
    <m/>
    <n v="3"/>
    <n v="5.8"/>
    <m/>
    <m/>
    <n v="0.4"/>
    <m/>
    <n v="2475"/>
    <n v="99"/>
    <n v="9"/>
    <n v="1"/>
    <n v="8"/>
    <n v="94"/>
    <n v="1"/>
    <n v="0"/>
    <n v="4"/>
    <n v="42"/>
    <n v="8"/>
    <n v="1"/>
    <n v="2475"/>
    <n v="1.5"/>
    <n v="99"/>
    <n v="0.6"/>
    <n v="8"/>
    <n v="0.17777777777777731"/>
    <n v="94"/>
    <n v="1"/>
    <n v="9"/>
    <n v="0.60000000000000009"/>
    <n v="1"/>
    <n v="0.10000000000000014"/>
    <n v="0"/>
    <x v="2"/>
  </r>
  <r>
    <s v="CASTROL"/>
    <s v="DIWA3"/>
    <d v="2010-08-17T00:00:00"/>
    <s v="SIN"/>
    <s v="UPA400"/>
    <x v="95"/>
    <d v="2015-02-18T00:00:00"/>
    <n v="777837"/>
    <n v="59645"/>
    <n v="0"/>
    <n v="2"/>
    <m/>
    <n v="1"/>
    <n v="6.1130000000000004"/>
    <n v="28.38"/>
    <n v="1.23"/>
    <n v="0.28000000000000003"/>
    <m/>
    <n v="70"/>
    <n v="51"/>
    <n v="1"/>
    <n v="0"/>
    <n v="7"/>
    <n v="7"/>
    <n v="0"/>
    <m/>
    <n v="0"/>
    <n v="28"/>
    <n v="2"/>
    <n v="0"/>
    <n v="70"/>
    <n v="0.23333333333333686"/>
    <n v="51"/>
    <n v="0.33999999999999714"/>
    <n v="7"/>
    <n v="0.15555555555555509"/>
    <n v="7"/>
    <n v="0.2333333333333335"/>
    <n v="1"/>
    <n v="6.666666666666686E-2"/>
    <n v="0"/>
    <n v="1.3877787807814457E-16"/>
    <n v="0"/>
    <x v="3"/>
  </r>
  <r>
    <s v="CASTROL"/>
    <s v="DIWA3"/>
    <d v="2010-08-17T00:00:00"/>
    <s v="SIN"/>
    <s v="UPA400"/>
    <x v="95"/>
    <d v="2014-12-18T00:00:00"/>
    <n v="762182"/>
    <n v="43990"/>
    <n v="0"/>
    <n v="2"/>
    <m/>
    <n v="1"/>
    <n v="6.4"/>
    <m/>
    <m/>
    <n v="0.3"/>
    <m/>
    <n v="67"/>
    <n v="52"/>
    <n v="3"/>
    <n v="0"/>
    <n v="4"/>
    <n v="9"/>
    <n v="0"/>
    <n v="0"/>
    <n v="0"/>
    <n v="29"/>
    <n v="4"/>
    <n v="0"/>
    <n v="67"/>
    <n v="0.22333333333333688"/>
    <n v="52"/>
    <n v="0.34666666666666379"/>
    <n v="4"/>
    <n v="8.8888888888888407E-2"/>
    <n v="9"/>
    <n v="0.30000000000000016"/>
    <n v="3"/>
    <n v="0.20000000000000018"/>
    <n v="0"/>
    <n v="1.3877787807814457E-16"/>
    <n v="0"/>
    <x v="4"/>
  </r>
  <r>
    <s v="CASTROL"/>
    <s v="DIWA3"/>
    <d v="2010-08-17T00:00:00"/>
    <s v="SIN"/>
    <s v="UPA400"/>
    <x v="95"/>
    <d v="2014-05-07T00:00:00"/>
    <n v="696130"/>
    <n v="31208"/>
    <n v="0"/>
    <n v="2"/>
    <m/>
    <n v="3"/>
    <n v="6.7"/>
    <m/>
    <m/>
    <n v="0.68"/>
    <m/>
    <n v="68"/>
    <n v="60"/>
    <n v="3"/>
    <n v="0"/>
    <n v="6"/>
    <n v="8"/>
    <n v="0"/>
    <n v="0"/>
    <n v="0"/>
    <n v="37"/>
    <n v="5"/>
    <n v="1"/>
    <n v="68"/>
    <n v="0.22666666666667021"/>
    <n v="60"/>
    <n v="0.39999999999999702"/>
    <n v="6"/>
    <n v="0.13333333333333286"/>
    <n v="8"/>
    <n v="0.26666666666666683"/>
    <n v="3"/>
    <n v="0.20000000000000018"/>
    <n v="0"/>
    <n v="1.3877787807814457E-16"/>
    <n v="0"/>
    <x v="5"/>
  </r>
  <r>
    <s v="Shell ATF VM"/>
    <s v="DIWA3"/>
    <d v="2010-08-17T00:00:00"/>
    <s v="SIN"/>
    <s v="UPA400"/>
    <x v="95"/>
    <d v="2014-01-15T00:00:00"/>
    <n v="664922"/>
    <n v="156662"/>
    <n v="0"/>
    <n v="4"/>
    <m/>
    <n v="10"/>
    <n v="7.1"/>
    <n v="36.799999999999997"/>
    <n v="0.5"/>
    <n v="0"/>
    <s v="Clara"/>
    <n v="194"/>
    <n v="167"/>
    <n v="4"/>
    <n v="1"/>
    <n v="18"/>
    <n v="14"/>
    <n v="0"/>
    <n v="0"/>
    <n v="0"/>
    <n v="42"/>
    <n v="19"/>
    <n v="3"/>
    <n v="194"/>
    <n v="0.64666666666667028"/>
    <n v="167"/>
    <n v="1"/>
    <n v="18"/>
    <n v="0.39999999999999941"/>
    <n v="14"/>
    <n v="0.46666666666666679"/>
    <n v="4"/>
    <n v="0.26666666666666683"/>
    <n v="1"/>
    <n v="0.10000000000000014"/>
    <n v="0"/>
    <x v="6"/>
  </r>
  <r>
    <s v="CASTROL "/>
    <s v="DIWA3"/>
    <d v="2010-08-17T00:00:00"/>
    <s v="SIN"/>
    <s v="UPA400"/>
    <x v="95"/>
    <d v="2013-10-25T00:00:00"/>
    <n v="642512"/>
    <n v="134252"/>
    <n v="0"/>
    <n v="5"/>
    <n v="0"/>
    <n v="10"/>
    <n v="7.2"/>
    <n v="36.9"/>
    <n v="0.5"/>
    <n v="0.1"/>
    <s v="Clara"/>
    <n v="165"/>
    <n v="147"/>
    <n v="4"/>
    <n v="0"/>
    <n v="22"/>
    <n v="14"/>
    <n v="0"/>
    <n v="1"/>
    <n v="0"/>
    <n v="47"/>
    <n v="20"/>
    <n v="3"/>
    <n v="165"/>
    <n v="0.5500000000000046"/>
    <n v="147"/>
    <n v="0.97999999999999987"/>
    <n v="22"/>
    <n v="0.48888888888888821"/>
    <n v="14"/>
    <n v="0.46666666666666679"/>
    <n v="4"/>
    <n v="0.26666666666666683"/>
    <n v="0"/>
    <n v="1.3877787807814457E-16"/>
    <n v="0"/>
    <x v="7"/>
  </r>
  <r>
    <s v="SHELL"/>
    <s v="DIWA3"/>
    <d v="2010-08-17T00:00:00"/>
    <s v="SIN"/>
    <s v="UPA400"/>
    <x v="95"/>
    <d v="2013-09-24T00:00:00"/>
    <n v="632155"/>
    <n v="135830"/>
    <n v="0"/>
    <n v="5"/>
    <n v="0"/>
    <n v="10"/>
    <n v="7.1"/>
    <n v="37.700000000000003"/>
    <n v="0"/>
    <n v="0.1"/>
    <s v="Clara"/>
    <n v="193"/>
    <n v="154"/>
    <n v="11"/>
    <n v="0"/>
    <n v="22"/>
    <n v="13"/>
    <n v="0"/>
    <n v="1"/>
    <n v="0"/>
    <n v="43"/>
    <n v="13"/>
    <n v="3"/>
    <n v="193"/>
    <n v="0.64333333333333698"/>
    <n v="154"/>
    <n v="1"/>
    <n v="22"/>
    <n v="0.48888888888888821"/>
    <n v="13"/>
    <n v="0.43333333333333346"/>
    <n v="11"/>
    <n v="0.73333333333333339"/>
    <n v="0"/>
    <n v="1.3877787807814457E-16"/>
    <n v="0"/>
    <x v="8"/>
  </r>
  <r>
    <s v="SHELL"/>
    <s v="DIWA3"/>
    <d v="2010-08-17T00:00:00"/>
    <s v="SIN"/>
    <s v="UPA400"/>
    <x v="95"/>
    <d v="2013-05-28T00:00:00"/>
    <n v="598579"/>
    <n v="102254"/>
    <n v="0"/>
    <n v="34.1"/>
    <n v="0"/>
    <n v="17.5"/>
    <n v="6.9"/>
    <n v="35.9"/>
    <m/>
    <n v="-1"/>
    <s v="Oscura"/>
    <n v="170.2"/>
    <n v="125.5"/>
    <n v="8.4"/>
    <n v="4.8"/>
    <n v="22.2"/>
    <n v="22.9"/>
    <n v="0.9"/>
    <n v="0"/>
    <n v="0"/>
    <n v="125.6"/>
    <n v="19.100000000000001"/>
    <n v="6.7"/>
    <n v="170"/>
    <n v="0.56666666666667109"/>
    <n v="126"/>
    <n v="0.83999999999999897"/>
    <n v="22"/>
    <n v="0.48888888888888821"/>
    <n v="23"/>
    <n v="0.76666666666666672"/>
    <n v="8"/>
    <n v="0.53333333333333344"/>
    <n v="5"/>
    <n v="0.50000000000000011"/>
    <n v="0"/>
    <x v="9"/>
  </r>
  <r>
    <s v="SHELL"/>
    <s v="DIWA3"/>
    <d v="2010-08-17T00:00:00"/>
    <s v="SIN"/>
    <s v="UPA400"/>
    <x v="95"/>
    <d v="2013-02-06T00:00:00"/>
    <n v="570137"/>
    <n v="73812"/>
    <n v="0"/>
    <n v="4.0999999999999996"/>
    <n v="0"/>
    <n v="14.7"/>
    <n v="7"/>
    <n v="36.799999999999997"/>
    <m/>
    <n v="-1"/>
    <s v="Oscura"/>
    <n v="223.6"/>
    <n v="141.1"/>
    <n v="9.1"/>
    <n v="4.2"/>
    <n v="29.6"/>
    <n v="22"/>
    <n v="0.9"/>
    <n v="0"/>
    <n v="0"/>
    <n v="71.400000000000006"/>
    <n v="26.5"/>
    <n v="3.9"/>
    <n v="224"/>
    <n v="0.74666666666666925"/>
    <n v="141"/>
    <n v="0.93999999999999961"/>
    <n v="30"/>
    <n v="0.66666666666666619"/>
    <n v="22"/>
    <n v="0.73333333333333339"/>
    <n v="9"/>
    <n v="0.60000000000000009"/>
    <n v="4"/>
    <n v="0.40000000000000013"/>
    <n v="0"/>
    <x v="10"/>
  </r>
  <r>
    <s v="CASTROL"/>
    <s v="DIWA3"/>
    <d v="2010-08-17T00:00:00"/>
    <s v="SIN"/>
    <s v="UPA400"/>
    <x v="95"/>
    <d v="2012-09-11T00:00:00"/>
    <n v="534326"/>
    <n v="38001"/>
    <n v="0"/>
    <n v="0"/>
    <n v="0"/>
    <n v="16.399999999999999"/>
    <n v="6.8"/>
    <n v="36.299999999999997"/>
    <m/>
    <n v="-1"/>
    <s v="Oscura"/>
    <n v="65.900000000000006"/>
    <n v="23.7"/>
    <n v="9.8000000000000007"/>
    <n v="2.1"/>
    <n v="4.5"/>
    <n v="15.7"/>
    <n v="0"/>
    <n v="0"/>
    <n v="0"/>
    <n v="129.5"/>
    <n v="32.5"/>
    <n v="19.7"/>
    <n v="66"/>
    <n v="0.22000000000000355"/>
    <n v="24"/>
    <n v="0.15999999999999748"/>
    <n v="5"/>
    <n v="0.11111111111111063"/>
    <n v="16"/>
    <n v="0.53333333333333344"/>
    <n v="10"/>
    <n v="0.66666666666666674"/>
    <n v="2"/>
    <n v="0.20000000000000015"/>
    <n v="0"/>
    <x v="11"/>
  </r>
  <r>
    <m/>
    <s v="DIWA3"/>
    <d v="2011-10-22T00:00:00"/>
    <s v="SIN"/>
    <s v="UPA400"/>
    <x v="96"/>
    <d v="2015-11-16T00:00:00"/>
    <n v="838876"/>
    <n v="84409"/>
    <n v="0"/>
    <n v="11"/>
    <m/>
    <n v="3"/>
    <n v="5.7"/>
    <m/>
    <m/>
    <n v="0.45"/>
    <m/>
    <n v="713"/>
    <n v="146"/>
    <n v="35"/>
    <n v="0"/>
    <n v="62"/>
    <n v="29"/>
    <n v="3"/>
    <n v="2"/>
    <n v="2"/>
    <n v="48"/>
    <n v="13"/>
    <n v="2"/>
    <n v="713"/>
    <n v="1.5"/>
    <n v="146"/>
    <n v="0.97333333333333316"/>
    <n v="62"/>
    <n v="1"/>
    <n v="29"/>
    <n v="0.96666666666666667"/>
    <n v="35"/>
    <n v="1"/>
    <n v="0"/>
    <n v="1.3877787807814457E-16"/>
    <n v="1"/>
    <x v="0"/>
  </r>
  <r>
    <s v="CASTROL"/>
    <s v="DIWA3"/>
    <d v="2011-10-22T00:00:00"/>
    <s v="SIN"/>
    <s v="UPA400"/>
    <x v="96"/>
    <d v="2015-02-19T00:00:00"/>
    <n v="722657"/>
    <n v="64869"/>
    <n v="0"/>
    <n v="3"/>
    <m/>
    <n v="2"/>
    <n v="5.7949999999999999"/>
    <n v="27"/>
    <n v="1.27"/>
    <n v="0.32"/>
    <m/>
    <n v="166"/>
    <n v="119"/>
    <n v="4"/>
    <n v="1"/>
    <n v="8"/>
    <n v="13"/>
    <n v="0"/>
    <m/>
    <n v="1"/>
    <n v="29"/>
    <n v="3"/>
    <n v="1"/>
    <n v="166"/>
    <n v="0.5533333333333379"/>
    <n v="119"/>
    <n v="0.793333333333332"/>
    <n v="8"/>
    <n v="0.17777777777777731"/>
    <n v="13"/>
    <n v="0.43333333333333346"/>
    <n v="4"/>
    <n v="0.26666666666666683"/>
    <n v="1"/>
    <n v="0.10000000000000014"/>
    <n v="0"/>
    <x v="1"/>
  </r>
  <r>
    <s v="CASTROL"/>
    <s v="DIWA3"/>
    <d v="2011-10-22T00:00:00"/>
    <s v="SIN"/>
    <s v="UPA400"/>
    <x v="96"/>
    <d v="2014-12-08T00:00:00"/>
    <n v="703457"/>
    <n v="45669"/>
    <n v="0"/>
    <n v="3"/>
    <m/>
    <n v="1"/>
    <n v="5.9"/>
    <m/>
    <m/>
    <n v="0.25"/>
    <m/>
    <n v="171"/>
    <n v="147"/>
    <n v="4"/>
    <n v="1"/>
    <n v="7"/>
    <n v="16"/>
    <n v="1"/>
    <n v="1"/>
    <n v="1"/>
    <n v="29"/>
    <n v="4"/>
    <n v="1"/>
    <n v="171"/>
    <n v="0.57000000000000439"/>
    <n v="147"/>
    <n v="0.97999999999999987"/>
    <n v="7"/>
    <n v="0.15555555555555509"/>
    <n v="16"/>
    <n v="0.53333333333333344"/>
    <n v="4"/>
    <n v="0.26666666666666683"/>
    <n v="1"/>
    <n v="0.10000000000000014"/>
    <n v="0"/>
    <x v="2"/>
  </r>
  <r>
    <s v="CASTROL"/>
    <s v="DIWA3"/>
    <d v="2011-10-22T00:00:00"/>
    <s v="SIN"/>
    <s v="UPA400"/>
    <x v="96"/>
    <d v="2014-01-15T00:00:00"/>
    <n v="633928"/>
    <n v="152237"/>
    <n v="0"/>
    <n v="5"/>
    <m/>
    <n v="11"/>
    <n v="7.2"/>
    <n v="36.9"/>
    <n v="0.5"/>
    <n v="0.1"/>
    <s v="Clara"/>
    <n v="225"/>
    <n v="156"/>
    <n v="10"/>
    <n v="0"/>
    <n v="22"/>
    <n v="17"/>
    <n v="0"/>
    <n v="1"/>
    <n v="0"/>
    <n v="36"/>
    <n v="14"/>
    <n v="3"/>
    <n v="225"/>
    <n v="0.75000000000000255"/>
    <n v="156"/>
    <n v="1"/>
    <n v="22"/>
    <n v="0.48888888888888821"/>
    <n v="17"/>
    <n v="0.56666666666666676"/>
    <n v="10"/>
    <n v="0.66666666666666674"/>
    <n v="0"/>
    <n v="1.3877787807814457E-16"/>
    <n v="0"/>
    <x v="3"/>
  </r>
  <r>
    <s v="CASTROL"/>
    <s v="DIWA3"/>
    <d v="2011-10-22T00:00:00"/>
    <s v="SIN"/>
    <s v="UPA400"/>
    <x v="96"/>
    <d v="2013-10-12T00:00:00"/>
    <n v="621394"/>
    <n v="139703"/>
    <n v="0"/>
    <n v="7"/>
    <n v="0"/>
    <n v="14"/>
    <n v="7"/>
    <n v="37"/>
    <n v="1.1000000000000001"/>
    <n v="0.1"/>
    <s v="Clara"/>
    <n v="414"/>
    <n v="226"/>
    <n v="12"/>
    <n v="1"/>
    <n v="36"/>
    <n v="28"/>
    <n v="1"/>
    <n v="1"/>
    <n v="0"/>
    <n v="39"/>
    <n v="17"/>
    <n v="4"/>
    <n v="414"/>
    <n v="1"/>
    <n v="226"/>
    <n v="1"/>
    <n v="36"/>
    <n v="0.79999999999999971"/>
    <n v="28"/>
    <n v="0.93333333333333335"/>
    <n v="12"/>
    <n v="0.8"/>
    <n v="1"/>
    <n v="0.10000000000000014"/>
    <n v="0"/>
    <x v="4"/>
  </r>
  <r>
    <s v="SHELL"/>
    <s v="DIWA3"/>
    <d v="2011-10-22T00:00:00"/>
    <s v="SIN"/>
    <s v="UPA400"/>
    <x v="96"/>
    <d v="2013-05-28T00:00:00"/>
    <n v="600703"/>
    <n v="92443"/>
    <n v="0"/>
    <n v="33.1"/>
    <n v="0"/>
    <n v="24.4"/>
    <n v="6.7"/>
    <n v="40.5"/>
    <m/>
    <n v="-1"/>
    <s v="Oscura"/>
    <n v="160.69999999999999"/>
    <n v="115"/>
    <n v="4.5999999999999996"/>
    <n v="4.7"/>
    <n v="22.5"/>
    <n v="18.2"/>
    <n v="0.6"/>
    <n v="0"/>
    <n v="0"/>
    <n v="113.6"/>
    <n v="21"/>
    <n v="6.5"/>
    <n v="161"/>
    <n v="0.5366666666666714"/>
    <n v="115"/>
    <n v="0.76666666666666516"/>
    <n v="23"/>
    <n v="0.51111111111111041"/>
    <n v="18"/>
    <n v="0.60000000000000009"/>
    <n v="5"/>
    <n v="0.33333333333333348"/>
    <n v="5"/>
    <n v="0.50000000000000011"/>
    <n v="0"/>
    <x v="5"/>
  </r>
  <r>
    <s v="CASTROL"/>
    <s v="DIWA3"/>
    <d v="2011-10-22T00:00:00"/>
    <s v="SIN"/>
    <s v="UPA400"/>
    <x v="96"/>
    <d v="2013-05-28T00:00:00"/>
    <n v="588422"/>
    <n v="106731"/>
    <n v="0"/>
    <n v="34.5"/>
    <n v="0"/>
    <n v="22.3"/>
    <n v="7"/>
    <n v="36.299999999999997"/>
    <m/>
    <n v="-1"/>
    <s v="Oscura"/>
    <n v="238.4"/>
    <n v="137"/>
    <n v="7.7"/>
    <n v="5.9"/>
    <n v="29.8"/>
    <n v="28.5"/>
    <n v="0.8"/>
    <n v="0"/>
    <n v="0"/>
    <n v="121"/>
    <n v="20.2"/>
    <n v="7"/>
    <n v="238"/>
    <n v="0.79333333333333544"/>
    <n v="137"/>
    <n v="0.91333333333333278"/>
    <n v="30"/>
    <n v="0.66666666666666619"/>
    <n v="29"/>
    <n v="0.96666666666666667"/>
    <n v="8"/>
    <n v="0.53333333333333344"/>
    <n v="6"/>
    <n v="0.60000000000000009"/>
    <n v="0"/>
    <x v="6"/>
  </r>
  <r>
    <s v="CASTROL"/>
    <s v="DIWA3"/>
    <d v="2011-10-22T00:00:00"/>
    <s v="SIN"/>
    <s v="UPA400"/>
    <x v="96"/>
    <d v="2013-01-30T00:00:00"/>
    <n v="567223"/>
    <n v="58963"/>
    <n v="0"/>
    <n v="0.8"/>
    <n v="0"/>
    <n v="13"/>
    <n v="6.7"/>
    <n v="36.299999999999997"/>
    <m/>
    <n v="-1"/>
    <s v="Oscura"/>
    <n v="65.2"/>
    <n v="35.6"/>
    <n v="3.2"/>
    <n v="1.3"/>
    <n v="17.5"/>
    <n v="16.600000000000001"/>
    <n v="0.9"/>
    <n v="0"/>
    <n v="0"/>
    <n v="368.8"/>
    <n v="75.099999999999994"/>
    <n v="5"/>
    <n v="65"/>
    <n v="0.21666666666667023"/>
    <n v="36"/>
    <n v="0.23999999999999733"/>
    <n v="18"/>
    <n v="0.39999999999999941"/>
    <n v="17"/>
    <n v="0.56666666666666676"/>
    <n v="3"/>
    <n v="0.20000000000000018"/>
    <n v="1"/>
    <n v="0.10000000000000014"/>
    <n v="0"/>
    <x v="7"/>
  </r>
  <r>
    <s v="CASTROL"/>
    <s v="DIWA3"/>
    <d v="2011-10-22T00:00:00"/>
    <s v="SIN"/>
    <s v="UPA400"/>
    <x v="96"/>
    <d v="2012-09-18T00:00:00"/>
    <n v="535304"/>
    <n v="27044"/>
    <n v="0"/>
    <n v="0"/>
    <n v="0"/>
    <n v="12.9"/>
    <n v="6.5"/>
    <n v="37.4"/>
    <m/>
    <n v="-1"/>
    <s v="Oscura"/>
    <n v="50.8"/>
    <n v="28.8"/>
    <n v="2.9"/>
    <n v="0"/>
    <n v="9.6"/>
    <n v="8"/>
    <n v="0.6"/>
    <n v="2.7"/>
    <n v="0"/>
    <n v="92"/>
    <n v="33.9"/>
    <n v="2.5"/>
    <n v="51"/>
    <n v="0.17000000000000365"/>
    <n v="29"/>
    <n v="0.19333333333333075"/>
    <n v="10"/>
    <n v="0.22222222222222177"/>
    <n v="8"/>
    <n v="0.26666666666666683"/>
    <n v="3"/>
    <n v="0.20000000000000018"/>
    <n v="0"/>
    <n v="1.3877787807814457E-16"/>
    <n v="0"/>
    <x v="8"/>
  </r>
  <r>
    <m/>
    <s v="DIWA3"/>
    <d v="2011-11-13T00:00:00"/>
    <s v="SIN"/>
    <s v="UPA400"/>
    <x v="97"/>
    <d v="2015-11-20T00:00:00"/>
    <n v="832752"/>
    <n v="44000"/>
    <n v="0"/>
    <n v="3"/>
    <m/>
    <n v="2"/>
    <n v="6"/>
    <m/>
    <m/>
    <n v="0.35"/>
    <m/>
    <n v="182"/>
    <n v="116"/>
    <n v="13"/>
    <n v="0"/>
    <n v="10"/>
    <n v="14"/>
    <n v="0"/>
    <n v="1"/>
    <n v="1"/>
    <n v="63"/>
    <n v="16"/>
    <n v="0"/>
    <n v="182"/>
    <n v="0.60666666666667068"/>
    <n v="116"/>
    <n v="0.77333333333333187"/>
    <n v="10"/>
    <n v="0.22222222222222177"/>
    <n v="14"/>
    <n v="0.46666666666666679"/>
    <n v="13"/>
    <n v="0.8666666666666667"/>
    <n v="0"/>
    <n v="1.3877787807814457E-16"/>
    <n v="1"/>
    <x v="0"/>
  </r>
  <r>
    <m/>
    <s v="DIWA3"/>
    <d v="2011-11-13T00:00:00"/>
    <s v="SIN"/>
    <s v="UPA400"/>
    <x v="97"/>
    <d v="2015-08-27T00:00:00"/>
    <n v="812730"/>
    <n v="23980"/>
    <n v="0"/>
    <n v="3"/>
    <m/>
    <n v="1"/>
    <n v="6.4"/>
    <m/>
    <m/>
    <n v="0.43"/>
    <m/>
    <n v="85"/>
    <n v="57"/>
    <n v="12"/>
    <n v="0"/>
    <n v="7"/>
    <n v="10"/>
    <n v="1"/>
    <n v="0"/>
    <n v="0"/>
    <n v="67"/>
    <n v="10"/>
    <n v="0"/>
    <n v="85"/>
    <n v="0.28333333333333705"/>
    <n v="57"/>
    <n v="0.37999999999999706"/>
    <n v="7"/>
    <n v="0.15555555555555509"/>
    <n v="10"/>
    <n v="0.33339999999999997"/>
    <n v="12"/>
    <n v="0.8"/>
    <n v="0"/>
    <n v="1.3877787807814457E-16"/>
    <n v="0"/>
    <x v="1"/>
  </r>
  <r>
    <s v="CASTROL"/>
    <s v="DIWA3"/>
    <d v="2011-11-13T00:00:00"/>
    <s v="SIN"/>
    <s v="UPA400"/>
    <x v="97"/>
    <d v="2015-02-19T00:00:00"/>
    <n v="780422"/>
    <n v="39837"/>
    <n v="0"/>
    <n v="2"/>
    <m/>
    <n v="2"/>
    <n v="6.2190000000000003"/>
    <n v="29.25"/>
    <n v="1.22"/>
    <n v="0.45"/>
    <m/>
    <n v="82"/>
    <n v="68"/>
    <n v="2"/>
    <n v="0"/>
    <n v="8"/>
    <n v="7"/>
    <n v="0"/>
    <m/>
    <n v="0"/>
    <n v="30"/>
    <n v="2"/>
    <n v="0"/>
    <n v="82"/>
    <n v="0.27333333333333698"/>
    <n v="68"/>
    <n v="0.45333333333333026"/>
    <n v="8"/>
    <n v="0.17777777777777731"/>
    <n v="7"/>
    <n v="0.2333333333333335"/>
    <n v="2"/>
    <n v="0.13333333333333353"/>
    <n v="0"/>
    <n v="1.3877787807814457E-16"/>
    <n v="0"/>
    <x v="2"/>
  </r>
  <r>
    <s v="SHELL"/>
    <s v="DIWA3"/>
    <d v="2011-11-13T00:00:00"/>
    <s v="SIN"/>
    <s v="UPA400"/>
    <x v="97"/>
    <d v="2015-02-17T00:00:00"/>
    <n v="755097"/>
    <n v="42859"/>
    <n v="0"/>
    <n v="2"/>
    <m/>
    <n v="2"/>
    <n v="5.8280000000000003"/>
    <n v="28.54"/>
    <n v="1.35"/>
    <n v="0.3"/>
    <m/>
    <n v="135"/>
    <n v="58"/>
    <n v="2"/>
    <n v="0"/>
    <n v="10"/>
    <n v="10"/>
    <n v="0"/>
    <m/>
    <n v="1"/>
    <n v="31"/>
    <n v="5"/>
    <n v="0"/>
    <n v="135"/>
    <n v="0.45000000000000479"/>
    <n v="58"/>
    <n v="0.38666666666666372"/>
    <n v="10"/>
    <n v="0.22222222222222177"/>
    <n v="10"/>
    <n v="0.33339999999999997"/>
    <n v="2"/>
    <n v="0.13333333333333353"/>
    <n v="0"/>
    <n v="1.3877787807814457E-16"/>
    <n v="0"/>
    <x v="3"/>
  </r>
  <r>
    <s v="SHELL"/>
    <s v="DIWA3"/>
    <d v="2011-11-13T00:00:00"/>
    <s v="SIN"/>
    <s v="UPA400"/>
    <x v="97"/>
    <d v="2014-12-23T00:00:00"/>
    <n v="747651"/>
    <n v="35413"/>
    <n v="0"/>
    <n v="2"/>
    <m/>
    <n v="1"/>
    <n v="5.9"/>
    <m/>
    <m/>
    <n v="0.28999999999999998"/>
    <m/>
    <n v="111"/>
    <n v="61"/>
    <n v="3"/>
    <n v="0"/>
    <n v="9"/>
    <n v="12"/>
    <n v="0"/>
    <n v="0"/>
    <n v="1"/>
    <n v="39"/>
    <n v="8"/>
    <n v="1"/>
    <n v="111"/>
    <n v="0.37000000000000427"/>
    <n v="61"/>
    <n v="0.40666666666666368"/>
    <n v="9"/>
    <n v="0.19999999999999954"/>
    <n v="12"/>
    <n v="0.40000000000000013"/>
    <n v="3"/>
    <n v="0.20000000000000018"/>
    <n v="0"/>
    <n v="1.3877787807814457E-16"/>
    <n v="0"/>
    <x v="4"/>
  </r>
  <r>
    <s v="Shell ATF VM"/>
    <s v="DIWA3"/>
    <d v="2011-11-13T00:00:00"/>
    <s v="SIN"/>
    <s v="UPA400"/>
    <x v="97"/>
    <d v="2014-12-19T00:00:00"/>
    <n v="763612"/>
    <n v="23027"/>
    <n v="0"/>
    <n v="3"/>
    <m/>
    <n v="1"/>
    <n v="6.4"/>
    <m/>
    <m/>
    <n v="0.42"/>
    <m/>
    <n v="56"/>
    <n v="56"/>
    <n v="3"/>
    <n v="0"/>
    <n v="6"/>
    <n v="8"/>
    <n v="1"/>
    <n v="0"/>
    <n v="0"/>
    <n v="30"/>
    <n v="4"/>
    <n v="1"/>
    <n v="56"/>
    <n v="0.18666666666667028"/>
    <n v="56"/>
    <n v="0.37333333333333041"/>
    <n v="6"/>
    <n v="0.13333333333333286"/>
    <n v="8"/>
    <n v="0.26666666666666683"/>
    <n v="3"/>
    <n v="0.20000000000000018"/>
    <n v="0"/>
    <n v="1.3877787807814457E-16"/>
    <n v="0"/>
    <x v="5"/>
  </r>
  <r>
    <s v="SHELL"/>
    <s v="DIWA3"/>
    <d v="2011-11-13T00:00:00"/>
    <s v="SIN"/>
    <s v="UPA400"/>
    <x v="97"/>
    <d v="2014-04-05T00:00:00"/>
    <n v="683234"/>
    <n v="30282"/>
    <n v="0"/>
    <n v="3"/>
    <m/>
    <n v="3"/>
    <n v="6.1"/>
    <s v=""/>
    <s v=""/>
    <n v="0.67"/>
    <s v=""/>
    <n v="98"/>
    <n v="62"/>
    <n v="4"/>
    <n v="0"/>
    <n v="14"/>
    <n v="10"/>
    <n v="0"/>
    <n v="1"/>
    <n v="1"/>
    <n v="35"/>
    <n v="13"/>
    <n v="1"/>
    <n v="98"/>
    <n v="0.32666666666667066"/>
    <n v="62"/>
    <n v="0.41333333333333033"/>
    <n v="14"/>
    <n v="0.31111111111111062"/>
    <n v="10"/>
    <n v="0.33339999999999997"/>
    <n v="4"/>
    <n v="0.26666666666666683"/>
    <n v="0"/>
    <n v="1.3877787807814457E-16"/>
    <n v="0"/>
    <x v="6"/>
  </r>
  <r>
    <s v="SHELL"/>
    <s v="DIWA3"/>
    <d v="2011-11-13T00:00:00"/>
    <s v="SIN"/>
    <s v="UPA400"/>
    <x v="97"/>
    <d v="2013-12-16T00:00:00"/>
    <n v="652952"/>
    <n v="173962"/>
    <n v="0"/>
    <n v="4"/>
    <n v="0"/>
    <n v="11"/>
    <n v="7.1"/>
    <n v="37"/>
    <n v="0.2"/>
    <n v="0.1"/>
    <s v="Clara"/>
    <n v="121"/>
    <n v="142"/>
    <n v="12"/>
    <n v="0"/>
    <n v="17"/>
    <n v="11"/>
    <n v="0"/>
    <n v="0"/>
    <n v="0"/>
    <n v="38"/>
    <n v="34"/>
    <n v="3"/>
    <n v="121"/>
    <n v="0.40333333333333782"/>
    <n v="142"/>
    <n v="0.94666666666666632"/>
    <n v="17"/>
    <n v="0.37777777777777721"/>
    <n v="11"/>
    <n v="0.36666666666666681"/>
    <n v="12"/>
    <n v="0.8"/>
    <n v="0"/>
    <n v="1.3877787807814457E-16"/>
    <n v="0"/>
    <x v="7"/>
  </r>
  <r>
    <s v="CASTROL"/>
    <s v="DIWA3"/>
    <d v="2011-11-13T00:00:00"/>
    <s v="SIN"/>
    <s v="UPA400"/>
    <x v="97"/>
    <d v="2013-09-25T00:00:00"/>
    <n v="630477"/>
    <n v="151487"/>
    <n v="0"/>
    <n v="5"/>
    <n v="0"/>
    <n v="11"/>
    <n v="7.1"/>
    <n v="37.200000000000003"/>
    <n v="1"/>
    <n v="0.1"/>
    <s v="Clara"/>
    <n v="111"/>
    <n v="112"/>
    <n v="10"/>
    <n v="0"/>
    <n v="10"/>
    <n v="10"/>
    <n v="0"/>
    <n v="1"/>
    <n v="0"/>
    <n v="37"/>
    <n v="15"/>
    <n v="2"/>
    <n v="111"/>
    <n v="0.37000000000000427"/>
    <n v="112"/>
    <n v="0.74666666666666504"/>
    <n v="10"/>
    <n v="0.22222222222222177"/>
    <n v="10"/>
    <n v="0.33339999999999997"/>
    <n v="10"/>
    <n v="0.66666666666666674"/>
    <n v="0"/>
    <n v="1.3877787807814457E-16"/>
    <n v="0"/>
    <x v="8"/>
  </r>
  <r>
    <s v="CASTROL"/>
    <s v="DIWA3"/>
    <d v="2011-11-13T00:00:00"/>
    <s v="SIN"/>
    <s v="UPA400"/>
    <x v="97"/>
    <d v="2013-05-25T00:00:00"/>
    <n v="594062"/>
    <n v="115072"/>
    <n v="0"/>
    <n v="29.8"/>
    <n v="0"/>
    <n v="18.8"/>
    <n v="7.1"/>
    <n v="35.799999999999997"/>
    <m/>
    <n v="-1"/>
    <s v="Oscura"/>
    <n v="118.5"/>
    <n v="100.3"/>
    <n v="5.6"/>
    <n v="2.8"/>
    <n v="9.6999999999999993"/>
    <n v="7.4"/>
    <n v="0.2"/>
    <n v="0"/>
    <n v="0"/>
    <n v="79.400000000000006"/>
    <n v="19"/>
    <n v="4.8"/>
    <n v="119"/>
    <n v="0.39666666666667111"/>
    <n v="100"/>
    <n v="0.66666666666666452"/>
    <n v="10"/>
    <n v="0.22222222222222177"/>
    <n v="7"/>
    <n v="0.2333333333333335"/>
    <n v="6"/>
    <n v="0.40000000000000013"/>
    <n v="3"/>
    <n v="0.30000000000000016"/>
    <n v="0"/>
    <x v="9"/>
  </r>
  <r>
    <s v="SHELL"/>
    <s v="DIWA3"/>
    <d v="2011-11-13T00:00:00"/>
    <s v="SIN"/>
    <s v="UPA400"/>
    <x v="97"/>
    <d v="2013-02-06T00:00:00"/>
    <n v="559553"/>
    <n v="77862"/>
    <n v="0"/>
    <n v="3"/>
    <n v="0"/>
    <n v="24"/>
    <n v="6.9"/>
    <n v="34.700000000000003"/>
    <m/>
    <n v="-1"/>
    <s v="Oscura"/>
    <n v="219.2"/>
    <n v="122"/>
    <n v="4.2"/>
    <n v="5"/>
    <n v="25.5"/>
    <n v="16.7"/>
    <n v="0.7"/>
    <n v="0"/>
    <n v="0"/>
    <n v="60"/>
    <n v="26"/>
    <n v="4.7"/>
    <n v="219"/>
    <n v="0.73000000000000276"/>
    <n v="122"/>
    <n v="0.81333333333333213"/>
    <n v="26"/>
    <n v="0.57777777777777717"/>
    <n v="17"/>
    <n v="0.56666666666666676"/>
    <n v="4"/>
    <n v="0.26666666666666683"/>
    <n v="5"/>
    <n v="0.50000000000000011"/>
    <n v="0"/>
    <x v="10"/>
  </r>
  <r>
    <s v="CASTROL"/>
    <s v="DIWA3"/>
    <d v="2011-11-13T00:00:00"/>
    <s v="SIN"/>
    <s v="UPA400"/>
    <x v="97"/>
    <d v="2013-01-26T00:00:00"/>
    <n v="561679"/>
    <n v="82689"/>
    <n v="0"/>
    <n v="0"/>
    <n v="0"/>
    <n v="13"/>
    <n v="6.8"/>
    <n v="34.299999999999997"/>
    <m/>
    <n v="-1"/>
    <s v="Oscura"/>
    <n v="29.3"/>
    <n v="34.200000000000003"/>
    <n v="2.1"/>
    <n v="0.6"/>
    <n v="4.4000000000000004"/>
    <n v="11.3"/>
    <n v="1.1000000000000001"/>
    <n v="0"/>
    <n v="0"/>
    <n v="69.8"/>
    <n v="25.4"/>
    <n v="1.3"/>
    <n v="29"/>
    <n v="9.6666666666670453E-2"/>
    <n v="34"/>
    <n v="0.22666666666666402"/>
    <n v="4"/>
    <n v="8.8888888888888407E-2"/>
    <n v="11"/>
    <n v="0.36666666666666681"/>
    <n v="2"/>
    <n v="0.13333333333333353"/>
    <n v="1"/>
    <n v="0.10000000000000014"/>
    <n v="0"/>
    <x v="11"/>
  </r>
  <r>
    <s v="SHELL"/>
    <s v="DIWA3"/>
    <d v="2011-11-13T00:00:00"/>
    <s v="SIN"/>
    <s v="UPA400"/>
    <x v="97"/>
    <d v="2012-10-04T00:00:00"/>
    <n v="532758"/>
    <n v="51067"/>
    <n v="0"/>
    <n v="0"/>
    <n v="0"/>
    <n v="25.9"/>
    <n v="6.8"/>
    <n v="37.1"/>
    <m/>
    <n v="-1"/>
    <s v="Oscura"/>
    <n v="57"/>
    <n v="27.5"/>
    <n v="3.6"/>
    <n v="3.5"/>
    <n v="8.6999999999999993"/>
    <n v="12.1"/>
    <n v="1.5"/>
    <n v="0"/>
    <n v="0"/>
    <n v="168.2"/>
    <n v="33"/>
    <n v="16"/>
    <n v="57"/>
    <n v="0.19000000000000361"/>
    <n v="28"/>
    <n v="0.18666666666666409"/>
    <n v="9"/>
    <n v="0.19999999999999954"/>
    <n v="12"/>
    <n v="0.40000000000000013"/>
    <n v="4"/>
    <n v="0.26666666666666683"/>
    <n v="4"/>
    <n v="0.40000000000000013"/>
    <n v="0"/>
    <x v="12"/>
  </r>
  <r>
    <s v="CASTROL"/>
    <s v="DIWA3"/>
    <d v="2011-11-13T00:00:00"/>
    <s v="SIN"/>
    <s v="UPA400"/>
    <x v="97"/>
    <d v="2012-08-11T00:00:00"/>
    <n v="529854"/>
    <n v="50864"/>
    <n v="0"/>
    <n v="0"/>
    <n v="0"/>
    <n v="17"/>
    <n v="6.8"/>
    <n v="36.1"/>
    <m/>
    <n v="-1"/>
    <s v="Oscura"/>
    <n v="41.8"/>
    <n v="54.1"/>
    <n v="3.7"/>
    <n v="0.6"/>
    <n v="7.6"/>
    <n v="8.8000000000000007"/>
    <n v="0.9"/>
    <n v="0"/>
    <n v="0"/>
    <n v="99.7"/>
    <n v="22.4"/>
    <n v="1.2"/>
    <n v="42"/>
    <n v="0.1400000000000037"/>
    <n v="54"/>
    <n v="0.3599999999999971"/>
    <n v="8"/>
    <n v="0.17777777777777731"/>
    <n v="9"/>
    <n v="0.30000000000000016"/>
    <n v="4"/>
    <n v="0.26666666666666683"/>
    <n v="1"/>
    <n v="0.10000000000000014"/>
    <n v="0"/>
    <x v="14"/>
  </r>
  <r>
    <s v="CASTROL"/>
    <s v="DIWA3"/>
    <d v="2012-04-06T00:00:00"/>
    <s v="SIN"/>
    <s v="UPA400"/>
    <x v="98"/>
    <d v="2016-03-04T00:00:00"/>
    <n v="869635"/>
    <n v="65151"/>
    <n v="0"/>
    <n v="3"/>
    <m/>
    <n v="1"/>
    <n v="6.7"/>
    <m/>
    <m/>
    <n v="0.03"/>
    <s v="Clara"/>
    <n v="112"/>
    <n v="114"/>
    <n v="5"/>
    <n v="0"/>
    <n v="13"/>
    <n v="9"/>
    <n v="0"/>
    <n v="1"/>
    <n v="1"/>
    <n v="35"/>
    <n v="3"/>
    <n v="1"/>
    <n v="112"/>
    <n v="0.37333333333333762"/>
    <n v="114"/>
    <n v="0.75999999999999845"/>
    <n v="13"/>
    <n v="0.28888888888888842"/>
    <n v="9"/>
    <n v="0.30000000000000016"/>
    <n v="5"/>
    <n v="0.33333333333333348"/>
    <n v="0"/>
    <n v="1.3877787807814457E-16"/>
    <n v="1"/>
    <x v="0"/>
  </r>
  <r>
    <s v="CASTROL"/>
    <s v="DIWA3"/>
    <d v="2012-04-06T00:00:00"/>
    <s v="SIN"/>
    <s v="O500 EURO V"/>
    <x v="98"/>
    <d v="2015-08-26T00:00:00"/>
    <n v="822314"/>
    <n v="17830"/>
    <n v="0"/>
    <n v="3"/>
    <m/>
    <n v="1"/>
    <n v="6.6"/>
    <n v="35"/>
    <n v="1.51"/>
    <n v="0.02"/>
    <m/>
    <n v="36"/>
    <n v="66"/>
    <n v="2"/>
    <n v="0"/>
    <n v="4"/>
    <n v="4"/>
    <n v="0"/>
    <n v="0"/>
    <n v="0"/>
    <n v="29"/>
    <n v="2"/>
    <n v="1"/>
    <n v="36"/>
    <n v="0.12000000000000374"/>
    <n v="66"/>
    <n v="0.43999999999999695"/>
    <n v="4"/>
    <n v="8.8888888888888407E-2"/>
    <n v="4"/>
    <n v="0.13333333333333353"/>
    <n v="2"/>
    <n v="0.13333333333333353"/>
    <n v="0"/>
    <n v="1.3877787807814457E-16"/>
    <n v="0"/>
    <x v="1"/>
  </r>
  <r>
    <s v="CASTROL"/>
    <s v="DIWA3"/>
    <d v="2012-04-06T00:00:00"/>
    <s v="SIN"/>
    <s v="UPA400"/>
    <x v="98"/>
    <d v="2015-02-23T00:00:00"/>
    <n v="771156"/>
    <n v="75005"/>
    <n v="0"/>
    <n v="12"/>
    <m/>
    <n v="5"/>
    <n v="5.8559999999999999"/>
    <n v="28.12"/>
    <n v="1"/>
    <n v="0.66"/>
    <m/>
    <n v="86"/>
    <n v="168"/>
    <n v="3"/>
    <n v="1"/>
    <n v="13"/>
    <n v="7"/>
    <n v="0"/>
    <m/>
    <n v="1"/>
    <n v="39"/>
    <n v="6"/>
    <n v="2"/>
    <n v="86"/>
    <n v="0.2866666666666704"/>
    <n v="168"/>
    <n v="1"/>
    <n v="13"/>
    <n v="0.28888888888888842"/>
    <n v="7"/>
    <n v="0.2333333333333335"/>
    <n v="3"/>
    <n v="0.20000000000000018"/>
    <n v="1"/>
    <n v="0.10000000000000014"/>
    <n v="0"/>
    <x v="2"/>
  </r>
  <r>
    <s v="CASTROL "/>
    <s v="DIWA3"/>
    <d v="2012-04-06T00:00:00"/>
    <s v="SIN"/>
    <s v="UPA400"/>
    <x v="98"/>
    <d v="2014-12-08T00:00:00"/>
    <n v="749350"/>
    <n v="53199"/>
    <n v="0"/>
    <n v="22"/>
    <m/>
    <n v="5"/>
    <n v="5.8"/>
    <m/>
    <m/>
    <n v="0.32"/>
    <m/>
    <n v="88"/>
    <n v="200"/>
    <n v="4"/>
    <n v="2"/>
    <n v="13"/>
    <n v="10"/>
    <n v="1"/>
    <n v="2"/>
    <n v="2"/>
    <n v="38"/>
    <n v="8"/>
    <n v="1"/>
    <n v="88"/>
    <n v="0.29333333333333711"/>
    <n v="200"/>
    <n v="1"/>
    <n v="13"/>
    <n v="0.28888888888888842"/>
    <n v="10"/>
    <n v="0.33339999999999997"/>
    <n v="4"/>
    <n v="0.26666666666666683"/>
    <n v="2"/>
    <n v="0.20000000000000015"/>
    <n v="0"/>
    <x v="3"/>
  </r>
  <r>
    <s v="SHELL"/>
    <s v="DIWA3"/>
    <d v="2012-04-06T00:00:00"/>
    <s v="SIN"/>
    <s v="UPA400"/>
    <x v="98"/>
    <d v="2014-08-04T00:00:00"/>
    <n v="735583"/>
    <n v="100062"/>
    <n v="0"/>
    <n v="5"/>
    <m/>
    <n v="3"/>
    <n v="7"/>
    <n v="35.799999999999997"/>
    <n v="1.36"/>
    <n v="0.05"/>
    <m/>
    <n v="194"/>
    <n v="117"/>
    <n v="6"/>
    <n v="1"/>
    <n v="14"/>
    <n v="12"/>
    <n v="0"/>
    <n v="1"/>
    <n v="1"/>
    <n v="52"/>
    <n v="15"/>
    <n v="1"/>
    <n v="194"/>
    <n v="0.64666666666667028"/>
    <n v="117"/>
    <n v="0.77999999999999858"/>
    <n v="14"/>
    <n v="0.31111111111111062"/>
    <n v="12"/>
    <n v="0.40000000000000013"/>
    <n v="6"/>
    <n v="0.40000000000000013"/>
    <n v="1"/>
    <n v="0.10000000000000014"/>
    <n v="0"/>
    <x v="4"/>
  </r>
  <r>
    <s v="SHELL"/>
    <s v="DIWA3"/>
    <d v="2012-04-06T00:00:00"/>
    <s v="SIN"/>
    <s v="UPA400"/>
    <x v="98"/>
    <d v="2014-04-29T00:00:00"/>
    <n v="706699"/>
    <n v="71178"/>
    <n v="0"/>
    <n v="3"/>
    <m/>
    <n v="2"/>
    <n v="7.2"/>
    <n v="36.700000000000003"/>
    <n v="1.07"/>
    <n v="0.06"/>
    <m/>
    <n v="100"/>
    <n v="80"/>
    <n v="4"/>
    <n v="0"/>
    <n v="12"/>
    <n v="9"/>
    <n v="0"/>
    <n v="1"/>
    <n v="0"/>
    <n v="53"/>
    <n v="11"/>
    <n v="1"/>
    <n v="100"/>
    <n v="0.33333333333333737"/>
    <n v="80"/>
    <n v="0.53333333333333033"/>
    <n v="12"/>
    <n v="0.26666666666666622"/>
    <n v="9"/>
    <n v="0.30000000000000016"/>
    <n v="4"/>
    <n v="0.26666666666666683"/>
    <n v="0"/>
    <n v="1.3877787807814457E-16"/>
    <n v="0"/>
    <x v="5"/>
  </r>
  <r>
    <s v="SHELL"/>
    <s v="DIWA3"/>
    <d v="2012-04-06T00:00:00"/>
    <s v="SIN"/>
    <s v="UPA400"/>
    <x v="98"/>
    <d v="2013-12-05T00:00:00"/>
    <n v="668739"/>
    <n v="33218"/>
    <n v="0"/>
    <n v="12"/>
    <n v="0"/>
    <n v="2"/>
    <n v="7.3"/>
    <n v="38.200000000000003"/>
    <n v="0.5"/>
    <n v="0.1"/>
    <s v="Clara"/>
    <n v="77"/>
    <n v="86"/>
    <n v="4"/>
    <n v="0"/>
    <n v="11"/>
    <n v="8"/>
    <n v="0"/>
    <n v="1"/>
    <n v="0"/>
    <n v="61"/>
    <n v="31"/>
    <n v="1"/>
    <n v="77"/>
    <n v="0.25666666666667021"/>
    <n v="86"/>
    <n v="0.57333333333333059"/>
    <n v="11"/>
    <n v="0.24444444444444399"/>
    <n v="8"/>
    <n v="0.26666666666666683"/>
    <n v="4"/>
    <n v="0.26666666666666683"/>
    <n v="0"/>
    <n v="1.3877787807814457E-16"/>
    <n v="0"/>
    <x v="6"/>
  </r>
  <r>
    <s v="CASTROL"/>
    <s v="DIWA3"/>
    <d v="2012-04-06T00:00:00"/>
    <s v="SIN"/>
    <s v="UPA400"/>
    <x v="98"/>
    <d v="2013-08-10T00:00:00"/>
    <n v="635521"/>
    <n v="181484"/>
    <n v="0"/>
    <n v="6"/>
    <n v="-1"/>
    <n v="7"/>
    <n v="7.2"/>
    <n v="37.9"/>
    <n v="0.1"/>
    <n v="0.1"/>
    <s v="Clara"/>
    <n v="353"/>
    <n v="169"/>
    <n v="16"/>
    <n v="1"/>
    <n v="24"/>
    <n v="15"/>
    <n v="1"/>
    <n v="1"/>
    <n v="-1"/>
    <n v="155"/>
    <n v="92"/>
    <n v="3"/>
    <n v="353"/>
    <n v="1"/>
    <n v="169"/>
    <n v="1"/>
    <n v="24"/>
    <n v="0.53333333333333266"/>
    <n v="15"/>
    <n v="0.50000000000000011"/>
    <n v="16"/>
    <n v="1"/>
    <n v="1"/>
    <n v="0.10000000000000014"/>
    <n v="0"/>
    <x v="7"/>
  </r>
  <r>
    <s v="CASTROL"/>
    <s v="DIWA3"/>
    <d v="2012-04-06T00:00:00"/>
    <s v="SIN"/>
    <s v="UPA400"/>
    <x v="98"/>
    <d v="2013-04-24T00:00:00"/>
    <n v="607421"/>
    <n v="153384"/>
    <n v="0"/>
    <n v="2.2999999999999998"/>
    <n v="0"/>
    <n v="16.5"/>
    <n v="6.9"/>
    <n v="38.4"/>
    <m/>
    <n v="-1"/>
    <s v="Oscura"/>
    <n v="174.2"/>
    <n v="104.2"/>
    <n v="14.3"/>
    <n v="5.4"/>
    <n v="20.399999999999999"/>
    <n v="22"/>
    <n v="0.7"/>
    <n v="0"/>
    <n v="0"/>
    <n v="252.1"/>
    <n v="59.7"/>
    <n v="1.5"/>
    <n v="174"/>
    <n v="0.58000000000000429"/>
    <n v="104"/>
    <n v="0.69333333333333136"/>
    <n v="20"/>
    <n v="0.44444444444444381"/>
    <n v="22"/>
    <n v="0.73333333333333339"/>
    <n v="14"/>
    <n v="0.93333333333333335"/>
    <n v="5"/>
    <n v="0.50000000000000011"/>
    <n v="0"/>
    <x v="8"/>
  </r>
  <r>
    <s v="CASTROL"/>
    <s v="DIWA3"/>
    <d v="2012-04-06T00:00:00"/>
    <s v="SIN"/>
    <s v="UPA400"/>
    <x v="98"/>
    <d v="2012-12-10T00:00:00"/>
    <n v="574402"/>
    <n v="120365"/>
    <n v="0"/>
    <n v="0"/>
    <n v="0"/>
    <n v="7.2"/>
    <n v="7.4"/>
    <n v="39.1"/>
    <m/>
    <n v="-1"/>
    <s v="Oscura"/>
    <n v="0"/>
    <n v="39.5"/>
    <n v="12.2"/>
    <n v="2.6"/>
    <n v="3.2"/>
    <n v="27.1"/>
    <n v="1.7"/>
    <n v="0.2"/>
    <n v="0"/>
    <n v="710"/>
    <n v="60.3"/>
    <n v="1.1000000000000001"/>
    <n v="0"/>
    <n v="3.8380756905986857E-15"/>
    <n v="40"/>
    <n v="0.26666666666666394"/>
    <n v="3"/>
    <n v="6.666666666666618E-2"/>
    <n v="27"/>
    <n v="0.9"/>
    <n v="12"/>
    <n v="0.8"/>
    <n v="3"/>
    <n v="0.30000000000000016"/>
    <n v="0"/>
    <x v="9"/>
  </r>
  <r>
    <s v="CASTROL"/>
    <s v="DIWA3"/>
    <d v="2012-04-06T00:00:00"/>
    <s v="SIN"/>
    <s v="UPA400"/>
    <x v="98"/>
    <d v="2012-07-10T00:00:00"/>
    <n v="536421"/>
    <n v="82384"/>
    <n v="0"/>
    <n v="10.7"/>
    <n v="0"/>
    <n v="15.9"/>
    <n v="7.1"/>
    <n v="39"/>
    <m/>
    <n v="-1"/>
    <s v="Oscura"/>
    <n v="58.6"/>
    <n v="88.3"/>
    <n v="14.9"/>
    <n v="4.8"/>
    <n v="25.3"/>
    <n v="13.3"/>
    <n v="0.4"/>
    <n v="0"/>
    <n v="0"/>
    <n v="267.10000000000002"/>
    <n v="69.7"/>
    <n v="3.6"/>
    <n v="59"/>
    <n v="0.19666666666667026"/>
    <n v="88"/>
    <n v="0.58666666666666401"/>
    <n v="25"/>
    <n v="0.55559999999999998"/>
    <n v="13"/>
    <n v="0.43333333333333346"/>
    <n v="15"/>
    <n v="1"/>
    <n v="5"/>
    <n v="0.50000000000000011"/>
    <n v="0"/>
    <x v="10"/>
  </r>
  <r>
    <s v="SHELL"/>
    <s v="DIWA3"/>
    <d v="2012-06-03T00:00:00"/>
    <s v="SIN"/>
    <s v="UPA400"/>
    <x v="99"/>
    <d v="2016-01-14T00:00:00"/>
    <n v="859826"/>
    <n v="49308"/>
    <n v="0"/>
    <n v="2"/>
    <m/>
    <n v="1"/>
    <n v="6"/>
    <m/>
    <m/>
    <n v="0.31"/>
    <m/>
    <n v="123"/>
    <n v="72"/>
    <n v="0"/>
    <n v="0"/>
    <n v="6"/>
    <n v="14"/>
    <n v="0"/>
    <n v="0"/>
    <n v="0"/>
    <n v="38"/>
    <n v="6"/>
    <n v="0"/>
    <n v="123"/>
    <n v="0.41000000000000453"/>
    <n v="72"/>
    <n v="0.47999999999999687"/>
    <n v="6"/>
    <n v="0.13333333333333286"/>
    <n v="14"/>
    <n v="0.46666666666666679"/>
    <n v="0"/>
    <n v="1.9428902930940239E-16"/>
    <n v="0"/>
    <n v="1.3877787807814457E-16"/>
    <n v="1"/>
    <x v="0"/>
  </r>
  <r>
    <s v="CASTROL"/>
    <s v="DIWA3"/>
    <d v="2012-06-03T00:00:00"/>
    <s v="SIN"/>
    <s v="UPA400"/>
    <x v="99"/>
    <d v="2015-02-19T00:00:00"/>
    <n v="764194"/>
    <n v="58330"/>
    <n v="0"/>
    <n v="3"/>
    <m/>
    <n v="2"/>
    <n v="6.0220000000000002"/>
    <n v="28.15"/>
    <n v="1.17"/>
    <n v="0.23"/>
    <m/>
    <n v="91"/>
    <n v="135"/>
    <n v="2"/>
    <n v="1"/>
    <n v="9"/>
    <n v="7"/>
    <n v="0"/>
    <m/>
    <n v="1"/>
    <n v="28"/>
    <n v="2"/>
    <n v="1"/>
    <n v="91"/>
    <n v="0.30333333333333717"/>
    <n v="135"/>
    <n v="0.89999999999999936"/>
    <n v="9"/>
    <n v="0.19999999999999954"/>
    <n v="7"/>
    <n v="0.2333333333333335"/>
    <n v="2"/>
    <n v="0.13333333333333353"/>
    <n v="1"/>
    <n v="0.10000000000000014"/>
    <n v="0"/>
    <x v="1"/>
  </r>
  <r>
    <s v="CASTROL"/>
    <s v="DIWA3"/>
    <d v="2012-06-03T00:00:00"/>
    <s v="SIN"/>
    <s v="UPA400"/>
    <x v="99"/>
    <d v="2014-12-19T00:00:00"/>
    <n v="750468"/>
    <n v="44604"/>
    <n v="0"/>
    <n v="3"/>
    <m/>
    <n v="2"/>
    <n v="6.1"/>
    <m/>
    <m/>
    <n v="0.3"/>
    <m/>
    <n v="75"/>
    <n v="134"/>
    <n v="4"/>
    <n v="1"/>
    <n v="7"/>
    <n v="10"/>
    <n v="0"/>
    <n v="1"/>
    <n v="1"/>
    <n v="28"/>
    <n v="3"/>
    <n v="1"/>
    <n v="75"/>
    <n v="0.2500000000000035"/>
    <n v="134"/>
    <n v="0.89333333333333265"/>
    <n v="7"/>
    <n v="0.15555555555555509"/>
    <n v="10"/>
    <n v="0.33339999999999997"/>
    <n v="4"/>
    <n v="0.26666666666666683"/>
    <n v="1"/>
    <n v="0.10000000000000014"/>
    <n v="0"/>
    <x v="2"/>
  </r>
  <r>
    <s v="SHELL"/>
    <s v="DIWA3"/>
    <d v="2012-06-03T00:00:00"/>
    <s v="SIN"/>
    <s v="UPA400"/>
    <x v="99"/>
    <d v="2014-05-30T00:00:00"/>
    <n v="686192"/>
    <n v="31300"/>
    <n v="0"/>
    <n v="6"/>
    <m/>
    <n v="6"/>
    <n v="6.2"/>
    <m/>
    <m/>
    <n v="0.85"/>
    <m/>
    <n v="105"/>
    <n v="109"/>
    <n v="5"/>
    <n v="0"/>
    <n v="13"/>
    <n v="12"/>
    <n v="0"/>
    <n v="0"/>
    <n v="1"/>
    <n v="40"/>
    <n v="10"/>
    <n v="2"/>
    <n v="105"/>
    <n v="0.35000000000000414"/>
    <n v="109"/>
    <n v="0.72666666666666491"/>
    <n v="13"/>
    <n v="0.28888888888888842"/>
    <n v="12"/>
    <n v="0.40000000000000013"/>
    <n v="5"/>
    <n v="0.33333333333333348"/>
    <n v="0"/>
    <n v="1.3877787807814457E-16"/>
    <n v="0"/>
    <x v="3"/>
  </r>
  <r>
    <s v="SHELL"/>
    <s v="DIWA3"/>
    <d v="2012-06-03T00:00:00"/>
    <s v="SIN"/>
    <s v="UPA400"/>
    <x v="99"/>
    <d v="2014-01-15T00:00:00"/>
    <n v="654892"/>
    <n v="156364"/>
    <n v="0"/>
    <n v="6"/>
    <m/>
    <n v="10"/>
    <n v="7.1"/>
    <n v="37.6"/>
    <n v="1.2"/>
    <n v="0.1"/>
    <s v="Clara"/>
    <n v="219"/>
    <n v="177"/>
    <n v="7"/>
    <n v="1"/>
    <n v="21"/>
    <n v="15"/>
    <n v="0"/>
    <n v="1"/>
    <n v="0"/>
    <n v="45"/>
    <n v="18"/>
    <n v="3"/>
    <n v="219"/>
    <n v="0.73000000000000276"/>
    <n v="177"/>
    <n v="1"/>
    <n v="21"/>
    <n v="0.46666666666666601"/>
    <n v="15"/>
    <n v="0.50000000000000011"/>
    <n v="7"/>
    <n v="0.46666666666666679"/>
    <n v="1"/>
    <n v="0.10000000000000014"/>
    <n v="0"/>
    <x v="4"/>
  </r>
  <r>
    <s v="SHELL"/>
    <s v="DIWA3"/>
    <d v="2012-06-03T00:00:00"/>
    <s v="SIN"/>
    <s v="UPA400"/>
    <x v="99"/>
    <d v="2013-11-07T00:00:00"/>
    <n v="636767"/>
    <n v="138239"/>
    <n v="0"/>
    <n v="5"/>
    <n v="0"/>
    <n v="9"/>
    <n v="7"/>
    <n v="36.6"/>
    <n v="0.5"/>
    <n v="0.1"/>
    <s v="Clara"/>
    <n v="157"/>
    <n v="138"/>
    <n v="6"/>
    <n v="0"/>
    <n v="18"/>
    <n v="14"/>
    <n v="0"/>
    <n v="1"/>
    <n v="0"/>
    <n v="46"/>
    <n v="14"/>
    <n v="3"/>
    <n v="157"/>
    <n v="0.5233333333333382"/>
    <n v="138"/>
    <n v="0.91999999999999948"/>
    <n v="18"/>
    <n v="0.39999999999999941"/>
    <n v="14"/>
    <n v="0.46666666666666679"/>
    <n v="6"/>
    <n v="0.40000000000000013"/>
    <n v="0"/>
    <n v="1.3877787807814457E-16"/>
    <n v="0"/>
    <x v="5"/>
  </r>
  <r>
    <s v="CASTROL"/>
    <s v="DIWA3"/>
    <d v="2012-06-03T00:00:00"/>
    <s v="SIN"/>
    <s v="UPA400"/>
    <x v="99"/>
    <d v="2013-08-09T00:00:00"/>
    <n v="611987"/>
    <n v="113459"/>
    <n v="0"/>
    <n v="6"/>
    <n v="-1"/>
    <n v="12"/>
    <n v="7"/>
    <n v="36.799999999999997"/>
    <n v="0.1"/>
    <n v="0.1"/>
    <s v="Clara"/>
    <n v="197"/>
    <n v="148"/>
    <n v="7"/>
    <n v="0"/>
    <n v="19"/>
    <n v="15"/>
    <n v="0"/>
    <n v="1"/>
    <n v="-1"/>
    <n v="56"/>
    <n v="26"/>
    <n v="3"/>
    <n v="197"/>
    <n v="0.65666666666667017"/>
    <n v="148"/>
    <n v="0.98666666666666658"/>
    <n v="19"/>
    <n v="0.42222222222222161"/>
    <n v="15"/>
    <n v="0.50000000000000011"/>
    <n v="7"/>
    <n v="0.46666666666666679"/>
    <n v="0"/>
    <n v="1.3877787807814457E-16"/>
    <n v="0"/>
    <x v="6"/>
  </r>
  <r>
    <s v="CASTROL"/>
    <s v="DIWA3"/>
    <d v="2012-06-03T00:00:00"/>
    <s v="SIN"/>
    <s v="UPA400"/>
    <x v="99"/>
    <d v="2013-04-24T00:00:00"/>
    <n v="581898"/>
    <n v="83370"/>
    <n v="0"/>
    <n v="1.8"/>
    <n v="0"/>
    <n v="25.8"/>
    <n v="6.7"/>
    <n v="36.299999999999997"/>
    <m/>
    <n v="-1"/>
    <s v="Oscura"/>
    <n v="136.1"/>
    <n v="96.5"/>
    <n v="11.7"/>
    <n v="3.9"/>
    <n v="18.5"/>
    <n v="18.100000000000001"/>
    <n v="0.6"/>
    <n v="0"/>
    <n v="0"/>
    <n v="114.2"/>
    <n v="38.299999999999997"/>
    <n v="1.4"/>
    <n v="136"/>
    <n v="0.45333333333333814"/>
    <n v="97"/>
    <n v="0.64666666666666439"/>
    <n v="19"/>
    <n v="0.42222222222222161"/>
    <n v="18"/>
    <n v="0.60000000000000009"/>
    <n v="12"/>
    <n v="0.8"/>
    <n v="4"/>
    <n v="0.40000000000000013"/>
    <n v="0"/>
    <x v="7"/>
  </r>
  <r>
    <s v="CASTROL"/>
    <s v="DIWA3"/>
    <d v="2012-06-03T00:00:00"/>
    <s v="SIN"/>
    <s v="UPA400"/>
    <x v="99"/>
    <d v="2012-12-15T00:00:00"/>
    <n v="548577"/>
    <n v="162742"/>
    <n v="0"/>
    <n v="0"/>
    <n v="0"/>
    <n v="27.1"/>
    <n v="6.7"/>
    <n v="39.4"/>
    <m/>
    <n v="-1"/>
    <s v="Oscura"/>
    <n v="44.3"/>
    <n v="1.7"/>
    <n v="2.8"/>
    <n v="1.9"/>
    <n v="0"/>
    <n v="10.199999999999999"/>
    <n v="0"/>
    <n v="1.2"/>
    <n v="0"/>
    <n v="18.8"/>
    <n v="7.2"/>
    <n v="0.5"/>
    <n v="44"/>
    <n v="0.14666666666667036"/>
    <n v="2"/>
    <n v="1.3333333333330852E-2"/>
    <n v="0"/>
    <n v="-4.9266146717741321E-16"/>
    <n v="10"/>
    <n v="0.33339999999999997"/>
    <n v="3"/>
    <n v="0.20000000000000018"/>
    <n v="2"/>
    <n v="0.20000000000000015"/>
    <n v="0"/>
    <x v="8"/>
  </r>
  <r>
    <m/>
    <s v="DIWA3"/>
    <d v="2012-05-13T00:00:00"/>
    <s v="SIN"/>
    <s v="UPA400"/>
    <x v="100"/>
    <d v="2015-11-14T00:00:00"/>
    <n v="799982"/>
    <n v="46157"/>
    <n v="0"/>
    <n v="3"/>
    <m/>
    <n v="5"/>
    <n v="6.6"/>
    <m/>
    <m/>
    <n v="1.89"/>
    <m/>
    <n v="77"/>
    <n v="107"/>
    <n v="0"/>
    <n v="1"/>
    <n v="5"/>
    <n v="9"/>
    <n v="0"/>
    <n v="1"/>
    <n v="0"/>
    <n v="31"/>
    <n v="5"/>
    <n v="0"/>
    <n v="77"/>
    <n v="0.25666666666667021"/>
    <n v="107"/>
    <n v="0.71333333333333149"/>
    <n v="5"/>
    <n v="0.11111111111111063"/>
    <n v="9"/>
    <n v="0.30000000000000016"/>
    <n v="0"/>
    <n v="1.9428902930940239E-16"/>
    <n v="1"/>
    <n v="0.10000000000000014"/>
    <n v="1"/>
    <x v="0"/>
  </r>
  <r>
    <s v="CASTROL"/>
    <s v="DIWA3"/>
    <d v="2012-05-13T00:00:00"/>
    <s v="SIN"/>
    <s v="UPA400"/>
    <x v="100"/>
    <d v="2015-08-26T00:00:00"/>
    <n v="778826"/>
    <n v="25002"/>
    <n v="0"/>
    <n v="4"/>
    <m/>
    <n v="5"/>
    <n v="6.4"/>
    <n v="1.26"/>
    <n v="32.9"/>
    <n v="0"/>
    <m/>
    <n v="51"/>
    <n v="58"/>
    <n v="1"/>
    <n v="0"/>
    <n v="5"/>
    <n v="5"/>
    <n v="0"/>
    <n v="0"/>
    <n v="0"/>
    <n v="35"/>
    <n v="6"/>
    <n v="1"/>
    <n v="51"/>
    <n v="0.17000000000000365"/>
    <n v="58"/>
    <n v="0.38666666666666372"/>
    <n v="5"/>
    <n v="0.11111111111111063"/>
    <n v="5"/>
    <n v="0.16666666666666685"/>
    <n v="1"/>
    <n v="6.666666666666686E-2"/>
    <n v="0"/>
    <n v="1.3877787807814457E-16"/>
    <n v="0"/>
    <x v="1"/>
  </r>
  <r>
    <s v="CASTROL"/>
    <s v="DIWA3"/>
    <d v="2012-05-13T00:00:00"/>
    <s v="SIN"/>
    <s v="UPA400"/>
    <x v="100"/>
    <d v="2015-02-17T00:00:00"/>
    <n v="707276"/>
    <n v="31750"/>
    <n v="0"/>
    <n v="5"/>
    <m/>
    <n v="1"/>
    <n v="6.03"/>
    <n v="28.23"/>
    <n v="1.17"/>
    <n v="0.26"/>
    <m/>
    <n v="67"/>
    <n v="88"/>
    <n v="2"/>
    <n v="1"/>
    <n v="5"/>
    <n v="7"/>
    <n v="0"/>
    <m/>
    <n v="0"/>
    <n v="28"/>
    <n v="1"/>
    <n v="0"/>
    <n v="67"/>
    <n v="0.22333333333333688"/>
    <n v="88"/>
    <n v="0.58666666666666401"/>
    <n v="5"/>
    <n v="0.11111111111111063"/>
    <n v="7"/>
    <n v="0.2333333333333335"/>
    <n v="2"/>
    <n v="0.13333333333333353"/>
    <n v="1"/>
    <n v="0.10000000000000014"/>
    <n v="0"/>
    <x v="2"/>
  </r>
  <r>
    <s v="CASTROL"/>
    <s v="DIWA3"/>
    <d v="2012-05-13T00:00:00"/>
    <s v="SIN"/>
    <s v="UPA400"/>
    <x v="100"/>
    <d v="2014-12-18T00:00:00"/>
    <n v="699165"/>
    <n v="23639"/>
    <n v="0"/>
    <n v="2"/>
    <m/>
    <n v="1"/>
    <n v="6.1"/>
    <m/>
    <m/>
    <n v="0.26"/>
    <m/>
    <n v="63"/>
    <n v="79"/>
    <n v="3"/>
    <n v="1"/>
    <n v="4"/>
    <n v="8"/>
    <n v="0"/>
    <n v="0"/>
    <n v="0"/>
    <n v="28"/>
    <n v="2"/>
    <n v="0"/>
    <n v="63"/>
    <n v="0.21000000000000357"/>
    <n v="79"/>
    <n v="0.52666666666666362"/>
    <n v="4"/>
    <n v="8.8888888888888407E-2"/>
    <n v="8"/>
    <n v="0.26666666666666683"/>
    <n v="3"/>
    <n v="0.20000000000000018"/>
    <n v="1"/>
    <n v="0.10000000000000014"/>
    <n v="0"/>
    <x v="3"/>
  </r>
  <r>
    <s v="SHELL"/>
    <s v="DIWA3"/>
    <d v="2012-05-13T00:00:00"/>
    <s v="SIN"/>
    <s v="UPA400"/>
    <x v="100"/>
    <d v="2014-05-31T00:00:00"/>
    <n v="692757"/>
    <n v="30527"/>
    <n v="0"/>
    <n v="4"/>
    <m/>
    <n v="5"/>
    <n v="6.3"/>
    <m/>
    <m/>
    <n v="0.93"/>
    <m/>
    <n v="109"/>
    <n v="128"/>
    <n v="6"/>
    <n v="1"/>
    <n v="10"/>
    <n v="14"/>
    <n v="1"/>
    <n v="1"/>
    <n v="1"/>
    <n v="31"/>
    <n v="5"/>
    <n v="1"/>
    <n v="109"/>
    <n v="0.36333333333333756"/>
    <n v="128"/>
    <n v="0.85333333333333239"/>
    <n v="10"/>
    <n v="0.22222222222222177"/>
    <n v="14"/>
    <n v="0.46666666666666679"/>
    <n v="6"/>
    <n v="0.40000000000000013"/>
    <n v="1"/>
    <n v="0.10000000000000014"/>
    <n v="0"/>
    <x v="4"/>
  </r>
  <r>
    <s v="SHELL"/>
    <s v="DIWA3"/>
    <d v="2012-05-13T00:00:00"/>
    <s v="SIN"/>
    <s v="UPA400"/>
    <x v="100"/>
    <d v="2014-02-07T00:00:00"/>
    <n v="662230"/>
    <n v="157144"/>
    <n v="0"/>
    <n v="7"/>
    <m/>
    <n v="16"/>
    <n v="7.1"/>
    <n v="37"/>
    <n v="1.1000000000000001"/>
    <n v="0.1"/>
    <s v="Clara"/>
    <n v="314"/>
    <n v="252"/>
    <n v="11"/>
    <n v="1"/>
    <n v="24"/>
    <n v="21"/>
    <n v="1"/>
    <n v="2"/>
    <n v="0"/>
    <n v="40"/>
    <n v="16"/>
    <n v="4"/>
    <n v="314"/>
    <n v="1"/>
    <n v="252"/>
    <n v="1"/>
    <n v="24"/>
    <n v="0.53333333333333266"/>
    <n v="21"/>
    <n v="0.70000000000000007"/>
    <n v="11"/>
    <n v="0.73333333333333339"/>
    <n v="1"/>
    <n v="0.10000000000000014"/>
    <n v="0"/>
    <x v="5"/>
  </r>
  <r>
    <s v="CASTROL "/>
    <s v="DIWA3"/>
    <d v="2012-05-13T00:00:00"/>
    <s v="SIN"/>
    <s v="UPA400"/>
    <x v="100"/>
    <d v="2014-01-16T00:00:00"/>
    <n v="647480"/>
    <n v="150139"/>
    <n v="0"/>
    <n v="5"/>
    <m/>
    <n v="7"/>
    <n v="7.1"/>
    <n v="37"/>
    <n v="1.1000000000000001"/>
    <n v="0.1"/>
    <s v="Clara"/>
    <n v="233"/>
    <n v="239"/>
    <n v="11"/>
    <n v="1"/>
    <n v="19"/>
    <n v="15"/>
    <n v="0"/>
    <n v="1"/>
    <n v="0"/>
    <n v="37"/>
    <n v="12"/>
    <n v="4"/>
    <n v="233"/>
    <n v="0.77666666666666895"/>
    <n v="239"/>
    <n v="1"/>
    <n v="19"/>
    <n v="0.42222222222222161"/>
    <n v="15"/>
    <n v="0.50000000000000011"/>
    <n v="11"/>
    <n v="0.73333333333333339"/>
    <n v="1"/>
    <n v="0.10000000000000014"/>
    <n v="0"/>
    <x v="6"/>
  </r>
  <r>
    <s v="CASTROL"/>
    <s v="DIWA3"/>
    <d v="2012-05-13T00:00:00"/>
    <s v="SIN"/>
    <s v="UPA400"/>
    <x v="100"/>
    <d v="2013-10-16T00:00:00"/>
    <n v="632182"/>
    <n v="127096"/>
    <n v="0"/>
    <n v="6"/>
    <n v="0"/>
    <n v="19"/>
    <n v="7.1"/>
    <n v="36.799999999999997"/>
    <n v="0.1"/>
    <n v="0.1"/>
    <s v="Clara"/>
    <n v="274"/>
    <n v="296"/>
    <n v="13"/>
    <n v="2"/>
    <n v="27"/>
    <n v="21"/>
    <n v="1"/>
    <n v="2"/>
    <n v="0"/>
    <n v="40"/>
    <n v="15"/>
    <n v="3"/>
    <n v="274"/>
    <n v="0.91333333333333422"/>
    <n v="296"/>
    <n v="1"/>
    <n v="27"/>
    <n v="0.59999999999999942"/>
    <n v="21"/>
    <n v="0.70000000000000007"/>
    <n v="13"/>
    <n v="0.8666666666666667"/>
    <n v="2"/>
    <n v="0.20000000000000015"/>
    <n v="0"/>
    <x v="7"/>
  </r>
  <r>
    <s v="CASTROL"/>
    <s v="DIWA3"/>
    <d v="2012-05-13T00:00:00"/>
    <s v="SIN"/>
    <s v="UPA400"/>
    <x v="100"/>
    <d v="2013-01-28T00:00:00"/>
    <n v="557943"/>
    <n v="52857"/>
    <n v="0"/>
    <n v="0"/>
    <n v="0"/>
    <n v="34.799999999999997"/>
    <n v="6.8"/>
    <n v="36.200000000000003"/>
    <m/>
    <n v="-1"/>
    <s v="Oscura"/>
    <n v="92.9"/>
    <n v="78.7"/>
    <n v="7.4"/>
    <n v="6"/>
    <n v="21.7"/>
    <n v="24.2"/>
    <n v="1.1000000000000001"/>
    <n v="0"/>
    <n v="0"/>
    <n v="107"/>
    <n v="26.8"/>
    <n v="2"/>
    <n v="93"/>
    <n v="0.31000000000000388"/>
    <n v="79"/>
    <n v="0.52666666666666362"/>
    <n v="22"/>
    <n v="0.48888888888888821"/>
    <n v="24"/>
    <n v="0.8"/>
    <n v="7"/>
    <n v="0.46666666666666679"/>
    <n v="6"/>
    <n v="0.60000000000000009"/>
    <n v="0"/>
    <x v="8"/>
  </r>
  <r>
    <s v="CASTROL"/>
    <s v="DIWA3"/>
    <d v="2012-05-13T00:00:00"/>
    <s v="SIN"/>
    <s v="UPA400"/>
    <x v="100"/>
    <d v="2012-08-07T00:00:00"/>
    <n v="520053"/>
    <n v="160038"/>
    <n v="0"/>
    <n v="0"/>
    <n v="0"/>
    <n v="26.8"/>
    <n v="7.1"/>
    <n v="39.4"/>
    <m/>
    <n v="-1"/>
    <s v="Oscura"/>
    <n v="164.9"/>
    <n v="61.4"/>
    <n v="7.9"/>
    <n v="1.8"/>
    <n v="12.8"/>
    <n v="15.8"/>
    <n v="0.7"/>
    <n v="1.7"/>
    <n v="0"/>
    <n v="63.5"/>
    <n v="25.5"/>
    <n v="1.2"/>
    <n v="165"/>
    <n v="0.5500000000000046"/>
    <n v="61"/>
    <n v="0.40666666666666368"/>
    <n v="13"/>
    <n v="0.28888888888888842"/>
    <n v="16"/>
    <n v="0.53333333333333344"/>
    <n v="8"/>
    <n v="0.53333333333333344"/>
    <n v="2"/>
    <n v="0.20000000000000015"/>
    <n v="0"/>
    <x v="9"/>
  </r>
  <r>
    <s v="CASTROL"/>
    <s v="DIWA3"/>
    <d v="2012-01-30T00:00:00"/>
    <s v="SIN"/>
    <s v="UPA400"/>
    <x v="101"/>
    <d v="2016-03-08T00:00:00"/>
    <n v="831248"/>
    <n v="35910"/>
    <n v="0"/>
    <n v="3"/>
    <m/>
    <n v="1"/>
    <n v="6.9"/>
    <m/>
    <m/>
    <n v="0.03"/>
    <s v="Clara"/>
    <n v="97"/>
    <n v="57"/>
    <n v="2"/>
    <n v="0"/>
    <n v="4"/>
    <n v="10"/>
    <n v="0"/>
    <n v="0"/>
    <n v="0"/>
    <n v="33"/>
    <n v="3"/>
    <n v="0"/>
    <n v="97"/>
    <n v="0.3233333333333373"/>
    <n v="57"/>
    <n v="0.37999999999999706"/>
    <n v="4"/>
    <n v="8.8888888888888407E-2"/>
    <n v="10"/>
    <n v="0.33339999999999997"/>
    <n v="2"/>
    <n v="0.13333333333333353"/>
    <n v="0"/>
    <n v="1.3877787807814457E-16"/>
    <n v="1"/>
    <x v="0"/>
  </r>
  <r>
    <s v="CASTROL"/>
    <s v="DIWA3"/>
    <d v="2012-01-30T00:00:00"/>
    <s v="SIN"/>
    <s v="UPA400"/>
    <x v="101"/>
    <d v="2015-02-17T00:00:00"/>
    <n v="782958"/>
    <n v="19332"/>
    <n v="0"/>
    <n v="4"/>
    <m/>
    <n v="2"/>
    <n v="6.1959999999999997"/>
    <n v="29.27"/>
    <n v="1.1599999999999999"/>
    <n v="0.41"/>
    <m/>
    <n v="62"/>
    <n v="86"/>
    <n v="30"/>
    <n v="1"/>
    <n v="12"/>
    <n v="5"/>
    <n v="0"/>
    <m/>
    <n v="0"/>
    <n v="92"/>
    <n v="34"/>
    <n v="1"/>
    <n v="62"/>
    <n v="0.20666666666667025"/>
    <n v="86"/>
    <n v="0.57333333333333059"/>
    <n v="12"/>
    <n v="0.26666666666666622"/>
    <n v="5"/>
    <n v="0.16666666666666685"/>
    <n v="30"/>
    <n v="1"/>
    <n v="1"/>
    <n v="0.10000000000000014"/>
    <n v="0"/>
    <x v="1"/>
  </r>
  <r>
    <s v="CASTROL"/>
    <s v="DIWA3"/>
    <d v="2012-01-30T00:00:00"/>
    <s v="SIN"/>
    <s v="UPA400"/>
    <x v="101"/>
    <d v="2014-12-18T00:00:00"/>
    <n v="768352"/>
    <n v="4726"/>
    <n v="0"/>
    <n v="3"/>
    <m/>
    <n v="2"/>
    <n v="6.5"/>
    <m/>
    <m/>
    <n v="0.42"/>
    <m/>
    <n v="60"/>
    <n v="57"/>
    <n v="33"/>
    <n v="0"/>
    <n v="10"/>
    <n v="6"/>
    <n v="1"/>
    <n v="0"/>
    <n v="0"/>
    <n v="82"/>
    <n v="37"/>
    <n v="1"/>
    <n v="60"/>
    <n v="0.20000000000000359"/>
    <n v="57"/>
    <n v="0.37999999999999706"/>
    <n v="10"/>
    <n v="0.22222222222222177"/>
    <n v="6"/>
    <n v="0.20000000000000018"/>
    <n v="33"/>
    <n v="1"/>
    <n v="0"/>
    <n v="1.3877787807814457E-16"/>
    <n v="0"/>
    <x v="2"/>
  </r>
  <r>
    <s v="CASTROL"/>
    <s v="DIWA3"/>
    <d v="2012-01-30T00:00:00"/>
    <s v="SIN"/>
    <s v="UPA400"/>
    <x v="101"/>
    <d v="2014-10-21T00:00:00"/>
    <n v="751516"/>
    <n v="111579"/>
    <n v="0"/>
    <n v="6"/>
    <m/>
    <n v="3"/>
    <n v="6.7"/>
    <n v="33.9"/>
    <n v="1.24"/>
    <n v="0.04"/>
    <m/>
    <n v="100"/>
    <n v="173"/>
    <n v="5"/>
    <n v="1"/>
    <n v="25"/>
    <n v="10"/>
    <n v="1"/>
    <n v="1"/>
    <n v="1"/>
    <n v="39"/>
    <n v="6"/>
    <n v="1"/>
    <n v="100"/>
    <n v="0.33333333333333737"/>
    <n v="173"/>
    <n v="1"/>
    <n v="25"/>
    <n v="0.55559999999999998"/>
    <n v="10"/>
    <n v="0.33339999999999997"/>
    <n v="5"/>
    <n v="0.33333333333333348"/>
    <n v="1"/>
    <n v="0.10000000000000014"/>
    <n v="0"/>
    <x v="3"/>
  </r>
  <r>
    <s v="CASTROL"/>
    <s v="DIWA3"/>
    <d v="2012-01-30T00:00:00"/>
    <s v="SIN"/>
    <s v="UPA400"/>
    <x v="101"/>
    <d v="2014-04-29T00:00:00"/>
    <n v="703094"/>
    <n v="63157"/>
    <n v="0"/>
    <n v="3"/>
    <m/>
    <n v="2"/>
    <n v="7.1"/>
    <n v="35.4"/>
    <n v="1.05"/>
    <n v="0.04"/>
    <m/>
    <n v="60"/>
    <n v="77"/>
    <n v="2"/>
    <n v="1"/>
    <n v="12"/>
    <n v="5"/>
    <n v="0"/>
    <n v="1"/>
    <n v="0"/>
    <n v="24"/>
    <n v="1"/>
    <n v="0"/>
    <n v="60"/>
    <n v="0.20000000000000359"/>
    <n v="77"/>
    <n v="0.5133333333333302"/>
    <n v="12"/>
    <n v="0.26666666666666622"/>
    <n v="5"/>
    <n v="0.16666666666666685"/>
    <n v="2"/>
    <n v="0.13333333333333353"/>
    <n v="1"/>
    <n v="0.10000000000000014"/>
    <n v="0"/>
    <x v="4"/>
  </r>
  <r>
    <s v="SHELL"/>
    <s v="DIWA3"/>
    <d v="2012-01-30T00:00:00"/>
    <s v="SIN"/>
    <s v="UPA400"/>
    <x v="101"/>
    <d v="2013-08-09T00:00:00"/>
    <n v="623865"/>
    <n v="126524"/>
    <n v="0"/>
    <n v="6"/>
    <n v="-1"/>
    <n v="10"/>
    <n v="7"/>
    <n v="36.4"/>
    <n v="0.1"/>
    <n v="0.1"/>
    <s v="Clara"/>
    <n v="258"/>
    <n v="190"/>
    <n v="15"/>
    <n v="1"/>
    <n v="22"/>
    <n v="17"/>
    <n v="0"/>
    <n v="1"/>
    <n v="-1"/>
    <n v="42"/>
    <n v="12"/>
    <n v="3"/>
    <n v="258"/>
    <n v="0.86000000000000143"/>
    <n v="190"/>
    <n v="1"/>
    <n v="22"/>
    <n v="0.48888888888888821"/>
    <n v="17"/>
    <n v="0.56666666666666676"/>
    <n v="15"/>
    <n v="1"/>
    <n v="1"/>
    <n v="0.10000000000000014"/>
    <n v="0"/>
    <x v="5"/>
  </r>
  <r>
    <s v="SHELL"/>
    <s v="DIWA3"/>
    <d v="2012-01-30T00:00:00"/>
    <s v="SIN"/>
    <s v="UPA400"/>
    <x v="101"/>
    <d v="2013-04-24T00:00:00"/>
    <n v="592503"/>
    <n v="95162"/>
    <n v="0"/>
    <n v="1.9"/>
    <n v="0"/>
    <n v="18"/>
    <n v="6.7"/>
    <n v="36.1"/>
    <m/>
    <n v="-1"/>
    <s v="Oscura"/>
    <n v="150.19999999999999"/>
    <n v="109.6"/>
    <n v="14.7"/>
    <n v="5.5"/>
    <n v="19.100000000000001"/>
    <n v="24.3"/>
    <n v="0.7"/>
    <n v="0"/>
    <n v="0"/>
    <n v="105.2"/>
    <n v="33.200000000000003"/>
    <n v="1"/>
    <n v="150"/>
    <n v="0.50000000000000511"/>
    <n v="110"/>
    <n v="0.73333333333333162"/>
    <n v="19"/>
    <n v="0.42222222222222161"/>
    <n v="24"/>
    <n v="0.8"/>
    <n v="15"/>
    <n v="1"/>
    <n v="6"/>
    <n v="0.60000000000000009"/>
    <n v="0"/>
    <x v="6"/>
  </r>
  <r>
    <s v="SHELL"/>
    <s v="DIWA3"/>
    <d v="2012-01-30T00:00:00"/>
    <s v="SIN"/>
    <s v="UPA400"/>
    <x v="101"/>
    <d v="2012-12-22T00:00:00"/>
    <n v="560160"/>
    <n v="62819"/>
    <n v="0"/>
    <n v="0"/>
    <n v="0"/>
    <n v="15.2"/>
    <n v="6.7"/>
    <n v="35.299999999999997"/>
    <m/>
    <n v="-1"/>
    <s v="Oscura"/>
    <n v="79"/>
    <n v="1.2"/>
    <n v="9.4"/>
    <n v="2.7"/>
    <n v="0"/>
    <n v="10"/>
    <n v="0.1"/>
    <n v="0"/>
    <n v="0"/>
    <n v="87.3"/>
    <n v="16.2"/>
    <n v="0.5"/>
    <n v="79"/>
    <n v="0.26333333333333692"/>
    <n v="1"/>
    <n v="6.6666666666641847E-3"/>
    <n v="0"/>
    <n v="-4.9266146717741321E-16"/>
    <n v="10"/>
    <n v="0.33339999999999997"/>
    <n v="9"/>
    <n v="0.60000000000000009"/>
    <n v="3"/>
    <n v="0.30000000000000016"/>
    <n v="0"/>
    <x v="7"/>
  </r>
  <r>
    <s v="CASTROL"/>
    <s v="DIWA3"/>
    <d v="2012-01-30T00:00:00"/>
    <s v="SIN"/>
    <s v="UPA400"/>
    <x v="101"/>
    <d v="2012-08-18T00:00:00"/>
    <n v="530837"/>
    <n v="33496"/>
    <n v="0"/>
    <n v="0"/>
    <n v="0"/>
    <n v="19.5"/>
    <n v="6.8"/>
    <n v="36.299999999999997"/>
    <m/>
    <n v="-1"/>
    <s v="Oscura"/>
    <n v="99.9"/>
    <n v="88.1"/>
    <n v="12.9"/>
    <n v="2.2000000000000002"/>
    <n v="16"/>
    <n v="18"/>
    <n v="1.1000000000000001"/>
    <n v="0.4"/>
    <n v="0"/>
    <n v="168.9"/>
    <n v="23.4"/>
    <n v="0.8"/>
    <n v="100"/>
    <n v="0.33333333333333737"/>
    <n v="88"/>
    <n v="0.58666666666666401"/>
    <n v="16"/>
    <n v="0.35555555555555501"/>
    <n v="18"/>
    <n v="0.60000000000000009"/>
    <n v="13"/>
    <n v="0.8666666666666667"/>
    <n v="2"/>
    <n v="0.20000000000000015"/>
    <n v="0"/>
    <x v="8"/>
  </r>
  <r>
    <s v="SHELL"/>
    <s v="DIWA3"/>
    <d v="2011-08-08T00:00:00"/>
    <s v="SIN"/>
    <s v="UPA400"/>
    <x v="102"/>
    <d v="2016-02-03T00:00:00"/>
    <n v="874547"/>
    <n v="44312"/>
    <n v="0"/>
    <n v="8"/>
    <m/>
    <n v="7"/>
    <n v="6.7"/>
    <m/>
    <m/>
    <n v="0.13"/>
    <m/>
    <n v="322"/>
    <n v="100"/>
    <n v="1"/>
    <n v="0"/>
    <n v="19"/>
    <n v="20"/>
    <n v="1"/>
    <n v="0"/>
    <n v="1"/>
    <n v="92"/>
    <n v="4"/>
    <n v="2"/>
    <n v="322"/>
    <n v="1.3"/>
    <n v="100"/>
    <n v="0.66666666666666452"/>
    <n v="19"/>
    <n v="0.42222222222222161"/>
    <n v="20"/>
    <n v="0.66666666666666674"/>
    <n v="1"/>
    <n v="6.666666666666686E-2"/>
    <n v="0"/>
    <n v="1.3877787807814457E-16"/>
    <n v="1"/>
    <x v="0"/>
  </r>
  <r>
    <m/>
    <s v="DIWA3"/>
    <d v="2011-08-08T00:00:00"/>
    <s v="SIN"/>
    <s v="UPA400"/>
    <x v="102"/>
    <d v="2015-08-27T00:00:00"/>
    <n v="833703"/>
    <n v="3468"/>
    <n v="0"/>
    <n v="5"/>
    <m/>
    <n v="6"/>
    <n v="7"/>
    <m/>
    <m/>
    <n v="0"/>
    <m/>
    <n v="46"/>
    <n v="30"/>
    <n v="2"/>
    <n v="0"/>
    <n v="5"/>
    <n v="6"/>
    <n v="0"/>
    <n v="0"/>
    <n v="0"/>
    <n v="89"/>
    <n v="2"/>
    <n v="1"/>
    <n v="46"/>
    <n v="0.15333333333333701"/>
    <n v="30"/>
    <n v="0.1999999999999974"/>
    <n v="5"/>
    <n v="0.11111111111111063"/>
    <n v="6"/>
    <n v="0.20000000000000018"/>
    <n v="2"/>
    <n v="0.13333333333333353"/>
    <n v="0"/>
    <n v="1.3877787807814457E-16"/>
    <n v="0"/>
    <x v="1"/>
  </r>
  <r>
    <s v="CASTROL"/>
    <s v="DIWA3"/>
    <d v="2011-08-08T00:00:00"/>
    <s v="SIN"/>
    <s v="UPA400"/>
    <x v="102"/>
    <d v="2015-02-05T00:00:00"/>
    <n v="727907"/>
    <n v="44812"/>
    <n v="0"/>
    <n v="3"/>
    <m/>
    <n v="2"/>
    <n v="6.0060000000000002"/>
    <n v="27.9"/>
    <n v="1.26"/>
    <n v="0.26"/>
    <m/>
    <n v="112"/>
    <n v="72"/>
    <n v="2"/>
    <n v="0"/>
    <n v="10"/>
    <n v="11"/>
    <n v="0"/>
    <m/>
    <n v="1"/>
    <n v="29"/>
    <n v="3"/>
    <n v="0"/>
    <n v="112"/>
    <n v="0.37333333333333762"/>
    <n v="72"/>
    <n v="0.47999999999999687"/>
    <n v="10"/>
    <n v="0.22222222222222177"/>
    <n v="11"/>
    <n v="0.36666666666666681"/>
    <n v="2"/>
    <n v="0.13333333333333353"/>
    <n v="0"/>
    <n v="1.3877787807814457E-16"/>
    <n v="0"/>
    <x v="2"/>
  </r>
  <r>
    <s v="CASTROL"/>
    <s v="DIWA3"/>
    <d v="2011-08-08T00:00:00"/>
    <s v="SIN"/>
    <s v="UPA400"/>
    <x v="102"/>
    <d v="2014-12-17T00:00:00"/>
    <n v="720069"/>
    <n v="36974"/>
    <n v="0"/>
    <n v="3"/>
    <m/>
    <n v="1"/>
    <n v="6"/>
    <m/>
    <m/>
    <n v="0.34"/>
    <m/>
    <n v="106"/>
    <n v="73"/>
    <n v="5"/>
    <n v="0"/>
    <n v="9"/>
    <n v="15"/>
    <n v="0"/>
    <n v="0"/>
    <n v="1"/>
    <n v="31"/>
    <n v="3"/>
    <n v="1"/>
    <n v="106"/>
    <n v="0.3533333333333375"/>
    <n v="73"/>
    <n v="0.48666666666666353"/>
    <n v="9"/>
    <n v="0.19999999999999954"/>
    <n v="15"/>
    <n v="0.50000000000000011"/>
    <n v="5"/>
    <n v="0.33333333333333348"/>
    <n v="0"/>
    <n v="1.3877787807814457E-16"/>
    <n v="0"/>
    <x v="3"/>
  </r>
  <r>
    <s v="CASTROL"/>
    <s v="DIWA3"/>
    <d v="2011-08-08T00:00:00"/>
    <s v="SIN"/>
    <s v="UPA400"/>
    <x v="102"/>
    <d v="2014-02-08T00:00:00"/>
    <n v="655764"/>
    <n v="122636"/>
    <n v="0"/>
    <n v="6"/>
    <m/>
    <n v="5"/>
    <n v="7.1"/>
    <n v="37.6"/>
    <n v="0.2"/>
    <n v="0.1"/>
    <s v="Clara"/>
    <n v="240"/>
    <n v="147"/>
    <n v="9"/>
    <n v="1"/>
    <n v="25"/>
    <n v="15"/>
    <n v="1"/>
    <n v="1"/>
    <n v="0"/>
    <n v="37"/>
    <n v="9"/>
    <n v="5"/>
    <n v="240"/>
    <n v="0.80000000000000204"/>
    <n v="147"/>
    <n v="0.97999999999999987"/>
    <n v="25"/>
    <n v="0.55559999999999998"/>
    <n v="15"/>
    <n v="0.50000000000000011"/>
    <n v="9"/>
    <n v="0.60000000000000009"/>
    <n v="1"/>
    <n v="0.10000000000000014"/>
    <n v="0"/>
    <x v="4"/>
  </r>
  <r>
    <s v="SHELL"/>
    <s v="DIWA3"/>
    <d v="2011-08-08T00:00:00"/>
    <s v="SIN"/>
    <s v="UPA400"/>
    <x v="102"/>
    <d v="2013-12-27T00:00:00"/>
    <n v="671043"/>
    <n v="31106"/>
    <n v="0"/>
    <n v="2"/>
    <m/>
    <n v="1"/>
    <n v="7.2"/>
    <n v="36.799999999999997"/>
    <n v="0.3"/>
    <n v="0"/>
    <s v="Clara"/>
    <n v="40"/>
    <n v="41"/>
    <n v="1"/>
    <n v="0"/>
    <n v="6"/>
    <n v="5"/>
    <n v="0"/>
    <n v="0"/>
    <n v="0"/>
    <n v="24"/>
    <n v="1"/>
    <n v="0"/>
    <n v="40"/>
    <n v="0.13333333333333705"/>
    <n v="41"/>
    <n v="0.2733333333333306"/>
    <n v="6"/>
    <n v="0.13333333333333286"/>
    <n v="5"/>
    <n v="0.16666666666666685"/>
    <n v="1"/>
    <n v="6.666666666666686E-2"/>
    <n v="0"/>
    <n v="1.3877787807814457E-16"/>
    <n v="0"/>
    <x v="5"/>
  </r>
  <r>
    <s v="CASTROL"/>
    <s v="DIWA3"/>
    <d v="2011-08-08T00:00:00"/>
    <s v="SIN"/>
    <s v="UPA400"/>
    <x v="102"/>
    <d v="2013-11-23T00:00:00"/>
    <n v="640400"/>
    <n v="107272"/>
    <n v="0"/>
    <n v="8"/>
    <n v="0"/>
    <n v="5"/>
    <n v="7.2"/>
    <n v="37.1"/>
    <n v="0.1"/>
    <n v="0.1"/>
    <s v="Clara"/>
    <n v="220"/>
    <n v="136"/>
    <n v="10"/>
    <n v="0"/>
    <n v="22"/>
    <n v="17"/>
    <n v="0"/>
    <n v="1"/>
    <n v="0"/>
    <n v="41"/>
    <n v="12"/>
    <n v="4"/>
    <n v="220"/>
    <n v="0.73333333333333606"/>
    <n v="136"/>
    <n v="0.90666666666666607"/>
    <n v="22"/>
    <n v="0.48888888888888821"/>
    <n v="17"/>
    <n v="0.56666666666666676"/>
    <n v="10"/>
    <n v="0.66666666666666674"/>
    <n v="0"/>
    <n v="1.3877787807814457E-16"/>
    <n v="0"/>
    <x v="6"/>
  </r>
  <r>
    <s v="SHELL"/>
    <s v="DIWA3"/>
    <d v="2011-08-08T00:00:00"/>
    <s v="SIN"/>
    <s v="UPA400"/>
    <x v="102"/>
    <d v="2013-09-04T00:00:00"/>
    <n v="639937"/>
    <n v="185434"/>
    <n v="0"/>
    <n v="6"/>
    <n v="-1"/>
    <n v="5"/>
    <n v="7.1"/>
    <n v="36.700000000000003"/>
    <n v="0.1"/>
    <n v="0.1"/>
    <s v="Clara"/>
    <n v="95"/>
    <n v="94"/>
    <n v="9"/>
    <n v="0"/>
    <n v="24"/>
    <n v="11"/>
    <n v="0"/>
    <n v="0"/>
    <n v="-1"/>
    <n v="35"/>
    <n v="6"/>
    <n v="1"/>
    <n v="95"/>
    <n v="0.31666666666667059"/>
    <n v="94"/>
    <n v="0.62666666666666426"/>
    <n v="24"/>
    <n v="0.53333333333333266"/>
    <n v="11"/>
    <n v="0.36666666666666681"/>
    <n v="9"/>
    <n v="0.60000000000000009"/>
    <n v="0"/>
    <n v="1.3877787807814457E-16"/>
    <n v="0"/>
    <x v="7"/>
  </r>
  <r>
    <s v="Shell ATF VM Plus"/>
    <s v="DIWA3"/>
    <d v="2011-08-08T00:00:00"/>
    <s v="SIN"/>
    <s v="UPA400"/>
    <x v="102"/>
    <d v="2013-08-09T00:00:00"/>
    <n v="610247"/>
    <n v="77119"/>
    <n v="0"/>
    <n v="5"/>
    <n v="-1"/>
    <n v="4"/>
    <n v="7.3"/>
    <n v="37.200000000000003"/>
    <n v="0.1"/>
    <n v="0.1"/>
    <s v="Clara"/>
    <n v="92"/>
    <n v="52"/>
    <n v="4"/>
    <n v="0"/>
    <n v="14"/>
    <n v="7"/>
    <n v="0"/>
    <n v="0"/>
    <n v="-1"/>
    <n v="35"/>
    <n v="5"/>
    <n v="3"/>
    <n v="92"/>
    <n v="0.30666666666667053"/>
    <n v="52"/>
    <n v="0.34666666666666379"/>
    <n v="14"/>
    <n v="0.31111111111111062"/>
    <n v="7"/>
    <n v="0.2333333333333335"/>
    <n v="4"/>
    <n v="0.26666666666666683"/>
    <n v="0"/>
    <n v="1.3877787807814457E-16"/>
    <n v="0"/>
    <x v="8"/>
  </r>
  <r>
    <s v="CASTROL"/>
    <s v="DIWA3"/>
    <d v="2011-08-08T00:00:00"/>
    <s v="SIN"/>
    <s v="UPA400"/>
    <x v="102"/>
    <d v="2013-05-07T00:00:00"/>
    <n v="605271"/>
    <n v="150768"/>
    <n v="0"/>
    <n v="3"/>
    <n v="0"/>
    <n v="24.4"/>
    <n v="6.8"/>
    <n v="35.9"/>
    <m/>
    <n v="0"/>
    <s v="Oscura"/>
    <n v="115.8"/>
    <n v="82"/>
    <n v="14.8"/>
    <n v="0.7"/>
    <n v="24.2"/>
    <n v="15.6"/>
    <n v="1.4"/>
    <n v="0"/>
    <n v="0"/>
    <n v="112.5"/>
    <n v="40.200000000000003"/>
    <n v="1.9"/>
    <n v="116"/>
    <n v="0.38666666666667104"/>
    <n v="82"/>
    <n v="0.54666666666666375"/>
    <n v="24"/>
    <n v="0.53333333333333266"/>
    <n v="16"/>
    <n v="0.53333333333333344"/>
    <n v="15"/>
    <n v="1"/>
    <n v="1"/>
    <n v="0.10000000000000014"/>
    <n v="0"/>
    <x v="9"/>
  </r>
  <r>
    <s v="CASTROL"/>
    <s v="DIWA3"/>
    <d v="2011-08-08T00:00:00"/>
    <s v="SIN"/>
    <s v="UPA400"/>
    <x v="102"/>
    <d v="2013-01-26T00:00:00"/>
    <n v="574925"/>
    <n v="120422"/>
    <n v="0"/>
    <n v="0"/>
    <n v="0"/>
    <n v="14.3"/>
    <n v="6.8"/>
    <n v="34.6"/>
    <m/>
    <n v="-1"/>
    <s v="Oscura"/>
    <n v="81.2"/>
    <n v="44"/>
    <n v="6.4"/>
    <n v="0.9"/>
    <n v="30.5"/>
    <n v="14.2"/>
    <n v="1.4"/>
    <n v="0"/>
    <n v="0"/>
    <n v="108.1"/>
    <n v="25.8"/>
    <n v="1.7"/>
    <n v="81"/>
    <n v="0.27000000000000363"/>
    <n v="44"/>
    <n v="0.29333333333333056"/>
    <n v="31"/>
    <n v="0.68888888888888844"/>
    <n v="14"/>
    <n v="0.46666666666666679"/>
    <n v="6"/>
    <n v="0.40000000000000013"/>
    <n v="1"/>
    <n v="0.10000000000000014"/>
    <n v="0"/>
    <x v="10"/>
  </r>
  <r>
    <s v="CASTROL"/>
    <s v="DIWA3"/>
    <d v="2011-08-08T00:00:00"/>
    <s v="SIN"/>
    <s v="UPA400"/>
    <x v="102"/>
    <d v="2012-08-18T00:00:00"/>
    <n v="537739"/>
    <n v="83236"/>
    <n v="0"/>
    <n v="0"/>
    <n v="0"/>
    <n v="25"/>
    <n v="6.8"/>
    <n v="34.6"/>
    <m/>
    <n v="-1"/>
    <s v="Oscura"/>
    <n v="125.9"/>
    <n v="79.900000000000006"/>
    <n v="11.5"/>
    <n v="1.8"/>
    <n v="27.1"/>
    <n v="19.399999999999999"/>
    <n v="1.5"/>
    <n v="0.7"/>
    <n v="0"/>
    <n v="250.5"/>
    <n v="33"/>
    <n v="1.9"/>
    <n v="126"/>
    <n v="0.42000000000000459"/>
    <n v="80"/>
    <n v="0.53333333333333033"/>
    <n v="27"/>
    <n v="0.59999999999999942"/>
    <n v="19"/>
    <n v="0.63333333333333341"/>
    <n v="12"/>
    <n v="0.8"/>
    <n v="2"/>
    <n v="0.20000000000000015"/>
    <n v="0"/>
    <x v="11"/>
  </r>
  <r>
    <s v="SHELL"/>
    <s v="DIWA3"/>
    <d v="2012-05-19T00:00:00"/>
    <s v="SIN"/>
    <s v="UPA400"/>
    <x v="103"/>
    <d v="2016-01-18T00:00:00"/>
    <n v="851795"/>
    <n v="48305"/>
    <n v="0"/>
    <n v="7"/>
    <m/>
    <n v="4"/>
    <n v="6.6"/>
    <m/>
    <m/>
    <n v="1.71"/>
    <m/>
    <n v="68"/>
    <n v="99"/>
    <n v="5"/>
    <n v="0"/>
    <n v="8"/>
    <n v="8"/>
    <n v="0"/>
    <n v="1"/>
    <n v="0"/>
    <n v="41"/>
    <n v="10"/>
    <n v="1"/>
    <n v="68"/>
    <n v="0.22666666666667021"/>
    <n v="99"/>
    <n v="0.6"/>
    <n v="8"/>
    <n v="0.17777777777777731"/>
    <n v="8"/>
    <n v="0.26666666666666683"/>
    <n v="5"/>
    <n v="0.33333333333333348"/>
    <n v="0"/>
    <n v="1.3877787807814457E-16"/>
    <n v="1"/>
    <x v="0"/>
  </r>
  <r>
    <m/>
    <s v="DIWA3"/>
    <d v="2012-05-19T00:00:00"/>
    <s v="SIN"/>
    <s v="UPA400"/>
    <x v="103"/>
    <d v="2015-08-27T00:00:00"/>
    <n v="816715"/>
    <n v="13226"/>
    <n v="0"/>
    <n v="19"/>
    <m/>
    <n v="8"/>
    <n v="6.2"/>
    <m/>
    <m/>
    <n v="0.1"/>
    <m/>
    <n v="29"/>
    <n v="111"/>
    <n v="2"/>
    <n v="2"/>
    <n v="8"/>
    <n v="4"/>
    <n v="1"/>
    <n v="1"/>
    <n v="1"/>
    <n v="46"/>
    <n v="14"/>
    <n v="2"/>
    <n v="29"/>
    <n v="9.6666666666670453E-2"/>
    <n v="111"/>
    <n v="0.73999999999999833"/>
    <n v="8"/>
    <n v="0.17777777777777731"/>
    <n v="4"/>
    <n v="0.13333333333333353"/>
    <n v="2"/>
    <n v="0.13333333333333353"/>
    <n v="2"/>
    <n v="0.20000000000000015"/>
    <n v="0"/>
    <x v="1"/>
  </r>
  <r>
    <m/>
    <s v="DIWA3"/>
    <d v="2012-05-19T00:00:00"/>
    <s v="SIN"/>
    <s v="UPA400"/>
    <x v="103"/>
    <d v="2015-05-01T00:00:00"/>
    <n v="790549"/>
    <n v="94398"/>
    <n v="0"/>
    <n v="10"/>
    <m/>
    <n v="4"/>
    <n v="5.9"/>
    <m/>
    <m/>
    <n v="0.55000000000000004"/>
    <m/>
    <n v="84"/>
    <n v="173"/>
    <n v="6"/>
    <n v="1"/>
    <n v="13"/>
    <n v="10"/>
    <n v="0"/>
    <n v="0"/>
    <n v="1"/>
    <n v="48"/>
    <n v="9"/>
    <n v="1"/>
    <n v="84"/>
    <n v="0.28000000000000369"/>
    <n v="173"/>
    <n v="1"/>
    <n v="13"/>
    <n v="0.28888888888888842"/>
    <n v="10"/>
    <n v="0.33339999999999997"/>
    <n v="6"/>
    <n v="0.40000000000000013"/>
    <n v="1"/>
    <n v="0.10000000000000014"/>
    <n v="0"/>
    <x v="2"/>
  </r>
  <r>
    <s v="SHELL"/>
    <s v="DIWA3"/>
    <d v="2012-05-19T00:00:00"/>
    <s v="SIN"/>
    <s v="UPA400"/>
    <x v="103"/>
    <d v="2015-02-19T00:00:00"/>
    <n v="794542"/>
    <n v="23934"/>
    <n v="0"/>
    <n v="7"/>
    <m/>
    <n v="3"/>
    <n v="6.2960000000000003"/>
    <n v="29.31"/>
    <n v="1.2"/>
    <n v="0.31"/>
    <m/>
    <n v="72"/>
    <n v="37"/>
    <n v="3"/>
    <n v="0"/>
    <n v="7"/>
    <n v="8"/>
    <n v="0"/>
    <m/>
    <n v="0"/>
    <n v="44"/>
    <n v="9"/>
    <n v="0"/>
    <n v="72"/>
    <n v="0.24000000000000352"/>
    <n v="37"/>
    <n v="0.24666666666666398"/>
    <n v="7"/>
    <n v="0.15555555555555509"/>
    <n v="8"/>
    <n v="0.26666666666666683"/>
    <n v="3"/>
    <n v="0.20000000000000018"/>
    <n v="0"/>
    <n v="1.3877787807814457E-16"/>
    <n v="0"/>
    <x v="3"/>
  </r>
  <r>
    <s v="CASTROL"/>
    <s v="DIWA3"/>
    <d v="2012-05-19T00:00:00"/>
    <s v="SIN"/>
    <s v="UPA400"/>
    <x v="103"/>
    <d v="2014-12-19T00:00:00"/>
    <n v="775340"/>
    <n v="4732"/>
    <n v="0"/>
    <n v="3"/>
    <m/>
    <n v="1"/>
    <n v="6.7"/>
    <m/>
    <m/>
    <n v="0.3"/>
    <m/>
    <n v="50"/>
    <n v="30"/>
    <n v="4"/>
    <n v="0"/>
    <n v="5"/>
    <n v="7"/>
    <n v="0"/>
    <n v="0"/>
    <n v="0"/>
    <n v="44"/>
    <n v="13"/>
    <n v="0"/>
    <n v="50"/>
    <n v="0.16666666666667032"/>
    <n v="30"/>
    <n v="0.1999999999999974"/>
    <n v="5"/>
    <n v="0.11111111111111063"/>
    <n v="7"/>
    <n v="0.2333333333333335"/>
    <n v="4"/>
    <n v="0.26666666666666683"/>
    <n v="0"/>
    <n v="1.3877787807814457E-16"/>
    <n v="0"/>
    <x v="4"/>
  </r>
  <r>
    <s v="CASTROL"/>
    <s v="DIWA3"/>
    <d v="2012-05-19T00:00:00"/>
    <s v="SIN"/>
    <s v="UPA400"/>
    <x v="103"/>
    <d v="2014-09-29T00:00:00"/>
    <n v="749790"/>
    <n v="112449"/>
    <n v="0"/>
    <n v="5"/>
    <m/>
    <n v="4"/>
    <n v="6.9"/>
    <n v="35.200000000000003"/>
    <n v="1.37"/>
    <n v="0.15"/>
    <m/>
    <n v="244"/>
    <n v="63"/>
    <n v="11"/>
    <n v="0"/>
    <n v="17"/>
    <n v="15"/>
    <n v="0"/>
    <n v="1"/>
    <n v="1"/>
    <n v="40"/>
    <n v="10"/>
    <n v="1"/>
    <n v="244"/>
    <n v="0.81333333333333524"/>
    <n v="63"/>
    <n v="0.41999999999999699"/>
    <n v="17"/>
    <n v="0.37777777777777721"/>
    <n v="15"/>
    <n v="0.50000000000000011"/>
    <n v="11"/>
    <n v="0.73333333333333339"/>
    <n v="0"/>
    <n v="1.3877787807814457E-16"/>
    <n v="0"/>
    <x v="5"/>
  </r>
  <r>
    <s v="CASTROL"/>
    <s v="DIWA3"/>
    <d v="2012-05-19T00:00:00"/>
    <s v="SIN"/>
    <s v="UPA400"/>
    <x v="103"/>
    <d v="2014-04-16T00:00:00"/>
    <n v="698879"/>
    <n v="61538"/>
    <n v="0"/>
    <n v="4"/>
    <m/>
    <n v="2"/>
    <n v="7.1"/>
    <n v="36.200000000000003"/>
    <n v="1.1499999999999999"/>
    <n v="0.1"/>
    <s v=""/>
    <n v="185"/>
    <n v="51"/>
    <n v="10"/>
    <n v="0"/>
    <n v="9"/>
    <n v="12"/>
    <n v="0"/>
    <n v="0"/>
    <n v="0"/>
    <n v="27"/>
    <n v="4"/>
    <n v="1"/>
    <n v="185"/>
    <n v="0.61666666666667058"/>
    <n v="51"/>
    <n v="0.33999999999999714"/>
    <n v="9"/>
    <n v="0.19999999999999954"/>
    <n v="12"/>
    <n v="0.40000000000000013"/>
    <n v="10"/>
    <n v="0.66666666666666674"/>
    <n v="0"/>
    <n v="1.3877787807814457E-16"/>
    <n v="0"/>
    <x v="6"/>
  </r>
  <r>
    <s v="CASTROL"/>
    <s v="DIWA3"/>
    <d v="2012-05-19T00:00:00"/>
    <s v="SIN"/>
    <s v="UPA400"/>
    <x v="103"/>
    <d v="2013-12-27T00:00:00"/>
    <n v="667523"/>
    <n v="30182"/>
    <n v="0"/>
    <n v="1"/>
    <m/>
    <n v="2"/>
    <n v="7.2"/>
    <n v="37.299999999999997"/>
    <n v="0.7"/>
    <n v="0"/>
    <s v="Clara"/>
    <n v="84"/>
    <n v="39"/>
    <n v="8"/>
    <n v="0"/>
    <n v="6"/>
    <n v="10"/>
    <n v="0"/>
    <n v="0"/>
    <n v="0"/>
    <n v="28"/>
    <n v="3"/>
    <n v="0"/>
    <n v="84"/>
    <n v="0.28000000000000369"/>
    <n v="39"/>
    <n v="0.25999999999999729"/>
    <n v="6"/>
    <n v="0.13333333333333286"/>
    <n v="10"/>
    <n v="0.33339999999999997"/>
    <n v="8"/>
    <n v="0.53333333333333344"/>
    <n v="0"/>
    <n v="1.3877787807814457E-16"/>
    <n v="0"/>
    <x v="7"/>
  </r>
  <r>
    <s v="CASTROL"/>
    <s v="DIWA3"/>
    <d v="2012-05-19T00:00:00"/>
    <s v="SIN"/>
    <s v="UPA400"/>
    <x v="103"/>
    <d v="2013-09-05T00:00:00"/>
    <n v="637341"/>
    <n v="176066"/>
    <n v="0"/>
    <n v="6"/>
    <n v="-1"/>
    <n v="7"/>
    <n v="7.1"/>
    <n v="36.9"/>
    <n v="0.1"/>
    <n v="0.1"/>
    <s v="Clara"/>
    <n v="360"/>
    <n v="122"/>
    <n v="28"/>
    <n v="0"/>
    <n v="17"/>
    <n v="25"/>
    <n v="0"/>
    <n v="0"/>
    <n v="-1"/>
    <n v="47"/>
    <n v="19"/>
    <n v="2"/>
    <n v="360"/>
    <n v="1"/>
    <n v="122"/>
    <n v="0.81333333333333213"/>
    <n v="17"/>
    <n v="0.37777777777777721"/>
    <n v="25"/>
    <n v="0.83333333333333337"/>
    <n v="28"/>
    <n v="1"/>
    <n v="0"/>
    <n v="1.3877787807814457E-16"/>
    <n v="0"/>
    <x v="8"/>
  </r>
  <r>
    <s v="Shell ATF VM"/>
    <s v="DIWA3"/>
    <d v="2012-05-19T00:00:00"/>
    <s v="SIN"/>
    <s v="UPA400"/>
    <x v="103"/>
    <d v="2013-05-28T00:00:00"/>
    <n v="610244"/>
    <n v="148969"/>
    <n v="0"/>
    <n v="30"/>
    <n v="0"/>
    <n v="12.8"/>
    <n v="7"/>
    <n v="36"/>
    <m/>
    <n v="-1"/>
    <s v="Oscura"/>
    <n v="231.9"/>
    <n v="100.5"/>
    <n v="14.7"/>
    <n v="5.5"/>
    <n v="14"/>
    <n v="23.6"/>
    <n v="0.7"/>
    <n v="0"/>
    <n v="0"/>
    <n v="97.5"/>
    <n v="20.5"/>
    <n v="4.3"/>
    <n v="232"/>
    <n v="0.77333333333333565"/>
    <n v="101"/>
    <n v="0.67333333333333123"/>
    <n v="14"/>
    <n v="0.31111111111111062"/>
    <n v="24"/>
    <n v="0.8"/>
    <n v="15"/>
    <n v="1"/>
    <n v="6"/>
    <n v="0.60000000000000009"/>
    <n v="0"/>
    <x v="9"/>
  </r>
  <r>
    <s v="SHELL"/>
    <s v="DIWA3"/>
    <d v="2012-05-19T00:00:00"/>
    <s v="SIN"/>
    <s v="UPA400"/>
    <x v="103"/>
    <d v="2013-02-16T00:00:00"/>
    <n v="559115"/>
    <n v="25987"/>
    <n v="0"/>
    <n v="1.2"/>
    <n v="0"/>
    <n v="6.8"/>
    <n v="7"/>
    <n v="41.3"/>
    <m/>
    <n v="-1"/>
    <s v="Oscura"/>
    <n v="84.6"/>
    <n v="44.8"/>
    <n v="3.2"/>
    <n v="0.6"/>
    <n v="9.3000000000000007"/>
    <n v="12.8"/>
    <n v="0.3"/>
    <n v="0"/>
    <n v="0"/>
    <n v="101.2"/>
    <n v="25"/>
    <n v="7.2"/>
    <n v="85"/>
    <n v="0.28333333333333705"/>
    <n v="45"/>
    <n v="0.29999999999999721"/>
    <n v="9"/>
    <n v="0.19999999999999954"/>
    <n v="13"/>
    <n v="0.43333333333333346"/>
    <n v="3"/>
    <n v="0.20000000000000018"/>
    <n v="1"/>
    <n v="0.10000000000000014"/>
    <n v="0"/>
    <x v="10"/>
  </r>
  <r>
    <s v="SHELL"/>
    <s v="DIWA3"/>
    <d v="2012-05-19T00:00:00"/>
    <s v="SIN"/>
    <s v="UPA400"/>
    <x v="103"/>
    <d v="2012-10-13T00:00:00"/>
    <n v="530399"/>
    <n v="29002"/>
    <n v="0"/>
    <n v="0"/>
    <n v="0"/>
    <n v="8.9"/>
    <n v="6.7"/>
    <n v="37.700000000000003"/>
    <m/>
    <m/>
    <s v="Oscura"/>
    <n v="47.4"/>
    <n v="30.3"/>
    <n v="3.7"/>
    <n v="1.3"/>
    <n v="4.5999999999999996"/>
    <n v="13.2"/>
    <n v="1.2"/>
    <n v="0"/>
    <n v="0"/>
    <n v="102.2"/>
    <n v="30.4"/>
    <n v="9.1999999999999993"/>
    <n v="47"/>
    <n v="0.15666666666667034"/>
    <n v="30"/>
    <n v="0.1999999999999974"/>
    <n v="5"/>
    <n v="0.11111111111111063"/>
    <n v="13"/>
    <n v="0.43333333333333346"/>
    <n v="4"/>
    <n v="0.26666666666666683"/>
    <n v="1"/>
    <n v="0.10000000000000014"/>
    <n v="0"/>
    <x v="11"/>
  </r>
  <r>
    <s v="CASTROL"/>
    <s v="DIWA3"/>
    <d v="2012-06-05T00:00:00"/>
    <s v="SIN"/>
    <s v="UPA400"/>
    <x v="104"/>
    <d v="2015-08-26T00:00:00"/>
    <n v="811464"/>
    <n v="22976"/>
    <n v="0"/>
    <n v="4"/>
    <m/>
    <n v="4"/>
    <n v="6.2"/>
    <n v="31.5"/>
    <n v="1.1100000000000001"/>
    <n v="0.02"/>
    <m/>
    <n v="46"/>
    <n v="66"/>
    <n v="2"/>
    <n v="0"/>
    <n v="10"/>
    <n v="5"/>
    <n v="0"/>
    <n v="0"/>
    <n v="1"/>
    <n v="40"/>
    <n v="9"/>
    <n v="1"/>
    <n v="46"/>
    <n v="0.15333333333333701"/>
    <n v="66"/>
    <n v="0.43999999999999695"/>
    <n v="10"/>
    <n v="0.22222222222222177"/>
    <n v="5"/>
    <n v="0.16666666666666685"/>
    <n v="2"/>
    <n v="0.13333333333333353"/>
    <n v="0"/>
    <n v="1.3877787807814457E-16"/>
    <n v="1"/>
    <x v="0"/>
  </r>
  <r>
    <s v="SHELL"/>
    <s v="DIWA3"/>
    <d v="2012-06-05T00:00:00"/>
    <s v="SIN"/>
    <s v="UPA400"/>
    <x v="104"/>
    <d v="2015-02-19T00:00:00"/>
    <n v="792345"/>
    <n v="13437"/>
    <n v="0"/>
    <n v="8"/>
    <m/>
    <n v="4"/>
    <n v="6.3639999999999999"/>
    <n v="29.43"/>
    <n v="1.03"/>
    <n v="0.28999999999999998"/>
    <m/>
    <n v="28"/>
    <n v="32"/>
    <n v="5"/>
    <n v="0"/>
    <n v="5"/>
    <n v="1"/>
    <n v="0"/>
    <m/>
    <n v="0"/>
    <n v="41"/>
    <n v="7"/>
    <n v="1"/>
    <n v="28"/>
    <n v="9.3333333333337126E-2"/>
    <n v="32"/>
    <n v="0.21333333333333071"/>
    <n v="5"/>
    <n v="0.11111111111111063"/>
    <n v="1"/>
    <n v="3.3333333333333541E-2"/>
    <n v="5"/>
    <n v="0.33333333333333348"/>
    <n v="0"/>
    <n v="1.3877787807814457E-16"/>
    <n v="0"/>
    <x v="1"/>
  </r>
  <r>
    <s v="CASTROL"/>
    <s v="DIWA3"/>
    <d v="2012-06-05T00:00:00"/>
    <s v="SIN"/>
    <s v="UPA400"/>
    <x v="104"/>
    <d v="2014-09-13T00:00:00"/>
    <n v="752984"/>
    <n v="107879"/>
    <n v="0"/>
    <n v="9"/>
    <m/>
    <n v="7"/>
    <n v="7.1"/>
    <n v="35.799999999999997"/>
    <n v="1.31"/>
    <n v="0.1"/>
    <m/>
    <n v="434"/>
    <n v="208"/>
    <n v="21"/>
    <n v="1"/>
    <n v="39"/>
    <n v="22"/>
    <n v="1"/>
    <n v="2"/>
    <n v="1"/>
    <n v="46"/>
    <n v="16"/>
    <n v="4"/>
    <n v="434"/>
    <n v="1"/>
    <n v="208"/>
    <n v="1"/>
    <n v="39"/>
    <n v="0.86666666666666647"/>
    <n v="22"/>
    <n v="0.73333333333333339"/>
    <n v="21"/>
    <n v="1"/>
    <n v="1"/>
    <n v="0.10000000000000014"/>
    <n v="0"/>
    <x v="2"/>
  </r>
  <r>
    <s v="CASTROL"/>
    <s v="DIWA3"/>
    <d v="2012-06-05T00:00:00"/>
    <s v="SIN"/>
    <s v="UPA400"/>
    <x v="104"/>
    <d v="2014-03-29T00:00:00"/>
    <n v="706736"/>
    <n v="61631"/>
    <n v="0"/>
    <n v="5"/>
    <m/>
    <n v="5"/>
    <n v="7.2"/>
    <n v="36.6"/>
    <n v="1.1599999999999999"/>
    <n v="0.06"/>
    <s v=""/>
    <n v="100"/>
    <n v="107"/>
    <n v="8"/>
    <n v="1"/>
    <n v="17"/>
    <n v="12"/>
    <n v="0"/>
    <n v="1"/>
    <n v="1"/>
    <n v="29"/>
    <n v="4"/>
    <n v="2"/>
    <n v="100"/>
    <n v="0.33333333333333737"/>
    <n v="107"/>
    <n v="0.71333333333333149"/>
    <n v="17"/>
    <n v="0.37777777777777721"/>
    <n v="12"/>
    <n v="0.40000000000000013"/>
    <n v="8"/>
    <n v="0.53333333333333344"/>
    <n v="1"/>
    <n v="0.10000000000000014"/>
    <n v="0"/>
    <x v="3"/>
  </r>
  <r>
    <s v="CASTROL"/>
    <s v="DIWA3"/>
    <d v="2012-06-05T00:00:00"/>
    <s v="SIN"/>
    <s v="UPA400"/>
    <x v="104"/>
    <d v="2013-12-05T00:00:00"/>
    <n v="678965"/>
    <n v="33860"/>
    <n v="0"/>
    <n v="15"/>
    <n v="0"/>
    <n v="4"/>
    <n v="7.2"/>
    <n v="37.4"/>
    <n v="1.2"/>
    <n v="0.1"/>
    <s v="Clara"/>
    <n v="57"/>
    <n v="101"/>
    <n v="4"/>
    <n v="1"/>
    <n v="1"/>
    <n v="7"/>
    <n v="0"/>
    <n v="1"/>
    <n v="0"/>
    <n v="30"/>
    <n v="4"/>
    <n v="2"/>
    <n v="57"/>
    <n v="0.19000000000000361"/>
    <n v="101"/>
    <n v="0.67333333333333123"/>
    <n v="1"/>
    <n v="2.222222222222173E-2"/>
    <n v="7"/>
    <n v="0.2333333333333335"/>
    <n v="4"/>
    <n v="0.26666666666666683"/>
    <n v="1"/>
    <n v="0.10000000000000014"/>
    <n v="0"/>
    <x v="4"/>
  </r>
  <r>
    <s v="CASTROL"/>
    <s v="DIWA3"/>
    <d v="2012-06-05T00:00:00"/>
    <s v="SIN"/>
    <s v="UPA400"/>
    <x v="104"/>
    <d v="2013-08-14T00:00:00"/>
    <n v="645105"/>
    <n v="183595"/>
    <n v="0"/>
    <n v="6"/>
    <n v="-1"/>
    <n v="13"/>
    <n v="7"/>
    <n v="36.6"/>
    <n v="0.3"/>
    <n v="0.1"/>
    <s v="Clara"/>
    <n v="165"/>
    <n v="223"/>
    <n v="15"/>
    <n v="2"/>
    <n v="23"/>
    <n v="13"/>
    <n v="1"/>
    <n v="2"/>
    <n v="-1"/>
    <n v="40"/>
    <n v="12"/>
    <n v="3"/>
    <n v="165"/>
    <n v="0.5500000000000046"/>
    <n v="223"/>
    <n v="1"/>
    <n v="23"/>
    <n v="0.51111111111111041"/>
    <n v="13"/>
    <n v="0.43333333333333346"/>
    <n v="15"/>
    <n v="1"/>
    <n v="2"/>
    <n v="0.20000000000000015"/>
    <n v="0"/>
    <x v="5"/>
  </r>
  <r>
    <s v="CASTROL "/>
    <s v="DIWA3"/>
    <d v="2012-06-05T00:00:00"/>
    <s v="SIN"/>
    <s v="UPA400"/>
    <x v="104"/>
    <d v="2013-05-21T00:00:00"/>
    <n v="623000"/>
    <n v="161490"/>
    <n v="0"/>
    <n v="31.4"/>
    <n v="0"/>
    <n v="17.100000000000001"/>
    <n v="6.7"/>
    <n v="35.799999999999997"/>
    <m/>
    <n v="-1"/>
    <s v="Oscura"/>
    <n v="111"/>
    <n v="138.1"/>
    <n v="20.399999999999999"/>
    <n v="5.0999999999999996"/>
    <n v="17"/>
    <n v="22.7"/>
    <n v="1.8"/>
    <n v="0"/>
    <n v="0"/>
    <n v="50.2"/>
    <n v="44.2"/>
    <n v="0.8"/>
    <n v="111"/>
    <n v="0.37000000000000427"/>
    <n v="138"/>
    <n v="0.91999999999999948"/>
    <n v="17"/>
    <n v="0.37777777777777721"/>
    <n v="23"/>
    <n v="0.76666666666666672"/>
    <n v="20"/>
    <n v="1"/>
    <n v="5"/>
    <n v="0.50000000000000011"/>
    <n v="0"/>
    <x v="6"/>
  </r>
  <r>
    <s v="SHELL"/>
    <s v="DIWA3"/>
    <d v="2012-06-05T00:00:00"/>
    <s v="SIN"/>
    <s v="UPA400"/>
    <x v="104"/>
    <d v="2013-01-26T00:00:00"/>
    <n v="517267"/>
    <n v="115992"/>
    <n v="0"/>
    <n v="0"/>
    <n v="0"/>
    <n v="9.6999999999999993"/>
    <n v="6.8"/>
    <n v="35.9"/>
    <m/>
    <n v="-1"/>
    <s v="Oscura"/>
    <n v="114.2"/>
    <n v="48.3"/>
    <n v="16.2"/>
    <n v="0"/>
    <n v="13.3"/>
    <n v="24"/>
    <n v="1.7"/>
    <n v="0"/>
    <n v="0"/>
    <n v="92.9"/>
    <n v="46.2"/>
    <n v="4.3"/>
    <n v="114"/>
    <n v="0.38000000000000433"/>
    <n v="48"/>
    <n v="0.31999999999999718"/>
    <n v="13"/>
    <n v="0.28888888888888842"/>
    <n v="24"/>
    <n v="0.8"/>
    <n v="16"/>
    <n v="1"/>
    <n v="0"/>
    <n v="1.3877787807814457E-16"/>
    <n v="0"/>
    <x v="7"/>
  </r>
  <r>
    <s v="SHELL"/>
    <s v="DIWA3"/>
    <d v="2012-06-05T00:00:00"/>
    <s v="SIN"/>
    <s v="UPA400"/>
    <x v="104"/>
    <d v="2012-09-01T00:00:00"/>
    <n v="533821"/>
    <n v="72546"/>
    <n v="0"/>
    <n v="0"/>
    <n v="0"/>
    <n v="8.8000000000000007"/>
    <n v="7"/>
    <n v="35"/>
    <m/>
    <n v="-1"/>
    <s v="Oscura"/>
    <n v="99.8"/>
    <n v="42.2"/>
    <n v="16.8"/>
    <n v="3.6"/>
    <n v="6.7"/>
    <n v="21.4"/>
    <n v="0.8"/>
    <n v="0.4"/>
    <n v="0"/>
    <n v="160.4"/>
    <n v="27.6"/>
    <n v="6.1"/>
    <n v="100"/>
    <n v="0.33333333333333737"/>
    <n v="42"/>
    <n v="0.27999999999999725"/>
    <n v="7"/>
    <n v="0.15555555555555509"/>
    <n v="21"/>
    <n v="0.70000000000000007"/>
    <n v="17"/>
    <n v="1"/>
    <n v="4"/>
    <n v="0.40000000000000013"/>
    <n v="0"/>
    <x v="8"/>
  </r>
  <r>
    <m/>
    <s v="DIWA3"/>
    <d v="2012-04-14T00:00:00"/>
    <s v="SIN"/>
    <s v="UPA400"/>
    <x v="105"/>
    <d v="2015-10-20T00:00:00"/>
    <n v="748855"/>
    <n v="73329"/>
    <n v="0"/>
    <n v="5"/>
    <m/>
    <n v="2"/>
    <n v="5.9"/>
    <m/>
    <m/>
    <n v="0.25"/>
    <m/>
    <n v="119"/>
    <n v="156"/>
    <n v="4"/>
    <n v="1"/>
    <n v="9"/>
    <n v="14"/>
    <n v="1"/>
    <n v="1"/>
    <n v="0"/>
    <n v="38"/>
    <n v="5"/>
    <n v="1"/>
    <n v="119"/>
    <n v="0.39666666666667111"/>
    <n v="156"/>
    <n v="1"/>
    <n v="9"/>
    <n v="0.19999999999999954"/>
    <n v="14"/>
    <n v="0.46666666666666679"/>
    <n v="4"/>
    <n v="0.26666666666666683"/>
    <n v="1"/>
    <n v="0.10000000000000014"/>
    <n v="1"/>
    <x v="0"/>
  </r>
  <r>
    <m/>
    <s v="DIWA3"/>
    <d v="2012-04-14T00:00:00"/>
    <s v="SIN"/>
    <s v="UPA400"/>
    <x v="105"/>
    <d v="2015-05-22T00:00:00"/>
    <n v="720413"/>
    <n v="44887"/>
    <n v="0"/>
    <n v="3"/>
    <m/>
    <n v="1"/>
    <n v="6.2"/>
    <m/>
    <m/>
    <n v="0.26"/>
    <m/>
    <n v="84"/>
    <n v="120"/>
    <n v="3"/>
    <n v="1"/>
    <n v="5"/>
    <n v="11"/>
    <n v="1"/>
    <n v="1"/>
    <n v="0"/>
    <n v="27"/>
    <n v="3"/>
    <n v="1"/>
    <n v="84"/>
    <n v="0.28000000000000369"/>
    <n v="120"/>
    <n v="0.79999999999999871"/>
    <n v="5"/>
    <n v="0.11111111111111063"/>
    <n v="11"/>
    <n v="0.36666666666666681"/>
    <n v="3"/>
    <n v="0.20000000000000018"/>
    <n v="1"/>
    <n v="0.10000000000000014"/>
    <n v="0"/>
    <x v="1"/>
  </r>
  <r>
    <s v="CASTROL"/>
    <s v="DIWA3"/>
    <d v="2012-04-14T00:00:00"/>
    <s v="SIN"/>
    <s v="UPA400"/>
    <x v="105"/>
    <d v="2015-02-19T00:00:00"/>
    <n v="791737"/>
    <n v="72696"/>
    <n v="0"/>
    <n v="16"/>
    <m/>
    <n v="3"/>
    <n v="6.1890000000000001"/>
    <n v="29.75"/>
    <n v="0.96"/>
    <n v="1.0900000000000001"/>
    <m/>
    <n v="73"/>
    <n v="366"/>
    <n v="10"/>
    <n v="3"/>
    <n v="41"/>
    <n v="4"/>
    <n v="0"/>
    <m/>
    <n v="0"/>
    <n v="37"/>
    <n v="5"/>
    <n v="2"/>
    <n v="73"/>
    <n v="0.24333333333333684"/>
    <n v="366"/>
    <n v="1"/>
    <n v="41"/>
    <n v="0.91111111111111098"/>
    <n v="4"/>
    <n v="0.13333333333333353"/>
    <n v="10"/>
    <n v="0.66666666666666674"/>
    <n v="3"/>
    <n v="0.30000000000000016"/>
    <n v="0"/>
    <x v="2"/>
  </r>
  <r>
    <s v="CASTROL"/>
    <s v="DIWA3"/>
    <d v="2012-04-14T00:00:00"/>
    <s v="SIN"/>
    <s v="UPA400"/>
    <x v="105"/>
    <d v="2015-01-08T00:00:00"/>
    <n v="781335"/>
    <n v="62294"/>
    <n v="0"/>
    <n v="5"/>
    <m/>
    <n v="2"/>
    <n v="6.4"/>
    <n v="31.1"/>
    <n v="1.3"/>
    <n v="0.98"/>
    <m/>
    <n v="61"/>
    <n v="122"/>
    <n v="10"/>
    <n v="1"/>
    <n v="9"/>
    <n v="7"/>
    <n v="0"/>
    <n v="2"/>
    <n v="0"/>
    <n v="33"/>
    <n v="7"/>
    <n v="1"/>
    <n v="61"/>
    <n v="0.20333333333333692"/>
    <n v="122"/>
    <n v="0.81333333333333213"/>
    <n v="9"/>
    <n v="0.19999999999999954"/>
    <n v="7"/>
    <n v="0.2333333333333335"/>
    <n v="10"/>
    <n v="0.66666666666666674"/>
    <n v="1"/>
    <n v="0.10000000000000014"/>
    <n v="0"/>
    <x v="3"/>
  </r>
  <r>
    <s v="CASTROL"/>
    <s v="DIWA3"/>
    <d v="2012-04-14T00:00:00"/>
    <s v="SIN"/>
    <s v="UPA400"/>
    <x v="105"/>
    <d v="2014-12-06T00:00:00"/>
    <n v="772120"/>
    <n v="53079"/>
    <n v="0"/>
    <n v="5"/>
    <m/>
    <n v="2"/>
    <n v="6.5"/>
    <m/>
    <m/>
    <n v="0.95"/>
    <m/>
    <n v="59"/>
    <n v="117"/>
    <n v="10"/>
    <n v="1"/>
    <n v="9"/>
    <n v="7"/>
    <n v="1"/>
    <n v="3"/>
    <n v="1"/>
    <n v="33"/>
    <n v="7"/>
    <n v="1"/>
    <n v="59"/>
    <n v="0.19666666666667026"/>
    <n v="117"/>
    <n v="0.77999999999999858"/>
    <n v="9"/>
    <n v="0.19999999999999954"/>
    <n v="7"/>
    <n v="0.2333333333333335"/>
    <n v="10"/>
    <n v="0.66666666666666674"/>
    <n v="1"/>
    <n v="0.10000000000000014"/>
    <n v="0"/>
    <x v="4"/>
  </r>
  <r>
    <s v="CASTROL"/>
    <s v="DIWA3"/>
    <d v="2012-04-14T00:00:00"/>
    <s v="SIN"/>
    <s v="UPA400"/>
    <x v="105"/>
    <d v="2014-11-15T00:00:00"/>
    <n v="766222"/>
    <n v="47181"/>
    <n v="0"/>
    <n v="6"/>
    <m/>
    <n v="2"/>
    <n v="6"/>
    <m/>
    <m/>
    <n v="0.4"/>
    <m/>
    <n v="54"/>
    <n v="189"/>
    <n v="9"/>
    <n v="1"/>
    <n v="13"/>
    <n v="4"/>
    <n v="0"/>
    <n v="6"/>
    <n v="0"/>
    <n v="31"/>
    <n v="6"/>
    <n v="1"/>
    <n v="54"/>
    <n v="0.18000000000000363"/>
    <n v="189"/>
    <n v="1"/>
    <n v="13"/>
    <n v="0.28888888888888842"/>
    <n v="4"/>
    <n v="0.13333333333333353"/>
    <n v="9"/>
    <n v="0.60000000000000009"/>
    <n v="1"/>
    <n v="0.10000000000000014"/>
    <n v="0"/>
    <x v="5"/>
  </r>
  <r>
    <s v="SHELL"/>
    <s v="DIWA3"/>
    <d v="2012-04-14T00:00:00"/>
    <s v="SIN"/>
    <s v="UPA400"/>
    <x v="105"/>
    <d v="2013-02-07T00:00:00"/>
    <n v="593042"/>
    <n v="131532"/>
    <n v="0"/>
    <n v="5"/>
    <n v="0"/>
    <n v="14.8"/>
    <n v="7.2"/>
    <n v="37.200000000000003"/>
    <m/>
    <n v="-1"/>
    <s v="Oscura"/>
    <n v="148.80000000000001"/>
    <n v="261.5"/>
    <n v="9.9"/>
    <n v="9.1"/>
    <n v="18.7"/>
    <n v="19.2"/>
    <n v="1.1000000000000001"/>
    <n v="0"/>
    <n v="0"/>
    <n v="57.8"/>
    <n v="26.9"/>
    <n v="4.5999999999999996"/>
    <n v="149"/>
    <n v="0.49666666666667175"/>
    <n v="262"/>
    <n v="1"/>
    <n v="19"/>
    <n v="0.42222222222222161"/>
    <n v="19"/>
    <n v="0.63333333333333341"/>
    <n v="10"/>
    <n v="0.66666666666666674"/>
    <n v="9"/>
    <n v="0.9"/>
    <n v="0"/>
    <x v="6"/>
  </r>
  <r>
    <s v="SHELL"/>
    <s v="DIWA3"/>
    <d v="2012-04-14T00:00:00"/>
    <s v="SIN"/>
    <s v="UPA400"/>
    <x v="105"/>
    <d v="2012-09-26T00:00:00"/>
    <n v="554832"/>
    <n v="93322"/>
    <n v="0"/>
    <n v="0"/>
    <n v="0"/>
    <n v="21.2"/>
    <n v="6.6"/>
    <n v="37.5"/>
    <m/>
    <n v="-1"/>
    <s v="Oscura"/>
    <n v="85.7"/>
    <n v="96.4"/>
    <n v="17.899999999999999"/>
    <n v="6.9"/>
    <n v="5.5"/>
    <n v="17.5"/>
    <n v="1"/>
    <n v="0.8"/>
    <n v="0"/>
    <n v="109"/>
    <n v="27.2"/>
    <n v="4.4000000000000004"/>
    <n v="86"/>
    <n v="0.2866666666666704"/>
    <n v="96"/>
    <n v="0.63999999999999768"/>
    <n v="6"/>
    <n v="0.13333333333333286"/>
    <n v="18"/>
    <n v="0.60000000000000009"/>
    <n v="18"/>
    <n v="1"/>
    <n v="7"/>
    <n v="0.70000000000000007"/>
    <n v="0"/>
    <x v="7"/>
  </r>
  <r>
    <s v="CASTROL"/>
    <s v="DIWA3"/>
    <d v="2012-04-14T00:00:00"/>
    <s v="SIN"/>
    <s v="UPA400"/>
    <x v="105"/>
    <d v="2012-06-02T00:00:00"/>
    <n v="521745"/>
    <n v="60285"/>
    <n v="0"/>
    <n v="3.1"/>
    <n v="0"/>
    <n v="13"/>
    <n v="6.1"/>
    <n v="34.799999999999997"/>
    <m/>
    <n v="-1"/>
    <s v="Oscura"/>
    <n v="49.6"/>
    <n v="101.7"/>
    <n v="8.8000000000000007"/>
    <n v="3.5"/>
    <n v="15"/>
    <n v="9.1999999999999993"/>
    <n v="0.7"/>
    <n v="0"/>
    <n v="0"/>
    <n v="162.69999999999999"/>
    <n v="37"/>
    <n v="5.8"/>
    <n v="50"/>
    <n v="0.16666666666667032"/>
    <n v="102"/>
    <n v="0.67999999999999794"/>
    <n v="15"/>
    <n v="0.33333333333333282"/>
    <n v="9"/>
    <n v="0.30000000000000016"/>
    <n v="9"/>
    <n v="0.60000000000000009"/>
    <n v="4"/>
    <n v="0.40000000000000013"/>
    <n v="0"/>
    <x v="8"/>
  </r>
  <r>
    <m/>
    <s v="DIWA3"/>
    <d v="2011-08-16T00:00:00"/>
    <s v="SIN"/>
    <s v="UPA400"/>
    <x v="106"/>
    <d v="2015-11-03T00:00:00"/>
    <n v="848841"/>
    <n v="24748"/>
    <n v="0"/>
    <n v="4"/>
    <m/>
    <n v="4"/>
    <n v="6.6"/>
    <m/>
    <m/>
    <n v="0.64"/>
    <m/>
    <n v="37"/>
    <n v="51"/>
    <n v="1"/>
    <n v="0"/>
    <n v="4"/>
    <n v="5"/>
    <n v="0"/>
    <n v="0"/>
    <n v="0"/>
    <n v="60"/>
    <n v="6"/>
    <n v="0"/>
    <n v="37"/>
    <n v="0.12333333333333707"/>
    <n v="51"/>
    <n v="0.33999999999999714"/>
    <n v="4"/>
    <n v="8.8888888888888407E-2"/>
    <n v="5"/>
    <n v="0.16666666666666685"/>
    <n v="1"/>
    <n v="6.666666666666686E-2"/>
    <n v="0"/>
    <n v="1.3877787807814457E-16"/>
    <n v="1"/>
    <x v="0"/>
  </r>
  <r>
    <m/>
    <s v="DIWA3"/>
    <d v="2011-08-16T00:00:00"/>
    <s v="SIN"/>
    <s v="UPA400"/>
    <x v="106"/>
    <d v="2015-07-23T00:00:00"/>
    <n v="824093"/>
    <n v="60467"/>
    <n v="0"/>
    <n v="4"/>
    <m/>
    <n v="2"/>
    <n v="6.2"/>
    <m/>
    <m/>
    <n v="1.1499999999999999"/>
    <m/>
    <n v="69"/>
    <n v="149"/>
    <n v="22"/>
    <n v="1"/>
    <n v="11"/>
    <n v="8"/>
    <n v="1"/>
    <n v="1"/>
    <n v="0"/>
    <n v="74"/>
    <n v="45"/>
    <n v="1"/>
    <n v="69"/>
    <n v="0.23000000000000353"/>
    <n v="149"/>
    <n v="0.99333333333333329"/>
    <n v="11"/>
    <n v="0.24444444444444399"/>
    <n v="8"/>
    <n v="0.26666666666666683"/>
    <n v="22"/>
    <n v="1"/>
    <n v="1"/>
    <n v="0.10000000000000014"/>
    <n v="0"/>
    <x v="1"/>
  </r>
  <r>
    <s v="CASTROL"/>
    <s v="DIWA3"/>
    <d v="2011-08-16T00:00:00"/>
    <s v="SIN"/>
    <s v="UPA400"/>
    <x v="106"/>
    <d v="2015-02-19T00:00:00"/>
    <n v="785900"/>
    <n v="23246"/>
    <n v="0"/>
    <n v="3"/>
    <m/>
    <n v="1"/>
    <n v="6.4610000000000003"/>
    <n v="30.24"/>
    <n v="1.1000000000000001"/>
    <n v="0.37"/>
    <m/>
    <n v="85"/>
    <n v="72"/>
    <n v="3"/>
    <n v="1"/>
    <n v="10"/>
    <n v="6"/>
    <n v="0"/>
    <m/>
    <n v="0"/>
    <n v="33"/>
    <n v="4"/>
    <n v="0"/>
    <n v="85"/>
    <n v="0.28333333333333705"/>
    <n v="72"/>
    <n v="0.47999999999999687"/>
    <n v="10"/>
    <n v="0.22222222222222177"/>
    <n v="6"/>
    <n v="0.20000000000000018"/>
    <n v="3"/>
    <n v="0.20000000000000018"/>
    <n v="1"/>
    <n v="0.10000000000000014"/>
    <n v="0"/>
    <x v="2"/>
  </r>
  <r>
    <s v="CASTROL"/>
    <s v="DIWA3"/>
    <d v="2011-08-16T00:00:00"/>
    <s v="SIN"/>
    <s v="UPA400"/>
    <x v="106"/>
    <d v="2014-12-10T00:00:00"/>
    <n v="767414"/>
    <n v="4760"/>
    <n v="0"/>
    <n v="2"/>
    <m/>
    <n v="3"/>
    <n v="6.2"/>
    <m/>
    <m/>
    <n v="0.39"/>
    <m/>
    <n v="76"/>
    <n v="30"/>
    <n v="51"/>
    <n v="0"/>
    <n v="7"/>
    <n v="8"/>
    <n v="0"/>
    <n v="0"/>
    <n v="0"/>
    <n v="36"/>
    <n v="4"/>
    <n v="0"/>
    <n v="76"/>
    <n v="0.25333333333333685"/>
    <n v="30"/>
    <n v="0.1999999999999974"/>
    <n v="7"/>
    <n v="0.15555555555555509"/>
    <n v="8"/>
    <n v="0.26666666666666683"/>
    <n v="51"/>
    <n v="1"/>
    <n v="0"/>
    <n v="1.3877787807814457E-16"/>
    <n v="0"/>
    <x v="3"/>
  </r>
  <r>
    <s v="CASTROL"/>
    <s v="DIWA3"/>
    <d v="2011-08-16T00:00:00"/>
    <s v="SIN"/>
    <s v="UPA400"/>
    <x v="106"/>
    <d v="2014-10-01T00:00:00"/>
    <n v="749307"/>
    <n v="107316"/>
    <n v="0"/>
    <n v="8"/>
    <m/>
    <n v="5"/>
    <n v="7.2"/>
    <n v="37.200000000000003"/>
    <n v="1.47"/>
    <n v="0.09"/>
    <m/>
    <n v="338"/>
    <n v="365"/>
    <n v="12"/>
    <n v="2"/>
    <n v="34"/>
    <n v="20"/>
    <n v="1"/>
    <n v="3"/>
    <n v="1"/>
    <n v="47"/>
    <n v="12"/>
    <n v="2"/>
    <n v="338"/>
    <n v="1"/>
    <n v="365"/>
    <n v="1"/>
    <n v="34"/>
    <n v="0.7555555555555552"/>
    <n v="20"/>
    <n v="0.66666666666666674"/>
    <n v="12"/>
    <n v="0.8"/>
    <n v="2"/>
    <n v="0.20000000000000015"/>
    <n v="0"/>
    <x v="4"/>
  </r>
  <r>
    <s v="CASTROL"/>
    <s v="DIWA3"/>
    <d v="2011-08-16T00:00:00"/>
    <s v="SIN"/>
    <s v="UPA400"/>
    <x v="106"/>
    <d v="2014-05-02T00:00:00"/>
    <n v="705792"/>
    <n v="63801"/>
    <n v="0"/>
    <n v="4"/>
    <m/>
    <n v="5"/>
    <n v="7.2"/>
    <n v="36.799999999999997"/>
    <n v="1.18"/>
    <n v="0.08"/>
    <m/>
    <n v="122"/>
    <n v="97"/>
    <n v="5"/>
    <n v="1"/>
    <n v="14"/>
    <n v="12"/>
    <n v="0"/>
    <n v="1"/>
    <n v="0"/>
    <n v="32"/>
    <n v="3"/>
    <n v="2"/>
    <n v="122"/>
    <n v="0.40666666666667117"/>
    <n v="97"/>
    <n v="0.64666666666666439"/>
    <n v="14"/>
    <n v="0.31111111111111062"/>
    <n v="12"/>
    <n v="0.40000000000000013"/>
    <n v="5"/>
    <n v="0.33333333333333348"/>
    <n v="1"/>
    <n v="0.10000000000000014"/>
    <n v="0"/>
    <x v="5"/>
  </r>
  <r>
    <s v="SHELL"/>
    <s v="DIWA3"/>
    <d v="2011-08-16T00:00:00"/>
    <s v="SIN"/>
    <s v="UPA400"/>
    <x v="106"/>
    <d v="2014-03-31T00:00:00"/>
    <n v="699373"/>
    <n v="34229"/>
    <n v="0"/>
    <n v="9"/>
    <m/>
    <n v="4"/>
    <n v="6.1"/>
    <s v=""/>
    <s v=""/>
    <n v="0.85"/>
    <s v=""/>
    <n v="100"/>
    <n v="398"/>
    <n v="20"/>
    <n v="2"/>
    <n v="24"/>
    <n v="8"/>
    <n v="0"/>
    <n v="13"/>
    <n v="1"/>
    <n v="33"/>
    <n v="9"/>
    <n v="2"/>
    <n v="100"/>
    <n v="0.33333333333333737"/>
    <n v="398"/>
    <n v="1"/>
    <n v="24"/>
    <n v="0.53333333333333266"/>
    <n v="8"/>
    <n v="0.26666666666666683"/>
    <n v="20"/>
    <n v="1"/>
    <n v="2"/>
    <n v="0.20000000000000015"/>
    <n v="0"/>
    <x v="6"/>
  </r>
  <r>
    <s v="SHELL"/>
    <s v="DIWA3"/>
    <d v="2011-08-16T00:00:00"/>
    <s v="SIN"/>
    <s v="UPA400"/>
    <x v="106"/>
    <d v="2013-11-28T00:00:00"/>
    <n v="665144"/>
    <n v="182768"/>
    <n v="0"/>
    <n v="13"/>
    <n v="0"/>
    <n v="13"/>
    <n v="7.2"/>
    <n v="37.6"/>
    <n v="0"/>
    <n v="0.1"/>
    <s v="Clara"/>
    <n v="430"/>
    <n v="195"/>
    <n v="53"/>
    <n v="0"/>
    <n v="42"/>
    <n v="27"/>
    <n v="0"/>
    <n v="1"/>
    <n v="0"/>
    <n v="75"/>
    <n v="45"/>
    <n v="5"/>
    <n v="430"/>
    <n v="1"/>
    <n v="195"/>
    <n v="1"/>
    <n v="42"/>
    <n v="0.93333333333333324"/>
    <n v="27"/>
    <n v="0.9"/>
    <n v="53"/>
    <n v="1"/>
    <n v="0"/>
    <n v="1.3877787807814457E-16"/>
    <n v="0"/>
    <x v="7"/>
  </r>
  <r>
    <s v="CASTROL"/>
    <s v="DIWA3"/>
    <d v="2011-08-16T00:00:00"/>
    <s v="SIN"/>
    <s v="UPA400"/>
    <x v="106"/>
    <d v="2013-07-23T00:00:00"/>
    <n v="628656"/>
    <n v="146280"/>
    <n v="0"/>
    <n v="5"/>
    <n v="-1"/>
    <n v="13"/>
    <n v="7.1"/>
    <n v="37.4"/>
    <n v="0.4"/>
    <n v="0.1"/>
    <s v="Clara"/>
    <n v="243"/>
    <n v="102"/>
    <n v="22"/>
    <n v="1"/>
    <n v="28"/>
    <n v="16"/>
    <n v="1"/>
    <n v="1"/>
    <n v="-1"/>
    <n v="58"/>
    <n v="22"/>
    <n v="3"/>
    <n v="243"/>
    <n v="0.81"/>
    <n v="102"/>
    <n v="0.67999999999999794"/>
    <n v="28"/>
    <n v="0.62222222222222168"/>
    <n v="16"/>
    <n v="0.53333333333333344"/>
    <n v="22"/>
    <n v="1"/>
    <n v="1"/>
    <n v="0.10000000000000014"/>
    <n v="0"/>
    <x v="8"/>
  </r>
  <r>
    <s v="CASTROL"/>
    <s v="DIWA3"/>
    <d v="2011-08-16T00:00:00"/>
    <s v="SIN"/>
    <s v="UPA400"/>
    <x v="106"/>
    <d v="2013-04-04T00:00:00"/>
    <n v="597480"/>
    <n v="115104"/>
    <n v="0"/>
    <n v="2.4"/>
    <n v="0"/>
    <n v="20.5"/>
    <n v="6.8"/>
    <n v="38.6"/>
    <m/>
    <n v="-1"/>
    <s v="Oscura"/>
    <n v="133.69999999999999"/>
    <n v="78.3"/>
    <n v="15.3"/>
    <n v="4.0999999999999996"/>
    <n v="21.5"/>
    <n v="20.399999999999999"/>
    <n v="0.8"/>
    <n v="0"/>
    <n v="0"/>
    <n v="59.1"/>
    <n v="31.4"/>
    <n v="1.9"/>
    <n v="134"/>
    <n v="0.44666666666667143"/>
    <n v="78"/>
    <n v="0.51999999999999691"/>
    <n v="22"/>
    <n v="0.48888888888888821"/>
    <n v="20"/>
    <n v="0.66666666666666674"/>
    <n v="15"/>
    <n v="1"/>
    <n v="4"/>
    <n v="0.40000000000000013"/>
    <n v="0"/>
    <x v="9"/>
  </r>
  <r>
    <s v="CASTROL"/>
    <s v="DIWA3"/>
    <d v="2011-08-16T00:00:00"/>
    <s v="SIN"/>
    <s v="UPA400"/>
    <x v="106"/>
    <d v="2012-12-15T00:00:00"/>
    <n v="569471"/>
    <n v="87095"/>
    <n v="0"/>
    <n v="0"/>
    <n v="0"/>
    <n v="31.5"/>
    <n v="6.9"/>
    <n v="36.1"/>
    <m/>
    <n v="-1"/>
    <s v="Oscura"/>
    <n v="76"/>
    <n v="2.1"/>
    <n v="6.7"/>
    <n v="2.7"/>
    <n v="0"/>
    <n v="16"/>
    <n v="0.5"/>
    <n v="0"/>
    <n v="0"/>
    <n v="19.8"/>
    <n v="9.6"/>
    <n v="0.5"/>
    <n v="76"/>
    <n v="0.25333333333333685"/>
    <n v="2"/>
    <n v="1.3333333333330852E-2"/>
    <n v="0"/>
    <n v="-4.9266146717741321E-16"/>
    <n v="16"/>
    <n v="0.53333333333333344"/>
    <n v="7"/>
    <n v="0.46666666666666679"/>
    <n v="3"/>
    <n v="0.30000000000000016"/>
    <n v="0"/>
    <x v="10"/>
  </r>
  <r>
    <s v="CASTROL"/>
    <s v="DIWA3"/>
    <d v="2012-10-24T00:00:00"/>
    <s v="SIN"/>
    <s v="UPA400"/>
    <x v="107"/>
    <d v="2015-02-24T00:00:00"/>
    <n v="755733"/>
    <n v="58985"/>
    <n v="0"/>
    <n v="3"/>
    <m/>
    <n v="1"/>
    <n v="5.9080000000000004"/>
    <n v="27.55"/>
    <n v="1.1499999999999999"/>
    <n v="0.27"/>
    <m/>
    <n v="121"/>
    <n v="71"/>
    <n v="4"/>
    <n v="0"/>
    <n v="8"/>
    <n v="11"/>
    <n v="0"/>
    <m/>
    <n v="1"/>
    <n v="29"/>
    <n v="2"/>
    <n v="1"/>
    <n v="121"/>
    <n v="0.40333333333333782"/>
    <n v="71"/>
    <n v="0.47333333333333022"/>
    <n v="8"/>
    <n v="0.17777777777777731"/>
    <n v="11"/>
    <n v="0.36666666666666681"/>
    <n v="4"/>
    <n v="0.26666666666666683"/>
    <n v="0"/>
    <n v="1.3877787807814457E-16"/>
    <n v="1"/>
    <x v="0"/>
  </r>
  <r>
    <s v="CASTROL"/>
    <s v="DIWA3"/>
    <d v="2012-10-24T00:00:00"/>
    <s v="SIN"/>
    <s v="UPA400"/>
    <x v="107"/>
    <d v="2014-12-19T00:00:00"/>
    <n v="749619"/>
    <n v="52871"/>
    <n v="0"/>
    <n v="2"/>
    <m/>
    <n v="1"/>
    <n v="6"/>
    <m/>
    <m/>
    <n v="0.33"/>
    <m/>
    <n v="94"/>
    <n v="38"/>
    <n v="4"/>
    <n v="0"/>
    <n v="5"/>
    <n v="10"/>
    <n v="0"/>
    <n v="0"/>
    <n v="1"/>
    <n v="28"/>
    <n v="3"/>
    <n v="0"/>
    <n v="94"/>
    <n v="0.31333333333333724"/>
    <n v="38"/>
    <n v="0.25333333333333063"/>
    <n v="5"/>
    <n v="0.11111111111111063"/>
    <n v="10"/>
    <n v="0.33339999999999997"/>
    <n v="4"/>
    <n v="0.26666666666666683"/>
    <n v="0"/>
    <n v="1.3877787807814457E-16"/>
    <n v="0"/>
    <x v="1"/>
  </r>
  <r>
    <s v="SHELL"/>
    <s v="DIWA3"/>
    <d v="2012-10-24T00:00:00"/>
    <s v="SIN"/>
    <s v="UPA400"/>
    <x v="107"/>
    <d v="2014-01-07T00:00:00"/>
    <n v="671513"/>
    <n v="29522"/>
    <n v="0"/>
    <n v="2"/>
    <m/>
    <n v="3"/>
    <n v="7.2"/>
    <n v="37.4"/>
    <n v="0.1"/>
    <n v="0.1"/>
    <s v="Clara"/>
    <n v="95"/>
    <n v="73"/>
    <n v="3"/>
    <n v="0"/>
    <n v="11"/>
    <n v="10"/>
    <n v="0"/>
    <n v="0"/>
    <n v="0"/>
    <n v="31"/>
    <n v="5"/>
    <n v="1"/>
    <n v="95"/>
    <n v="0.31666666666667059"/>
    <n v="73"/>
    <n v="0.48666666666666353"/>
    <n v="11"/>
    <n v="0.24444444444444399"/>
    <n v="10"/>
    <n v="0.33339999999999997"/>
    <n v="3"/>
    <n v="0.20000000000000018"/>
    <n v="0"/>
    <n v="1.3877787807814457E-16"/>
    <n v="0"/>
    <x v="2"/>
  </r>
  <r>
    <s v="SHELL"/>
    <s v="DIWA3"/>
    <d v="2012-10-24T00:00:00"/>
    <s v="SIN"/>
    <s v="UPA400"/>
    <x v="107"/>
    <d v="2013-09-27T00:00:00"/>
    <n v="641991"/>
    <n v="182869"/>
    <n v="0"/>
    <n v="5"/>
    <n v="0"/>
    <n v="10"/>
    <n v="7"/>
    <n v="37"/>
    <n v="0"/>
    <n v="0.1"/>
    <s v="Clara"/>
    <n v="303"/>
    <n v="145"/>
    <n v="10"/>
    <n v="1"/>
    <n v="24"/>
    <n v="21"/>
    <n v="0"/>
    <n v="1"/>
    <n v="0"/>
    <n v="46"/>
    <n v="17"/>
    <n v="3"/>
    <n v="303"/>
    <n v="1"/>
    <n v="145"/>
    <n v="0.96666666666666645"/>
    <n v="24"/>
    <n v="0.53333333333333266"/>
    <n v="21"/>
    <n v="0.70000000000000007"/>
    <n v="10"/>
    <n v="0.66666666666666674"/>
    <n v="1"/>
    <n v="0.10000000000000014"/>
    <n v="0"/>
    <x v="3"/>
  </r>
  <r>
    <s v="CASTROL"/>
    <s v="DIWA3"/>
    <d v="2012-10-24T00:00:00"/>
    <s v="SIN"/>
    <s v="UPA400"/>
    <x v="107"/>
    <d v="2013-07-23T00:00:00"/>
    <n v="626117"/>
    <n v="166995"/>
    <n v="0"/>
    <n v="5"/>
    <n v="-1"/>
    <n v="10"/>
    <n v="7.1"/>
    <n v="36.700000000000003"/>
    <n v="0.1"/>
    <n v="0.1"/>
    <s v="Clara"/>
    <n v="307"/>
    <n v="134"/>
    <n v="9"/>
    <n v="1"/>
    <n v="26"/>
    <n v="19"/>
    <n v="1"/>
    <n v="1"/>
    <n v="-1"/>
    <n v="46"/>
    <n v="13"/>
    <n v="3"/>
    <n v="307"/>
    <n v="1"/>
    <n v="134"/>
    <n v="0.89333333333333265"/>
    <n v="26"/>
    <n v="0.57777777777777717"/>
    <n v="19"/>
    <n v="0.63333333333333341"/>
    <n v="9"/>
    <n v="0.60000000000000009"/>
    <n v="1"/>
    <n v="0.10000000000000014"/>
    <n v="0"/>
    <x v="4"/>
  </r>
  <r>
    <s v="CASTROL"/>
    <s v="DIWA3"/>
    <d v="2012-10-24T00:00:00"/>
    <s v="SIN"/>
    <s v="UPA400"/>
    <x v="107"/>
    <d v="2013-04-12T00:00:00"/>
    <n v="598341"/>
    <n v="139218"/>
    <n v="0"/>
    <n v="2.8"/>
    <n v="0"/>
    <n v="17.2"/>
    <n v="6.7"/>
    <n v="36.6"/>
    <m/>
    <n v="-1"/>
    <s v="Oscura"/>
    <n v="140.6"/>
    <n v="111.1"/>
    <n v="9.1999999999999993"/>
    <n v="6"/>
    <n v="28.9"/>
    <n v="22.9"/>
    <n v="1.8"/>
    <n v="0"/>
    <n v="0"/>
    <n v="88.3"/>
    <n v="34.4"/>
    <n v="4"/>
    <n v="141"/>
    <n v="0.47000000000000491"/>
    <n v="111"/>
    <n v="0.73999999999999833"/>
    <n v="29"/>
    <n v="0.64444444444444393"/>
    <n v="23"/>
    <n v="0.76666666666666672"/>
    <n v="9"/>
    <n v="0.60000000000000009"/>
    <n v="6"/>
    <n v="0.60000000000000009"/>
    <n v="0"/>
    <x v="5"/>
  </r>
  <r>
    <s v="CASTROL"/>
    <s v="DIWA3"/>
    <d v="2012-10-24T00:00:00"/>
    <s v="SIN"/>
    <s v="UPA400"/>
    <x v="107"/>
    <d v="2012-12-14T00:00:00"/>
    <n v="567871"/>
    <n v="108749"/>
    <n v="0"/>
    <n v="0"/>
    <n v="0"/>
    <n v="23.2"/>
    <n v="6.7"/>
    <n v="35.6"/>
    <m/>
    <n v="-1"/>
    <s v="Oscura"/>
    <n v="117"/>
    <n v="2.2999999999999998"/>
    <n v="4.9000000000000004"/>
    <n v="4.0999999999999996"/>
    <n v="0"/>
    <n v="21.3"/>
    <n v="0.7"/>
    <n v="0"/>
    <n v="0"/>
    <n v="48.2"/>
    <n v="10.7"/>
    <n v="0.5"/>
    <n v="117"/>
    <n v="0.3900000000000044"/>
    <n v="2"/>
    <n v="1.3333333333330852E-2"/>
    <n v="0"/>
    <n v="-4.9266146717741321E-16"/>
    <n v="21"/>
    <n v="0.70000000000000007"/>
    <n v="5"/>
    <n v="0.33333333333333348"/>
    <n v="4"/>
    <n v="0.40000000000000013"/>
    <n v="0"/>
    <x v="6"/>
  </r>
  <r>
    <s v="SHELL"/>
    <s v="DIWA3"/>
    <d v="2011-10-15T00:00:00"/>
    <s v="SIN"/>
    <s v="O500"/>
    <x v="108"/>
    <d v="2016-01-21T00:00:00"/>
    <n v="885428"/>
    <n v="49312"/>
    <n v="0"/>
    <n v="5"/>
    <m/>
    <n v="2"/>
    <n v="5.8"/>
    <m/>
    <m/>
    <n v="0.06"/>
    <m/>
    <n v="111"/>
    <n v="107"/>
    <n v="5"/>
    <n v="0"/>
    <n v="9"/>
    <n v="8"/>
    <n v="0"/>
    <n v="1"/>
    <n v="0"/>
    <n v="39"/>
    <n v="9"/>
    <n v="1"/>
    <n v="111"/>
    <n v="0.37000000000000427"/>
    <n v="107"/>
    <n v="0.71333333333333149"/>
    <n v="9"/>
    <n v="0.19999999999999954"/>
    <n v="8"/>
    <n v="0.26666666666666683"/>
    <n v="5"/>
    <n v="0.33333333333333348"/>
    <n v="0"/>
    <n v="1.3877787807814457E-16"/>
    <n v="1"/>
    <x v="0"/>
  </r>
  <r>
    <m/>
    <s v="DIWA3"/>
    <d v="2011-10-15T00:00:00"/>
    <s v="SIN"/>
    <s v="O500"/>
    <x v="108"/>
    <d v="2015-05-13T00:00:00"/>
    <n v="819392"/>
    <n v="48784"/>
    <n v="0"/>
    <n v="6"/>
    <m/>
    <n v="1"/>
    <n v="6"/>
    <m/>
    <m/>
    <n v="0.28999999999999998"/>
    <m/>
    <n v="172"/>
    <n v="78"/>
    <n v="5"/>
    <n v="0"/>
    <n v="16"/>
    <n v="15"/>
    <n v="1"/>
    <n v="2"/>
    <n v="1"/>
    <n v="43"/>
    <n v="16"/>
    <n v="1"/>
    <n v="172"/>
    <n v="0.57333333333333769"/>
    <n v="78"/>
    <n v="0.51999999999999691"/>
    <n v="16"/>
    <n v="0.35555555555555501"/>
    <n v="15"/>
    <n v="0.50000000000000011"/>
    <n v="5"/>
    <n v="0.33333333333333348"/>
    <n v="0"/>
    <n v="1.3877787807814457E-16"/>
    <n v="0"/>
    <x v="1"/>
  </r>
  <r>
    <s v="CASTROL"/>
    <s v="DIWA3"/>
    <d v="2011-10-15T00:00:00"/>
    <s v="SIN"/>
    <s v="O500"/>
    <x v="108"/>
    <d v="2015-02-23T00:00:00"/>
    <n v="764310"/>
    <n v="43018"/>
    <n v="0"/>
    <n v="3"/>
    <m/>
    <n v="3"/>
    <n v="6.1589999999999998"/>
    <n v="28.49"/>
    <n v="1.08"/>
    <n v="7.0000000000000007E-2"/>
    <m/>
    <n v="105"/>
    <n v="107"/>
    <n v="5"/>
    <n v="1"/>
    <n v="7"/>
    <n v="6"/>
    <n v="0"/>
    <m/>
    <n v="0"/>
    <n v="37"/>
    <n v="6"/>
    <n v="0"/>
    <n v="105"/>
    <n v="0.35000000000000414"/>
    <n v="107"/>
    <n v="0.71333333333333149"/>
    <n v="7"/>
    <n v="0.15555555555555509"/>
    <n v="6"/>
    <n v="0.20000000000000018"/>
    <n v="5"/>
    <n v="0.33333333333333348"/>
    <n v="1"/>
    <n v="0.10000000000000014"/>
    <n v="0"/>
    <x v="2"/>
  </r>
  <r>
    <s v="CASTROL"/>
    <s v="DIWA3"/>
    <d v="2011-10-15T00:00:00"/>
    <s v="SIN"/>
    <s v="O500"/>
    <x v="108"/>
    <d v="2014-12-17T00:00:00"/>
    <n v="751100"/>
    <n v="29808"/>
    <n v="0"/>
    <n v="3"/>
    <m/>
    <n v="1"/>
    <n v="6.3"/>
    <m/>
    <m/>
    <n v="0.1"/>
    <m/>
    <n v="74"/>
    <n v="70"/>
    <n v="5"/>
    <n v="1"/>
    <n v="6"/>
    <n v="9"/>
    <n v="0"/>
    <n v="0"/>
    <n v="1"/>
    <n v="44"/>
    <n v="9"/>
    <n v="0"/>
    <n v="74"/>
    <n v="0.24666666666667017"/>
    <n v="70"/>
    <n v="0.46666666666666357"/>
    <n v="6"/>
    <n v="0.13333333333333286"/>
    <n v="9"/>
    <n v="0.30000000000000016"/>
    <n v="5"/>
    <n v="0.33333333333333348"/>
    <n v="1"/>
    <n v="0.10000000000000014"/>
    <n v="0"/>
    <x v="3"/>
  </r>
  <r>
    <s v="SHELL"/>
    <s v="DIWA3"/>
    <d v="2011-10-15T00:00:00"/>
    <s v="SIN"/>
    <s v="O500"/>
    <x v="108"/>
    <d v="2014-04-21T00:00:00"/>
    <n v="671230"/>
    <n v="30766"/>
    <n v="0"/>
    <n v="2"/>
    <m/>
    <n v="2"/>
    <n v="6.4"/>
    <s v=""/>
    <s v=""/>
    <n v="0.85"/>
    <s v=""/>
    <n v="86"/>
    <n v="32"/>
    <n v="4"/>
    <n v="0"/>
    <n v="6"/>
    <n v="9"/>
    <n v="0"/>
    <n v="0"/>
    <n v="1"/>
    <n v="26"/>
    <n v="2"/>
    <n v="0"/>
    <n v="86"/>
    <n v="0.2866666666666704"/>
    <n v="32"/>
    <n v="0.21333333333333071"/>
    <n v="6"/>
    <n v="0.13333333333333286"/>
    <n v="9"/>
    <n v="0.30000000000000016"/>
    <n v="4"/>
    <n v="0.26666666666666683"/>
    <n v="0"/>
    <n v="1.3877787807814457E-16"/>
    <n v="0"/>
    <x v="4"/>
  </r>
  <r>
    <s v="CASTROL"/>
    <s v="DIWA3"/>
    <d v="2011-10-15T00:00:00"/>
    <s v="SIN"/>
    <s v="O500"/>
    <x v="108"/>
    <d v="2014-04-03T00:00:00"/>
    <n v="692020"/>
    <n v="34173"/>
    <n v="0"/>
    <n v="4"/>
    <m/>
    <n v="3"/>
    <n v="6.2"/>
    <s v=""/>
    <s v=""/>
    <n v="0.9"/>
    <s v=""/>
    <n v="154"/>
    <n v="75"/>
    <n v="7"/>
    <n v="0"/>
    <n v="24"/>
    <n v="14"/>
    <n v="0"/>
    <n v="0"/>
    <n v="0"/>
    <n v="28"/>
    <n v="5"/>
    <n v="1"/>
    <n v="154"/>
    <n v="0.5133333333333383"/>
    <n v="75"/>
    <n v="0.49999999999999684"/>
    <n v="24"/>
    <n v="0.53333333333333266"/>
    <n v="14"/>
    <n v="0.46666666666666679"/>
    <n v="7"/>
    <n v="0.46666666666666679"/>
    <n v="0"/>
    <n v="1.3877787807814457E-16"/>
    <n v="0"/>
    <x v="5"/>
  </r>
  <r>
    <s v="SHELL"/>
    <s v="DIWA3"/>
    <d v="2011-10-15T00:00:00"/>
    <s v="SIN"/>
    <s v="O500"/>
    <x v="108"/>
    <d v="2013-12-20T00:00:00"/>
    <n v="640464"/>
    <n v="175867"/>
    <n v="0"/>
    <n v="2"/>
    <m/>
    <n v="5"/>
    <n v="7.2"/>
    <n v="37.4"/>
    <n v="0.7"/>
    <n v="0.1"/>
    <s v="Clara"/>
    <n v="113"/>
    <n v="54"/>
    <n v="7"/>
    <n v="0"/>
    <n v="10"/>
    <n v="9"/>
    <n v="0"/>
    <n v="0"/>
    <n v="0"/>
    <n v="30"/>
    <n v="4"/>
    <n v="1"/>
    <n v="113"/>
    <n v="0.37666666666667098"/>
    <n v="54"/>
    <n v="0.3599999999999971"/>
    <n v="10"/>
    <n v="0.22222222222222177"/>
    <n v="9"/>
    <n v="0.30000000000000016"/>
    <n v="7"/>
    <n v="0.46666666666666679"/>
    <n v="0"/>
    <n v="1.3877787807814457E-16"/>
    <n v="0"/>
    <x v="6"/>
  </r>
  <r>
    <s v="CASTROL"/>
    <s v="DIWA3"/>
    <d v="2011-10-15T00:00:00"/>
    <s v="SIN"/>
    <s v="O500"/>
    <x v="108"/>
    <d v="2013-10-15T00:00:00"/>
    <n v="622758"/>
    <n v="158161"/>
    <n v="0"/>
    <n v="2"/>
    <n v="0"/>
    <n v="5"/>
    <n v="7.1"/>
    <n v="37.4"/>
    <n v="1.1000000000000001"/>
    <n v="0.1"/>
    <s v="Clara"/>
    <n v="102"/>
    <n v="56"/>
    <n v="7"/>
    <n v="0"/>
    <n v="11"/>
    <n v="10"/>
    <n v="0"/>
    <n v="0"/>
    <n v="0"/>
    <n v="25"/>
    <n v="4"/>
    <n v="1"/>
    <n v="102"/>
    <n v="0.34000000000000408"/>
    <n v="56"/>
    <n v="0.37333333333333041"/>
    <n v="11"/>
    <n v="0.24444444444444399"/>
    <n v="10"/>
    <n v="0.33339999999999997"/>
    <n v="7"/>
    <n v="0.46666666666666679"/>
    <n v="0"/>
    <n v="1.3877787807814457E-16"/>
    <n v="0"/>
    <x v="7"/>
  </r>
  <r>
    <s v="CASTROL"/>
    <s v="DIWA3"/>
    <d v="2011-10-15T00:00:00"/>
    <s v="SIN"/>
    <s v="O500"/>
    <x v="108"/>
    <d v="2013-07-09T00:00:00"/>
    <n v="592331"/>
    <n v="127734"/>
    <n v="0"/>
    <n v="2"/>
    <n v="-1"/>
    <n v="5"/>
    <n v="7.3"/>
    <n v="37.9"/>
    <n v="1.1000000000000001"/>
    <n v="0.1"/>
    <s v="Clara"/>
    <n v="91"/>
    <n v="38"/>
    <n v="7"/>
    <n v="0"/>
    <n v="11"/>
    <n v="7"/>
    <n v="1"/>
    <n v="0"/>
    <n v="-1"/>
    <n v="30"/>
    <n v="4"/>
    <n v="1"/>
    <n v="91"/>
    <n v="0.30333333333333717"/>
    <n v="38"/>
    <n v="0.25333333333333063"/>
    <n v="11"/>
    <n v="0.24444444444444399"/>
    <n v="7"/>
    <n v="0.2333333333333335"/>
    <n v="7"/>
    <n v="0.46666666666666679"/>
    <n v="0"/>
    <n v="1.3877787807814457E-16"/>
    <n v="0"/>
    <x v="8"/>
  </r>
  <r>
    <s v="CASTROL"/>
    <s v="DIWA3"/>
    <d v="2011-10-15T00:00:00"/>
    <s v="SIN"/>
    <s v="O500"/>
    <x v="108"/>
    <d v="2013-04-15T00:00:00"/>
    <n v="561615"/>
    <n v="97018"/>
    <n v="0"/>
    <n v="2"/>
    <n v="0"/>
    <n v="11"/>
    <n v="7.1"/>
    <n v="36.700000000000003"/>
    <m/>
    <n v="-1"/>
    <s v="Oscura"/>
    <n v="70.599999999999994"/>
    <n v="34.200000000000003"/>
    <n v="3.9"/>
    <n v="0.6"/>
    <n v="9.3000000000000007"/>
    <n v="9.6"/>
    <n v="0.4"/>
    <n v="0"/>
    <n v="0"/>
    <n v="55.3"/>
    <n v="23.7"/>
    <n v="0"/>
    <n v="71"/>
    <n v="0.23666666666667019"/>
    <n v="34"/>
    <n v="0.22666666666666402"/>
    <n v="9"/>
    <n v="0.19999999999999954"/>
    <n v="10"/>
    <n v="0.33339999999999997"/>
    <n v="4"/>
    <n v="0.26666666666666683"/>
    <n v="1"/>
    <n v="0.10000000000000014"/>
    <n v="0"/>
    <x v="9"/>
  </r>
  <r>
    <s v="CASTROL"/>
    <s v="DIWA3"/>
    <d v="2011-10-15T00:00:00"/>
    <s v="SIN"/>
    <s v="O500"/>
    <x v="108"/>
    <d v="2012-12-06T00:00:00"/>
    <n v="633619"/>
    <n v="68586"/>
    <n v="0"/>
    <n v="0"/>
    <n v="0"/>
    <n v="16.5"/>
    <n v="7"/>
    <n v="36.4"/>
    <m/>
    <n v="-1"/>
    <s v="Oscura"/>
    <n v="128.1"/>
    <n v="20.8"/>
    <n v="12.7"/>
    <n v="0"/>
    <n v="5.2"/>
    <n v="14.9"/>
    <n v="1.1000000000000001"/>
    <n v="2.1"/>
    <n v="0"/>
    <n v="50"/>
    <n v="32"/>
    <n v="0.3"/>
    <n v="128"/>
    <n v="0.4266666666666713"/>
    <n v="21"/>
    <n v="0.13999999999999752"/>
    <n v="5"/>
    <n v="0.11111111111111063"/>
    <n v="15"/>
    <n v="0.50000000000000011"/>
    <n v="13"/>
    <n v="0.8666666666666667"/>
    <n v="0"/>
    <n v="1.3877787807814457E-16"/>
    <n v="0"/>
    <x v="10"/>
  </r>
  <r>
    <s v="SHELL"/>
    <s v="DIWA3"/>
    <d v="2014-12-01T00:00:00"/>
    <s v="SIN"/>
    <s v="O500"/>
    <x v="109"/>
    <d v="2016-01-21T00:00:00"/>
    <n v="875650"/>
    <n v="51221"/>
    <n v="0"/>
    <n v="4"/>
    <m/>
    <n v="1"/>
    <n v="5.8"/>
    <m/>
    <m/>
    <n v="0.17"/>
    <m/>
    <n v="39"/>
    <n v="69"/>
    <n v="5"/>
    <n v="0"/>
    <n v="15"/>
    <n v="3"/>
    <n v="1"/>
    <n v="1"/>
    <n v="0"/>
    <n v="42"/>
    <n v="9"/>
    <n v="0"/>
    <n v="39"/>
    <n v="0.13000000000000372"/>
    <n v="69"/>
    <n v="0.45999999999999691"/>
    <n v="15"/>
    <n v="0.33333333333333282"/>
    <n v="3"/>
    <n v="0.1000000000000002"/>
    <n v="5"/>
    <n v="0.33333333333333348"/>
    <n v="0"/>
    <n v="1.3877787807814457E-16"/>
    <n v="1"/>
    <x v="0"/>
  </r>
  <r>
    <s v="CASTROL"/>
    <s v="DIWA3"/>
    <d v="2014-12-01T00:00:00"/>
    <s v="SIN"/>
    <s v="O500"/>
    <x v="109"/>
    <d v="2015-02-17T00:00:00"/>
    <n v="736594"/>
    <n v="2807"/>
    <n v="0"/>
    <n v="3"/>
    <m/>
    <n v="4"/>
    <n v="6.6109999999999998"/>
    <n v="30.59"/>
    <n v="1.1599999999999999"/>
    <n v="0.01"/>
    <m/>
    <n v="24"/>
    <n v="14"/>
    <n v="1"/>
    <n v="0"/>
    <n v="3"/>
    <n v="1"/>
    <n v="0"/>
    <m/>
    <n v="0"/>
    <n v="26"/>
    <n v="1"/>
    <n v="0"/>
    <n v="24"/>
    <n v="8.0000000000003818E-2"/>
    <n v="14"/>
    <n v="9.3333333333330867E-2"/>
    <n v="3"/>
    <n v="6.666666666666618E-2"/>
    <n v="1"/>
    <n v="3.3333333333333541E-2"/>
    <n v="1"/>
    <n v="6.666666666666686E-2"/>
    <n v="0"/>
    <n v="1.3877787807814457E-16"/>
    <n v="0"/>
    <x v="1"/>
  </r>
  <r>
    <s v="CASTROL"/>
    <s v="DIWA3"/>
    <d v="2014-12-01T00:00:00"/>
    <s v="SIN"/>
    <s v="O500"/>
    <x v="109"/>
    <d v="2014-12-17T00:00:00"/>
    <n v="745119"/>
    <n v="66312"/>
    <n v="0"/>
    <n v="3"/>
    <m/>
    <n v="1"/>
    <n v="5.9"/>
    <m/>
    <m/>
    <n v="0.28000000000000003"/>
    <m/>
    <n v="89"/>
    <n v="52"/>
    <n v="8"/>
    <n v="0"/>
    <n v="16"/>
    <n v="12"/>
    <n v="1"/>
    <n v="0"/>
    <n v="0"/>
    <n v="28"/>
    <n v="4"/>
    <n v="1"/>
    <n v="89"/>
    <n v="0.29666666666667046"/>
    <n v="52"/>
    <n v="0.34666666666666379"/>
    <n v="16"/>
    <n v="0.35555555555555501"/>
    <n v="12"/>
    <n v="0.40000000000000013"/>
    <n v="8"/>
    <n v="0.53333333333333344"/>
    <n v="0"/>
    <n v="1.3877787807814457E-16"/>
    <n v="0"/>
    <x v="2"/>
  </r>
  <r>
    <s v="CASTROL"/>
    <s v="DIWA3"/>
    <d v="2014-12-01T00:00:00"/>
    <s v="CON"/>
    <s v="O500"/>
    <x v="109"/>
    <d v="2014-05-30T00:00:00"/>
    <n v="664337"/>
    <n v="30669"/>
    <n v="0"/>
    <n v="5"/>
    <m/>
    <n v="4"/>
    <n v="6.2"/>
    <m/>
    <m/>
    <n v="0.78"/>
    <m/>
    <n v="114"/>
    <n v="62"/>
    <n v="7"/>
    <n v="0"/>
    <n v="11"/>
    <n v="13"/>
    <n v="0"/>
    <n v="0"/>
    <n v="0"/>
    <n v="36"/>
    <n v="6"/>
    <n v="1"/>
    <n v="114"/>
    <n v="0.38000000000000433"/>
    <n v="62"/>
    <n v="0.41333333333333033"/>
    <n v="11"/>
    <n v="0.24444444444444399"/>
    <n v="13"/>
    <n v="0.43333333333333346"/>
    <n v="7"/>
    <n v="0.46666666666666679"/>
    <n v="0"/>
    <n v="1.3877787807814457E-16"/>
    <n v="0"/>
    <x v="3"/>
  </r>
  <r>
    <s v="CASTROL"/>
    <s v="DIWA3"/>
    <d v="2014-12-01T00:00:00"/>
    <s v="CON"/>
    <s v="O500"/>
    <x v="109"/>
    <d v="2014-01-14T00:00:00"/>
    <n v="633668"/>
    <n v="146049"/>
    <n v="0"/>
    <n v="3"/>
    <m/>
    <n v="10"/>
    <n v="7.1"/>
    <n v="36.4"/>
    <n v="0.7"/>
    <n v="0"/>
    <s v="Clara"/>
    <n v="99"/>
    <n v="72"/>
    <n v="12"/>
    <n v="0"/>
    <n v="10"/>
    <n v="8"/>
    <n v="0"/>
    <n v="0"/>
    <n v="0"/>
    <n v="30"/>
    <n v="15"/>
    <n v="2"/>
    <n v="99"/>
    <n v="0.33000000000000401"/>
    <n v="72"/>
    <n v="0.47999999999999687"/>
    <n v="10"/>
    <n v="0.22222222222222177"/>
    <n v="8"/>
    <n v="0.26666666666666683"/>
    <n v="12"/>
    <n v="0.8"/>
    <n v="0"/>
    <n v="1.3877787807814457E-16"/>
    <n v="0"/>
    <x v="4"/>
  </r>
  <r>
    <s v="SHELL"/>
    <s v="DIWA3"/>
    <d v="2014-12-01T00:00:00"/>
    <s v="CON"/>
    <s v="O500"/>
    <x v="109"/>
    <d v="2013-12-06T00:00:00"/>
    <n v="657847"/>
    <n v="185081"/>
    <n v="0"/>
    <n v="8"/>
    <n v="0"/>
    <n v="9"/>
    <n v="7.2"/>
    <n v="37.700000000000003"/>
    <n v="0.8"/>
    <n v="0.1"/>
    <s v="Clara"/>
    <n v="321"/>
    <n v="164"/>
    <n v="18"/>
    <n v="1"/>
    <n v="36"/>
    <n v="20"/>
    <n v="0"/>
    <n v="2"/>
    <n v="0"/>
    <n v="46"/>
    <n v="19"/>
    <n v="2"/>
    <n v="321"/>
    <n v="1"/>
    <n v="164"/>
    <n v="1"/>
    <n v="36"/>
    <n v="0.79999999999999971"/>
    <n v="20"/>
    <n v="0.66666666666666674"/>
    <n v="18"/>
    <n v="1"/>
    <n v="1"/>
    <n v="0.10000000000000014"/>
    <n v="0"/>
    <x v="5"/>
  </r>
  <r>
    <s v="CASTROL"/>
    <s v="DIWA3"/>
    <d v="2014-12-01T00:00:00"/>
    <s v="CON"/>
    <s v="O500"/>
    <x v="109"/>
    <d v="2013-07-20T00:00:00"/>
    <n v="616762"/>
    <n v="143996"/>
    <n v="0"/>
    <n v="4"/>
    <n v="-1"/>
    <n v="8"/>
    <n v="7.2"/>
    <n v="38.5"/>
    <n v="0.1"/>
    <n v="0.1"/>
    <s v="Clara"/>
    <n v="215"/>
    <n v="105"/>
    <n v="16"/>
    <n v="0"/>
    <n v="21"/>
    <n v="14"/>
    <n v="1"/>
    <n v="1"/>
    <n v="-1"/>
    <n v="46"/>
    <n v="16"/>
    <n v="2"/>
    <n v="215"/>
    <n v="0.71666666666666956"/>
    <n v="105"/>
    <n v="0.69999999999999807"/>
    <n v="21"/>
    <n v="0.46666666666666601"/>
    <n v="14"/>
    <n v="0.46666666666666679"/>
    <n v="16"/>
    <n v="1"/>
    <n v="0"/>
    <n v="1.3877787807814457E-16"/>
    <n v="0"/>
    <x v="6"/>
  </r>
  <r>
    <s v="CASTROL"/>
    <s v="DIWA3"/>
    <d v="2014-12-01T00:00:00"/>
    <s v="CON"/>
    <s v="O500"/>
    <x v="109"/>
    <d v="2013-04-10T00:00:00"/>
    <n v="587265"/>
    <n v="114499"/>
    <n v="0"/>
    <n v="1.6"/>
    <n v="0"/>
    <n v="11.6"/>
    <n v="6.9"/>
    <n v="37.799999999999997"/>
    <m/>
    <n v="-1"/>
    <s v="Oscura"/>
    <n v="85.3"/>
    <n v="58.8"/>
    <n v="9.5"/>
    <n v="3.2"/>
    <n v="9.8000000000000007"/>
    <n v="15.2"/>
    <n v="1.1000000000000001"/>
    <n v="0"/>
    <n v="0"/>
    <n v="47.6"/>
    <n v="22.5"/>
    <n v="0"/>
    <n v="85"/>
    <n v="0.28333333333333705"/>
    <n v="59"/>
    <n v="0.39333333333333037"/>
    <n v="10"/>
    <n v="0.22222222222222177"/>
    <n v="15"/>
    <n v="0.50000000000000011"/>
    <n v="10"/>
    <n v="0.66666666666666674"/>
    <n v="3"/>
    <n v="0.30000000000000016"/>
    <n v="0"/>
    <x v="7"/>
  </r>
  <r>
    <s v="CASTROL"/>
    <s v="DIWA3"/>
    <d v="2014-12-01T00:00:00"/>
    <s v="CON"/>
    <s v="O500"/>
    <x v="109"/>
    <d v="2012-12-13T00:00:00"/>
    <n v="556887"/>
    <n v="84121"/>
    <n v="0"/>
    <n v="0"/>
    <n v="0"/>
    <n v="12.5"/>
    <n v="6.8"/>
    <n v="36.5"/>
    <m/>
    <n v="-1"/>
    <s v="Oscura"/>
    <n v="66.8"/>
    <n v="1.1000000000000001"/>
    <n v="8.4"/>
    <n v="2"/>
    <n v="0"/>
    <n v="13.1"/>
    <n v="0.1"/>
    <n v="0"/>
    <n v="0"/>
    <n v="17.7"/>
    <n v="6.8"/>
    <n v="0.5"/>
    <n v="67"/>
    <n v="0.22333333333333688"/>
    <n v="1"/>
    <n v="6.6666666666641847E-3"/>
    <n v="0"/>
    <n v="-4.9266146717741321E-16"/>
    <n v="13"/>
    <n v="0.43333333333333346"/>
    <n v="8"/>
    <n v="0.53333333333333344"/>
    <n v="2"/>
    <n v="0.20000000000000015"/>
    <n v="0"/>
    <x v="8"/>
  </r>
  <r>
    <s v="CASTROL"/>
    <s v="DIWA3"/>
    <d v="2014-12-01T00:00:00"/>
    <s v="CON"/>
    <s v="O500"/>
    <x v="109"/>
    <d v="2012-12-10T00:00:00"/>
    <n v="555966"/>
    <n v="83200"/>
    <n v="0"/>
    <n v="0"/>
    <n v="0"/>
    <n v="9.8000000000000007"/>
    <n v="7"/>
    <n v="36.4"/>
    <m/>
    <n v="-1"/>
    <s v="Oscura"/>
    <n v="93.3"/>
    <n v="36.5"/>
    <n v="13.4"/>
    <n v="6"/>
    <n v="0.5"/>
    <n v="22.9"/>
    <n v="2.6"/>
    <n v="2.2999999999999998"/>
    <n v="0"/>
    <n v="198.7"/>
    <n v="45.8"/>
    <n v="6.9"/>
    <n v="93"/>
    <n v="0.31000000000000388"/>
    <n v="37"/>
    <n v="0.24666666666666398"/>
    <n v="1"/>
    <n v="2.222222222222173E-2"/>
    <n v="23"/>
    <n v="0.76666666666666672"/>
    <n v="13"/>
    <n v="0.8666666666666667"/>
    <n v="6"/>
    <n v="0.60000000000000009"/>
    <n v="0"/>
    <x v="9"/>
  </r>
  <r>
    <m/>
    <s v="DIWA3"/>
    <d v="2015-03-03T00:00:00"/>
    <s v="SIN"/>
    <s v="O500"/>
    <x v="110"/>
    <d v="2015-12-02T00:00:00"/>
    <n v="869003"/>
    <n v="74125"/>
    <n v="0"/>
    <n v="7"/>
    <m/>
    <n v="3"/>
    <n v="5.8"/>
    <m/>
    <m/>
    <n v="0.15"/>
    <m/>
    <n v="85"/>
    <n v="97"/>
    <n v="5"/>
    <n v="0"/>
    <n v="17"/>
    <n v="8"/>
    <n v="0"/>
    <n v="1"/>
    <n v="0"/>
    <n v="48"/>
    <n v="12"/>
    <n v="2"/>
    <n v="85"/>
    <n v="0.28333333333333705"/>
    <n v="97"/>
    <n v="0.64666666666666439"/>
    <n v="17"/>
    <n v="0.37777777777777721"/>
    <n v="8"/>
    <n v="0.26666666666666683"/>
    <n v="5"/>
    <n v="0.33333333333333348"/>
    <n v="0"/>
    <n v="1.3877787807814457E-16"/>
    <n v="1"/>
    <x v="0"/>
  </r>
  <r>
    <m/>
    <s v="DIWA3"/>
    <d v="2015-03-03T00:00:00"/>
    <s v="SIN"/>
    <s v="O500"/>
    <x v="110"/>
    <d v="2015-08-26T00:00:00"/>
    <n v="840337"/>
    <n v="44521"/>
    <n v="0"/>
    <n v="8"/>
    <m/>
    <n v="2"/>
    <n v="5.9"/>
    <m/>
    <m/>
    <n v="7.0000000000000007E-2"/>
    <m/>
    <n v="40"/>
    <n v="75"/>
    <n v="4"/>
    <n v="0"/>
    <n v="12"/>
    <n v="3"/>
    <n v="0"/>
    <n v="1"/>
    <n v="0"/>
    <n v="49"/>
    <n v="13"/>
    <n v="1"/>
    <n v="40"/>
    <n v="0.13333333333333705"/>
    <n v="75"/>
    <n v="0.49999999999999684"/>
    <n v="12"/>
    <n v="0.26666666666666622"/>
    <n v="3"/>
    <n v="0.1000000000000002"/>
    <n v="4"/>
    <n v="0.26666666666666683"/>
    <n v="0"/>
    <n v="1.3877787807814457E-16"/>
    <n v="0"/>
    <x v="1"/>
  </r>
  <r>
    <s v="SHELL"/>
    <s v="DIWA3"/>
    <d v="2015-03-03T00:00:00"/>
    <s v="CON"/>
    <s v="O500"/>
    <x v="110"/>
    <d v="2015-02-21T00:00:00"/>
    <n v="756845"/>
    <n v="11745"/>
    <n v="0"/>
    <n v="3"/>
    <m/>
    <n v="2"/>
    <n v="6.2539999999999996"/>
    <n v="28.93"/>
    <n v="1.3"/>
    <n v="0.03"/>
    <m/>
    <n v="44"/>
    <n v="32"/>
    <n v="11"/>
    <n v="0"/>
    <n v="4"/>
    <n v="3"/>
    <n v="0"/>
    <m/>
    <n v="0"/>
    <n v="30"/>
    <n v="2"/>
    <n v="0"/>
    <n v="44"/>
    <n v="0.14666666666667036"/>
    <n v="32"/>
    <n v="0.21333333333333071"/>
    <n v="4"/>
    <n v="8.8888888888888407E-2"/>
    <n v="3"/>
    <n v="0.1000000000000002"/>
    <n v="11"/>
    <n v="0.73333333333333339"/>
    <n v="0"/>
    <n v="1.3877787807814457E-16"/>
    <n v="0"/>
    <x v="2"/>
  </r>
  <r>
    <s v="CASTROL"/>
    <s v="DIWA3"/>
    <d v="2015-03-03T00:00:00"/>
    <s v="CON"/>
    <s v="O500"/>
    <x v="110"/>
    <d v="2014-12-17T00:00:00"/>
    <n v="738949"/>
    <n v="22624"/>
    <n v="0"/>
    <n v="3"/>
    <m/>
    <n v="1"/>
    <n v="6.3"/>
    <m/>
    <m/>
    <n v="0.1"/>
    <m/>
    <n v="74"/>
    <n v="70"/>
    <n v="5"/>
    <n v="1"/>
    <n v="6"/>
    <n v="9"/>
    <n v="0"/>
    <n v="0"/>
    <n v="1"/>
    <n v="44"/>
    <n v="9"/>
    <n v="0"/>
    <n v="74"/>
    <n v="0.24666666666667017"/>
    <n v="70"/>
    <n v="0.46666666666666357"/>
    <n v="6"/>
    <n v="0.13333333333333286"/>
    <n v="9"/>
    <n v="0.30000000000000016"/>
    <n v="5"/>
    <n v="0.33333333333333348"/>
    <n v="1"/>
    <n v="0.10000000000000014"/>
    <n v="0"/>
    <x v="3"/>
  </r>
  <r>
    <s v="CASTROL"/>
    <s v="DIWA3"/>
    <d v="2015-03-03T00:00:00"/>
    <s v="CON"/>
    <s v="O500"/>
    <x v="110"/>
    <d v="2014-08-29T00:00:00"/>
    <n v="709902"/>
    <n v="106702"/>
    <n v="0"/>
    <n v="4"/>
    <m/>
    <n v="6"/>
    <n v="6.9"/>
    <n v="35.799999999999997"/>
    <n v="1.1599999999999999"/>
    <n v="0.06"/>
    <m/>
    <n v="229"/>
    <n v="109"/>
    <n v="7"/>
    <n v="0"/>
    <n v="10"/>
    <n v="16"/>
    <n v="0"/>
    <n v="1"/>
    <n v="1"/>
    <n v="35"/>
    <n v="8"/>
    <n v="2"/>
    <n v="229"/>
    <n v="0.76333333333333575"/>
    <n v="109"/>
    <n v="0.72666666666666491"/>
    <n v="10"/>
    <n v="0.22222222222222177"/>
    <n v="16"/>
    <n v="0.53333333333333344"/>
    <n v="7"/>
    <n v="0.46666666666666679"/>
    <n v="0"/>
    <n v="1.3877787807814457E-16"/>
    <n v="0"/>
    <x v="4"/>
  </r>
  <r>
    <s v="CASTROL"/>
    <s v="DIWA3"/>
    <d v="2015-03-03T00:00:00"/>
    <s v="CON"/>
    <s v="O500"/>
    <x v="110"/>
    <d v="2014-04-21T00:00:00"/>
    <n v="671822"/>
    <n v="68622"/>
    <n v="0"/>
    <n v="4"/>
    <m/>
    <n v="4"/>
    <n v="7.2"/>
    <n v="36.799999999999997"/>
    <n v="0.1"/>
    <n v="0.09"/>
    <s v=""/>
    <n v="158"/>
    <n v="58"/>
    <n v="7"/>
    <n v="0"/>
    <n v="7"/>
    <n v="10"/>
    <n v="0"/>
    <n v="0"/>
    <n v="1"/>
    <n v="33"/>
    <n v="5"/>
    <n v="1"/>
    <n v="158"/>
    <n v="0.5266666666666715"/>
    <n v="58"/>
    <n v="0.38666666666666372"/>
    <n v="7"/>
    <n v="0.15555555555555509"/>
    <n v="10"/>
    <n v="0.33339999999999997"/>
    <n v="7"/>
    <n v="0.46666666666666679"/>
    <n v="0"/>
    <n v="1.3877787807814457E-16"/>
    <n v="0"/>
    <x v="5"/>
  </r>
  <r>
    <s v="CASTROL"/>
    <s v="DIWA3"/>
    <d v="2015-03-03T00:00:00"/>
    <s v="CON"/>
    <s v="O500"/>
    <x v="110"/>
    <d v="2013-11-25T00:00:00"/>
    <n v="633682"/>
    <n v="30482"/>
    <n v="0"/>
    <n v="6"/>
    <n v="0"/>
    <n v="4"/>
    <n v="7.2"/>
    <n v="37.4"/>
    <n v="0.2"/>
    <n v="0.1"/>
    <s v="Clara"/>
    <n v="95"/>
    <n v="62"/>
    <n v="11"/>
    <n v="0"/>
    <n v="11"/>
    <n v="12"/>
    <n v="0"/>
    <n v="0"/>
    <n v="0"/>
    <n v="36"/>
    <n v="10"/>
    <n v="1"/>
    <n v="95"/>
    <n v="0.31666666666667059"/>
    <n v="62"/>
    <n v="0.41333333333333033"/>
    <n v="11"/>
    <n v="0.24444444444444399"/>
    <n v="12"/>
    <n v="0.40000000000000013"/>
    <n v="11"/>
    <n v="0.73333333333333339"/>
    <n v="0"/>
    <n v="1.3877787807814457E-16"/>
    <n v="0"/>
    <x v="6"/>
  </r>
  <r>
    <s v="SHELL"/>
    <s v="DIWA3"/>
    <d v="2015-03-03T00:00:00"/>
    <s v="CON"/>
    <s v="O500"/>
    <x v="110"/>
    <d v="2013-10-04T00:00:00"/>
    <n v="604931"/>
    <n v="117312"/>
    <n v="0"/>
    <n v="4"/>
    <n v="0"/>
    <n v="24"/>
    <n v="7.2"/>
    <n v="37.5"/>
    <n v="0.1"/>
    <n v="0.1"/>
    <s v="Clara"/>
    <n v="90"/>
    <n v="59"/>
    <n v="11"/>
    <n v="0"/>
    <n v="8"/>
    <n v="9"/>
    <n v="1"/>
    <n v="0"/>
    <n v="0"/>
    <n v="30"/>
    <n v="30"/>
    <n v="2"/>
    <n v="90"/>
    <n v="0.30000000000000382"/>
    <n v="59"/>
    <n v="0.39333333333333037"/>
    <n v="8"/>
    <n v="0.17777777777777731"/>
    <n v="9"/>
    <n v="0.30000000000000016"/>
    <n v="11"/>
    <n v="0.73333333333333339"/>
    <n v="0"/>
    <n v="1.3877787807814457E-16"/>
    <n v="0"/>
    <x v="7"/>
  </r>
  <r>
    <s v="SHELL"/>
    <s v="DIWA3"/>
    <d v="2015-03-03T00:00:00"/>
    <s v="CON"/>
    <s v="O500"/>
    <x v="110"/>
    <d v="2013-06-17T00:00:00"/>
    <n v="574925"/>
    <n v="87306"/>
    <n v="0"/>
    <n v="34.6"/>
    <n v="0"/>
    <n v="11.5"/>
    <n v="8"/>
    <n v="38.799999999999997"/>
    <n v="0"/>
    <n v="-1"/>
    <s v="Oscura"/>
    <n v="136.19999999999999"/>
    <n v="67.599999999999994"/>
    <n v="5.8"/>
    <n v="3"/>
    <n v="8.4"/>
    <n v="12"/>
    <n v="0.7"/>
    <n v="0"/>
    <n v="0"/>
    <n v="74.900000000000006"/>
    <n v="17.2"/>
    <n v="4.5"/>
    <n v="136"/>
    <n v="0.45333333333333814"/>
    <n v="68"/>
    <n v="0.45333333333333026"/>
    <n v="8"/>
    <n v="0.17777777777777731"/>
    <n v="12"/>
    <n v="0.40000000000000013"/>
    <n v="6"/>
    <n v="0.40000000000000013"/>
    <n v="3"/>
    <n v="0.30000000000000016"/>
    <n v="0"/>
    <x v="8"/>
  </r>
  <r>
    <s v="SHELL"/>
    <s v="DIWA3"/>
    <d v="2015-03-03T00:00:00"/>
    <s v="CON"/>
    <s v="O500"/>
    <x v="110"/>
    <d v="2013-03-19T00:00:00"/>
    <n v="547310"/>
    <n v="59691"/>
    <n v="0"/>
    <n v="1.4"/>
    <n v="0"/>
    <n v="10.9"/>
    <n v="6.8"/>
    <n v="39.200000000000003"/>
    <m/>
    <n v="-1"/>
    <s v="Oscura"/>
    <n v="70.5"/>
    <n v="42.4"/>
    <n v="4.5999999999999996"/>
    <n v="1.7"/>
    <n v="6.8"/>
    <n v="6.9"/>
    <n v="0.8"/>
    <n v="0"/>
    <n v="0"/>
    <n v="47.5"/>
    <n v="25.1"/>
    <n v="1"/>
    <n v="71"/>
    <n v="0.23666666666667019"/>
    <n v="42"/>
    <n v="0.27999999999999725"/>
    <n v="7"/>
    <n v="0.15555555555555509"/>
    <n v="7"/>
    <n v="0.2333333333333335"/>
    <n v="5"/>
    <n v="0.33333333333333348"/>
    <n v="2"/>
    <n v="0.20000000000000015"/>
    <n v="0"/>
    <x v="9"/>
  </r>
  <r>
    <s v="SHELL"/>
    <s v="DIWA3"/>
    <d v="2015-03-03T00:00:00"/>
    <s v="CON"/>
    <s v="O500"/>
    <x v="110"/>
    <d v="2012-11-26T00:00:00"/>
    <n v="514448"/>
    <n v="26829"/>
    <n v="0"/>
    <n v="0"/>
    <n v="0.1"/>
    <n v="8.8000000000000007"/>
    <n v="7"/>
    <n v="40.5"/>
    <m/>
    <n v="0"/>
    <s v="Oscura"/>
    <n v="56.9"/>
    <n v="4.9000000000000004"/>
    <n v="2.8"/>
    <n v="0"/>
    <n v="8.6"/>
    <n v="11.5"/>
    <n v="0.9"/>
    <n v="2.9"/>
    <n v="0"/>
    <n v="13.1"/>
    <n v="20.399999999999999"/>
    <n v="0.4"/>
    <n v="57"/>
    <n v="0.19000000000000361"/>
    <n v="5"/>
    <n v="3.3333333333330856E-2"/>
    <n v="9"/>
    <n v="0.19999999999999954"/>
    <n v="12"/>
    <n v="0.40000000000000013"/>
    <n v="3"/>
    <n v="0.20000000000000018"/>
    <n v="0"/>
    <n v="1.3877787807814457E-16"/>
    <n v="0"/>
    <x v="10"/>
  </r>
  <r>
    <m/>
    <s v="DIWA3"/>
    <d v="2011-10-29T00:00:00"/>
    <s v="SIN"/>
    <s v="O500"/>
    <x v="111"/>
    <d v="2015-10-10T00:00:00"/>
    <n v="844581"/>
    <n v="81927"/>
    <n v="0"/>
    <n v="6"/>
    <m/>
    <n v="2"/>
    <n v="6"/>
    <m/>
    <m/>
    <n v="0.21"/>
    <m/>
    <n v="196"/>
    <n v="166"/>
    <n v="6"/>
    <n v="1"/>
    <n v="18"/>
    <n v="10"/>
    <n v="1"/>
    <n v="2"/>
    <n v="0"/>
    <n v="32"/>
    <n v="5"/>
    <n v="1"/>
    <n v="196"/>
    <n v="0.65333333333333687"/>
    <n v="166"/>
    <n v="1"/>
    <n v="18"/>
    <n v="0.39999999999999941"/>
    <n v="10"/>
    <n v="0.33339999999999997"/>
    <n v="6"/>
    <n v="0.40000000000000013"/>
    <n v="1"/>
    <n v="0.10000000000000014"/>
    <n v="1"/>
    <x v="0"/>
  </r>
  <r>
    <m/>
    <s v="DIWA3"/>
    <d v="2011-10-29T00:00:00"/>
    <s v="SIN"/>
    <s v="O500"/>
    <x v="111"/>
    <d v="2015-05-22T00:00:00"/>
    <n v="810350"/>
    <n v="47696"/>
    <n v="0"/>
    <n v="3"/>
    <m/>
    <n v="1"/>
    <n v="6.2"/>
    <m/>
    <m/>
    <n v="0.35"/>
    <m/>
    <n v="166"/>
    <n v="113"/>
    <n v="5"/>
    <n v="1"/>
    <n v="12"/>
    <n v="11"/>
    <n v="2"/>
    <n v="1"/>
    <n v="0"/>
    <n v="38"/>
    <n v="7"/>
    <n v="1"/>
    <n v="166"/>
    <n v="0.5533333333333379"/>
    <n v="113"/>
    <n v="0.75333333333333174"/>
    <n v="12"/>
    <n v="0.26666666666666622"/>
    <n v="11"/>
    <n v="0.36666666666666681"/>
    <n v="5"/>
    <n v="0.33333333333333348"/>
    <n v="1"/>
    <n v="0.10000000000000014"/>
    <n v="0"/>
    <x v="1"/>
  </r>
  <r>
    <s v="CASTROL"/>
    <s v="DIWA3"/>
    <d v="2011-10-29T00:00:00"/>
    <s v="SIN"/>
    <s v="O500"/>
    <x v="111"/>
    <d v="2015-02-17T00:00:00"/>
    <n v="761162"/>
    <n v="74751"/>
    <n v="0"/>
    <n v="6"/>
    <m/>
    <n v="4"/>
    <n v="5.9080000000000004"/>
    <n v="27.98"/>
    <n v="1.33"/>
    <n v="0.66"/>
    <m/>
    <n v="128"/>
    <n v="106"/>
    <n v="7"/>
    <n v="1"/>
    <n v="33"/>
    <n v="12"/>
    <n v="0"/>
    <m/>
    <n v="1"/>
    <n v="33"/>
    <n v="5"/>
    <n v="1"/>
    <n v="128"/>
    <n v="0.4266666666666713"/>
    <n v="106"/>
    <n v="0.70666666666666478"/>
    <n v="33"/>
    <n v="0.73333333333333295"/>
    <n v="12"/>
    <n v="0.40000000000000013"/>
    <n v="7"/>
    <n v="0.46666666666666679"/>
    <n v="1"/>
    <n v="0.10000000000000014"/>
    <n v="0"/>
    <x v="2"/>
  </r>
  <r>
    <s v="CASTROL"/>
    <s v="DIWA3"/>
    <d v="2011-10-29T00:00:00"/>
    <s v="SIN"/>
    <s v="O500"/>
    <x v="111"/>
    <d v="2014-12-08T00:00:00"/>
    <n v="740886"/>
    <n v="54475"/>
    <n v="0"/>
    <n v="5"/>
    <m/>
    <n v="3"/>
    <n v="6"/>
    <m/>
    <m/>
    <n v="0.63"/>
    <m/>
    <n v="104"/>
    <n v="97"/>
    <n v="9"/>
    <n v="0"/>
    <n v="11"/>
    <n v="12"/>
    <n v="1"/>
    <n v="2"/>
    <n v="1"/>
    <n v="31"/>
    <n v="8"/>
    <n v="1"/>
    <n v="104"/>
    <n v="0.34666666666667079"/>
    <n v="97"/>
    <n v="0.64666666666666439"/>
    <n v="11"/>
    <n v="0.24444444444444399"/>
    <n v="12"/>
    <n v="0.40000000000000013"/>
    <n v="9"/>
    <n v="0.60000000000000009"/>
    <n v="0"/>
    <n v="1.3877787807814457E-16"/>
    <n v="0"/>
    <x v="3"/>
  </r>
  <r>
    <s v="CASTROL"/>
    <s v="DIWA3"/>
    <d v="2011-10-29T00:00:00"/>
    <s v="SIN"/>
    <s v="O500"/>
    <x v="111"/>
    <d v="2014-11-18T00:00:00"/>
    <n v="735102"/>
    <n v="48691"/>
    <n v="0"/>
    <n v="2"/>
    <m/>
    <n v="2"/>
    <n v="5.9"/>
    <m/>
    <m/>
    <n v="0.28000000000000003"/>
    <m/>
    <n v="102"/>
    <n v="53"/>
    <n v="4"/>
    <n v="0"/>
    <n v="8"/>
    <n v="12"/>
    <n v="0"/>
    <n v="0"/>
    <n v="1"/>
    <n v="26"/>
    <n v="6"/>
    <n v="1"/>
    <n v="102"/>
    <n v="0.34000000000000408"/>
    <n v="53"/>
    <n v="0.35333333333333045"/>
    <n v="8"/>
    <n v="0.17777777777777731"/>
    <n v="12"/>
    <n v="0.40000000000000013"/>
    <n v="4"/>
    <n v="0.26666666666666683"/>
    <n v="0"/>
    <n v="1.3877787807814457E-16"/>
    <n v="0"/>
    <x v="4"/>
  </r>
  <r>
    <s v="CASTROL"/>
    <s v="DIWA3"/>
    <d v="2011-10-29T00:00:00"/>
    <s v="SIN"/>
    <s v="O500"/>
    <x v="111"/>
    <d v="2014-04-03T00:00:00"/>
    <n v="666678"/>
    <n v="34405"/>
    <n v="0"/>
    <n v="3"/>
    <m/>
    <n v="4"/>
    <n v="6.2"/>
    <s v=""/>
    <s v=""/>
    <n v="0.68"/>
    <s v=""/>
    <n v="95"/>
    <n v="60"/>
    <n v="5"/>
    <n v="0"/>
    <n v="11"/>
    <n v="11"/>
    <n v="1"/>
    <n v="1"/>
    <n v="1"/>
    <n v="27"/>
    <n v="8"/>
    <n v="1"/>
    <n v="95"/>
    <n v="0.31666666666667059"/>
    <n v="60"/>
    <n v="0.39999999999999702"/>
    <n v="11"/>
    <n v="0.24444444444444399"/>
    <n v="11"/>
    <n v="0.36666666666666681"/>
    <n v="5"/>
    <n v="0.33333333333333348"/>
    <n v="0"/>
    <n v="1.3877787807814457E-16"/>
    <n v="0"/>
    <x v="5"/>
  </r>
  <r>
    <s v="CASTROL"/>
    <s v="DIWA3"/>
    <d v="2011-10-29T00:00:00"/>
    <s v="SIN"/>
    <s v="O500"/>
    <x v="111"/>
    <d v="2014-03-26T00:00:00"/>
    <n v="664198"/>
    <n v="31925"/>
    <n v="0"/>
    <n v="3"/>
    <m/>
    <n v="5"/>
    <n v="6.2"/>
    <m/>
    <m/>
    <n v="0.77"/>
    <m/>
    <n v="162"/>
    <n v="68"/>
    <n v="7"/>
    <n v="0"/>
    <n v="13"/>
    <n v="14"/>
    <n v="0"/>
    <n v="0"/>
    <n v="2"/>
    <n v="29"/>
    <n v="9"/>
    <n v="2"/>
    <n v="162"/>
    <n v="0.5400000000000047"/>
    <n v="68"/>
    <n v="0.45333333333333026"/>
    <n v="13"/>
    <n v="0.28888888888888842"/>
    <n v="14"/>
    <n v="0.46666666666666679"/>
    <n v="7"/>
    <n v="0.46666666666666679"/>
    <n v="0"/>
    <n v="1.3877787807814457E-16"/>
    <n v="0"/>
    <x v="6"/>
  </r>
  <r>
    <s v="SHELL"/>
    <s v="DIWA3"/>
    <d v="2011-10-29T00:00:00"/>
    <s v="SIN"/>
    <s v="O500"/>
    <x v="111"/>
    <d v="2013-08-15T00:00:00"/>
    <n v="603200"/>
    <n v="139005"/>
    <n v="0"/>
    <n v="6"/>
    <n v="-1"/>
    <n v="10"/>
    <n v="7.1"/>
    <n v="36.9"/>
    <n v="1"/>
    <n v="0.1"/>
    <s v="Clara"/>
    <n v="204"/>
    <n v="88"/>
    <n v="16"/>
    <n v="0"/>
    <n v="17"/>
    <n v="14"/>
    <n v="1"/>
    <n v="0"/>
    <n v="-1"/>
    <n v="40"/>
    <n v="11"/>
    <n v="2"/>
    <n v="204"/>
    <n v="0.68000000000000327"/>
    <n v="88"/>
    <n v="0.58666666666666401"/>
    <n v="17"/>
    <n v="0.37777777777777721"/>
    <n v="14"/>
    <n v="0.46666666666666679"/>
    <n v="16"/>
    <n v="1"/>
    <n v="0"/>
    <n v="1.3877787807814457E-16"/>
    <n v="0"/>
    <x v="7"/>
  </r>
  <r>
    <s v="SHELL"/>
    <s v="DIWA3"/>
    <d v="2011-10-29T00:00:00"/>
    <s v="SIN"/>
    <s v="O500"/>
    <x v="111"/>
    <d v="2013-06-25T00:00:00"/>
    <n v="588399"/>
    <n v="124204"/>
    <n v="0"/>
    <n v="4"/>
    <n v="-1"/>
    <n v="13"/>
    <n v="7.1"/>
    <n v="37.6"/>
    <n v="0.6"/>
    <n v="0.1"/>
    <s v="Clara"/>
    <n v="216"/>
    <n v="94"/>
    <n v="21"/>
    <n v="0"/>
    <n v="12"/>
    <n v="13"/>
    <n v="0"/>
    <n v="1"/>
    <n v="-1"/>
    <n v="42"/>
    <n v="9"/>
    <n v="2"/>
    <n v="216"/>
    <n v="0.72000000000000286"/>
    <n v="94"/>
    <n v="0.62666666666666426"/>
    <n v="12"/>
    <n v="0.26666666666666622"/>
    <n v="13"/>
    <n v="0.43333333333333346"/>
    <n v="21"/>
    <n v="1"/>
    <n v="0"/>
    <n v="1.3877787807814457E-16"/>
    <n v="0"/>
    <x v="8"/>
  </r>
  <r>
    <s v="CASTROL"/>
    <s v="DIWA3"/>
    <d v="2011-10-29T00:00:00"/>
    <s v="SIN"/>
    <s v="O500"/>
    <x v="111"/>
    <d v="2013-03-15T00:00:00"/>
    <n v="559527"/>
    <n v="95332"/>
    <n v="0"/>
    <n v="1.3"/>
    <n v="0"/>
    <n v="14.9"/>
    <n v="6.7"/>
    <n v="37.200000000000003"/>
    <m/>
    <n v="-1"/>
    <s v="Oscura"/>
    <n v="117.4"/>
    <n v="65"/>
    <n v="13.2"/>
    <n v="1.3"/>
    <n v="10.199999999999999"/>
    <n v="9.6999999999999993"/>
    <n v="1"/>
    <n v="0"/>
    <n v="0"/>
    <n v="53.2"/>
    <n v="31.2"/>
    <n v="1.6"/>
    <n v="117"/>
    <n v="0.3900000000000044"/>
    <n v="65"/>
    <n v="0.4333333333333303"/>
    <n v="10"/>
    <n v="0.22222222222222177"/>
    <n v="10"/>
    <n v="0.33339999999999997"/>
    <n v="13"/>
    <n v="0.8666666666666667"/>
    <n v="1"/>
    <n v="0.10000000000000014"/>
    <n v="0"/>
    <x v="9"/>
  </r>
  <r>
    <s v="CASTROL"/>
    <s v="DIWA3"/>
    <d v="2011-10-29T00:00:00"/>
    <s v="SIN"/>
    <s v="O500"/>
    <x v="111"/>
    <d v="2012-11-29T00:00:00"/>
    <n v="527769"/>
    <n v="63574"/>
    <n v="0"/>
    <n v="0"/>
    <n v="0"/>
    <n v="16.3"/>
    <n v="7.2"/>
    <n v="37.4"/>
    <m/>
    <n v="-1"/>
    <s v="Oscura"/>
    <n v="112.3"/>
    <n v="41.4"/>
    <n v="11.1"/>
    <n v="3.6"/>
    <n v="3.7"/>
    <n v="26.7"/>
    <n v="1.3"/>
    <n v="0.9"/>
    <n v="0"/>
    <n v="85.6"/>
    <n v="36.4"/>
    <n v="7.3"/>
    <n v="112"/>
    <n v="0.37333333333333762"/>
    <n v="41"/>
    <n v="0.2733333333333306"/>
    <n v="4"/>
    <n v="8.8888888888888407E-2"/>
    <n v="27"/>
    <n v="0.9"/>
    <n v="11"/>
    <n v="0.73333333333333339"/>
    <n v="4"/>
    <n v="0.40000000000000013"/>
    <n v="0"/>
    <x v="10"/>
  </r>
  <r>
    <m/>
    <s v="DIWA3"/>
    <d v="2012-03-19T00:00:00"/>
    <s v="SIN"/>
    <s v="O500"/>
    <x v="112"/>
    <d v="2015-08-27T00:00:00"/>
    <n v="785041"/>
    <n v="3235"/>
    <n v="0"/>
    <n v="5"/>
    <m/>
    <n v="4"/>
    <n v="7.1"/>
    <m/>
    <m/>
    <n v="0.04"/>
    <m/>
    <n v="50"/>
    <n v="34"/>
    <n v="1"/>
    <n v="0"/>
    <n v="3"/>
    <n v="6"/>
    <n v="1"/>
    <n v="0"/>
    <n v="0"/>
    <n v="60"/>
    <n v="2"/>
    <n v="1"/>
    <n v="50"/>
    <n v="0.16666666666667032"/>
    <n v="34"/>
    <n v="0.22666666666666402"/>
    <n v="3"/>
    <n v="6.666666666666618E-2"/>
    <n v="6"/>
    <n v="0.20000000000000018"/>
    <n v="1"/>
    <n v="6.666666666666686E-2"/>
    <n v="0"/>
    <n v="1.3877787807814457E-16"/>
    <n v="1"/>
    <x v="0"/>
  </r>
  <r>
    <m/>
    <s v="DIWA3"/>
    <d v="2012-03-19T00:00:00"/>
    <s v="SIN"/>
    <s v="O500"/>
    <x v="112"/>
    <d v="2015-08-13T00:00:00"/>
    <n v="781896"/>
    <n v="85148"/>
    <n v="0"/>
    <n v="5"/>
    <m/>
    <n v="4"/>
    <n v="5.8"/>
    <m/>
    <m/>
    <n v="0.05"/>
    <m/>
    <n v="281"/>
    <n v="109"/>
    <n v="7"/>
    <n v="0"/>
    <n v="11"/>
    <n v="20"/>
    <n v="0"/>
    <n v="1"/>
    <n v="1"/>
    <n v="41"/>
    <n v="5"/>
    <n v="1"/>
    <n v="281"/>
    <n v="0.93666666666666731"/>
    <n v="109"/>
    <n v="0.72666666666666491"/>
    <n v="11"/>
    <n v="0.24444444444444399"/>
    <n v="20"/>
    <n v="0.66666666666666674"/>
    <n v="7"/>
    <n v="0.46666666666666679"/>
    <n v="0"/>
    <n v="1.3877787807814457E-16"/>
    <n v="0"/>
    <x v="1"/>
  </r>
  <r>
    <s v="CASTROL"/>
    <s v="DIWA3"/>
    <d v="2012-03-19T00:00:00"/>
    <s v="SIN"/>
    <s v="O500"/>
    <x v="112"/>
    <d v="2015-02-19T00:00:00"/>
    <n v="765645"/>
    <n v="73458"/>
    <n v="0"/>
    <n v="4"/>
    <m/>
    <n v="3"/>
    <n v="6.03"/>
    <n v="28.65"/>
    <n v="1.25"/>
    <n v="0.35"/>
    <m/>
    <n v="116"/>
    <n v="56"/>
    <n v="10"/>
    <n v="0"/>
    <n v="10"/>
    <n v="7"/>
    <n v="0"/>
    <m/>
    <n v="1"/>
    <n v="30"/>
    <n v="4"/>
    <n v="1"/>
    <n v="116"/>
    <n v="0.38666666666667104"/>
    <n v="56"/>
    <n v="0.37333333333333041"/>
    <n v="10"/>
    <n v="0.22222222222222177"/>
    <n v="7"/>
    <n v="0.2333333333333335"/>
    <n v="10"/>
    <n v="0.66666666666666674"/>
    <n v="0"/>
    <n v="1.3877787807814457E-16"/>
    <n v="0"/>
    <x v="2"/>
  </r>
  <r>
    <s v="CASTROL"/>
    <s v="DIWA3"/>
    <d v="2012-03-19T00:00:00"/>
    <s v="SIN"/>
    <s v="O500"/>
    <x v="112"/>
    <d v="2014-12-08T00:00:00"/>
    <n v="744683"/>
    <n v="52496"/>
    <n v="0"/>
    <n v="3"/>
    <m/>
    <n v="2"/>
    <n v="6.1"/>
    <m/>
    <m/>
    <n v="0.37"/>
    <m/>
    <n v="176"/>
    <n v="53"/>
    <n v="16"/>
    <n v="0"/>
    <n v="9"/>
    <n v="13"/>
    <n v="0"/>
    <n v="0"/>
    <n v="1"/>
    <n v="30"/>
    <n v="6"/>
    <n v="1"/>
    <n v="176"/>
    <n v="0.58666666666667089"/>
    <n v="53"/>
    <n v="0.35333333333333045"/>
    <n v="9"/>
    <n v="0.19999999999999954"/>
    <n v="13"/>
    <n v="0.43333333333333346"/>
    <n v="16"/>
    <n v="1"/>
    <n v="0"/>
    <n v="1.3877787807814457E-16"/>
    <n v="0"/>
    <x v="3"/>
  </r>
  <r>
    <s v="Shell ATF VM Plus"/>
    <s v="DIWA3"/>
    <d v="2012-03-19T00:00:00"/>
    <s v="SIN"/>
    <s v="O500"/>
    <x v="112"/>
    <d v="2014-04-11T00:00:00"/>
    <n v="675667"/>
    <n v="31437"/>
    <n v="0"/>
    <n v="4"/>
    <m/>
    <n v="5"/>
    <n v="6.3"/>
    <s v=""/>
    <s v=""/>
    <n v="0.84"/>
    <s v=""/>
    <n v="99"/>
    <n v="59"/>
    <n v="22"/>
    <n v="0"/>
    <n v="12"/>
    <n v="11"/>
    <n v="0"/>
    <n v="0"/>
    <n v="1"/>
    <n v="31"/>
    <n v="8"/>
    <n v="1"/>
    <n v="99"/>
    <n v="0.33000000000000401"/>
    <n v="59"/>
    <n v="0.39333333333333037"/>
    <n v="12"/>
    <n v="0.26666666666666622"/>
    <n v="11"/>
    <n v="0.36666666666666681"/>
    <n v="22"/>
    <n v="1"/>
    <n v="0"/>
    <n v="1.3877787807814457E-16"/>
    <n v="0"/>
    <x v="4"/>
  </r>
  <r>
    <s v="SHELL"/>
    <s v="DIWA3"/>
    <d v="2012-03-19T00:00:00"/>
    <s v="SIN"/>
    <s v="O500"/>
    <x v="112"/>
    <d v="2013-12-16T00:00:00"/>
    <n v="632273"/>
    <n v="181083"/>
    <n v="0"/>
    <n v="4"/>
    <n v="0"/>
    <n v="14"/>
    <n v="7"/>
    <n v="36.799999999999997"/>
    <n v="1"/>
    <n v="0.1"/>
    <s v="Clara"/>
    <n v="223"/>
    <n v="119"/>
    <n v="14"/>
    <n v="0"/>
    <n v="20"/>
    <n v="16"/>
    <n v="0"/>
    <n v="1"/>
    <n v="0"/>
    <n v="44"/>
    <n v="23"/>
    <n v="5"/>
    <n v="223"/>
    <n v="0.74333333333333595"/>
    <n v="119"/>
    <n v="0.793333333333332"/>
    <n v="20"/>
    <n v="0.44444444444444381"/>
    <n v="16"/>
    <n v="0.53333333333333344"/>
    <n v="14"/>
    <n v="0.93333333333333335"/>
    <n v="0"/>
    <n v="1.3877787807814457E-16"/>
    <n v="0"/>
    <x v="5"/>
  </r>
  <r>
    <s v="SHELL"/>
    <s v="DIWA3"/>
    <d v="2012-03-19T00:00:00"/>
    <s v="SIN"/>
    <s v="O500"/>
    <x v="112"/>
    <d v="2013-08-15T00:00:00"/>
    <n v="592168"/>
    <n v="140978"/>
    <n v="0"/>
    <n v="5"/>
    <n v="-1"/>
    <n v="20"/>
    <n v="7.1"/>
    <n v="36.799999999999997"/>
    <n v="0.3"/>
    <n v="0.1"/>
    <s v="Clara"/>
    <n v="212"/>
    <n v="89"/>
    <n v="22"/>
    <n v="0"/>
    <n v="19"/>
    <n v="15"/>
    <n v="1"/>
    <n v="1"/>
    <n v="-1"/>
    <n v="53"/>
    <n v="26"/>
    <n v="7"/>
    <n v="212"/>
    <n v="0.70666666666666966"/>
    <n v="89"/>
    <n v="0.59333333333333071"/>
    <n v="19"/>
    <n v="0.42222222222222161"/>
    <n v="15"/>
    <n v="0.50000000000000011"/>
    <n v="22"/>
    <n v="1"/>
    <n v="0"/>
    <n v="1.3877787807814457E-16"/>
    <n v="0"/>
    <x v="6"/>
  </r>
  <r>
    <s v="SHELL"/>
    <s v="DIWA3"/>
    <d v="2012-03-19T00:00:00"/>
    <s v="SIN"/>
    <s v="O500"/>
    <x v="112"/>
    <d v="2013-05-09T00:00:00"/>
    <n v="561375"/>
    <n v="110185"/>
    <n v="0"/>
    <n v="1.5"/>
    <n v="0"/>
    <n v="31.6"/>
    <n v="6.8"/>
    <n v="37.700000000000003"/>
    <m/>
    <n v="-1"/>
    <s v="Oscura"/>
    <n v="135.69999999999999"/>
    <n v="57.1"/>
    <n v="15.2"/>
    <n v="3.3"/>
    <n v="17.2"/>
    <n v="17.7"/>
    <n v="0.8"/>
    <n v="0"/>
    <n v="0"/>
    <n v="62.9"/>
    <n v="31.4"/>
    <n v="5.7"/>
    <n v="136"/>
    <n v="0.45333333333333814"/>
    <n v="57"/>
    <n v="0.37999999999999706"/>
    <n v="17"/>
    <n v="0.37777777777777721"/>
    <n v="18"/>
    <n v="0.60000000000000009"/>
    <n v="15"/>
    <n v="1"/>
    <n v="3"/>
    <n v="0.30000000000000016"/>
    <n v="0"/>
    <x v="7"/>
  </r>
  <r>
    <s v="CASTROL"/>
    <s v="DIWA3"/>
    <d v="2012-03-19T00:00:00"/>
    <s v="SIN"/>
    <s v="O500"/>
    <x v="112"/>
    <d v="2013-01-29T00:00:00"/>
    <n v="530808"/>
    <n v="79618"/>
    <n v="0"/>
    <n v="0"/>
    <n v="0"/>
    <n v="26"/>
    <n v="6.7"/>
    <n v="36.5"/>
    <m/>
    <n v="-1"/>
    <s v="Oscura"/>
    <n v="55.9"/>
    <n v="31.5"/>
    <n v="10.3"/>
    <n v="1.1000000000000001"/>
    <n v="15.1"/>
    <n v="13.9"/>
    <n v="1.1000000000000001"/>
    <n v="0"/>
    <n v="0"/>
    <n v="107.2"/>
    <n v="36.700000000000003"/>
    <n v="6.3"/>
    <n v="56"/>
    <n v="0.18666666666667028"/>
    <n v="32"/>
    <n v="0.21333333333333071"/>
    <n v="15"/>
    <n v="0.33333333333333282"/>
    <n v="14"/>
    <n v="0.46666666666666679"/>
    <n v="10"/>
    <n v="0.66666666666666674"/>
    <n v="1"/>
    <n v="0.10000000000000014"/>
    <n v="0"/>
    <x v="8"/>
  </r>
  <r>
    <s v="CASTROL"/>
    <s v="DIWA3"/>
    <d v="2012-03-19T00:00:00"/>
    <s v="SIN"/>
    <s v="O500"/>
    <x v="112"/>
    <d v="2013-01-09T00:00:00"/>
    <n v="526046"/>
    <n v="182081"/>
    <n v="0"/>
    <n v="0"/>
    <n v="0"/>
    <n v="32.6"/>
    <n v="7.8"/>
    <n v="38.299999999999997"/>
    <m/>
    <n v="-1"/>
    <s v="Oscura"/>
    <n v="85.8"/>
    <n v="2.4"/>
    <n v="12.3"/>
    <n v="0.3"/>
    <n v="2.6"/>
    <n v="22.1"/>
    <n v="1.3"/>
    <n v="0.9"/>
    <n v="0"/>
    <n v="198.6"/>
    <n v="65.599999999999994"/>
    <n v="43.6"/>
    <n v="86"/>
    <n v="0.2866666666666704"/>
    <n v="2"/>
    <n v="1.3333333333330852E-2"/>
    <n v="3"/>
    <n v="6.666666666666618E-2"/>
    <n v="22"/>
    <n v="0.73333333333333339"/>
    <n v="12"/>
    <n v="0.8"/>
    <n v="0"/>
    <n v="1.3877787807814457E-16"/>
    <n v="0"/>
    <x v="9"/>
  </r>
  <r>
    <s v="CASTROL"/>
    <s v="DIWA3"/>
    <d v="2012-03-19T00:00:00"/>
    <s v="SIN"/>
    <s v="O500"/>
    <x v="112"/>
    <d v="2012-08-16T00:00:00"/>
    <n v="487580"/>
    <n v="36390"/>
    <n v="0"/>
    <n v="0"/>
    <n v="0"/>
    <n v="34.6"/>
    <n v="6.8"/>
    <n v="37"/>
    <m/>
    <n v="-1"/>
    <s v="Oscura"/>
    <n v="59.4"/>
    <n v="41.2"/>
    <n v="10.9"/>
    <n v="0.8"/>
    <n v="7"/>
    <n v="12.9"/>
    <n v="1.8"/>
    <n v="0.2"/>
    <n v="0"/>
    <n v="194.6"/>
    <n v="38.9"/>
    <n v="2"/>
    <n v="59"/>
    <n v="0.19666666666667026"/>
    <n v="41"/>
    <n v="0.2733333333333306"/>
    <n v="7"/>
    <n v="0.15555555555555509"/>
    <n v="13"/>
    <n v="0.43333333333333346"/>
    <n v="11"/>
    <n v="0.73333333333333339"/>
    <n v="1"/>
    <n v="0.10000000000000014"/>
    <n v="0"/>
    <x v="10"/>
  </r>
  <r>
    <s v="CASTROL"/>
    <s v="DIWA3"/>
    <d v="2012-02-13T00:00:00"/>
    <s v="SIN"/>
    <s v="O500"/>
    <x v="113"/>
    <d v="2016-02-16T00:00:00"/>
    <n v="852663"/>
    <n v="29989"/>
    <n v="0"/>
    <n v="7"/>
    <m/>
    <n v="15"/>
    <n v="7.1"/>
    <m/>
    <m/>
    <n v="0"/>
    <s v="Clara"/>
    <n v="59"/>
    <n v="44"/>
    <n v="1"/>
    <n v="0"/>
    <n v="7"/>
    <n v="9"/>
    <n v="1"/>
    <n v="0"/>
    <n v="1"/>
    <n v="35"/>
    <n v="5"/>
    <n v="1"/>
    <n v="59"/>
    <n v="0.19666666666667026"/>
    <n v="44"/>
    <n v="0.29333333333333056"/>
    <n v="7"/>
    <n v="0.15555555555555509"/>
    <n v="9"/>
    <n v="0.30000000000000016"/>
    <n v="1"/>
    <n v="6.666666666666686E-2"/>
    <n v="0"/>
    <n v="1.3877787807814457E-16"/>
    <n v="1"/>
    <x v="0"/>
  </r>
  <r>
    <m/>
    <s v="DIWA3"/>
    <d v="2012-02-13T00:00:00"/>
    <s v="SIN"/>
    <s v="O500"/>
    <x v="113"/>
    <d v="2015-08-26T00:00:00"/>
    <n v="807865"/>
    <n v="1844"/>
    <n v="0"/>
    <n v="5"/>
    <m/>
    <n v="5"/>
    <n v="6.8"/>
    <m/>
    <m/>
    <n v="0.78"/>
    <m/>
    <n v="25"/>
    <n v="25"/>
    <n v="2"/>
    <n v="0"/>
    <n v="1"/>
    <n v="4"/>
    <n v="0"/>
    <n v="0"/>
    <n v="0"/>
    <n v="89"/>
    <n v="2"/>
    <n v="1"/>
    <n v="25"/>
    <n v="8.3333333333337145E-2"/>
    <n v="25"/>
    <n v="0.16666666666666413"/>
    <n v="1"/>
    <n v="2.222222222222173E-2"/>
    <n v="4"/>
    <n v="0.13333333333333353"/>
    <n v="2"/>
    <n v="0.13333333333333353"/>
    <n v="0"/>
    <n v="1.3877787807814457E-16"/>
    <n v="0"/>
    <x v="1"/>
  </r>
  <r>
    <m/>
    <s v="DIWA3"/>
    <d v="2012-02-13T00:00:00"/>
    <s v="SIN"/>
    <s v="O500"/>
    <x v="113"/>
    <d v="2015-08-13T00:00:00"/>
    <n v="806011"/>
    <n v="84719"/>
    <n v="0"/>
    <n v="4"/>
    <m/>
    <n v="2"/>
    <n v="6.1"/>
    <m/>
    <m/>
    <n v="0.4"/>
    <m/>
    <n v="63"/>
    <n v="99"/>
    <n v="5"/>
    <n v="1"/>
    <n v="6"/>
    <n v="6"/>
    <n v="0"/>
    <n v="1"/>
    <n v="0"/>
    <n v="35"/>
    <n v="5"/>
    <n v="1"/>
    <n v="63"/>
    <n v="0.21000000000000357"/>
    <n v="99"/>
    <n v="0.6"/>
    <n v="6"/>
    <n v="0.13333333333333286"/>
    <n v="6"/>
    <n v="0.20000000000000018"/>
    <n v="5"/>
    <n v="0.33333333333333348"/>
    <n v="1"/>
    <n v="0.10000000000000014"/>
    <n v="0"/>
    <x v="2"/>
  </r>
  <r>
    <m/>
    <s v="DIWA3"/>
    <d v="2012-02-13T00:00:00"/>
    <s v="SIN"/>
    <s v="O500"/>
    <x v="113"/>
    <d v="2015-06-09T00:00:00"/>
    <n v="792693"/>
    <n v="45678"/>
    <n v="0"/>
    <n v="4"/>
    <m/>
    <n v="1"/>
    <n v="6.1"/>
    <m/>
    <m/>
    <n v="0.36"/>
    <m/>
    <n v="81"/>
    <n v="129"/>
    <n v="5"/>
    <n v="1"/>
    <n v="6"/>
    <n v="8"/>
    <n v="0"/>
    <n v="1"/>
    <n v="0"/>
    <n v="41"/>
    <n v="6"/>
    <n v="1"/>
    <n v="81"/>
    <n v="0.27000000000000363"/>
    <n v="129"/>
    <n v="0.8599999999999991"/>
    <n v="6"/>
    <n v="0.13333333333333286"/>
    <n v="8"/>
    <n v="0.26666666666666683"/>
    <n v="5"/>
    <n v="0.33333333333333348"/>
    <n v="1"/>
    <n v="0.10000000000000014"/>
    <n v="0"/>
    <x v="3"/>
  </r>
  <r>
    <s v="CASTROL"/>
    <s v="DIWA3"/>
    <d v="2012-02-13T00:00:00"/>
    <s v="SIN"/>
    <s v="O500"/>
    <x v="113"/>
    <d v="2015-02-23T00:00:00"/>
    <n v="758514"/>
    <n v="64528"/>
    <n v="0"/>
    <n v="3"/>
    <m/>
    <n v="2"/>
    <n v="5.7930000000000001"/>
    <n v="27.39"/>
    <n v="1.32"/>
    <n v="0.41"/>
    <m/>
    <n v="84"/>
    <n v="48"/>
    <n v="4"/>
    <n v="0"/>
    <n v="8"/>
    <n v="9"/>
    <n v="0"/>
    <m/>
    <n v="0"/>
    <n v="32"/>
    <n v="3"/>
    <n v="1"/>
    <n v="84"/>
    <n v="0.28000000000000369"/>
    <n v="48"/>
    <n v="0.31999999999999718"/>
    <n v="8"/>
    <n v="0.17777777777777731"/>
    <n v="9"/>
    <n v="0.30000000000000016"/>
    <n v="4"/>
    <n v="0.26666666666666683"/>
    <n v="0"/>
    <n v="1.3877787807814457E-16"/>
    <n v="0"/>
    <x v="4"/>
  </r>
  <r>
    <s v="CASTROL"/>
    <s v="DIWA3"/>
    <d v="2012-02-13T00:00:00"/>
    <s v="SIN"/>
    <s v="O500"/>
    <x v="113"/>
    <d v="2014-12-18T00:00:00"/>
    <n v="740213"/>
    <n v="46227"/>
    <n v="0"/>
    <n v="2"/>
    <m/>
    <n v="1"/>
    <n v="5.9"/>
    <m/>
    <m/>
    <n v="0.37"/>
    <m/>
    <n v="75"/>
    <n v="46"/>
    <n v="4"/>
    <n v="0"/>
    <n v="5"/>
    <n v="9"/>
    <n v="0"/>
    <n v="0"/>
    <n v="1"/>
    <n v="28"/>
    <n v="3"/>
    <n v="1"/>
    <n v="75"/>
    <n v="0.2500000000000035"/>
    <n v="46"/>
    <n v="0.30666666666666387"/>
    <n v="5"/>
    <n v="0.11111111111111063"/>
    <n v="9"/>
    <n v="0.30000000000000016"/>
    <n v="4"/>
    <n v="0.26666666666666683"/>
    <n v="0"/>
    <n v="1.3877787807814457E-16"/>
    <n v="0"/>
    <x v="5"/>
  </r>
  <r>
    <s v="Shell ATF VM"/>
    <s v="DIWA3"/>
    <d v="2012-02-13T00:00:00"/>
    <s v="SIN"/>
    <s v="O500"/>
    <x v="113"/>
    <d v="2014-05-29T00:00:00"/>
    <n v="669096"/>
    <n v="31635"/>
    <n v="0"/>
    <n v="3"/>
    <m/>
    <n v="3"/>
    <n v="6.2"/>
    <m/>
    <m/>
    <n v="0.8"/>
    <m/>
    <n v="91"/>
    <n v="55"/>
    <n v="5"/>
    <n v="0"/>
    <n v="7"/>
    <n v="10"/>
    <n v="0"/>
    <n v="0"/>
    <n v="0"/>
    <n v="35"/>
    <n v="4"/>
    <n v="1"/>
    <n v="91"/>
    <n v="0.30333333333333717"/>
    <n v="55"/>
    <n v="0.36666666666666375"/>
    <n v="7"/>
    <n v="0.15555555555555509"/>
    <n v="10"/>
    <n v="0.33339999999999997"/>
    <n v="5"/>
    <n v="0.33333333333333348"/>
    <n v="0"/>
    <n v="1.3877787807814457E-16"/>
    <n v="0"/>
    <x v="6"/>
  </r>
  <r>
    <s v="Shell ATF VM Plus"/>
    <s v="DIWA3"/>
    <d v="2012-02-13T00:00:00"/>
    <s v="SIN"/>
    <s v="O500"/>
    <x v="113"/>
    <d v="2014-01-13T00:00:00"/>
    <n v="637461"/>
    <n v="155421"/>
    <n v="0"/>
    <n v="4"/>
    <m/>
    <n v="10"/>
    <n v="7.2"/>
    <n v="37.299999999999997"/>
    <n v="0.4"/>
    <n v="0.1"/>
    <s v="Clara"/>
    <n v="247"/>
    <n v="117"/>
    <n v="9"/>
    <n v="1"/>
    <n v="17"/>
    <n v="17"/>
    <n v="0"/>
    <n v="1"/>
    <n v="0"/>
    <n v="33"/>
    <n v="11"/>
    <n v="2"/>
    <n v="247"/>
    <n v="0.82333333333333514"/>
    <n v="117"/>
    <n v="0.77999999999999858"/>
    <n v="17"/>
    <n v="0.37777777777777721"/>
    <n v="17"/>
    <n v="0.56666666666666676"/>
    <n v="9"/>
    <n v="0.60000000000000009"/>
    <n v="1"/>
    <n v="0.10000000000000014"/>
    <n v="0"/>
    <x v="7"/>
  </r>
  <r>
    <s v="SHELL"/>
    <s v="DIWA3"/>
    <d v="2012-02-13T00:00:00"/>
    <s v="SIN"/>
    <s v="O500"/>
    <x v="113"/>
    <d v="2013-12-30T00:00:00"/>
    <n v="644230"/>
    <n v="168624"/>
    <n v="0"/>
    <n v="6"/>
    <m/>
    <n v="15"/>
    <n v="7.1"/>
    <n v="37.200000000000003"/>
    <n v="0.9"/>
    <n v="0"/>
    <s v="Clara"/>
    <n v="280"/>
    <n v="144"/>
    <n v="62"/>
    <n v="0"/>
    <n v="31"/>
    <n v="18"/>
    <n v="0"/>
    <n v="1"/>
    <n v="0"/>
    <n v="43"/>
    <n v="26"/>
    <n v="4"/>
    <n v="280"/>
    <n v="0.93330000000000002"/>
    <n v="144"/>
    <n v="0.95999999999999974"/>
    <n v="31"/>
    <n v="0.68888888888888844"/>
    <n v="18"/>
    <n v="0.60000000000000009"/>
    <n v="62"/>
    <n v="1"/>
    <n v="0"/>
    <n v="1.3877787807814457E-16"/>
    <n v="0"/>
    <x v="8"/>
  </r>
  <r>
    <s v="SHELL"/>
    <s v="DIWA3"/>
    <d v="2012-02-13T00:00:00"/>
    <s v="SIN"/>
    <s v="O500"/>
    <x v="113"/>
    <d v="2013-11-25T00:00:00"/>
    <n v="634531"/>
    <n v="158925"/>
    <n v="0"/>
    <n v="8"/>
    <n v="0"/>
    <n v="15"/>
    <n v="7.1"/>
    <n v="36.700000000000003"/>
    <n v="0"/>
    <n v="0.1"/>
    <s v="Clara"/>
    <n v="337"/>
    <n v="163"/>
    <n v="65"/>
    <n v="0"/>
    <n v="34"/>
    <n v="23"/>
    <n v="0"/>
    <n v="1"/>
    <n v="0"/>
    <n v="47"/>
    <n v="32"/>
    <n v="4"/>
    <n v="337"/>
    <n v="1.3"/>
    <n v="163"/>
    <n v="1"/>
    <n v="34"/>
    <n v="0.7555555555555552"/>
    <n v="23"/>
    <n v="0.76666666666666672"/>
    <n v="65"/>
    <n v="1"/>
    <n v="0"/>
    <n v="1.3877787807814457E-16"/>
    <n v="0"/>
    <x v="9"/>
  </r>
  <r>
    <s v="SHELL"/>
    <s v="DIWA3"/>
    <d v="2012-02-13T00:00:00"/>
    <s v="SIN"/>
    <s v="O500"/>
    <x v="113"/>
    <d v="2013-08-15T00:00:00"/>
    <n v="602771"/>
    <n v="127165"/>
    <n v="0"/>
    <n v="8"/>
    <n v="-1"/>
    <n v="18"/>
    <n v="7.1"/>
    <n v="36.9"/>
    <n v="0.3"/>
    <n v="0.1"/>
    <s v="Clara"/>
    <n v="269"/>
    <n v="123"/>
    <n v="13"/>
    <n v="0"/>
    <n v="40"/>
    <n v="18"/>
    <n v="1"/>
    <n v="1"/>
    <n v="-1"/>
    <n v="47"/>
    <n v="26"/>
    <n v="4"/>
    <n v="269"/>
    <n v="0.89666666666666772"/>
    <n v="123"/>
    <n v="0.81999999999999884"/>
    <n v="40"/>
    <n v="0.88888888888888873"/>
    <n v="18"/>
    <n v="0.60000000000000009"/>
    <n v="13"/>
    <n v="0.8666666666666667"/>
    <n v="0"/>
    <n v="1.3877787807814457E-16"/>
    <n v="0"/>
    <x v="10"/>
  </r>
  <r>
    <s v="CASTROL"/>
    <s v="DIWA3"/>
    <d v="2012-02-13T00:00:00"/>
    <s v="SIN"/>
    <s v="O500"/>
    <x v="113"/>
    <d v="2013-05-21T00:00:00"/>
    <n v="573353"/>
    <n v="97746"/>
    <n v="0"/>
    <n v="35.1"/>
    <n v="0"/>
    <n v="22.6"/>
    <n v="6.9"/>
    <n v="37.5"/>
    <m/>
    <n v="-1"/>
    <s v="Oscura"/>
    <n v="134.80000000000001"/>
    <n v="76.900000000000006"/>
    <n v="53.1"/>
    <n v="3.5"/>
    <n v="31.4"/>
    <n v="17.399999999999999"/>
    <n v="1.9"/>
    <n v="0"/>
    <n v="0"/>
    <n v="61.4"/>
    <n v="28.6"/>
    <n v="1.4"/>
    <n v="135"/>
    <n v="0.45000000000000479"/>
    <n v="77"/>
    <n v="0.5133333333333302"/>
    <n v="31"/>
    <n v="0.68888888888888844"/>
    <n v="17"/>
    <n v="0.56666666666666676"/>
    <n v="53"/>
    <n v="1"/>
    <n v="4"/>
    <n v="0.40000000000000013"/>
    <n v="0"/>
    <x v="11"/>
  </r>
  <r>
    <s v="CASTROL"/>
    <s v="DIWA3"/>
    <d v="2012-02-13T00:00:00"/>
    <s v="SIN"/>
    <s v="O500"/>
    <x v="113"/>
    <d v="2013-01-25T00:00:00"/>
    <n v="538648"/>
    <n v="63042"/>
    <n v="0"/>
    <n v="0"/>
    <n v="0"/>
    <n v="25.7"/>
    <n v="6.9"/>
    <n v="35.799999999999997"/>
    <m/>
    <n v="-1"/>
    <s v="Oscura"/>
    <n v="79.7"/>
    <n v="33.5"/>
    <n v="11.2"/>
    <n v="0.2"/>
    <n v="16.8"/>
    <n v="14.5"/>
    <n v="1"/>
    <n v="0"/>
    <n v="0"/>
    <n v="75.400000000000006"/>
    <n v="40.9"/>
    <n v="1.8"/>
    <n v="80"/>
    <n v="0.26666666666667027"/>
    <n v="34"/>
    <n v="0.22666666666666402"/>
    <n v="17"/>
    <n v="0.37777777777777721"/>
    <n v="15"/>
    <n v="0.50000000000000011"/>
    <n v="11"/>
    <n v="0.73333333333333339"/>
    <n v="0"/>
    <n v="1.3877787807814457E-16"/>
    <n v="0"/>
    <x v="12"/>
  </r>
  <r>
    <s v="CASTROL"/>
    <s v="DIWA3"/>
    <d v="2012-02-13T00:00:00"/>
    <s v="SIN"/>
    <s v="O500"/>
    <x v="113"/>
    <d v="2012-11-15T00:00:00"/>
    <n v="517171"/>
    <n v="41565"/>
    <n v="0"/>
    <n v="0"/>
    <n v="0"/>
    <n v="23.7"/>
    <n v="6.7"/>
    <n v="37.6"/>
    <m/>
    <n v="-1"/>
    <s v="Oscura"/>
    <n v="76.099999999999994"/>
    <n v="4.4000000000000004"/>
    <n v="7.4"/>
    <n v="0.1"/>
    <n v="3.3"/>
    <n v="2.8"/>
    <n v="0.6"/>
    <n v="2.9"/>
    <n v="0"/>
    <n v="35.5"/>
    <n v="12.2"/>
    <n v="0.7"/>
    <n v="76"/>
    <n v="0.25333333333333685"/>
    <n v="4"/>
    <n v="2.6666666666664188E-2"/>
    <n v="3"/>
    <n v="6.666666666666618E-2"/>
    <n v="3"/>
    <n v="0.1000000000000002"/>
    <n v="7"/>
    <n v="0.46666666666666679"/>
    <n v="0"/>
    <n v="1.3877787807814457E-16"/>
    <n v="0"/>
    <x v="14"/>
  </r>
  <r>
    <m/>
    <s v="DIWA3"/>
    <d v="2015-02-05T00:00:00"/>
    <s v="SIN"/>
    <s v="O500"/>
    <x v="114"/>
    <d v="2015-11-28T00:00:00"/>
    <n v="805992"/>
    <n v="72205"/>
    <n v="0"/>
    <n v="4"/>
    <m/>
    <n v="4"/>
    <n v="5.9"/>
    <m/>
    <m/>
    <n v="0.14000000000000001"/>
    <m/>
    <n v="92"/>
    <n v="69"/>
    <n v="2"/>
    <n v="0"/>
    <n v="13"/>
    <n v="11"/>
    <n v="0"/>
    <n v="0"/>
    <n v="1"/>
    <n v="32"/>
    <n v="5"/>
    <n v="1"/>
    <n v="92"/>
    <n v="0.30666666666667053"/>
    <n v="69"/>
    <n v="0.45999999999999691"/>
    <n v="13"/>
    <n v="0.28888888888888842"/>
    <n v="11"/>
    <n v="0.36666666666666681"/>
    <n v="2"/>
    <n v="0.13333333333333353"/>
    <n v="0"/>
    <n v="1.3877787807814457E-16"/>
    <n v="1"/>
    <x v="0"/>
  </r>
  <r>
    <m/>
    <s v="DIWA3"/>
    <d v="2015-02-05T00:00:00"/>
    <s v="SIN"/>
    <s v="O500"/>
    <x v="114"/>
    <d v="2015-09-08T00:00:00"/>
    <n v="782230"/>
    <n v="48443"/>
    <n v="0"/>
    <n v="7"/>
    <m/>
    <n v="5"/>
    <n v="5.9"/>
    <m/>
    <m/>
    <n v="0.05"/>
    <m/>
    <n v="82"/>
    <n v="68"/>
    <n v="2"/>
    <n v="0"/>
    <n v="11"/>
    <n v="7"/>
    <n v="0"/>
    <n v="0"/>
    <n v="0"/>
    <n v="39"/>
    <n v="5"/>
    <n v="1"/>
    <n v="82"/>
    <n v="0.27333333333333698"/>
    <n v="68"/>
    <n v="0.45333333333333026"/>
    <n v="11"/>
    <n v="0.24444444444444399"/>
    <n v="7"/>
    <n v="0.2333333333333335"/>
    <n v="2"/>
    <n v="0.13333333333333353"/>
    <n v="0"/>
    <n v="1.3877787807814457E-16"/>
    <n v="0"/>
    <x v="1"/>
  </r>
  <r>
    <s v="CASTROL"/>
    <s v="DIWA3"/>
    <d v="2015-02-05T00:00:00"/>
    <s v="SIN"/>
    <s v="O500"/>
    <x v="114"/>
    <d v="2015-02-20T00:00:00"/>
    <n v="752888"/>
    <n v="4562"/>
    <n v="0"/>
    <n v="2"/>
    <m/>
    <n v="8"/>
    <n v="6.3170000000000002"/>
    <n v="29.29"/>
    <n v="0.96"/>
    <n v="0.05"/>
    <m/>
    <n v="24"/>
    <n v="22"/>
    <n v="194"/>
    <n v="0"/>
    <n v="3"/>
    <n v="0"/>
    <n v="0"/>
    <m/>
    <n v="0"/>
    <n v="30"/>
    <n v="4"/>
    <n v="1"/>
    <n v="24"/>
    <n v="8.0000000000003818E-2"/>
    <n v="22"/>
    <n v="0.14666666666666417"/>
    <n v="3"/>
    <n v="6.666666666666618E-2"/>
    <n v="0"/>
    <n v="2.0816681711721685E-16"/>
    <n v="194"/>
    <n v="1"/>
    <n v="0"/>
    <n v="1.3877787807814457E-16"/>
    <n v="0"/>
    <x v="2"/>
  </r>
  <r>
    <s v="CASTROL"/>
    <s v="DIWA3"/>
    <d v="2015-02-05T00:00:00"/>
    <s v="CON"/>
    <s v="O500"/>
    <x v="114"/>
    <d v="2014-12-04T00:00:00"/>
    <n v="736638"/>
    <n v="50519"/>
    <n v="0"/>
    <n v="6"/>
    <m/>
    <n v="2"/>
    <n v="6.1"/>
    <m/>
    <m/>
    <n v="0.17"/>
    <m/>
    <n v="63"/>
    <n v="66"/>
    <n v="6"/>
    <n v="0"/>
    <n v="13"/>
    <n v="7"/>
    <n v="1"/>
    <n v="1"/>
    <n v="0"/>
    <n v="34"/>
    <n v="4"/>
    <n v="1"/>
    <n v="63"/>
    <n v="0.21000000000000357"/>
    <n v="66"/>
    <n v="0.43999999999999695"/>
    <n v="13"/>
    <n v="0.28888888888888842"/>
    <n v="7"/>
    <n v="0.2333333333333335"/>
    <n v="6"/>
    <n v="0.40000000000000013"/>
    <n v="0"/>
    <n v="1.3877787807814457E-16"/>
    <n v="0"/>
    <x v="3"/>
  </r>
  <r>
    <s v="CASTROL"/>
    <s v="DIWA3"/>
    <d v="2015-02-05T00:00:00"/>
    <s v="CON"/>
    <s v="O500"/>
    <x v="114"/>
    <d v="2014-04-04T00:00:00"/>
    <n v="667401"/>
    <n v="30743"/>
    <n v="0"/>
    <n v="4"/>
    <m/>
    <n v="2"/>
    <n v="6.3"/>
    <s v=""/>
    <s v=""/>
    <n v="0.86"/>
    <s v=""/>
    <n v="52"/>
    <n v="50"/>
    <n v="9"/>
    <n v="0"/>
    <n v="7"/>
    <n v="5"/>
    <n v="0"/>
    <n v="0"/>
    <n v="0"/>
    <n v="26"/>
    <n v="3"/>
    <n v="0"/>
    <n v="52"/>
    <n v="0.17333333333333698"/>
    <n v="50"/>
    <n v="0.33333333333333048"/>
    <n v="7"/>
    <n v="0.15555555555555509"/>
    <n v="5"/>
    <n v="0.16666666666666685"/>
    <n v="9"/>
    <n v="0.60000000000000009"/>
    <n v="0"/>
    <n v="1.3877787807814457E-16"/>
    <n v="0"/>
    <x v="4"/>
  </r>
  <r>
    <s v="CASTROL"/>
    <s v="DIWA3"/>
    <d v="2015-02-05T00:00:00"/>
    <s v="CON"/>
    <s v="O500"/>
    <x v="114"/>
    <d v="2013-12-19T00:00:00"/>
    <n v="636658"/>
    <n v="126306"/>
    <n v="0"/>
    <n v="3"/>
    <m/>
    <n v="5"/>
    <n v="7.2"/>
    <n v="37.4"/>
    <n v="1.1000000000000001"/>
    <n v="0.1"/>
    <s v="Clara"/>
    <n v="112"/>
    <n v="112"/>
    <n v="7"/>
    <n v="1"/>
    <n v="9"/>
    <n v="10"/>
    <n v="0"/>
    <n v="0"/>
    <n v="0"/>
    <n v="35"/>
    <n v="6"/>
    <n v="1"/>
    <n v="112"/>
    <n v="0.37333333333333762"/>
    <n v="112"/>
    <n v="0.74666666666666504"/>
    <n v="9"/>
    <n v="0.19999999999999954"/>
    <n v="10"/>
    <n v="0.33339999999999997"/>
    <n v="7"/>
    <n v="0.46666666666666679"/>
    <n v="1"/>
    <n v="0.10000000000000014"/>
    <n v="0"/>
    <x v="5"/>
  </r>
  <r>
    <s v="SHELL"/>
    <s v="DIWA3"/>
    <d v="2015-02-05T00:00:00"/>
    <s v="CON"/>
    <s v="O500"/>
    <x v="114"/>
    <d v="2013-10-15T00:00:00"/>
    <n v="608883"/>
    <n v="126843"/>
    <n v="0"/>
    <n v="2"/>
    <n v="0"/>
    <n v="9"/>
    <n v="7.1"/>
    <n v="37.5"/>
    <n v="0"/>
    <n v="0.1"/>
    <s v="Clara"/>
    <n v="200"/>
    <n v="93"/>
    <n v="10"/>
    <n v="0"/>
    <n v="10"/>
    <n v="17"/>
    <n v="1"/>
    <n v="0"/>
    <n v="0"/>
    <n v="29"/>
    <n v="10"/>
    <n v="2"/>
    <n v="200"/>
    <n v="0.66666666666667007"/>
    <n v="93"/>
    <n v="0.62"/>
    <n v="10"/>
    <n v="0.22222222222222177"/>
    <n v="17"/>
    <n v="0.56666666666666676"/>
    <n v="10"/>
    <n v="0.66666666666666674"/>
    <n v="0"/>
    <n v="1.3877787807814457E-16"/>
    <n v="0"/>
    <x v="6"/>
  </r>
  <r>
    <s v="SHELL"/>
    <s v="DIWA3"/>
    <d v="2015-02-05T00:00:00"/>
    <s v="CON"/>
    <s v="O500"/>
    <x v="114"/>
    <d v="2013-06-22T00:00:00"/>
    <n v="576171"/>
    <n v="94131"/>
    <n v="0"/>
    <n v="4"/>
    <n v="-1"/>
    <n v="8"/>
    <n v="7.1"/>
    <n v="38.1"/>
    <n v="1.1000000000000001"/>
    <n v="0"/>
    <s v="Clara"/>
    <n v="156"/>
    <n v="92"/>
    <n v="8"/>
    <n v="0"/>
    <n v="9"/>
    <n v="11"/>
    <n v="0"/>
    <n v="0"/>
    <n v="-1"/>
    <n v="32"/>
    <n v="8"/>
    <n v="2"/>
    <n v="156"/>
    <n v="0.5200000000000049"/>
    <n v="92"/>
    <n v="0.61333333333333084"/>
    <n v="9"/>
    <n v="0.19999999999999954"/>
    <n v="11"/>
    <n v="0.36666666666666681"/>
    <n v="8"/>
    <n v="0.53333333333333344"/>
    <n v="0"/>
    <n v="1.3877787807814457E-16"/>
    <n v="0"/>
    <x v="7"/>
  </r>
  <r>
    <s v="SHELL"/>
    <s v="DIWA3"/>
    <d v="2015-02-05T00:00:00"/>
    <s v="CON"/>
    <s v="O500"/>
    <x v="114"/>
    <d v="2013-03-28T00:00:00"/>
    <n v="548892"/>
    <n v="66852"/>
    <n v="0"/>
    <n v="2.4"/>
    <n v="0"/>
    <n v="9"/>
    <n v="6.9"/>
    <n v="38"/>
    <m/>
    <n v="-1"/>
    <s v="Oscura"/>
    <n v="63.6"/>
    <n v="29.4"/>
    <n v="2"/>
    <n v="1.8"/>
    <n v="5.0999999999999996"/>
    <n v="6.4"/>
    <n v="1.1000000000000001"/>
    <n v="0"/>
    <n v="0"/>
    <n v="35.6"/>
    <n v="23.2"/>
    <n v="0"/>
    <n v="64"/>
    <n v="0.2133333333333369"/>
    <n v="29"/>
    <n v="0.19333333333333075"/>
    <n v="5"/>
    <n v="0.11111111111111063"/>
    <n v="6"/>
    <n v="0.20000000000000018"/>
    <n v="2"/>
    <n v="0.13333333333333353"/>
    <n v="2"/>
    <n v="0.20000000000000015"/>
    <n v="0"/>
    <x v="8"/>
  </r>
  <r>
    <s v="CASTROL"/>
    <s v="DIWA3"/>
    <d v="2015-02-05T00:00:00"/>
    <s v="CON"/>
    <s v="O500"/>
    <x v="114"/>
    <d v="2012-11-14T00:00:00"/>
    <n v="513259"/>
    <n v="31219"/>
    <n v="0"/>
    <n v="0"/>
    <n v="0"/>
    <n v="7.7"/>
    <n v="6.8"/>
    <n v="40.799999999999997"/>
    <m/>
    <n v="-1"/>
    <s v="Oscura"/>
    <n v="30.8"/>
    <n v="1.3"/>
    <n v="1.2"/>
    <n v="0"/>
    <n v="3"/>
    <n v="2.6"/>
    <n v="0.9"/>
    <n v="2.7"/>
    <n v="0"/>
    <n v="26.9"/>
    <n v="16.5"/>
    <n v="0"/>
    <n v="31"/>
    <n v="0.10333333333333711"/>
    <n v="1"/>
    <n v="6.6666666666641847E-3"/>
    <n v="3"/>
    <n v="6.666666666666618E-2"/>
    <n v="3"/>
    <n v="0.1000000000000002"/>
    <n v="1"/>
    <n v="6.666666666666686E-2"/>
    <n v="0"/>
    <n v="1.3877787807814457E-16"/>
    <n v="0"/>
    <x v="9"/>
  </r>
  <r>
    <s v="CASTROL"/>
    <s v="DIWA3"/>
    <d v="2014-12-24T00:00:00"/>
    <s v="SIN"/>
    <s v="O500"/>
    <x v="115"/>
    <d v="2016-03-09T00:00:00"/>
    <n v="861195"/>
    <n v="31221"/>
    <n v="0"/>
    <n v="4"/>
    <m/>
    <n v="1"/>
    <n v="6.9"/>
    <m/>
    <m/>
    <n v="0"/>
    <s v="Clara"/>
    <n v="68"/>
    <n v="1"/>
    <n v="1"/>
    <n v="0"/>
    <n v="5"/>
    <n v="4"/>
    <n v="0"/>
    <n v="1"/>
    <n v="0"/>
    <n v="34"/>
    <n v="4"/>
    <n v="0"/>
    <n v="68"/>
    <n v="0.22666666666667021"/>
    <n v="1"/>
    <n v="6.6666666666641847E-3"/>
    <n v="5"/>
    <n v="0.11111111111111063"/>
    <n v="4"/>
    <n v="0.13333333333333353"/>
    <n v="1"/>
    <n v="6.666666666666686E-2"/>
    <n v="0"/>
    <n v="1.3877787807814457E-16"/>
    <n v="1"/>
    <x v="0"/>
  </r>
  <r>
    <m/>
    <s v="DIWA3"/>
    <d v="2014-12-24T00:00:00"/>
    <s v="SIN"/>
    <s v="O500"/>
    <x v="115"/>
    <d v="2015-11-12T00:00:00"/>
    <n v="830143"/>
    <n v="85043"/>
    <n v="0"/>
    <n v="8"/>
    <m/>
    <n v="3"/>
    <n v="6"/>
    <m/>
    <m/>
    <n v="0.81"/>
    <m/>
    <n v="239"/>
    <n v="135"/>
    <n v="4"/>
    <n v="0"/>
    <n v="14"/>
    <n v="10"/>
    <n v="0"/>
    <n v="2"/>
    <n v="1"/>
    <n v="56"/>
    <n v="23"/>
    <n v="1"/>
    <n v="239"/>
    <n v="0.79666666666666874"/>
    <n v="135"/>
    <n v="0.89999999999999936"/>
    <n v="14"/>
    <n v="0.31111111111111062"/>
    <n v="10"/>
    <n v="0.33339999999999997"/>
    <n v="4"/>
    <n v="0.26666666666666683"/>
    <n v="0"/>
    <n v="1.3877787807814457E-16"/>
    <n v="0"/>
    <x v="1"/>
  </r>
  <r>
    <s v="CASTROL"/>
    <s v="DIWA3"/>
    <d v="2014-12-24T00:00:00"/>
    <s v="SIN"/>
    <s v="O500"/>
    <x v="115"/>
    <d v="2015-02-17T00:00:00"/>
    <n v="762028"/>
    <n v="12581"/>
    <n v="0"/>
    <n v="9"/>
    <m/>
    <n v="2"/>
    <n v="6.2389999999999999"/>
    <n v="26.76"/>
    <n v="1.2"/>
    <n v="0.03"/>
    <m/>
    <n v="19"/>
    <n v="36"/>
    <n v="2"/>
    <n v="0"/>
    <n v="11"/>
    <n v="1"/>
    <n v="0"/>
    <m/>
    <n v="0"/>
    <n v="26"/>
    <n v="2"/>
    <n v="1"/>
    <n v="19"/>
    <n v="6.3333333333337183E-2"/>
    <n v="36"/>
    <n v="0.23999999999999733"/>
    <n v="11"/>
    <n v="0.24444444444444399"/>
    <n v="1"/>
    <n v="3.3333333333333541E-2"/>
    <n v="2"/>
    <n v="0.13333333333333353"/>
    <n v="0"/>
    <n v="1.3877787807814457E-16"/>
    <n v="0"/>
    <x v="2"/>
  </r>
  <r>
    <s v="CASTROL"/>
    <s v="DIWA3"/>
    <d v="2014-12-24T00:00:00"/>
    <s v="CON"/>
    <s v="O500"/>
    <x v="115"/>
    <d v="2014-12-04T00:00:00"/>
    <n v="743944"/>
    <n v="56628"/>
    <n v="0"/>
    <n v="13"/>
    <m/>
    <n v="3"/>
    <n v="5.7"/>
    <m/>
    <m/>
    <n v="0.34"/>
    <m/>
    <n v="96"/>
    <n v="99"/>
    <n v="9"/>
    <n v="0"/>
    <n v="39"/>
    <n v="10"/>
    <n v="1"/>
    <n v="2"/>
    <n v="1"/>
    <n v="29"/>
    <n v="5"/>
    <n v="1"/>
    <n v="96"/>
    <n v="0.32000000000000395"/>
    <n v="99"/>
    <n v="0.6"/>
    <n v="39"/>
    <n v="0.86666666666666647"/>
    <n v="10"/>
    <n v="0.33339999999999997"/>
    <n v="9"/>
    <n v="0.60000000000000009"/>
    <n v="0"/>
    <n v="1.3877787807814457E-16"/>
    <n v="0"/>
    <x v="3"/>
  </r>
  <r>
    <s v="CASTROL"/>
    <s v="DIWA3"/>
    <d v="2014-12-24T00:00:00"/>
    <s v="CON"/>
    <s v="O500"/>
    <x v="115"/>
    <d v="2014-03-31T00:00:00"/>
    <n v="667340"/>
    <n v="31829"/>
    <n v="0"/>
    <n v="6"/>
    <m/>
    <n v="3"/>
    <n v="6"/>
    <s v=""/>
    <s v=""/>
    <n v="0.86"/>
    <s v=""/>
    <n v="96"/>
    <n v="59"/>
    <n v="18"/>
    <n v="0"/>
    <n v="34"/>
    <n v="11"/>
    <n v="0"/>
    <n v="0"/>
    <n v="1"/>
    <n v="30"/>
    <n v="5"/>
    <n v="1"/>
    <n v="96"/>
    <n v="0.32000000000000395"/>
    <n v="59"/>
    <n v="0.39333333333333037"/>
    <n v="34"/>
    <n v="0.7555555555555552"/>
    <n v="11"/>
    <n v="0.36666666666666681"/>
    <n v="18"/>
    <n v="1"/>
    <n v="0"/>
    <n v="1.3877787807814457E-16"/>
    <n v="0"/>
    <x v="4"/>
  </r>
  <r>
    <s v="CASTROL"/>
    <s v="DIWA3"/>
    <d v="2014-12-24T00:00:00"/>
    <s v="CON"/>
    <s v="O500"/>
    <x v="115"/>
    <d v="2013-12-12T00:00:00"/>
    <n v="635511"/>
    <n v="184360"/>
    <n v="0"/>
    <n v="10"/>
    <n v="0"/>
    <n v="10"/>
    <n v="7"/>
    <n v="36.200000000000003"/>
    <n v="0.5"/>
    <n v="0.1"/>
    <s v="Clara"/>
    <n v="227"/>
    <n v="113"/>
    <n v="58"/>
    <n v="0"/>
    <n v="60"/>
    <n v="17"/>
    <n v="0"/>
    <n v="1"/>
    <n v="0"/>
    <n v="56"/>
    <n v="17"/>
    <n v="4"/>
    <n v="227"/>
    <n v="0.75666666666666915"/>
    <n v="113"/>
    <n v="0.75333333333333174"/>
    <n v="60"/>
    <n v="1"/>
    <n v="17"/>
    <n v="0.56666666666666676"/>
    <n v="58"/>
    <n v="1"/>
    <n v="0"/>
    <n v="1.3877787807814457E-16"/>
    <n v="0"/>
    <x v="5"/>
  </r>
  <r>
    <s v="SHELL"/>
    <s v="DIWA3"/>
    <d v="2014-12-24T00:00:00"/>
    <s v="CON"/>
    <s v="O500"/>
    <x v="115"/>
    <d v="2013-09-04T00:00:00"/>
    <n v="605001"/>
    <n v="94649"/>
    <n v="0"/>
    <n v="4"/>
    <n v="-1"/>
    <n v="5"/>
    <n v="7.2"/>
    <n v="37.299999999999997"/>
    <n v="0.1"/>
    <n v="0.1"/>
    <s v="Clara"/>
    <n v="100"/>
    <n v="100"/>
    <n v="7"/>
    <n v="1"/>
    <n v="9"/>
    <n v="10"/>
    <n v="0"/>
    <n v="1"/>
    <n v="-1"/>
    <n v="34"/>
    <n v="7"/>
    <n v="1"/>
    <n v="100"/>
    <n v="0.33333333333333737"/>
    <n v="100"/>
    <n v="0.66666666666666452"/>
    <n v="9"/>
    <n v="0.19999999999999954"/>
    <n v="10"/>
    <n v="0.33339999999999997"/>
    <n v="7"/>
    <n v="0.46666666666666679"/>
    <n v="1"/>
    <n v="0.10000000000000014"/>
    <n v="0"/>
    <x v="6"/>
  </r>
  <r>
    <s v="SHELL"/>
    <s v="DIWA3"/>
    <d v="2014-12-24T00:00:00"/>
    <s v="CON"/>
    <s v="O500"/>
    <x v="115"/>
    <d v="2013-05-21T00:00:00"/>
    <n v="572944"/>
    <n v="62592"/>
    <n v="0"/>
    <n v="29.7"/>
    <n v="0"/>
    <n v="9.8000000000000007"/>
    <n v="7"/>
    <n v="37.299999999999997"/>
    <m/>
    <n v="-1"/>
    <s v="Oscura"/>
    <n v="72.900000000000006"/>
    <n v="82.7"/>
    <n v="15.7"/>
    <n v="20.5"/>
    <n v="12.9"/>
    <n v="20.100000000000001"/>
    <n v="8"/>
    <n v="0"/>
    <n v="0"/>
    <n v="65.599999999999994"/>
    <n v="25.5"/>
    <n v="6.2"/>
    <n v="73"/>
    <n v="0.24333333333333684"/>
    <n v="83"/>
    <n v="0.55333333333333046"/>
    <n v="13"/>
    <n v="0.28888888888888842"/>
    <n v="20"/>
    <n v="0.66666666666666674"/>
    <n v="16"/>
    <n v="1"/>
    <n v="21"/>
    <n v="1"/>
    <n v="0"/>
    <x v="7"/>
  </r>
  <r>
    <s v="CASTROL"/>
    <s v="DIWA3"/>
    <d v="2014-12-24T00:00:00"/>
    <s v="CON"/>
    <s v="O500"/>
    <x v="115"/>
    <d v="2013-01-16T00:00:00"/>
    <n v="538187"/>
    <n v="27835"/>
    <n v="0"/>
    <n v="1.7"/>
    <n v="0"/>
    <n v="4.5"/>
    <n v="7.1"/>
    <n v="36.5"/>
    <m/>
    <n v="-1"/>
    <s v="Oscura"/>
    <n v="46.3"/>
    <n v="58.2"/>
    <n v="2.2000000000000002"/>
    <n v="0"/>
    <n v="4.4000000000000004"/>
    <n v="8"/>
    <n v="1.2"/>
    <n v="0"/>
    <n v="0"/>
    <n v="31.4"/>
    <n v="26.6"/>
    <n v="8.9"/>
    <n v="46"/>
    <n v="0.15333333333333701"/>
    <n v="58"/>
    <n v="0.38666666666666372"/>
    <n v="4"/>
    <n v="8.8888888888888407E-2"/>
    <n v="8"/>
    <n v="0.26666666666666683"/>
    <n v="2"/>
    <n v="0.13333333333333353"/>
    <n v="0"/>
    <n v="1.3877787807814457E-16"/>
    <n v="0"/>
    <x v="8"/>
  </r>
  <r>
    <s v="CASTROL"/>
    <s v="DIWA3"/>
    <d v="2014-12-24T00:00:00"/>
    <s v="CON"/>
    <s v="O500"/>
    <x v="115"/>
    <d v="2012-10-11T00:00:00"/>
    <n v="510352"/>
    <n v="60952"/>
    <n v="0"/>
    <n v="0"/>
    <n v="0"/>
    <n v="11.7"/>
    <n v="7.1"/>
    <n v="37.700000000000003"/>
    <m/>
    <m/>
    <s v="Oscura"/>
    <n v="66.599999999999994"/>
    <n v="70"/>
    <n v="8.1999999999999993"/>
    <n v="7.4"/>
    <n v="3.4"/>
    <n v="12.1"/>
    <n v="1.6"/>
    <n v="0"/>
    <n v="0"/>
    <n v="82.8"/>
    <n v="32.5"/>
    <n v="7.9"/>
    <n v="67"/>
    <n v="0.22333333333333688"/>
    <n v="70"/>
    <n v="0.46666666666666357"/>
    <n v="3"/>
    <n v="6.666666666666618E-2"/>
    <n v="12"/>
    <n v="0.40000000000000013"/>
    <n v="8"/>
    <n v="0.53333333333333344"/>
    <n v="7"/>
    <n v="0.70000000000000007"/>
    <n v="0"/>
    <x v="9"/>
  </r>
  <r>
    <s v="CASTROL"/>
    <s v="DIWA3"/>
    <d v="2014-12-24T00:00:00"/>
    <s v="CON"/>
    <s v="O500"/>
    <x v="115"/>
    <d v="2012-07-09T00:00:00"/>
    <n v="480718"/>
    <n v="31318"/>
    <n v="0"/>
    <n v="11.1"/>
    <n v="0"/>
    <n v="17.5"/>
    <n v="6.8"/>
    <n v="38.4"/>
    <m/>
    <n v="-1"/>
    <s v="Oscura"/>
    <n v="33"/>
    <n v="96.6"/>
    <n v="12.5"/>
    <n v="3.4"/>
    <n v="7.7"/>
    <n v="14.5"/>
    <n v="0.7"/>
    <n v="0"/>
    <n v="0"/>
    <n v="76.099999999999994"/>
    <n v="36.799999999999997"/>
    <n v="1.8"/>
    <n v="33"/>
    <n v="0.11000000000000376"/>
    <n v="97"/>
    <n v="0.64666666666666439"/>
    <n v="8"/>
    <n v="0.17777777777777731"/>
    <n v="15"/>
    <n v="0.50000000000000011"/>
    <n v="13"/>
    <n v="0.8666666666666667"/>
    <n v="3"/>
    <n v="0.30000000000000016"/>
    <n v="0"/>
    <x v="10"/>
  </r>
  <r>
    <m/>
    <s v="DIWA3"/>
    <d v="2012-05-26T00:00:00"/>
    <s v="SIN"/>
    <s v="O500"/>
    <x v="116"/>
    <d v="2015-11-11T00:00:00"/>
    <n v="833403"/>
    <n v="49045"/>
    <n v="0"/>
    <n v="4"/>
    <m/>
    <n v="2"/>
    <n v="5.9"/>
    <m/>
    <m/>
    <n v="0.32"/>
    <m/>
    <n v="166"/>
    <n v="70"/>
    <n v="2"/>
    <n v="0"/>
    <n v="14"/>
    <n v="14"/>
    <n v="0"/>
    <n v="1"/>
    <n v="2"/>
    <n v="31"/>
    <n v="4"/>
    <n v="0"/>
    <n v="166"/>
    <n v="0.5533333333333379"/>
    <n v="70"/>
    <n v="0.46666666666666357"/>
    <n v="14"/>
    <n v="0.31111111111111062"/>
    <n v="14"/>
    <n v="0.46666666666666679"/>
    <n v="2"/>
    <n v="0.13333333333333353"/>
    <n v="0"/>
    <n v="1.3877787807814457E-16"/>
    <n v="1"/>
    <x v="0"/>
  </r>
  <r>
    <m/>
    <s v="DIWA3"/>
    <d v="2012-05-26T00:00:00"/>
    <s v="SIN"/>
    <s v="O500"/>
    <x v="116"/>
    <d v="2015-05-14T00:00:00"/>
    <n v="784358"/>
    <n v="97947"/>
    <n v="0"/>
    <n v="6"/>
    <m/>
    <n v="3"/>
    <n v="5.8"/>
    <m/>
    <m/>
    <n v="0.56999999999999995"/>
    <m/>
    <n v="202"/>
    <n v="111"/>
    <n v="8"/>
    <n v="1"/>
    <n v="29"/>
    <n v="16"/>
    <n v="2"/>
    <n v="3"/>
    <n v="2"/>
    <n v="22"/>
    <n v="7"/>
    <n v="1"/>
    <n v="202"/>
    <n v="0.67333333333333667"/>
    <n v="111"/>
    <n v="0.73999999999999833"/>
    <n v="29"/>
    <n v="0.64444444444444393"/>
    <n v="16"/>
    <n v="0.53333333333333344"/>
    <n v="8"/>
    <n v="0.53333333333333344"/>
    <n v="1"/>
    <n v="0.10000000000000014"/>
    <n v="0"/>
    <x v="1"/>
  </r>
  <r>
    <s v="SHELL"/>
    <s v="DIWA3"/>
    <d v="2012-05-26T00:00:00"/>
    <s v="SIN"/>
    <s v="O500"/>
    <x v="116"/>
    <d v="2015-02-24T00:00:00"/>
    <n v="756713"/>
    <n v="63854"/>
    <n v="0"/>
    <n v="4"/>
    <m/>
    <n v="2"/>
    <n v="5.8769999999999998"/>
    <n v="27.4"/>
    <n v="1.29"/>
    <n v="0.37"/>
    <m/>
    <n v="95"/>
    <n v="45"/>
    <n v="3"/>
    <n v="0"/>
    <n v="5"/>
    <n v="11"/>
    <n v="0"/>
    <m/>
    <n v="0"/>
    <n v="33"/>
    <n v="4"/>
    <n v="0"/>
    <n v="95"/>
    <n v="0.31666666666667059"/>
    <n v="45"/>
    <n v="0.29999999999999721"/>
    <n v="5"/>
    <n v="0.11111111111111063"/>
    <n v="11"/>
    <n v="0.36666666666666681"/>
    <n v="3"/>
    <n v="0.20000000000000018"/>
    <n v="0"/>
    <n v="1.3877787807814457E-16"/>
    <n v="0"/>
    <x v="2"/>
  </r>
  <r>
    <s v="CASTROL"/>
    <s v="DIWA3"/>
    <d v="2012-05-26T00:00:00"/>
    <s v="SIN"/>
    <s v="O500"/>
    <x v="116"/>
    <d v="2014-12-18T00:00:00"/>
    <n v="737905"/>
    <n v="45046"/>
    <n v="0"/>
    <n v="2"/>
    <m/>
    <n v="2"/>
    <n v="5.9"/>
    <m/>
    <m/>
    <n v="0.51"/>
    <m/>
    <n v="218"/>
    <n v="59"/>
    <n v="6"/>
    <n v="0"/>
    <n v="5"/>
    <n v="15"/>
    <n v="0"/>
    <n v="0"/>
    <n v="1"/>
    <n v="30"/>
    <n v="6"/>
    <n v="1"/>
    <n v="218"/>
    <n v="0.72666666666666946"/>
    <n v="59"/>
    <n v="0.39333333333333037"/>
    <n v="5"/>
    <n v="0.11111111111111063"/>
    <n v="15"/>
    <n v="0.50000000000000011"/>
    <n v="6"/>
    <n v="0.40000000000000013"/>
    <n v="0"/>
    <n v="1.3877787807814457E-16"/>
    <n v="0"/>
    <x v="3"/>
  </r>
  <r>
    <s v="CASTROL"/>
    <s v="DIWA3"/>
    <d v="2012-05-26T00:00:00"/>
    <s v="SIN"/>
    <s v="O500"/>
    <x v="116"/>
    <d v="2014-01-07T00:00:00"/>
    <n v="634283"/>
    <n v="154985"/>
    <n v="0"/>
    <n v="4"/>
    <m/>
    <n v="18"/>
    <n v="7.1"/>
    <n v="37.299999999999997"/>
    <n v="1"/>
    <n v="0.1"/>
    <s v="Clara"/>
    <n v="241"/>
    <n v="113"/>
    <n v="17"/>
    <n v="1"/>
    <n v="13"/>
    <n v="19"/>
    <n v="0"/>
    <n v="1"/>
    <n v="0"/>
    <n v="36"/>
    <n v="30"/>
    <n v="3"/>
    <n v="241"/>
    <n v="0.80333333333333534"/>
    <n v="113"/>
    <n v="0.75333333333333174"/>
    <n v="13"/>
    <n v="0.28888888888888842"/>
    <n v="19"/>
    <n v="0.63333333333333341"/>
    <n v="17"/>
    <n v="1"/>
    <n v="1"/>
    <n v="0.10000000000000014"/>
    <n v="0"/>
    <x v="4"/>
  </r>
  <r>
    <s v="SHELL"/>
    <s v="DIWA3"/>
    <d v="2012-05-26T00:00:00"/>
    <s v="SIN"/>
    <s v="O500"/>
    <x v="116"/>
    <d v="2013-10-15T00:00:00"/>
    <n v="615419"/>
    <n v="164268"/>
    <n v="0"/>
    <n v="8"/>
    <n v="0"/>
    <n v="10"/>
    <n v="6.9"/>
    <n v="36.4"/>
    <n v="0.3"/>
    <n v="0.1"/>
    <s v="Clara"/>
    <n v="183"/>
    <n v="98"/>
    <n v="57"/>
    <n v="0"/>
    <n v="58"/>
    <n v="14"/>
    <n v="1"/>
    <n v="1"/>
    <n v="0"/>
    <n v="44"/>
    <n v="15"/>
    <n v="3"/>
    <n v="183"/>
    <n v="0.61000000000000398"/>
    <n v="98"/>
    <n v="0.6533333333333311"/>
    <n v="58"/>
    <n v="1"/>
    <n v="14"/>
    <n v="0.46666666666666679"/>
    <n v="57"/>
    <n v="1"/>
    <n v="0"/>
    <n v="1.3877787807814457E-16"/>
    <n v="0"/>
    <x v="5"/>
  </r>
  <r>
    <s v="CASTROL"/>
    <s v="DIWA3"/>
    <d v="2012-05-26T00:00:00"/>
    <s v="SIN"/>
    <s v="O500"/>
    <x v="116"/>
    <d v="2013-09-28T00:00:00"/>
    <n v="605638"/>
    <n v="126340"/>
    <n v="0"/>
    <n v="5"/>
    <n v="0"/>
    <n v="21"/>
    <n v="7.1"/>
    <n v="37.299999999999997"/>
    <n v="0.7"/>
    <n v="0.1"/>
    <s v="Clara"/>
    <n v="269"/>
    <n v="98"/>
    <n v="19"/>
    <n v="0"/>
    <n v="10"/>
    <n v="20"/>
    <n v="0"/>
    <n v="1"/>
    <n v="0"/>
    <n v="37"/>
    <n v="55"/>
    <n v="3"/>
    <n v="269"/>
    <n v="0.89666666666666772"/>
    <n v="98"/>
    <n v="0.6533333333333311"/>
    <n v="10"/>
    <n v="0.22222222222222177"/>
    <n v="20"/>
    <n v="0.66666666666666674"/>
    <n v="19"/>
    <n v="1"/>
    <n v="0"/>
    <n v="1.3877787807814457E-16"/>
    <n v="0"/>
    <x v="6"/>
  </r>
  <r>
    <s v="CASTROL"/>
    <s v="DIWA3"/>
    <d v="2012-05-26T00:00:00"/>
    <s v="SIN"/>
    <s v="O500"/>
    <x v="116"/>
    <d v="2013-06-05T00:00:00"/>
    <n v="570690"/>
    <n v="91392"/>
    <n v="0"/>
    <n v="33.1"/>
    <n v="0"/>
    <n v="28.2"/>
    <n v="8"/>
    <n v="38.6"/>
    <n v="0"/>
    <n v="-1"/>
    <s v="Oscura"/>
    <n v="240.5"/>
    <n v="129.9"/>
    <n v="8.6999999999999993"/>
    <n v="3.9"/>
    <n v="24.1"/>
    <n v="22.5"/>
    <n v="0.8"/>
    <n v="0"/>
    <n v="0"/>
    <n v="107.4"/>
    <n v="24.5"/>
    <n v="6.1"/>
    <n v="241"/>
    <n v="0.80333333333333534"/>
    <n v="130"/>
    <n v="0.86670000000000003"/>
    <n v="24"/>
    <n v="0.53333333333333266"/>
    <n v="23"/>
    <n v="0.76666666666666672"/>
    <n v="9"/>
    <n v="0.60000000000000009"/>
    <n v="4"/>
    <n v="0.40000000000000013"/>
    <n v="0"/>
    <x v="7"/>
  </r>
  <r>
    <s v="SHELL"/>
    <s v="DIWA3"/>
    <d v="2012-05-26T00:00:00"/>
    <s v="SIN"/>
    <s v="O500"/>
    <x v="116"/>
    <d v="2013-03-26T00:00:00"/>
    <n v="554469"/>
    <n v="103318"/>
    <n v="0"/>
    <n v="2.2999999999999998"/>
    <n v="0"/>
    <n v="22.9"/>
    <n v="6.7"/>
    <n v="37.299999999999997"/>
    <m/>
    <n v="-1"/>
    <s v="Oscura"/>
    <n v="141"/>
    <n v="81.2"/>
    <n v="11"/>
    <n v="5.4"/>
    <n v="15.1"/>
    <n v="19.3"/>
    <n v="0.7"/>
    <n v="0"/>
    <n v="0"/>
    <n v="53.5"/>
    <n v="35"/>
    <n v="2.8"/>
    <n v="141"/>
    <n v="0.47000000000000491"/>
    <n v="81"/>
    <n v="0.53999999999999704"/>
    <n v="15"/>
    <n v="0.33333333333333282"/>
    <n v="19"/>
    <n v="0.63333333333333341"/>
    <n v="11"/>
    <n v="0.73333333333333339"/>
    <n v="5"/>
    <n v="0.50000000000000011"/>
    <n v="0"/>
    <x v="8"/>
  </r>
  <r>
    <s v="CASTROL"/>
    <s v="DIWA3"/>
    <d v="2012-05-26T00:00:00"/>
    <s v="SIN"/>
    <s v="O500"/>
    <x v="116"/>
    <d v="2013-02-26T00:00:00"/>
    <n v="540674"/>
    <n v="61376"/>
    <n v="0"/>
    <n v="3.3"/>
    <n v="0"/>
    <n v="27.1"/>
    <n v="7.1"/>
    <n v="37.5"/>
    <m/>
    <n v="-1"/>
    <s v="Oscura"/>
    <n v="223.4"/>
    <n v="71.900000000000006"/>
    <n v="6.7"/>
    <n v="0.2"/>
    <n v="8.1999999999999993"/>
    <n v="21.4"/>
    <n v="0.6"/>
    <n v="0"/>
    <n v="0"/>
    <n v="44.9"/>
    <n v="28.5"/>
    <n v="3"/>
    <n v="223"/>
    <n v="0.74333333333333595"/>
    <n v="72"/>
    <n v="0.47999999999999687"/>
    <n v="8"/>
    <n v="0.17777777777777731"/>
    <n v="21"/>
    <n v="0.70000000000000007"/>
    <n v="7"/>
    <n v="0.46666666666666679"/>
    <n v="0"/>
    <n v="1.3877787807814457E-16"/>
    <n v="0"/>
    <x v="9"/>
  </r>
  <r>
    <s v="SHELL"/>
    <s v="DIWA3"/>
    <d v="2012-05-26T00:00:00"/>
    <s v="SIN"/>
    <s v="O500"/>
    <x v="116"/>
    <d v="2012-12-10T00:00:00"/>
    <n v="523923"/>
    <n v="72772"/>
    <n v="0"/>
    <n v="0"/>
    <n v="0"/>
    <n v="16.3"/>
    <n v="7.2"/>
    <n v="39.9"/>
    <m/>
    <n v="-1"/>
    <s v="Oscura"/>
    <n v="109.8"/>
    <n v="26.4"/>
    <n v="6.8"/>
    <n v="2.8"/>
    <n v="3.2"/>
    <n v="16.399999999999999"/>
    <n v="1"/>
    <n v="1"/>
    <n v="0"/>
    <n v="67"/>
    <n v="29.9"/>
    <n v="3.7"/>
    <n v="110"/>
    <n v="0.36666666666667092"/>
    <n v="26"/>
    <n v="0.17333333333333079"/>
    <n v="3"/>
    <n v="6.666666666666618E-2"/>
    <n v="16"/>
    <n v="0.53333333333333344"/>
    <n v="7"/>
    <n v="0.46666666666666679"/>
    <n v="3"/>
    <n v="0.30000000000000016"/>
    <n v="0"/>
    <x v="10"/>
  </r>
  <r>
    <s v="CASTROL"/>
    <s v="DIWA3"/>
    <d v="2012-05-26T00:00:00"/>
    <s v="SIN"/>
    <s v="O500"/>
    <x v="116"/>
    <d v="2012-10-30T00:00:00"/>
    <n v="509945"/>
    <n v="30647"/>
    <n v="0"/>
    <n v="0"/>
    <n v="0"/>
    <n v="27.6"/>
    <n v="6.8"/>
    <n v="39.4"/>
    <m/>
    <n v="-1"/>
    <s v="Oscura"/>
    <n v="63.3"/>
    <n v="2.8"/>
    <n v="3.3"/>
    <n v="0.2"/>
    <n v="4.3"/>
    <n v="10.6"/>
    <n v="1.2"/>
    <n v="0.4"/>
    <n v="0"/>
    <n v="85.7"/>
    <n v="34.299999999999997"/>
    <n v="10.3"/>
    <n v="63"/>
    <n v="0.21000000000000357"/>
    <n v="3"/>
    <n v="1.999999999999752E-2"/>
    <n v="4"/>
    <n v="8.8888888888888407E-2"/>
    <n v="11"/>
    <n v="0.36666666666666681"/>
    <n v="3"/>
    <n v="0.20000000000000018"/>
    <n v="0"/>
    <n v="1.3877787807814457E-16"/>
    <n v="0"/>
    <x v="11"/>
  </r>
  <r>
    <s v="SHELL"/>
    <s v="DIWA3"/>
    <d v="2012-05-26T00:00:00"/>
    <s v="SIN"/>
    <s v="O500"/>
    <x v="116"/>
    <d v="2012-07-10T00:00:00"/>
    <n v="479903"/>
    <n v="28752"/>
    <n v="0"/>
    <n v="19.8"/>
    <n v="0"/>
    <n v="17.8"/>
    <n v="7.3"/>
    <n v="35"/>
    <m/>
    <n v="-1"/>
    <s v="Oscura"/>
    <n v="17.899999999999999"/>
    <n v="30.1"/>
    <n v="2.9"/>
    <n v="2.6"/>
    <n v="9.1999999999999993"/>
    <n v="5.7"/>
    <n v="0.4"/>
    <n v="0.3"/>
    <n v="0"/>
    <n v="102.8"/>
    <n v="30.9"/>
    <n v="4.4000000000000004"/>
    <n v="18"/>
    <n v="6.0000000000003849E-2"/>
    <n v="30"/>
    <n v="0.1999999999999974"/>
    <n v="9"/>
    <n v="0.19999999999999954"/>
    <n v="6"/>
    <n v="0.20000000000000018"/>
    <n v="3"/>
    <n v="0.20000000000000018"/>
    <n v="3"/>
    <n v="0.30000000000000016"/>
    <n v="0"/>
    <x v="12"/>
  </r>
  <r>
    <m/>
    <s v="DIWA3"/>
    <d v="2012-06-23T00:00:00"/>
    <s v="SIN"/>
    <s v="O500"/>
    <x v="117"/>
    <d v="2015-11-27T00:00:00"/>
    <n v="833619"/>
    <n v="44796"/>
    <n v="0"/>
    <n v="3"/>
    <m/>
    <n v="1"/>
    <n v="6"/>
    <m/>
    <m/>
    <n v="0.2"/>
    <m/>
    <n v="170"/>
    <n v="55"/>
    <n v="4"/>
    <n v="0"/>
    <n v="7"/>
    <n v="14"/>
    <n v="0"/>
    <n v="0"/>
    <n v="2"/>
    <n v="36"/>
    <n v="4"/>
    <n v="0"/>
    <n v="170"/>
    <n v="0.56666666666667109"/>
    <n v="55"/>
    <n v="0.36666666666666375"/>
    <n v="7"/>
    <n v="0.15555555555555509"/>
    <n v="14"/>
    <n v="0.46666666666666679"/>
    <n v="4"/>
    <n v="0.26666666666666683"/>
    <n v="0"/>
    <n v="1.3877787807814457E-16"/>
    <n v="1"/>
    <x v="0"/>
  </r>
  <r>
    <m/>
    <s v="DIWA3"/>
    <d v="2012-06-23T00:00:00"/>
    <s v="SIN"/>
    <s v="O500"/>
    <x v="117"/>
    <d v="2015-08-27T00:00:00"/>
    <n v="806887"/>
    <n v="18064"/>
    <n v="0"/>
    <n v="3"/>
    <m/>
    <n v="1"/>
    <n v="6.3"/>
    <m/>
    <m/>
    <n v="0.19"/>
    <m/>
    <n v="71"/>
    <n v="33"/>
    <n v="4"/>
    <n v="0"/>
    <n v="4"/>
    <n v="9"/>
    <n v="1"/>
    <n v="0"/>
    <n v="1"/>
    <n v="32"/>
    <n v="3"/>
    <n v="0"/>
    <n v="71"/>
    <n v="0.23666666666667019"/>
    <n v="33"/>
    <n v="0.21999999999999736"/>
    <n v="4"/>
    <n v="8.8888888888888407E-2"/>
    <n v="9"/>
    <n v="0.30000000000000016"/>
    <n v="4"/>
    <n v="0.26666666666666683"/>
    <n v="0"/>
    <n v="1.3877787807814457E-16"/>
    <n v="0"/>
    <x v="1"/>
  </r>
  <r>
    <m/>
    <s v="DIWA3"/>
    <d v="2012-06-23T00:00:00"/>
    <s v="SIN"/>
    <s v="O500"/>
    <x v="117"/>
    <d v="2015-05-14T00:00:00"/>
    <n v="788823"/>
    <n v="91636"/>
    <n v="0"/>
    <n v="4"/>
    <m/>
    <n v="3"/>
    <n v="5.9"/>
    <m/>
    <m/>
    <n v="0.31"/>
    <m/>
    <n v="184"/>
    <n v="76"/>
    <n v="11"/>
    <n v="0"/>
    <n v="12"/>
    <n v="12"/>
    <n v="1"/>
    <n v="1"/>
    <n v="2"/>
    <n v="30"/>
    <n v="7"/>
    <n v="1"/>
    <n v="184"/>
    <n v="0.61333333333333728"/>
    <n v="76"/>
    <n v="0.50666666666666349"/>
    <n v="12"/>
    <n v="0.26666666666666622"/>
    <n v="12"/>
    <n v="0.40000000000000013"/>
    <n v="11"/>
    <n v="0.73333333333333339"/>
    <n v="0"/>
    <n v="1.3877787807814457E-16"/>
    <n v="0"/>
    <x v="2"/>
  </r>
  <r>
    <s v="SHELL"/>
    <s v="DIWA3"/>
    <d v="2012-06-23T00:00:00"/>
    <s v="SIN"/>
    <s v="O500"/>
    <x v="117"/>
    <d v="2015-02-23T00:00:00"/>
    <n v="723179"/>
    <n v="5966"/>
    <n v="0"/>
    <n v="1"/>
    <m/>
    <n v="1"/>
    <n v="6.5369999999999999"/>
    <n v="29.95"/>
    <n v="1.26"/>
    <n v="0.04"/>
    <m/>
    <n v="18"/>
    <n v="13"/>
    <n v="3"/>
    <n v="0"/>
    <n v="2"/>
    <n v="0"/>
    <n v="0"/>
    <m/>
    <n v="0"/>
    <n v="26"/>
    <n v="1"/>
    <n v="0"/>
    <n v="18"/>
    <n v="6.0000000000003849E-2"/>
    <n v="13"/>
    <n v="8.6666666666664199E-2"/>
    <n v="2"/>
    <n v="4.4444444444443953E-2"/>
    <n v="0"/>
    <n v="2.0816681711721685E-16"/>
    <n v="3"/>
    <n v="0.20000000000000018"/>
    <n v="0"/>
    <n v="1.3877787807814457E-16"/>
    <n v="0"/>
    <x v="3"/>
  </r>
  <r>
    <s v="Shell ATF VM"/>
    <s v="DIWA3"/>
    <d v="2012-06-23T00:00:00"/>
    <s v="SIN"/>
    <s v="O500"/>
    <x v="117"/>
    <d v="2015-02-17T00:00:00"/>
    <n v="760633"/>
    <n v="69591"/>
    <n v="0"/>
    <n v="7"/>
    <m/>
    <n v="2"/>
    <n v="5.7949999999999999"/>
    <n v="27.09"/>
    <n v="1.34"/>
    <n v="0.28000000000000003"/>
    <m/>
    <n v="217"/>
    <n v="75"/>
    <n v="6"/>
    <n v="0"/>
    <n v="13"/>
    <n v="15"/>
    <n v="0"/>
    <m/>
    <n v="1"/>
    <n v="28"/>
    <n v="3"/>
    <n v="2"/>
    <n v="217"/>
    <n v="0.72333333333333616"/>
    <n v="75"/>
    <n v="0.49999999999999684"/>
    <n v="13"/>
    <n v="0.28888888888888842"/>
    <n v="15"/>
    <n v="0.50000000000000011"/>
    <n v="6"/>
    <n v="0.40000000000000013"/>
    <n v="0"/>
    <n v="1.3877787807814457E-16"/>
    <n v="0"/>
    <x v="4"/>
  </r>
  <r>
    <s v="SHELL"/>
    <s v="DIWA3"/>
    <d v="2012-06-23T00:00:00"/>
    <s v="SIN"/>
    <s v="O500"/>
    <x v="117"/>
    <d v="2015-01-31T00:00:00"/>
    <n v="717213"/>
    <n v="89785"/>
    <n v="0"/>
    <n v="4"/>
    <m/>
    <n v="2"/>
    <n v="6.3"/>
    <m/>
    <m/>
    <n v="0.18"/>
    <m/>
    <n v="34"/>
    <n v="24"/>
    <n v="8"/>
    <n v="0"/>
    <n v="5"/>
    <n v="2"/>
    <n v="0"/>
    <n v="1"/>
    <n v="0"/>
    <n v="26"/>
    <n v="2"/>
    <n v="0"/>
    <n v="34"/>
    <n v="0.11333333333333709"/>
    <n v="24"/>
    <n v="0.15999999999999748"/>
    <n v="5"/>
    <n v="0.11111111111111063"/>
    <n v="2"/>
    <n v="6.6666666666666874E-2"/>
    <n v="8"/>
    <n v="0.53333333333333344"/>
    <n v="0"/>
    <n v="1.3877787807814457E-16"/>
    <n v="0"/>
    <x v="5"/>
  </r>
  <r>
    <s v="SHELL"/>
    <s v="DIWA3"/>
    <d v="2012-06-23T00:00:00"/>
    <s v="SIN"/>
    <s v="O500"/>
    <x v="117"/>
    <d v="2014-12-06T00:00:00"/>
    <n v="702766"/>
    <n v="75338"/>
    <n v="0"/>
    <n v="4"/>
    <m/>
    <n v="4"/>
    <n v="6.1"/>
    <m/>
    <m/>
    <n v="0.49"/>
    <m/>
    <n v="85"/>
    <n v="53"/>
    <n v="27"/>
    <n v="0"/>
    <n v="10"/>
    <n v="8"/>
    <n v="1"/>
    <n v="0"/>
    <n v="0"/>
    <n v="48"/>
    <n v="5"/>
    <n v="1"/>
    <n v="85"/>
    <n v="0.28333333333333705"/>
    <n v="53"/>
    <n v="0.35333333333333045"/>
    <n v="10"/>
    <n v="0.22222222222222177"/>
    <n v="8"/>
    <n v="0.26666666666666683"/>
    <n v="27"/>
    <n v="1"/>
    <n v="0"/>
    <n v="1.3877787807814457E-16"/>
    <n v="0"/>
    <x v="6"/>
  </r>
  <r>
    <s v="CASTROL"/>
    <s v="DIWA3"/>
    <d v="2012-06-23T00:00:00"/>
    <s v="SIN"/>
    <s v="O500"/>
    <x v="117"/>
    <d v="2014-10-29T00:00:00"/>
    <n v="692689"/>
    <n v="65261"/>
    <n v="0"/>
    <n v="4"/>
    <m/>
    <n v="4"/>
    <n v="6.2"/>
    <m/>
    <m/>
    <n v="0.56999999999999995"/>
    <m/>
    <n v="38"/>
    <n v="41"/>
    <n v="3"/>
    <n v="0"/>
    <n v="8"/>
    <n v="3"/>
    <n v="0"/>
    <n v="0"/>
    <n v="0"/>
    <n v="26"/>
    <n v="3"/>
    <n v="1"/>
    <n v="38"/>
    <n v="0.1266666666666704"/>
    <n v="41"/>
    <n v="0.2733333333333306"/>
    <n v="8"/>
    <n v="0.17777777777777731"/>
    <n v="3"/>
    <n v="0.1000000000000002"/>
    <n v="3"/>
    <n v="0.20000000000000018"/>
    <n v="0"/>
    <n v="1.3877787807814457E-16"/>
    <n v="0"/>
    <x v="7"/>
  </r>
  <r>
    <s v="CASTROL"/>
    <s v="DIWA3"/>
    <d v="2012-06-23T00:00:00"/>
    <s v="SIN"/>
    <s v="O500"/>
    <x v="117"/>
    <d v="2014-06-14T00:00:00"/>
    <n v="658198"/>
    <n v="30770"/>
    <n v="0"/>
    <n v="4"/>
    <m/>
    <n v="4"/>
    <n v="6.5"/>
    <m/>
    <m/>
    <n v="0.24"/>
    <m/>
    <n v="27"/>
    <n v="36"/>
    <n v="4"/>
    <n v="0"/>
    <n v="4"/>
    <n v="1"/>
    <n v="1"/>
    <n v="0"/>
    <n v="0"/>
    <n v="35"/>
    <n v="4"/>
    <n v="1"/>
    <n v="27"/>
    <n v="9.0000000000003799E-2"/>
    <n v="36"/>
    <n v="0.23999999999999733"/>
    <n v="4"/>
    <n v="8.8888888888888407E-2"/>
    <n v="1"/>
    <n v="3.3333333333333541E-2"/>
    <n v="4"/>
    <n v="0.26666666666666683"/>
    <n v="0"/>
    <n v="1.3877787807814457E-16"/>
    <n v="0"/>
    <x v="8"/>
  </r>
  <r>
    <s v="CASTROL"/>
    <s v="DIWA3"/>
    <d v="2012-06-23T00:00:00"/>
    <s v="SIN"/>
    <s v="O500"/>
    <x v="117"/>
    <d v="2013-12-16T00:00:00"/>
    <n v="618702"/>
    <n v="65896"/>
    <n v="0"/>
    <n v="13"/>
    <n v="0"/>
    <n v="13"/>
    <n v="7"/>
    <n v="36.799999999999997"/>
    <n v="0.1"/>
    <n v="0.1"/>
    <s v="Clara"/>
    <n v="87"/>
    <n v="181"/>
    <n v="7"/>
    <n v="0"/>
    <n v="21"/>
    <n v="6"/>
    <n v="0"/>
    <n v="1"/>
    <n v="0"/>
    <n v="36"/>
    <n v="11"/>
    <n v="2"/>
    <n v="87"/>
    <n v="0.29000000000000375"/>
    <n v="181"/>
    <n v="1"/>
    <n v="21"/>
    <n v="0.46666666666666601"/>
    <n v="6"/>
    <n v="0.20000000000000018"/>
    <n v="7"/>
    <n v="0.46666666666666679"/>
    <n v="0"/>
    <n v="1.3877787807814457E-16"/>
    <n v="0"/>
    <x v="9"/>
  </r>
  <r>
    <s v="CASTROL"/>
    <s v="DIWA3"/>
    <d v="2012-06-23T00:00:00"/>
    <s v="SIN"/>
    <s v="O500"/>
    <x v="117"/>
    <d v="2013-09-04T00:00:00"/>
    <n v="588377"/>
    <n v="35571"/>
    <n v="0"/>
    <n v="11"/>
    <n v="-1"/>
    <n v="11"/>
    <n v="7.1"/>
    <n v="36.9"/>
    <n v="0.7"/>
    <n v="0.1"/>
    <s v="Clara"/>
    <n v="43"/>
    <n v="101"/>
    <n v="7"/>
    <n v="1"/>
    <n v="16"/>
    <n v="16"/>
    <n v="0"/>
    <n v="1"/>
    <n v="-1"/>
    <n v="28"/>
    <n v="8"/>
    <n v="1"/>
    <n v="43"/>
    <n v="0.14333333333333703"/>
    <n v="101"/>
    <n v="0.67333333333333123"/>
    <n v="16"/>
    <n v="0.35555555555555501"/>
    <n v="16"/>
    <n v="0.53333333333333344"/>
    <n v="7"/>
    <n v="0.46666666666666679"/>
    <n v="1"/>
    <n v="0.10000000000000014"/>
    <n v="0"/>
    <x v="10"/>
  </r>
  <r>
    <s v="CASTROL"/>
    <s v="DIWA3"/>
    <d v="2012-06-23T00:00:00"/>
    <s v="SIN"/>
    <s v="O500"/>
    <x v="117"/>
    <d v="2012-12-20T00:00:00"/>
    <n v="518440"/>
    <n v="119838"/>
    <n v="0"/>
    <n v="0"/>
    <n v="0"/>
    <n v="5.6"/>
    <n v="7.1"/>
    <n v="35.9"/>
    <m/>
    <n v="-1"/>
    <s v="Oscura"/>
    <n v="42.5"/>
    <n v="0.2"/>
    <n v="3.2"/>
    <n v="0"/>
    <n v="1.1000000000000001"/>
    <n v="12.2"/>
    <n v="1.2"/>
    <n v="0"/>
    <n v="0"/>
    <n v="110"/>
    <n v="29.8"/>
    <n v="2.7"/>
    <n v="43"/>
    <n v="0.14333333333333703"/>
    <n v="0"/>
    <n v="-2.482389294122811E-15"/>
    <n v="1"/>
    <n v="2.222222222222173E-2"/>
    <n v="12"/>
    <n v="0.40000000000000013"/>
    <n v="3"/>
    <n v="0.20000000000000018"/>
    <n v="0"/>
    <n v="1.3877787807814457E-16"/>
    <n v="0"/>
    <x v="11"/>
  </r>
  <r>
    <s v="CASTROL"/>
    <s v="DIWA3"/>
    <d v="2012-06-23T00:00:00"/>
    <s v="SIN"/>
    <s v="O500"/>
    <x v="117"/>
    <d v="2012-09-10T00:00:00"/>
    <n v="486992"/>
    <n v="88390"/>
    <n v="0"/>
    <n v="0"/>
    <n v="0"/>
    <n v="9.9"/>
    <n v="7.1"/>
    <n v="36.299999999999997"/>
    <m/>
    <n v="-1"/>
    <s v="Oscura"/>
    <n v="75.599999999999994"/>
    <n v="36.299999999999997"/>
    <n v="7.1"/>
    <n v="1.1000000000000001"/>
    <n v="8.3000000000000007"/>
    <n v="19.399999999999999"/>
    <n v="1.3"/>
    <n v="1.6"/>
    <n v="0"/>
    <n v="67.3"/>
    <n v="40"/>
    <n v="0.6"/>
    <n v="76"/>
    <n v="0.25333333333333685"/>
    <n v="36"/>
    <n v="0.23999999999999733"/>
    <n v="8"/>
    <n v="0.17777777777777731"/>
    <n v="19"/>
    <n v="0.63333333333333341"/>
    <n v="7"/>
    <n v="0.46666666666666679"/>
    <n v="1"/>
    <n v="0.10000000000000014"/>
    <n v="0"/>
    <x v="12"/>
  </r>
  <r>
    <s v="SHELL"/>
    <s v="DIWA3"/>
    <d v="2012-08-06T00:00:00"/>
    <s v="SIN"/>
    <s v="O500"/>
    <x v="118"/>
    <d v="2016-01-28T00:00:00"/>
    <n v="838038"/>
    <n v="49536"/>
    <n v="0"/>
    <n v="2"/>
    <m/>
    <n v="1"/>
    <n v="5.9"/>
    <m/>
    <m/>
    <n v="0.11"/>
    <m/>
    <n v="69"/>
    <n v="59"/>
    <n v="1"/>
    <n v="0"/>
    <n v="5"/>
    <n v="8"/>
    <n v="0"/>
    <n v="0"/>
    <n v="0"/>
    <n v="33"/>
    <n v="5"/>
    <n v="0"/>
    <n v="69"/>
    <n v="0.23000000000000353"/>
    <n v="59"/>
    <n v="0.39333333333333037"/>
    <n v="5"/>
    <n v="0.11111111111111063"/>
    <n v="8"/>
    <n v="0.26666666666666683"/>
    <n v="1"/>
    <n v="6.666666666666686E-2"/>
    <n v="0"/>
    <n v="1.3877787807814457E-16"/>
    <n v="1"/>
    <x v="0"/>
  </r>
  <r>
    <s v="CASTROL"/>
    <s v="DIWA3"/>
    <d v="2012-08-06T00:00:00"/>
    <s v="SIN"/>
    <s v="O500"/>
    <x v="118"/>
    <d v="2015-02-19T00:00:00"/>
    <n v="747968"/>
    <n v="66168"/>
    <n v="0"/>
    <n v="3"/>
    <m/>
    <n v="2"/>
    <n v="5.93"/>
    <n v="27.65"/>
    <n v="1.24"/>
    <n v="0.19"/>
    <m/>
    <n v="68"/>
    <n v="35"/>
    <n v="2"/>
    <n v="0"/>
    <n v="7"/>
    <n v="6"/>
    <n v="0"/>
    <m/>
    <n v="0"/>
    <n v="32"/>
    <n v="3"/>
    <n v="0"/>
    <n v="68"/>
    <n v="0.22666666666667021"/>
    <n v="35"/>
    <n v="0.23333333333333067"/>
    <n v="7"/>
    <n v="0.15555555555555509"/>
    <n v="6"/>
    <n v="0.20000000000000018"/>
    <n v="2"/>
    <n v="0.13333333333333353"/>
    <n v="0"/>
    <n v="1.3877787807814457E-16"/>
    <n v="0"/>
    <x v="1"/>
  </r>
  <r>
    <s v="SHELL"/>
    <s v="DIWA3"/>
    <d v="2012-08-06T00:00:00"/>
    <s v="SIN"/>
    <s v="O500"/>
    <x v="118"/>
    <d v="2014-12-06T00:00:00"/>
    <n v="739244"/>
    <n v="48202"/>
    <n v="0"/>
    <n v="4"/>
    <m/>
    <n v="2"/>
    <n v="5.9"/>
    <m/>
    <m/>
    <n v="0.27"/>
    <m/>
    <n v="328"/>
    <n v="57"/>
    <n v="7"/>
    <n v="0"/>
    <n v="9"/>
    <n v="18"/>
    <n v="0"/>
    <n v="0"/>
    <n v="2"/>
    <n v="32"/>
    <n v="6"/>
    <n v="1"/>
    <n v="328"/>
    <n v="1.3"/>
    <n v="57"/>
    <n v="0.37999999999999706"/>
    <n v="9"/>
    <n v="0.19999999999999954"/>
    <n v="18"/>
    <n v="0.60000000000000009"/>
    <n v="7"/>
    <n v="0.46666666666666679"/>
    <n v="0"/>
    <n v="1.3877787807814457E-16"/>
    <n v="0"/>
    <x v="2"/>
  </r>
  <r>
    <s v="SHELL"/>
    <s v="DIWA3"/>
    <d v="2012-08-06T00:00:00"/>
    <s v="SIN"/>
    <s v="O500"/>
    <x v="118"/>
    <d v="2014-05-07T00:00:00"/>
    <n v="675412"/>
    <n v="31254"/>
    <n v="0"/>
    <n v="4"/>
    <m/>
    <n v="5"/>
    <n v="6.2"/>
    <m/>
    <m/>
    <n v="0.8"/>
    <m/>
    <n v="186"/>
    <n v="66"/>
    <n v="12"/>
    <n v="0"/>
    <n v="12"/>
    <n v="14"/>
    <n v="0"/>
    <n v="0"/>
    <n v="1"/>
    <n v="39"/>
    <n v="7"/>
    <n v="2"/>
    <n v="186"/>
    <n v="0.62000000000000388"/>
    <n v="66"/>
    <n v="0.43999999999999695"/>
    <n v="12"/>
    <n v="0.26666666666666622"/>
    <n v="14"/>
    <n v="0.46666666666666679"/>
    <n v="12"/>
    <n v="0.8"/>
    <n v="0"/>
    <n v="1.3877787807814457E-16"/>
    <n v="0"/>
    <x v="3"/>
  </r>
  <r>
    <s v="SHELL"/>
    <s v="DIWA3"/>
    <d v="2012-08-06T00:00:00"/>
    <s v="SIN"/>
    <s v="O500"/>
    <x v="118"/>
    <d v="2014-01-16T00:00:00"/>
    <n v="644158"/>
    <n v="167119"/>
    <n v="0"/>
    <n v="5"/>
    <m/>
    <n v="13"/>
    <n v="7.1"/>
    <n v="37.299999999999997"/>
    <n v="1.1000000000000001"/>
    <n v="0.1"/>
    <s v="Clara"/>
    <n v="312"/>
    <n v="121"/>
    <n v="26"/>
    <n v="0"/>
    <n v="19"/>
    <n v="16"/>
    <n v="0"/>
    <n v="0"/>
    <n v="0"/>
    <n v="41"/>
    <n v="22"/>
    <n v="5"/>
    <n v="312"/>
    <n v="1.3"/>
    <n v="121"/>
    <n v="0.80666666666666542"/>
    <n v="19"/>
    <n v="0.42222222222222161"/>
    <n v="16"/>
    <n v="0.53333333333333344"/>
    <n v="26"/>
    <n v="1"/>
    <n v="0"/>
    <n v="1.3877787807814457E-16"/>
    <n v="0"/>
    <x v="4"/>
  </r>
  <r>
    <s v="CASTROL"/>
    <s v="DIWA3"/>
    <d v="2012-08-06T00:00:00"/>
    <s v="SIN"/>
    <s v="O500"/>
    <x v="118"/>
    <d v="2013-10-08T00:00:00"/>
    <n v="615371"/>
    <n v="138332"/>
    <n v="0"/>
    <n v="5"/>
    <n v="0"/>
    <n v="15"/>
    <n v="7.1"/>
    <n v="39.299999999999997"/>
    <n v="0"/>
    <n v="0.1"/>
    <s v="Clara"/>
    <n v="410"/>
    <n v="121"/>
    <n v="31"/>
    <n v="1"/>
    <n v="24"/>
    <n v="21"/>
    <n v="1"/>
    <n v="1"/>
    <n v="0"/>
    <n v="42"/>
    <n v="22"/>
    <n v="7"/>
    <n v="410"/>
    <n v="1.3"/>
    <n v="121"/>
    <n v="0.80666666666666542"/>
    <n v="24"/>
    <n v="0.53333333333333266"/>
    <n v="21"/>
    <n v="0.70000000000000007"/>
    <n v="31"/>
    <n v="1"/>
    <n v="1"/>
    <n v="0.10000000000000014"/>
    <n v="0"/>
    <x v="5"/>
  </r>
  <r>
    <s v="CASTROL"/>
    <s v="DIWA3"/>
    <d v="2012-08-06T00:00:00"/>
    <s v="SIN"/>
    <s v="O500"/>
    <x v="118"/>
    <d v="2013-05-09T00:00:00"/>
    <n v="568655"/>
    <n v="91616"/>
    <n v="0"/>
    <n v="0.7"/>
    <n v="0"/>
    <n v="30.6"/>
    <n v="6.9"/>
    <n v="36.299999999999997"/>
    <m/>
    <n v="-1"/>
    <s v="Oscura"/>
    <n v="162"/>
    <n v="60.3"/>
    <n v="16.8"/>
    <n v="0.4"/>
    <n v="14.8"/>
    <n v="20.2"/>
    <n v="1"/>
    <n v="0"/>
    <n v="0"/>
    <n v="44.1"/>
    <n v="32.1"/>
    <n v="5.2"/>
    <n v="162"/>
    <n v="0.5400000000000047"/>
    <n v="60"/>
    <n v="0.39999999999999702"/>
    <n v="15"/>
    <n v="0.33333333333333282"/>
    <n v="20"/>
    <n v="0.66666666666666674"/>
    <n v="17"/>
    <n v="1"/>
    <n v="0"/>
    <n v="1.3877787807814457E-16"/>
    <n v="0"/>
    <x v="6"/>
  </r>
  <r>
    <s v="CASTROL"/>
    <s v="DIWA3"/>
    <d v="2012-08-06T00:00:00"/>
    <s v="SIN"/>
    <s v="O500"/>
    <x v="118"/>
    <d v="2013-01-23T00:00:00"/>
    <n v="536118"/>
    <n v="59079"/>
    <n v="0"/>
    <n v="0"/>
    <n v="0"/>
    <n v="25.4"/>
    <n v="6.7"/>
    <n v="35.6"/>
    <m/>
    <n v="-1"/>
    <s v="Oscura"/>
    <n v="77.3"/>
    <n v="37.4"/>
    <n v="13.4"/>
    <n v="0.4"/>
    <n v="14.8"/>
    <n v="20.100000000000001"/>
    <n v="1"/>
    <n v="0"/>
    <n v="0"/>
    <n v="134.4"/>
    <n v="32.799999999999997"/>
    <n v="5.9"/>
    <n v="77"/>
    <n v="0.25666666666667021"/>
    <n v="37"/>
    <n v="0.24666666666666398"/>
    <n v="15"/>
    <n v="0.33333333333333282"/>
    <n v="20"/>
    <n v="0.66666666666666674"/>
    <n v="13"/>
    <n v="0.8666666666666667"/>
    <n v="0"/>
    <n v="1.3877787807814457E-16"/>
    <n v="0"/>
    <x v="7"/>
  </r>
  <r>
    <s v="CASTROL"/>
    <s v="DIWA3"/>
    <d v="2012-08-06T00:00:00"/>
    <s v="SIN"/>
    <s v="O500"/>
    <x v="118"/>
    <d v="2012-11-26T00:00:00"/>
    <n v="520134"/>
    <n v="43095"/>
    <n v="0"/>
    <n v="0"/>
    <n v="0.1"/>
    <n v="20.2"/>
    <n v="7.1"/>
    <n v="38.5"/>
    <m/>
    <n v="0"/>
    <s v="Oscura"/>
    <n v="118.8"/>
    <n v="20.8"/>
    <n v="8.1999999999999993"/>
    <n v="1.5"/>
    <n v="7.2"/>
    <n v="8.6"/>
    <n v="1.3"/>
    <n v="2.5"/>
    <n v="0"/>
    <n v="29.5"/>
    <n v="24.5"/>
    <n v="3.3"/>
    <n v="119"/>
    <n v="0.39666666666667111"/>
    <n v="21"/>
    <n v="0.13999999999999752"/>
    <n v="7"/>
    <n v="0.15555555555555509"/>
    <n v="9"/>
    <n v="0.30000000000000016"/>
    <n v="8"/>
    <n v="0.53333333333333344"/>
    <n v="2"/>
    <n v="0.20000000000000015"/>
    <n v="0"/>
    <x v="8"/>
  </r>
  <r>
    <s v="CASTROL"/>
    <s v="DIWA3"/>
    <d v="2015-02-14T00:00:00"/>
    <s v="SIN"/>
    <s v="O500"/>
    <x v="119"/>
    <d v="2016-03-11T00:00:00"/>
    <n v="858737"/>
    <n v="30587"/>
    <n v="0"/>
    <n v="3"/>
    <m/>
    <n v="4"/>
    <n v="6.9"/>
    <m/>
    <m/>
    <n v="0.02"/>
    <s v="Clara"/>
    <n v="121"/>
    <n v="50"/>
    <n v="26"/>
    <n v="0"/>
    <n v="7"/>
    <n v="13"/>
    <n v="0"/>
    <n v="0"/>
    <n v="1"/>
    <n v="30"/>
    <n v="2"/>
    <n v="0"/>
    <n v="121"/>
    <n v="0.40333333333333782"/>
    <n v="50"/>
    <n v="0.33333333333333048"/>
    <n v="7"/>
    <n v="0.15555555555555509"/>
    <n v="13"/>
    <n v="0.43333333333333346"/>
    <n v="26"/>
    <n v="1"/>
    <n v="0"/>
    <n v="1.3877787807814457E-16"/>
    <n v="1"/>
    <x v="0"/>
  </r>
  <r>
    <m/>
    <s v="DIWA3"/>
    <d v="2015-02-14T00:00:00"/>
    <s v="SIN"/>
    <s v="O500"/>
    <x v="119"/>
    <d v="2015-11-19T00:00:00"/>
    <n v="826629"/>
    <n v="78303"/>
    <n v="0"/>
    <n v="5"/>
    <m/>
    <n v="11"/>
    <n v="5.7"/>
    <m/>
    <m/>
    <n v="0.2"/>
    <m/>
    <n v="441"/>
    <n v="141"/>
    <n v="147"/>
    <n v="0"/>
    <n v="21"/>
    <n v="29"/>
    <n v="1"/>
    <n v="1"/>
    <n v="3"/>
    <n v="44"/>
    <n v="11"/>
    <n v="2"/>
    <n v="441"/>
    <n v="1.3"/>
    <n v="141"/>
    <n v="0.93999999999999961"/>
    <n v="21"/>
    <n v="0.46666666666666601"/>
    <n v="29"/>
    <n v="0.96666666666666667"/>
    <n v="147"/>
    <n v="1"/>
    <n v="0"/>
    <n v="1.3877787807814457E-16"/>
    <n v="0"/>
    <x v="1"/>
  </r>
  <r>
    <m/>
    <s v="DIWA3"/>
    <d v="2015-02-14T00:00:00"/>
    <s v="SIN"/>
    <s v="O500"/>
    <x v="119"/>
    <d v="2015-07-29T00:00:00"/>
    <n v="793930"/>
    <n v="45604"/>
    <n v="0"/>
    <n v="5"/>
    <m/>
    <n v="12"/>
    <n v="5.7"/>
    <m/>
    <m/>
    <n v="7.0000000000000007E-2"/>
    <m/>
    <n v="200"/>
    <n v="81"/>
    <n v="211"/>
    <n v="0"/>
    <n v="13"/>
    <n v="16"/>
    <n v="0"/>
    <n v="0"/>
    <n v="2"/>
    <n v="45"/>
    <n v="13"/>
    <n v="2"/>
    <n v="200"/>
    <n v="0.66666666666667007"/>
    <n v="81"/>
    <n v="0.53999999999999704"/>
    <n v="13"/>
    <n v="0.28888888888888842"/>
    <n v="16"/>
    <n v="0.53333333333333344"/>
    <n v="211"/>
    <n v="1"/>
    <n v="0"/>
    <n v="1.3877787807814457E-16"/>
    <n v="0"/>
    <x v="2"/>
  </r>
  <r>
    <s v="CASTROL"/>
    <s v="DIWA3"/>
    <d v="2015-02-14T00:00:00"/>
    <s v="SIN"/>
    <s v="O500"/>
    <x v="119"/>
    <d v="2015-02-24T00:00:00"/>
    <n v="758873"/>
    <n v="74705"/>
    <n v="0"/>
    <n v="2"/>
    <m/>
    <n v="2"/>
    <n v="6.3680000000000003"/>
    <n v="29.14"/>
    <n v="1.21"/>
    <n v="0.08"/>
    <m/>
    <n v="20"/>
    <n v="30"/>
    <n v="4"/>
    <n v="0"/>
    <n v="4"/>
    <n v="0"/>
    <n v="0"/>
    <m/>
    <n v="0"/>
    <n v="33"/>
    <n v="3"/>
    <n v="0"/>
    <n v="20"/>
    <n v="6.666666666667051E-2"/>
    <n v="30"/>
    <n v="0.1999999999999974"/>
    <n v="4"/>
    <n v="8.8888888888888407E-2"/>
    <n v="0"/>
    <n v="2.0816681711721685E-16"/>
    <n v="4"/>
    <n v="0.26666666666666683"/>
    <n v="0"/>
    <n v="1.3877787807814457E-16"/>
    <n v="0"/>
    <x v="3"/>
  </r>
  <r>
    <s v="SHELL"/>
    <s v="DIWA3"/>
    <d v="2015-02-14T00:00:00"/>
    <s v="CON"/>
    <s v="O500"/>
    <x v="119"/>
    <d v="2014-12-08T00:00:00"/>
    <n v="728542"/>
    <n v="46742"/>
    <n v="0"/>
    <n v="3"/>
    <m/>
    <n v="1"/>
    <n v="5.9"/>
    <m/>
    <m/>
    <n v="0.11"/>
    <m/>
    <n v="59"/>
    <n v="37"/>
    <n v="4"/>
    <n v="0"/>
    <n v="8"/>
    <n v="6"/>
    <n v="0"/>
    <n v="0"/>
    <n v="0"/>
    <n v="27"/>
    <n v="3"/>
    <n v="0"/>
    <n v="59"/>
    <n v="0.19666666666667026"/>
    <n v="37"/>
    <n v="0.24666666666666398"/>
    <n v="8"/>
    <n v="0.17777777777777731"/>
    <n v="6"/>
    <n v="0.20000000000000018"/>
    <n v="4"/>
    <n v="0.26666666666666683"/>
    <n v="0"/>
    <n v="1.3877787807814457E-16"/>
    <n v="0"/>
    <x v="4"/>
  </r>
  <r>
    <s v="CASTROL"/>
    <s v="DIWA3"/>
    <d v="2015-02-14T00:00:00"/>
    <s v="CON"/>
    <s v="O500"/>
    <x v="119"/>
    <d v="2014-11-29T00:00:00"/>
    <n v="738501"/>
    <n v="54333"/>
    <n v="0"/>
    <n v="2"/>
    <m/>
    <n v="1"/>
    <n v="6.8"/>
    <m/>
    <m/>
    <n v="0.17"/>
    <m/>
    <n v="25"/>
    <n v="22"/>
    <n v="8"/>
    <n v="0"/>
    <n v="3"/>
    <n v="4"/>
    <n v="0"/>
    <n v="0"/>
    <n v="0"/>
    <n v="29"/>
    <n v="2"/>
    <n v="0"/>
    <n v="25"/>
    <n v="8.3333333333337145E-2"/>
    <n v="22"/>
    <n v="0.14666666666666417"/>
    <n v="3"/>
    <n v="6.666666666666618E-2"/>
    <n v="4"/>
    <n v="0.13333333333333353"/>
    <n v="8"/>
    <n v="0.53333333333333344"/>
    <n v="0"/>
    <n v="1.3877787807814457E-16"/>
    <n v="0"/>
    <x v="5"/>
  </r>
  <r>
    <s v="SHELL"/>
    <s v="DIWA3"/>
    <d v="2015-02-14T00:00:00"/>
    <s v="CON"/>
    <s v="O500"/>
    <x v="119"/>
    <d v="2014-02-07T00:00:00"/>
    <n v="636269"/>
    <n v="138259"/>
    <n v="0"/>
    <n v="5"/>
    <m/>
    <n v="17"/>
    <n v="7"/>
    <n v="36.299999999999997"/>
    <n v="1.2"/>
    <n v="0.1"/>
    <s v="Clara"/>
    <n v="164"/>
    <n v="108"/>
    <n v="60"/>
    <n v="0"/>
    <n v="15"/>
    <n v="11"/>
    <n v="1"/>
    <n v="1"/>
    <n v="0"/>
    <n v="47"/>
    <n v="20"/>
    <n v="8"/>
    <n v="164"/>
    <n v="0.5466666666666713"/>
    <n v="108"/>
    <n v="0.7199999999999982"/>
    <n v="15"/>
    <n v="0.33333333333333282"/>
    <n v="11"/>
    <n v="0.36666666666666681"/>
    <n v="60"/>
    <n v="1"/>
    <n v="0"/>
    <n v="1.3877787807814457E-16"/>
    <n v="0"/>
    <x v="6"/>
  </r>
  <r>
    <s v="CASTROL"/>
    <s v="DIWA3"/>
    <d v="2015-02-14T00:00:00"/>
    <s v="CON"/>
    <s v="O500"/>
    <x v="119"/>
    <d v="2014-01-02T00:00:00"/>
    <n v="637224"/>
    <n v="168276"/>
    <n v="0"/>
    <n v="2"/>
    <m/>
    <n v="5"/>
    <n v="7.2"/>
    <n v="37.1"/>
    <n v="1.1000000000000001"/>
    <n v="0.1"/>
    <s v="Clara"/>
    <n v="66"/>
    <n v="72"/>
    <n v="7"/>
    <n v="0"/>
    <n v="7"/>
    <n v="5"/>
    <n v="0"/>
    <n v="0"/>
    <n v="0"/>
    <n v="31"/>
    <n v="6"/>
    <n v="1"/>
    <n v="66"/>
    <n v="0.22000000000000355"/>
    <n v="72"/>
    <n v="0.47999999999999687"/>
    <n v="7"/>
    <n v="0.15555555555555509"/>
    <n v="5"/>
    <n v="0.16666666666666685"/>
    <n v="7"/>
    <n v="0.46666666666666679"/>
    <n v="0"/>
    <n v="1.3877787807814457E-16"/>
    <n v="0"/>
    <x v="7"/>
  </r>
  <r>
    <s v="SHELL"/>
    <s v="DIWA3"/>
    <d v="2015-02-14T00:00:00"/>
    <s v="CON"/>
    <s v="O500"/>
    <x v="119"/>
    <d v="2013-11-05T00:00:00"/>
    <n v="606697"/>
    <n v="108687"/>
    <n v="0"/>
    <n v="5"/>
    <n v="0"/>
    <n v="16"/>
    <n v="7"/>
    <n v="36.299999999999997"/>
    <n v="0.6"/>
    <n v="0.1"/>
    <s v="Clara"/>
    <n v="96"/>
    <n v="78"/>
    <n v="55"/>
    <n v="0"/>
    <n v="13"/>
    <n v="9"/>
    <n v="0"/>
    <n v="1"/>
    <n v="0"/>
    <n v="47"/>
    <n v="12"/>
    <n v="8"/>
    <n v="96"/>
    <n v="0.32000000000000395"/>
    <n v="78"/>
    <n v="0.51999999999999691"/>
    <n v="13"/>
    <n v="0.28888888888888842"/>
    <n v="9"/>
    <n v="0.30000000000000016"/>
    <n v="55"/>
    <n v="1"/>
    <n v="0"/>
    <n v="1.3877787807814457E-16"/>
    <n v="0"/>
    <x v="8"/>
  </r>
  <r>
    <s v="CASTROL"/>
    <s v="DIWA3"/>
    <d v="2015-02-14T00:00:00"/>
    <s v="CON"/>
    <s v="O500"/>
    <x v="119"/>
    <d v="2013-09-18T00:00:00"/>
    <n v="605775"/>
    <n v="136827"/>
    <n v="0"/>
    <n v="2"/>
    <n v="-1"/>
    <n v="4"/>
    <n v="7.2"/>
    <n v="37.4"/>
    <n v="0.3"/>
    <n v="0.1"/>
    <s v="Clara"/>
    <n v="46"/>
    <n v="47"/>
    <n v="5"/>
    <n v="0"/>
    <n v="4"/>
    <n v="4"/>
    <n v="0"/>
    <n v="0"/>
    <n v="0"/>
    <n v="28"/>
    <n v="4"/>
    <n v="1"/>
    <n v="46"/>
    <n v="0.15333333333333701"/>
    <n v="47"/>
    <n v="0.31333333333333052"/>
    <n v="4"/>
    <n v="8.8888888888888407E-2"/>
    <n v="4"/>
    <n v="0.13333333333333353"/>
    <n v="5"/>
    <n v="0.33333333333333348"/>
    <n v="0"/>
    <n v="1.3877787807814457E-16"/>
    <n v="0"/>
    <x v="9"/>
  </r>
  <r>
    <s v="CASTROL"/>
    <s v="DIWA3"/>
    <d v="2015-02-14T00:00:00"/>
    <s v="CON"/>
    <s v="O500"/>
    <x v="119"/>
    <d v="2013-04-08T00:00:00"/>
    <n v="563930"/>
    <n v="94982"/>
    <n v="0"/>
    <n v="2.1"/>
    <n v="0"/>
    <n v="17.7"/>
    <n v="6.9"/>
    <n v="36.799999999999997"/>
    <m/>
    <n v="-1"/>
    <s v="Oscura"/>
    <n v="96.9"/>
    <n v="73.2"/>
    <n v="10"/>
    <n v="3.8"/>
    <n v="11.3"/>
    <n v="19.8"/>
    <n v="0.5"/>
    <n v="0"/>
    <n v="0"/>
    <n v="108.3"/>
    <n v="28.3"/>
    <n v="0.2"/>
    <n v="97"/>
    <n v="0.3233333333333373"/>
    <n v="73"/>
    <n v="0.48666666666666353"/>
    <n v="11"/>
    <n v="0.24444444444444399"/>
    <n v="20"/>
    <n v="0.66666666666666674"/>
    <n v="10"/>
    <n v="0.66666666666666674"/>
    <n v="4"/>
    <n v="0.40000000000000013"/>
    <n v="0"/>
    <x v="10"/>
  </r>
  <r>
    <s v="CASTROL"/>
    <s v="DIWA3"/>
    <d v="2015-02-14T00:00:00"/>
    <s v="CON"/>
    <s v="O500"/>
    <x v="119"/>
    <d v="2013-02-06T00:00:00"/>
    <n v="529677"/>
    <n v="31667"/>
    <n v="0"/>
    <n v="8.1"/>
    <n v="0"/>
    <n v="23.5"/>
    <n v="6.8"/>
    <n v="36.700000000000003"/>
    <m/>
    <n v="-1"/>
    <s v="Oscura"/>
    <n v="96.9"/>
    <n v="51"/>
    <n v="4.7"/>
    <n v="1.5"/>
    <n v="11"/>
    <n v="8.6999999999999993"/>
    <n v="0.3"/>
    <n v="0"/>
    <n v="0"/>
    <n v="69.8"/>
    <n v="33.700000000000003"/>
    <n v="15.9"/>
    <n v="97"/>
    <n v="0.3233333333333373"/>
    <n v="51"/>
    <n v="0.33999999999999714"/>
    <n v="11"/>
    <n v="0.24444444444444399"/>
    <n v="9"/>
    <n v="0.30000000000000016"/>
    <n v="5"/>
    <n v="0.33333333333333348"/>
    <n v="2"/>
    <n v="0.20000000000000015"/>
    <n v="0"/>
    <x v="11"/>
  </r>
  <r>
    <m/>
    <s v="DIWA3"/>
    <d v="2014-12-17T00:00:00"/>
    <s v="SIN"/>
    <s v="O500"/>
    <x v="120"/>
    <d v="2015-11-17T00:00:00"/>
    <n v="826659"/>
    <n v="77212"/>
    <n v="0"/>
    <n v="9"/>
    <m/>
    <n v="3"/>
    <n v="6"/>
    <m/>
    <m/>
    <n v="0.47"/>
    <m/>
    <n v="62"/>
    <n v="153"/>
    <n v="8"/>
    <n v="1"/>
    <n v="14"/>
    <n v="4"/>
    <n v="0"/>
    <n v="1"/>
    <n v="0"/>
    <n v="40"/>
    <n v="8"/>
    <n v="1"/>
    <n v="62"/>
    <n v="0.20666666666667025"/>
    <n v="153"/>
    <n v="1"/>
    <n v="14"/>
    <n v="0.31111111111111062"/>
    <n v="4"/>
    <n v="0.13333333333333353"/>
    <n v="8"/>
    <n v="0.53333333333333344"/>
    <n v="1"/>
    <n v="0.10000000000000014"/>
    <n v="1"/>
    <x v="0"/>
  </r>
  <r>
    <s v="SHELL"/>
    <s v="DIWA3"/>
    <d v="2014-12-17T00:00:00"/>
    <s v="SIN"/>
    <s v="O500"/>
    <x v="120"/>
    <d v="2015-02-25T00:00:00"/>
    <n v="738635"/>
    <n v="41601"/>
    <n v="0"/>
    <n v="3"/>
    <m/>
    <n v="2"/>
    <n v="5.8760000000000003"/>
    <n v="27.41"/>
    <n v="1.1299999999999999"/>
    <n v="7.0000000000000007E-2"/>
    <m/>
    <n v="81"/>
    <n v="74"/>
    <n v="5"/>
    <n v="0"/>
    <n v="10"/>
    <n v="8"/>
    <n v="0"/>
    <m/>
    <n v="0"/>
    <n v="38"/>
    <n v="2"/>
    <n v="1"/>
    <n v="81"/>
    <n v="0.27000000000000363"/>
    <n v="74"/>
    <n v="0.49333333333333018"/>
    <n v="10"/>
    <n v="0.22222222222222177"/>
    <n v="8"/>
    <n v="0.26666666666666683"/>
    <n v="5"/>
    <n v="0.33333333333333348"/>
    <n v="0"/>
    <n v="1.3877787807814457E-16"/>
    <n v="0"/>
    <x v="1"/>
  </r>
  <r>
    <s v="CASTROL"/>
    <s v="DIWA3"/>
    <d v="2014-12-17T00:00:00"/>
    <s v="SIN"/>
    <s v="O500"/>
    <x v="120"/>
    <d v="2014-12-18T00:00:00"/>
    <n v="720978"/>
    <n v="23944"/>
    <n v="0"/>
    <n v="3"/>
    <m/>
    <n v="1"/>
    <n v="6.1"/>
    <m/>
    <m/>
    <n v="0.05"/>
    <m/>
    <n v="52"/>
    <n v="43"/>
    <n v="7"/>
    <n v="0"/>
    <n v="7"/>
    <n v="6"/>
    <n v="1"/>
    <n v="0"/>
    <n v="0"/>
    <n v="43"/>
    <n v="4"/>
    <n v="1"/>
    <n v="52"/>
    <n v="0.17333333333333698"/>
    <n v="43"/>
    <n v="0.28666666666666391"/>
    <n v="7"/>
    <n v="0.15555555555555509"/>
    <n v="6"/>
    <n v="0.20000000000000018"/>
    <n v="7"/>
    <n v="0.46666666666666679"/>
    <n v="0"/>
    <n v="1.3877787807814457E-16"/>
    <n v="0"/>
    <x v="2"/>
  </r>
  <r>
    <s v="CASTROL"/>
    <s v="DIWA3"/>
    <d v="2014-12-17T00:00:00"/>
    <s v="CON"/>
    <s v="O500"/>
    <x v="120"/>
    <d v="2014-05-24T00:00:00"/>
    <n v="672264"/>
    <n v="29965"/>
    <n v="0"/>
    <n v="3"/>
    <m/>
    <n v="2"/>
    <n v="6.3"/>
    <m/>
    <m/>
    <n v="0.83"/>
    <m/>
    <n v="82"/>
    <n v="41"/>
    <n v="5"/>
    <n v="0"/>
    <n v="5"/>
    <n v="9"/>
    <n v="0"/>
    <n v="0"/>
    <n v="0"/>
    <n v="33"/>
    <n v="4"/>
    <n v="0"/>
    <n v="82"/>
    <n v="0.27333333333333698"/>
    <n v="41"/>
    <n v="0.2733333333333306"/>
    <n v="5"/>
    <n v="0.11111111111111063"/>
    <n v="9"/>
    <n v="0.30000000000000016"/>
    <n v="5"/>
    <n v="0.33333333333333348"/>
    <n v="0"/>
    <n v="1.3877787807814457E-16"/>
    <n v="0"/>
    <x v="3"/>
  </r>
  <r>
    <s v="CASTROL"/>
    <s v="DIWA3"/>
    <d v="2014-12-17T00:00:00"/>
    <s v="CON"/>
    <s v="O500"/>
    <x v="120"/>
    <d v="2014-02-15T00:00:00"/>
    <n v="642299"/>
    <n v="74197"/>
    <n v="0"/>
    <n v="3"/>
    <m/>
    <n v="4"/>
    <n v="7.2"/>
    <n v="36.6"/>
    <n v="1"/>
    <n v="0"/>
    <s v="Clara"/>
    <n v="48"/>
    <n v="42"/>
    <n v="5"/>
    <n v="0"/>
    <n v="6"/>
    <n v="5"/>
    <n v="1"/>
    <n v="0"/>
    <n v="0"/>
    <n v="35"/>
    <n v="10"/>
    <n v="1"/>
    <n v="48"/>
    <n v="0.16000000000000367"/>
    <n v="42"/>
    <n v="0.27999999999999725"/>
    <n v="6"/>
    <n v="0.13333333333333286"/>
    <n v="5"/>
    <n v="0.16666666666666685"/>
    <n v="5"/>
    <n v="0.33333333333333348"/>
    <n v="0"/>
    <n v="1.3877787807814457E-16"/>
    <n v="0"/>
    <x v="4"/>
  </r>
  <r>
    <s v="CASTROL"/>
    <s v="DIWA3"/>
    <d v="2014-12-17T00:00:00"/>
    <s v="CON"/>
    <s v="O500"/>
    <x v="120"/>
    <d v="2014-01-18T00:00:00"/>
    <n v="633835"/>
    <n v="65733"/>
    <n v="0"/>
    <n v="3"/>
    <m/>
    <n v="4"/>
    <n v="7.1"/>
    <n v="36.799999999999997"/>
    <n v="0.9"/>
    <n v="0"/>
    <s v="Clara"/>
    <n v="71"/>
    <n v="31"/>
    <n v="7"/>
    <n v="0"/>
    <n v="5"/>
    <n v="6"/>
    <n v="0"/>
    <n v="0"/>
    <n v="0"/>
    <n v="24"/>
    <n v="5"/>
    <n v="1"/>
    <n v="71"/>
    <n v="0.23666666666667019"/>
    <n v="31"/>
    <n v="0.20666666666666406"/>
    <n v="5"/>
    <n v="0.11111111111111063"/>
    <n v="6"/>
    <n v="0.20000000000000018"/>
    <n v="7"/>
    <n v="0.46666666666666679"/>
    <n v="0"/>
    <n v="1.3877787807814457E-16"/>
    <n v="0"/>
    <x v="5"/>
  </r>
  <r>
    <s v="CASTROL"/>
    <s v="DIWA3"/>
    <d v="2014-12-17T00:00:00"/>
    <s v="CON"/>
    <s v="O500"/>
    <x v="120"/>
    <d v="2013-10-15T00:00:00"/>
    <n v="606131"/>
    <n v="38029"/>
    <n v="0"/>
    <n v="1"/>
    <n v="0"/>
    <n v="5"/>
    <n v="7.2"/>
    <n v="37.1"/>
    <n v="0.2"/>
    <n v="0"/>
    <s v="Clara"/>
    <n v="41"/>
    <n v="21"/>
    <n v="9"/>
    <n v="0"/>
    <n v="4"/>
    <n v="5"/>
    <n v="0"/>
    <n v="0"/>
    <n v="0"/>
    <n v="22"/>
    <n v="5"/>
    <n v="1"/>
    <n v="41"/>
    <n v="0.13666666666667038"/>
    <n v="21"/>
    <n v="0.13999999999999752"/>
    <n v="4"/>
    <n v="8.8888888888888407E-2"/>
    <n v="5"/>
    <n v="0.16666666666666685"/>
    <n v="9"/>
    <n v="0.60000000000000009"/>
    <n v="0"/>
    <n v="1.3877787807814457E-16"/>
    <n v="0"/>
    <x v="6"/>
  </r>
  <r>
    <s v="SHELL"/>
    <s v="DIWA3"/>
    <d v="2014-12-17T00:00:00"/>
    <s v="CON"/>
    <s v="O500"/>
    <x v="120"/>
    <d v="2012-12-29T00:00:00"/>
    <n v="531399"/>
    <n v="62451"/>
    <n v="0"/>
    <n v="0"/>
    <n v="0"/>
    <n v="17.8"/>
    <n v="6.9"/>
    <n v="36.1"/>
    <m/>
    <n v="-1"/>
    <s v="Oscura"/>
    <n v="60.2"/>
    <n v="0.2"/>
    <n v="6.8"/>
    <n v="2.5"/>
    <n v="0"/>
    <n v="0"/>
    <n v="0"/>
    <n v="0"/>
    <n v="0"/>
    <n v="30.9"/>
    <n v="17.7"/>
    <n v="0"/>
    <n v="60"/>
    <n v="0.20000000000000359"/>
    <n v="0"/>
    <n v="-2.482389294122811E-15"/>
    <n v="0"/>
    <n v="-4.9266146717741321E-16"/>
    <n v="0"/>
    <n v="2.0816681711721685E-16"/>
    <n v="7"/>
    <n v="0.46666666666666679"/>
    <n v="3"/>
    <n v="0.30000000000000016"/>
    <n v="0"/>
    <x v="7"/>
  </r>
  <r>
    <s v="SHELL"/>
    <s v="DIWA3"/>
    <d v="2014-12-17T00:00:00"/>
    <s v="CON"/>
    <s v="O500"/>
    <x v="120"/>
    <d v="2012-11-15T00:00:00"/>
    <n v="518858"/>
    <n v="49910"/>
    <n v="0"/>
    <n v="0"/>
    <n v="0"/>
    <n v="22.6"/>
    <n v="6.9"/>
    <n v="42.3"/>
    <m/>
    <n v="-1"/>
    <s v="Oscura"/>
    <n v="56.4"/>
    <n v="3"/>
    <n v="6.6"/>
    <n v="1"/>
    <n v="2"/>
    <n v="2.4"/>
    <n v="0.2"/>
    <n v="3.1"/>
    <n v="0"/>
    <n v="43"/>
    <n v="13.4"/>
    <n v="1.2"/>
    <n v="56"/>
    <n v="0.18666666666667028"/>
    <n v="3"/>
    <n v="1.999999999999752E-2"/>
    <n v="2"/>
    <n v="4.4444444444443953E-2"/>
    <n v="2"/>
    <n v="6.6666666666666874E-2"/>
    <n v="7"/>
    <n v="0.46666666666666679"/>
    <n v="1"/>
    <n v="0.10000000000000014"/>
    <n v="0"/>
    <x v="8"/>
  </r>
  <r>
    <s v="CASTROL"/>
    <s v="DIWA3"/>
    <d v="2012-07-14T00:00:00"/>
    <s v="SIN"/>
    <s v="O500"/>
    <x v="121"/>
    <d v="2015-08-27T00:00:00"/>
    <n v="804571"/>
    <n v="16692"/>
    <n v="0"/>
    <n v="3"/>
    <m/>
    <n v="1"/>
    <n v="6.8"/>
    <n v="32.200000000000003"/>
    <n v="1.23"/>
    <n v="0.03"/>
    <m/>
    <n v="55"/>
    <n v="33"/>
    <n v="2"/>
    <n v="0"/>
    <n v="2"/>
    <n v="7"/>
    <n v="0"/>
    <n v="0"/>
    <n v="0"/>
    <n v="30"/>
    <n v="3"/>
    <n v="0"/>
    <n v="55"/>
    <n v="0.18333333333333696"/>
    <n v="33"/>
    <n v="0.21999999999999736"/>
    <n v="2"/>
    <n v="4.4444444444443953E-2"/>
    <n v="7"/>
    <n v="0.2333333333333335"/>
    <n v="2"/>
    <n v="0.13333333333333353"/>
    <n v="0"/>
    <n v="1.3877787807814457E-16"/>
    <n v="1"/>
    <x v="0"/>
  </r>
  <r>
    <s v="CASTROL"/>
    <s v="DIWA3"/>
    <d v="2012-07-14T00:00:00"/>
    <s v="SIN"/>
    <s v="O500"/>
    <x v="121"/>
    <d v="2015-02-18T00:00:00"/>
    <n v="747116"/>
    <n v="73138"/>
    <n v="0"/>
    <n v="5"/>
    <m/>
    <n v="3"/>
    <n v="5.8339999999999996"/>
    <n v="27.75"/>
    <n v="1.49"/>
    <n v="0.38"/>
    <m/>
    <n v="178"/>
    <n v="83"/>
    <n v="4"/>
    <n v="1"/>
    <n v="14"/>
    <n v="12"/>
    <n v="0"/>
    <m/>
    <n v="1"/>
    <n v="29"/>
    <n v="2"/>
    <n v="2"/>
    <n v="178"/>
    <n v="0.59333333333333749"/>
    <n v="83"/>
    <n v="0.55333333333333046"/>
    <n v="14"/>
    <n v="0.31111111111111062"/>
    <n v="12"/>
    <n v="0.40000000000000013"/>
    <n v="4"/>
    <n v="0.26666666666666683"/>
    <n v="1"/>
    <n v="0.10000000000000014"/>
    <n v="0"/>
    <x v="1"/>
  </r>
  <r>
    <s v="CASTROL"/>
    <s v="DIWA3"/>
    <d v="2012-07-14T00:00:00"/>
    <s v="SIN"/>
    <s v="O500"/>
    <x v="121"/>
    <d v="2014-12-08T00:00:00"/>
    <n v="727229"/>
    <n v="53251"/>
    <n v="0"/>
    <n v="7"/>
    <m/>
    <n v="3"/>
    <n v="5.9"/>
    <m/>
    <m/>
    <n v="0.37"/>
    <m/>
    <n v="217"/>
    <n v="72"/>
    <n v="6"/>
    <n v="0"/>
    <n v="14"/>
    <n v="14"/>
    <n v="1"/>
    <n v="1"/>
    <n v="1"/>
    <n v="30"/>
    <n v="4"/>
    <n v="2"/>
    <n v="217"/>
    <n v="0.72333333333333616"/>
    <n v="72"/>
    <n v="0.47999999999999687"/>
    <n v="14"/>
    <n v="0.31111111111111062"/>
    <n v="14"/>
    <n v="0.46666666666666679"/>
    <n v="6"/>
    <n v="0.40000000000000013"/>
    <n v="0"/>
    <n v="1.3877787807814457E-16"/>
    <n v="0"/>
    <x v="2"/>
  </r>
  <r>
    <s v="CASTROL"/>
    <s v="DIWA3"/>
    <d v="2012-07-14T00:00:00"/>
    <s v="SIN"/>
    <s v="O500"/>
    <x v="121"/>
    <d v="2014-05-23T00:00:00"/>
    <n v="668011"/>
    <n v="33078"/>
    <n v="0"/>
    <n v="6"/>
    <m/>
    <n v="4"/>
    <n v="6.1"/>
    <m/>
    <m/>
    <n v="0.92"/>
    <m/>
    <n v="116"/>
    <n v="61"/>
    <n v="6"/>
    <n v="0"/>
    <n v="14"/>
    <n v="11"/>
    <n v="0"/>
    <n v="0"/>
    <n v="0"/>
    <n v="30"/>
    <n v="3"/>
    <n v="1"/>
    <n v="116"/>
    <n v="0.38666666666667104"/>
    <n v="61"/>
    <n v="0.40666666666666368"/>
    <n v="14"/>
    <n v="0.31111111111111062"/>
    <n v="11"/>
    <n v="0.36666666666666681"/>
    <n v="6"/>
    <n v="0.40000000000000013"/>
    <n v="0"/>
    <n v="1.3877787807814457E-16"/>
    <n v="0"/>
    <x v="3"/>
  </r>
  <r>
    <s v="CASTROL"/>
    <s v="DIWA3"/>
    <d v="2012-07-14T00:00:00"/>
    <s v="SIN"/>
    <s v="O500"/>
    <x v="121"/>
    <d v="2014-02-07T00:00:00"/>
    <n v="634933"/>
    <n v="119397"/>
    <n v="0"/>
    <n v="8"/>
    <m/>
    <n v="9"/>
    <n v="7.2"/>
    <n v="36.9"/>
    <n v="0.5"/>
    <n v="0.1"/>
    <s v="Clara"/>
    <n v="103"/>
    <n v="93"/>
    <n v="9"/>
    <n v="0"/>
    <n v="17"/>
    <n v="9"/>
    <n v="1"/>
    <n v="1"/>
    <n v="0"/>
    <n v="32"/>
    <n v="9"/>
    <n v="3"/>
    <n v="103"/>
    <n v="0.34333333333333743"/>
    <n v="93"/>
    <n v="0.62"/>
    <n v="17"/>
    <n v="0.37777777777777721"/>
    <n v="9"/>
    <n v="0.30000000000000016"/>
    <n v="9"/>
    <n v="0.60000000000000009"/>
    <n v="0"/>
    <n v="1.3877787807814457E-16"/>
    <n v="0"/>
    <x v="4"/>
  </r>
  <r>
    <s v="CASTROL"/>
    <s v="DIWA3"/>
    <d v="2012-07-14T00:00:00"/>
    <s v="SIN"/>
    <s v="O500"/>
    <x v="121"/>
    <d v="2013-12-05T00:00:00"/>
    <n v="614330"/>
    <n v="98794"/>
    <n v="0"/>
    <n v="8"/>
    <n v="0"/>
    <n v="8"/>
    <n v="7.2"/>
    <n v="37.299999999999997"/>
    <n v="0.2"/>
    <n v="0.1"/>
    <s v="Clara"/>
    <n v="54"/>
    <n v="67"/>
    <n v="7"/>
    <n v="0"/>
    <n v="10"/>
    <n v="5"/>
    <n v="0"/>
    <n v="1"/>
    <n v="0"/>
    <n v="31"/>
    <n v="8"/>
    <n v="2"/>
    <n v="54"/>
    <n v="0.18000000000000363"/>
    <n v="67"/>
    <n v="0.4466666666666636"/>
    <n v="10"/>
    <n v="0.22222222222222177"/>
    <n v="5"/>
    <n v="0.16666666666666685"/>
    <n v="7"/>
    <n v="0.46666666666666679"/>
    <n v="0"/>
    <n v="1.3877787807814457E-16"/>
    <n v="0"/>
    <x v="5"/>
  </r>
  <r>
    <s v="CASTROL "/>
    <s v="DIWA3"/>
    <d v="2012-07-14T00:00:00"/>
    <s v="SIN"/>
    <s v="O500"/>
    <x v="121"/>
    <d v="2013-08-29T00:00:00"/>
    <n v="583899"/>
    <n v="68363"/>
    <n v="0"/>
    <n v="5"/>
    <n v="-1"/>
    <n v="15"/>
    <n v="7.1"/>
    <n v="36.700000000000003"/>
    <n v="0"/>
    <n v="0.1"/>
    <s v="Clara"/>
    <n v="71"/>
    <n v="58"/>
    <n v="19"/>
    <n v="0"/>
    <n v="11"/>
    <n v="8"/>
    <n v="0"/>
    <n v="0"/>
    <n v="-1"/>
    <n v="32"/>
    <n v="11"/>
    <n v="3"/>
    <n v="71"/>
    <n v="0.23666666666667019"/>
    <n v="58"/>
    <n v="0.38666666666666372"/>
    <n v="11"/>
    <n v="0.24444444444444399"/>
    <n v="8"/>
    <n v="0.26666666666666683"/>
    <n v="19"/>
    <n v="1"/>
    <n v="0"/>
    <n v="1.3877787807814457E-16"/>
    <n v="0"/>
    <x v="6"/>
  </r>
  <r>
    <s v="SHELL"/>
    <s v="DIWA3"/>
    <d v="2012-07-14T00:00:00"/>
    <s v="SIN"/>
    <s v="O500"/>
    <x v="121"/>
    <d v="2013-02-07T00:00:00"/>
    <n v="537239"/>
    <n v="58459"/>
    <n v="0"/>
    <n v="5"/>
    <n v="0"/>
    <n v="22.4"/>
    <n v="6.9"/>
    <n v="35.799999999999997"/>
    <m/>
    <n v="-1"/>
    <s v="Oscura"/>
    <n v="205.8"/>
    <n v="74.099999999999994"/>
    <n v="13"/>
    <n v="0.5"/>
    <n v="15.9"/>
    <n v="23.4"/>
    <n v="0.3"/>
    <n v="0"/>
    <n v="0"/>
    <n v="82.1"/>
    <n v="27.1"/>
    <n v="5.0999999999999996"/>
    <n v="206"/>
    <n v="0.68666666666666987"/>
    <n v="74"/>
    <n v="0.49333333333333018"/>
    <n v="16"/>
    <n v="0.35555555555555501"/>
    <n v="23"/>
    <n v="0.76666666666666672"/>
    <n v="13"/>
    <n v="0.8666666666666667"/>
    <n v="1"/>
    <n v="0.10000000000000014"/>
    <n v="0"/>
    <x v="7"/>
  </r>
  <r>
    <s v="SHELL"/>
    <s v="DIWA3"/>
    <d v="2012-07-14T00:00:00"/>
    <s v="SIN"/>
    <s v="O500"/>
    <x v="121"/>
    <d v="2012-11-07T00:00:00"/>
    <n v="510498"/>
    <n v="31718"/>
    <n v="0"/>
    <n v="0"/>
    <n v="0"/>
    <n v="23.5"/>
    <n v="6.7"/>
    <n v="37.799999999999997"/>
    <m/>
    <n v="-1"/>
    <s v="Oscura"/>
    <n v="84.2"/>
    <n v="4.2"/>
    <n v="10.3"/>
    <n v="0.2"/>
    <n v="4"/>
    <n v="12.7"/>
    <n v="0.8"/>
    <n v="2.8"/>
    <n v="0"/>
    <n v="60.5"/>
    <n v="16.899999999999999"/>
    <n v="1.8"/>
    <n v="84"/>
    <n v="0.28000000000000369"/>
    <n v="4"/>
    <n v="2.6666666666664188E-2"/>
    <n v="4"/>
    <n v="8.8888888888888407E-2"/>
    <n v="13"/>
    <n v="0.43333333333333346"/>
    <n v="10"/>
    <n v="0.66666666666666674"/>
    <n v="0"/>
    <n v="1.3877787807814457E-16"/>
    <n v="0"/>
    <x v="8"/>
  </r>
  <r>
    <m/>
    <s v="DIWA3"/>
    <d v="2013-04-16T00:00:00"/>
    <s v="SIN"/>
    <s v="O500"/>
    <x v="122"/>
    <d v="2015-11-25T00:00:00"/>
    <n v="792410"/>
    <n v="75197"/>
    <n v="0"/>
    <n v="7"/>
    <m/>
    <n v="5"/>
    <n v="5.7"/>
    <m/>
    <m/>
    <n v="0.14000000000000001"/>
    <m/>
    <n v="109"/>
    <n v="103"/>
    <n v="64"/>
    <n v="0"/>
    <n v="25"/>
    <n v="12"/>
    <n v="1"/>
    <n v="1"/>
    <n v="1"/>
    <n v="43"/>
    <n v="11"/>
    <n v="2"/>
    <n v="109"/>
    <n v="0.36333333333333756"/>
    <n v="103"/>
    <n v="0.68666666666666465"/>
    <n v="25"/>
    <n v="0.55559999999999998"/>
    <n v="12"/>
    <n v="0.40000000000000013"/>
    <n v="64"/>
    <n v="1"/>
    <n v="0"/>
    <n v="1.3877787807814457E-16"/>
    <n v="1"/>
    <x v="0"/>
  </r>
  <r>
    <m/>
    <s v="DIWA3"/>
    <d v="2013-04-16T00:00:00"/>
    <s v="SIN"/>
    <s v="O500"/>
    <x v="122"/>
    <d v="2015-07-30T00:00:00"/>
    <n v="764330"/>
    <n v="47117"/>
    <n v="0"/>
    <n v="5"/>
    <m/>
    <n v="2"/>
    <n v="6"/>
    <m/>
    <m/>
    <n v="0.06"/>
    <m/>
    <n v="42"/>
    <n v="34"/>
    <n v="3"/>
    <n v="0"/>
    <n v="12"/>
    <n v="3"/>
    <n v="1"/>
    <n v="1"/>
    <n v="0"/>
    <n v="32"/>
    <n v="9"/>
    <n v="1"/>
    <n v="42"/>
    <n v="0.1400000000000037"/>
    <n v="34"/>
    <n v="0.22666666666666402"/>
    <n v="12"/>
    <n v="0.26666666666666622"/>
    <n v="3"/>
    <n v="0.1000000000000002"/>
    <n v="3"/>
    <n v="0.20000000000000018"/>
    <n v="0"/>
    <n v="1.3877787807814457E-16"/>
    <n v="0"/>
    <x v="1"/>
  </r>
  <r>
    <s v="SHELL"/>
    <s v="DIWA3"/>
    <d v="2013-04-16T00:00:00"/>
    <s v="SIN"/>
    <s v="O500"/>
    <x v="122"/>
    <d v="2015-02-25T00:00:00"/>
    <n v="747700"/>
    <n v="67145"/>
    <n v="0"/>
    <n v="2"/>
    <m/>
    <n v="2"/>
    <n v="6.093"/>
    <n v="28.12"/>
    <n v="1.25"/>
    <n v="0.23"/>
    <m/>
    <n v="43"/>
    <n v="42"/>
    <n v="2"/>
    <n v="0"/>
    <n v="6"/>
    <n v="3"/>
    <n v="0"/>
    <m/>
    <n v="0"/>
    <n v="27"/>
    <n v="2"/>
    <n v="1"/>
    <n v="43"/>
    <n v="0.14333333333333703"/>
    <n v="42"/>
    <n v="0.27999999999999725"/>
    <n v="6"/>
    <n v="0.13333333333333286"/>
    <n v="3"/>
    <n v="0.1000000000000002"/>
    <n v="2"/>
    <n v="0.13333333333333353"/>
    <n v="0"/>
    <n v="1.3877787807814457E-16"/>
    <n v="0"/>
    <x v="2"/>
  </r>
  <r>
    <s v="CASTROL"/>
    <s v="DIWA3"/>
    <d v="2013-04-16T00:00:00"/>
    <s v="SIN"/>
    <s v="O500"/>
    <x v="122"/>
    <d v="2015-02-19T00:00:00"/>
    <n v="750645"/>
    <n v="20726"/>
    <n v="0"/>
    <n v="1"/>
    <m/>
    <n v="2"/>
    <n v="6.1630000000000003"/>
    <n v="28.47"/>
    <n v="1.21"/>
    <n v="0.08"/>
    <m/>
    <n v="114"/>
    <n v="23"/>
    <n v="6"/>
    <n v="0"/>
    <n v="4"/>
    <n v="9"/>
    <n v="0"/>
    <m/>
    <n v="1"/>
    <n v="31"/>
    <n v="3"/>
    <n v="0"/>
    <n v="114"/>
    <n v="0.38000000000000433"/>
    <n v="23"/>
    <n v="0.15333333333333082"/>
    <n v="4"/>
    <n v="8.8888888888888407E-2"/>
    <n v="9"/>
    <n v="0.30000000000000016"/>
    <n v="6"/>
    <n v="0.40000000000000013"/>
    <n v="0"/>
    <n v="1.3877787807814457E-16"/>
    <n v="0"/>
    <x v="3"/>
  </r>
  <r>
    <s v="CASTROL"/>
    <s v="DIWA3"/>
    <d v="2013-04-16T00:00:00"/>
    <s v="SIN"/>
    <s v="O500"/>
    <x v="122"/>
    <d v="2014-11-28T00:00:00"/>
    <n v="729919"/>
    <n v="52546"/>
    <n v="0"/>
    <n v="2"/>
    <m/>
    <n v="2"/>
    <n v="5.9"/>
    <m/>
    <m/>
    <n v="0.31"/>
    <m/>
    <n v="213"/>
    <n v="57"/>
    <n v="10"/>
    <n v="0"/>
    <n v="6"/>
    <n v="16"/>
    <n v="0"/>
    <n v="0"/>
    <n v="2"/>
    <n v="43"/>
    <n v="8"/>
    <n v="0"/>
    <n v="213"/>
    <n v="0.71000000000000296"/>
    <n v="57"/>
    <n v="0.37999999999999706"/>
    <n v="6"/>
    <n v="0.13333333333333286"/>
    <n v="16"/>
    <n v="0.53333333333333344"/>
    <n v="10"/>
    <n v="0.66666666666666674"/>
    <n v="0"/>
    <n v="1.3877787807814457E-16"/>
    <n v="0"/>
    <x v="4"/>
  </r>
  <r>
    <s v="SHELL"/>
    <s v="DIWA3"/>
    <d v="2013-04-16T00:00:00"/>
    <s v="SIN"/>
    <s v="O500"/>
    <x v="122"/>
    <d v="2014-06-02T00:00:00"/>
    <n v="667762"/>
    <n v="33848"/>
    <n v="0"/>
    <n v="2"/>
    <m/>
    <n v="4"/>
    <n v="6.4"/>
    <m/>
    <m/>
    <n v="0.74"/>
    <m/>
    <n v="47"/>
    <n v="43"/>
    <n v="4"/>
    <n v="0"/>
    <n v="6"/>
    <n v="5"/>
    <n v="0"/>
    <n v="0"/>
    <n v="0"/>
    <n v="39"/>
    <n v="10"/>
    <n v="5"/>
    <n v="47"/>
    <n v="0.15666666666667034"/>
    <n v="43"/>
    <n v="0.28666666666666391"/>
    <n v="6"/>
    <n v="0.13333333333333286"/>
    <n v="5"/>
    <n v="0.16666666666666685"/>
    <n v="4"/>
    <n v="0.26666666666666683"/>
    <n v="0"/>
    <n v="1.3877787807814457E-16"/>
    <n v="0"/>
    <x v="5"/>
  </r>
  <r>
    <s v="SHELL"/>
    <s v="DIWA3"/>
    <d v="2013-04-16T00:00:00"/>
    <s v="SIN"/>
    <s v="O500"/>
    <x v="122"/>
    <d v="2014-02-12T00:00:00"/>
    <n v="633914"/>
    <n v="101372"/>
    <n v="0"/>
    <n v="6"/>
    <m/>
    <n v="12"/>
    <n v="7.1"/>
    <n v="36.4"/>
    <n v="0.5"/>
    <n v="0.1"/>
    <s v="Clara"/>
    <n v="101"/>
    <n v="103"/>
    <n v="6"/>
    <n v="0"/>
    <n v="15"/>
    <n v="10"/>
    <n v="1"/>
    <n v="1"/>
    <n v="0"/>
    <n v="38"/>
    <n v="14"/>
    <n v="3"/>
    <n v="101"/>
    <n v="0.33666666666667072"/>
    <n v="103"/>
    <n v="0.68666666666666465"/>
    <n v="15"/>
    <n v="0.33333333333333282"/>
    <n v="10"/>
    <n v="0.33339999999999997"/>
    <n v="6"/>
    <n v="0.40000000000000013"/>
    <n v="0"/>
    <n v="1.3877787807814457E-16"/>
    <n v="0"/>
    <x v="6"/>
  </r>
  <r>
    <s v="SHELL"/>
    <s v="DIWA3"/>
    <d v="2013-04-16T00:00:00"/>
    <s v="SIN"/>
    <s v="O500"/>
    <x v="122"/>
    <d v="2014-01-22T00:00:00"/>
    <n v="626881"/>
    <n v="94339"/>
    <n v="0"/>
    <n v="6"/>
    <m/>
    <n v="11"/>
    <n v="7.1"/>
    <n v="36.9"/>
    <n v="1"/>
    <n v="0.1"/>
    <s v="Clara"/>
    <n v="95"/>
    <n v="96"/>
    <n v="4"/>
    <n v="0"/>
    <n v="12"/>
    <n v="7"/>
    <n v="0"/>
    <n v="0"/>
    <n v="0"/>
    <n v="37"/>
    <n v="16"/>
    <n v="2"/>
    <n v="95"/>
    <n v="0.31666666666667059"/>
    <n v="96"/>
    <n v="0.63999999999999768"/>
    <n v="12"/>
    <n v="0.26666666666666622"/>
    <n v="7"/>
    <n v="0.2333333333333335"/>
    <n v="4"/>
    <n v="0.26666666666666683"/>
    <n v="0"/>
    <n v="1.3877787807814457E-16"/>
    <n v="0"/>
    <x v="7"/>
  </r>
  <r>
    <s v="CASTROL"/>
    <s v="DIWA3"/>
    <d v="2013-04-16T00:00:00"/>
    <s v="SIN"/>
    <s v="O500"/>
    <x v="122"/>
    <d v="2013-10-25T00:00:00"/>
    <n v="601760"/>
    <n v="69218"/>
    <n v="0"/>
    <n v="3"/>
    <n v="0"/>
    <n v="10"/>
    <n v="7.2"/>
    <n v="37.5"/>
    <n v="0.9"/>
    <n v="0.1"/>
    <s v="Clara"/>
    <n v="43"/>
    <n v="34"/>
    <n v="5"/>
    <n v="0"/>
    <n v="6"/>
    <n v="5"/>
    <n v="0"/>
    <n v="0"/>
    <n v="0"/>
    <n v="30"/>
    <n v="6"/>
    <n v="2"/>
    <n v="43"/>
    <n v="0.14333333333333703"/>
    <n v="34"/>
    <n v="0.22666666666666402"/>
    <n v="6"/>
    <n v="0.13333333333333286"/>
    <n v="5"/>
    <n v="0.16666666666666685"/>
    <n v="5"/>
    <n v="0.33333333333333348"/>
    <n v="0"/>
    <n v="1.3877787807814457E-16"/>
    <n v="0"/>
    <x v="8"/>
  </r>
  <r>
    <s v="CASTROL"/>
    <s v="DIWA3"/>
    <d v="2013-04-16T00:00:00"/>
    <s v="SIN"/>
    <s v="O500"/>
    <x v="122"/>
    <d v="2013-07-03T00:00:00"/>
    <n v="564221"/>
    <n v="31678"/>
    <n v="0"/>
    <n v="1"/>
    <n v="-1"/>
    <n v="9"/>
    <n v="7.3"/>
    <n v="38.200000000000003"/>
    <n v="1.1000000000000001"/>
    <n v="0"/>
    <s v="Clara"/>
    <n v="33"/>
    <n v="21"/>
    <n v="4"/>
    <n v="0"/>
    <n v="5"/>
    <n v="0"/>
    <n v="0"/>
    <n v="0"/>
    <n v="-1"/>
    <n v="30"/>
    <n v="4"/>
    <n v="1"/>
    <n v="33"/>
    <n v="0.11000000000000376"/>
    <n v="21"/>
    <n v="0.13999999999999752"/>
    <n v="5"/>
    <n v="0.11111111111111063"/>
    <n v="0"/>
    <n v="2.0816681711721685E-16"/>
    <n v="4"/>
    <n v="0.26666666666666683"/>
    <n v="0"/>
    <n v="1.3877787807814457E-16"/>
    <n v="0"/>
    <x v="9"/>
  </r>
  <r>
    <s v="SHELL"/>
    <s v="DIWA3"/>
    <d v="2013-04-16T00:00:00"/>
    <s v="SIN"/>
    <s v="O500"/>
    <x v="122"/>
    <d v="2013-05-03T00:00:00"/>
    <n v="550697"/>
    <n v="35161"/>
    <n v="0"/>
    <n v="1.2"/>
    <n v="0"/>
    <n v="35.799999999999997"/>
    <n v="6.8"/>
    <n v="35.799999999999997"/>
    <m/>
    <n v="0"/>
    <s v="Oscura"/>
    <n v="56.4"/>
    <n v="56.9"/>
    <n v="15"/>
    <n v="3.7"/>
    <n v="9.1999999999999993"/>
    <n v="5.7"/>
    <n v="1.2"/>
    <n v="0"/>
    <n v="0"/>
    <n v="78.7"/>
    <n v="32.6"/>
    <n v="3.7"/>
    <n v="56"/>
    <n v="0.18666666666667028"/>
    <n v="57"/>
    <n v="0.37999999999999706"/>
    <n v="9"/>
    <n v="0.19999999999999954"/>
    <n v="6"/>
    <n v="0.20000000000000018"/>
    <n v="15"/>
    <n v="1"/>
    <n v="4"/>
    <n v="0.40000000000000013"/>
    <n v="0"/>
    <x v="10"/>
  </r>
  <r>
    <m/>
    <s v="DIWA3"/>
    <d v="2012-07-07T00:00:00"/>
    <s v="SIN"/>
    <s v="O500"/>
    <x v="123"/>
    <d v="2015-11-15T00:00:00"/>
    <n v="836974"/>
    <n v="49666"/>
    <n v="0"/>
    <n v="6"/>
    <m/>
    <n v="2"/>
    <n v="5.9"/>
    <m/>
    <m/>
    <n v="0.28999999999999998"/>
    <m/>
    <n v="378"/>
    <n v="90"/>
    <n v="4"/>
    <n v="0"/>
    <n v="19"/>
    <n v="22"/>
    <n v="0"/>
    <n v="0"/>
    <n v="2"/>
    <n v="35"/>
    <n v="4"/>
    <n v="2"/>
    <n v="378"/>
    <n v="1.3"/>
    <n v="90"/>
    <n v="0.59999999999999742"/>
    <n v="19"/>
    <n v="0.42222222222222161"/>
    <n v="22"/>
    <n v="0.73333333333333339"/>
    <n v="4"/>
    <n v="0.26666666666666683"/>
    <n v="0"/>
    <n v="1.3877787807814457E-16"/>
    <n v="1"/>
    <x v="0"/>
  </r>
  <r>
    <m/>
    <s v="DIWA3"/>
    <d v="2012-07-07T00:00:00"/>
    <s v="SIN"/>
    <s v="O500"/>
    <x v="123"/>
    <d v="2015-05-20T00:00:00"/>
    <n v="787308"/>
    <n v="91266"/>
    <n v="0"/>
    <n v="4"/>
    <m/>
    <n v="3"/>
    <n v="5.7"/>
    <m/>
    <m/>
    <n v="0.26"/>
    <m/>
    <n v="406"/>
    <n v="94"/>
    <n v="8"/>
    <n v="0"/>
    <n v="16"/>
    <n v="26"/>
    <n v="1"/>
    <n v="1"/>
    <n v="2"/>
    <n v="34"/>
    <n v="5"/>
    <n v="2"/>
    <n v="406"/>
    <n v="1.3"/>
    <n v="94"/>
    <n v="0.62666666666666426"/>
    <n v="16"/>
    <n v="0.35555555555555501"/>
    <n v="26"/>
    <n v="0.8666666666666667"/>
    <n v="8"/>
    <n v="0.53333333333333344"/>
    <n v="0"/>
    <n v="1.3877787807814457E-16"/>
    <n v="0"/>
    <x v="1"/>
  </r>
  <r>
    <s v="CASTROL"/>
    <s v="DIWA3"/>
    <d v="2012-07-07T00:00:00"/>
    <s v="SIN"/>
    <s v="O500"/>
    <x v="123"/>
    <d v="2015-02-18T00:00:00"/>
    <n v="751563"/>
    <n v="62384"/>
    <n v="0"/>
    <n v="3"/>
    <m/>
    <n v="2"/>
    <n v="5.8179999999999996"/>
    <n v="27.38"/>
    <n v="1.37"/>
    <n v="0.16"/>
    <m/>
    <n v="80"/>
    <n v="60"/>
    <n v="3"/>
    <n v="0"/>
    <n v="8"/>
    <n v="9"/>
    <n v="0"/>
    <m/>
    <n v="0"/>
    <n v="29"/>
    <n v="2"/>
    <n v="1"/>
    <n v="80"/>
    <n v="0.26666666666667027"/>
    <n v="60"/>
    <n v="0.39999999999999702"/>
    <n v="8"/>
    <n v="0.17777777777777731"/>
    <n v="9"/>
    <n v="0.30000000000000016"/>
    <n v="3"/>
    <n v="0.20000000000000018"/>
    <n v="0"/>
    <n v="1.3877787807814457E-16"/>
    <n v="0"/>
    <x v="2"/>
  </r>
  <r>
    <s v="CASTROL"/>
    <s v="DIWA3"/>
    <d v="2012-07-07T00:00:00"/>
    <s v="SIN"/>
    <s v="O500"/>
    <x v="123"/>
    <d v="2014-12-19T00:00:00"/>
    <n v="735858"/>
    <n v="46679"/>
    <n v="0"/>
    <n v="2"/>
    <m/>
    <n v="1"/>
    <n v="5.9"/>
    <m/>
    <m/>
    <n v="0.1"/>
    <m/>
    <n v="86"/>
    <n v="50"/>
    <n v="3"/>
    <n v="0"/>
    <n v="7"/>
    <n v="9"/>
    <n v="1"/>
    <n v="0"/>
    <n v="0"/>
    <n v="33"/>
    <n v="2"/>
    <n v="0"/>
    <n v="86"/>
    <n v="0.2866666666666704"/>
    <n v="50"/>
    <n v="0.33333333333333048"/>
    <n v="7"/>
    <n v="0.15555555555555509"/>
    <n v="9"/>
    <n v="0.30000000000000016"/>
    <n v="3"/>
    <n v="0.20000000000000018"/>
    <n v="0"/>
    <n v="1.3877787807814457E-16"/>
    <n v="0"/>
    <x v="3"/>
  </r>
  <r>
    <s v="CASTROL"/>
    <s v="DIWA3"/>
    <d v="2012-07-07T00:00:00"/>
    <s v="SIN"/>
    <s v="O500"/>
    <x v="123"/>
    <d v="2014-04-15T00:00:00"/>
    <n v="666949"/>
    <n v="31523"/>
    <n v="0"/>
    <n v="3"/>
    <m/>
    <n v="1"/>
    <n v="6.1"/>
    <s v=""/>
    <s v=""/>
    <n v="0.27"/>
    <s v=""/>
    <n v="68"/>
    <n v="43"/>
    <n v="3"/>
    <n v="0"/>
    <n v="6"/>
    <n v="7"/>
    <n v="0"/>
    <n v="0"/>
    <n v="0"/>
    <n v="30"/>
    <n v="3"/>
    <n v="0"/>
    <n v="68"/>
    <n v="0.22666666666667021"/>
    <n v="43"/>
    <n v="0.28666666666666391"/>
    <n v="6"/>
    <n v="0.13333333333333286"/>
    <n v="7"/>
    <n v="0.2333333333333335"/>
    <n v="3"/>
    <n v="0.20000000000000018"/>
    <n v="0"/>
    <n v="1.3877787807814457E-16"/>
    <n v="0"/>
    <x v="4"/>
  </r>
  <r>
    <s v="SHELL"/>
    <s v="DIWA3"/>
    <d v="2012-07-07T00:00:00"/>
    <s v="SIN"/>
    <s v="O500"/>
    <x v="123"/>
    <d v="2014-04-04T00:00:00"/>
    <n v="658009"/>
    <n v="29713"/>
    <n v="0"/>
    <n v="3"/>
    <m/>
    <n v="3"/>
    <n v="6.2"/>
    <s v=""/>
    <s v=""/>
    <n v="0.73"/>
    <s v=""/>
    <n v="81"/>
    <n v="43"/>
    <n v="21"/>
    <n v="0"/>
    <n v="7"/>
    <n v="8"/>
    <n v="0"/>
    <n v="1"/>
    <n v="1"/>
    <n v="43"/>
    <n v="13"/>
    <n v="1"/>
    <n v="81"/>
    <n v="0.27000000000000363"/>
    <n v="43"/>
    <n v="0.28666666666666391"/>
    <n v="7"/>
    <n v="0.15555555555555509"/>
    <n v="8"/>
    <n v="0.26666666666666683"/>
    <n v="21"/>
    <n v="1"/>
    <n v="0"/>
    <n v="1.3877787807814457E-16"/>
    <n v="0"/>
    <x v="5"/>
  </r>
  <r>
    <s v="SHELL"/>
    <s v="DIWA3"/>
    <d v="2012-07-07T00:00:00"/>
    <s v="SIN"/>
    <s v="O500"/>
    <x v="123"/>
    <d v="2014-01-02T00:00:00"/>
    <n v="628296"/>
    <n v="128997"/>
    <n v="0"/>
    <n v="5"/>
    <m/>
    <n v="9"/>
    <n v="7.1"/>
    <n v="37.200000000000003"/>
    <n v="0.3"/>
    <n v="0.1"/>
    <s v="Clara"/>
    <n v="182"/>
    <n v="91"/>
    <n v="15"/>
    <n v="1"/>
    <n v="13"/>
    <n v="12"/>
    <n v="0"/>
    <n v="0"/>
    <n v="0"/>
    <n v="53"/>
    <n v="23"/>
    <n v="1"/>
    <n v="182"/>
    <n v="0.60666666666667068"/>
    <n v="91"/>
    <n v="0.60666666666666413"/>
    <n v="13"/>
    <n v="0.28888888888888842"/>
    <n v="12"/>
    <n v="0.40000000000000013"/>
    <n v="15"/>
    <n v="1"/>
    <n v="1"/>
    <n v="0.10000000000000014"/>
    <n v="0"/>
    <x v="6"/>
  </r>
  <r>
    <s v="SHELL"/>
    <s v="DIWA3"/>
    <d v="2012-07-07T00:00:00"/>
    <s v="SIN"/>
    <s v="O500"/>
    <x v="123"/>
    <d v="2013-09-20T00:00:00"/>
    <n v="596204"/>
    <n v="96905"/>
    <n v="0"/>
    <n v="5"/>
    <n v="0"/>
    <n v="9"/>
    <n v="7.1"/>
    <n v="37.200000000000003"/>
    <n v="1.1000000000000001"/>
    <n v="0.1"/>
    <s v="Clara"/>
    <n v="153"/>
    <n v="78"/>
    <n v="16"/>
    <n v="1"/>
    <n v="11"/>
    <n v="12"/>
    <n v="1"/>
    <n v="0"/>
    <n v="0"/>
    <n v="38"/>
    <n v="11"/>
    <n v="1"/>
    <n v="153"/>
    <n v="0.510000000000005"/>
    <n v="78"/>
    <n v="0.51999999999999691"/>
    <n v="11"/>
    <n v="0.24444444444444399"/>
    <n v="12"/>
    <n v="0.40000000000000013"/>
    <n v="16"/>
    <n v="1"/>
    <n v="1"/>
    <n v="0.10000000000000014"/>
    <n v="0"/>
    <x v="7"/>
  </r>
  <r>
    <s v="CASTROL"/>
    <s v="DIWA3"/>
    <d v="2012-07-07T00:00:00"/>
    <s v="SIN"/>
    <s v="O500"/>
    <x v="123"/>
    <d v="2013-05-20T00:00:00"/>
    <n v="563964"/>
    <n v="64665"/>
    <n v="0"/>
    <n v="34"/>
    <n v="0"/>
    <n v="17"/>
    <n v="7"/>
    <n v="36.799999999999997"/>
    <m/>
    <n v="-1"/>
    <s v="Oscura"/>
    <n v="116.3"/>
    <n v="59.9"/>
    <n v="18.600000000000001"/>
    <n v="2"/>
    <n v="11.2"/>
    <n v="13.4"/>
    <n v="2"/>
    <n v="0"/>
    <n v="0"/>
    <n v="59.2"/>
    <n v="23.6"/>
    <n v="1.1000000000000001"/>
    <n v="116"/>
    <n v="0.38666666666667104"/>
    <n v="60"/>
    <n v="0.39999999999999702"/>
    <n v="11"/>
    <n v="0.24444444444444399"/>
    <n v="13"/>
    <n v="0.43333333333333346"/>
    <n v="19"/>
    <n v="1"/>
    <n v="2"/>
    <n v="0.20000000000000015"/>
    <n v="0"/>
    <x v="8"/>
  </r>
  <r>
    <s v="CASTROL"/>
    <s v="DIWA3"/>
    <d v="2012-07-07T00:00:00"/>
    <s v="SIN"/>
    <s v="O500"/>
    <x v="123"/>
    <d v="2013-01-22T00:00:00"/>
    <n v="575390"/>
    <n v="31251"/>
    <n v="0"/>
    <n v="0"/>
    <n v="0"/>
    <n v="13.3"/>
    <n v="7.2"/>
    <n v="35.1"/>
    <m/>
    <n v="-1"/>
    <s v="Oscura"/>
    <n v="60.7"/>
    <n v="28.3"/>
    <n v="9.1"/>
    <n v="0.7"/>
    <n v="6.9"/>
    <n v="14"/>
    <n v="1.3"/>
    <n v="0"/>
    <n v="0"/>
    <n v="83.5"/>
    <n v="30.9"/>
    <n v="2"/>
    <n v="61"/>
    <n v="0.20333333333333692"/>
    <n v="28"/>
    <n v="0.18666666666666409"/>
    <n v="7"/>
    <n v="0.15555555555555509"/>
    <n v="14"/>
    <n v="0.46666666666666679"/>
    <n v="9"/>
    <n v="0.60000000000000009"/>
    <n v="1"/>
    <n v="0.10000000000000014"/>
    <n v="0"/>
    <x v="9"/>
  </r>
  <r>
    <s v="CASTROL"/>
    <s v="DIWA3"/>
    <d v="2012-10-09T00:00:00"/>
    <s v="SIN"/>
    <s v="O500"/>
    <x v="124"/>
    <d v="2015-08-27T00:00:00"/>
    <n v="788899"/>
    <n v="9657"/>
    <n v="0"/>
    <n v="2"/>
    <m/>
    <n v="1"/>
    <n v="6.7"/>
    <n v="34.799999999999997"/>
    <n v="1.68"/>
    <n v="0.02"/>
    <m/>
    <n v="33"/>
    <n v="24"/>
    <n v="2"/>
    <n v="0"/>
    <n v="6"/>
    <n v="4"/>
    <n v="0"/>
    <n v="0"/>
    <n v="0"/>
    <n v="29"/>
    <n v="2"/>
    <n v="0"/>
    <n v="33"/>
    <n v="0.11000000000000376"/>
    <n v="24"/>
    <n v="0.15999999999999748"/>
    <n v="6"/>
    <n v="0.13333333333333286"/>
    <n v="4"/>
    <n v="0.13333333333333353"/>
    <n v="2"/>
    <n v="0.13333333333333353"/>
    <n v="0"/>
    <n v="1.3877787807814457E-16"/>
    <n v="1"/>
    <x v="0"/>
  </r>
  <r>
    <s v="CASTROL"/>
    <s v="DIWA3"/>
    <d v="2012-10-09T00:00:00"/>
    <s v="SIN"/>
    <s v="O500"/>
    <x v="124"/>
    <d v="2015-02-23T00:00:00"/>
    <n v="739144"/>
    <n v="62070"/>
    <n v="0"/>
    <n v="6"/>
    <m/>
    <n v="2"/>
    <n v="5.9020000000000001"/>
    <n v="27.64"/>
    <n v="1.32"/>
    <n v="0.31"/>
    <m/>
    <n v="85"/>
    <n v="53"/>
    <n v="3"/>
    <n v="0"/>
    <n v="6"/>
    <n v="9"/>
    <n v="0"/>
    <m/>
    <n v="0"/>
    <n v="28"/>
    <n v="2"/>
    <n v="1"/>
    <n v="85"/>
    <n v="0.28333333333333705"/>
    <n v="53"/>
    <n v="0.35333333333333045"/>
    <n v="6"/>
    <n v="0.13333333333333286"/>
    <n v="9"/>
    <n v="0.30000000000000016"/>
    <n v="3"/>
    <n v="0.20000000000000018"/>
    <n v="0"/>
    <n v="1.3877787807814457E-16"/>
    <n v="0"/>
    <x v="1"/>
  </r>
  <r>
    <s v="CASTROL "/>
    <s v="DIWA3"/>
    <d v="2012-10-09T00:00:00"/>
    <s v="SIN"/>
    <s v="O500"/>
    <x v="124"/>
    <d v="2014-12-18T00:00:00"/>
    <n v="719583"/>
    <n v="42509"/>
    <n v="0"/>
    <n v="2"/>
    <m/>
    <n v="2"/>
    <n v="5.9"/>
    <m/>
    <m/>
    <n v="0.34"/>
    <m/>
    <n v="92"/>
    <n v="59"/>
    <n v="4"/>
    <n v="0"/>
    <n v="6"/>
    <n v="10"/>
    <n v="1"/>
    <n v="0"/>
    <n v="1"/>
    <n v="27"/>
    <n v="4"/>
    <n v="1"/>
    <n v="92"/>
    <n v="0.30666666666667053"/>
    <n v="59"/>
    <n v="0.39333333333333037"/>
    <n v="6"/>
    <n v="0.13333333333333286"/>
    <n v="10"/>
    <n v="0.33339999999999997"/>
    <n v="4"/>
    <n v="0.26666666666666683"/>
    <n v="0"/>
    <n v="1.3877787807814457E-16"/>
    <n v="0"/>
    <x v="2"/>
  </r>
  <r>
    <s v="SHELL"/>
    <s v="DIWA3"/>
    <d v="2012-10-09T00:00:00"/>
    <s v="SIN"/>
    <s v="O500"/>
    <x v="124"/>
    <d v="2013-12-12T00:00:00"/>
    <n v="635426"/>
    <n v="181751"/>
    <n v="0"/>
    <n v="5"/>
    <n v="0"/>
    <n v="8"/>
    <n v="7.2"/>
    <n v="37.4"/>
    <n v="1"/>
    <n v="0.1"/>
    <s v="Clara"/>
    <n v="161"/>
    <n v="108"/>
    <n v="6"/>
    <n v="0"/>
    <n v="16"/>
    <n v="13"/>
    <n v="0"/>
    <n v="0"/>
    <n v="0"/>
    <n v="50"/>
    <n v="20"/>
    <n v="2"/>
    <n v="161"/>
    <n v="0.5366666666666714"/>
    <n v="108"/>
    <n v="0.7199999999999982"/>
    <n v="16"/>
    <n v="0.35555555555555501"/>
    <n v="13"/>
    <n v="0.43333333333333346"/>
    <n v="6"/>
    <n v="0.40000000000000013"/>
    <n v="0"/>
    <n v="1.3877787807814457E-16"/>
    <n v="0"/>
    <x v="3"/>
  </r>
  <r>
    <s v="SHELL"/>
    <s v="DIWA3"/>
    <d v="2012-10-09T00:00:00"/>
    <s v="SIN"/>
    <s v="O500"/>
    <x v="124"/>
    <d v="2013-08-12T00:00:00"/>
    <n v="600869"/>
    <n v="147194"/>
    <n v="0"/>
    <n v="6"/>
    <n v="-1"/>
    <n v="8"/>
    <n v="7.3"/>
    <n v="37.299999999999997"/>
    <n v="0.1"/>
    <n v="0.1"/>
    <s v="Clara"/>
    <n v="157"/>
    <n v="103"/>
    <n v="8"/>
    <n v="0"/>
    <n v="16"/>
    <n v="12"/>
    <n v="0"/>
    <n v="1"/>
    <n v="-1"/>
    <n v="50"/>
    <n v="21"/>
    <n v="2"/>
    <n v="157"/>
    <n v="0.5233333333333382"/>
    <n v="103"/>
    <n v="0.68666666666666465"/>
    <n v="16"/>
    <n v="0.35555555555555501"/>
    <n v="12"/>
    <n v="0.40000000000000013"/>
    <n v="8"/>
    <n v="0.53333333333333344"/>
    <n v="0"/>
    <n v="1.3877787807814457E-16"/>
    <n v="0"/>
    <x v="4"/>
  </r>
  <r>
    <s v="CASTROL"/>
    <s v="DIWA3"/>
    <d v="2012-10-09T00:00:00"/>
    <s v="SIN"/>
    <s v="O500"/>
    <x v="124"/>
    <d v="2013-04-26T00:00:00"/>
    <n v="570532"/>
    <n v="116857"/>
    <n v="0"/>
    <n v="2.4"/>
    <n v="0"/>
    <n v="14.8"/>
    <n v="6.9"/>
    <n v="38.1"/>
    <m/>
    <n v="-1"/>
    <s v="Oscura"/>
    <n v="120.4"/>
    <n v="76.5"/>
    <n v="6.7"/>
    <n v="3.1"/>
    <n v="13.5"/>
    <n v="14.9"/>
    <n v="0.4"/>
    <n v="0"/>
    <n v="0"/>
    <n v="118"/>
    <n v="33.799999999999997"/>
    <n v="0.9"/>
    <n v="120"/>
    <n v="0.40000000000000446"/>
    <n v="77"/>
    <n v="0.5133333333333302"/>
    <n v="14"/>
    <n v="0.31111111111111062"/>
    <n v="15"/>
    <n v="0.50000000000000011"/>
    <n v="7"/>
    <n v="0.46666666666666679"/>
    <n v="3"/>
    <n v="0.30000000000000016"/>
    <n v="0"/>
    <x v="5"/>
  </r>
  <r>
    <s v="CASTROL"/>
    <s v="DIWA3"/>
    <d v="2012-10-09T00:00:00"/>
    <s v="SIN"/>
    <s v="O500"/>
    <x v="124"/>
    <d v="2012-12-12T00:00:00"/>
    <n v="536074"/>
    <n v="82399"/>
    <n v="0"/>
    <n v="0"/>
    <n v="0"/>
    <n v="6.9"/>
    <n v="7"/>
    <n v="42.8"/>
    <m/>
    <n v="-1"/>
    <s v="Oscura"/>
    <n v="51.4"/>
    <n v="0.3"/>
    <n v="1.5"/>
    <n v="1.7"/>
    <n v="1.4"/>
    <n v="10.8"/>
    <n v="1.3"/>
    <n v="0"/>
    <n v="0"/>
    <n v="21.9"/>
    <n v="7.7"/>
    <n v="0.6"/>
    <n v="51"/>
    <n v="0.17000000000000365"/>
    <n v="0"/>
    <n v="-2.482389294122811E-15"/>
    <n v="1"/>
    <n v="2.222222222222173E-2"/>
    <n v="11"/>
    <n v="0.36666666666666681"/>
    <n v="2"/>
    <n v="0.13333333333333353"/>
    <n v="2"/>
    <n v="0.20000000000000015"/>
    <n v="0"/>
    <x v="6"/>
  </r>
  <r>
    <s v="CASTROL"/>
    <s v="DIWA3"/>
    <d v="2012-05-16T00:00:00"/>
    <s v="SIN"/>
    <s v="O500"/>
    <x v="125"/>
    <d v="2015-08-27T00:00:00"/>
    <n v="799358"/>
    <n v="13937"/>
    <n v="0"/>
    <n v="7"/>
    <m/>
    <n v="1"/>
    <n v="7"/>
    <n v="36.299999999999997"/>
    <n v="1.17"/>
    <n v="0.02"/>
    <m/>
    <n v="14"/>
    <n v="43"/>
    <n v="5"/>
    <n v="0"/>
    <n v="4"/>
    <n v="2"/>
    <n v="0"/>
    <n v="0"/>
    <n v="0"/>
    <n v="27"/>
    <n v="3"/>
    <n v="1"/>
    <n v="14"/>
    <n v="4.6666666666670513E-2"/>
    <n v="43"/>
    <n v="0.28666666666666391"/>
    <n v="4"/>
    <n v="8.8888888888888407E-2"/>
    <n v="2"/>
    <n v="6.6666666666666874E-2"/>
    <n v="5"/>
    <n v="0.33333333333333348"/>
    <n v="0"/>
    <n v="1.3877787807814457E-16"/>
    <n v="1"/>
    <x v="0"/>
  </r>
  <r>
    <m/>
    <s v="DIWA3"/>
    <d v="2012-05-16T00:00:00"/>
    <s v="SIN"/>
    <s v="O500"/>
    <x v="125"/>
    <d v="2015-05-14T00:00:00"/>
    <n v="777842"/>
    <n v="93674"/>
    <n v="0"/>
    <n v="2"/>
    <m/>
    <n v="1"/>
    <n v="6"/>
    <m/>
    <m/>
    <n v="0.09"/>
    <m/>
    <n v="29"/>
    <n v="56"/>
    <n v="5"/>
    <n v="0"/>
    <n v="6"/>
    <n v="3"/>
    <n v="1"/>
    <n v="0"/>
    <n v="0"/>
    <n v="33"/>
    <n v="4"/>
    <n v="1"/>
    <n v="29"/>
    <n v="9.6666666666670453E-2"/>
    <n v="56"/>
    <n v="0.37333333333333041"/>
    <n v="6"/>
    <n v="0.13333333333333286"/>
    <n v="3"/>
    <n v="0.1000000000000002"/>
    <n v="5"/>
    <n v="0.33333333333333348"/>
    <n v="0"/>
    <n v="1.3877787807814457E-16"/>
    <n v="0"/>
    <x v="1"/>
  </r>
  <r>
    <s v="CASTROL"/>
    <s v="DIWA3"/>
    <d v="2012-05-16T00:00:00"/>
    <s v="SIN"/>
    <s v="O500"/>
    <x v="125"/>
    <d v="2015-02-19T00:00:00"/>
    <n v="735460"/>
    <n v="17435"/>
    <n v="0"/>
    <n v="7"/>
    <m/>
    <n v="3"/>
    <n v="6.1260000000000003"/>
    <n v="28.41"/>
    <n v="1.02"/>
    <n v="0.03"/>
    <m/>
    <n v="47"/>
    <n v="169"/>
    <n v="3"/>
    <n v="1"/>
    <n v="8"/>
    <n v="0"/>
    <n v="0"/>
    <m/>
    <n v="0"/>
    <n v="28"/>
    <n v="2"/>
    <n v="1"/>
    <n v="47"/>
    <n v="0.15666666666667034"/>
    <n v="169"/>
    <n v="1"/>
    <n v="8"/>
    <n v="0.17777777777777731"/>
    <n v="0"/>
    <n v="2.0816681711721685E-16"/>
    <n v="3"/>
    <n v="0.20000000000000018"/>
    <n v="1"/>
    <n v="0.10000000000000014"/>
    <n v="0"/>
    <x v="2"/>
  </r>
  <r>
    <s v="CASTROL "/>
    <s v="DIWA3"/>
    <d v="2012-05-16T00:00:00"/>
    <s v="SIN"/>
    <s v="O500"/>
    <x v="125"/>
    <d v="2014-12-08T00:00:00"/>
    <n v="717915"/>
    <n v="50874"/>
    <n v="0"/>
    <n v="5"/>
    <m/>
    <n v="1"/>
    <n v="6.3"/>
    <m/>
    <m/>
    <n v="0.3"/>
    <m/>
    <n v="27"/>
    <n v="53"/>
    <n v="8"/>
    <n v="0"/>
    <n v="6"/>
    <n v="4"/>
    <n v="1"/>
    <n v="1"/>
    <n v="0"/>
    <n v="28"/>
    <n v="4"/>
    <n v="1"/>
    <n v="27"/>
    <n v="9.0000000000003799E-2"/>
    <n v="53"/>
    <n v="0.35333333333333045"/>
    <n v="6"/>
    <n v="0.13333333333333286"/>
    <n v="4"/>
    <n v="0.13333333333333353"/>
    <n v="8"/>
    <n v="0.53333333333333344"/>
    <n v="0"/>
    <n v="1.3877787807814457E-16"/>
    <n v="0"/>
    <x v="3"/>
  </r>
  <r>
    <s v="SHELL"/>
    <s v="DIWA3"/>
    <d v="2012-05-16T00:00:00"/>
    <s v="SIN"/>
    <s v="O500"/>
    <x v="125"/>
    <d v="2014-05-23T00:00:00"/>
    <n v="656695"/>
    <n v="32471"/>
    <n v="0"/>
    <n v="3"/>
    <m/>
    <n v="4"/>
    <n v="6.2"/>
    <m/>
    <m/>
    <n v="0.76"/>
    <m/>
    <n v="91"/>
    <n v="62"/>
    <n v="6"/>
    <n v="0"/>
    <n v="8"/>
    <n v="10"/>
    <n v="0"/>
    <n v="0"/>
    <n v="0"/>
    <n v="36"/>
    <n v="5"/>
    <n v="3"/>
    <n v="91"/>
    <n v="0.30333333333333717"/>
    <n v="62"/>
    <n v="0.41333333333333033"/>
    <n v="8"/>
    <n v="0.17777777777777731"/>
    <n v="10"/>
    <n v="0.33339999999999997"/>
    <n v="6"/>
    <n v="0.40000000000000013"/>
    <n v="0"/>
    <n v="1.3877787807814457E-16"/>
    <n v="0"/>
    <x v="4"/>
  </r>
  <r>
    <s v="SHELL"/>
    <s v="DIWA3"/>
    <d v="2012-05-16T00:00:00"/>
    <s v="SIN"/>
    <s v="O500"/>
    <x v="125"/>
    <d v="2014-01-29T00:00:00"/>
    <n v="624274"/>
    <n v="119977"/>
    <n v="0.1"/>
    <n v="5"/>
    <m/>
    <n v="12"/>
    <n v="7.1"/>
    <n v="35.799999999999997"/>
    <n v="0.2"/>
    <n v="0"/>
    <s v="Clara"/>
    <n v="103"/>
    <n v="101"/>
    <n v="12"/>
    <n v="0"/>
    <n v="14"/>
    <n v="9"/>
    <n v="0"/>
    <n v="0"/>
    <n v="0"/>
    <n v="37"/>
    <n v="17"/>
    <n v="10"/>
    <n v="103"/>
    <n v="0.34333333333333743"/>
    <n v="101"/>
    <n v="0.67333333333333123"/>
    <n v="14"/>
    <n v="0.31111111111111062"/>
    <n v="9"/>
    <n v="0.30000000000000016"/>
    <n v="12"/>
    <n v="0.8"/>
    <n v="0"/>
    <n v="1.3877787807814457E-16"/>
    <n v="0"/>
    <x v="5"/>
  </r>
  <r>
    <s v="CASTROL"/>
    <s v="DIWA3"/>
    <d v="2012-05-16T00:00:00"/>
    <s v="SIN"/>
    <s v="O500"/>
    <x v="125"/>
    <d v="2013-10-25T00:00:00"/>
    <n v="600351"/>
    <n v="96054"/>
    <n v="0"/>
    <n v="4"/>
    <n v="0"/>
    <n v="14"/>
    <n v="7.2"/>
    <n v="37.299999999999997"/>
    <n v="0.4"/>
    <n v="0.1"/>
    <s v="Clara"/>
    <n v="116"/>
    <n v="98"/>
    <n v="15"/>
    <n v="0"/>
    <n v="15"/>
    <n v="12"/>
    <n v="1"/>
    <n v="1"/>
    <n v="0"/>
    <n v="36"/>
    <n v="18"/>
    <n v="12"/>
    <n v="116"/>
    <n v="0.38666666666667104"/>
    <n v="98"/>
    <n v="0.6533333333333311"/>
    <n v="15"/>
    <n v="0.33333333333333282"/>
    <n v="12"/>
    <n v="0.40000000000000013"/>
    <n v="15"/>
    <n v="1"/>
    <n v="0"/>
    <n v="1.3877787807814457E-16"/>
    <n v="0"/>
    <x v="6"/>
  </r>
  <r>
    <s v="CASTROL"/>
    <s v="DIWA3"/>
    <d v="2012-05-16T00:00:00"/>
    <s v="SIN"/>
    <s v="O500"/>
    <x v="125"/>
    <d v="2013-07-11T00:00:00"/>
    <n v="567596"/>
    <n v="63299"/>
    <n v="0"/>
    <n v="4"/>
    <n v="-1"/>
    <n v="17"/>
    <n v="7.2"/>
    <n v="39.1"/>
    <n v="0.7"/>
    <n v="0.1"/>
    <s v="Clara"/>
    <n v="87"/>
    <n v="79"/>
    <n v="18"/>
    <n v="0"/>
    <n v="14"/>
    <n v="7"/>
    <n v="2"/>
    <n v="0"/>
    <n v="-1"/>
    <n v="45"/>
    <n v="27"/>
    <n v="19"/>
    <n v="87"/>
    <n v="0.29000000000000375"/>
    <n v="79"/>
    <n v="0.52666666666666362"/>
    <n v="14"/>
    <n v="0.31111111111111062"/>
    <n v="7"/>
    <n v="0.2333333333333335"/>
    <n v="18"/>
    <n v="1"/>
    <n v="0"/>
    <n v="1.3877787807814457E-16"/>
    <n v="0"/>
    <x v="7"/>
  </r>
  <r>
    <s v="CASTROL"/>
    <s v="DIWA3"/>
    <d v="2012-05-16T00:00:00"/>
    <s v="SIN"/>
    <s v="O500"/>
    <x v="125"/>
    <d v="2013-03-23T00:00:00"/>
    <n v="535665"/>
    <n v="31368"/>
    <n v="0"/>
    <n v="2.4"/>
    <n v="0"/>
    <n v="28.9"/>
    <n v="6.8"/>
    <n v="37.5"/>
    <m/>
    <n v="-1"/>
    <s v="Oscura"/>
    <n v="89.8"/>
    <n v="60.3"/>
    <n v="12.9"/>
    <n v="2.2999999999999998"/>
    <n v="13.3"/>
    <n v="14.6"/>
    <n v="0.6"/>
    <n v="0"/>
    <n v="0"/>
    <n v="47.9"/>
    <n v="32.9"/>
    <n v="13.7"/>
    <n v="90"/>
    <n v="0.30000000000000382"/>
    <n v="60"/>
    <n v="0.39999999999999702"/>
    <n v="13"/>
    <n v="0.28888888888888842"/>
    <n v="15"/>
    <n v="0.50000000000000011"/>
    <n v="13"/>
    <n v="0.8666666666666667"/>
    <n v="2"/>
    <n v="0.20000000000000015"/>
    <n v="0"/>
    <x v="8"/>
  </r>
  <r>
    <s v="CASTROL"/>
    <s v="DIWA3"/>
    <d v="2012-05-16T00:00:00"/>
    <s v="SIN"/>
    <s v="O500"/>
    <x v="125"/>
    <d v="2012-11-17T00:00:00"/>
    <n v="502546"/>
    <n v="162669"/>
    <n v="0"/>
    <n v="0"/>
    <n v="0.1"/>
    <n v="12.8"/>
    <n v="6.9"/>
    <n v="38.6"/>
    <m/>
    <n v="0"/>
    <s v="Oscura"/>
    <n v="119.1"/>
    <n v="33.200000000000003"/>
    <n v="35.799999999999997"/>
    <n v="3.4"/>
    <n v="7.2"/>
    <n v="13.4"/>
    <n v="0.8"/>
    <n v="3.2"/>
    <n v="0"/>
    <n v="49.6"/>
    <n v="24"/>
    <n v="6.2"/>
    <n v="119"/>
    <n v="0.39666666666667111"/>
    <n v="33"/>
    <n v="0.21999999999999736"/>
    <n v="7"/>
    <n v="0.15555555555555509"/>
    <n v="13"/>
    <n v="0.43333333333333346"/>
    <n v="36"/>
    <n v="1"/>
    <n v="3"/>
    <n v="0.30000000000000016"/>
    <n v="0"/>
    <x v="9"/>
  </r>
  <r>
    <s v="SHELL"/>
    <s v="DIWA3"/>
    <d v="2014-09-25T00:00:00"/>
    <s v="SIN"/>
    <s v="O500"/>
    <x v="126"/>
    <d v="2016-01-19T00:00:00"/>
    <n v="826874"/>
    <n v="45866"/>
    <n v="0"/>
    <n v="6"/>
    <m/>
    <n v="7"/>
    <n v="5.8"/>
    <m/>
    <m/>
    <n v="0.47"/>
    <m/>
    <n v="305"/>
    <n v="73"/>
    <n v="4"/>
    <n v="0"/>
    <n v="7"/>
    <n v="22"/>
    <n v="0"/>
    <n v="1"/>
    <n v="0"/>
    <n v="94"/>
    <n v="15"/>
    <n v="0"/>
    <n v="305"/>
    <n v="1.3"/>
    <n v="73"/>
    <n v="0.48666666666666353"/>
    <n v="7"/>
    <n v="0.15555555555555509"/>
    <n v="22"/>
    <n v="0.73333333333333339"/>
    <n v="4"/>
    <n v="0.26666666666666683"/>
    <n v="0"/>
    <n v="1.3877787807814457E-16"/>
    <n v="1"/>
    <x v="0"/>
  </r>
  <r>
    <m/>
    <s v="DIWA3"/>
    <d v="2014-09-25T00:00:00"/>
    <s v="SIN"/>
    <s v="O500"/>
    <x v="126"/>
    <d v="2015-08-26T00:00:00"/>
    <n v="786792"/>
    <n v="5606"/>
    <n v="0"/>
    <n v="5"/>
    <m/>
    <n v="6"/>
    <n v="6.8"/>
    <m/>
    <m/>
    <n v="7.0000000000000007E-2"/>
    <m/>
    <n v="62"/>
    <n v="27"/>
    <n v="2"/>
    <n v="0"/>
    <n v="4"/>
    <n v="7"/>
    <n v="0"/>
    <n v="0"/>
    <n v="0"/>
    <n v="76"/>
    <n v="3"/>
    <n v="1"/>
    <n v="62"/>
    <n v="0.20666666666667025"/>
    <n v="27"/>
    <n v="0.17999999999999744"/>
    <n v="4"/>
    <n v="8.8888888888888407E-2"/>
    <n v="7"/>
    <n v="0.2333333333333335"/>
    <n v="2"/>
    <n v="0.13333333333333353"/>
    <n v="0"/>
    <n v="1.3877787807814457E-16"/>
    <n v="0"/>
    <x v="1"/>
  </r>
  <r>
    <s v="CASTROL"/>
    <s v="DIWA3"/>
    <d v="2014-09-25T00:00:00"/>
    <s v="SIN"/>
    <s v="O500"/>
    <x v="126"/>
    <d v="2015-02-18T00:00:00"/>
    <n v="773422"/>
    <n v="77103"/>
    <n v="0"/>
    <n v="3"/>
    <m/>
    <n v="2"/>
    <n v="6.0110000000000001"/>
    <n v="28.7"/>
    <n v="1.46"/>
    <n v="1.07"/>
    <m/>
    <n v="132"/>
    <n v="70"/>
    <n v="9"/>
    <n v="0"/>
    <n v="12"/>
    <n v="12"/>
    <n v="0"/>
    <m/>
    <n v="0"/>
    <n v="38"/>
    <n v="6"/>
    <n v="1"/>
    <n v="132"/>
    <n v="0.44000000000000472"/>
    <n v="70"/>
    <n v="0.46666666666666357"/>
    <n v="12"/>
    <n v="0.26666666666666622"/>
    <n v="12"/>
    <n v="0.40000000000000013"/>
    <n v="9"/>
    <n v="0.60000000000000009"/>
    <n v="0"/>
    <n v="1.3877787807814457E-16"/>
    <n v="0"/>
    <x v="2"/>
  </r>
  <r>
    <s v="CASTROL"/>
    <s v="DIWA3"/>
    <d v="2014-09-25T00:00:00"/>
    <s v="SIN"/>
    <s v="O500"/>
    <x v="126"/>
    <d v="2014-12-09T00:00:00"/>
    <n v="751956"/>
    <n v="55637"/>
    <n v="0"/>
    <n v="3"/>
    <m/>
    <n v="2"/>
    <n v="5.9"/>
    <m/>
    <m/>
    <n v="0.25"/>
    <m/>
    <n v="167"/>
    <n v="54"/>
    <n v="7"/>
    <n v="0"/>
    <n v="8"/>
    <n v="14"/>
    <n v="0"/>
    <n v="0"/>
    <n v="1"/>
    <n v="28"/>
    <n v="3"/>
    <n v="1"/>
    <n v="167"/>
    <n v="0.55666666666667119"/>
    <n v="54"/>
    <n v="0.3599999999999971"/>
    <n v="8"/>
    <n v="0.17777777777777731"/>
    <n v="14"/>
    <n v="0.46666666666666679"/>
    <n v="7"/>
    <n v="0.46666666666666679"/>
    <n v="0"/>
    <n v="1.3877787807814457E-16"/>
    <n v="0"/>
    <x v="3"/>
  </r>
  <r>
    <s v="SHELL"/>
    <s v="DIWA3"/>
    <d v="2014-09-25T00:00:00"/>
    <s v="CON"/>
    <s v="O500"/>
    <x v="126"/>
    <d v="2014-04-29T00:00:00"/>
    <n v="654189"/>
    <n v="33363"/>
    <n v="0"/>
    <n v="4"/>
    <m/>
    <n v="1"/>
    <n v="6.4"/>
    <m/>
    <m/>
    <n v="0.63"/>
    <m/>
    <n v="80"/>
    <n v="187"/>
    <n v="6"/>
    <n v="1"/>
    <n v="9"/>
    <n v="9"/>
    <n v="0"/>
    <n v="1"/>
    <n v="0"/>
    <n v="37"/>
    <n v="5"/>
    <n v="2"/>
    <n v="80"/>
    <n v="0.26666666666667027"/>
    <n v="187"/>
    <n v="1"/>
    <n v="9"/>
    <n v="0.19999999999999954"/>
    <n v="9"/>
    <n v="0.30000000000000016"/>
    <n v="6"/>
    <n v="0.40000000000000013"/>
    <n v="1"/>
    <n v="0.10000000000000014"/>
    <n v="0"/>
    <x v="4"/>
  </r>
  <r>
    <s v="Shell ATF VM Plus"/>
    <s v="DIWA3"/>
    <d v="2014-09-25T00:00:00"/>
    <s v="CON"/>
    <s v="O500"/>
    <x v="126"/>
    <d v="2014-04-11T00:00:00"/>
    <n v="678834"/>
    <n v="37184"/>
    <n v="0"/>
    <n v="4"/>
    <m/>
    <n v="4"/>
    <n v="6.1"/>
    <s v=""/>
    <s v=""/>
    <n v="0.81"/>
    <s v=""/>
    <n v="123"/>
    <n v="55"/>
    <n v="9"/>
    <n v="0"/>
    <n v="10"/>
    <n v="14"/>
    <n v="0"/>
    <n v="0"/>
    <n v="1"/>
    <n v="34"/>
    <n v="5"/>
    <n v="1"/>
    <n v="123"/>
    <n v="0.41000000000000453"/>
    <n v="55"/>
    <n v="0.36666666666666375"/>
    <n v="10"/>
    <n v="0.22222222222222177"/>
    <n v="14"/>
    <n v="0.46666666666666679"/>
    <n v="9"/>
    <n v="0.60000000000000009"/>
    <n v="0"/>
    <n v="1.3877787807814457E-16"/>
    <n v="0"/>
    <x v="5"/>
  </r>
  <r>
    <s v="SHELL"/>
    <s v="DIWA3"/>
    <d v="2014-09-25T00:00:00"/>
    <s v="CON"/>
    <s v="O500"/>
    <x v="126"/>
    <d v="2014-01-13T00:00:00"/>
    <n v="620826"/>
    <n v="117071"/>
    <n v="0"/>
    <n v="6"/>
    <m/>
    <n v="6"/>
    <n v="7.1"/>
    <n v="37.299999999999997"/>
    <n v="1.1000000000000001"/>
    <n v="0.1"/>
    <s v="Clara"/>
    <n v="275"/>
    <n v="270"/>
    <n v="21"/>
    <n v="2"/>
    <n v="27"/>
    <n v="19"/>
    <n v="0"/>
    <n v="2"/>
    <n v="0"/>
    <n v="43"/>
    <n v="23"/>
    <n v="11"/>
    <n v="275"/>
    <n v="0.91666666666666752"/>
    <n v="270"/>
    <n v="1"/>
    <n v="27"/>
    <n v="0.59999999999999942"/>
    <n v="19"/>
    <n v="0.63333333333333341"/>
    <n v="21"/>
    <n v="1"/>
    <n v="2"/>
    <n v="0.20000000000000015"/>
    <n v="0"/>
    <x v="6"/>
  </r>
  <r>
    <s v="SHELL"/>
    <s v="DIWA3"/>
    <d v="2014-09-25T00:00:00"/>
    <s v="CON"/>
    <s v="O500"/>
    <x v="126"/>
    <d v="2013-12-05T00:00:00"/>
    <n v="609778"/>
    <n v="106023"/>
    <n v="0"/>
    <n v="7"/>
    <n v="0"/>
    <n v="6"/>
    <n v="7.2"/>
    <n v="37.700000000000003"/>
    <n v="0.1"/>
    <n v="0.1"/>
    <s v="Clara"/>
    <n v="346"/>
    <n v="290"/>
    <n v="24"/>
    <n v="2"/>
    <n v="30"/>
    <n v="20"/>
    <n v="1"/>
    <n v="2"/>
    <n v="0"/>
    <n v="42"/>
    <n v="25"/>
    <n v="12"/>
    <n v="346"/>
    <n v="1.3"/>
    <n v="290"/>
    <n v="1"/>
    <n v="30"/>
    <n v="0.66666666666666619"/>
    <n v="20"/>
    <n v="0.66666666666666674"/>
    <n v="24"/>
    <n v="1"/>
    <n v="2"/>
    <n v="0.20000000000000015"/>
    <n v="0"/>
    <x v="7"/>
  </r>
  <r>
    <s v="CASTROL"/>
    <s v="DIWA3"/>
    <d v="2014-09-25T00:00:00"/>
    <s v="CON"/>
    <s v="O500"/>
    <x v="126"/>
    <d v="2013-08-09T00:00:00"/>
    <n v="576686"/>
    <n v="72931"/>
    <n v="0"/>
    <n v="5"/>
    <n v="-1"/>
    <n v="4"/>
    <n v="7.1"/>
    <n v="37.9"/>
    <n v="0.6"/>
    <n v="0.1"/>
    <s v="Clara"/>
    <n v="190"/>
    <n v="174"/>
    <n v="32"/>
    <n v="1"/>
    <n v="20"/>
    <n v="14"/>
    <n v="1"/>
    <n v="1"/>
    <n v="-1"/>
    <n v="42"/>
    <n v="29"/>
    <n v="19"/>
    <n v="190"/>
    <n v="0.63333333333333708"/>
    <n v="174"/>
    <n v="1"/>
    <n v="20"/>
    <n v="0.44444444444444381"/>
    <n v="14"/>
    <n v="0.46666666666666679"/>
    <n v="32"/>
    <n v="1"/>
    <n v="1"/>
    <n v="0.10000000000000014"/>
    <n v="0"/>
    <x v="8"/>
  </r>
  <r>
    <s v="CASTROL"/>
    <s v="DIWA3"/>
    <d v="2014-09-25T00:00:00"/>
    <s v="CON"/>
    <s v="O500"/>
    <x v="126"/>
    <d v="2013-02-15T00:00:00"/>
    <n v="533456"/>
    <n v="29701"/>
    <n v="0"/>
    <n v="2"/>
    <n v="0"/>
    <n v="2.5"/>
    <n v="7"/>
    <n v="36.799999999999997"/>
    <m/>
    <n v="-1"/>
    <s v="Oscura"/>
    <n v="133.69999999999999"/>
    <n v="73.599999999999994"/>
    <n v="13.3"/>
    <n v="1.4"/>
    <n v="12"/>
    <n v="12.9"/>
    <n v="0.2"/>
    <n v="0"/>
    <n v="0"/>
    <n v="90.4"/>
    <n v="34.299999999999997"/>
    <n v="20.9"/>
    <n v="134"/>
    <n v="0.44666666666667143"/>
    <n v="74"/>
    <n v="0.49333333333333018"/>
    <n v="12"/>
    <n v="0.26666666666666622"/>
    <n v="13"/>
    <n v="0.43333333333333346"/>
    <n v="13"/>
    <n v="0.8666666666666667"/>
    <n v="1"/>
    <n v="0.10000000000000014"/>
    <n v="0"/>
    <x v="9"/>
  </r>
  <r>
    <s v="CASTROL"/>
    <s v="DIWA3"/>
    <d v="2014-09-25T00:00:00"/>
    <s v="CON"/>
    <s v="O500"/>
    <x v="126"/>
    <d v="2012-09-08T00:00:00"/>
    <n v="484590"/>
    <n v="149563"/>
    <n v="0"/>
    <n v="0"/>
    <n v="0"/>
    <n v="10"/>
    <n v="6.6"/>
    <n v="37.4"/>
    <m/>
    <n v="-1"/>
    <s v="Oscura"/>
    <n v="96.4"/>
    <n v="88.4"/>
    <n v="16.399999999999999"/>
    <n v="4"/>
    <n v="14.2"/>
    <n v="38.9"/>
    <n v="1"/>
    <n v="0.5"/>
    <n v="0"/>
    <n v="110.4"/>
    <n v="37.5"/>
    <n v="2.4"/>
    <n v="96"/>
    <n v="0.32000000000000395"/>
    <n v="88"/>
    <n v="0.58666666666666401"/>
    <n v="14"/>
    <n v="0.31111111111111062"/>
    <n v="39"/>
    <n v="1"/>
    <n v="16"/>
    <n v="1"/>
    <n v="4"/>
    <n v="0.40000000000000013"/>
    <n v="0"/>
    <x v="10"/>
  </r>
  <r>
    <m/>
    <s v="DIWA3"/>
    <d v="2012-12-18T00:00:00"/>
    <s v="SIN"/>
    <s v="O500"/>
    <x v="127"/>
    <d v="2015-12-02T00:00:00"/>
    <n v="825845"/>
    <n v="58117"/>
    <n v="0"/>
    <n v="19"/>
    <m/>
    <n v="3"/>
    <n v="5.8"/>
    <m/>
    <m/>
    <n v="0.23"/>
    <m/>
    <n v="394"/>
    <n v="270"/>
    <n v="8"/>
    <n v="1"/>
    <n v="28"/>
    <n v="22"/>
    <n v="1"/>
    <n v="4"/>
    <n v="2"/>
    <n v="42"/>
    <n v="4"/>
    <n v="3"/>
    <n v="394"/>
    <n v="1.3"/>
    <n v="270"/>
    <n v="1"/>
    <n v="28"/>
    <n v="0.62222222222222168"/>
    <n v="22"/>
    <n v="0.73333333333333339"/>
    <n v="8"/>
    <n v="0.53333333333333344"/>
    <n v="1"/>
    <n v="0.10000000000000014"/>
    <n v="1"/>
    <x v="0"/>
  </r>
  <r>
    <m/>
    <s v="DIWA3"/>
    <d v="2012-12-18T00:00:00"/>
    <s v="SIN"/>
    <s v="O500"/>
    <x v="127"/>
    <d v="2015-05-07T00:00:00"/>
    <n v="767728"/>
    <n v="93750"/>
    <n v="0"/>
    <n v="5"/>
    <m/>
    <n v="3"/>
    <n v="5.7"/>
    <m/>
    <m/>
    <n v="0.37"/>
    <m/>
    <n v="197"/>
    <n v="85"/>
    <n v="7"/>
    <n v="1"/>
    <n v="14"/>
    <n v="15"/>
    <n v="0"/>
    <n v="0"/>
    <n v="1"/>
    <n v="27"/>
    <n v="4"/>
    <n v="1"/>
    <n v="197"/>
    <n v="0.65666666666667017"/>
    <n v="85"/>
    <n v="0.56666666666666388"/>
    <n v="14"/>
    <n v="0.31111111111111062"/>
    <n v="15"/>
    <n v="0.50000000000000011"/>
    <n v="7"/>
    <n v="0.46666666666666679"/>
    <n v="1"/>
    <n v="0.10000000000000014"/>
    <n v="0"/>
    <x v="1"/>
  </r>
  <r>
    <s v="CASTROL"/>
    <s v="DIWA3"/>
    <d v="2012-12-18T00:00:00"/>
    <s v="SIN"/>
    <s v="O500"/>
    <x v="127"/>
    <d v="2015-02-19T00:00:00"/>
    <n v="734431"/>
    <n v="71024"/>
    <n v="0"/>
    <n v="8"/>
    <m/>
    <n v="2"/>
    <n v="6.0979999999999999"/>
    <n v="29"/>
    <n v="1.22"/>
    <n v="0.52"/>
    <m/>
    <n v="52"/>
    <n v="242"/>
    <n v="3"/>
    <n v="2"/>
    <n v="7"/>
    <n v="4"/>
    <n v="0"/>
    <m/>
    <n v="0"/>
    <n v="44"/>
    <n v="5"/>
    <n v="2"/>
    <n v="52"/>
    <n v="0.17333333333333698"/>
    <n v="242"/>
    <n v="1"/>
    <n v="7"/>
    <n v="0.15555555555555509"/>
    <n v="4"/>
    <n v="0.13333333333333353"/>
    <n v="3"/>
    <n v="0.20000000000000018"/>
    <n v="2"/>
    <n v="0.20000000000000015"/>
    <n v="0"/>
    <x v="2"/>
  </r>
  <r>
    <s v="SHELL"/>
    <s v="DIWA3"/>
    <d v="2012-12-18T00:00:00"/>
    <s v="SIN"/>
    <s v="O500"/>
    <x v="127"/>
    <d v="2014-04-04T00:00:00"/>
    <n v="676746"/>
    <n v="35096"/>
    <n v="0"/>
    <n v="3"/>
    <m/>
    <n v="4"/>
    <n v="6.1"/>
    <s v=""/>
    <s v=""/>
    <n v="0.81"/>
    <s v=""/>
    <n v="159"/>
    <n v="60"/>
    <n v="10"/>
    <n v="0"/>
    <n v="12"/>
    <n v="13"/>
    <n v="0"/>
    <n v="0"/>
    <n v="1"/>
    <n v="29"/>
    <n v="5"/>
    <n v="1"/>
    <n v="159"/>
    <n v="0.5300000000000048"/>
    <n v="60"/>
    <n v="0.39999999999999702"/>
    <n v="12"/>
    <n v="0.26666666666666622"/>
    <n v="13"/>
    <n v="0.43333333333333346"/>
    <n v="10"/>
    <n v="0.66666666666666674"/>
    <n v="0"/>
    <n v="1.3877787807814457E-16"/>
    <n v="0"/>
    <x v="3"/>
  </r>
  <r>
    <s v="SHELL"/>
    <s v="DIWA3"/>
    <d v="2012-12-18T00:00:00"/>
    <s v="SIN"/>
    <s v="O500"/>
    <x v="127"/>
    <d v="2013-12-05T00:00:00"/>
    <n v="641650"/>
    <n v="181603"/>
    <n v="0"/>
    <n v="6"/>
    <n v="0"/>
    <n v="14"/>
    <n v="7.2"/>
    <n v="37.299999999999997"/>
    <n v="0.2"/>
    <n v="0.1"/>
    <s v="Clara"/>
    <n v="485"/>
    <n v="144"/>
    <n v="21"/>
    <n v="0"/>
    <n v="22"/>
    <n v="24"/>
    <n v="0"/>
    <n v="1"/>
    <n v="0"/>
    <n v="50"/>
    <n v="29"/>
    <n v="3"/>
    <n v="485"/>
    <n v="1.3"/>
    <n v="144"/>
    <n v="0.95999999999999974"/>
    <n v="22"/>
    <n v="0.48888888888888821"/>
    <n v="24"/>
    <n v="0.8"/>
    <n v="21"/>
    <n v="1"/>
    <n v="0"/>
    <n v="1.3877787807814457E-16"/>
    <n v="0"/>
    <x v="4"/>
  </r>
  <r>
    <s v="SHELL"/>
    <s v="DIWA3"/>
    <d v="2012-12-18T00:00:00"/>
    <s v="SIN"/>
    <s v="O500"/>
    <x v="127"/>
    <d v="2013-07-30T00:00:00"/>
    <n v="604613"/>
    <n v="144566"/>
    <n v="0"/>
    <n v="4"/>
    <n v="-1"/>
    <n v="13"/>
    <n v="7.1"/>
    <n v="36.9"/>
    <n v="0.1"/>
    <n v="0.1"/>
    <s v="Clara"/>
    <n v="306"/>
    <n v="116"/>
    <n v="19"/>
    <n v="0"/>
    <n v="16"/>
    <n v="19"/>
    <n v="0"/>
    <n v="1"/>
    <n v="-1"/>
    <n v="62"/>
    <n v="28"/>
    <n v="3"/>
    <n v="306"/>
    <n v="1.3"/>
    <n v="116"/>
    <n v="0.77333333333333187"/>
    <n v="16"/>
    <n v="0.35555555555555501"/>
    <n v="19"/>
    <n v="0.63333333333333341"/>
    <n v="19"/>
    <n v="1"/>
    <n v="0"/>
    <n v="1.3877787807814457E-16"/>
    <n v="0"/>
    <x v="5"/>
  </r>
  <r>
    <s v="CASTROL"/>
    <s v="DIWA3"/>
    <d v="2012-12-18T00:00:00"/>
    <s v="SIN"/>
    <s v="O500"/>
    <x v="127"/>
    <d v="2013-04-23T00:00:00"/>
    <n v="574805"/>
    <n v="114758"/>
    <n v="0"/>
    <n v="1.3"/>
    <n v="0"/>
    <n v="26.9"/>
    <n v="7"/>
    <n v="37"/>
    <m/>
    <n v="-1"/>
    <s v="Oscura"/>
    <n v="137.5"/>
    <n v="58.4"/>
    <n v="17.8"/>
    <n v="2.2999999999999998"/>
    <n v="12"/>
    <n v="24.2"/>
    <n v="0.9"/>
    <n v="0"/>
    <n v="0"/>
    <n v="177.9"/>
    <n v="43.9"/>
    <n v="2.9"/>
    <n v="138"/>
    <n v="0.46000000000000485"/>
    <n v="58"/>
    <n v="0.38666666666666372"/>
    <n v="12"/>
    <n v="0.26666666666666622"/>
    <n v="24"/>
    <n v="0.8"/>
    <n v="18"/>
    <n v="1"/>
    <n v="2"/>
    <n v="0.20000000000000015"/>
    <n v="0"/>
    <x v="6"/>
  </r>
  <r>
    <s v="CASTROL"/>
    <s v="DIWA3"/>
    <d v="2012-12-18T00:00:00"/>
    <s v="SIN"/>
    <s v="O500"/>
    <x v="127"/>
    <d v="2012-12-21T00:00:00"/>
    <n v="542412"/>
    <n v="82364"/>
    <n v="0"/>
    <n v="0"/>
    <n v="0"/>
    <n v="30.6"/>
    <n v="6.7"/>
    <n v="36.4"/>
    <m/>
    <n v="-1"/>
    <s v="Oscura"/>
    <n v="67.8"/>
    <n v="0.5"/>
    <n v="12.4"/>
    <n v="2.1"/>
    <n v="0.3"/>
    <n v="16.399999999999999"/>
    <n v="0.9"/>
    <n v="1.2"/>
    <n v="0"/>
    <n v="123.3"/>
    <n v="32.6"/>
    <n v="2.4"/>
    <n v="68"/>
    <n v="0.22666666666667021"/>
    <n v="1"/>
    <n v="6.6666666666641847E-3"/>
    <n v="0"/>
    <n v="-4.9266146717741321E-16"/>
    <n v="16"/>
    <n v="0.53333333333333344"/>
    <n v="12"/>
    <n v="0.8"/>
    <n v="2"/>
    <n v="0.20000000000000015"/>
    <n v="0"/>
    <x v="7"/>
  </r>
  <r>
    <s v="CASTROL"/>
    <s v="DIWA3"/>
    <d v="2012-12-18T00:00:00"/>
    <s v="CON"/>
    <s v="O500"/>
    <x v="127"/>
    <d v="2012-07-14T00:00:00"/>
    <n v="491505"/>
    <n v="31458"/>
    <n v="0"/>
    <n v="0"/>
    <n v="0"/>
    <n v="21.8"/>
    <n v="7.2"/>
    <n v="36.4"/>
    <m/>
    <n v="-1"/>
    <s v="Oscura"/>
    <n v="59.6"/>
    <n v="45.5"/>
    <n v="19.8"/>
    <n v="1.9"/>
    <n v="8.8000000000000007"/>
    <n v="13.9"/>
    <n v="1.7"/>
    <n v="0"/>
    <n v="0"/>
    <n v="149.30000000000001"/>
    <n v="47.4"/>
    <n v="9"/>
    <n v="60"/>
    <n v="0.20000000000000359"/>
    <n v="46"/>
    <n v="0.30666666666666387"/>
    <n v="9"/>
    <n v="0.19999999999999954"/>
    <n v="14"/>
    <n v="0.46666666666666679"/>
    <n v="20"/>
    <n v="1"/>
    <n v="2"/>
    <n v="0.20000000000000015"/>
    <n v="0"/>
    <x v="8"/>
  </r>
  <r>
    <s v="CASTROL"/>
    <s v="DIWA3"/>
    <d v="2013-03-20T00:00:00"/>
    <s v="SIN"/>
    <s v="O500"/>
    <x v="128"/>
    <d v="2015-08-27T00:00:00"/>
    <n v="783031"/>
    <n v="9179"/>
    <n v="0"/>
    <n v="1"/>
    <m/>
    <n v="1"/>
    <n v="6.8"/>
    <n v="34.6"/>
    <n v="1.32"/>
    <n v="0"/>
    <m/>
    <n v="17"/>
    <n v="17"/>
    <n v="2"/>
    <n v="0"/>
    <n v="2"/>
    <n v="2"/>
    <n v="0"/>
    <n v="0"/>
    <n v="0"/>
    <n v="25"/>
    <n v="2"/>
    <n v="0"/>
    <n v="17"/>
    <n v="5.6666666666670515E-2"/>
    <n v="17"/>
    <n v="0.11333333333333087"/>
    <n v="2"/>
    <n v="4.4444444444443953E-2"/>
    <n v="2"/>
    <n v="6.6666666666666874E-2"/>
    <n v="2"/>
    <n v="0.13333333333333353"/>
    <n v="0"/>
    <n v="1.3877787807814457E-16"/>
    <n v="1"/>
    <x v="0"/>
  </r>
  <r>
    <s v="SHELL"/>
    <s v="DIWA3"/>
    <d v="2013-03-20T00:00:00"/>
    <s v="SIN"/>
    <s v="O500"/>
    <x v="128"/>
    <d v="2014-12-09T00:00:00"/>
    <n v="715163"/>
    <n v="51756"/>
    <n v="0"/>
    <n v="8"/>
    <m/>
    <n v="1"/>
    <n v="6.3"/>
    <m/>
    <m/>
    <n v="0.28000000000000003"/>
    <m/>
    <n v="37"/>
    <n v="344"/>
    <n v="3"/>
    <n v="3"/>
    <n v="6"/>
    <n v="5"/>
    <n v="1"/>
    <n v="3"/>
    <n v="1"/>
    <n v="32"/>
    <n v="4"/>
    <n v="2"/>
    <n v="37"/>
    <n v="0.12333333333333707"/>
    <n v="344"/>
    <n v="1"/>
    <n v="6"/>
    <n v="0.13333333333333286"/>
    <n v="5"/>
    <n v="0.16666666666666685"/>
    <n v="3"/>
    <n v="0.20000000000000018"/>
    <n v="3"/>
    <n v="0.30000000000000016"/>
    <n v="0"/>
    <x v="1"/>
  </r>
  <r>
    <s v="SHELL"/>
    <s v="DIWA3"/>
    <d v="2013-03-20T00:00:00"/>
    <s v="SIN"/>
    <s v="O500"/>
    <x v="128"/>
    <d v="2014-05-29T00:00:00"/>
    <n v="654672"/>
    <n v="92195"/>
    <n v="0"/>
    <n v="6"/>
    <m/>
    <n v="6"/>
    <n v="7.1"/>
    <n v="36.9"/>
    <n v="1.19"/>
    <n v="0.09"/>
    <m/>
    <n v="76"/>
    <n v="191"/>
    <n v="4"/>
    <n v="3"/>
    <n v="10"/>
    <n v="8"/>
    <n v="0"/>
    <n v="3"/>
    <n v="0"/>
    <n v="34"/>
    <n v="2"/>
    <n v="3"/>
    <n v="76"/>
    <n v="0.25333333333333685"/>
    <n v="191"/>
    <n v="1"/>
    <n v="10"/>
    <n v="0.22222222222222177"/>
    <n v="8"/>
    <n v="0.26666666666666683"/>
    <n v="4"/>
    <n v="0.26666666666666683"/>
    <n v="3"/>
    <n v="0.30000000000000016"/>
    <n v="0"/>
    <x v="2"/>
  </r>
  <r>
    <s v="CASTROL"/>
    <s v="DIWA3"/>
    <d v="2013-03-20T00:00:00"/>
    <s v="SIN"/>
    <s v="O500"/>
    <x v="128"/>
    <d v="2014-02-15T00:00:00"/>
    <n v="630701"/>
    <n v="68224"/>
    <n v="0"/>
    <n v="14"/>
    <m/>
    <n v="7"/>
    <n v="7.1"/>
    <n v="36.4"/>
    <n v="1.2"/>
    <n v="0.1"/>
    <s v="Clara"/>
    <n v="103"/>
    <n v="316"/>
    <n v="4"/>
    <n v="3"/>
    <n v="16"/>
    <n v="10"/>
    <n v="1"/>
    <n v="3"/>
    <n v="0"/>
    <n v="34"/>
    <n v="8"/>
    <n v="3"/>
    <n v="103"/>
    <n v="0.34333333333333743"/>
    <n v="316"/>
    <n v="1"/>
    <n v="16"/>
    <n v="0.35555555555555501"/>
    <n v="10"/>
    <n v="0.33339999999999997"/>
    <n v="4"/>
    <n v="0.26666666666666683"/>
    <n v="3"/>
    <n v="0.30000000000000016"/>
    <n v="0"/>
    <x v="3"/>
  </r>
  <r>
    <s v="CASTROL"/>
    <s v="DIWA3"/>
    <d v="2013-03-20T00:00:00"/>
    <s v="SIN"/>
    <s v="O500"/>
    <x v="128"/>
    <d v="2013-10-21T00:00:00"/>
    <n v="593514"/>
    <n v="31037"/>
    <n v="0"/>
    <n v="3"/>
    <n v="0"/>
    <n v="3"/>
    <n v="7"/>
    <n v="37.1"/>
    <n v="0.9"/>
    <n v="0.1"/>
    <s v="Clara"/>
    <n v="63"/>
    <n v="229"/>
    <n v="5"/>
    <n v="2"/>
    <n v="6"/>
    <n v="7"/>
    <n v="0"/>
    <n v="2"/>
    <n v="0"/>
    <n v="28"/>
    <n v="6"/>
    <n v="1"/>
    <n v="63"/>
    <n v="0.21000000000000357"/>
    <n v="229"/>
    <n v="1"/>
    <n v="6"/>
    <n v="0.13333333333333286"/>
    <n v="7"/>
    <n v="0.2333333333333335"/>
    <n v="5"/>
    <n v="0.33333333333333348"/>
    <n v="2"/>
    <n v="0.20000000000000015"/>
    <n v="0"/>
    <x v="4"/>
  </r>
  <r>
    <s v="CASTROL"/>
    <s v="DIWA3"/>
    <d v="2013-03-20T00:00:00"/>
    <s v="SIN"/>
    <s v="O500"/>
    <x v="128"/>
    <d v="2013-07-09T00:00:00"/>
    <n v="562477"/>
    <n v="183964"/>
    <n v="0"/>
    <n v="5"/>
    <n v="-1"/>
    <n v="12"/>
    <n v="7.1"/>
    <n v="36.200000000000003"/>
    <n v="0.2"/>
    <n v="0.1"/>
    <s v="Clara"/>
    <n v="227"/>
    <n v="188"/>
    <n v="14"/>
    <n v="1"/>
    <n v="14"/>
    <n v="4"/>
    <n v="1"/>
    <n v="1"/>
    <n v="-1"/>
    <n v="49"/>
    <n v="17"/>
    <n v="4"/>
    <n v="227"/>
    <n v="0.75666666666666915"/>
    <n v="188"/>
    <n v="1"/>
    <n v="14"/>
    <n v="0.31111111111111062"/>
    <n v="4"/>
    <n v="0.13333333333333353"/>
    <n v="14"/>
    <n v="0.93333333333333335"/>
    <n v="1"/>
    <n v="0.10000000000000014"/>
    <n v="0"/>
    <x v="5"/>
  </r>
  <r>
    <s v="CASTROL"/>
    <s v="DIWA3"/>
    <d v="2013-03-20T00:00:00"/>
    <s v="SIN"/>
    <s v="O500"/>
    <x v="128"/>
    <d v="2013-04-18T00:00:00"/>
    <n v="539491"/>
    <n v="160978"/>
    <n v="0"/>
    <n v="2.8"/>
    <n v="0"/>
    <n v="19.899999999999999"/>
    <n v="6.7"/>
    <n v="37.1"/>
    <m/>
    <n v="-1"/>
    <s v="Oscura"/>
    <n v="123.5"/>
    <n v="118.5"/>
    <n v="15"/>
    <n v="3.3"/>
    <n v="16.3"/>
    <n v="17.8"/>
    <n v="2.1"/>
    <n v="0"/>
    <n v="0"/>
    <n v="79.3"/>
    <n v="31.5"/>
    <n v="4.9000000000000004"/>
    <n v="124"/>
    <n v="0.41333333333333788"/>
    <n v="119"/>
    <n v="0.793333333333332"/>
    <n v="16"/>
    <n v="0.35555555555555501"/>
    <n v="18"/>
    <n v="0.60000000000000009"/>
    <n v="15"/>
    <n v="1"/>
    <n v="3"/>
    <n v="0.30000000000000016"/>
    <n v="0"/>
    <x v="6"/>
  </r>
  <r>
    <s v="CASTROL "/>
    <s v="DIWA3"/>
    <d v="2013-03-20T00:00:00"/>
    <s v="CON"/>
    <s v="O500"/>
    <x v="128"/>
    <d v="2012-12-18T00:00:00"/>
    <n v="509329"/>
    <n v="130816"/>
    <n v="0"/>
    <n v="0"/>
    <n v="0"/>
    <n v="23.1"/>
    <n v="7.2"/>
    <n v="36.1"/>
    <m/>
    <n v="-1"/>
    <s v="Oscura"/>
    <n v="90.5"/>
    <n v="1.9"/>
    <n v="8.5"/>
    <n v="3.5"/>
    <n v="0"/>
    <n v="18.2"/>
    <n v="1"/>
    <n v="0"/>
    <n v="0"/>
    <n v="34"/>
    <n v="8.6"/>
    <n v="0.4"/>
    <n v="91"/>
    <n v="0.30333333333333717"/>
    <n v="2"/>
    <n v="1.3333333333330852E-2"/>
    <n v="0"/>
    <n v="-4.9266146717741321E-16"/>
    <n v="18"/>
    <n v="0.60000000000000009"/>
    <n v="9"/>
    <n v="0.60000000000000009"/>
    <n v="4"/>
    <n v="0.40000000000000013"/>
    <n v="0"/>
    <x v="7"/>
  </r>
  <r>
    <s v="CASTROL"/>
    <s v="DIWA3"/>
    <d v="2012-09-27T00:00:00"/>
    <s v="SIN"/>
    <s v="O500"/>
    <x v="129"/>
    <d v="2015-09-27T00:00:00"/>
    <n v="792320"/>
    <n v="8951"/>
    <n v="0"/>
    <n v="5"/>
    <m/>
    <n v="1"/>
    <n v="7.1"/>
    <n v="35.200000000000003"/>
    <n v="1.27"/>
    <n v="0"/>
    <m/>
    <n v="29"/>
    <n v="83"/>
    <n v="5"/>
    <n v="0"/>
    <n v="3"/>
    <n v="2"/>
    <n v="0"/>
    <n v="1"/>
    <n v="0"/>
    <n v="37"/>
    <n v="9"/>
    <n v="1"/>
    <n v="29"/>
    <n v="9.6666666666670453E-2"/>
    <n v="83"/>
    <n v="0.55333333333333046"/>
    <n v="3"/>
    <n v="6.666666666666618E-2"/>
    <n v="2"/>
    <n v="6.6666666666666874E-2"/>
    <n v="5"/>
    <n v="0.33333333333333348"/>
    <n v="0"/>
    <n v="1.3877787807814457E-16"/>
    <n v="1"/>
    <x v="0"/>
  </r>
  <r>
    <s v="SHELL"/>
    <s v="DIWA3"/>
    <d v="2012-09-27T00:00:00"/>
    <s v="SIN"/>
    <s v="O500"/>
    <x v="129"/>
    <d v="2015-02-19T00:00:00"/>
    <n v="765525"/>
    <n v="3013"/>
    <n v="0"/>
    <n v="4"/>
    <m/>
    <n v="2"/>
    <n v="5.8620000000000001"/>
    <n v="27.99"/>
    <n v="1.45"/>
    <n v="0.56000000000000005"/>
    <m/>
    <n v="96"/>
    <n v="44"/>
    <n v="4"/>
    <n v="0"/>
    <n v="6"/>
    <n v="13"/>
    <n v="0"/>
    <m/>
    <n v="1"/>
    <n v="34"/>
    <n v="2"/>
    <n v="0"/>
    <n v="96"/>
    <n v="0.32000000000000395"/>
    <n v="44"/>
    <n v="0.29333333333333056"/>
    <n v="6"/>
    <n v="0.13333333333333286"/>
    <n v="13"/>
    <n v="0.43333333333333346"/>
    <n v="4"/>
    <n v="0.26666666666666683"/>
    <n v="0"/>
    <n v="1.3877787807814457E-16"/>
    <n v="0"/>
    <x v="1"/>
  </r>
  <r>
    <s v="SHELL"/>
    <s v="DIWA3"/>
    <d v="2012-09-27T00:00:00"/>
    <s v="SIN"/>
    <s v="O500"/>
    <x v="129"/>
    <d v="2014-12-06T00:00:00"/>
    <n v="745514"/>
    <n v="69714"/>
    <n v="0"/>
    <n v="5"/>
    <m/>
    <n v="1"/>
    <n v="6.1"/>
    <m/>
    <m/>
    <n v="0.48"/>
    <m/>
    <n v="262"/>
    <n v="72"/>
    <n v="5"/>
    <n v="0"/>
    <n v="10"/>
    <n v="16"/>
    <n v="1"/>
    <n v="1"/>
    <n v="1"/>
    <n v="38"/>
    <n v="7"/>
    <n v="1"/>
    <n v="262"/>
    <n v="0.87333333333333463"/>
    <n v="72"/>
    <n v="0.47999999999999687"/>
    <n v="10"/>
    <n v="0.22222222222222177"/>
    <n v="16"/>
    <n v="0.53333333333333344"/>
    <n v="5"/>
    <n v="0.33333333333333348"/>
    <n v="0"/>
    <n v="1.3877787807814457E-16"/>
    <n v="0"/>
    <x v="2"/>
  </r>
  <r>
    <s v="SHELL"/>
    <s v="DIWA3"/>
    <d v="2012-09-27T00:00:00"/>
    <s v="SIN"/>
    <s v="O500"/>
    <x v="129"/>
    <d v="2014-09-20T00:00:00"/>
    <n v="721752"/>
    <n v="45952"/>
    <n v="0"/>
    <n v="3"/>
    <m/>
    <n v="2"/>
    <n v="6.5"/>
    <m/>
    <m/>
    <n v="0.49"/>
    <m/>
    <n v="90"/>
    <n v="42"/>
    <n v="4"/>
    <n v="0"/>
    <n v="7"/>
    <n v="10"/>
    <n v="0"/>
    <n v="0"/>
    <n v="1"/>
    <n v="33"/>
    <n v="4"/>
    <n v="1"/>
    <n v="90"/>
    <n v="0.30000000000000382"/>
    <n v="42"/>
    <n v="0.27999999999999725"/>
    <n v="7"/>
    <n v="0.15555555555555509"/>
    <n v="10"/>
    <n v="0.33339999999999997"/>
    <n v="4"/>
    <n v="0.26666666666666683"/>
    <n v="0"/>
    <n v="1.3877787807814457E-16"/>
    <n v="0"/>
    <x v="3"/>
  </r>
  <r>
    <s v="CASTROL"/>
    <s v="DIWA3"/>
    <d v="2012-09-27T00:00:00"/>
    <s v="SIN"/>
    <s v="O500"/>
    <x v="129"/>
    <d v="2014-06-26T00:00:00"/>
    <n v="697991"/>
    <n v="22191"/>
    <n v="0"/>
    <n v="2"/>
    <m/>
    <n v="2"/>
    <n v="6.3"/>
    <m/>
    <m/>
    <n v="0.64"/>
    <m/>
    <n v="89"/>
    <n v="42"/>
    <n v="6"/>
    <n v="0"/>
    <n v="7"/>
    <n v="9"/>
    <n v="0"/>
    <n v="1"/>
    <n v="1"/>
    <n v="38"/>
    <n v="4"/>
    <n v="1"/>
    <n v="89"/>
    <n v="0.29666666666667046"/>
    <n v="42"/>
    <n v="0.27999999999999725"/>
    <n v="7"/>
    <n v="0.15555555555555509"/>
    <n v="9"/>
    <n v="0.30000000000000016"/>
    <n v="6"/>
    <n v="0.40000000000000013"/>
    <n v="0"/>
    <n v="1.3877787807814457E-16"/>
    <n v="0"/>
    <x v="4"/>
  </r>
  <r>
    <s v="CASTROL"/>
    <s v="DIWA3"/>
    <d v="2012-09-27T00:00:00"/>
    <s v="SIN"/>
    <s v="O500"/>
    <x v="129"/>
    <d v="2014-05-30T00:00:00"/>
    <n v="690393"/>
    <n v="14593"/>
    <n v="0"/>
    <n v="2"/>
    <m/>
    <n v="2"/>
    <n v="6.4"/>
    <m/>
    <m/>
    <n v="0.65"/>
    <m/>
    <n v="77"/>
    <n v="41"/>
    <n v="5"/>
    <n v="0"/>
    <n v="6"/>
    <n v="8"/>
    <n v="1"/>
    <n v="0"/>
    <n v="0"/>
    <n v="30"/>
    <n v="4"/>
    <n v="1"/>
    <n v="77"/>
    <n v="0.25666666666667021"/>
    <n v="41"/>
    <n v="0.2733333333333306"/>
    <n v="6"/>
    <n v="0.13333333333333286"/>
    <n v="8"/>
    <n v="0.26666666666666683"/>
    <n v="5"/>
    <n v="0.33333333333333348"/>
    <n v="0"/>
    <n v="1.3877787807814457E-16"/>
    <n v="0"/>
    <x v="5"/>
  </r>
  <r>
    <s v="CASTROL"/>
    <s v="DIWA3"/>
    <d v="2012-09-27T00:00:00"/>
    <s v="SIN"/>
    <s v="O500"/>
    <x v="129"/>
    <d v="2014-04-08T00:00:00"/>
    <n v="675800"/>
    <n v="40629"/>
    <n v="0"/>
    <n v="3"/>
    <m/>
    <n v="3"/>
    <n v="6.2"/>
    <s v=""/>
    <s v=""/>
    <n v="0.75"/>
    <s v=""/>
    <n v="175"/>
    <n v="60"/>
    <n v="5"/>
    <n v="0"/>
    <n v="10"/>
    <n v="12"/>
    <n v="0"/>
    <n v="1"/>
    <n v="0"/>
    <n v="32"/>
    <n v="6"/>
    <n v="2"/>
    <n v="175"/>
    <n v="0.58333333333333759"/>
    <n v="60"/>
    <n v="0.39999999999999702"/>
    <n v="10"/>
    <n v="0.22222222222222177"/>
    <n v="12"/>
    <n v="0.40000000000000013"/>
    <n v="5"/>
    <n v="0.33333333333333348"/>
    <n v="0"/>
    <n v="1.3877787807814457E-16"/>
    <n v="0"/>
    <x v="6"/>
  </r>
  <r>
    <s v="CASTROL"/>
    <s v="DIWA3"/>
    <d v="2012-09-27T00:00:00"/>
    <s v="SIN"/>
    <s v="O500"/>
    <x v="129"/>
    <d v="2014-03-18T00:00:00"/>
    <n v="669907"/>
    <n v="34736"/>
    <n v="0"/>
    <n v="2"/>
    <m/>
    <n v="3"/>
    <n v="6.2"/>
    <m/>
    <m/>
    <n v="0.75"/>
    <m/>
    <n v="151"/>
    <n v="61"/>
    <n v="4"/>
    <n v="0"/>
    <n v="10"/>
    <n v="13"/>
    <n v="0"/>
    <n v="0"/>
    <n v="1"/>
    <n v="32"/>
    <n v="7"/>
    <n v="2"/>
    <n v="151"/>
    <n v="0.50333333333333841"/>
    <n v="61"/>
    <n v="0.40666666666666368"/>
    <n v="10"/>
    <n v="0.22222222222222177"/>
    <n v="13"/>
    <n v="0.43333333333333346"/>
    <n v="4"/>
    <n v="0.26666666666666683"/>
    <n v="0"/>
    <n v="1.3877787807814457E-16"/>
    <n v="0"/>
    <x v="7"/>
  </r>
  <r>
    <s v="CASTROL "/>
    <s v="DIWA3"/>
    <d v="2012-09-27T00:00:00"/>
    <s v="SIN"/>
    <s v="O500"/>
    <x v="129"/>
    <d v="2013-11-21T00:00:00"/>
    <n v="635171"/>
    <n v="182220"/>
    <n v="0"/>
    <n v="5"/>
    <n v="0"/>
    <n v="11"/>
    <n v="7.1"/>
    <n v="37.1"/>
    <n v="0.2"/>
    <n v="0.1"/>
    <s v="Clara"/>
    <n v="401"/>
    <n v="144"/>
    <n v="15"/>
    <n v="1"/>
    <n v="22"/>
    <n v="25"/>
    <n v="0"/>
    <n v="1"/>
    <n v="0"/>
    <n v="61"/>
    <n v="34"/>
    <n v="7"/>
    <n v="401"/>
    <n v="1.3"/>
    <n v="144"/>
    <n v="0.95999999999999974"/>
    <n v="22"/>
    <n v="0.48888888888888821"/>
    <n v="25"/>
    <n v="0.83333333333333337"/>
    <n v="15"/>
    <n v="1"/>
    <n v="1"/>
    <n v="0.10000000000000014"/>
    <n v="0"/>
    <x v="8"/>
  </r>
  <r>
    <s v="SHELL"/>
    <s v="DIWA3"/>
    <d v="2012-04-05T00:00:00"/>
    <s v="SIN"/>
    <s v="O500"/>
    <x v="130"/>
    <d v="2016-01-06T00:00:00"/>
    <n v="832888"/>
    <n v="47831"/>
    <n v="0"/>
    <n v="4"/>
    <m/>
    <n v="1"/>
    <n v="6"/>
    <m/>
    <m/>
    <n v="0.19"/>
    <m/>
    <n v="98"/>
    <n v="225"/>
    <n v="4"/>
    <n v="1"/>
    <n v="11"/>
    <n v="10"/>
    <n v="0"/>
    <n v="0"/>
    <n v="0"/>
    <n v="33"/>
    <n v="5"/>
    <n v="1"/>
    <n v="98"/>
    <n v="0.32666666666667066"/>
    <n v="225"/>
    <n v="1"/>
    <n v="11"/>
    <n v="0.24444444444444399"/>
    <n v="10"/>
    <n v="0.33339999999999997"/>
    <n v="4"/>
    <n v="0.26666666666666683"/>
    <n v="1"/>
    <n v="0.10000000000000014"/>
    <n v="1"/>
    <x v="0"/>
  </r>
  <r>
    <s v="CASTROL"/>
    <s v="DIWA3"/>
    <d v="2012-04-05T00:00:00"/>
    <s v="SIN"/>
    <s v="O500"/>
    <x v="130"/>
    <d v="2015-02-23T00:00:00"/>
    <n v="762129"/>
    <n v="26729"/>
    <n v="0"/>
    <n v="7"/>
    <m/>
    <n v="5"/>
    <n v="6.1580000000000004"/>
    <n v="29.51"/>
    <n v="1.0900000000000001"/>
    <n v="0.17"/>
    <m/>
    <n v="56"/>
    <n v="40"/>
    <n v="2"/>
    <n v="0"/>
    <n v="6"/>
    <n v="6"/>
    <n v="0"/>
    <m/>
    <n v="0"/>
    <n v="33"/>
    <n v="5"/>
    <n v="2"/>
    <n v="56"/>
    <n v="0.18666666666667028"/>
    <n v="40"/>
    <n v="0.26666666666666394"/>
    <n v="6"/>
    <n v="0.13333333333333286"/>
    <n v="6"/>
    <n v="0.20000000000000018"/>
    <n v="2"/>
    <n v="0.13333333333333353"/>
    <n v="0"/>
    <n v="1.3877787807814457E-16"/>
    <n v="0"/>
    <x v="1"/>
  </r>
  <r>
    <s v="CASTROL"/>
    <s v="DIWA3"/>
    <d v="2012-04-05T00:00:00"/>
    <s v="SIN"/>
    <s v="O500"/>
    <x v="130"/>
    <d v="2014-12-19T00:00:00"/>
    <n v="744409"/>
    <n v="9009"/>
    <n v="0"/>
    <n v="3"/>
    <m/>
    <n v="4"/>
    <n v="6.4"/>
    <m/>
    <m/>
    <n v="0.17"/>
    <m/>
    <n v="34"/>
    <n v="28"/>
    <n v="4"/>
    <n v="0"/>
    <n v="4"/>
    <n v="5"/>
    <n v="1"/>
    <n v="0"/>
    <n v="1"/>
    <n v="29"/>
    <n v="6"/>
    <n v="1"/>
    <n v="34"/>
    <n v="0.11333333333333709"/>
    <n v="28"/>
    <n v="0.18666666666666409"/>
    <n v="4"/>
    <n v="8.8888888888888407E-2"/>
    <n v="5"/>
    <n v="0.16666666666666685"/>
    <n v="4"/>
    <n v="0.26666666666666683"/>
    <n v="0"/>
    <n v="1.3877787807814457E-16"/>
    <n v="0"/>
    <x v="2"/>
  </r>
  <r>
    <s v="CASTROL"/>
    <s v="DIWA3"/>
    <d v="2012-04-05T00:00:00"/>
    <s v="SIN"/>
    <s v="O500"/>
    <x v="130"/>
    <d v="2014-04-14T00:00:00"/>
    <n v="672047"/>
    <n v="31147"/>
    <n v="0"/>
    <n v="3"/>
    <m/>
    <n v="2"/>
    <n v="6.2"/>
    <s v=""/>
    <s v=""/>
    <n v="0.76"/>
    <s v=""/>
    <n v="98"/>
    <n v="35"/>
    <n v="4"/>
    <n v="0"/>
    <n v="5"/>
    <n v="10"/>
    <n v="0"/>
    <n v="0"/>
    <n v="1"/>
    <n v="29"/>
    <n v="3"/>
    <n v="1"/>
    <n v="98"/>
    <n v="0.32666666666667066"/>
    <n v="35"/>
    <n v="0.23333333333333067"/>
    <n v="5"/>
    <n v="0.11111111111111063"/>
    <n v="10"/>
    <n v="0.33339999999999997"/>
    <n v="4"/>
    <n v="0.26666666666666683"/>
    <n v="0"/>
    <n v="1.3877787807814457E-16"/>
    <n v="0"/>
    <x v="3"/>
  </r>
  <r>
    <s v="SHELL"/>
    <s v="DIWA3"/>
    <d v="2012-04-05T00:00:00"/>
    <s v="SIN"/>
    <s v="O500"/>
    <x v="130"/>
    <d v="2013-07-12T00:00:00"/>
    <n v="594983"/>
    <n v="142032"/>
    <n v="0"/>
    <n v="5"/>
    <n v="-1"/>
    <n v="11"/>
    <n v="7.1"/>
    <n v="38.4"/>
    <n v="0.1"/>
    <n v="0.1"/>
    <s v="Clara"/>
    <n v="325"/>
    <n v="108"/>
    <n v="10"/>
    <n v="1"/>
    <n v="22"/>
    <n v="19"/>
    <n v="1"/>
    <n v="1"/>
    <n v="-1"/>
    <n v="82"/>
    <n v="33"/>
    <n v="2"/>
    <n v="325"/>
    <n v="1.3"/>
    <n v="108"/>
    <n v="0.7199999999999982"/>
    <n v="22"/>
    <n v="0.48888888888888821"/>
    <n v="19"/>
    <n v="0.63333333333333341"/>
    <n v="10"/>
    <n v="0.66666666666666674"/>
    <n v="1"/>
    <n v="0.10000000000000014"/>
    <n v="0"/>
    <x v="4"/>
  </r>
  <r>
    <s v="SHELL"/>
    <s v="DIWA3"/>
    <d v="2012-04-05T00:00:00"/>
    <s v="SIN"/>
    <s v="O500"/>
    <x v="130"/>
    <d v="2013-03-28T00:00:00"/>
    <n v="564244"/>
    <n v="111293"/>
    <n v="0"/>
    <n v="1.8"/>
    <n v="0"/>
    <n v="26.1"/>
    <n v="6.8"/>
    <n v="35.799999999999997"/>
    <m/>
    <n v="-1"/>
    <s v="Oscura"/>
    <n v="183.6"/>
    <n v="78.400000000000006"/>
    <n v="9.4"/>
    <n v="2.8"/>
    <n v="21.7"/>
    <n v="23.6"/>
    <n v="0.7"/>
    <n v="0"/>
    <n v="0"/>
    <n v="99"/>
    <n v="39.6"/>
    <n v="0"/>
    <n v="184"/>
    <n v="0.61333333333333728"/>
    <n v="78"/>
    <n v="0.51999999999999691"/>
    <n v="22"/>
    <n v="0.48888888888888821"/>
    <n v="24"/>
    <n v="0.8"/>
    <n v="9"/>
    <n v="0.60000000000000009"/>
    <n v="3"/>
    <n v="0.30000000000000016"/>
    <n v="0"/>
    <x v="5"/>
  </r>
  <r>
    <s v="SHELL"/>
    <s v="DIWA3"/>
    <d v="2012-04-05T00:00:00"/>
    <s v="SIN"/>
    <s v="O500"/>
    <x v="130"/>
    <d v="2012-12-12T00:00:00"/>
    <n v="534475"/>
    <n v="81524"/>
    <n v="0"/>
    <n v="0"/>
    <n v="0"/>
    <n v="22.1"/>
    <n v="6.7"/>
    <n v="36.200000000000003"/>
    <m/>
    <n v="-1"/>
    <s v="Oscura"/>
    <n v="101"/>
    <n v="0.8"/>
    <n v="3.4"/>
    <n v="2.8"/>
    <n v="0"/>
    <n v="13.7"/>
    <n v="0.7"/>
    <n v="0.8"/>
    <n v="0"/>
    <n v="73.900000000000006"/>
    <n v="8.6"/>
    <n v="0.5"/>
    <n v="101"/>
    <n v="0.33666666666667072"/>
    <n v="1"/>
    <n v="6.6666666666641847E-3"/>
    <n v="0"/>
    <n v="-4.9266146717741321E-16"/>
    <n v="14"/>
    <n v="0.46666666666666679"/>
    <n v="3"/>
    <n v="0.20000000000000018"/>
    <n v="3"/>
    <n v="0.30000000000000016"/>
    <n v="0"/>
    <x v="6"/>
  </r>
  <r>
    <s v="CASTROL"/>
    <s v="DIWA3"/>
    <d v="2012-04-05T00:00:00"/>
    <s v="SIN"/>
    <s v="O500"/>
    <x v="130"/>
    <d v="2012-06-16T00:00:00"/>
    <n v="478809"/>
    <n v="87443"/>
    <n v="0"/>
    <n v="20.100000000000001"/>
    <n v="0"/>
    <n v="9.8000000000000007"/>
    <n v="7.2"/>
    <n v="34.799999999999997"/>
    <m/>
    <n v="-1"/>
    <s v="Oscura"/>
    <n v="38.299999999999997"/>
    <n v="36.200000000000003"/>
    <n v="2.5"/>
    <n v="0.1"/>
    <n v="9.8000000000000007"/>
    <n v="9.8000000000000007"/>
    <n v="0.3"/>
    <n v="0.9"/>
    <n v="0"/>
    <n v="124.9"/>
    <n v="32.200000000000003"/>
    <n v="2"/>
    <n v="38"/>
    <n v="0.1266666666666704"/>
    <n v="36"/>
    <n v="0.23999999999999733"/>
    <n v="10"/>
    <n v="0.22222222222222177"/>
    <n v="10"/>
    <n v="0.33339999999999997"/>
    <n v="3"/>
    <n v="0.20000000000000018"/>
    <n v="0"/>
    <n v="1.3877787807814457E-16"/>
    <n v="0"/>
    <x v="7"/>
  </r>
  <r>
    <s v="SHELL"/>
    <s v="DIWA3"/>
    <d v="2012-11-29T00:00:00"/>
    <s v="SIN"/>
    <s v="O500"/>
    <x v="131"/>
    <d v="2016-02-03T00:00:00"/>
    <n v="812964"/>
    <n v="44089"/>
    <n v="0"/>
    <n v="3"/>
    <m/>
    <n v="1"/>
    <n v="6.1"/>
    <m/>
    <m/>
    <n v="0.53"/>
    <m/>
    <n v="87"/>
    <n v="76"/>
    <n v="3"/>
    <n v="0"/>
    <n v="5"/>
    <n v="10"/>
    <n v="0"/>
    <n v="0"/>
    <n v="0"/>
    <n v="43"/>
    <n v="10"/>
    <n v="1"/>
    <n v="87"/>
    <n v="0.29000000000000375"/>
    <n v="76"/>
    <n v="0.50666666666666349"/>
    <n v="5"/>
    <n v="0.11111111111111063"/>
    <n v="10"/>
    <n v="0.33339999999999997"/>
    <n v="3"/>
    <n v="0.20000000000000018"/>
    <n v="0"/>
    <n v="1.3877787807814457E-16"/>
    <n v="1"/>
    <x v="0"/>
  </r>
  <r>
    <s v="CASTROL"/>
    <s v="DIWA3"/>
    <d v="2012-11-29T00:00:00"/>
    <s v="SIN"/>
    <s v="O500"/>
    <x v="131"/>
    <d v="2015-02-18T00:00:00"/>
    <n v="727449"/>
    <n v="61305"/>
    <n v="0"/>
    <n v="4"/>
    <m/>
    <n v="2"/>
    <n v="5.9039999999999999"/>
    <n v="27.71"/>
    <n v="1.35"/>
    <n v="0.26"/>
    <m/>
    <n v="144"/>
    <n v="71"/>
    <n v="3"/>
    <n v="0"/>
    <n v="20"/>
    <n v="14"/>
    <n v="0"/>
    <m/>
    <n v="1"/>
    <n v="32"/>
    <n v="4"/>
    <n v="1"/>
    <n v="144"/>
    <n v="0.48000000000000498"/>
    <n v="71"/>
    <n v="0.47333333333333022"/>
    <n v="20"/>
    <n v="0.44444444444444381"/>
    <n v="14"/>
    <n v="0.46666666666666679"/>
    <n v="3"/>
    <n v="0.20000000000000018"/>
    <n v="0"/>
    <n v="1.3877787807814457E-16"/>
    <n v="0"/>
    <x v="1"/>
  </r>
  <r>
    <s v="CASTROL"/>
    <s v="DIWA3"/>
    <d v="2012-11-29T00:00:00"/>
    <s v="SIN"/>
    <s v="O500"/>
    <x v="131"/>
    <d v="2014-06-16T00:00:00"/>
    <n v="655686"/>
    <n v="32164"/>
    <n v="0"/>
    <n v="5"/>
    <m/>
    <n v="5"/>
    <n v="6.1"/>
    <m/>
    <m/>
    <n v="0.72"/>
    <m/>
    <n v="98"/>
    <n v="46"/>
    <n v="3"/>
    <n v="0"/>
    <n v="15"/>
    <n v="11"/>
    <n v="1"/>
    <n v="0"/>
    <n v="1"/>
    <n v="35"/>
    <n v="6"/>
    <n v="1"/>
    <n v="98"/>
    <n v="0.32666666666667066"/>
    <n v="46"/>
    <n v="0.30666666666666387"/>
    <n v="15"/>
    <n v="0.33333333333333282"/>
    <n v="11"/>
    <n v="0.36666666666666681"/>
    <n v="3"/>
    <n v="0.20000000000000018"/>
    <n v="0"/>
    <n v="1.3877787807814457E-16"/>
    <n v="0"/>
    <x v="2"/>
  </r>
  <r>
    <s v="CASTROL"/>
    <s v="DIWA3"/>
    <d v="2012-11-29T00:00:00"/>
    <s v="SIN"/>
    <s v="O500"/>
    <x v="131"/>
    <d v="2014-02-15T00:00:00"/>
    <n v="623522"/>
    <n v="79519"/>
    <n v="0"/>
    <n v="6"/>
    <m/>
    <n v="14"/>
    <n v="7"/>
    <n v="36.1"/>
    <n v="0.2"/>
    <n v="0.1"/>
    <s v="Clara"/>
    <n v="173"/>
    <n v="105"/>
    <n v="7"/>
    <n v="0"/>
    <n v="24"/>
    <n v="12"/>
    <n v="1"/>
    <n v="1"/>
    <n v="0"/>
    <n v="35"/>
    <n v="18"/>
    <n v="2"/>
    <n v="173"/>
    <n v="0.57666666666667099"/>
    <n v="105"/>
    <n v="0.69999999999999807"/>
    <n v="24"/>
    <n v="0.53333333333333266"/>
    <n v="12"/>
    <n v="0.40000000000000013"/>
    <n v="7"/>
    <n v="0.46666666666666679"/>
    <n v="0"/>
    <n v="1.3877787807814457E-16"/>
    <n v="0"/>
    <x v="3"/>
  </r>
  <r>
    <s v="SHELL"/>
    <s v="DIWA3"/>
    <d v="2012-11-29T00:00:00"/>
    <s v="SIN"/>
    <s v="O500"/>
    <x v="131"/>
    <d v="2013-12-19T00:00:00"/>
    <n v="640900"/>
    <n v="167530"/>
    <n v="0"/>
    <n v="4"/>
    <m/>
    <n v="5"/>
    <n v="7.2"/>
    <n v="37.5"/>
    <n v="1.1000000000000001"/>
    <n v="0.1"/>
    <s v="Clara"/>
    <n v="88"/>
    <n v="56"/>
    <n v="11"/>
    <n v="0"/>
    <n v="11"/>
    <n v="8"/>
    <n v="0"/>
    <n v="0"/>
    <n v="0"/>
    <n v="36"/>
    <n v="9"/>
    <n v="1"/>
    <n v="88"/>
    <n v="0.29333333333333711"/>
    <n v="56"/>
    <n v="0.37333333333333041"/>
    <n v="11"/>
    <n v="0.24444444444444399"/>
    <n v="8"/>
    <n v="0.26666666666666683"/>
    <n v="11"/>
    <n v="0.73333333333333339"/>
    <n v="0"/>
    <n v="1.3877787807814457E-16"/>
    <n v="0"/>
    <x v="4"/>
  </r>
  <r>
    <s v="SHELL"/>
    <s v="DIWA3"/>
    <d v="2012-11-29T00:00:00"/>
    <s v="SIN"/>
    <s v="O500"/>
    <x v="131"/>
    <d v="2013-08-27T00:00:00"/>
    <n v="605436"/>
    <n v="132066"/>
    <n v="0"/>
    <n v="26"/>
    <n v="-1"/>
    <n v="7"/>
    <n v="7.1"/>
    <n v="37.299999999999997"/>
    <n v="0.4"/>
    <n v="0"/>
    <s v="Clara"/>
    <n v="92"/>
    <n v="77"/>
    <n v="6"/>
    <n v="0"/>
    <n v="15"/>
    <n v="11"/>
    <n v="0"/>
    <n v="1"/>
    <n v="-1"/>
    <n v="31"/>
    <n v="6"/>
    <n v="2"/>
    <n v="92"/>
    <n v="0.30666666666667053"/>
    <n v="77"/>
    <n v="0.5133333333333302"/>
    <n v="15"/>
    <n v="0.33333333333333282"/>
    <n v="11"/>
    <n v="0.36666666666666681"/>
    <n v="6"/>
    <n v="0.40000000000000013"/>
    <n v="0"/>
    <n v="1.3877787807814457E-16"/>
    <n v="0"/>
    <x v="5"/>
  </r>
  <r>
    <s v="SHELL"/>
    <s v="DIWA3"/>
    <d v="2012-11-29T00:00:00"/>
    <s v="SIN"/>
    <s v="O500"/>
    <x v="131"/>
    <d v="2013-05-17T00:00:00"/>
    <n v="574928"/>
    <n v="101558"/>
    <n v="0"/>
    <n v="33.299999999999997"/>
    <n v="0"/>
    <n v="19.899999999999999"/>
    <n v="6.8"/>
    <n v="36.9"/>
    <m/>
    <n v="-1"/>
    <s v="Oscura"/>
    <n v="141.6"/>
    <n v="75.599999999999994"/>
    <n v="10.5"/>
    <n v="5.7"/>
    <n v="15"/>
    <n v="25.3"/>
    <n v="2.1"/>
    <n v="0"/>
    <n v="0"/>
    <n v="58.3"/>
    <n v="24.1"/>
    <n v="0"/>
    <n v="142"/>
    <n v="0.47333333333333827"/>
    <n v="76"/>
    <n v="0.50666666666666349"/>
    <n v="15"/>
    <n v="0.33333333333333282"/>
    <n v="25"/>
    <n v="0.83333333333333337"/>
    <n v="11"/>
    <n v="0.73333333333333339"/>
    <n v="6"/>
    <n v="0.60000000000000009"/>
    <n v="0"/>
    <x v="6"/>
  </r>
  <r>
    <s v="CASTROL"/>
    <s v="DIWA3"/>
    <d v="2012-11-29T00:00:00"/>
    <s v="SIN"/>
    <s v="O500"/>
    <x v="131"/>
    <d v="2013-02-07T00:00:00"/>
    <n v="543473"/>
    <n v="70103"/>
    <n v="0"/>
    <n v="4.8"/>
    <n v="0"/>
    <n v="28"/>
    <n v="6.8"/>
    <n v="35.9"/>
    <m/>
    <n v="-1"/>
    <s v="Oscura"/>
    <n v="276.2"/>
    <n v="65.599999999999994"/>
    <n v="3.9"/>
    <n v="0.8"/>
    <n v="15.6"/>
    <n v="27.4"/>
    <n v="0.5"/>
    <n v="0"/>
    <n v="0"/>
    <n v="65"/>
    <n v="32.6"/>
    <n v="3.6"/>
    <n v="276"/>
    <n v="0.92000000000000082"/>
    <n v="66"/>
    <n v="0.43999999999999695"/>
    <n v="16"/>
    <n v="0.35555555555555501"/>
    <n v="27"/>
    <n v="0.9"/>
    <n v="4"/>
    <n v="0.26666666666666683"/>
    <n v="1"/>
    <n v="0.10000000000000014"/>
    <n v="0"/>
    <x v="7"/>
  </r>
  <r>
    <s v="CASTROL"/>
    <s v="DIWA3"/>
    <d v="2012-11-29T00:00:00"/>
    <s v="CON"/>
    <s v="O500"/>
    <x v="131"/>
    <d v="2012-09-26T00:00:00"/>
    <n v="504015"/>
    <n v="30645"/>
    <n v="0"/>
    <n v="0"/>
    <n v="0"/>
    <n v="27.2"/>
    <n v="6.5"/>
    <n v="37.799999999999997"/>
    <m/>
    <n v="-1"/>
    <s v="Oscura"/>
    <n v="96.3"/>
    <n v="26.6"/>
    <n v="11.8"/>
    <n v="1.3"/>
    <n v="6.8"/>
    <n v="15.5"/>
    <n v="0.9"/>
    <n v="0.8"/>
    <n v="0"/>
    <n v="122.8"/>
    <n v="31.8"/>
    <n v="6.4"/>
    <n v="96"/>
    <n v="0.32000000000000395"/>
    <n v="27"/>
    <n v="0.17999999999999744"/>
    <n v="7"/>
    <n v="0.15555555555555509"/>
    <n v="16"/>
    <n v="0.53333333333333344"/>
    <n v="12"/>
    <n v="0.8"/>
    <n v="1"/>
    <n v="0.10000000000000014"/>
    <n v="0"/>
    <x v="8"/>
  </r>
  <r>
    <s v="CASTROL"/>
    <s v="DIWA3"/>
    <d v="2014-12-31T00:00:00"/>
    <s v="SIN"/>
    <s v="O500"/>
    <x v="132"/>
    <d v="2016-02-17T00:00:00"/>
    <n v="835675"/>
    <n v="27631"/>
    <n v="0"/>
    <n v="5"/>
    <m/>
    <n v="1"/>
    <n v="7.1"/>
    <m/>
    <m/>
    <n v="0.02"/>
    <s v="Clara"/>
    <n v="30"/>
    <n v="219"/>
    <n v="0"/>
    <n v="1"/>
    <n v="4"/>
    <n v="4"/>
    <n v="1"/>
    <n v="1"/>
    <n v="0"/>
    <n v="31"/>
    <n v="2"/>
    <n v="0"/>
    <n v="30"/>
    <n v="0.10000000000000378"/>
    <n v="219"/>
    <n v="1"/>
    <n v="4"/>
    <n v="8.8888888888888407E-2"/>
    <n v="4"/>
    <n v="0.13333333333333353"/>
    <n v="0"/>
    <n v="1.9428902930940239E-16"/>
    <n v="1"/>
    <n v="0.10000000000000014"/>
    <n v="1"/>
    <x v="0"/>
  </r>
  <r>
    <m/>
    <s v="DIWA3"/>
    <d v="2014-12-31T00:00:00"/>
    <s v="SIN"/>
    <s v="O500"/>
    <x v="132"/>
    <d v="2015-11-05T00:00:00"/>
    <n v="808182"/>
    <n v="89812"/>
    <n v="0"/>
    <n v="7"/>
    <m/>
    <n v="3"/>
    <n v="5.9"/>
    <m/>
    <m/>
    <n v="0.7"/>
    <m/>
    <n v="80"/>
    <n v="275"/>
    <n v="7"/>
    <n v="2"/>
    <n v="13"/>
    <n v="5"/>
    <n v="1"/>
    <n v="3"/>
    <n v="1"/>
    <n v="33"/>
    <n v="4"/>
    <n v="1"/>
    <n v="80"/>
    <n v="0.26666666666667027"/>
    <n v="275"/>
    <n v="1"/>
    <n v="13"/>
    <n v="0.28888888888888842"/>
    <n v="5"/>
    <n v="0.16666666666666685"/>
    <n v="7"/>
    <n v="0.46666666666666679"/>
    <n v="2"/>
    <n v="0.20000000000000015"/>
    <n v="0"/>
    <x v="1"/>
  </r>
  <r>
    <s v="SHELL"/>
    <s v="DIWA3"/>
    <d v="2014-12-31T00:00:00"/>
    <s v="SIN"/>
    <s v="O500"/>
    <x v="132"/>
    <d v="2015-02-24T00:00:00"/>
    <n v="726551"/>
    <n v="58426"/>
    <n v="0"/>
    <n v="3"/>
    <m/>
    <n v="3"/>
    <n v="5.8860000000000001"/>
    <n v="27.57"/>
    <n v="1.3"/>
    <n v="0.22"/>
    <m/>
    <n v="78"/>
    <n v="46"/>
    <n v="2"/>
    <n v="0"/>
    <n v="10"/>
    <n v="7"/>
    <n v="0"/>
    <m/>
    <n v="0"/>
    <n v="28"/>
    <n v="1"/>
    <n v="0"/>
    <n v="78"/>
    <n v="0.26000000000000356"/>
    <n v="46"/>
    <n v="0.30666666666666387"/>
    <n v="10"/>
    <n v="0.22222222222222177"/>
    <n v="7"/>
    <n v="0.2333333333333335"/>
    <n v="2"/>
    <n v="0.13333333333333353"/>
    <n v="0"/>
    <n v="1.3877787807814457E-16"/>
    <n v="0"/>
    <x v="2"/>
  </r>
  <r>
    <s v="CASTROL"/>
    <s v="DIWA3"/>
    <d v="2014-12-31T00:00:00"/>
    <s v="CON"/>
    <s v="O500"/>
    <x v="132"/>
    <d v="2014-12-17T00:00:00"/>
    <n v="709724"/>
    <n v="41599"/>
    <n v="0"/>
    <n v="3"/>
    <m/>
    <n v="1"/>
    <n v="6"/>
    <m/>
    <m/>
    <n v="0.25"/>
    <m/>
    <n v="66"/>
    <n v="33"/>
    <n v="4"/>
    <n v="0"/>
    <n v="9"/>
    <n v="9"/>
    <n v="0"/>
    <n v="0"/>
    <n v="1"/>
    <n v="25"/>
    <n v="2"/>
    <n v="1"/>
    <n v="66"/>
    <n v="0.22000000000000355"/>
    <n v="33"/>
    <n v="0.21999999999999736"/>
    <n v="9"/>
    <n v="0.19999999999999954"/>
    <n v="9"/>
    <n v="0.30000000000000016"/>
    <n v="4"/>
    <n v="0.26666666666666683"/>
    <n v="0"/>
    <n v="1.3877787807814457E-16"/>
    <n v="0"/>
    <x v="3"/>
  </r>
  <r>
    <s v="CASTROL"/>
    <s v="DIWA3"/>
    <d v="2014-12-31T00:00:00"/>
    <s v="CON"/>
    <s v="O500"/>
    <x v="132"/>
    <d v="2014-05-26T00:00:00"/>
    <n v="659204"/>
    <n v="30368"/>
    <n v="0"/>
    <n v="4"/>
    <m/>
    <n v="2"/>
    <n v="6.3"/>
    <m/>
    <m/>
    <n v="0.91"/>
    <m/>
    <n v="66"/>
    <n v="45"/>
    <n v="6"/>
    <n v="0"/>
    <n v="12"/>
    <n v="7"/>
    <n v="1"/>
    <n v="0"/>
    <n v="0"/>
    <n v="35"/>
    <n v="4"/>
    <n v="2"/>
    <n v="66"/>
    <n v="0.22000000000000355"/>
    <n v="45"/>
    <n v="0.29999999999999721"/>
    <n v="12"/>
    <n v="0.26666666666666622"/>
    <n v="7"/>
    <n v="0.2333333333333335"/>
    <n v="6"/>
    <n v="0.40000000000000013"/>
    <n v="0"/>
    <n v="1.3877787807814457E-16"/>
    <n v="0"/>
    <x v="4"/>
  </r>
  <r>
    <s v="CASTROL"/>
    <s v="DIWA3"/>
    <d v="2014-12-31T00:00:00"/>
    <s v="CON"/>
    <s v="O500"/>
    <x v="132"/>
    <d v="2014-01-02T00:00:00"/>
    <n v="628836"/>
    <n v="121006"/>
    <n v="0"/>
    <n v="4"/>
    <m/>
    <n v="5"/>
    <n v="7.2"/>
    <n v="37.4"/>
    <n v="0.2"/>
    <n v="0.1"/>
    <s v="Clara"/>
    <n v="82"/>
    <n v="66"/>
    <n v="8"/>
    <n v="0"/>
    <n v="12"/>
    <n v="7"/>
    <n v="0"/>
    <n v="0"/>
    <n v="0"/>
    <n v="33"/>
    <n v="10"/>
    <n v="4"/>
    <n v="82"/>
    <n v="0.27333333333333698"/>
    <n v="66"/>
    <n v="0.43999999999999695"/>
    <n v="12"/>
    <n v="0.26666666666666622"/>
    <n v="7"/>
    <n v="0.2333333333333335"/>
    <n v="8"/>
    <n v="0.53333333333333344"/>
    <n v="0"/>
    <n v="1.3877787807814457E-16"/>
    <n v="0"/>
    <x v="5"/>
  </r>
  <r>
    <s v="CASTROL"/>
    <s v="DIWA3"/>
    <d v="2014-12-31T00:00:00"/>
    <s v="CON"/>
    <s v="O500"/>
    <x v="132"/>
    <d v="2013-09-21T00:00:00"/>
    <n v="597859"/>
    <n v="90029"/>
    <n v="0"/>
    <n v="4"/>
    <n v="0"/>
    <n v="4"/>
    <n v="7.2"/>
    <n v="37.799999999999997"/>
    <n v="0.9"/>
    <n v="0.1"/>
    <s v="Clara"/>
    <n v="75"/>
    <n v="53"/>
    <n v="9"/>
    <n v="0"/>
    <n v="9"/>
    <n v="7"/>
    <n v="0"/>
    <n v="0"/>
    <n v="0"/>
    <n v="36"/>
    <n v="13"/>
    <n v="4"/>
    <n v="75"/>
    <n v="0.2500000000000035"/>
    <n v="53"/>
    <n v="0.35333333333333045"/>
    <n v="9"/>
    <n v="0.19999999999999954"/>
    <n v="7"/>
    <n v="0.2333333333333335"/>
    <n v="9"/>
    <n v="0.60000000000000009"/>
    <n v="0"/>
    <n v="1.3877787807814457E-16"/>
    <n v="0"/>
    <x v="6"/>
  </r>
  <r>
    <s v="SHELL"/>
    <s v="DIWA3"/>
    <d v="2014-12-31T00:00:00"/>
    <s v="CON"/>
    <s v="O500"/>
    <x v="132"/>
    <d v="2013-08-22T00:00:00"/>
    <n v="574100"/>
    <n v="30097"/>
    <n v="0"/>
    <n v="5"/>
    <n v="-1"/>
    <n v="14"/>
    <n v="7"/>
    <n v="36.799999999999997"/>
    <n v="0.1"/>
    <n v="0.1"/>
    <s v="Clara"/>
    <n v="81"/>
    <n v="48"/>
    <n v="6"/>
    <n v="0"/>
    <n v="13"/>
    <n v="7"/>
    <n v="0"/>
    <n v="0"/>
    <n v="-1"/>
    <n v="41"/>
    <n v="11"/>
    <n v="2"/>
    <n v="81"/>
    <n v="0.27000000000000363"/>
    <n v="48"/>
    <n v="0.31999999999999718"/>
    <n v="13"/>
    <n v="0.28888888888888842"/>
    <n v="7"/>
    <n v="0.2333333333333335"/>
    <n v="6"/>
    <n v="0.40000000000000013"/>
    <n v="0"/>
    <n v="1.3877787807814457E-16"/>
    <n v="0"/>
    <x v="7"/>
  </r>
  <r>
    <s v="CASTROL"/>
    <s v="DIWA3"/>
    <d v="2014-12-31T00:00:00"/>
    <s v="CON"/>
    <s v="O500"/>
    <x v="132"/>
    <d v="2013-06-13T00:00:00"/>
    <n v="568046"/>
    <n v="60216"/>
    <n v="0"/>
    <n v="27.1"/>
    <n v="0"/>
    <n v="7.3"/>
    <n v="8"/>
    <n v="38.799999999999997"/>
    <n v="0"/>
    <n v="-1"/>
    <s v="Oscura"/>
    <n v="76.099999999999994"/>
    <n v="55.8"/>
    <n v="1.4"/>
    <n v="2.7"/>
    <n v="10.6"/>
    <n v="12.1"/>
    <n v="1"/>
    <n v="0"/>
    <n v="0"/>
    <n v="106.2"/>
    <n v="18.600000000000001"/>
    <n v="9.9"/>
    <n v="76"/>
    <n v="0.25333333333333685"/>
    <n v="56"/>
    <n v="0.37333333333333041"/>
    <n v="11"/>
    <n v="0.24444444444444399"/>
    <n v="12"/>
    <n v="0.40000000000000013"/>
    <n v="1"/>
    <n v="6.666666666666686E-2"/>
    <n v="3"/>
    <n v="0.30000000000000016"/>
    <n v="0"/>
    <x v="8"/>
  </r>
  <r>
    <s v="SHELL"/>
    <s v="DIWA3"/>
    <d v="2014-12-31T00:00:00"/>
    <s v="CON"/>
    <s v="O500"/>
    <x v="132"/>
    <d v="2012-11-17T00:00:00"/>
    <n v="494471"/>
    <n v="156733"/>
    <n v="0"/>
    <n v="0"/>
    <n v="0.1"/>
    <n v="9.6"/>
    <n v="7"/>
    <n v="40.5"/>
    <m/>
    <n v="0"/>
    <s v="Oscura"/>
    <n v="159"/>
    <n v="41.8"/>
    <n v="14.8"/>
    <n v="2.2999999999999998"/>
    <n v="5.8"/>
    <n v="21"/>
    <n v="1.3"/>
    <n v="2.6"/>
    <n v="0"/>
    <n v="40.799999999999997"/>
    <n v="23.2"/>
    <n v="2.4"/>
    <n v="159"/>
    <n v="0.5300000000000048"/>
    <n v="42"/>
    <n v="0.27999999999999725"/>
    <n v="6"/>
    <n v="0.13333333333333286"/>
    <n v="21"/>
    <n v="0.70000000000000007"/>
    <n v="15"/>
    <n v="1"/>
    <n v="2"/>
    <n v="0.20000000000000015"/>
    <n v="0"/>
    <x v="9"/>
  </r>
  <r>
    <s v="CASTROL"/>
    <s v="DIWA3"/>
    <d v="2012-03-25T00:00:00"/>
    <s v="SIN"/>
    <s v="O500"/>
    <x v="133"/>
    <d v="2016-02-16T00:00:00"/>
    <n v="872514"/>
    <n v="27209"/>
    <n v="0"/>
    <n v="5"/>
    <m/>
    <n v="1"/>
    <n v="7"/>
    <m/>
    <m/>
    <n v="0.02"/>
    <s v="Clara"/>
    <n v="100"/>
    <n v="33"/>
    <n v="3"/>
    <n v="0"/>
    <n v="7"/>
    <n v="11"/>
    <n v="0"/>
    <n v="0"/>
    <n v="0"/>
    <n v="33"/>
    <n v="2"/>
    <n v="0"/>
    <n v="100"/>
    <n v="0.33333333333333737"/>
    <n v="33"/>
    <n v="0.21999999999999736"/>
    <n v="7"/>
    <n v="0.15555555555555509"/>
    <n v="11"/>
    <n v="0.36666666666666681"/>
    <n v="3"/>
    <n v="0.20000000000000018"/>
    <n v="0"/>
    <n v="1.3877787807814457E-16"/>
    <n v="1"/>
    <x v="0"/>
  </r>
  <r>
    <m/>
    <s v="DIWA3"/>
    <d v="2012-03-25T00:00:00"/>
    <s v="SIN"/>
    <s v="O500"/>
    <x v="133"/>
    <d v="2015-10-31T00:00:00"/>
    <n v="845319"/>
    <n v="49151"/>
    <n v="0"/>
    <n v="3"/>
    <m/>
    <n v="1"/>
    <n v="5.9"/>
    <m/>
    <m/>
    <n v="0.26"/>
    <m/>
    <n v="336"/>
    <n v="53"/>
    <n v="7"/>
    <n v="0"/>
    <n v="10"/>
    <n v="19"/>
    <n v="0"/>
    <n v="0"/>
    <n v="1"/>
    <n v="33"/>
    <n v="3"/>
    <n v="0"/>
    <n v="336"/>
    <n v="1.3"/>
    <n v="53"/>
    <n v="0.35333333333333045"/>
    <n v="10"/>
    <n v="0.22222222222222177"/>
    <n v="19"/>
    <n v="0.63333333333333341"/>
    <n v="7"/>
    <n v="0.46666666666666679"/>
    <n v="0"/>
    <n v="1.3877787807814457E-16"/>
    <n v="0"/>
    <x v="1"/>
  </r>
  <r>
    <m/>
    <s v="DIWA3"/>
    <d v="2012-03-25T00:00:00"/>
    <s v="SIN"/>
    <s v="O500"/>
    <x v="133"/>
    <d v="2015-05-14T00:00:00"/>
    <n v="796168"/>
    <n v="91849"/>
    <n v="0"/>
    <n v="4"/>
    <m/>
    <n v="3"/>
    <n v="6.1"/>
    <m/>
    <m/>
    <n v="0.9"/>
    <m/>
    <n v="284"/>
    <n v="92"/>
    <n v="12"/>
    <n v="0"/>
    <n v="18"/>
    <n v="21"/>
    <n v="1"/>
    <n v="1"/>
    <n v="1"/>
    <n v="38"/>
    <n v="8"/>
    <n v="1"/>
    <n v="284"/>
    <n v="0.94666666666666721"/>
    <n v="92"/>
    <n v="0.61333333333333084"/>
    <n v="18"/>
    <n v="0.39999999999999941"/>
    <n v="21"/>
    <n v="0.70000000000000007"/>
    <n v="12"/>
    <n v="0.8"/>
    <n v="0"/>
    <n v="1.3877787807814457E-16"/>
    <n v="0"/>
    <x v="2"/>
  </r>
  <r>
    <s v="SHELL"/>
    <s v="DIWA3"/>
    <d v="2012-03-25T00:00:00"/>
    <s v="SIN"/>
    <s v="O500"/>
    <x v="133"/>
    <d v="2015-02-19T00:00:00"/>
    <n v="763270"/>
    <n v="65849"/>
    <n v="0"/>
    <n v="2"/>
    <m/>
    <n v="2"/>
    <n v="5.9"/>
    <n v="27.39"/>
    <n v="1.32"/>
    <n v="0.24"/>
    <m/>
    <n v="113"/>
    <n v="42"/>
    <n v="5"/>
    <n v="0"/>
    <n v="10"/>
    <n v="11"/>
    <n v="0"/>
    <m/>
    <n v="1"/>
    <n v="33"/>
    <n v="4"/>
    <n v="0"/>
    <n v="113"/>
    <n v="0.37666666666667098"/>
    <n v="42"/>
    <n v="0.27999999999999725"/>
    <n v="10"/>
    <n v="0.22222222222222177"/>
    <n v="11"/>
    <n v="0.36666666666666681"/>
    <n v="5"/>
    <n v="0.33333333333333348"/>
    <n v="0"/>
    <n v="1.3877787807814457E-16"/>
    <n v="0"/>
    <x v="3"/>
  </r>
  <r>
    <s v="SHELL"/>
    <s v="DIWA3"/>
    <d v="2012-03-25T00:00:00"/>
    <s v="SIN"/>
    <s v="O500"/>
    <x v="133"/>
    <d v="2014-12-19T00:00:00"/>
    <n v="747770"/>
    <n v="50349"/>
    <n v="0"/>
    <n v="3"/>
    <m/>
    <n v="1"/>
    <n v="5.9"/>
    <m/>
    <m/>
    <n v="0.28999999999999998"/>
    <m/>
    <n v="177"/>
    <n v="44"/>
    <n v="7"/>
    <n v="0"/>
    <n v="10"/>
    <n v="15"/>
    <n v="1"/>
    <n v="0"/>
    <n v="1"/>
    <n v="27"/>
    <n v="3"/>
    <n v="0"/>
    <n v="177"/>
    <n v="0.59000000000000419"/>
    <n v="44"/>
    <n v="0.29333333333333056"/>
    <n v="10"/>
    <n v="0.22222222222222177"/>
    <n v="15"/>
    <n v="0.50000000000000011"/>
    <n v="7"/>
    <n v="0.46666666666666679"/>
    <n v="0"/>
    <n v="1.3877787807814457E-16"/>
    <n v="0"/>
    <x v="4"/>
  </r>
  <r>
    <s v="CASTROL"/>
    <s v="DIWA3"/>
    <d v="2012-03-25T00:00:00"/>
    <s v="SIN"/>
    <s v="O500"/>
    <x v="133"/>
    <d v="2014-05-30T00:00:00"/>
    <n v="675811"/>
    <n v="33329"/>
    <n v="0"/>
    <n v="4"/>
    <m/>
    <n v="3"/>
    <n v="6.2"/>
    <m/>
    <m/>
    <n v="0.81"/>
    <m/>
    <n v="185"/>
    <n v="54"/>
    <n v="12"/>
    <n v="0"/>
    <n v="17"/>
    <n v="18"/>
    <n v="0"/>
    <n v="0"/>
    <n v="1"/>
    <n v="31"/>
    <n v="4"/>
    <n v="1"/>
    <n v="185"/>
    <n v="0.61666666666667058"/>
    <n v="54"/>
    <n v="0.3599999999999971"/>
    <n v="17"/>
    <n v="0.37777777777777721"/>
    <n v="18"/>
    <n v="0.60000000000000009"/>
    <n v="12"/>
    <n v="0.8"/>
    <n v="0"/>
    <n v="1.3877787807814457E-16"/>
    <n v="0"/>
    <x v="5"/>
  </r>
  <r>
    <s v="CASTROL"/>
    <s v="DIWA3"/>
    <d v="2012-03-25T00:00:00"/>
    <s v="SIN"/>
    <s v="O500"/>
    <x v="133"/>
    <d v="2013-12-19T00:00:00"/>
    <n v="642482"/>
    <n v="177219"/>
    <n v="0"/>
    <n v="4"/>
    <m/>
    <n v="10"/>
    <n v="7.1"/>
    <n v="37.1"/>
    <n v="1.1000000000000001"/>
    <n v="0.1"/>
    <s v="Clara"/>
    <n v="295"/>
    <n v="103"/>
    <n v="19"/>
    <n v="0"/>
    <n v="17"/>
    <n v="22"/>
    <n v="0"/>
    <n v="0"/>
    <n v="0"/>
    <n v="37"/>
    <n v="10"/>
    <n v="2"/>
    <n v="295"/>
    <n v="0.9833333333333335"/>
    <n v="103"/>
    <n v="0.68666666666666465"/>
    <n v="17"/>
    <n v="0.37777777777777721"/>
    <n v="22"/>
    <n v="0.73333333333333339"/>
    <n v="19"/>
    <n v="1"/>
    <n v="0"/>
    <n v="1.3877787807814457E-16"/>
    <n v="0"/>
    <x v="6"/>
  </r>
  <r>
    <s v="CASTROL"/>
    <s v="DIWA3"/>
    <d v="2012-03-25T00:00:00"/>
    <s v="SIN"/>
    <s v="O500"/>
    <x v="133"/>
    <d v="2013-10-21T00:00:00"/>
    <n v="624216"/>
    <n v="158953"/>
    <n v="0"/>
    <n v="3"/>
    <n v="0"/>
    <n v="9"/>
    <n v="6.7"/>
    <n v="37.200000000000003"/>
    <n v="0.3"/>
    <n v="0.1"/>
    <s v="Clara"/>
    <n v="297"/>
    <n v="106"/>
    <n v="18"/>
    <n v="0"/>
    <n v="16"/>
    <n v="20"/>
    <n v="0"/>
    <n v="0"/>
    <n v="0"/>
    <n v="33"/>
    <n v="13"/>
    <n v="2"/>
    <n v="297"/>
    <n v="0.9900000000000001"/>
    <n v="106"/>
    <n v="0.70666666666666478"/>
    <n v="16"/>
    <n v="0.35555555555555501"/>
    <n v="20"/>
    <n v="0.66666666666666674"/>
    <n v="18"/>
    <n v="1"/>
    <n v="0"/>
    <n v="1.3877787807814457E-16"/>
    <n v="0"/>
    <x v="7"/>
  </r>
  <r>
    <s v="CASTROL"/>
    <s v="DIWA3"/>
    <d v="2012-03-25T00:00:00"/>
    <s v="SIN"/>
    <s v="O500"/>
    <x v="133"/>
    <d v="2013-07-10T00:00:00"/>
    <n v="592228"/>
    <n v="126965"/>
    <n v="0"/>
    <n v="7"/>
    <n v="-1"/>
    <n v="12"/>
    <n v="7.1"/>
    <n v="36.799999999999997"/>
    <n v="0.1"/>
    <n v="0.1"/>
    <s v="Clara"/>
    <n v="299"/>
    <n v="115"/>
    <n v="17"/>
    <n v="0"/>
    <n v="16"/>
    <n v="18"/>
    <n v="1"/>
    <n v="1"/>
    <n v="-1"/>
    <n v="46"/>
    <n v="17"/>
    <n v="3"/>
    <n v="299"/>
    <n v="0.9966666666666667"/>
    <n v="115"/>
    <n v="0.76666666666666516"/>
    <n v="16"/>
    <n v="0.35555555555555501"/>
    <n v="18"/>
    <n v="0.60000000000000009"/>
    <n v="17"/>
    <n v="1"/>
    <n v="0"/>
    <n v="1.3877787807814457E-16"/>
    <n v="0"/>
    <x v="8"/>
  </r>
  <r>
    <s v="CASTROL"/>
    <s v="DIWA3"/>
    <d v="2012-03-25T00:00:00"/>
    <s v="SIN"/>
    <s v="O500"/>
    <x v="133"/>
    <d v="2013-03-27T00:00:00"/>
    <n v="561736"/>
    <n v="96473"/>
    <n v="0"/>
    <n v="1.2"/>
    <n v="0"/>
    <n v="21.6"/>
    <n v="6.7"/>
    <n v="36.1"/>
    <m/>
    <n v="-1"/>
    <s v="Oscura"/>
    <n v="156.1"/>
    <n v="78.7"/>
    <n v="11.5"/>
    <n v="3.5"/>
    <n v="13.2"/>
    <n v="26.2"/>
    <n v="0.5"/>
    <n v="0"/>
    <n v="0"/>
    <n v="65.3"/>
    <n v="35.9"/>
    <n v="0.3"/>
    <n v="156"/>
    <n v="0.5200000000000049"/>
    <n v="79"/>
    <n v="0.52666666666666362"/>
    <n v="13"/>
    <n v="0.28888888888888842"/>
    <n v="26"/>
    <n v="0.8666666666666667"/>
    <n v="12"/>
    <n v="0.8"/>
    <n v="4"/>
    <n v="0.40000000000000013"/>
    <n v="0"/>
    <x v="9"/>
  </r>
  <r>
    <s v="SHELL"/>
    <s v="DIWA3"/>
    <d v="2012-03-25T00:00:00"/>
    <s v="SIN"/>
    <s v="O500"/>
    <x v="133"/>
    <d v="2013-02-26T00:00:00"/>
    <n v="538064"/>
    <n v="30234"/>
    <n v="0"/>
    <n v="3.5"/>
    <n v="0"/>
    <n v="4.8"/>
    <n v="7.2"/>
    <n v="37.299999999999997"/>
    <m/>
    <n v="-1"/>
    <s v="Oscura"/>
    <n v="64.3"/>
    <n v="34.9"/>
    <n v="2.1"/>
    <n v="0.5"/>
    <n v="8.6999999999999993"/>
    <n v="0"/>
    <n v="0.5"/>
    <n v="0"/>
    <n v="0"/>
    <n v="52.5"/>
    <n v="26.5"/>
    <n v="8.6"/>
    <n v="64"/>
    <n v="0.2133333333333369"/>
    <n v="35"/>
    <n v="0.23333333333333067"/>
    <n v="9"/>
    <n v="0.19999999999999954"/>
    <n v="0"/>
    <n v="2.0816681711721685E-16"/>
    <n v="2"/>
    <n v="0.13333333333333353"/>
    <n v="1"/>
    <n v="0.10000000000000014"/>
    <n v="0"/>
    <x v="10"/>
  </r>
  <r>
    <s v="SHELL"/>
    <s v="DIWA3"/>
    <d v="2012-03-25T00:00:00"/>
    <s v="SIN"/>
    <s v="O500"/>
    <x v="133"/>
    <d v="2012-07-17T00:00:00"/>
    <n v="474457"/>
    <n v="142363"/>
    <n v="0"/>
    <n v="0"/>
    <n v="0"/>
    <n v="6.6"/>
    <n v="7.3"/>
    <n v="39.4"/>
    <m/>
    <n v="-1"/>
    <s v="Oscura"/>
    <n v="106.4"/>
    <n v="85.3"/>
    <n v="37.799999999999997"/>
    <n v="0"/>
    <n v="34.200000000000003"/>
    <n v="22.6"/>
    <n v="1"/>
    <n v="0"/>
    <n v="0"/>
    <n v="606.79999999999995"/>
    <n v="70"/>
    <n v="3"/>
    <n v="106"/>
    <n v="0.3533333333333375"/>
    <n v="85"/>
    <n v="0.56666666666666388"/>
    <n v="34"/>
    <n v="0.7555555555555552"/>
    <n v="23"/>
    <n v="0.76666666666666672"/>
    <n v="38"/>
    <n v="1"/>
    <n v="0"/>
    <n v="1.3877787807814457E-16"/>
    <n v="0"/>
    <x v="11"/>
  </r>
  <r>
    <m/>
    <s v="DIWA3"/>
    <d v="2011-07-30T00:00:00"/>
    <s v="SIN"/>
    <s v="O500"/>
    <x v="134"/>
    <d v="2016-01-04T00:00:00"/>
    <n v="807801"/>
    <n v="47470"/>
    <n v="0"/>
    <n v="4"/>
    <m/>
    <n v="1"/>
    <n v="6.3"/>
    <m/>
    <m/>
    <n v="0.21"/>
    <m/>
    <n v="23"/>
    <n v="116"/>
    <n v="0"/>
    <n v="1"/>
    <n v="3"/>
    <n v="2"/>
    <n v="0"/>
    <n v="2"/>
    <n v="0"/>
    <n v="54"/>
    <n v="23"/>
    <n v="1"/>
    <n v="23"/>
    <n v="7.6666666666670491E-2"/>
    <n v="116"/>
    <n v="0.77333333333333187"/>
    <n v="3"/>
    <n v="6.666666666666618E-2"/>
    <n v="2"/>
    <n v="6.6666666666666874E-2"/>
    <n v="0"/>
    <n v="1.9428902930940239E-16"/>
    <n v="1"/>
    <n v="0.10000000000000014"/>
    <n v="1"/>
    <x v="0"/>
  </r>
  <r>
    <m/>
    <s v="DIWA3"/>
    <d v="2011-07-30T00:00:00"/>
    <s v="SIN"/>
    <s v="O500"/>
    <x v="134"/>
    <d v="2015-05-14T00:00:00"/>
    <n v="735755"/>
    <n v="72348"/>
    <n v="0"/>
    <n v="6"/>
    <m/>
    <n v="2"/>
    <n v="6"/>
    <m/>
    <m/>
    <n v="0.41"/>
    <m/>
    <n v="56"/>
    <n v="347"/>
    <n v="4"/>
    <n v="2"/>
    <n v="9"/>
    <n v="5"/>
    <n v="1"/>
    <n v="3"/>
    <n v="1"/>
    <n v="40"/>
    <n v="9"/>
    <n v="1"/>
    <n v="56"/>
    <n v="0.18666666666667028"/>
    <n v="347"/>
    <n v="1"/>
    <n v="9"/>
    <n v="0.19999999999999954"/>
    <n v="5"/>
    <n v="0.16666666666666685"/>
    <n v="4"/>
    <n v="0.26666666666666683"/>
    <n v="2"/>
    <n v="0.20000000000000015"/>
    <n v="0"/>
    <x v="1"/>
  </r>
  <r>
    <s v="CASTROL"/>
    <s v="DIWA3"/>
    <d v="2011-07-30T00:00:00"/>
    <s v="SIN"/>
    <s v="O500"/>
    <x v="134"/>
    <d v="2015-02-25T00:00:00"/>
    <n v="748300"/>
    <n v="62759"/>
    <n v="0"/>
    <n v="5"/>
    <m/>
    <n v="3"/>
    <n v="5.8250000000000002"/>
    <n v="27.45"/>
    <n v="1.35"/>
    <n v="0.33"/>
    <m/>
    <n v="220"/>
    <n v="51"/>
    <n v="3"/>
    <n v="0"/>
    <n v="8"/>
    <n v="18"/>
    <n v="0"/>
    <m/>
    <n v="1"/>
    <n v="32"/>
    <n v="4"/>
    <n v="1"/>
    <n v="220"/>
    <n v="0.73333333333333606"/>
    <n v="51"/>
    <n v="0.33999999999999714"/>
    <n v="8"/>
    <n v="0.17777777777777731"/>
    <n v="18"/>
    <n v="0.60000000000000009"/>
    <n v="3"/>
    <n v="0.20000000000000018"/>
    <n v="0"/>
    <n v="1.3877787807814457E-16"/>
    <n v="0"/>
    <x v="2"/>
  </r>
  <r>
    <s v="CASTROL"/>
    <s v="DIWA3"/>
    <d v="2011-07-30T00:00:00"/>
    <s v="SIN"/>
    <s v="O500"/>
    <x v="134"/>
    <d v="2014-12-18T00:00:00"/>
    <n v="730318"/>
    <n v="44777"/>
    <n v="0"/>
    <n v="3"/>
    <m/>
    <n v="2"/>
    <n v="6"/>
    <m/>
    <m/>
    <n v="0.34"/>
    <m/>
    <n v="241"/>
    <n v="45"/>
    <n v="4"/>
    <n v="0"/>
    <n v="5"/>
    <n v="19"/>
    <n v="0"/>
    <n v="0"/>
    <n v="1"/>
    <n v="32"/>
    <n v="5"/>
    <n v="1"/>
    <n v="241"/>
    <n v="0.80333333333333534"/>
    <n v="45"/>
    <n v="0.29999999999999721"/>
    <n v="5"/>
    <n v="0.11111111111111063"/>
    <n v="19"/>
    <n v="0.63333333333333341"/>
    <n v="4"/>
    <n v="0.26666666666666683"/>
    <n v="0"/>
    <n v="1.3877787807814457E-16"/>
    <n v="0"/>
    <x v="3"/>
  </r>
  <r>
    <s v="CASTROL"/>
    <s v="DIWA3"/>
    <d v="2011-07-30T00:00:00"/>
    <s v="SIN"/>
    <s v="O500"/>
    <x v="134"/>
    <d v="2014-01-18T00:00:00"/>
    <n v="627153"/>
    <n v="102553"/>
    <n v="0"/>
    <n v="4"/>
    <m/>
    <n v="8"/>
    <n v="7.1"/>
    <n v="37.5"/>
    <n v="1"/>
    <n v="0"/>
    <s v="Clara"/>
    <n v="177"/>
    <n v="86"/>
    <n v="7"/>
    <n v="0"/>
    <n v="12"/>
    <n v="12"/>
    <n v="0"/>
    <n v="0"/>
    <n v="0"/>
    <n v="33"/>
    <n v="9"/>
    <n v="3"/>
    <n v="177"/>
    <n v="0.59000000000000419"/>
    <n v="86"/>
    <n v="0.57333333333333059"/>
    <n v="12"/>
    <n v="0.26666666666666622"/>
    <n v="12"/>
    <n v="0.40000000000000013"/>
    <n v="7"/>
    <n v="0.46666666666666679"/>
    <n v="0"/>
    <n v="1.3877787807814457E-16"/>
    <n v="0"/>
    <x v="4"/>
  </r>
  <r>
    <s v="CASTROL"/>
    <s v="DIWA3"/>
    <d v="2011-07-30T00:00:00"/>
    <s v="SIN"/>
    <s v="O500"/>
    <x v="134"/>
    <d v="2013-12-27T00:00:00"/>
    <n v="620161"/>
    <n v="95561"/>
    <n v="0"/>
    <n v="4"/>
    <m/>
    <n v="9"/>
    <n v="7.2"/>
    <n v="37.200000000000003"/>
    <n v="0.3"/>
    <n v="0"/>
    <s v="Clara"/>
    <n v="112"/>
    <n v="77"/>
    <n v="8"/>
    <n v="0"/>
    <n v="12"/>
    <n v="11"/>
    <n v="0"/>
    <n v="0"/>
    <n v="0"/>
    <n v="32"/>
    <n v="9"/>
    <n v="3"/>
    <n v="112"/>
    <n v="0.37333333333333762"/>
    <n v="77"/>
    <n v="0.5133333333333302"/>
    <n v="12"/>
    <n v="0.26666666666666622"/>
    <n v="11"/>
    <n v="0.36666666666666681"/>
    <n v="8"/>
    <n v="0.53333333333333344"/>
    <n v="0"/>
    <n v="1.3877787807814457E-16"/>
    <n v="0"/>
    <x v="5"/>
  </r>
  <r>
    <s v="CASTROL"/>
    <s v="DIWA3"/>
    <d v="2011-07-30T00:00:00"/>
    <s v="SIN"/>
    <s v="O500"/>
    <x v="134"/>
    <d v="2013-09-10T00:00:00"/>
    <n v="588863"/>
    <n v="64263"/>
    <n v="0"/>
    <n v="4"/>
    <n v="-1"/>
    <n v="13"/>
    <n v="7.1"/>
    <n v="37.299999999999997"/>
    <n v="0.1"/>
    <n v="0.1"/>
    <s v="Clara"/>
    <n v="114"/>
    <n v="56"/>
    <n v="9"/>
    <n v="0"/>
    <n v="9"/>
    <n v="9"/>
    <n v="1"/>
    <n v="0"/>
    <n v="0"/>
    <n v="34"/>
    <n v="14"/>
    <n v="4"/>
    <n v="114"/>
    <n v="0.38000000000000433"/>
    <n v="56"/>
    <n v="0.37333333333333041"/>
    <n v="9"/>
    <n v="0.19999999999999954"/>
    <n v="9"/>
    <n v="0.30000000000000016"/>
    <n v="9"/>
    <n v="0.60000000000000009"/>
    <n v="0"/>
    <n v="1.3877787807814457E-16"/>
    <n v="0"/>
    <x v="6"/>
  </r>
  <r>
    <s v="SHELL"/>
    <s v="DIWA3"/>
    <d v="2011-07-30T00:00:00"/>
    <s v="SIN"/>
    <s v="O500"/>
    <x v="134"/>
    <d v="2012-12-11T00:00:00"/>
    <n v="531024"/>
    <n v="65761"/>
    <n v="0"/>
    <n v="0"/>
    <n v="0"/>
    <n v="27.4"/>
    <n v="6.6"/>
    <n v="35.6"/>
    <m/>
    <n v="-1"/>
    <s v="Oscura"/>
    <n v="92.9"/>
    <n v="0.5"/>
    <n v="13.5"/>
    <n v="2.2000000000000002"/>
    <n v="0"/>
    <n v="23.2"/>
    <n v="0"/>
    <n v="0.4"/>
    <n v="0"/>
    <n v="37.4"/>
    <n v="7"/>
    <n v="0.3"/>
    <n v="93"/>
    <n v="0.31000000000000388"/>
    <n v="1"/>
    <n v="6.6666666666641847E-3"/>
    <n v="0"/>
    <n v="-4.9266146717741321E-16"/>
    <n v="23"/>
    <n v="0.76666666666666672"/>
    <n v="14"/>
    <n v="0.93333333333333335"/>
    <n v="2"/>
    <n v="0.20000000000000015"/>
    <n v="0"/>
    <x v="7"/>
  </r>
  <r>
    <s v="SHELL"/>
    <s v="DIWA3"/>
    <d v="2011-07-30T00:00:00"/>
    <s v="SIN"/>
    <s v="O500"/>
    <x v="134"/>
    <d v="2012-09-04T00:00:00"/>
    <n v="498001"/>
    <n v="32738"/>
    <n v="0"/>
    <n v="0"/>
    <n v="0"/>
    <n v="15.8"/>
    <n v="6.9"/>
    <n v="35.1"/>
    <m/>
    <n v="-1"/>
    <s v="Oscura"/>
    <n v="66.400000000000006"/>
    <n v="30.5"/>
    <n v="13.9"/>
    <n v="1.2"/>
    <n v="8.1"/>
    <n v="10.3"/>
    <n v="1.3"/>
    <n v="0.6"/>
    <n v="0"/>
    <n v="157.19999999999999"/>
    <n v="32.5"/>
    <n v="10.199999999999999"/>
    <n v="66"/>
    <n v="0.22000000000000355"/>
    <n v="31"/>
    <n v="0.20666666666666406"/>
    <n v="8"/>
    <n v="0.17777777777777731"/>
    <n v="10"/>
    <n v="0.33339999999999997"/>
    <n v="14"/>
    <n v="0.93333333333333335"/>
    <n v="1"/>
    <n v="0.10000000000000014"/>
    <n v="0"/>
    <x v="8"/>
  </r>
  <r>
    <s v="CASTROL"/>
    <s v="DIWA3"/>
    <d v="2011-07-30T00:00:00"/>
    <s v="SIN"/>
    <s v="O500"/>
    <x v="134"/>
    <d v="2012-08-25T00:00:00"/>
    <n v="495557"/>
    <n v="30294"/>
    <n v="0"/>
    <n v="0"/>
    <n v="0"/>
    <n v="15.1"/>
    <n v="7"/>
    <n v="36.299999999999997"/>
    <m/>
    <n v="-1"/>
    <s v="Oscura"/>
    <n v="63.6"/>
    <n v="26.2"/>
    <n v="11.1"/>
    <n v="0.7"/>
    <n v="7.7"/>
    <n v="0"/>
    <n v="0.1"/>
    <n v="2.2999999999999998"/>
    <n v="0"/>
    <n v="89.8"/>
    <n v="44.6"/>
    <n v="2.9"/>
    <n v="64"/>
    <n v="0.2133333333333369"/>
    <n v="26"/>
    <n v="0.17333333333333079"/>
    <n v="8"/>
    <n v="0.17777777777777731"/>
    <n v="0"/>
    <n v="2.0816681711721685E-16"/>
    <n v="11"/>
    <n v="0.73333333333333339"/>
    <n v="1"/>
    <n v="0.10000000000000014"/>
    <n v="0"/>
    <x v="9"/>
  </r>
  <r>
    <s v="SHELL"/>
    <s v="DIWA3"/>
    <d v="2012-03-04T00:00:00"/>
    <s v="SIN"/>
    <s v="O500"/>
    <x v="135"/>
    <d v="2016-01-05T00:00:00"/>
    <n v="828583"/>
    <n v="66071"/>
    <n v="0"/>
    <n v="11"/>
    <m/>
    <n v="3"/>
    <n v="5.8"/>
    <m/>
    <m/>
    <n v="0.42"/>
    <m/>
    <n v="466"/>
    <n v="87"/>
    <n v="11"/>
    <n v="0"/>
    <n v="60"/>
    <n v="25"/>
    <n v="2"/>
    <n v="1"/>
    <n v="1"/>
    <n v="44"/>
    <n v="8"/>
    <n v="1"/>
    <n v="466"/>
    <n v="1.3"/>
    <n v="87"/>
    <n v="0.5799999999999973"/>
    <n v="60"/>
    <n v="1"/>
    <n v="25"/>
    <n v="0.83333333333333337"/>
    <n v="11"/>
    <n v="0.73333333333333339"/>
    <n v="0"/>
    <n v="1.3877787807814457E-16"/>
    <n v="1"/>
    <x v="0"/>
  </r>
  <r>
    <m/>
    <s v="DIWA3"/>
    <d v="2012-03-04T00:00:00"/>
    <s v="SIN"/>
    <s v="O500"/>
    <x v="135"/>
    <d v="2015-08-27T00:00:00"/>
    <n v="806979"/>
    <n v="44467"/>
    <n v="0"/>
    <n v="7"/>
    <m/>
    <n v="2"/>
    <n v="5.9"/>
    <m/>
    <m/>
    <n v="0.28000000000000003"/>
    <m/>
    <n v="279"/>
    <n v="46"/>
    <n v="6"/>
    <n v="0"/>
    <n v="35"/>
    <n v="17"/>
    <n v="1"/>
    <n v="1"/>
    <n v="1"/>
    <n v="36"/>
    <n v="4"/>
    <n v="1"/>
    <n v="279"/>
    <n v="0.93000000000000071"/>
    <n v="46"/>
    <n v="0.30666666666666387"/>
    <n v="35"/>
    <n v="0.77777777777777746"/>
    <n v="17"/>
    <n v="0.56666666666666676"/>
    <n v="6"/>
    <n v="0.40000000000000013"/>
    <n v="0"/>
    <n v="1.3877787807814457E-16"/>
    <n v="0"/>
    <x v="1"/>
  </r>
  <r>
    <s v="SHELL"/>
    <s v="DIWA3"/>
    <d v="2012-03-04T00:00:00"/>
    <s v="SIN"/>
    <s v="O500"/>
    <x v="135"/>
    <d v="2015-02-18T00:00:00"/>
    <n v="763798"/>
    <n v="71994"/>
    <n v="0"/>
    <n v="4"/>
    <m/>
    <n v="2"/>
    <n v="5.8140000000000001"/>
    <n v="27.29"/>
    <n v="1.38"/>
    <n v="0.34"/>
    <m/>
    <n v="108"/>
    <n v="60"/>
    <n v="7"/>
    <n v="0"/>
    <n v="12"/>
    <n v="12"/>
    <n v="0"/>
    <m/>
    <n v="1"/>
    <n v="32"/>
    <n v="5"/>
    <n v="0"/>
    <n v="108"/>
    <n v="0.36000000000000421"/>
    <n v="60"/>
    <n v="0.39999999999999702"/>
    <n v="12"/>
    <n v="0.26666666666666622"/>
    <n v="12"/>
    <n v="0.40000000000000013"/>
    <n v="7"/>
    <n v="0.46666666666666679"/>
    <n v="0"/>
    <n v="1.3877787807814457E-16"/>
    <n v="0"/>
    <x v="2"/>
  </r>
  <r>
    <s v="CASTROL"/>
    <s v="DIWA3"/>
    <d v="2012-03-04T00:00:00"/>
    <s v="SIN"/>
    <s v="O500"/>
    <x v="135"/>
    <d v="2015-02-18T00:00:00"/>
    <n v="770728"/>
    <n v="55040"/>
    <n v="0"/>
    <n v="5"/>
    <m/>
    <n v="2"/>
    <n v="5.8840000000000003"/>
    <n v="27.29"/>
    <n v="1.02"/>
    <n v="0.12"/>
    <m/>
    <n v="81"/>
    <n v="100"/>
    <n v="4"/>
    <n v="0"/>
    <n v="12"/>
    <n v="5"/>
    <n v="0"/>
    <m/>
    <n v="0"/>
    <n v="28"/>
    <n v="2"/>
    <n v="1"/>
    <n v="81"/>
    <n v="0.27000000000000363"/>
    <n v="100"/>
    <n v="0.66666666666666452"/>
    <n v="12"/>
    <n v="0.26666666666666622"/>
    <n v="5"/>
    <n v="0.16666666666666685"/>
    <n v="4"/>
    <n v="0.26666666666666683"/>
    <n v="0"/>
    <n v="1.3877787807814457E-16"/>
    <n v="0"/>
    <x v="3"/>
  </r>
  <r>
    <s v="CASTROL"/>
    <s v="DIWA3"/>
    <d v="2012-03-04T00:00:00"/>
    <s v="SIN"/>
    <s v="O500"/>
    <x v="135"/>
    <d v="2014-12-18T00:00:00"/>
    <n v="752051"/>
    <n v="36363"/>
    <n v="0"/>
    <n v="3"/>
    <m/>
    <n v="1"/>
    <n v="6"/>
    <m/>
    <m/>
    <n v="0.05"/>
    <m/>
    <n v="63"/>
    <n v="50"/>
    <n v="7"/>
    <n v="0"/>
    <n v="5"/>
    <n v="4"/>
    <n v="1"/>
    <n v="1"/>
    <n v="0"/>
    <n v="27"/>
    <n v="4"/>
    <n v="1"/>
    <n v="63"/>
    <n v="0.21000000000000357"/>
    <n v="50"/>
    <n v="0.33333333333333048"/>
    <n v="5"/>
    <n v="0.11111111111111063"/>
    <n v="4"/>
    <n v="0.13333333333333353"/>
    <n v="7"/>
    <n v="0.46666666666666679"/>
    <n v="0"/>
    <n v="1.3877787807814457E-16"/>
    <n v="0"/>
    <x v="4"/>
  </r>
  <r>
    <s v="SHELL"/>
    <s v="DIWA3"/>
    <d v="2012-03-04T00:00:00"/>
    <s v="SIN"/>
    <s v="O500"/>
    <x v="135"/>
    <d v="2014-12-02T00:00:00"/>
    <n v="742150"/>
    <n v="50346"/>
    <n v="0"/>
    <n v="4"/>
    <m/>
    <n v="2"/>
    <n v="6"/>
    <m/>
    <m/>
    <n v="0.31"/>
    <m/>
    <n v="92"/>
    <n v="60"/>
    <n v="7"/>
    <n v="0"/>
    <n v="11"/>
    <n v="10"/>
    <n v="1"/>
    <n v="1"/>
    <n v="1"/>
    <n v="34"/>
    <n v="7"/>
    <n v="1"/>
    <n v="92"/>
    <n v="0.30666666666667053"/>
    <n v="60"/>
    <n v="0.39999999999999702"/>
    <n v="11"/>
    <n v="0.24444444444444399"/>
    <n v="10"/>
    <n v="0.33339999999999997"/>
    <n v="7"/>
    <n v="0.46666666666666679"/>
    <n v="0"/>
    <n v="1.3877787807814457E-16"/>
    <n v="0"/>
    <x v="5"/>
  </r>
  <r>
    <s v="SHELL"/>
    <s v="DIWA3"/>
    <d v="2012-03-04T00:00:00"/>
    <s v="SIN"/>
    <s v="O500"/>
    <x v="135"/>
    <d v="2014-04-14T00:00:00"/>
    <n v="671275"/>
    <n v="31381"/>
    <n v="0"/>
    <n v="3"/>
    <m/>
    <n v="2"/>
    <n v="6.2"/>
    <s v=""/>
    <s v=""/>
    <n v="0.62"/>
    <s v=""/>
    <n v="100"/>
    <n v="39"/>
    <n v="3"/>
    <n v="0"/>
    <n v="10"/>
    <n v="8"/>
    <n v="0"/>
    <n v="0"/>
    <n v="1"/>
    <n v="27"/>
    <n v="4"/>
    <n v="0"/>
    <n v="100"/>
    <n v="0.33333333333333737"/>
    <n v="39"/>
    <n v="0.25999999999999729"/>
    <n v="10"/>
    <n v="0.22222222222222177"/>
    <n v="8"/>
    <n v="0.26666666666666683"/>
    <n v="3"/>
    <n v="0.20000000000000018"/>
    <n v="0"/>
    <n v="1.3877787807814457E-16"/>
    <n v="0"/>
    <x v="6"/>
  </r>
  <r>
    <s v="SHELL"/>
    <s v="DIWA3"/>
    <d v="2012-03-04T00:00:00"/>
    <s v="SIN"/>
    <s v="O500"/>
    <x v="135"/>
    <d v="2013-12-26T00:00:00"/>
    <n v="639894"/>
    <n v="174645"/>
    <n v="0"/>
    <n v="4"/>
    <m/>
    <n v="6"/>
    <n v="7.1"/>
    <n v="36.799999999999997"/>
    <n v="1.1000000000000001"/>
    <n v="0"/>
    <s v="Clara"/>
    <n v="113"/>
    <n v="83"/>
    <n v="6"/>
    <n v="0"/>
    <n v="22"/>
    <n v="10"/>
    <n v="0"/>
    <n v="0"/>
    <n v="0"/>
    <n v="34"/>
    <n v="10"/>
    <n v="1"/>
    <n v="113"/>
    <n v="0.37666666666667098"/>
    <n v="83"/>
    <n v="0.55333333333333046"/>
    <n v="22"/>
    <n v="0.48888888888888821"/>
    <n v="10"/>
    <n v="0.33339999999999997"/>
    <n v="6"/>
    <n v="0.40000000000000013"/>
    <n v="0"/>
    <n v="1.3877787807814457E-16"/>
    <n v="0"/>
    <x v="7"/>
  </r>
  <r>
    <s v="SHELL"/>
    <s v="DIWA3"/>
    <d v="2012-03-04T00:00:00"/>
    <s v="SIN"/>
    <s v="O500"/>
    <x v="135"/>
    <d v="2013-09-18T00:00:00"/>
    <n v="609484"/>
    <n v="144235"/>
    <n v="0"/>
    <n v="4"/>
    <n v="-1"/>
    <n v="7"/>
    <n v="7.1"/>
    <n v="36.9"/>
    <n v="0"/>
    <n v="0.1"/>
    <s v="Clara"/>
    <n v="110"/>
    <n v="69"/>
    <n v="6"/>
    <n v="0"/>
    <n v="19"/>
    <n v="11"/>
    <n v="0"/>
    <n v="0"/>
    <n v="0"/>
    <n v="34"/>
    <n v="8"/>
    <n v="2"/>
    <n v="110"/>
    <n v="0.36666666666667092"/>
    <n v="69"/>
    <n v="0.45999999999999691"/>
    <n v="19"/>
    <n v="0.42222222222222161"/>
    <n v="11"/>
    <n v="0.36666666666666681"/>
    <n v="6"/>
    <n v="0.40000000000000013"/>
    <n v="0"/>
    <n v="1.3877787807814457E-16"/>
    <n v="0"/>
    <x v="8"/>
  </r>
  <r>
    <s v="SHELL"/>
    <s v="DIWA3"/>
    <d v="2012-03-04T00:00:00"/>
    <s v="SIN"/>
    <s v="O500"/>
    <x v="135"/>
    <d v="2013-05-25T00:00:00"/>
    <n v="555381"/>
    <n v="30781"/>
    <n v="0"/>
    <n v="29.5"/>
    <n v="0"/>
    <n v="25.3"/>
    <n v="8"/>
    <n v="38.4"/>
    <m/>
    <n v="-1"/>
    <s v="Oscura"/>
    <n v="106.9"/>
    <n v="50.8"/>
    <n v="5.6"/>
    <n v="1.8"/>
    <n v="6"/>
    <n v="9.8000000000000007"/>
    <n v="0.9"/>
    <n v="0"/>
    <n v="0"/>
    <n v="104.4"/>
    <n v="19.2"/>
    <n v="8.6999999999999993"/>
    <n v="107"/>
    <n v="0.35666666666667085"/>
    <n v="51"/>
    <n v="0.33999999999999714"/>
    <n v="6"/>
    <n v="0.13333333333333286"/>
    <n v="10"/>
    <n v="0.33339999999999997"/>
    <n v="6"/>
    <n v="0.40000000000000013"/>
    <n v="2"/>
    <n v="0.20000000000000015"/>
    <n v="0"/>
    <x v="9"/>
  </r>
  <r>
    <s v="CASTROL"/>
    <s v="DIWA3"/>
    <d v="2012-03-04T00:00:00"/>
    <s v="SIN"/>
    <s v="O500"/>
    <x v="135"/>
    <d v="2013-05-13T00:00:00"/>
    <n v="571791"/>
    <n v="106542"/>
    <n v="0"/>
    <n v="0.7"/>
    <n v="0"/>
    <n v="21.9"/>
    <n v="6.8"/>
    <n v="36.1"/>
    <m/>
    <n v="-1"/>
    <s v="Oscura"/>
    <n v="124.9"/>
    <n v="56.6"/>
    <n v="9.5"/>
    <n v="3"/>
    <n v="14.3"/>
    <n v="21.8"/>
    <n v="1"/>
    <n v="0"/>
    <n v="0"/>
    <n v="40.299999999999997"/>
    <n v="25.8"/>
    <n v="2.2000000000000002"/>
    <n v="125"/>
    <n v="0.41666666666667124"/>
    <n v="57"/>
    <n v="0.37999999999999706"/>
    <n v="14"/>
    <n v="0.31111111111111062"/>
    <n v="22"/>
    <n v="0.73333333333333339"/>
    <n v="10"/>
    <n v="0.66666666666666674"/>
    <n v="3"/>
    <n v="0.30000000000000016"/>
    <n v="0"/>
    <x v="10"/>
  </r>
  <r>
    <s v="CASTROL"/>
    <s v="DIWA3"/>
    <d v="2012-03-04T00:00:00"/>
    <s v="SIN"/>
    <s v="O500"/>
    <x v="135"/>
    <d v="2012-12-22T00:00:00"/>
    <n v="531215"/>
    <n v="65966"/>
    <n v="0"/>
    <n v="0"/>
    <n v="0"/>
    <n v="23.9"/>
    <n v="6.7"/>
    <n v="34.9"/>
    <m/>
    <n v="-1"/>
    <s v="Oscura"/>
    <n v="72.900000000000006"/>
    <n v="0.4"/>
    <n v="4.4000000000000004"/>
    <n v="0.4"/>
    <n v="0"/>
    <n v="2.7"/>
    <n v="0.3"/>
    <n v="0.2"/>
    <n v="0"/>
    <n v="74.900000000000006"/>
    <n v="19.399999999999999"/>
    <n v="1.1000000000000001"/>
    <n v="73"/>
    <n v="0.24333333333333684"/>
    <n v="0"/>
    <n v="-2.482389294122811E-15"/>
    <n v="0"/>
    <n v="-4.9266146717741321E-16"/>
    <n v="3"/>
    <n v="0.1000000000000002"/>
    <n v="4"/>
    <n v="0.26666666666666683"/>
    <n v="0"/>
    <n v="1.3877787807814457E-16"/>
    <n v="0"/>
    <x v="11"/>
  </r>
  <r>
    <s v="SHELL"/>
    <s v="DIWA3"/>
    <d v="2012-03-04T00:00:00"/>
    <s v="SIN"/>
    <s v="O500"/>
    <x v="135"/>
    <d v="2012-09-15T00:00:00"/>
    <n v="486584"/>
    <n v="153215"/>
    <n v="0"/>
    <n v="0"/>
    <n v="0"/>
    <n v="8.9"/>
    <n v="6.7"/>
    <n v="38.1"/>
    <m/>
    <n v="-1"/>
    <s v="Oscura"/>
    <n v="63.4"/>
    <n v="30.7"/>
    <n v="2.8"/>
    <n v="0.6"/>
    <n v="9.9"/>
    <n v="4.9000000000000004"/>
    <n v="0.5"/>
    <n v="2.9"/>
    <n v="0"/>
    <n v="135.4"/>
    <n v="35.5"/>
    <n v="2.2999999999999998"/>
    <n v="63"/>
    <n v="0.21000000000000357"/>
    <n v="31"/>
    <n v="0.20666666666666406"/>
    <n v="10"/>
    <n v="0.22222222222222177"/>
    <n v="5"/>
    <n v="0.16666666666666685"/>
    <n v="3"/>
    <n v="0.20000000000000018"/>
    <n v="1"/>
    <n v="0.10000000000000014"/>
    <n v="0"/>
    <x v="12"/>
  </r>
  <r>
    <s v="CASTROL"/>
    <s v="DIWA3"/>
    <d v="2012-03-04T00:00:00"/>
    <s v="SIN"/>
    <s v="O500"/>
    <x v="135"/>
    <d v="2012-08-27T00:00:00"/>
    <n v="497694"/>
    <n v="32445"/>
    <n v="0"/>
    <n v="0"/>
    <n v="0"/>
    <n v="15.8"/>
    <n v="7"/>
    <n v="35.9"/>
    <m/>
    <n v="-1"/>
    <s v="Oscura"/>
    <n v="53.5"/>
    <n v="19.100000000000001"/>
    <n v="5"/>
    <n v="0.7"/>
    <n v="7.1"/>
    <n v="8.4"/>
    <n v="1"/>
    <n v="0.9"/>
    <n v="0"/>
    <n v="103"/>
    <n v="29.6"/>
    <n v="3.6"/>
    <n v="54"/>
    <n v="0.18000000000000363"/>
    <n v="19"/>
    <n v="0.12666666666666421"/>
    <n v="7"/>
    <n v="0.15555555555555509"/>
    <n v="8"/>
    <n v="0.26666666666666683"/>
    <n v="5"/>
    <n v="0.33333333333333348"/>
    <n v="1"/>
    <n v="0.10000000000000014"/>
    <n v="0"/>
    <x v="14"/>
  </r>
  <r>
    <m/>
    <s v="DIWA3"/>
    <d v="2012-06-09T00:00:00"/>
    <s v="SIN"/>
    <s v="O500"/>
    <x v="136"/>
    <d v="2015-12-03T00:00:00"/>
    <n v="840197"/>
    <n v="104797"/>
    <n v="0"/>
    <n v="6"/>
    <m/>
    <n v="5"/>
    <n v="6"/>
    <m/>
    <m/>
    <n v="0.22"/>
    <m/>
    <n v="387"/>
    <n v="107"/>
    <n v="8"/>
    <n v="0"/>
    <n v="17"/>
    <n v="24"/>
    <n v="0"/>
    <n v="1"/>
    <n v="2"/>
    <n v="55"/>
    <n v="19"/>
    <n v="2"/>
    <n v="387"/>
    <n v="1.3"/>
    <n v="107"/>
    <n v="0.71333333333333149"/>
    <n v="17"/>
    <n v="0.37777777777777721"/>
    <n v="24"/>
    <n v="0.8"/>
    <n v="8"/>
    <n v="0.53333333333333344"/>
    <n v="0"/>
    <n v="1.3877787807814457E-16"/>
    <n v="1"/>
    <x v="0"/>
  </r>
  <r>
    <m/>
    <s v="DIWA3"/>
    <d v="2012-06-09T00:00:00"/>
    <s v="SIN"/>
    <s v="O500"/>
    <x v="136"/>
    <d v="2015-10-15T00:00:00"/>
    <n v="826896"/>
    <n v="91496"/>
    <n v="0"/>
    <n v="4"/>
    <m/>
    <n v="5"/>
    <n v="5.8"/>
    <m/>
    <m/>
    <n v="0.22"/>
    <m/>
    <n v="250"/>
    <n v="75"/>
    <n v="6"/>
    <n v="0"/>
    <n v="10"/>
    <n v="17"/>
    <n v="0"/>
    <n v="1"/>
    <n v="1"/>
    <n v="50"/>
    <n v="24"/>
    <n v="1"/>
    <n v="250"/>
    <n v="0.83333333333333504"/>
    <n v="75"/>
    <n v="0.49999999999999684"/>
    <n v="10"/>
    <n v="0.22222222222222177"/>
    <n v="17"/>
    <n v="0.56666666666666676"/>
    <n v="6"/>
    <n v="0.40000000000000013"/>
    <n v="0"/>
    <n v="1.3877787807814457E-16"/>
    <n v="0"/>
    <x v="1"/>
  </r>
  <r>
    <m/>
    <s v="DIWA3"/>
    <d v="2012-06-09T00:00:00"/>
    <s v="SIN"/>
    <s v="O500"/>
    <x v="136"/>
    <d v="2015-05-04T00:00:00"/>
    <n v="780581"/>
    <n v="45181"/>
    <n v="0"/>
    <n v="3"/>
    <m/>
    <n v="4"/>
    <n v="6"/>
    <m/>
    <m/>
    <n v="0.18"/>
    <m/>
    <n v="94"/>
    <n v="61"/>
    <n v="5"/>
    <n v="0"/>
    <n v="8"/>
    <n v="13"/>
    <n v="0"/>
    <n v="0"/>
    <n v="1"/>
    <n v="38"/>
    <n v="8"/>
    <n v="2"/>
    <n v="94"/>
    <n v="0.31333333333333724"/>
    <n v="61"/>
    <n v="0.40666666666666368"/>
    <n v="8"/>
    <n v="0.17777777777777731"/>
    <n v="13"/>
    <n v="0.43333333333333346"/>
    <n v="5"/>
    <n v="0.33333333333333348"/>
    <n v="0"/>
    <n v="1.3877787807814457E-16"/>
    <n v="0"/>
    <x v="2"/>
  </r>
  <r>
    <s v="CASTROL"/>
    <s v="DIWA3"/>
    <d v="2012-06-09T00:00:00"/>
    <s v="SIN"/>
    <s v="O500"/>
    <x v="136"/>
    <d v="2015-02-17T00:00:00"/>
    <n v="747802"/>
    <n v="62434"/>
    <n v="0"/>
    <n v="2"/>
    <m/>
    <n v="4"/>
    <n v="5.8470000000000004"/>
    <n v="27.5"/>
    <n v="1.1499999999999999"/>
    <n v="0.28999999999999998"/>
    <m/>
    <n v="116"/>
    <n v="49"/>
    <n v="3"/>
    <n v="0"/>
    <n v="8"/>
    <n v="11"/>
    <n v="0"/>
    <m/>
    <n v="1"/>
    <n v="30"/>
    <n v="6"/>
    <n v="0"/>
    <n v="116"/>
    <n v="0.38666666666667104"/>
    <n v="49"/>
    <n v="0.32666666666666383"/>
    <n v="8"/>
    <n v="0.17777777777777731"/>
    <n v="11"/>
    <n v="0.36666666666666681"/>
    <n v="3"/>
    <n v="0.20000000000000018"/>
    <n v="0"/>
    <n v="1.3877787807814457E-16"/>
    <n v="0"/>
    <x v="3"/>
  </r>
  <r>
    <s v="CASTROL"/>
    <s v="DIWA3"/>
    <d v="2012-06-09T00:00:00"/>
    <s v="SIN"/>
    <s v="O500"/>
    <x v="136"/>
    <d v="2014-12-19T00:00:00"/>
    <n v="731233"/>
    <n v="45865"/>
    <n v="0"/>
    <n v="3"/>
    <m/>
    <n v="4"/>
    <n v="5.9"/>
    <m/>
    <m/>
    <n v="0.2"/>
    <m/>
    <n v="83"/>
    <n v="46"/>
    <n v="5"/>
    <n v="0"/>
    <n v="10"/>
    <n v="8"/>
    <n v="0"/>
    <n v="0"/>
    <n v="1"/>
    <n v="29"/>
    <n v="13"/>
    <n v="1"/>
    <n v="83"/>
    <n v="0.27666666666667034"/>
    <n v="46"/>
    <n v="0.30666666666666387"/>
    <n v="10"/>
    <n v="0.22222222222222177"/>
    <n v="8"/>
    <n v="0.26666666666666683"/>
    <n v="5"/>
    <n v="0.33333333333333348"/>
    <n v="0"/>
    <n v="1.3877787807814457E-16"/>
    <n v="0"/>
    <x v="4"/>
  </r>
  <r>
    <s v="SHELL"/>
    <s v="DIWA3"/>
    <d v="2012-06-09T00:00:00"/>
    <s v="SIN"/>
    <s v="O500"/>
    <x v="136"/>
    <d v="2014-08-05T00:00:00"/>
    <n v="710715"/>
    <n v="110560"/>
    <n v="0"/>
    <n v="5"/>
    <m/>
    <n v="8"/>
    <n v="7"/>
    <n v="35.5"/>
    <n v="1.18"/>
    <n v="0.04"/>
    <m/>
    <n v="66"/>
    <n v="69"/>
    <n v="10"/>
    <n v="0"/>
    <n v="11"/>
    <n v="7"/>
    <n v="0"/>
    <n v="1"/>
    <n v="1"/>
    <n v="32"/>
    <n v="9"/>
    <n v="1"/>
    <n v="66"/>
    <n v="0.22000000000000355"/>
    <n v="69"/>
    <n v="0.45999999999999691"/>
    <n v="11"/>
    <n v="0.24444444444444399"/>
    <n v="7"/>
    <n v="0.2333333333333335"/>
    <n v="10"/>
    <n v="0.66666666666666674"/>
    <n v="0"/>
    <n v="1.3877787807814457E-16"/>
    <n v="0"/>
    <x v="5"/>
  </r>
  <r>
    <s v="CASTROL"/>
    <s v="DIWA3"/>
    <d v="2012-06-09T00:00:00"/>
    <s v="SIN"/>
    <s v="O500"/>
    <x v="136"/>
    <d v="2014-05-30T00:00:00"/>
    <n v="666966"/>
    <n v="34135"/>
    <n v="0"/>
    <n v="4"/>
    <m/>
    <n v="9"/>
    <n v="6.2"/>
    <m/>
    <m/>
    <n v="0.69"/>
    <m/>
    <n v="99"/>
    <n v="64"/>
    <n v="11"/>
    <n v="0"/>
    <n v="17"/>
    <n v="9"/>
    <n v="1"/>
    <n v="0"/>
    <n v="0"/>
    <n v="47"/>
    <n v="41"/>
    <n v="1"/>
    <n v="99"/>
    <n v="0.33000000000000401"/>
    <n v="64"/>
    <n v="0.42666666666666364"/>
    <n v="17"/>
    <n v="0.37777777777777721"/>
    <n v="9"/>
    <n v="0.30000000000000016"/>
    <n v="11"/>
    <n v="0.73333333333333339"/>
    <n v="0"/>
    <n v="1.3877787807814457E-16"/>
    <n v="0"/>
    <x v="6"/>
  </r>
  <r>
    <s v="SHELL"/>
    <s v="DIWA3"/>
    <d v="2012-06-09T00:00:00"/>
    <s v="SIN"/>
    <s v="O500"/>
    <x v="136"/>
    <d v="2014-04-08T00:00:00"/>
    <n v="674908"/>
    <n v="74753"/>
    <n v="0"/>
    <n v="6"/>
    <m/>
    <n v="7"/>
    <n v="7.2"/>
    <n v="36.799999999999997"/>
    <n v="1.1399999999999999"/>
    <n v="0.12"/>
    <s v=""/>
    <n v="302"/>
    <n v="90"/>
    <n v="27"/>
    <n v="0"/>
    <n v="19"/>
    <n v="17"/>
    <n v="0"/>
    <n v="0"/>
    <n v="1"/>
    <n v="40"/>
    <n v="14"/>
    <n v="2"/>
    <n v="302"/>
    <n v="1.3"/>
    <n v="90"/>
    <n v="0.59999999999999742"/>
    <n v="19"/>
    <n v="0.42222222222222161"/>
    <n v="17"/>
    <n v="0.56666666666666676"/>
    <n v="27"/>
    <n v="1"/>
    <n v="0"/>
    <n v="1.3877787807814457E-16"/>
    <n v="0"/>
    <x v="7"/>
  </r>
  <r>
    <s v="SHELL"/>
    <s v="DIWA3"/>
    <d v="2012-06-09T00:00:00"/>
    <s v="SIN"/>
    <s v="O500"/>
    <x v="136"/>
    <d v="2013-11-14T00:00:00"/>
    <n v="634640"/>
    <n v="34485"/>
    <n v="0"/>
    <n v="5"/>
    <n v="0"/>
    <n v="6"/>
    <n v="7.2"/>
    <n v="37.299999999999997"/>
    <n v="1.1000000000000001"/>
    <n v="0.1"/>
    <s v="Clara"/>
    <n v="192"/>
    <n v="77"/>
    <n v="25"/>
    <n v="0"/>
    <n v="15"/>
    <n v="17"/>
    <n v="0"/>
    <n v="1"/>
    <n v="0"/>
    <n v="37"/>
    <n v="15"/>
    <n v="2"/>
    <n v="192"/>
    <n v="0.64000000000000368"/>
    <n v="77"/>
    <n v="0.5133333333333302"/>
    <n v="15"/>
    <n v="0.33333333333333282"/>
    <n v="17"/>
    <n v="0.56666666666666676"/>
    <n v="25"/>
    <n v="1"/>
    <n v="0"/>
    <n v="1.3877787807814457E-16"/>
    <n v="0"/>
    <x v="8"/>
  </r>
  <r>
    <s v="CASTROL"/>
    <s v="DIWA3"/>
    <d v="2012-06-09T00:00:00"/>
    <s v="SIN"/>
    <s v="O500"/>
    <x v="136"/>
    <d v="2013-03-30T00:00:00"/>
    <n v="571609"/>
    <n v="109838"/>
    <n v="0"/>
    <n v="1.2"/>
    <n v="0"/>
    <n v="21.9"/>
    <n v="6.9"/>
    <n v="37.299999999999997"/>
    <m/>
    <n v="-1"/>
    <s v="Oscura"/>
    <n v="216.4"/>
    <n v="101.1"/>
    <n v="16.899999999999999"/>
    <n v="3.7"/>
    <n v="21.1"/>
    <n v="36.9"/>
    <n v="0.6"/>
    <n v="0"/>
    <n v="0"/>
    <n v="191.8"/>
    <n v="55.2"/>
    <n v="0.5"/>
    <n v="216"/>
    <n v="0.72000000000000286"/>
    <n v="101"/>
    <n v="0.67333333333333123"/>
    <n v="21"/>
    <n v="0.46666666666666601"/>
    <n v="37"/>
    <n v="1"/>
    <n v="17"/>
    <n v="1"/>
    <n v="4"/>
    <n v="0.40000000000000013"/>
    <n v="0"/>
    <x v="9"/>
  </r>
  <r>
    <s v="CASTROL"/>
    <s v="DIWA3"/>
    <d v="2012-06-09T00:00:00"/>
    <s v="SIN"/>
    <s v="O500"/>
    <x v="136"/>
    <d v="2012-12-10T00:00:00"/>
    <n v="539317"/>
    <n v="77546"/>
    <n v="0"/>
    <n v="0"/>
    <n v="0"/>
    <n v="20"/>
    <n v="7.3"/>
    <n v="40.6"/>
    <m/>
    <n v="-1"/>
    <s v="Oscura"/>
    <n v="116.5"/>
    <n v="24.2"/>
    <n v="5.4"/>
    <n v="0.8"/>
    <n v="2.8"/>
    <n v="25.1"/>
    <n v="1.1000000000000001"/>
    <n v="1.8"/>
    <n v="0"/>
    <n v="101.1"/>
    <n v="34.799999999999997"/>
    <n v="0.2"/>
    <n v="117"/>
    <n v="0.3900000000000044"/>
    <n v="24"/>
    <n v="0.15999999999999748"/>
    <n v="3"/>
    <n v="6.666666666666618E-2"/>
    <n v="25"/>
    <n v="0.83333333333333337"/>
    <n v="5"/>
    <n v="0.33333333333333348"/>
    <n v="1"/>
    <n v="0.10000000000000014"/>
    <n v="0"/>
    <x v="10"/>
  </r>
  <r>
    <s v="SHELL"/>
    <s v="DIWA3"/>
    <d v="2013-05-16T00:00:00"/>
    <s v="SIN"/>
    <s v="O500"/>
    <x v="137"/>
    <d v="2016-01-18T00:00:00"/>
    <n v="804333"/>
    <n v="46389"/>
    <n v="0"/>
    <n v="6"/>
    <m/>
    <n v="4"/>
    <n v="5.8"/>
    <m/>
    <m/>
    <n v="0.55000000000000004"/>
    <m/>
    <n v="167"/>
    <n v="70"/>
    <n v="3"/>
    <n v="0"/>
    <n v="17"/>
    <n v="15"/>
    <n v="0"/>
    <n v="0"/>
    <n v="1"/>
    <n v="49"/>
    <n v="11"/>
    <n v="0"/>
    <n v="167"/>
    <n v="0.55666666666667119"/>
    <n v="70"/>
    <n v="0.46666666666666357"/>
    <n v="17"/>
    <n v="0.37777777777777721"/>
    <n v="15"/>
    <n v="0.50000000000000011"/>
    <n v="3"/>
    <n v="0.20000000000000018"/>
    <n v="0"/>
    <n v="1.3877787807814457E-16"/>
    <n v="1"/>
    <x v="0"/>
  </r>
  <r>
    <m/>
    <s v="DIWA3"/>
    <d v="2013-05-16T00:00:00"/>
    <s v="SIN"/>
    <s v="O500"/>
    <x v="137"/>
    <d v="2015-12-09T00:00:00"/>
    <n v="793848"/>
    <n v="35904"/>
    <n v="0"/>
    <n v="6"/>
    <m/>
    <n v="3"/>
    <n v="6.2"/>
    <m/>
    <m/>
    <n v="0.55000000000000004"/>
    <m/>
    <n v="172"/>
    <n v="55"/>
    <n v="2"/>
    <n v="0"/>
    <n v="13"/>
    <n v="12"/>
    <n v="0"/>
    <n v="0"/>
    <n v="1"/>
    <n v="45"/>
    <n v="13"/>
    <n v="0"/>
    <n v="172"/>
    <n v="0.57333333333333769"/>
    <n v="55"/>
    <n v="0.36666666666666375"/>
    <n v="13"/>
    <n v="0.28888888888888842"/>
    <n v="12"/>
    <n v="0.40000000000000013"/>
    <n v="2"/>
    <n v="0.13333333333333353"/>
    <n v="0"/>
    <n v="1.3877787807814457E-16"/>
    <n v="0"/>
    <x v="1"/>
  </r>
  <r>
    <s v="SHELL"/>
    <s v="DIWA3"/>
    <d v="2013-05-16T00:00:00"/>
    <s v="SIN"/>
    <s v="O500"/>
    <x v="137"/>
    <d v="2014-01-03T00:00:00"/>
    <n v="632831"/>
    <n v="157743"/>
    <n v="0"/>
    <n v="4"/>
    <m/>
    <n v="29"/>
    <n v="7.2"/>
    <n v="37.4"/>
    <n v="0"/>
    <n v="0.1"/>
    <s v="Clara"/>
    <n v="113"/>
    <n v="122"/>
    <n v="29"/>
    <n v="1"/>
    <n v="22"/>
    <n v="10"/>
    <n v="0"/>
    <n v="1"/>
    <n v="0"/>
    <n v="38"/>
    <n v="84"/>
    <n v="2"/>
    <n v="113"/>
    <n v="0.37666666666667098"/>
    <n v="122"/>
    <n v="0.81333333333333213"/>
    <n v="22"/>
    <n v="0.48888888888888821"/>
    <n v="10"/>
    <n v="0.33339999999999997"/>
    <n v="29"/>
    <n v="1"/>
    <n v="1"/>
    <n v="0.10000000000000014"/>
    <n v="0"/>
    <x v="2"/>
  </r>
  <r>
    <s v="SHELL"/>
    <s v="DIWA3"/>
    <d v="2013-05-16T00:00:00"/>
    <s v="SIN"/>
    <s v="O500"/>
    <x v="137"/>
    <d v="2013-09-23T00:00:00"/>
    <n v="603338"/>
    <n v="128250"/>
    <n v="0"/>
    <n v="6"/>
    <n v="0"/>
    <n v="46"/>
    <n v="7.1"/>
    <n v="37.9"/>
    <n v="0"/>
    <n v="0.1"/>
    <s v="Oscura"/>
    <n v="197"/>
    <n v="156"/>
    <n v="50"/>
    <n v="1"/>
    <n v="27"/>
    <n v="13"/>
    <n v="0"/>
    <n v="2"/>
    <n v="0"/>
    <n v="40"/>
    <n v="153"/>
    <n v="3"/>
    <n v="197"/>
    <n v="0.65666666666667017"/>
    <n v="156"/>
    <n v="1"/>
    <n v="27"/>
    <n v="0.59999999999999942"/>
    <n v="13"/>
    <n v="0.43333333333333346"/>
    <n v="50"/>
    <n v="1"/>
    <n v="1"/>
    <n v="0.10000000000000014"/>
    <n v="0"/>
    <x v="3"/>
  </r>
  <r>
    <s v="CASTROL"/>
    <s v="DIWA3"/>
    <d v="2013-05-16T00:00:00"/>
    <s v="SIN"/>
    <s v="O500"/>
    <x v="137"/>
    <d v="2013-05-21T00:00:00"/>
    <n v="566788"/>
    <n v="91700"/>
    <n v="0"/>
    <n v="36.200000000000003"/>
    <n v="0"/>
    <n v="44.2"/>
    <n v="7"/>
    <n v="36.5"/>
    <m/>
    <n v="-1"/>
    <s v="Oscura"/>
    <n v="128.6"/>
    <n v="104.2"/>
    <n v="39.299999999999997"/>
    <n v="5.9"/>
    <n v="20"/>
    <n v="16.600000000000001"/>
    <n v="2.5"/>
    <n v="0"/>
    <n v="0"/>
    <n v="52.4"/>
    <n v="66.8"/>
    <n v="4.0999999999999996"/>
    <n v="129"/>
    <n v="0.43000000000000466"/>
    <n v="104"/>
    <n v="0.69333333333333136"/>
    <n v="20"/>
    <n v="0.44444444444444381"/>
    <n v="17"/>
    <n v="0.56666666666666676"/>
    <n v="39"/>
    <n v="1"/>
    <n v="6"/>
    <n v="0.60000000000000009"/>
    <n v="0"/>
    <x v="4"/>
  </r>
  <r>
    <s v="CASTROL"/>
    <s v="DIWA3"/>
    <d v="2013-05-16T00:00:00"/>
    <s v="CON"/>
    <s v="O500"/>
    <x v="137"/>
    <d v="2013-02-08T00:00:00"/>
    <n v="537330"/>
    <n v="62242"/>
    <n v="0"/>
    <n v="0.9"/>
    <n v="0"/>
    <n v="54.5"/>
    <n v="7"/>
    <n v="36.6"/>
    <m/>
    <n v="0"/>
    <s v="Oscura"/>
    <n v="156"/>
    <n v="66.099999999999994"/>
    <n v="29.1"/>
    <n v="0.6"/>
    <n v="12.8"/>
    <n v="9.8000000000000007"/>
    <n v="2.6"/>
    <n v="0"/>
    <n v="0"/>
    <n v="22.6"/>
    <n v="114.6"/>
    <n v="4.3"/>
    <n v="156"/>
    <n v="0.5200000000000049"/>
    <n v="66"/>
    <n v="0.43999999999999695"/>
    <n v="13"/>
    <n v="0.28888888888888842"/>
    <n v="10"/>
    <n v="0.33339999999999997"/>
    <n v="29"/>
    <n v="1"/>
    <n v="1"/>
    <n v="0.10000000000000014"/>
    <n v="0"/>
    <x v="5"/>
  </r>
  <r>
    <s v="CASTROL"/>
    <s v="DIWA3"/>
    <d v="2013-05-16T00:00:00"/>
    <s v="CON"/>
    <s v="O500"/>
    <x v="137"/>
    <d v="2012-10-24T00:00:00"/>
    <n v="509062"/>
    <n v="33974"/>
    <n v="0"/>
    <n v="0"/>
    <n v="0"/>
    <n v="52.4"/>
    <n v="6.7"/>
    <n v="40.1"/>
    <m/>
    <n v="-1"/>
    <s v="Oscura"/>
    <n v="26.2"/>
    <n v="62.6"/>
    <n v="41.8"/>
    <n v="1.6"/>
    <n v="4.3"/>
    <n v="6.9"/>
    <n v="0.8"/>
    <n v="2.2999999999999998"/>
    <n v="0"/>
    <n v="51.9"/>
    <n v="4"/>
    <n v="4.5"/>
    <n v="26"/>
    <n v="8.6666666666670472E-2"/>
    <n v="63"/>
    <n v="0.41999999999999699"/>
    <n v="4"/>
    <n v="8.8888888888888407E-2"/>
    <n v="7"/>
    <n v="0.2333333333333335"/>
    <n v="42"/>
    <n v="1"/>
    <n v="2"/>
    <n v="0.20000000000000015"/>
    <n v="0"/>
    <x v="6"/>
  </r>
  <r>
    <s v="SHELL"/>
    <s v="DIWA3"/>
    <d v="2012-11-13T00:00:00"/>
    <s v="SIN"/>
    <s v="O500"/>
    <x v="138"/>
    <d v="2016-01-18T00:00:00"/>
    <n v="815367"/>
    <n v="48310"/>
    <n v="0"/>
    <n v="3"/>
    <m/>
    <n v="1"/>
    <n v="6.5"/>
    <m/>
    <m/>
    <n v="0.15"/>
    <m/>
    <n v="106"/>
    <n v="54"/>
    <n v="1"/>
    <n v="0"/>
    <n v="7"/>
    <n v="15"/>
    <n v="0"/>
    <n v="0"/>
    <n v="1"/>
    <n v="33"/>
    <n v="5"/>
    <n v="0"/>
    <n v="106"/>
    <n v="0.3533333333333375"/>
    <n v="54"/>
    <n v="0.3599999999999971"/>
    <n v="7"/>
    <n v="0.15555555555555509"/>
    <n v="15"/>
    <n v="0.50000000000000011"/>
    <n v="1"/>
    <n v="6.666666666666686E-2"/>
    <n v="0"/>
    <n v="1.3877787807814457E-16"/>
    <n v="1"/>
    <x v="0"/>
  </r>
  <r>
    <m/>
    <s v="DIWA3"/>
    <d v="2012-11-13T00:00:00"/>
    <s v="SIN"/>
    <s v="O500"/>
    <x v="138"/>
    <d v="2015-08-27T00:00:00"/>
    <n v="776760"/>
    <n v="9826"/>
    <n v="0"/>
    <n v="3"/>
    <m/>
    <n v="1"/>
    <n v="6.2"/>
    <m/>
    <m/>
    <n v="0.09"/>
    <m/>
    <n v="70"/>
    <n v="31"/>
    <n v="2"/>
    <n v="0"/>
    <n v="4"/>
    <n v="9"/>
    <n v="1"/>
    <n v="0"/>
    <n v="0"/>
    <n v="31"/>
    <n v="4"/>
    <n v="0"/>
    <n v="70"/>
    <n v="0.23333333333333686"/>
    <n v="31"/>
    <n v="0.20666666666666406"/>
    <n v="4"/>
    <n v="8.8888888888888407E-2"/>
    <n v="9"/>
    <n v="0.30000000000000016"/>
    <n v="2"/>
    <n v="0.13333333333333353"/>
    <n v="0"/>
    <n v="1.3877787807814457E-16"/>
    <n v="0"/>
    <x v="1"/>
  </r>
  <r>
    <s v="SHELL"/>
    <s v="DIWA3"/>
    <d v="2012-11-13T00:00:00"/>
    <s v="SIN"/>
    <s v="O500"/>
    <x v="138"/>
    <d v="2015-02-17T00:00:00"/>
    <n v="757590"/>
    <n v="27990"/>
    <n v="0"/>
    <n v="2"/>
    <m/>
    <n v="3"/>
    <n v="5.9820000000000002"/>
    <n v="27.83"/>
    <n v="1.17"/>
    <n v="0.38"/>
    <m/>
    <n v="82"/>
    <n v="47"/>
    <n v="6"/>
    <n v="0"/>
    <n v="9"/>
    <n v="6"/>
    <n v="0"/>
    <m/>
    <n v="0"/>
    <n v="26"/>
    <n v="1"/>
    <n v="0"/>
    <n v="82"/>
    <n v="0.27333333333333698"/>
    <n v="47"/>
    <n v="0.31333333333333052"/>
    <n v="9"/>
    <n v="0.19999999999999954"/>
    <n v="6"/>
    <n v="0.20000000000000018"/>
    <n v="6"/>
    <n v="0.40000000000000013"/>
    <n v="0"/>
    <n v="1.3877787807814457E-16"/>
    <n v="0"/>
    <x v="2"/>
  </r>
  <r>
    <s v="SHELL"/>
    <s v="DIWA3"/>
    <d v="2012-11-13T00:00:00"/>
    <s v="SIN"/>
    <s v="O500"/>
    <x v="138"/>
    <d v="2015-01-08T00:00:00"/>
    <n v="745756"/>
    <n v="16156"/>
    <n v="0"/>
    <n v="4"/>
    <m/>
    <n v="1"/>
    <n v="6.2"/>
    <n v="29.6"/>
    <n v="1.03"/>
    <n v="0.36"/>
    <m/>
    <n v="56"/>
    <n v="41"/>
    <n v="8"/>
    <n v="0"/>
    <n v="7"/>
    <n v="7"/>
    <n v="0"/>
    <n v="0"/>
    <n v="0"/>
    <n v="26"/>
    <n v="3"/>
    <n v="0"/>
    <n v="56"/>
    <n v="0.18666666666667028"/>
    <n v="41"/>
    <n v="0.2733333333333306"/>
    <n v="7"/>
    <n v="0.15555555555555509"/>
    <n v="7"/>
    <n v="0.2333333333333335"/>
    <n v="8"/>
    <n v="0.53333333333333344"/>
    <n v="0"/>
    <n v="1.3877787807814457E-16"/>
    <n v="0"/>
    <x v="3"/>
  </r>
  <r>
    <s v="SHELL"/>
    <s v="DIWA3"/>
    <d v="2012-11-13T00:00:00"/>
    <s v="SIN"/>
    <s v="O500"/>
    <x v="138"/>
    <d v="2014-11-13T00:00:00"/>
    <n v="729600"/>
    <n v="98388"/>
    <n v="0"/>
    <n v="4"/>
    <m/>
    <n v="2"/>
    <n v="5.9"/>
    <m/>
    <m/>
    <n v="1.1299999999999999"/>
    <m/>
    <n v="187"/>
    <n v="81"/>
    <n v="20"/>
    <n v="1"/>
    <n v="19"/>
    <n v="12"/>
    <n v="0"/>
    <n v="0"/>
    <n v="1"/>
    <n v="26"/>
    <n v="6"/>
    <n v="1"/>
    <n v="187"/>
    <n v="0.62333333333333718"/>
    <n v="81"/>
    <n v="0.53999999999999704"/>
    <n v="19"/>
    <n v="0.42222222222222161"/>
    <n v="12"/>
    <n v="0.40000000000000013"/>
    <n v="20"/>
    <n v="1"/>
    <n v="1"/>
    <n v="0.10000000000000014"/>
    <n v="0"/>
    <x v="4"/>
  </r>
  <r>
    <s v="CASTROL"/>
    <s v="DIWA3"/>
    <d v="2012-11-13T00:00:00"/>
    <s v="SIN"/>
    <s v="O500"/>
    <x v="138"/>
    <d v="2014-07-03T00:00:00"/>
    <n v="689987"/>
    <n v="58775"/>
    <n v="0"/>
    <n v="8"/>
    <m/>
    <n v="4"/>
    <n v="5.7"/>
    <m/>
    <m/>
    <n v="0.1"/>
    <m/>
    <n v="169"/>
    <n v="93"/>
    <n v="10"/>
    <n v="0"/>
    <n v="21"/>
    <n v="12"/>
    <n v="1"/>
    <n v="1"/>
    <n v="2"/>
    <n v="44"/>
    <n v="8"/>
    <n v="1"/>
    <n v="169"/>
    <n v="0.56333333333333779"/>
    <n v="93"/>
    <n v="0.62"/>
    <n v="21"/>
    <n v="0.46666666666666601"/>
    <n v="12"/>
    <n v="0.40000000000000013"/>
    <n v="10"/>
    <n v="0.66666666666666674"/>
    <n v="0"/>
    <n v="1.3877787807814457E-16"/>
    <n v="0"/>
    <x v="5"/>
  </r>
  <r>
    <s v="CASTROL"/>
    <s v="DIWA3"/>
    <d v="2012-11-13T00:00:00"/>
    <s v="SIN"/>
    <s v="O500"/>
    <x v="138"/>
    <d v="2014-04-03T00:00:00"/>
    <n v="661376"/>
    <n v="30164"/>
    <n v="0"/>
    <n v="6"/>
    <m/>
    <n v="3"/>
    <n v="5.9"/>
    <s v=""/>
    <s v=""/>
    <n v="0.1"/>
    <s v=""/>
    <n v="70"/>
    <n v="67"/>
    <n v="7"/>
    <n v="0"/>
    <n v="12"/>
    <n v="6"/>
    <n v="1"/>
    <n v="0"/>
    <n v="1"/>
    <n v="27"/>
    <n v="6"/>
    <n v="1"/>
    <n v="70"/>
    <n v="0.23333333333333686"/>
    <n v="67"/>
    <n v="0.4466666666666636"/>
    <n v="12"/>
    <n v="0.26666666666666622"/>
    <n v="6"/>
    <n v="0.20000000000000018"/>
    <n v="7"/>
    <n v="0.46666666666666679"/>
    <n v="0"/>
    <n v="1.3877787807814457E-16"/>
    <n v="0"/>
    <x v="6"/>
  </r>
  <r>
    <s v="CASTROL"/>
    <s v="DIWA3"/>
    <d v="2012-11-13T00:00:00"/>
    <s v="SIN"/>
    <s v="O500"/>
    <x v="138"/>
    <d v="2013-08-31T00:00:00"/>
    <n v="602554"/>
    <n v="131147"/>
    <n v="0"/>
    <n v="30"/>
    <n v="-1"/>
    <n v="19"/>
    <n v="7.1"/>
    <n v="36.6"/>
    <n v="0.2"/>
    <n v="0.1"/>
    <s v="Clara"/>
    <n v="191"/>
    <n v="224"/>
    <n v="28"/>
    <n v="1"/>
    <n v="89"/>
    <n v="16"/>
    <n v="1"/>
    <n v="3"/>
    <n v="-1"/>
    <n v="44"/>
    <n v="13"/>
    <n v="4"/>
    <n v="191"/>
    <n v="0.63666666666667038"/>
    <n v="224"/>
    <n v="1"/>
    <n v="89"/>
    <n v="1"/>
    <n v="16"/>
    <n v="0.53333333333333344"/>
    <n v="28"/>
    <n v="1"/>
    <n v="1"/>
    <n v="0.10000000000000014"/>
    <n v="0"/>
    <x v="7"/>
  </r>
  <r>
    <s v="CASTROL"/>
    <s v="DIWA3"/>
    <d v="2012-11-13T00:00:00"/>
    <s v="SIN"/>
    <s v="O500"/>
    <x v="138"/>
    <d v="2013-05-07T00:00:00"/>
    <n v="570932"/>
    <n v="99525"/>
    <n v="0"/>
    <n v="1.8"/>
    <n v="0"/>
    <n v="27"/>
    <n v="6.8"/>
    <n v="36.299999999999997"/>
    <m/>
    <n v="-1"/>
    <s v="Oscura"/>
    <n v="167.8"/>
    <n v="70.400000000000006"/>
    <n v="19.899999999999999"/>
    <n v="1.1000000000000001"/>
    <n v="14"/>
    <n v="25.1"/>
    <n v="0.9"/>
    <n v="0"/>
    <n v="0"/>
    <n v="45"/>
    <n v="27.3"/>
    <n v="3.1"/>
    <n v="168"/>
    <n v="0.56000000000000449"/>
    <n v="70"/>
    <n v="0.46666666666666357"/>
    <n v="14"/>
    <n v="0.31111111111111062"/>
    <n v="25"/>
    <n v="0.83333333333333337"/>
    <n v="20"/>
    <n v="1"/>
    <n v="1"/>
    <n v="0.10000000000000014"/>
    <n v="0"/>
    <x v="8"/>
  </r>
  <r>
    <s v="CASTROL"/>
    <s v="DIWA3"/>
    <d v="2012-11-13T00:00:00"/>
    <s v="SIN"/>
    <s v="O500"/>
    <x v="138"/>
    <d v="2013-01-26T00:00:00"/>
    <n v="540413"/>
    <n v="69006"/>
    <n v="0"/>
    <n v="0"/>
    <n v="0"/>
    <n v="18.5"/>
    <n v="6.6"/>
    <n v="35.9"/>
    <m/>
    <n v="-1"/>
    <s v="Oscura"/>
    <n v="73.8"/>
    <n v="28.4"/>
    <n v="16.100000000000001"/>
    <n v="1.1000000000000001"/>
    <n v="5"/>
    <n v="17"/>
    <n v="1.1000000000000001"/>
    <n v="0"/>
    <n v="0"/>
    <n v="95"/>
    <n v="28.2"/>
    <n v="2.7"/>
    <n v="74"/>
    <n v="0.24666666666667017"/>
    <n v="28"/>
    <n v="0.18666666666666409"/>
    <n v="5"/>
    <n v="0.11111111111111063"/>
    <n v="17"/>
    <n v="0.56666666666666676"/>
    <n v="16"/>
    <n v="1"/>
    <n v="1"/>
    <n v="0.10000000000000014"/>
    <n v="0"/>
    <x v="9"/>
  </r>
  <r>
    <s v="Shell ATF VM"/>
    <s v="DIWA3"/>
    <d v="2012-11-13T00:00:00"/>
    <s v="CON"/>
    <s v="O500"/>
    <x v="138"/>
    <d v="2012-09-26T00:00:00"/>
    <n v="502104"/>
    <n v="30697"/>
    <n v="0"/>
    <n v="0"/>
    <n v="0"/>
    <n v="21.5"/>
    <n v="6.9"/>
    <n v="38"/>
    <m/>
    <n v="-1"/>
    <s v="Oscura"/>
    <n v="62.2"/>
    <n v="25.7"/>
    <n v="28"/>
    <n v="3.1"/>
    <n v="4.8"/>
    <n v="13.6"/>
    <n v="0.9"/>
    <n v="0"/>
    <n v="0"/>
    <n v="90.6"/>
    <n v="29.9"/>
    <n v="5.2"/>
    <n v="62"/>
    <n v="0.20666666666667025"/>
    <n v="26"/>
    <n v="0.17333333333333079"/>
    <n v="5"/>
    <n v="0.11111111111111063"/>
    <n v="14"/>
    <n v="0.46666666666666679"/>
    <n v="28"/>
    <n v="1"/>
    <n v="3"/>
    <n v="0.30000000000000016"/>
    <n v="0"/>
    <x v="10"/>
  </r>
  <r>
    <s v="CASTROL"/>
    <s v="DIWA3"/>
    <d v="2012-04-29T00:00:00"/>
    <s v="SIN"/>
    <s v="O500"/>
    <x v="139"/>
    <d v="2015-08-27T00:00:00"/>
    <n v="816018"/>
    <n v="18129"/>
    <n v="0"/>
    <n v="3"/>
    <m/>
    <n v="1"/>
    <n v="7"/>
    <n v="1.01"/>
    <n v="34.9"/>
    <n v="0.03"/>
    <m/>
    <n v="72"/>
    <n v="57"/>
    <n v="5"/>
    <n v="0"/>
    <n v="10"/>
    <n v="7"/>
    <n v="0"/>
    <n v="0"/>
    <n v="1"/>
    <n v="29"/>
    <n v="3"/>
    <n v="0"/>
    <n v="72"/>
    <n v="0.24000000000000352"/>
    <n v="57"/>
    <n v="0.37999999999999706"/>
    <n v="10"/>
    <n v="0.22222222222222177"/>
    <n v="7"/>
    <n v="0.2333333333333335"/>
    <n v="5"/>
    <n v="0.33333333333333348"/>
    <n v="0"/>
    <n v="1.3877787807814457E-16"/>
    <n v="1"/>
    <x v="0"/>
  </r>
  <r>
    <s v="CASTROL"/>
    <s v="DIWA3"/>
    <d v="2012-04-29T00:00:00"/>
    <s v="SIN"/>
    <s v="O500"/>
    <x v="139"/>
    <d v="2015-02-23T00:00:00"/>
    <n v="776484"/>
    <n v="21857"/>
    <n v="0"/>
    <n v="2"/>
    <m/>
    <n v="3"/>
    <n v="6.4089999999999998"/>
    <n v="29.59"/>
    <n v="1.19"/>
    <n v="0.36"/>
    <m/>
    <n v="58"/>
    <n v="34"/>
    <n v="40"/>
    <n v="0"/>
    <n v="6"/>
    <n v="6"/>
    <n v="0"/>
    <m/>
    <n v="0"/>
    <n v="35"/>
    <n v="3"/>
    <n v="1"/>
    <n v="58"/>
    <n v="0.19333333333333694"/>
    <n v="34"/>
    <n v="0.22666666666666402"/>
    <n v="6"/>
    <n v="0.13333333333333286"/>
    <n v="6"/>
    <n v="0.20000000000000018"/>
    <n v="40"/>
    <n v="1"/>
    <n v="0"/>
    <n v="1.3877787807814457E-16"/>
    <n v="0"/>
    <x v="1"/>
  </r>
  <r>
    <s v="SHELL"/>
    <s v="DIWA3"/>
    <d v="2012-04-29T00:00:00"/>
    <s v="SIN"/>
    <s v="O500"/>
    <x v="139"/>
    <d v="2015-02-19T00:00:00"/>
    <n v="744947"/>
    <n v="31850"/>
    <n v="0"/>
    <n v="1"/>
    <m/>
    <n v="2"/>
    <n v="6.032"/>
    <n v="28.09"/>
    <n v="1.18"/>
    <n v="0.22"/>
    <m/>
    <n v="59"/>
    <n v="32"/>
    <n v="4"/>
    <n v="0"/>
    <n v="4"/>
    <n v="4"/>
    <n v="0"/>
    <m/>
    <n v="0"/>
    <n v="25"/>
    <n v="1"/>
    <n v="0"/>
    <n v="59"/>
    <n v="0.19666666666667026"/>
    <n v="32"/>
    <n v="0.21333333333333071"/>
    <n v="4"/>
    <n v="8.8888888888888407E-2"/>
    <n v="4"/>
    <n v="0.13333333333333353"/>
    <n v="4"/>
    <n v="0.26666666666666683"/>
    <n v="0"/>
    <n v="1.3877787807814457E-16"/>
    <n v="0"/>
    <x v="2"/>
  </r>
  <r>
    <s v="SHELL"/>
    <s v="DIWA3"/>
    <d v="2012-04-29T00:00:00"/>
    <s v="SIN"/>
    <s v="O500"/>
    <x v="139"/>
    <d v="2014-12-18T00:00:00"/>
    <n v="727807"/>
    <n v="14710"/>
    <n v="0"/>
    <n v="2"/>
    <m/>
    <n v="1"/>
    <n v="6.4"/>
    <m/>
    <m/>
    <n v="0.21"/>
    <m/>
    <n v="29"/>
    <n v="23"/>
    <n v="5"/>
    <n v="0"/>
    <n v="2"/>
    <n v="5"/>
    <n v="0"/>
    <n v="0"/>
    <n v="0"/>
    <n v="27"/>
    <n v="3"/>
    <n v="0"/>
    <n v="29"/>
    <n v="9.6666666666670453E-2"/>
    <n v="23"/>
    <n v="0.15333333333333082"/>
    <n v="2"/>
    <n v="4.4444444444443953E-2"/>
    <n v="5"/>
    <n v="0.16666666666666685"/>
    <n v="5"/>
    <n v="0.33333333333333348"/>
    <n v="0"/>
    <n v="1.3877787807814457E-16"/>
    <n v="0"/>
    <x v="3"/>
  </r>
  <r>
    <s v="CASTROL"/>
    <s v="DIWA3"/>
    <d v="2012-04-29T00:00:00"/>
    <s v="SIN"/>
    <s v="O500"/>
    <x v="139"/>
    <d v="2014-12-17T00:00:00"/>
    <n v="757750"/>
    <n v="3123"/>
    <n v="0"/>
    <n v="2"/>
    <m/>
    <n v="1"/>
    <n v="6.1"/>
    <m/>
    <m/>
    <n v="0.25"/>
    <m/>
    <n v="87"/>
    <n v="71"/>
    <n v="3"/>
    <n v="0"/>
    <n v="5"/>
    <n v="11"/>
    <n v="0"/>
    <n v="0"/>
    <n v="1"/>
    <n v="30"/>
    <n v="4"/>
    <n v="0"/>
    <n v="87"/>
    <n v="0.29000000000000375"/>
    <n v="71"/>
    <n v="0.47333333333333022"/>
    <n v="5"/>
    <n v="0.11111111111111063"/>
    <n v="11"/>
    <n v="0.36666666666666681"/>
    <n v="3"/>
    <n v="0.20000000000000018"/>
    <n v="0"/>
    <n v="1.3877787807814457E-16"/>
    <n v="0"/>
    <x v="4"/>
  </r>
  <r>
    <s v="CASTROL"/>
    <s v="DIWA3"/>
    <d v="2012-04-29T00:00:00"/>
    <s v="SIN"/>
    <s v="O500"/>
    <x v="139"/>
    <d v="2014-10-21T00:00:00"/>
    <n v="742718"/>
    <n v="114138"/>
    <n v="0"/>
    <n v="4"/>
    <m/>
    <n v="5"/>
    <n v="6.7"/>
    <n v="33.6"/>
    <n v="1.1100000000000001"/>
    <n v="0.03"/>
    <m/>
    <n v="156"/>
    <n v="73"/>
    <n v="32"/>
    <n v="1"/>
    <n v="8"/>
    <n v="9"/>
    <n v="0"/>
    <n v="0"/>
    <n v="0"/>
    <n v="41"/>
    <n v="8"/>
    <n v="2"/>
    <n v="156"/>
    <n v="0.5200000000000049"/>
    <n v="73"/>
    <n v="0.48666666666666353"/>
    <n v="8"/>
    <n v="0.17777777777777731"/>
    <n v="9"/>
    <n v="0.30000000000000016"/>
    <n v="32"/>
    <n v="1"/>
    <n v="1"/>
    <n v="0.10000000000000014"/>
    <n v="0"/>
    <x v="5"/>
  </r>
  <r>
    <s v="SHELL"/>
    <s v="DIWA3"/>
    <d v="2012-04-29T00:00:00"/>
    <s v="SIN"/>
    <s v="O500"/>
    <x v="139"/>
    <d v="2014-09-05T00:00:00"/>
    <n v="695435"/>
    <n v="103794"/>
    <n v="0"/>
    <n v="5"/>
    <m/>
    <n v="5"/>
    <n v="6.9"/>
    <n v="35.4"/>
    <n v="1.1299999999999999"/>
    <n v="0.03"/>
    <m/>
    <n v="231"/>
    <n v="103"/>
    <n v="9"/>
    <n v="0"/>
    <n v="12"/>
    <n v="13"/>
    <n v="0"/>
    <n v="0"/>
    <n v="1"/>
    <n v="36"/>
    <n v="9"/>
    <n v="1"/>
    <n v="231"/>
    <n v="0.77000000000000235"/>
    <n v="103"/>
    <n v="0.68666666666666465"/>
    <n v="12"/>
    <n v="0.26666666666666622"/>
    <n v="13"/>
    <n v="0.43333333333333346"/>
    <n v="9"/>
    <n v="0.60000000000000009"/>
    <n v="0"/>
    <n v="1.3877787807814457E-16"/>
    <n v="0"/>
    <x v="6"/>
  </r>
  <r>
    <s v="CASTROL "/>
    <s v="DIWA3"/>
    <d v="2012-04-29T00:00:00"/>
    <s v="SIN"/>
    <s v="O500"/>
    <x v="139"/>
    <d v="2014-05-06T00:00:00"/>
    <n v="690832"/>
    <n v="62252"/>
    <n v="0"/>
    <n v="5"/>
    <m/>
    <n v="6"/>
    <n v="7.4"/>
    <n v="37.6"/>
    <n v="1.1000000000000001"/>
    <n v="0.06"/>
    <m/>
    <n v="124"/>
    <n v="93"/>
    <n v="49"/>
    <n v="1"/>
    <n v="10"/>
    <n v="9"/>
    <n v="0"/>
    <n v="0"/>
    <n v="0"/>
    <n v="33"/>
    <n v="6"/>
    <n v="2"/>
    <n v="124"/>
    <n v="0.41333333333333788"/>
    <n v="93"/>
    <n v="0.62"/>
    <n v="10"/>
    <n v="0.22222222222222177"/>
    <n v="9"/>
    <n v="0.30000000000000016"/>
    <n v="49"/>
    <n v="1"/>
    <n v="1"/>
    <n v="0.10000000000000014"/>
    <n v="0"/>
    <x v="7"/>
  </r>
  <r>
    <s v="CASTROL"/>
    <s v="DIWA3"/>
    <d v="2012-04-29T00:00:00"/>
    <s v="SIN"/>
    <s v="O500"/>
    <x v="139"/>
    <d v="2014-04-29T00:00:00"/>
    <n v="654755"/>
    <n v="63114"/>
    <n v="0"/>
    <n v="2"/>
    <m/>
    <n v="5"/>
    <n v="7.1"/>
    <n v="37.1"/>
    <n v="1.1200000000000001"/>
    <n v="0.06"/>
    <m/>
    <n v="104"/>
    <n v="51"/>
    <n v="8"/>
    <n v="0"/>
    <n v="8"/>
    <n v="10"/>
    <n v="0"/>
    <n v="0"/>
    <n v="0"/>
    <n v="27"/>
    <n v="3"/>
    <n v="1"/>
    <n v="104"/>
    <n v="0.34666666666667079"/>
    <n v="51"/>
    <n v="0.33999999999999714"/>
    <n v="8"/>
    <n v="0.17777777777777731"/>
    <n v="10"/>
    <n v="0.33339999999999997"/>
    <n v="8"/>
    <n v="0.53333333333333344"/>
    <n v="0"/>
    <n v="1.3877787807814457E-16"/>
    <n v="0"/>
    <x v="8"/>
  </r>
  <r>
    <s v="CASTROL"/>
    <s v="DIWA3"/>
    <d v="2012-04-29T00:00:00"/>
    <s v="SIN"/>
    <s v="O500"/>
    <x v="139"/>
    <d v="2014-01-07T00:00:00"/>
    <n v="620280"/>
    <n v="28639"/>
    <n v="0"/>
    <n v="1"/>
    <m/>
    <n v="3"/>
    <n v="7.2"/>
    <n v="36.799999999999997"/>
    <n v="0.8"/>
    <n v="0"/>
    <s v="Clara"/>
    <n v="55"/>
    <n v="33"/>
    <n v="7"/>
    <n v="0"/>
    <n v="4"/>
    <n v="5"/>
    <n v="0"/>
    <n v="0"/>
    <n v="0"/>
    <n v="25"/>
    <n v="3"/>
    <n v="1"/>
    <n v="55"/>
    <n v="0.18333333333333696"/>
    <n v="33"/>
    <n v="0.21999999999999736"/>
    <n v="4"/>
    <n v="8.8888888888888407E-2"/>
    <n v="5"/>
    <n v="0.16666666666666685"/>
    <n v="7"/>
    <n v="0.46666666666666679"/>
    <n v="0"/>
    <n v="1.3877787807814457E-16"/>
    <n v="0"/>
    <x v="9"/>
  </r>
  <r>
    <s v="CASTROL"/>
    <s v="DIWA3"/>
    <d v="2012-04-29T00:00:00"/>
    <s v="SIN"/>
    <s v="O500"/>
    <x v="139"/>
    <d v="2013-10-03T00:00:00"/>
    <n v="591643"/>
    <n v="62767"/>
    <n v="0"/>
    <n v="5"/>
    <n v="0"/>
    <n v="12"/>
    <n v="7"/>
    <n v="37.299999999999997"/>
    <n v="0.1"/>
    <n v="0.1"/>
    <s v="Clara"/>
    <n v="111"/>
    <n v="80"/>
    <n v="29"/>
    <n v="0"/>
    <n v="12"/>
    <n v="9"/>
    <n v="0"/>
    <n v="0"/>
    <n v="0"/>
    <n v="40"/>
    <n v="15"/>
    <n v="3"/>
    <n v="111"/>
    <n v="0.37000000000000427"/>
    <n v="80"/>
    <n v="0.53333333333333033"/>
    <n v="12"/>
    <n v="0.26666666666666622"/>
    <n v="9"/>
    <n v="0.30000000000000016"/>
    <n v="29"/>
    <n v="1"/>
    <n v="0"/>
    <n v="1.3877787807814457E-16"/>
    <n v="0"/>
    <x v="10"/>
  </r>
  <r>
    <s v="CASTROL"/>
    <s v="DIWA3"/>
    <d v="2012-04-29T00:00:00"/>
    <s v="SIN"/>
    <s v="O500"/>
    <x v="139"/>
    <d v="2013-06-22T00:00:00"/>
    <n v="560753"/>
    <n v="31877"/>
    <n v="0"/>
    <n v="5"/>
    <n v="-1"/>
    <n v="14"/>
    <n v="6.9"/>
    <n v="38.9"/>
    <n v="0.1"/>
    <n v="0"/>
    <s v="Clara"/>
    <n v="63"/>
    <n v="60"/>
    <n v="29"/>
    <n v="0"/>
    <n v="10"/>
    <n v="5"/>
    <n v="0"/>
    <n v="1"/>
    <n v="-1"/>
    <n v="36"/>
    <n v="11"/>
    <n v="4"/>
    <n v="63"/>
    <n v="0.21000000000000357"/>
    <n v="60"/>
    <n v="0.39999999999999702"/>
    <n v="10"/>
    <n v="0.22222222222222177"/>
    <n v="5"/>
    <n v="0.16666666666666685"/>
    <n v="29"/>
    <n v="1"/>
    <n v="0"/>
    <n v="1.3877787807814457E-16"/>
    <n v="0"/>
    <x v="11"/>
  </r>
  <r>
    <m/>
    <s v="DIWA3"/>
    <d v="2013-02-12T00:00:00"/>
    <s v="SIN"/>
    <s v="O500"/>
    <x v="140"/>
    <d v="2015-11-28T00:00:00"/>
    <n v="819520"/>
    <n v="49518"/>
    <n v="0"/>
    <n v="11"/>
    <m/>
    <n v="2"/>
    <n v="5.7"/>
    <m/>
    <m/>
    <n v="0.09"/>
    <m/>
    <n v="128"/>
    <n v="111"/>
    <n v="85"/>
    <n v="0"/>
    <n v="17"/>
    <n v="10"/>
    <n v="0"/>
    <n v="1"/>
    <n v="0"/>
    <n v="39"/>
    <n v="5"/>
    <n v="1"/>
    <n v="128"/>
    <n v="0.4266666666666713"/>
    <n v="111"/>
    <n v="0.73999999999999833"/>
    <n v="17"/>
    <n v="0.37777777777777721"/>
    <n v="10"/>
    <n v="0.33339999999999997"/>
    <n v="85"/>
    <n v="1"/>
    <n v="0"/>
    <n v="1.3877787807814457E-16"/>
    <n v="1"/>
    <x v="0"/>
  </r>
  <r>
    <s v="CASTROL"/>
    <s v="DIWA3"/>
    <d v="2013-02-12T00:00:00"/>
    <s v="SIN"/>
    <s v="O500"/>
    <x v="140"/>
    <d v="2015-02-19T00:00:00"/>
    <n v="779875"/>
    <n v="8324"/>
    <n v="0"/>
    <n v="10"/>
    <m/>
    <n v="2"/>
    <n v="6.3460000000000001"/>
    <n v="29.7"/>
    <n v="1.06"/>
    <n v="0.05"/>
    <m/>
    <n v="38"/>
    <n v="47"/>
    <n v="10"/>
    <n v="0"/>
    <n v="9"/>
    <n v="4"/>
    <n v="0"/>
    <m/>
    <n v="0"/>
    <n v="31"/>
    <n v="4"/>
    <n v="1"/>
    <n v="38"/>
    <n v="0.1266666666666704"/>
    <n v="47"/>
    <n v="0.31333333333333052"/>
    <n v="9"/>
    <n v="0.19999999999999954"/>
    <n v="4"/>
    <n v="0.13333333333333353"/>
    <n v="10"/>
    <n v="0.66666666666666674"/>
    <n v="0"/>
    <n v="1.3877787807814457E-16"/>
    <n v="0"/>
    <x v="1"/>
  </r>
  <r>
    <s v="CASTROL"/>
    <s v="DIWA3"/>
    <d v="2013-02-12T00:00:00"/>
    <s v="SIN"/>
    <s v="O500"/>
    <x v="140"/>
    <d v="2014-11-11T00:00:00"/>
    <n v="755980"/>
    <n v="106734"/>
    <n v="0"/>
    <n v="4"/>
    <m/>
    <n v="3"/>
    <n v="6.9"/>
    <n v="33.6"/>
    <n v="1.38"/>
    <n v="0.02"/>
    <m/>
    <n v="98"/>
    <n v="83"/>
    <n v="10"/>
    <n v="0"/>
    <n v="12"/>
    <n v="10"/>
    <n v="0"/>
    <n v="1"/>
    <n v="1"/>
    <n v="46"/>
    <n v="13"/>
    <n v="1"/>
    <n v="98"/>
    <n v="0.32666666666667066"/>
    <n v="83"/>
    <n v="0.55333333333333046"/>
    <n v="12"/>
    <n v="0.26666666666666622"/>
    <n v="10"/>
    <n v="0.33339999999999997"/>
    <n v="10"/>
    <n v="0.66666666666666674"/>
    <n v="0"/>
    <n v="1.3877787807814457E-16"/>
    <n v="0"/>
    <x v="2"/>
  </r>
  <r>
    <s v="SHELL"/>
    <s v="DIWA3"/>
    <d v="2013-02-12T00:00:00"/>
    <s v="SIN"/>
    <s v="O500"/>
    <x v="140"/>
    <d v="2014-01-08T00:00:00"/>
    <n v="658350"/>
    <n v="29770"/>
    <n v="0"/>
    <n v="3"/>
    <m/>
    <n v="6"/>
    <n v="7.2"/>
    <n v="37.5"/>
    <n v="0.2"/>
    <n v="0.1"/>
    <s v="Clara"/>
    <n v="83"/>
    <n v="71"/>
    <n v="46"/>
    <n v="0"/>
    <n v="10"/>
    <n v="7"/>
    <n v="0"/>
    <n v="0"/>
    <n v="0"/>
    <n v="28"/>
    <n v="4"/>
    <n v="2"/>
    <n v="83"/>
    <n v="0.27666666666667034"/>
    <n v="71"/>
    <n v="0.47333333333333022"/>
    <n v="10"/>
    <n v="0.22222222222222177"/>
    <n v="7"/>
    <n v="0.2333333333333335"/>
    <n v="46"/>
    <n v="1"/>
    <n v="0"/>
    <n v="1.3877787807814457E-16"/>
    <n v="0"/>
    <x v="3"/>
  </r>
  <r>
    <s v="SHELL"/>
    <s v="DIWA3"/>
    <d v="2013-02-12T00:00:00"/>
    <s v="SIN"/>
    <s v="O500"/>
    <x v="140"/>
    <d v="2013-09-18T00:00:00"/>
    <n v="628580"/>
    <n v="182964"/>
    <n v="0"/>
    <n v="6"/>
    <n v="-1"/>
    <n v="18"/>
    <n v="7.1"/>
    <n v="37.700000000000003"/>
    <n v="0.7"/>
    <n v="0.1"/>
    <s v="Clara"/>
    <n v="212"/>
    <n v="146"/>
    <n v="136"/>
    <n v="1"/>
    <n v="24"/>
    <n v="16"/>
    <n v="1"/>
    <n v="1"/>
    <n v="0"/>
    <n v="44"/>
    <n v="16"/>
    <n v="6"/>
    <n v="212"/>
    <n v="0.70666666666666966"/>
    <n v="146"/>
    <n v="0.97333333333333316"/>
    <n v="24"/>
    <n v="0.53333333333333266"/>
    <n v="16"/>
    <n v="0.53333333333333344"/>
    <n v="136"/>
    <n v="1"/>
    <n v="1"/>
    <n v="0.10000000000000014"/>
    <n v="0"/>
    <x v="4"/>
  </r>
  <r>
    <s v="CASTROL"/>
    <s v="DIWA3"/>
    <d v="2013-02-12T00:00:00"/>
    <s v="SIN"/>
    <s v="O500"/>
    <x v="140"/>
    <d v="2013-06-06T00:00:00"/>
    <n v="599923"/>
    <n v="154307"/>
    <n v="0"/>
    <n v="30.7"/>
    <n v="0"/>
    <n v="35.700000000000003"/>
    <n v="8"/>
    <n v="38.6"/>
    <n v="0"/>
    <n v="-1"/>
    <s v="Oscura"/>
    <n v="209.7"/>
    <n v="117.9"/>
    <n v="108.4"/>
    <n v="4.4000000000000004"/>
    <n v="21.9"/>
    <n v="20.9"/>
    <n v="0.6"/>
    <n v="0"/>
    <n v="0"/>
    <n v="112.7"/>
    <n v="19.399999999999999"/>
    <n v="9.8000000000000007"/>
    <n v="210"/>
    <n v="0.70000000000000306"/>
    <n v="118"/>
    <n v="0.78666666666666529"/>
    <n v="22"/>
    <n v="0.48888888888888821"/>
    <n v="21"/>
    <n v="0.70000000000000007"/>
    <n v="108"/>
    <n v="1"/>
    <n v="4"/>
    <n v="0.40000000000000013"/>
    <n v="0"/>
    <x v="5"/>
  </r>
  <r>
    <s v="CASTROL"/>
    <s v="DIWA3"/>
    <d v="2013-02-12T00:00:00"/>
    <s v="CON"/>
    <s v="O500"/>
    <x v="140"/>
    <d v="2013-01-25T00:00:00"/>
    <n v="571302"/>
    <n v="125686"/>
    <n v="0"/>
    <n v="0"/>
    <n v="0"/>
    <n v="38.299999999999997"/>
    <n v="7.2"/>
    <n v="36.299999999999997"/>
    <m/>
    <n v="-1"/>
    <s v="Oscura"/>
    <n v="129.6"/>
    <n v="64.900000000000006"/>
    <n v="155"/>
    <n v="0.1"/>
    <n v="23.5"/>
    <n v="29.3"/>
    <n v="2"/>
    <n v="0"/>
    <n v="0"/>
    <n v="80.099999999999994"/>
    <n v="55.3"/>
    <n v="10.199999999999999"/>
    <n v="130"/>
    <n v="0.43333333333333801"/>
    <n v="65"/>
    <n v="0.4333333333333303"/>
    <n v="24"/>
    <n v="0.53333333333333266"/>
    <n v="29"/>
    <n v="0.96666666666666667"/>
    <n v="155"/>
    <n v="1"/>
    <n v="0"/>
    <n v="1.3877787807814457E-16"/>
    <n v="0"/>
    <x v="6"/>
  </r>
  <r>
    <s v="CASTROL"/>
    <s v="DIWA3"/>
    <d v="2013-02-12T00:00:00"/>
    <s v="CON"/>
    <s v="O500"/>
    <x v="140"/>
    <d v="2012-09-27T00:00:00"/>
    <n v="535965"/>
    <n v="90349"/>
    <n v="0"/>
    <n v="0"/>
    <n v="0"/>
    <n v="37.1"/>
    <n v="6.8"/>
    <n v="37.5"/>
    <m/>
    <n v="-1"/>
    <s v="Oscura"/>
    <n v="132.30000000000001"/>
    <n v="56.6"/>
    <n v="179.6"/>
    <n v="5.2"/>
    <n v="7.2"/>
    <n v="20.6"/>
    <n v="0.8"/>
    <n v="2"/>
    <n v="0"/>
    <n v="79.599999999999994"/>
    <n v="30.7"/>
    <n v="10.199999999999999"/>
    <n v="132"/>
    <n v="0.44000000000000472"/>
    <n v="57"/>
    <n v="0.37999999999999706"/>
    <n v="7"/>
    <n v="0.15555555555555509"/>
    <n v="21"/>
    <n v="0.70000000000000007"/>
    <n v="180"/>
    <n v="1"/>
    <n v="5"/>
    <n v="0.50000000000000011"/>
    <n v="0"/>
    <x v="7"/>
  </r>
  <r>
    <m/>
    <s v="DIWA3"/>
    <d v="2012-04-21T00:00:00"/>
    <s v="SIN"/>
    <s v="O500"/>
    <x v="141"/>
    <d v="2015-05-14T00:00:00"/>
    <n v="786620"/>
    <n v="94816"/>
    <n v="0"/>
    <n v="6"/>
    <m/>
    <n v="2"/>
    <n v="5.7"/>
    <m/>
    <m/>
    <n v="0.31"/>
    <m/>
    <n v="288"/>
    <n v="88"/>
    <n v="10"/>
    <n v="0"/>
    <n v="27"/>
    <n v="21"/>
    <n v="2"/>
    <n v="1"/>
    <n v="2"/>
    <n v="32"/>
    <n v="8"/>
    <n v="1"/>
    <n v="288"/>
    <n v="0.96000000000000041"/>
    <n v="88"/>
    <n v="0.58666666666666401"/>
    <n v="27"/>
    <n v="0.59999999999999942"/>
    <n v="21"/>
    <n v="0.70000000000000007"/>
    <n v="10"/>
    <n v="0.66666666666666674"/>
    <n v="0"/>
    <n v="1.3877787807814457E-16"/>
    <n v="1"/>
    <x v="0"/>
  </r>
  <r>
    <m/>
    <s v="DIWA3"/>
    <d v="2012-04-21T00:00:00"/>
    <s v="SIN"/>
    <s v="O500"/>
    <x v="141"/>
    <d v="2015-05-05T00:00:00"/>
    <n v="783936"/>
    <n v="92132"/>
    <n v="0"/>
    <n v="6"/>
    <m/>
    <n v="2"/>
    <n v="5.8"/>
    <m/>
    <m/>
    <n v="0.32"/>
    <m/>
    <n v="229"/>
    <n v="79"/>
    <n v="11"/>
    <n v="0"/>
    <n v="24"/>
    <n v="19"/>
    <n v="0"/>
    <n v="0"/>
    <n v="2"/>
    <n v="39"/>
    <n v="8"/>
    <n v="1"/>
    <n v="229"/>
    <n v="0.76333333333333575"/>
    <n v="79"/>
    <n v="0.52666666666666362"/>
    <n v="24"/>
    <n v="0.53333333333333266"/>
    <n v="19"/>
    <n v="0.63333333333333341"/>
    <n v="11"/>
    <n v="0.73333333333333339"/>
    <n v="0"/>
    <n v="1.3877787807814457E-16"/>
    <n v="0"/>
    <x v="1"/>
  </r>
  <r>
    <s v="CASTROL"/>
    <s v="DIWA3"/>
    <d v="2012-04-21T00:00:00"/>
    <s v="SIN"/>
    <s v="O500"/>
    <x v="141"/>
    <d v="2015-02-17T00:00:00"/>
    <n v="782345"/>
    <n v="19799"/>
    <n v="0"/>
    <n v="3"/>
    <m/>
    <n v="2"/>
    <n v="6.4820000000000002"/>
    <n v="29.8"/>
    <n v="1.21"/>
    <n v="0.56000000000000005"/>
    <m/>
    <n v="37"/>
    <n v="30"/>
    <n v="22"/>
    <n v="0"/>
    <n v="4"/>
    <n v="4"/>
    <n v="0"/>
    <m/>
    <n v="0"/>
    <n v="37"/>
    <n v="2"/>
    <n v="0"/>
    <n v="37"/>
    <n v="0.12333333333333707"/>
    <n v="30"/>
    <n v="0.1999999999999974"/>
    <n v="4"/>
    <n v="8.8888888888888407E-2"/>
    <n v="4"/>
    <n v="0.13333333333333353"/>
    <n v="22"/>
    <n v="1"/>
    <n v="0"/>
    <n v="1.3877787807814457E-16"/>
    <n v="0"/>
    <x v="2"/>
  </r>
  <r>
    <s v="CASTROL"/>
    <s v="DIWA3"/>
    <d v="2012-04-21T00:00:00"/>
    <s v="SIN"/>
    <s v="O500"/>
    <x v="141"/>
    <d v="2014-12-19T00:00:00"/>
    <n v="766674"/>
    <n v="4128"/>
    <n v="0"/>
    <n v="2"/>
    <m/>
    <n v="2"/>
    <n v="6.8"/>
    <m/>
    <m/>
    <n v="0.51"/>
    <m/>
    <n v="49"/>
    <n v="28"/>
    <n v="30"/>
    <n v="0"/>
    <n v="4"/>
    <n v="5"/>
    <n v="0"/>
    <n v="0"/>
    <n v="0"/>
    <n v="42"/>
    <n v="5"/>
    <n v="0"/>
    <n v="49"/>
    <n v="0.16333333333333699"/>
    <n v="28"/>
    <n v="0.18666666666666409"/>
    <n v="4"/>
    <n v="8.8888888888888407E-2"/>
    <n v="5"/>
    <n v="0.16666666666666685"/>
    <n v="30"/>
    <n v="1"/>
    <n v="0"/>
    <n v="1.3877787807814457E-16"/>
    <n v="0"/>
    <x v="3"/>
  </r>
  <r>
    <s v="SHELL"/>
    <s v="DIWA3"/>
    <d v="2012-04-21T00:00:00"/>
    <s v="SIN"/>
    <s v="O500"/>
    <x v="141"/>
    <d v="2014-06-19T00:00:00"/>
    <n v="712562"/>
    <n v="63316"/>
    <n v="0"/>
    <n v="5"/>
    <m/>
    <n v="6"/>
    <n v="7.1"/>
    <n v="37.9"/>
    <n v="1.52"/>
    <n v="0.09"/>
    <s v="   CLARA"/>
    <n v="85"/>
    <n v="84"/>
    <n v="6"/>
    <n v="0"/>
    <n v="11"/>
    <n v="7"/>
    <n v="1"/>
    <n v="1"/>
    <n v="1"/>
    <n v="46"/>
    <n v="11"/>
    <n v="1"/>
    <n v="85"/>
    <n v="0.28333333333333705"/>
    <n v="84"/>
    <n v="0.55999999999999717"/>
    <n v="11"/>
    <n v="0.24444444444444399"/>
    <n v="7"/>
    <n v="0.2333333333333335"/>
    <n v="6"/>
    <n v="0.40000000000000013"/>
    <n v="0"/>
    <n v="1.3877787807814457E-16"/>
    <n v="0"/>
    <x v="4"/>
  </r>
  <r>
    <s v="SHELL"/>
    <s v="DIWA3"/>
    <d v="2012-04-21T00:00:00"/>
    <s v="SIN"/>
    <s v="O500"/>
    <x v="141"/>
    <d v="2014-02-28T00:00:00"/>
    <n v="682326"/>
    <n v="33080"/>
    <n v="0"/>
    <n v="3"/>
    <m/>
    <n v="5"/>
    <n v="7.2"/>
    <n v="36.799999999999997"/>
    <n v="0.4"/>
    <n v="0.1"/>
    <s v="Clara"/>
    <n v="64"/>
    <n v="75"/>
    <n v="3"/>
    <n v="0"/>
    <n v="9"/>
    <n v="5"/>
    <n v="1"/>
    <n v="1"/>
    <n v="0"/>
    <n v="36"/>
    <n v="9"/>
    <n v="1"/>
    <n v="64"/>
    <n v="0.2133333333333369"/>
    <n v="75"/>
    <n v="0.49999999999999684"/>
    <n v="9"/>
    <n v="0.19999999999999954"/>
    <n v="5"/>
    <n v="0.16666666666666685"/>
    <n v="3"/>
    <n v="0.20000000000000018"/>
    <n v="0"/>
    <n v="1.3877787807814457E-16"/>
    <n v="0"/>
    <x v="5"/>
  </r>
  <r>
    <s v="SHELL"/>
    <s v="DIWA3"/>
    <d v="2012-04-21T00:00:00"/>
    <s v="SIN"/>
    <s v="O500"/>
    <x v="141"/>
    <d v="2013-11-02T00:00:00"/>
    <n v="649246"/>
    <n v="188212"/>
    <n v="0"/>
    <n v="6"/>
    <n v="0"/>
    <n v="10"/>
    <n v="7.1"/>
    <n v="37.6"/>
    <n v="0.8"/>
    <n v="0.1"/>
    <s v="Clara"/>
    <n v="107"/>
    <n v="115"/>
    <n v="10"/>
    <n v="1"/>
    <n v="17"/>
    <n v="12"/>
    <n v="0"/>
    <n v="1"/>
    <n v="0"/>
    <n v="51"/>
    <n v="18"/>
    <n v="2"/>
    <n v="107"/>
    <n v="0.35666666666667085"/>
    <n v="115"/>
    <n v="0.76666666666666516"/>
    <n v="17"/>
    <n v="0.37777777777777721"/>
    <n v="12"/>
    <n v="0.40000000000000013"/>
    <n v="10"/>
    <n v="0.66666666666666674"/>
    <n v="1"/>
    <n v="0.10000000000000014"/>
    <n v="0"/>
    <x v="6"/>
  </r>
  <r>
    <s v="CASTROL"/>
    <s v="DIWA3"/>
    <d v="2012-04-21T00:00:00"/>
    <s v="SIN"/>
    <s v="O500"/>
    <x v="141"/>
    <d v="2013-07-13T00:00:00"/>
    <n v="617058"/>
    <n v="156024"/>
    <n v="0"/>
    <n v="5"/>
    <n v="-1"/>
    <n v="10"/>
    <n v="7.2"/>
    <n v="38.5"/>
    <n v="0"/>
    <n v="0.1"/>
    <s v="Clara"/>
    <n v="116"/>
    <n v="100"/>
    <n v="10"/>
    <n v="0"/>
    <n v="14"/>
    <n v="11"/>
    <n v="1"/>
    <n v="0"/>
    <n v="-1"/>
    <n v="63"/>
    <n v="27"/>
    <n v="10"/>
    <n v="116"/>
    <n v="0.38666666666667104"/>
    <n v="100"/>
    <n v="0.66666666666666452"/>
    <n v="14"/>
    <n v="0.31111111111111062"/>
    <n v="11"/>
    <n v="0.36666666666666681"/>
    <n v="10"/>
    <n v="0.66666666666666674"/>
    <n v="0"/>
    <n v="1.3877787807814457E-16"/>
    <n v="0"/>
    <x v="7"/>
  </r>
  <r>
    <s v="CASTROL"/>
    <s v="DIWA3"/>
    <d v="2012-04-21T00:00:00"/>
    <s v="SIN"/>
    <s v="O500"/>
    <x v="141"/>
    <d v="2013-03-19T00:00:00"/>
    <n v="587941"/>
    <n v="126907"/>
    <n v="0"/>
    <n v="2.7"/>
    <n v="0"/>
    <n v="24.8"/>
    <n v="6.7"/>
    <n v="35.799999999999997"/>
    <m/>
    <n v="-1"/>
    <s v="Oscura"/>
    <n v="129.80000000000001"/>
    <n v="76.900000000000006"/>
    <n v="11.1"/>
    <n v="3.8"/>
    <n v="16.7"/>
    <n v="19.899999999999999"/>
    <n v="0.5"/>
    <n v="0"/>
    <n v="0"/>
    <n v="102.5"/>
    <n v="39.1"/>
    <n v="0.1"/>
    <n v="130"/>
    <n v="0.43333333333333801"/>
    <n v="77"/>
    <n v="0.5133333333333302"/>
    <n v="17"/>
    <n v="0.37777777777777721"/>
    <n v="20"/>
    <n v="0.66666666666666674"/>
    <n v="11"/>
    <n v="0.73333333333333339"/>
    <n v="4"/>
    <n v="0.40000000000000013"/>
    <n v="0"/>
    <x v="8"/>
  </r>
  <r>
    <s v="CASTROL"/>
    <s v="DIWA3"/>
    <d v="2012-04-21T00:00:00"/>
    <s v="SIN"/>
    <s v="O500"/>
    <x v="141"/>
    <d v="2012-12-11T00:00:00"/>
    <n v="556760"/>
    <n v="95726"/>
    <n v="0"/>
    <n v="0"/>
    <n v="0"/>
    <n v="23.2"/>
    <n v="6.7"/>
    <n v="39.9"/>
    <m/>
    <n v="-1"/>
    <s v="Oscura"/>
    <n v="76.099999999999994"/>
    <n v="1.3"/>
    <n v="5.4"/>
    <n v="1.9"/>
    <n v="0"/>
    <n v="19.7"/>
    <n v="0.9"/>
    <n v="1"/>
    <n v="0"/>
    <n v="177.9"/>
    <n v="11.8"/>
    <n v="0.4"/>
    <n v="76"/>
    <n v="0.25333333333333685"/>
    <n v="1"/>
    <n v="6.6666666666641847E-3"/>
    <n v="0"/>
    <n v="-4.9266146717741321E-16"/>
    <n v="20"/>
    <n v="0.66666666666666674"/>
    <n v="5"/>
    <n v="0.33333333333333348"/>
    <n v="2"/>
    <n v="0.20000000000000015"/>
    <n v="0"/>
    <x v="9"/>
  </r>
  <r>
    <m/>
    <s v="DIWA3"/>
    <d v="2014-08-04T00:00:00"/>
    <s v="SIN"/>
    <s v="O500"/>
    <x v="142"/>
    <d v="2015-12-01T00:00:00"/>
    <n v="851226"/>
    <n v="43131"/>
    <n v="0"/>
    <n v="3"/>
    <m/>
    <n v="2"/>
    <n v="6.4"/>
    <m/>
    <m/>
    <n v="1.05"/>
    <m/>
    <n v="55"/>
    <n v="55"/>
    <n v="1"/>
    <n v="0"/>
    <n v="5"/>
    <n v="5"/>
    <n v="0"/>
    <n v="0"/>
    <n v="0"/>
    <n v="40"/>
    <n v="4"/>
    <n v="1"/>
    <n v="55"/>
    <n v="0.18333333333333696"/>
    <n v="55"/>
    <n v="0.36666666666666375"/>
    <n v="5"/>
    <n v="0.11111111111111063"/>
    <n v="5"/>
    <n v="0.16666666666666685"/>
    <n v="1"/>
    <n v="6.666666666666686E-2"/>
    <n v="0"/>
    <n v="1.3877787807814457E-16"/>
    <n v="1"/>
    <x v="0"/>
  </r>
  <r>
    <m/>
    <s v="DIWA3"/>
    <d v="2014-08-04T00:00:00"/>
    <s v="SIN"/>
    <s v="O500"/>
    <x v="142"/>
    <d v="2015-08-27T00:00:00"/>
    <n v="825125"/>
    <n v="17035"/>
    <n v="0"/>
    <n v="4"/>
    <m/>
    <n v="1"/>
    <n v="6.2"/>
    <m/>
    <m/>
    <n v="0.16"/>
    <m/>
    <n v="57"/>
    <n v="33"/>
    <n v="2"/>
    <n v="0"/>
    <n v="10"/>
    <n v="6"/>
    <n v="1"/>
    <n v="0"/>
    <n v="0"/>
    <n v="31"/>
    <n v="5"/>
    <n v="1"/>
    <n v="57"/>
    <n v="0.19000000000000361"/>
    <n v="33"/>
    <n v="0.21999999999999736"/>
    <n v="10"/>
    <n v="0.22222222222222177"/>
    <n v="6"/>
    <n v="0.20000000000000018"/>
    <n v="2"/>
    <n v="0.13333333333333353"/>
    <n v="0"/>
    <n v="1.3877787807814457E-16"/>
    <n v="0"/>
    <x v="1"/>
  </r>
  <r>
    <s v="Shell ATF VM"/>
    <s v="DIWA3"/>
    <d v="2014-08-04T00:00:00"/>
    <s v="SIN"/>
    <s v="O500"/>
    <x v="142"/>
    <d v="2015-02-19T00:00:00"/>
    <n v="773383"/>
    <n v="6006"/>
    <n v="0"/>
    <n v="5"/>
    <m/>
    <n v="2"/>
    <n v="6.3259999999999996"/>
    <n v="28.77"/>
    <n v="1.24"/>
    <n v="0.12"/>
    <m/>
    <n v="36"/>
    <n v="34"/>
    <n v="17"/>
    <n v="0"/>
    <n v="5"/>
    <n v="2"/>
    <n v="0"/>
    <m/>
    <n v="0"/>
    <n v="31"/>
    <n v="2"/>
    <n v="0"/>
    <n v="36"/>
    <n v="0.12000000000000374"/>
    <n v="34"/>
    <n v="0.22666666666666402"/>
    <n v="5"/>
    <n v="0.11111111111111063"/>
    <n v="2"/>
    <n v="6.6666666666666874E-2"/>
    <n v="17"/>
    <n v="1"/>
    <n v="0"/>
    <n v="1.3877787807814457E-16"/>
    <n v="0"/>
    <x v="2"/>
  </r>
  <r>
    <s v="SHELL"/>
    <s v="DIWA3"/>
    <d v="2014-08-04T00:00:00"/>
    <s v="SIN"/>
    <s v="O500"/>
    <x v="142"/>
    <d v="2014-10-20T00:00:00"/>
    <n v="749667"/>
    <n v="112154"/>
    <n v="0"/>
    <n v="4"/>
    <m/>
    <n v="5"/>
    <n v="7"/>
    <n v="36.1"/>
    <n v="1.1100000000000001"/>
    <n v="0.03"/>
    <m/>
    <n v="90"/>
    <n v="76"/>
    <n v="7"/>
    <n v="1"/>
    <n v="10"/>
    <n v="8"/>
    <n v="0"/>
    <n v="0"/>
    <n v="1"/>
    <n v="46"/>
    <n v="12"/>
    <n v="1"/>
    <n v="90"/>
    <n v="0.30000000000000382"/>
    <n v="76"/>
    <n v="0.50666666666666349"/>
    <n v="10"/>
    <n v="0.22222222222222177"/>
    <n v="8"/>
    <n v="0.26666666666666683"/>
    <n v="7"/>
    <n v="0.46666666666666679"/>
    <n v="1"/>
    <n v="0.10000000000000014"/>
    <n v="0"/>
    <x v="3"/>
  </r>
  <r>
    <s v="SHELL"/>
    <s v="DIWA3"/>
    <d v="2014-08-04T00:00:00"/>
    <s v="CON"/>
    <s v="O500"/>
    <x v="142"/>
    <d v="2014-05-02T00:00:00"/>
    <n v="700026"/>
    <n v="62513"/>
    <n v="0"/>
    <n v="2"/>
    <m/>
    <n v="4"/>
    <n v="7.2"/>
    <n v="37.1"/>
    <n v="1.1399999999999999"/>
    <n v="7.0000000000000007E-2"/>
    <m/>
    <n v="55"/>
    <n v="38"/>
    <n v="3"/>
    <n v="0"/>
    <n v="6"/>
    <n v="5"/>
    <n v="0"/>
    <n v="0"/>
    <n v="0"/>
    <n v="41"/>
    <n v="7"/>
    <n v="1"/>
    <n v="55"/>
    <n v="0.18333333333333696"/>
    <n v="38"/>
    <n v="0.25333333333333063"/>
    <n v="6"/>
    <n v="0.13333333333333286"/>
    <n v="5"/>
    <n v="0.16666666666666685"/>
    <n v="3"/>
    <n v="0.20000000000000018"/>
    <n v="0"/>
    <n v="1.3877787807814457E-16"/>
    <n v="0"/>
    <x v="4"/>
  </r>
  <r>
    <s v="CASTROL"/>
    <s v="DIWA3"/>
    <d v="2014-08-04T00:00:00"/>
    <s v="CON"/>
    <s v="O500"/>
    <x v="142"/>
    <d v="2014-01-06T00:00:00"/>
    <n v="667444"/>
    <n v="29931"/>
    <n v="0"/>
    <n v="2"/>
    <m/>
    <n v="3"/>
    <n v="7.3"/>
    <n v="37.4"/>
    <n v="1.2"/>
    <n v="0.1"/>
    <s v="Clara"/>
    <n v="47"/>
    <n v="38"/>
    <n v="2"/>
    <n v="0"/>
    <n v="5"/>
    <n v="5"/>
    <n v="0"/>
    <n v="0"/>
    <n v="0"/>
    <n v="39"/>
    <n v="11"/>
    <n v="1"/>
    <n v="47"/>
    <n v="0.15666666666667034"/>
    <n v="38"/>
    <n v="0.25333333333333063"/>
    <n v="5"/>
    <n v="0.11111111111111063"/>
    <n v="5"/>
    <n v="0.16666666666666685"/>
    <n v="2"/>
    <n v="0.13333333333333353"/>
    <n v="0"/>
    <n v="1.3877787807814457E-16"/>
    <n v="0"/>
    <x v="5"/>
  </r>
  <r>
    <s v="CASTROL"/>
    <s v="DIWA3"/>
    <d v="2014-08-04T00:00:00"/>
    <s v="CON"/>
    <s v="O500"/>
    <x v="142"/>
    <d v="2013-08-30T00:00:00"/>
    <n v="637513"/>
    <n v="177495"/>
    <n v="0"/>
    <n v="6"/>
    <n v="-1"/>
    <n v="12"/>
    <n v="7.3"/>
    <n v="37.700000000000003"/>
    <n v="0.1"/>
    <n v="0.1"/>
    <s v="Clara"/>
    <n v="210"/>
    <n v="113"/>
    <n v="10"/>
    <n v="1"/>
    <n v="19"/>
    <n v="17"/>
    <n v="1"/>
    <n v="1"/>
    <n v="-1"/>
    <n v="79"/>
    <n v="36"/>
    <n v="4"/>
    <n v="210"/>
    <n v="0.70000000000000306"/>
    <n v="113"/>
    <n v="0.75333333333333174"/>
    <n v="19"/>
    <n v="0.42222222222222161"/>
    <n v="17"/>
    <n v="0.56666666666666676"/>
    <n v="10"/>
    <n v="0.66666666666666674"/>
    <n v="1"/>
    <n v="0.10000000000000014"/>
    <n v="0"/>
    <x v="6"/>
  </r>
  <r>
    <s v="CASTROL"/>
    <s v="DIWA3"/>
    <d v="2014-08-04T00:00:00"/>
    <s v="CON"/>
    <s v="O500"/>
    <x v="142"/>
    <d v="2013-04-10T00:00:00"/>
    <n v="544592"/>
    <n v="139504"/>
    <n v="0"/>
    <n v="2.1"/>
    <n v="0"/>
    <n v="27.1"/>
    <n v="7"/>
    <n v="38.299999999999997"/>
    <m/>
    <n v="-1"/>
    <s v="Oscura"/>
    <n v="129.4"/>
    <n v="68.099999999999994"/>
    <n v="10.3"/>
    <n v="4.2"/>
    <n v="12.2"/>
    <n v="26.5"/>
    <n v="0.9"/>
    <n v="0"/>
    <n v="0"/>
    <n v="159.9"/>
    <n v="59.8"/>
    <n v="4.8"/>
    <n v="129"/>
    <n v="0.43000000000000466"/>
    <n v="68"/>
    <n v="0.45333333333333026"/>
    <n v="12"/>
    <n v="0.26666666666666622"/>
    <n v="27"/>
    <n v="0.9"/>
    <n v="10"/>
    <n v="0.66666666666666674"/>
    <n v="4"/>
    <n v="0.40000000000000013"/>
    <n v="0"/>
    <x v="7"/>
  </r>
  <r>
    <s v="CASTROL"/>
    <s v="DIWA3"/>
    <d v="2014-08-04T00:00:00"/>
    <s v="CON"/>
    <s v="O500"/>
    <x v="142"/>
    <d v="2012-12-13T00:00:00"/>
    <n v="569529"/>
    <n v="109510"/>
    <n v="0"/>
    <n v="0"/>
    <n v="0"/>
    <n v="35.6"/>
    <n v="6.6"/>
    <n v="36"/>
    <m/>
    <n v="-1"/>
    <s v="Oscura"/>
    <n v="86.9"/>
    <n v="0.7"/>
    <n v="5.6"/>
    <n v="1.9"/>
    <n v="0"/>
    <n v="15.4"/>
    <n v="0.9"/>
    <n v="0"/>
    <n v="0"/>
    <n v="37.6"/>
    <n v="9"/>
    <n v="0.4"/>
    <n v="87"/>
    <n v="0.29000000000000375"/>
    <n v="1"/>
    <n v="6.6666666666641847E-3"/>
    <n v="0"/>
    <n v="-4.9266146717741321E-16"/>
    <n v="15"/>
    <n v="0.50000000000000011"/>
    <n v="6"/>
    <n v="0.40000000000000013"/>
    <n v="2"/>
    <n v="0.20000000000000015"/>
    <n v="0"/>
    <x v="8"/>
  </r>
  <r>
    <s v="CASTROL"/>
    <s v="DIWA3"/>
    <d v="2014-08-04T00:00:00"/>
    <s v="CON"/>
    <s v="O500"/>
    <x v="142"/>
    <d v="2012-07-28T00:00:00"/>
    <n v="528283"/>
    <n v="168202"/>
    <n v="0"/>
    <n v="0"/>
    <n v="0"/>
    <n v="19.100000000000001"/>
    <n v="6.8"/>
    <n v="35.5"/>
    <m/>
    <n v="-1"/>
    <s v="Oscura"/>
    <n v="128"/>
    <n v="38.299999999999997"/>
    <n v="8.3000000000000007"/>
    <n v="1.2"/>
    <n v="10"/>
    <n v="9.6999999999999993"/>
    <n v="0.8"/>
    <n v="0.7"/>
    <n v="0"/>
    <n v="34.299999999999997"/>
    <n v="23.7"/>
    <n v="0"/>
    <n v="128"/>
    <n v="0.4266666666666713"/>
    <n v="38"/>
    <n v="0.25333333333333063"/>
    <n v="10"/>
    <n v="0.22222222222222177"/>
    <n v="10"/>
    <n v="0.33339999999999997"/>
    <n v="8"/>
    <n v="0.53333333333333344"/>
    <n v="1"/>
    <n v="0.10000000000000014"/>
    <n v="0"/>
    <x v="9"/>
  </r>
  <r>
    <m/>
    <s v="DIWA3"/>
    <d v="2012-06-30T00:00:00"/>
    <s v="SIN"/>
    <s v="O500"/>
    <x v="143"/>
    <d v="2015-08-21T00:00:00"/>
    <n v="796361"/>
    <n v="5488"/>
    <n v="0"/>
    <n v="5"/>
    <m/>
    <n v="5"/>
    <n v="6.8"/>
    <m/>
    <m/>
    <n v="0.02"/>
    <m/>
    <n v="56"/>
    <n v="39"/>
    <n v="2"/>
    <n v="0"/>
    <n v="3"/>
    <n v="6"/>
    <n v="0"/>
    <n v="0"/>
    <n v="0"/>
    <n v="76"/>
    <n v="4"/>
    <n v="1"/>
    <n v="56"/>
    <n v="0.18666666666667028"/>
    <n v="39"/>
    <n v="0.25999999999999729"/>
    <n v="3"/>
    <n v="6.666666666666618E-2"/>
    <n v="6"/>
    <n v="0.20000000000000018"/>
    <n v="2"/>
    <n v="0.13333333333333353"/>
    <n v="0"/>
    <n v="1.3877787807814457E-16"/>
    <n v="1"/>
    <x v="0"/>
  </r>
  <r>
    <s v="SHELL"/>
    <s v="DIWA3"/>
    <d v="2012-06-30T00:00:00"/>
    <s v="SIN"/>
    <s v="O500"/>
    <x v="143"/>
    <d v="2015-01-31T00:00:00"/>
    <n v="767377"/>
    <n v="100819"/>
    <n v="0"/>
    <n v="7"/>
    <m/>
    <n v="7"/>
    <n v="5.7"/>
    <m/>
    <m/>
    <n v="0.46"/>
    <m/>
    <n v="104"/>
    <n v="98"/>
    <n v="72"/>
    <n v="1"/>
    <n v="21"/>
    <n v="9"/>
    <n v="0"/>
    <n v="1"/>
    <n v="1"/>
    <n v="50"/>
    <n v="12"/>
    <n v="2"/>
    <n v="104"/>
    <n v="0.34666666666667079"/>
    <n v="98"/>
    <n v="0.6533333333333311"/>
    <n v="21"/>
    <n v="0.46666666666666601"/>
    <n v="9"/>
    <n v="0.30000000000000016"/>
    <n v="72"/>
    <n v="1"/>
    <n v="1"/>
    <n v="0.10000000000000014"/>
    <n v="0"/>
    <x v="1"/>
  </r>
  <r>
    <s v="SHELL"/>
    <s v="DIWA3"/>
    <d v="2012-06-30T00:00:00"/>
    <s v="SIN"/>
    <s v="O500"/>
    <x v="143"/>
    <d v="2014-12-08T00:00:00"/>
    <n v="749482"/>
    <n v="82924"/>
    <n v="0"/>
    <n v="6"/>
    <m/>
    <n v="5"/>
    <n v="5.8"/>
    <m/>
    <m/>
    <n v="0.44"/>
    <m/>
    <n v="174"/>
    <n v="96"/>
    <n v="83"/>
    <n v="0"/>
    <n v="17"/>
    <n v="11"/>
    <n v="1"/>
    <n v="1"/>
    <n v="1"/>
    <n v="63"/>
    <n v="16"/>
    <n v="2"/>
    <n v="174"/>
    <n v="0.58000000000000429"/>
    <n v="96"/>
    <n v="0.63999999999999768"/>
    <n v="17"/>
    <n v="0.37777777777777721"/>
    <n v="11"/>
    <n v="0.36666666666666681"/>
    <n v="83"/>
    <n v="1"/>
    <n v="0"/>
    <n v="1.3877787807814457E-16"/>
    <n v="0"/>
    <x v="2"/>
  </r>
  <r>
    <s v="SHELL"/>
    <s v="DIWA3"/>
    <d v="2012-06-30T00:00:00"/>
    <s v="SIN"/>
    <s v="O500"/>
    <x v="143"/>
    <d v="2014-10-28T00:00:00"/>
    <n v="736831"/>
    <n v="70273"/>
    <n v="0"/>
    <n v="5"/>
    <m/>
    <n v="3"/>
    <n v="5.7"/>
    <m/>
    <m/>
    <n v="0.24"/>
    <m/>
    <n v="68"/>
    <n v="88"/>
    <n v="5"/>
    <n v="1"/>
    <n v="14"/>
    <n v="6"/>
    <n v="0"/>
    <n v="1"/>
    <n v="1"/>
    <n v="29"/>
    <n v="12"/>
    <n v="1"/>
    <n v="68"/>
    <n v="0.22666666666667021"/>
    <n v="88"/>
    <n v="0.58666666666666401"/>
    <n v="14"/>
    <n v="0.31111111111111062"/>
    <n v="6"/>
    <n v="0.20000000000000018"/>
    <n v="5"/>
    <n v="0.33333333333333348"/>
    <n v="1"/>
    <n v="0.10000000000000014"/>
    <n v="0"/>
    <x v="3"/>
  </r>
  <r>
    <s v="CASTROL"/>
    <s v="DIWA3"/>
    <d v="2012-06-30T00:00:00"/>
    <s v="SIN"/>
    <s v="O500"/>
    <x v="143"/>
    <d v="2014-05-30T00:00:00"/>
    <n v="688993"/>
    <n v="23378"/>
    <n v="0"/>
    <n v="5"/>
    <m/>
    <n v="3"/>
    <n v="6.1"/>
    <m/>
    <m/>
    <n v="0.22"/>
    <m/>
    <n v="56"/>
    <n v="72"/>
    <n v="7"/>
    <n v="0"/>
    <n v="11"/>
    <n v="7"/>
    <n v="0"/>
    <n v="0"/>
    <n v="0"/>
    <n v="52"/>
    <n v="15"/>
    <n v="2"/>
    <n v="56"/>
    <n v="0.18666666666667028"/>
    <n v="72"/>
    <n v="0.47999999999999687"/>
    <n v="11"/>
    <n v="0.24444444444444399"/>
    <n v="7"/>
    <n v="0.2333333333333335"/>
    <n v="7"/>
    <n v="0.46666666666666679"/>
    <n v="0"/>
    <n v="1.3877787807814457E-16"/>
    <n v="0"/>
    <x v="4"/>
  </r>
  <r>
    <s v="CASTROL"/>
    <s v="DIWA3"/>
    <d v="2012-06-30T00:00:00"/>
    <s v="SIN"/>
    <s v="O500"/>
    <x v="143"/>
    <d v="2014-03-14T00:00:00"/>
    <n v="665417"/>
    <n v="37451"/>
    <n v="0"/>
    <n v="7"/>
    <m/>
    <n v="5"/>
    <n v="6.2"/>
    <m/>
    <m/>
    <n v="0.74"/>
    <m/>
    <n v="74"/>
    <n v="79"/>
    <n v="8"/>
    <n v="0"/>
    <n v="18"/>
    <n v="9"/>
    <n v="0"/>
    <n v="1"/>
    <n v="1"/>
    <n v="30"/>
    <n v="6"/>
    <n v="3"/>
    <n v="74"/>
    <n v="0.24666666666667017"/>
    <n v="79"/>
    <n v="0.52666666666666362"/>
    <n v="18"/>
    <n v="0.39999999999999941"/>
    <n v="9"/>
    <n v="0.30000000000000016"/>
    <n v="8"/>
    <n v="0.53333333333333344"/>
    <n v="0"/>
    <n v="1.3877787807814457E-16"/>
    <n v="0"/>
    <x v="5"/>
  </r>
  <r>
    <s v="CASTROL"/>
    <s v="DIWA3"/>
    <d v="2012-06-30T00:00:00"/>
    <s v="SIN"/>
    <s v="O500"/>
    <x v="143"/>
    <d v="2014-03-14T00:00:00"/>
    <n v="667558"/>
    <n v="39592"/>
    <n v="0"/>
    <n v="8"/>
    <m/>
    <n v="5"/>
    <n v="6.1"/>
    <m/>
    <m/>
    <n v="0.72"/>
    <m/>
    <n v="77"/>
    <n v="86"/>
    <n v="7"/>
    <n v="0"/>
    <n v="14"/>
    <n v="3"/>
    <n v="0"/>
    <n v="1"/>
    <n v="1"/>
    <n v="29"/>
    <n v="9"/>
    <n v="2"/>
    <n v="77"/>
    <n v="0.25666666666667021"/>
    <n v="86"/>
    <n v="0.57333333333333059"/>
    <n v="14"/>
    <n v="0.31111111111111062"/>
    <n v="3"/>
    <n v="0.1000000000000002"/>
    <n v="7"/>
    <n v="0.46666666666666679"/>
    <n v="0"/>
    <n v="1.3877787807814457E-16"/>
    <n v="0"/>
    <x v="6"/>
  </r>
  <r>
    <s v="CASTROL"/>
    <s v="DIWA3"/>
    <d v="2012-06-30T00:00:00"/>
    <s v="SIN"/>
    <s v="O500"/>
    <x v="143"/>
    <d v="2014-02-18T00:00:00"/>
    <n v="659104"/>
    <n v="31138"/>
    <n v="0"/>
    <n v="8"/>
    <m/>
    <n v="5"/>
    <n v="6"/>
    <n v="36"/>
    <m/>
    <n v="0.7"/>
    <s v="Clara"/>
    <n v="69"/>
    <n v="78"/>
    <n v="8"/>
    <n v="1"/>
    <n v="13"/>
    <n v="8"/>
    <n v="1"/>
    <n v="-1"/>
    <n v="1"/>
    <n v="29"/>
    <n v="8"/>
    <n v="2"/>
    <n v="69"/>
    <n v="0.23000000000000353"/>
    <n v="78"/>
    <n v="0.51999999999999691"/>
    <n v="13"/>
    <n v="0.28888888888888842"/>
    <n v="8"/>
    <n v="0.26666666666666683"/>
    <n v="8"/>
    <n v="0.53333333333333344"/>
    <n v="1"/>
    <n v="0.10000000000000014"/>
    <n v="0"/>
    <x v="7"/>
  </r>
  <r>
    <s v="CASTROL"/>
    <s v="DIWA3"/>
    <d v="2012-06-30T00:00:00"/>
    <s v="SIN"/>
    <s v="O500"/>
    <x v="143"/>
    <d v="2013-09-30T00:00:00"/>
    <n v="618339"/>
    <n v="150482"/>
    <n v="0"/>
    <n v="5"/>
    <n v="0"/>
    <n v="12"/>
    <n v="7.1"/>
    <n v="36.799999999999997"/>
    <n v="1"/>
    <n v="0.1"/>
    <s v="Clara"/>
    <n v="203"/>
    <n v="76"/>
    <n v="17"/>
    <n v="0"/>
    <n v="14"/>
    <n v="14"/>
    <n v="0"/>
    <n v="0"/>
    <n v="0"/>
    <n v="36"/>
    <n v="10"/>
    <n v="2"/>
    <n v="203"/>
    <n v="0.67666666666666997"/>
    <n v="76"/>
    <n v="0.50666666666666349"/>
    <n v="14"/>
    <n v="0.31111111111111062"/>
    <n v="14"/>
    <n v="0.46666666666666679"/>
    <n v="17"/>
    <n v="1"/>
    <n v="0"/>
    <n v="1.3877787807814457E-16"/>
    <n v="0"/>
    <x v="8"/>
  </r>
  <r>
    <s v="Shell ATF VM Plus"/>
    <s v="DIWA3"/>
    <d v="2012-06-30T00:00:00"/>
    <s v="SIN"/>
    <s v="O500"/>
    <x v="143"/>
    <d v="2013-06-21T00:00:00"/>
    <n v="589289"/>
    <n v="121432"/>
    <n v="0"/>
    <n v="7"/>
    <n v="-1"/>
    <n v="31"/>
    <n v="7.1"/>
    <n v="37.700000000000003"/>
    <n v="0.5"/>
    <n v="0.1"/>
    <s v="Clara"/>
    <n v="462"/>
    <n v="117"/>
    <n v="30"/>
    <n v="0"/>
    <n v="24"/>
    <n v="22"/>
    <n v="0"/>
    <n v="1"/>
    <n v="-1"/>
    <n v="45"/>
    <n v="16"/>
    <n v="4"/>
    <n v="462"/>
    <n v="1.3"/>
    <n v="117"/>
    <n v="0.77999999999999858"/>
    <n v="24"/>
    <n v="0.53333333333333266"/>
    <n v="22"/>
    <n v="0.73333333333333339"/>
    <n v="30"/>
    <n v="1"/>
    <n v="0"/>
    <n v="1.3877787807814457E-16"/>
    <n v="0"/>
    <x v="9"/>
  </r>
  <r>
    <m/>
    <s v="DIWA3"/>
    <d v="2012-06-13T00:00:00"/>
    <s v="SIN"/>
    <s v="O500"/>
    <x v="144"/>
    <d v="2015-10-30T00:00:00"/>
    <n v="820540"/>
    <n v="90940"/>
    <n v="0"/>
    <n v="5"/>
    <m/>
    <n v="2"/>
    <n v="5.7"/>
    <m/>
    <m/>
    <n v="0.33"/>
    <m/>
    <n v="109"/>
    <n v="109"/>
    <n v="5"/>
    <n v="1"/>
    <n v="14"/>
    <n v="13"/>
    <n v="0"/>
    <n v="1"/>
    <n v="1"/>
    <n v="34"/>
    <n v="5"/>
    <n v="0"/>
    <n v="109"/>
    <n v="0.36333333333333756"/>
    <n v="109"/>
    <n v="0.72666666666666491"/>
    <n v="14"/>
    <n v="0.31111111111111062"/>
    <n v="13"/>
    <n v="0.43333333333333346"/>
    <n v="5"/>
    <n v="0.33333333333333348"/>
    <n v="1"/>
    <n v="0.10000000000000014"/>
    <n v="1"/>
    <x v="0"/>
  </r>
  <r>
    <m/>
    <s v="DIWA3"/>
    <d v="2012-06-13T00:00:00"/>
    <s v="SIN"/>
    <s v="O500"/>
    <x v="144"/>
    <d v="2015-05-14T00:00:00"/>
    <n v="781250"/>
    <n v="51650"/>
    <n v="0"/>
    <n v="4"/>
    <m/>
    <n v="1"/>
    <n v="5.8"/>
    <m/>
    <m/>
    <n v="0.33"/>
    <m/>
    <n v="94"/>
    <n v="72"/>
    <n v="7"/>
    <n v="0"/>
    <n v="14"/>
    <n v="10"/>
    <n v="1"/>
    <n v="1"/>
    <n v="1"/>
    <n v="31"/>
    <n v="4"/>
    <n v="0"/>
    <n v="94"/>
    <n v="0.31333333333333724"/>
    <n v="72"/>
    <n v="0.47999999999999687"/>
    <n v="14"/>
    <n v="0.31111111111111062"/>
    <n v="10"/>
    <n v="0.33339999999999997"/>
    <n v="7"/>
    <n v="0.46666666666666679"/>
    <n v="0"/>
    <n v="1.3877787807814457E-16"/>
    <n v="0"/>
    <x v="1"/>
  </r>
  <r>
    <s v="SHELL"/>
    <s v="DIWA3"/>
    <d v="2012-06-13T00:00:00"/>
    <s v="SIN"/>
    <s v="O500"/>
    <x v="144"/>
    <d v="2015-02-02T00:00:00"/>
    <n v="732811"/>
    <n v="69648"/>
    <n v="0"/>
    <n v="183"/>
    <m/>
    <n v="6"/>
    <n v="6"/>
    <m/>
    <m/>
    <n v="0.25"/>
    <m/>
    <n v="108"/>
    <n v="221"/>
    <n v="10"/>
    <n v="3"/>
    <n v="1787"/>
    <n v="11"/>
    <n v="29"/>
    <n v="13"/>
    <n v="1"/>
    <n v="52"/>
    <n v="5"/>
    <n v="24"/>
    <n v="108"/>
    <n v="0.36000000000000421"/>
    <n v="221"/>
    <n v="1"/>
    <n v="1787"/>
    <n v="1"/>
    <n v="11"/>
    <n v="0.36666666666666681"/>
    <n v="10"/>
    <n v="0.66666666666666674"/>
    <n v="3"/>
    <n v="0.30000000000000016"/>
    <n v="0"/>
    <x v="2"/>
  </r>
  <r>
    <s v="SHELL"/>
    <s v="DIWA3"/>
    <d v="2012-06-13T00:00:00"/>
    <s v="SIN"/>
    <s v="O500"/>
    <x v="144"/>
    <d v="2014-12-08T00:00:00"/>
    <n v="717958"/>
    <n v="54795"/>
    <n v="0"/>
    <n v="6"/>
    <m/>
    <n v="2"/>
    <n v="6.1"/>
    <m/>
    <m/>
    <n v="0.23"/>
    <m/>
    <n v="63"/>
    <n v="51"/>
    <n v="5"/>
    <n v="0"/>
    <n v="14"/>
    <n v="7"/>
    <n v="0"/>
    <n v="1"/>
    <n v="0"/>
    <n v="41"/>
    <n v="4"/>
    <n v="2"/>
    <n v="63"/>
    <n v="0.21000000000000357"/>
    <n v="51"/>
    <n v="0.33999999999999714"/>
    <n v="14"/>
    <n v="0.31111111111111062"/>
    <n v="7"/>
    <n v="0.2333333333333335"/>
    <n v="5"/>
    <n v="0.33333333333333348"/>
    <n v="0"/>
    <n v="1.3877787807814457E-16"/>
    <n v="0"/>
    <x v="3"/>
  </r>
  <r>
    <s v="CASTROL"/>
    <s v="DIWA3"/>
    <d v="2012-06-13T00:00:00"/>
    <s v="SIN"/>
    <s v="O500"/>
    <x v="144"/>
    <d v="2014-05-24T00:00:00"/>
    <n v="657087"/>
    <n v="31604"/>
    <n v="0"/>
    <n v="4"/>
    <m/>
    <n v="3"/>
    <n v="6.3"/>
    <m/>
    <m/>
    <n v="0.85"/>
    <m/>
    <n v="56"/>
    <n v="59"/>
    <n v="7"/>
    <n v="0"/>
    <n v="14"/>
    <n v="6"/>
    <n v="0"/>
    <n v="0"/>
    <n v="0"/>
    <n v="32"/>
    <n v="3"/>
    <n v="1"/>
    <n v="56"/>
    <n v="0.18666666666667028"/>
    <n v="59"/>
    <n v="0.39333333333333037"/>
    <n v="14"/>
    <n v="0.31111111111111062"/>
    <n v="6"/>
    <n v="0.20000000000000018"/>
    <n v="7"/>
    <n v="0.46666666666666679"/>
    <n v="0"/>
    <n v="1.3877787807814457E-16"/>
    <n v="0"/>
    <x v="4"/>
  </r>
  <r>
    <s v="CASTROL"/>
    <s v="DIWA3"/>
    <d v="2012-06-13T00:00:00"/>
    <s v="SIN"/>
    <s v="O500"/>
    <x v="144"/>
    <d v="2014-02-07T00:00:00"/>
    <n v="625483"/>
    <n v="101185"/>
    <n v="0"/>
    <n v="6"/>
    <m/>
    <n v="9"/>
    <n v="7.1"/>
    <n v="37.200000000000003"/>
    <n v="0.2"/>
    <n v="0.1"/>
    <s v="Clara"/>
    <n v="70"/>
    <n v="99"/>
    <n v="14"/>
    <n v="0"/>
    <n v="13"/>
    <n v="5"/>
    <n v="1"/>
    <n v="1"/>
    <n v="0"/>
    <n v="30"/>
    <n v="7"/>
    <n v="3"/>
    <n v="70"/>
    <n v="0.23333333333333686"/>
    <n v="99"/>
    <n v="0.6"/>
    <n v="13"/>
    <n v="0.28888888888888842"/>
    <n v="5"/>
    <n v="0.16666666666666685"/>
    <n v="14"/>
    <n v="0.93333333333333335"/>
    <n v="0"/>
    <n v="1.3877787807814457E-16"/>
    <n v="0"/>
    <x v="5"/>
  </r>
  <r>
    <s v="CASTROL"/>
    <s v="DIWA3"/>
    <d v="2012-06-13T00:00:00"/>
    <s v="SIN"/>
    <s v="O500"/>
    <x v="144"/>
    <d v="2013-09-18T00:00:00"/>
    <n v="593872"/>
    <n v="69574"/>
    <n v="0"/>
    <n v="4"/>
    <n v="-1"/>
    <n v="7"/>
    <n v="7.2"/>
    <n v="37.6"/>
    <n v="0.8"/>
    <n v="0.1"/>
    <s v="Clara"/>
    <n v="33"/>
    <n v="70"/>
    <n v="16"/>
    <n v="1"/>
    <n v="5"/>
    <n v="3"/>
    <n v="0"/>
    <n v="2"/>
    <n v="0"/>
    <n v="21"/>
    <n v="3"/>
    <n v="1"/>
    <n v="33"/>
    <n v="0.11000000000000376"/>
    <n v="70"/>
    <n v="0.46666666666666357"/>
    <n v="5"/>
    <n v="0.11111111111111063"/>
    <n v="3"/>
    <n v="0.1000000000000002"/>
    <n v="16"/>
    <n v="1"/>
    <n v="1"/>
    <n v="0.10000000000000014"/>
    <n v="0"/>
    <x v="6"/>
  </r>
  <r>
    <s v="CASTROL"/>
    <s v="DIWA3"/>
    <d v="2012-06-13T00:00:00"/>
    <s v="SIN"/>
    <s v="O500"/>
    <x v="144"/>
    <d v="2013-05-20T00:00:00"/>
    <n v="557136"/>
    <n v="32838"/>
    <n v="0"/>
    <n v="42.2"/>
    <n v="0"/>
    <n v="12.4"/>
    <n v="7"/>
    <n v="37"/>
    <m/>
    <n v="-1"/>
    <s v="Oscura"/>
    <n v="24.3"/>
    <n v="57.2"/>
    <n v="15.5"/>
    <n v="4.5999999999999996"/>
    <n v="6.3"/>
    <n v="14.5"/>
    <n v="2.6"/>
    <n v="0"/>
    <n v="0"/>
    <n v="51.3"/>
    <n v="21.2"/>
    <n v="3.1"/>
    <n v="24"/>
    <n v="8.0000000000003818E-2"/>
    <n v="57"/>
    <n v="0.37999999999999706"/>
    <n v="6"/>
    <n v="0.13333333333333286"/>
    <n v="15"/>
    <n v="0.50000000000000011"/>
    <n v="16"/>
    <n v="1"/>
    <n v="5"/>
    <n v="0.50000000000000011"/>
    <n v="0"/>
    <x v="7"/>
  </r>
  <r>
    <s v="SHELL"/>
    <s v="DIWA3"/>
    <d v="2012-06-13T00:00:00"/>
    <s v="SIN"/>
    <s v="O500"/>
    <x v="144"/>
    <d v="2013-03-05T00:00:00"/>
    <n v="590000"/>
    <n v="122143"/>
    <n v="0"/>
    <n v="0.7"/>
    <n v="0"/>
    <n v="30.5"/>
    <n v="7.1"/>
    <n v="37.4"/>
    <m/>
    <n v="-1"/>
    <s v="Oscura"/>
    <n v="211.4"/>
    <n v="51.1"/>
    <n v="9.4"/>
    <n v="2.5"/>
    <n v="17"/>
    <n v="22.3"/>
    <n v="0.8"/>
    <n v="0"/>
    <n v="0"/>
    <n v="116.2"/>
    <n v="31"/>
    <n v="10"/>
    <n v="211"/>
    <n v="0.70333333333333636"/>
    <n v="51"/>
    <n v="0.33999999999999714"/>
    <n v="17"/>
    <n v="0.37777777777777721"/>
    <n v="22"/>
    <n v="0.73333333333333339"/>
    <n v="9"/>
    <n v="0.60000000000000009"/>
    <n v="3"/>
    <n v="0.30000000000000016"/>
    <n v="0"/>
    <x v="8"/>
  </r>
  <r>
    <s v="SHELL"/>
    <s v="DIWA3"/>
    <d v="2012-06-13T00:00:00"/>
    <s v="SIN"/>
    <s v="O500"/>
    <x v="144"/>
    <d v="2012-11-29T00:00:00"/>
    <n v="529614"/>
    <n v="148371"/>
    <n v="0"/>
    <n v="0"/>
    <n v="0"/>
    <n v="42.5"/>
    <n v="6.8"/>
    <n v="37.4"/>
    <m/>
    <n v="-1"/>
    <s v="Oscura"/>
    <n v="109.5"/>
    <n v="28.4"/>
    <n v="10.6"/>
    <n v="1"/>
    <n v="6.7"/>
    <n v="13.3"/>
    <n v="1.2"/>
    <n v="1.7"/>
    <n v="0"/>
    <n v="157.80000000000001"/>
    <n v="40.200000000000003"/>
    <n v="12.4"/>
    <n v="110"/>
    <n v="0.36666666666667092"/>
    <n v="28"/>
    <n v="0.18666666666666409"/>
    <n v="7"/>
    <n v="0.15555555555555509"/>
    <n v="13"/>
    <n v="0.43333333333333346"/>
    <n v="11"/>
    <n v="0.73333333333333339"/>
    <n v="1"/>
    <n v="0.10000000000000014"/>
    <n v="0"/>
    <x v="9"/>
  </r>
  <r>
    <s v="SHELL"/>
    <s v="DIWA3"/>
    <d v="2012-06-13T00:00:00"/>
    <s v="SIN"/>
    <s v="O500"/>
    <x v="144"/>
    <d v="2012-06-22T00:00:00"/>
    <n v="481525"/>
    <n v="100282"/>
    <n v="0"/>
    <n v="12.7"/>
    <n v="0"/>
    <n v="27.3"/>
    <n v="6.9"/>
    <n v="39"/>
    <m/>
    <n v="-1"/>
    <s v="Oscura"/>
    <n v="29.6"/>
    <n v="26.4"/>
    <n v="3.4"/>
    <n v="0"/>
    <n v="5.6"/>
    <n v="5.5"/>
    <n v="0.4"/>
    <n v="0.1"/>
    <n v="0"/>
    <n v="38.299999999999997"/>
    <n v="25.8"/>
    <n v="4.5999999999999996"/>
    <n v="30"/>
    <n v="0.10000000000000378"/>
    <n v="26"/>
    <n v="0.17333333333333079"/>
    <n v="6"/>
    <n v="0.13333333333333286"/>
    <n v="6"/>
    <n v="0.20000000000000018"/>
    <n v="3"/>
    <n v="0.20000000000000018"/>
    <n v="0"/>
    <n v="1.3877787807814457E-16"/>
    <n v="0"/>
    <x v="10"/>
  </r>
  <r>
    <s v="CASTROL"/>
    <s v="DIWA3"/>
    <d v="2013-03-02T00:00:00"/>
    <s v="SIN"/>
    <s v="O500"/>
    <x v="145"/>
    <d v="2016-02-16T00:00:00"/>
    <n v="839302"/>
    <n v="36218"/>
    <n v="0"/>
    <n v="7"/>
    <m/>
    <n v="10"/>
    <n v="7"/>
    <m/>
    <m/>
    <n v="0.02"/>
    <s v="Clara"/>
    <n v="43"/>
    <n v="65"/>
    <n v="1"/>
    <n v="0"/>
    <n v="10"/>
    <n v="5"/>
    <n v="1"/>
    <n v="0"/>
    <n v="0"/>
    <n v="39"/>
    <n v="8"/>
    <n v="1"/>
    <n v="43"/>
    <n v="0.14333333333333703"/>
    <n v="65"/>
    <n v="0.4333333333333303"/>
    <n v="10"/>
    <n v="0.22222222222222177"/>
    <n v="5"/>
    <n v="0.16666666666666685"/>
    <n v="1"/>
    <n v="6.666666666666686E-2"/>
    <n v="0"/>
    <n v="1.3877787807814457E-16"/>
    <n v="1"/>
    <x v="0"/>
  </r>
  <r>
    <s v="CASTROL"/>
    <s v="DIWA3"/>
    <d v="2013-03-02T00:00:00"/>
    <s v="SIN"/>
    <s v="O500"/>
    <x v="145"/>
    <d v="2015-08-27T00:00:00"/>
    <n v="819865"/>
    <n v="16781"/>
    <n v="0"/>
    <n v="3"/>
    <m/>
    <n v="9"/>
    <n v="7.1"/>
    <n v="36.299999999999997"/>
    <n v="1.1599999999999999"/>
    <n v="0"/>
    <m/>
    <n v="24"/>
    <n v="36"/>
    <n v="2"/>
    <n v="0"/>
    <n v="5"/>
    <n v="2"/>
    <n v="0"/>
    <n v="0"/>
    <n v="0"/>
    <n v="37"/>
    <n v="6"/>
    <n v="1"/>
    <n v="24"/>
    <n v="8.0000000000003818E-2"/>
    <n v="36"/>
    <n v="0.23999999999999733"/>
    <n v="5"/>
    <n v="0.11111111111111063"/>
    <n v="2"/>
    <n v="6.6666666666666874E-2"/>
    <n v="2"/>
    <n v="0.13333333333333353"/>
    <n v="0"/>
    <n v="1.3877787807814457E-16"/>
    <n v="0"/>
    <x v="1"/>
  </r>
  <r>
    <s v="SHELL"/>
    <s v="DIWA3"/>
    <d v="2013-03-02T00:00:00"/>
    <s v="SIN"/>
    <s v="O500"/>
    <x v="145"/>
    <d v="2015-02-23T00:00:00"/>
    <n v="752595"/>
    <n v="71119"/>
    <n v="0"/>
    <n v="4"/>
    <m/>
    <n v="3"/>
    <n v="5.9669999999999996"/>
    <n v="28.21"/>
    <n v="1.28"/>
    <n v="0.36"/>
    <m/>
    <n v="114"/>
    <n v="68"/>
    <n v="4"/>
    <n v="0"/>
    <n v="14"/>
    <n v="7"/>
    <n v="0"/>
    <m/>
    <n v="1"/>
    <n v="28"/>
    <n v="3"/>
    <n v="1"/>
    <n v="114"/>
    <n v="0.38000000000000433"/>
    <n v="68"/>
    <n v="0.45333333333333026"/>
    <n v="14"/>
    <n v="0.31111111111111062"/>
    <n v="7"/>
    <n v="0.2333333333333335"/>
    <n v="4"/>
    <n v="0.26666666666666683"/>
    <n v="0"/>
    <n v="1.3877787807814457E-16"/>
    <n v="0"/>
    <x v="2"/>
  </r>
  <r>
    <s v="CASTROL"/>
    <s v="DIWA3"/>
    <d v="2013-03-02T00:00:00"/>
    <s v="SIN"/>
    <s v="O500"/>
    <x v="145"/>
    <d v="2014-12-08T00:00:00"/>
    <n v="733453"/>
    <n v="51977"/>
    <n v="0"/>
    <n v="4"/>
    <m/>
    <n v="2"/>
    <n v="6.1"/>
    <m/>
    <m/>
    <n v="0.39"/>
    <m/>
    <n v="89"/>
    <n v="64"/>
    <n v="5"/>
    <n v="0"/>
    <n v="14"/>
    <n v="10"/>
    <n v="1"/>
    <n v="1"/>
    <n v="1"/>
    <n v="32"/>
    <n v="5"/>
    <n v="1"/>
    <n v="89"/>
    <n v="0.29666666666667046"/>
    <n v="64"/>
    <n v="0.42666666666666364"/>
    <n v="14"/>
    <n v="0.31111111111111062"/>
    <n v="10"/>
    <n v="0.33339999999999997"/>
    <n v="5"/>
    <n v="0.33333333333333348"/>
    <n v="0"/>
    <n v="1.3877787807814457E-16"/>
    <n v="0"/>
    <x v="3"/>
  </r>
  <r>
    <s v="CASTROL"/>
    <s v="DIWA3"/>
    <d v="2013-03-02T00:00:00"/>
    <s v="SIN"/>
    <s v="O500"/>
    <x v="145"/>
    <d v="2014-04-15T00:00:00"/>
    <n v="664310"/>
    <n v="32610"/>
    <n v="0"/>
    <n v="4"/>
    <m/>
    <n v="4"/>
    <n v="6.3"/>
    <s v=""/>
    <s v=""/>
    <n v="0.81"/>
    <s v=""/>
    <n v="91"/>
    <n v="64"/>
    <n v="5"/>
    <n v="0"/>
    <n v="16"/>
    <n v="8"/>
    <n v="0"/>
    <n v="0"/>
    <n v="1"/>
    <n v="32"/>
    <n v="6"/>
    <n v="1"/>
    <n v="91"/>
    <n v="0.30333333333333717"/>
    <n v="64"/>
    <n v="0.42666666666666364"/>
    <n v="16"/>
    <n v="0.35555555555555501"/>
    <n v="8"/>
    <n v="0.26666666666666683"/>
    <n v="5"/>
    <n v="0.33333333333333348"/>
    <n v="0"/>
    <n v="1.3877787807814457E-16"/>
    <n v="0"/>
    <x v="4"/>
  </r>
  <r>
    <s v="CASTROL"/>
    <s v="DIWA3"/>
    <d v="2013-03-02T00:00:00"/>
    <s v="SIN"/>
    <s v="O500"/>
    <x v="145"/>
    <d v="2014-04-04T00:00:00"/>
    <n v="660957"/>
    <n v="29257"/>
    <n v="0"/>
    <n v="4"/>
    <m/>
    <n v="4"/>
    <n v="6.4"/>
    <s v=""/>
    <s v=""/>
    <n v="0.8"/>
    <s v=""/>
    <n v="85"/>
    <n v="70"/>
    <n v="4"/>
    <n v="0"/>
    <n v="18"/>
    <n v="9"/>
    <n v="0"/>
    <n v="0"/>
    <n v="1"/>
    <n v="28"/>
    <n v="6"/>
    <n v="1"/>
    <n v="85"/>
    <n v="0.28333333333333705"/>
    <n v="70"/>
    <n v="0.46666666666666357"/>
    <n v="18"/>
    <n v="0.39999999999999941"/>
    <n v="9"/>
    <n v="0.30000000000000016"/>
    <n v="4"/>
    <n v="0.26666666666666683"/>
    <n v="0"/>
    <n v="1.3877787807814457E-16"/>
    <n v="0"/>
    <x v="5"/>
  </r>
  <r>
    <s v="CASTROL"/>
    <s v="DIWA3"/>
    <d v="2013-03-02T00:00:00"/>
    <s v="SIN"/>
    <s v="O500"/>
    <x v="145"/>
    <d v="2013-09-04T00:00:00"/>
    <n v="601616"/>
    <n v="153466"/>
    <n v="0"/>
    <n v="7"/>
    <n v="-1"/>
    <n v="14"/>
    <n v="7.1"/>
    <n v="36.9"/>
    <n v="0.1"/>
    <n v="0.1"/>
    <s v="Clara"/>
    <n v="171"/>
    <n v="120"/>
    <n v="10"/>
    <n v="1"/>
    <n v="20"/>
    <n v="11"/>
    <n v="0"/>
    <n v="1"/>
    <n v="-1"/>
    <n v="45"/>
    <n v="22"/>
    <n v="3"/>
    <n v="171"/>
    <n v="0.57000000000000439"/>
    <n v="120"/>
    <n v="0.79999999999999871"/>
    <n v="20"/>
    <n v="0.44444444444444381"/>
    <n v="11"/>
    <n v="0.36666666666666681"/>
    <n v="10"/>
    <n v="0.66666666666666674"/>
    <n v="1"/>
    <n v="0.10000000000000014"/>
    <n v="0"/>
    <x v="6"/>
  </r>
  <r>
    <s v="CASTROL"/>
    <s v="DIWA3"/>
    <d v="2013-03-02T00:00:00"/>
    <s v="SIN"/>
    <s v="O500"/>
    <x v="145"/>
    <d v="2013-04-24T00:00:00"/>
    <n v="567736"/>
    <n v="119586"/>
    <n v="0"/>
    <n v="4.0999999999999996"/>
    <n v="0"/>
    <n v="24.6"/>
    <n v="6.9"/>
    <n v="37.200000000000003"/>
    <m/>
    <n v="-1"/>
    <s v="Oscura"/>
    <n v="118.1"/>
    <n v="77.400000000000006"/>
    <n v="9.8000000000000007"/>
    <n v="5.3"/>
    <n v="16.399999999999999"/>
    <n v="27"/>
    <n v="0.9"/>
    <n v="0"/>
    <n v="0"/>
    <n v="79.2"/>
    <n v="30.2"/>
    <n v="1.5"/>
    <n v="118"/>
    <n v="0.39333333333333775"/>
    <n v="77"/>
    <n v="0.5133333333333302"/>
    <n v="16"/>
    <n v="0.35555555555555501"/>
    <n v="27"/>
    <n v="0.9"/>
    <n v="10"/>
    <n v="0.66666666666666674"/>
    <n v="5"/>
    <n v="0.50000000000000011"/>
    <n v="0"/>
    <x v="7"/>
  </r>
  <r>
    <s v="SHELL"/>
    <s v="DIWA3"/>
    <d v="2013-03-02T00:00:00"/>
    <s v="CON"/>
    <s v="O500"/>
    <x v="145"/>
    <d v="2012-12-07T00:00:00"/>
    <n v="514997"/>
    <n v="150300"/>
    <n v="0"/>
    <n v="0"/>
    <n v="0"/>
    <n v="4.5999999999999996"/>
    <n v="7.2"/>
    <n v="41.9"/>
    <m/>
    <n v="-1"/>
    <s v="Oscura"/>
    <n v="61.4"/>
    <n v="3.1"/>
    <n v="17"/>
    <n v="1.3"/>
    <n v="5.2"/>
    <n v="15.1"/>
    <n v="0.8"/>
    <n v="1.6"/>
    <n v="0"/>
    <n v="19.399999999999999"/>
    <n v="21.5"/>
    <n v="0.4"/>
    <n v="61"/>
    <n v="0.20333333333333692"/>
    <n v="3"/>
    <n v="1.999999999999752E-2"/>
    <n v="5"/>
    <n v="0.11111111111111063"/>
    <n v="15"/>
    <n v="0.50000000000000011"/>
    <n v="17"/>
    <n v="1"/>
    <n v="1"/>
    <n v="0.10000000000000014"/>
    <n v="0"/>
    <x v="8"/>
  </r>
  <r>
    <s v="CASTROL"/>
    <s v="DIWA3"/>
    <d v="2011-11-06T00:00:00"/>
    <s v="SIN"/>
    <s v="O500"/>
    <x v="146"/>
    <d v="2016-03-09T00:00:00"/>
    <n v="883704"/>
    <n v="40421"/>
    <n v="0"/>
    <n v="2"/>
    <m/>
    <n v="1"/>
    <n v="7.2"/>
    <m/>
    <m/>
    <n v="0"/>
    <s v="Clara"/>
    <n v="39"/>
    <n v="23"/>
    <n v="5"/>
    <n v="0"/>
    <n v="5"/>
    <n v="5"/>
    <n v="0"/>
    <n v="0"/>
    <n v="0"/>
    <n v="28"/>
    <n v="2"/>
    <n v="0"/>
    <n v="39"/>
    <n v="0.13000000000000372"/>
    <n v="23"/>
    <n v="0.15333333333333082"/>
    <n v="5"/>
    <n v="0.11111111111111063"/>
    <n v="5"/>
    <n v="0.16666666666666685"/>
    <n v="5"/>
    <n v="0.33333333333333348"/>
    <n v="0"/>
    <n v="1.3877787807814457E-16"/>
    <n v="1"/>
    <x v="0"/>
  </r>
  <r>
    <m/>
    <s v="DIWA3"/>
    <d v="2011-11-06T00:00:00"/>
    <s v="SIN"/>
    <s v="O500"/>
    <x v="146"/>
    <d v="2015-10-30T00:00:00"/>
    <n v="843395"/>
    <n v="88768"/>
    <n v="0"/>
    <n v="4"/>
    <m/>
    <n v="3"/>
    <n v="6.2"/>
    <m/>
    <m/>
    <n v="0.86"/>
    <m/>
    <n v="122"/>
    <n v="83"/>
    <n v="26"/>
    <n v="0"/>
    <n v="16"/>
    <n v="13"/>
    <n v="0"/>
    <n v="0"/>
    <n v="1"/>
    <n v="37"/>
    <n v="4"/>
    <n v="1"/>
    <n v="122"/>
    <n v="0.40666666666667117"/>
    <n v="83"/>
    <n v="0.55333333333333046"/>
    <n v="16"/>
    <n v="0.35555555555555501"/>
    <n v="13"/>
    <n v="0.43333333333333346"/>
    <n v="26"/>
    <n v="1"/>
    <n v="0"/>
    <n v="1.3877787807814457E-16"/>
    <n v="0"/>
    <x v="1"/>
  </r>
  <r>
    <m/>
    <s v="DIWA3"/>
    <d v="2011-11-06T00:00:00"/>
    <s v="SIN"/>
    <s v="O500"/>
    <x v="146"/>
    <d v="2015-06-06T00:00:00"/>
    <n v="804241"/>
    <n v="49614"/>
    <n v="0"/>
    <n v="3"/>
    <m/>
    <n v="3"/>
    <n v="6.1"/>
    <m/>
    <m/>
    <n v="0.34"/>
    <m/>
    <n v="85"/>
    <n v="52"/>
    <n v="43"/>
    <n v="0"/>
    <n v="6"/>
    <n v="10"/>
    <n v="0"/>
    <n v="0"/>
    <n v="0"/>
    <n v="40"/>
    <n v="5"/>
    <n v="1"/>
    <n v="85"/>
    <n v="0.28333333333333705"/>
    <n v="52"/>
    <n v="0.34666666666666379"/>
    <n v="6"/>
    <n v="0.13333333333333286"/>
    <n v="10"/>
    <n v="0.33339999999999997"/>
    <n v="43"/>
    <n v="1"/>
    <n v="0"/>
    <n v="1.3877787807814457E-16"/>
    <n v="0"/>
    <x v="2"/>
  </r>
  <r>
    <s v="CASTROL"/>
    <s v="DIWA3"/>
    <d v="2011-11-06T00:00:00"/>
    <s v="SIN"/>
    <s v="O500"/>
    <x v="146"/>
    <d v="2015-02-19T00:00:00"/>
    <n v="752461"/>
    <n v="65878"/>
    <n v="0"/>
    <n v="5"/>
    <m/>
    <n v="2"/>
    <n v="6.3280000000000003"/>
    <n v="29.6"/>
    <n v="1.31"/>
    <n v="0.38"/>
    <m/>
    <n v="44"/>
    <n v="33"/>
    <n v="5"/>
    <n v="0"/>
    <n v="4"/>
    <n v="4"/>
    <n v="0"/>
    <m/>
    <n v="0"/>
    <n v="29"/>
    <n v="1"/>
    <n v="0"/>
    <n v="44"/>
    <n v="0.14666666666667036"/>
    <n v="33"/>
    <n v="0.21999999999999736"/>
    <n v="4"/>
    <n v="8.8888888888888407E-2"/>
    <n v="4"/>
    <n v="0.13333333333333353"/>
    <n v="5"/>
    <n v="0.33333333333333348"/>
    <n v="0"/>
    <n v="1.3877787807814457E-16"/>
    <n v="0"/>
    <x v="3"/>
  </r>
  <r>
    <s v="CASTROL"/>
    <s v="DIWA3"/>
    <d v="2011-11-06T00:00:00"/>
    <s v="SIN"/>
    <s v="O500"/>
    <x v="146"/>
    <d v="2014-12-08T00:00:00"/>
    <n v="734241"/>
    <n v="47638"/>
    <n v="0"/>
    <n v="2"/>
    <m/>
    <n v="1"/>
    <n v="6"/>
    <m/>
    <m/>
    <n v="0.14000000000000001"/>
    <m/>
    <n v="54"/>
    <n v="35"/>
    <n v="3"/>
    <n v="0"/>
    <n v="4"/>
    <n v="7"/>
    <n v="0"/>
    <n v="0"/>
    <n v="1"/>
    <n v="26"/>
    <n v="2"/>
    <n v="0"/>
    <n v="54"/>
    <n v="0.18000000000000363"/>
    <n v="35"/>
    <n v="0.23333333333333067"/>
    <n v="4"/>
    <n v="8.8888888888888407E-2"/>
    <n v="7"/>
    <n v="0.2333333333333335"/>
    <n v="3"/>
    <n v="0.20000000000000018"/>
    <n v="0"/>
    <n v="1.3877787807814457E-16"/>
    <n v="0"/>
    <x v="4"/>
  </r>
  <r>
    <s v="CASTROL"/>
    <s v="DIWA3"/>
    <d v="2011-11-06T00:00:00"/>
    <s v="SIN"/>
    <s v="O500"/>
    <x v="146"/>
    <d v="2014-05-30T00:00:00"/>
    <n v="666891"/>
    <n v="30867"/>
    <n v="0"/>
    <n v="6"/>
    <m/>
    <n v="4"/>
    <n v="6.2"/>
    <m/>
    <m/>
    <n v="0.76"/>
    <m/>
    <n v="71"/>
    <n v="37"/>
    <n v="3"/>
    <n v="0"/>
    <n v="8"/>
    <n v="9"/>
    <n v="0"/>
    <n v="0"/>
    <n v="0"/>
    <n v="38"/>
    <n v="4"/>
    <n v="1"/>
    <n v="71"/>
    <n v="0.23666666666667019"/>
    <n v="37"/>
    <n v="0.24666666666666398"/>
    <n v="8"/>
    <n v="0.17777777777777731"/>
    <n v="9"/>
    <n v="0.30000000000000016"/>
    <n v="3"/>
    <n v="0.20000000000000018"/>
    <n v="0"/>
    <n v="1.3877787807814457E-16"/>
    <n v="0"/>
    <x v="5"/>
  </r>
  <r>
    <s v="CASTROL"/>
    <s v="DIWA3"/>
    <d v="2011-11-06T00:00:00"/>
    <s v="SIN"/>
    <s v="O500"/>
    <x v="146"/>
    <d v="2014-01-16T00:00:00"/>
    <n v="636024"/>
    <n v="59543"/>
    <n v="0"/>
    <n v="4"/>
    <m/>
    <n v="9"/>
    <n v="7.1"/>
    <n v="36.5"/>
    <n v="1"/>
    <n v="0"/>
    <s v="Clara"/>
    <n v="73"/>
    <n v="41"/>
    <n v="3"/>
    <n v="0"/>
    <n v="8"/>
    <n v="5"/>
    <n v="0"/>
    <n v="0"/>
    <n v="0"/>
    <n v="30"/>
    <n v="10"/>
    <n v="1"/>
    <n v="73"/>
    <n v="0.24333333333333684"/>
    <n v="41"/>
    <n v="0.2733333333333306"/>
    <n v="8"/>
    <n v="0.17777777777777731"/>
    <n v="5"/>
    <n v="0.16666666666666685"/>
    <n v="3"/>
    <n v="0.20000000000000018"/>
    <n v="0"/>
    <n v="1.3877787807814457E-16"/>
    <n v="0"/>
    <x v="6"/>
  </r>
  <r>
    <s v="CASTROL"/>
    <s v="DIWA3"/>
    <d v="2011-11-06T00:00:00"/>
    <s v="SIN"/>
    <s v="O500"/>
    <x v="146"/>
    <d v="2013-10-04T00:00:00"/>
    <n v="605538"/>
    <n v="29057"/>
    <n v="0"/>
    <n v="4"/>
    <n v="0"/>
    <n v="8"/>
    <n v="7"/>
    <n v="36.700000000000003"/>
    <n v="0.3"/>
    <n v="0"/>
    <s v="Clara"/>
    <n v="43"/>
    <n v="25"/>
    <n v="3"/>
    <n v="0"/>
    <n v="5"/>
    <n v="4"/>
    <n v="0"/>
    <n v="0"/>
    <n v="0"/>
    <n v="32"/>
    <n v="9"/>
    <n v="2"/>
    <n v="43"/>
    <n v="0.14333333333333703"/>
    <n v="25"/>
    <n v="0.16666666666666413"/>
    <n v="5"/>
    <n v="0.11111111111111063"/>
    <n v="4"/>
    <n v="0.13333333333333353"/>
    <n v="3"/>
    <n v="0.20000000000000018"/>
    <n v="0"/>
    <n v="1.3877787807814457E-16"/>
    <n v="0"/>
    <x v="7"/>
  </r>
  <r>
    <s v="CASTROL"/>
    <s v="DIWA3"/>
    <d v="2011-11-06T00:00:00"/>
    <s v="SIN"/>
    <s v="O500"/>
    <x v="146"/>
    <d v="2013-03-30T00:00:00"/>
    <n v="546204"/>
    <n v="119492"/>
    <n v="0"/>
    <n v="2"/>
    <n v="0"/>
    <n v="15.8"/>
    <n v="7.1"/>
    <n v="37.5"/>
    <m/>
    <n v="-1"/>
    <s v="Oscura"/>
    <n v="205.7"/>
    <n v="83.9"/>
    <n v="9.6999999999999993"/>
    <n v="1.9"/>
    <n v="17.7"/>
    <n v="36.5"/>
    <n v="1.1000000000000001"/>
    <n v="0"/>
    <n v="0"/>
    <n v="172.3"/>
    <n v="55.2"/>
    <n v="0.9"/>
    <n v="206"/>
    <n v="0.68666666666666987"/>
    <n v="84"/>
    <n v="0.55999999999999717"/>
    <n v="18"/>
    <n v="0.39999999999999941"/>
    <n v="37"/>
    <n v="1"/>
    <n v="10"/>
    <n v="0.66666666666666674"/>
    <n v="2"/>
    <n v="0.20000000000000015"/>
    <n v="0"/>
    <x v="8"/>
  </r>
  <r>
    <s v="SHELL"/>
    <s v="DIWA3"/>
    <d v="2011-11-06T00:00:00"/>
    <s v="SIN"/>
    <s v="O500"/>
    <x v="146"/>
    <d v="2012-12-21T00:00:00"/>
    <n v="532369"/>
    <n v="84218"/>
    <n v="0"/>
    <n v="0"/>
    <n v="0"/>
    <n v="25.6"/>
    <n v="6.6"/>
    <n v="20"/>
    <m/>
    <n v="-1"/>
    <s v="Oscura"/>
    <n v="74.2"/>
    <n v="0.8"/>
    <n v="6.1"/>
    <n v="1.2"/>
    <n v="0"/>
    <n v="21.7"/>
    <n v="1.2"/>
    <n v="0"/>
    <n v="0"/>
    <n v="107.3"/>
    <n v="32.4"/>
    <n v="2.2999999999999998"/>
    <n v="74"/>
    <n v="0.24666666666667017"/>
    <n v="1"/>
    <n v="6.6666666666641847E-3"/>
    <n v="0"/>
    <n v="-4.9266146717741321E-16"/>
    <n v="22"/>
    <n v="0.73333333333333339"/>
    <n v="6"/>
    <n v="0.40000000000000013"/>
    <n v="1"/>
    <n v="0.10000000000000014"/>
    <n v="0"/>
    <x v="9"/>
  </r>
  <r>
    <s v="CASTROL"/>
    <s v="DIWA3"/>
    <d v="2011-11-06T00:00:00"/>
    <s v="SIN"/>
    <s v="O500"/>
    <x v="146"/>
    <d v="2012-12-14T00:00:00"/>
    <n v="516468"/>
    <n v="89756"/>
    <n v="0"/>
    <n v="0"/>
    <n v="0"/>
    <n v="15.2"/>
    <n v="7"/>
    <n v="38.799999999999997"/>
    <m/>
    <n v="-1"/>
    <s v="Oscura"/>
    <n v="0"/>
    <n v="1.2"/>
    <n v="9"/>
    <n v="5"/>
    <n v="0"/>
    <n v="41.2"/>
    <n v="1.3"/>
    <n v="0"/>
    <n v="0"/>
    <n v="560.5"/>
    <n v="19.100000000000001"/>
    <n v="0.5"/>
    <n v="0"/>
    <n v="3.8380756905986857E-15"/>
    <n v="1"/>
    <n v="6.6666666666641847E-3"/>
    <n v="0"/>
    <n v="-4.9266146717741321E-16"/>
    <n v="41"/>
    <n v="1"/>
    <n v="9"/>
    <n v="0.60000000000000009"/>
    <n v="5"/>
    <n v="0.50000000000000011"/>
    <n v="0"/>
    <x v="10"/>
  </r>
  <r>
    <s v="Shell ATF VM"/>
    <s v="DIWA3"/>
    <d v="2011-11-06T00:00:00"/>
    <s v="SIN"/>
    <s v="O500"/>
    <x v="146"/>
    <d v="2012-08-28T00:00:00"/>
    <n v="485878"/>
    <n v="59166"/>
    <n v="0"/>
    <n v="0"/>
    <n v="0"/>
    <n v="7.2"/>
    <n v="7"/>
    <n v="38.1"/>
    <m/>
    <n v="-1"/>
    <s v="Oscura"/>
    <n v="125.9"/>
    <n v="48.3"/>
    <n v="8.5"/>
    <n v="3.6"/>
    <n v="10.8"/>
    <n v="24.4"/>
    <n v="1"/>
    <n v="1.6"/>
    <n v="0"/>
    <n v="471.7"/>
    <n v="60.2"/>
    <n v="11.6"/>
    <n v="126"/>
    <n v="0.42000000000000459"/>
    <n v="48"/>
    <n v="0.31999999999999718"/>
    <n v="11"/>
    <n v="0.24444444444444399"/>
    <n v="24"/>
    <n v="0.8"/>
    <n v="9"/>
    <n v="0.60000000000000009"/>
    <n v="4"/>
    <n v="0.40000000000000013"/>
    <n v="0"/>
    <x v="11"/>
  </r>
  <r>
    <s v="SHELL"/>
    <s v="DIWA3"/>
    <d v="2011-11-06T00:00:00"/>
    <s v="SIN"/>
    <s v="O500"/>
    <x v="146"/>
    <d v="2012-07-18T00:00:00"/>
    <n v="486391"/>
    <n v="149791"/>
    <n v="0"/>
    <n v="0"/>
    <n v="0"/>
    <n v="17"/>
    <n v="6.8"/>
    <n v="36.4"/>
    <m/>
    <n v="-1"/>
    <s v="Oscura"/>
    <n v="65.3"/>
    <n v="50.5"/>
    <n v="9.9"/>
    <n v="0"/>
    <n v="12.4"/>
    <n v="17.899999999999999"/>
    <n v="1.1000000000000001"/>
    <n v="0"/>
    <n v="0"/>
    <n v="152.30000000000001"/>
    <n v="36.4"/>
    <n v="3"/>
    <n v="65"/>
    <n v="0.21666666666667023"/>
    <n v="51"/>
    <n v="0.33999999999999714"/>
    <n v="12"/>
    <n v="0.26666666666666622"/>
    <n v="18"/>
    <n v="0.60000000000000009"/>
    <n v="10"/>
    <n v="0.66666666666666674"/>
    <n v="0"/>
    <n v="1.3877787807814457E-16"/>
    <n v="0"/>
    <x v="12"/>
  </r>
  <r>
    <s v="CASTROL"/>
    <s v="DIWA3"/>
    <d v="2014-12-29T00:00:00"/>
    <s v="SIN"/>
    <s v="O500"/>
    <x v="147"/>
    <d v="2016-02-17T00:00:00"/>
    <n v="850641"/>
    <n v="26394"/>
    <n v="0"/>
    <n v="6"/>
    <m/>
    <n v="21"/>
    <n v="7.1"/>
    <m/>
    <m/>
    <n v="0.02"/>
    <s v="Clara"/>
    <n v="59"/>
    <n v="65"/>
    <n v="0"/>
    <n v="0"/>
    <n v="7"/>
    <n v="8"/>
    <n v="1"/>
    <n v="0"/>
    <n v="0"/>
    <n v="35"/>
    <n v="5"/>
    <n v="1"/>
    <n v="59"/>
    <n v="0.19666666666667026"/>
    <n v="65"/>
    <n v="0.4333333333333303"/>
    <n v="7"/>
    <n v="0.15555555555555509"/>
    <n v="8"/>
    <n v="0.26666666666666683"/>
    <n v="0"/>
    <n v="1.9428902930940239E-16"/>
    <n v="0"/>
    <n v="1.3877787807814457E-16"/>
    <n v="1"/>
    <x v="0"/>
  </r>
  <r>
    <m/>
    <s v="DIWA3"/>
    <d v="2014-12-29T00:00:00"/>
    <s v="SIN"/>
    <s v="O500"/>
    <x v="147"/>
    <d v="2015-10-06T00:00:00"/>
    <n v="819596"/>
    <n v="48045"/>
    <n v="0"/>
    <n v="22"/>
    <m/>
    <n v="4"/>
    <n v="5.9"/>
    <m/>
    <m/>
    <n v="7.0000000000000007E-2"/>
    <m/>
    <n v="223"/>
    <n v="94"/>
    <n v="19"/>
    <n v="1"/>
    <n v="23"/>
    <n v="21"/>
    <n v="1"/>
    <n v="2"/>
    <n v="2"/>
    <n v="70"/>
    <n v="15"/>
    <n v="3"/>
    <n v="223"/>
    <n v="0.74333333333333595"/>
    <n v="94"/>
    <n v="0.62666666666666426"/>
    <n v="23"/>
    <n v="0.51111111111111041"/>
    <n v="21"/>
    <n v="0.70000000000000007"/>
    <n v="19"/>
    <n v="1"/>
    <n v="1"/>
    <n v="0.10000000000000014"/>
    <n v="0"/>
    <x v="1"/>
  </r>
  <r>
    <s v="SHELL"/>
    <s v="DIWA3"/>
    <d v="2014-12-29T00:00:00"/>
    <s v="SIN"/>
    <s v="O500"/>
    <x v="147"/>
    <d v="2015-02-23T00:00:00"/>
    <n v="768502"/>
    <n v="52544"/>
    <n v="0"/>
    <n v="8"/>
    <m/>
    <n v="2"/>
    <n v="5.9020000000000001"/>
    <n v="27.82"/>
    <n v="1.28"/>
    <n v="0.21"/>
    <m/>
    <n v="100"/>
    <n v="64"/>
    <n v="2"/>
    <n v="0"/>
    <n v="6"/>
    <n v="12"/>
    <n v="0"/>
    <m/>
    <n v="0"/>
    <n v="38"/>
    <n v="4"/>
    <n v="0"/>
    <n v="100"/>
    <n v="0.33333333333333737"/>
    <n v="64"/>
    <n v="0.42666666666666364"/>
    <n v="6"/>
    <n v="0.13333333333333286"/>
    <n v="12"/>
    <n v="0.40000000000000013"/>
    <n v="2"/>
    <n v="0.13333333333333353"/>
    <n v="0"/>
    <n v="1.3877787807814457E-16"/>
    <n v="0"/>
    <x v="2"/>
  </r>
  <r>
    <s v="CASTROL"/>
    <s v="DIWA3"/>
    <d v="2014-12-29T00:00:00"/>
    <s v="SIN"/>
    <s v="O500"/>
    <x v="147"/>
    <d v="2015-02-03T00:00:00"/>
    <n v="762372"/>
    <n v="46414"/>
    <n v="0"/>
    <n v="2"/>
    <m/>
    <n v="2"/>
    <n v="5.8"/>
    <m/>
    <m/>
    <n v="0.25"/>
    <m/>
    <n v="96"/>
    <n v="31"/>
    <n v="2"/>
    <n v="0"/>
    <n v="5"/>
    <n v="12"/>
    <n v="0"/>
    <n v="0"/>
    <n v="0"/>
    <n v="29"/>
    <n v="4"/>
    <n v="0"/>
    <n v="96"/>
    <n v="0.32000000000000395"/>
    <n v="31"/>
    <n v="0.20666666666666406"/>
    <n v="5"/>
    <n v="0.11111111111111063"/>
    <n v="12"/>
    <n v="0.40000000000000013"/>
    <n v="2"/>
    <n v="0.13333333333333353"/>
    <n v="0"/>
    <n v="1.3877787807814457E-16"/>
    <n v="0"/>
    <x v="3"/>
  </r>
  <r>
    <s v="CASTROL"/>
    <s v="DIWA3"/>
    <d v="2014-12-29T00:00:00"/>
    <s v="CON"/>
    <s v="O500"/>
    <x v="147"/>
    <d v="2014-12-18T00:00:00"/>
    <n v="749451"/>
    <n v="33493"/>
    <n v="0"/>
    <n v="3"/>
    <m/>
    <n v="2"/>
    <n v="6"/>
    <m/>
    <m/>
    <n v="0.27"/>
    <m/>
    <n v="109"/>
    <n v="32"/>
    <n v="3"/>
    <n v="0"/>
    <n v="5"/>
    <n v="12"/>
    <n v="0"/>
    <n v="0"/>
    <n v="0"/>
    <n v="41"/>
    <n v="5"/>
    <n v="0"/>
    <n v="109"/>
    <n v="0.36333333333333756"/>
    <n v="32"/>
    <n v="0.21333333333333071"/>
    <n v="5"/>
    <n v="0.11111111111111063"/>
    <n v="12"/>
    <n v="0.40000000000000013"/>
    <n v="3"/>
    <n v="0.20000000000000018"/>
    <n v="0"/>
    <n v="1.3877787807814457E-16"/>
    <n v="0"/>
    <x v="4"/>
  </r>
  <r>
    <s v="CASTROL"/>
    <s v="DIWA3"/>
    <d v="2014-12-29T00:00:00"/>
    <s v="CON"/>
    <s v="O500"/>
    <x v="147"/>
    <d v="2014-08-02T00:00:00"/>
    <n v="709743"/>
    <n v="108366"/>
    <n v="0"/>
    <n v="2"/>
    <m/>
    <n v="1"/>
    <n v="6.5"/>
    <n v="31.2"/>
    <n v="1.47"/>
    <n v="0.03"/>
    <m/>
    <n v="37"/>
    <n v="28"/>
    <n v="1"/>
    <n v="0"/>
    <n v="3"/>
    <n v="4"/>
    <n v="0"/>
    <n v="0"/>
    <n v="0"/>
    <n v="30"/>
    <n v="2"/>
    <n v="1"/>
    <n v="37"/>
    <n v="0.12333333333333707"/>
    <n v="28"/>
    <n v="0.18666666666666409"/>
    <n v="3"/>
    <n v="6.666666666666618E-2"/>
    <n v="4"/>
    <n v="0.13333333333333353"/>
    <n v="1"/>
    <n v="6.666666666666686E-2"/>
    <n v="0"/>
    <n v="1.3877787807814457E-16"/>
    <n v="0"/>
    <x v="5"/>
  </r>
  <r>
    <s v="CASTROL"/>
    <s v="DIWA3"/>
    <d v="2014-12-29T00:00:00"/>
    <s v="CON"/>
    <s v="O500"/>
    <x v="147"/>
    <d v="2014-03-27T00:00:00"/>
    <n v="673550"/>
    <n v="72173"/>
    <n v="0"/>
    <n v="3"/>
    <m/>
    <n v="15"/>
    <n v="7.2"/>
    <n v="37.700000000000003"/>
    <n v="0.35"/>
    <n v="0.05"/>
    <s v=""/>
    <n v="248"/>
    <n v="87"/>
    <n v="3"/>
    <n v="0"/>
    <n v="12"/>
    <n v="16"/>
    <n v="1"/>
    <n v="1"/>
    <n v="1"/>
    <n v="90"/>
    <n v="48"/>
    <n v="2"/>
    <n v="248"/>
    <n v="0.82666666666666844"/>
    <n v="87"/>
    <n v="0.5799999999999973"/>
    <n v="12"/>
    <n v="0.26666666666666622"/>
    <n v="16"/>
    <n v="0.53333333333333344"/>
    <n v="3"/>
    <n v="0.20000000000000018"/>
    <n v="0"/>
    <n v="1.3877787807814457E-16"/>
    <n v="0"/>
    <x v="6"/>
  </r>
  <r>
    <s v="CASTROL"/>
    <s v="DIWA3"/>
    <d v="2014-12-29T00:00:00"/>
    <s v="CON"/>
    <s v="O500"/>
    <x v="147"/>
    <d v="2013-11-12T00:00:00"/>
    <n v="633942"/>
    <n v="32565"/>
    <n v="0"/>
    <n v="3"/>
    <n v="0"/>
    <n v="12"/>
    <n v="7.1"/>
    <n v="36.200000000000003"/>
    <n v="0.9"/>
    <n v="0.1"/>
    <s v="Clara"/>
    <n v="49"/>
    <n v="39"/>
    <n v="2"/>
    <n v="0"/>
    <n v="7"/>
    <n v="7"/>
    <n v="0"/>
    <n v="0"/>
    <n v="0"/>
    <n v="25"/>
    <n v="5"/>
    <n v="1"/>
    <n v="49"/>
    <n v="0.16333333333333699"/>
    <n v="39"/>
    <n v="0.25999999999999729"/>
    <n v="7"/>
    <n v="0.15555555555555509"/>
    <n v="7"/>
    <n v="0.2333333333333335"/>
    <n v="2"/>
    <n v="0.13333333333333353"/>
    <n v="0"/>
    <n v="1.3877787807814457E-16"/>
    <n v="0"/>
    <x v="7"/>
  </r>
  <r>
    <s v="CASTROL"/>
    <s v="DIWA3"/>
    <d v="2014-12-29T00:00:00"/>
    <s v="CON"/>
    <s v="O500"/>
    <x v="147"/>
    <d v="2013-02-26T00:00:00"/>
    <n v="566487"/>
    <n v="93058"/>
    <n v="0"/>
    <n v="3"/>
    <n v="0"/>
    <n v="-1"/>
    <n v="7.2"/>
    <n v="37.4"/>
    <m/>
    <n v="-1"/>
    <s v="Oscura"/>
    <n v="356"/>
    <n v="93"/>
    <n v="21"/>
    <n v="0"/>
    <n v="23"/>
    <n v="24"/>
    <n v="-1"/>
    <n v="-1"/>
    <n v="-1"/>
    <n v="-1"/>
    <n v="-1"/>
    <n v="-1"/>
    <n v="356"/>
    <n v="1.3"/>
    <n v="93"/>
    <n v="0.62"/>
    <n v="23"/>
    <n v="0.51111111111111041"/>
    <n v="24"/>
    <n v="0.8"/>
    <n v="21"/>
    <n v="1"/>
    <n v="0"/>
    <n v="1.3877787807814457E-16"/>
    <n v="0"/>
    <x v="8"/>
  </r>
  <r>
    <s v="CASTROL"/>
    <s v="DIWA3"/>
    <d v="2014-12-29T00:00:00"/>
    <s v="CON"/>
    <s v="O500"/>
    <x v="147"/>
    <d v="2012-12-17T00:00:00"/>
    <n v="545857"/>
    <n v="151591"/>
    <n v="0"/>
    <n v="0"/>
    <n v="0"/>
    <n v="26.7"/>
    <n v="7"/>
    <n v="39.9"/>
    <m/>
    <n v="-1"/>
    <s v="Oscura"/>
    <n v="0"/>
    <n v="0.8"/>
    <n v="11.1"/>
    <n v="2.2000000000000002"/>
    <n v="0"/>
    <n v="32.1"/>
    <n v="0.7"/>
    <n v="0"/>
    <n v="0"/>
    <n v="77.8"/>
    <n v="11.7"/>
    <n v="4.4000000000000004"/>
    <n v="0"/>
    <n v="3.8380756905986857E-15"/>
    <n v="1"/>
    <n v="6.6666666666641847E-3"/>
    <n v="0"/>
    <n v="-4.9266146717741321E-16"/>
    <n v="32"/>
    <n v="1"/>
    <n v="11"/>
    <n v="0.73333333333333339"/>
    <n v="2"/>
    <n v="0.20000000000000015"/>
    <n v="0"/>
    <x v="9"/>
  </r>
  <r>
    <m/>
    <s v="DIWA3"/>
    <d v="2011-11-13T00:00:00"/>
    <s v="SIN"/>
    <s v="O500"/>
    <x v="148"/>
    <d v="2015-11-16T00:00:00"/>
    <n v="843287"/>
    <n v="80741"/>
    <n v="0"/>
    <n v="6"/>
    <m/>
    <n v="3"/>
    <n v="6"/>
    <m/>
    <m/>
    <n v="0.41"/>
    <m/>
    <n v="62"/>
    <n v="102"/>
    <n v="20"/>
    <n v="0"/>
    <n v="10"/>
    <n v="6"/>
    <n v="0"/>
    <n v="1"/>
    <n v="0"/>
    <n v="37"/>
    <n v="9"/>
    <n v="1"/>
    <n v="62"/>
    <n v="0.20666666666667025"/>
    <n v="102"/>
    <n v="0.67999999999999794"/>
    <n v="10"/>
    <n v="0.22222222222222177"/>
    <n v="6"/>
    <n v="0.20000000000000018"/>
    <n v="20"/>
    <n v="1"/>
    <n v="0"/>
    <n v="1.3877787807814457E-16"/>
    <n v="1"/>
    <x v="0"/>
  </r>
  <r>
    <m/>
    <s v="DIWA3"/>
    <d v="2011-11-13T00:00:00"/>
    <s v="SIN"/>
    <s v="O500"/>
    <x v="148"/>
    <d v="2015-06-12T00:00:00"/>
    <n v="814726"/>
    <n v="52180"/>
    <n v="0"/>
    <n v="2"/>
    <m/>
    <n v="3"/>
    <n v="6.3"/>
    <m/>
    <m/>
    <n v="0.52"/>
    <m/>
    <n v="53"/>
    <n v="58"/>
    <n v="31"/>
    <n v="0"/>
    <n v="6"/>
    <n v="5"/>
    <n v="1"/>
    <n v="0"/>
    <n v="0"/>
    <n v="39"/>
    <n v="5"/>
    <n v="1"/>
    <n v="53"/>
    <n v="0.1766666666666703"/>
    <n v="58"/>
    <n v="0.38666666666666372"/>
    <n v="6"/>
    <n v="0.13333333333333286"/>
    <n v="5"/>
    <n v="0.16666666666666685"/>
    <n v="31"/>
    <n v="1"/>
    <n v="0"/>
    <n v="1.3877787807814457E-16"/>
    <n v="0"/>
    <x v="1"/>
  </r>
  <r>
    <m/>
    <s v="DIWA3"/>
    <d v="2011-11-13T00:00:00"/>
    <s v="SIN"/>
    <s v="O500"/>
    <x v="148"/>
    <d v="2015-05-05T00:00:00"/>
    <n v="804109"/>
    <n v="41563"/>
    <n v="0"/>
    <n v="2"/>
    <m/>
    <n v="2"/>
    <n v="6.3"/>
    <m/>
    <m/>
    <n v="0.52"/>
    <m/>
    <n v="56"/>
    <n v="52"/>
    <n v="33"/>
    <n v="0"/>
    <n v="5"/>
    <n v="6"/>
    <n v="0"/>
    <n v="0"/>
    <n v="0"/>
    <n v="53"/>
    <n v="6"/>
    <n v="1"/>
    <n v="56"/>
    <n v="0.18666666666667028"/>
    <n v="52"/>
    <n v="0.34666666666666379"/>
    <n v="5"/>
    <n v="0.11111111111111063"/>
    <n v="6"/>
    <n v="0.20000000000000018"/>
    <n v="33"/>
    <n v="1"/>
    <n v="0"/>
    <n v="1.3877787807814457E-16"/>
    <n v="0"/>
    <x v="2"/>
  </r>
  <r>
    <s v="Shell ATF VM"/>
    <s v="DIWA3"/>
    <d v="2011-11-13T00:00:00"/>
    <s v="SIN"/>
    <s v="O500"/>
    <x v="148"/>
    <d v="2015-02-24T00:00:00"/>
    <n v="494280"/>
    <n v="73646"/>
    <n v="0"/>
    <n v="3"/>
    <m/>
    <n v="5"/>
    <n v="5.8860000000000001"/>
    <n v="27.69"/>
    <n v="1.3"/>
    <n v="0.53"/>
    <m/>
    <n v="99"/>
    <n v="62"/>
    <n v="4"/>
    <n v="0"/>
    <n v="7"/>
    <n v="9"/>
    <n v="0"/>
    <m/>
    <n v="0"/>
    <n v="30"/>
    <n v="4"/>
    <n v="0"/>
    <n v="99"/>
    <n v="0.33000000000000401"/>
    <n v="62"/>
    <n v="0.41333333333333033"/>
    <n v="7"/>
    <n v="0.15555555555555509"/>
    <n v="9"/>
    <n v="0.30000000000000016"/>
    <n v="4"/>
    <n v="0.26666666666666683"/>
    <n v="0"/>
    <n v="1.3877787807814457E-16"/>
    <n v="0"/>
    <x v="3"/>
  </r>
  <r>
    <s v="SHELL"/>
    <s v="DIWA3"/>
    <d v="2011-11-13T00:00:00"/>
    <s v="SIN"/>
    <s v="O500"/>
    <x v="148"/>
    <d v="2015-02-18T00:00:00"/>
    <n v="771532"/>
    <n v="25351"/>
    <n v="0"/>
    <n v="4"/>
    <m/>
    <n v="4"/>
    <n v="6.0869999999999997"/>
    <n v="29"/>
    <n v="1.17"/>
    <n v="7.0000000000000007E-2"/>
    <m/>
    <n v="44"/>
    <n v="61"/>
    <n v="6"/>
    <n v="0"/>
    <n v="10"/>
    <n v="4"/>
    <n v="0"/>
    <m/>
    <n v="0"/>
    <n v="33"/>
    <n v="3"/>
    <n v="2"/>
    <n v="44"/>
    <n v="0.14666666666667036"/>
    <n v="61"/>
    <n v="0.40666666666666368"/>
    <n v="10"/>
    <n v="0.22222222222222177"/>
    <n v="4"/>
    <n v="0.13333333333333353"/>
    <n v="6"/>
    <n v="0.40000000000000013"/>
    <n v="0"/>
    <n v="1.3877787807814457E-16"/>
    <n v="0"/>
    <x v="4"/>
  </r>
  <r>
    <s v="SHELL"/>
    <s v="DIWA3"/>
    <d v="2011-11-13T00:00:00"/>
    <s v="SIN"/>
    <s v="O500"/>
    <x v="148"/>
    <d v="2014-12-18T00:00:00"/>
    <n v="759231"/>
    <n v="13050"/>
    <n v="0"/>
    <n v="4"/>
    <m/>
    <n v="3"/>
    <n v="6.4"/>
    <m/>
    <m/>
    <n v="0.08"/>
    <m/>
    <n v="30"/>
    <n v="39"/>
    <n v="7"/>
    <n v="0"/>
    <n v="5"/>
    <n v="5"/>
    <n v="0"/>
    <n v="0"/>
    <n v="1"/>
    <n v="37"/>
    <n v="4"/>
    <n v="1"/>
    <n v="30"/>
    <n v="0.10000000000000378"/>
    <n v="39"/>
    <n v="0.25999999999999729"/>
    <n v="5"/>
    <n v="0.11111111111111063"/>
    <n v="5"/>
    <n v="0.16666666666666685"/>
    <n v="7"/>
    <n v="0.46666666666666679"/>
    <n v="0"/>
    <n v="1.3877787807814457E-16"/>
    <n v="0"/>
    <x v="5"/>
  </r>
  <r>
    <s v="CASTROL"/>
    <s v="DIWA3"/>
    <d v="2011-11-13T00:00:00"/>
    <s v="SIN"/>
    <s v="O500"/>
    <x v="148"/>
    <d v="2014-08-28T00:00:00"/>
    <n v="720474"/>
    <n v="68092"/>
    <n v="0"/>
    <n v="1"/>
    <m/>
    <n v="1"/>
    <n v="6.9"/>
    <n v="35.1"/>
    <n v="1.21"/>
    <n v="0"/>
    <m/>
    <n v="78"/>
    <n v="34"/>
    <n v="2"/>
    <n v="0"/>
    <n v="4"/>
    <n v="6"/>
    <n v="0"/>
    <n v="0"/>
    <n v="0"/>
    <n v="32"/>
    <n v="2"/>
    <n v="1"/>
    <n v="78"/>
    <n v="0.26000000000000356"/>
    <n v="34"/>
    <n v="0.22666666666666402"/>
    <n v="4"/>
    <n v="8.8888888888888407E-2"/>
    <n v="6"/>
    <n v="0.20000000000000018"/>
    <n v="2"/>
    <n v="0.13333333333333353"/>
    <n v="0"/>
    <n v="1.3877787807814457E-16"/>
    <n v="0"/>
    <x v="6"/>
  </r>
  <r>
    <s v="CASTROL"/>
    <s v="DIWA3"/>
    <d v="2011-11-13T00:00:00"/>
    <s v="SIN"/>
    <s v="O500"/>
    <x v="148"/>
    <d v="2014-03-13T00:00:00"/>
    <n v="683139"/>
    <n v="30757"/>
    <n v="0"/>
    <n v="1"/>
    <m/>
    <n v="1"/>
    <n v="7.1"/>
    <n v="35.200000000000003"/>
    <n v="1.1000000000000001"/>
    <n v="0.1"/>
    <s v="Clara"/>
    <n v="45"/>
    <n v="22"/>
    <n v="2"/>
    <n v="0"/>
    <n v="2"/>
    <n v="6"/>
    <n v="0"/>
    <n v="0"/>
    <n v="0"/>
    <n v="23"/>
    <n v="2"/>
    <n v="0"/>
    <n v="45"/>
    <n v="0.15000000000000369"/>
    <n v="22"/>
    <n v="0.14666666666666417"/>
    <n v="2"/>
    <n v="4.4444444444443953E-2"/>
    <n v="6"/>
    <n v="0.20000000000000018"/>
    <n v="2"/>
    <n v="0.13333333333333353"/>
    <n v="0"/>
    <n v="1.3877787807814457E-16"/>
    <n v="0"/>
    <x v="7"/>
  </r>
  <r>
    <s v="CASTROL"/>
    <s v="DIWA3"/>
    <d v="2011-11-13T00:00:00"/>
    <s v="SIN"/>
    <s v="O500"/>
    <x v="148"/>
    <d v="2013-11-02T00:00:00"/>
    <n v="652382"/>
    <n v="185537"/>
    <n v="0"/>
    <n v="3"/>
    <n v="0"/>
    <n v="2"/>
    <n v="7.2"/>
    <n v="37.4"/>
    <n v="0"/>
    <n v="0.1"/>
    <s v="Clara"/>
    <n v="61"/>
    <n v="34"/>
    <n v="2"/>
    <n v="0"/>
    <n v="5"/>
    <n v="5"/>
    <n v="0"/>
    <n v="1"/>
    <n v="0"/>
    <n v="28"/>
    <n v="2"/>
    <n v="0"/>
    <n v="61"/>
    <n v="0.20333333333333692"/>
    <n v="34"/>
    <n v="0.22666666666666402"/>
    <n v="5"/>
    <n v="0.11111111111111063"/>
    <n v="5"/>
    <n v="0.16666666666666685"/>
    <n v="2"/>
    <n v="0.13333333333333353"/>
    <n v="0"/>
    <n v="1.3877787807814457E-16"/>
    <n v="0"/>
    <x v="8"/>
  </r>
  <r>
    <s v="CASTROL"/>
    <s v="DIWA3"/>
    <d v="2011-11-13T00:00:00"/>
    <s v="SIN"/>
    <s v="O500"/>
    <x v="148"/>
    <d v="2013-07-08T00:00:00"/>
    <n v="619564"/>
    <n v="152719"/>
    <n v="0"/>
    <n v="3"/>
    <n v="-1"/>
    <n v="4"/>
    <n v="7.2"/>
    <n v="37"/>
    <n v="0.3"/>
    <n v="0.1"/>
    <s v="Clara"/>
    <n v="83"/>
    <n v="60"/>
    <n v="8"/>
    <n v="0"/>
    <n v="10"/>
    <n v="8"/>
    <n v="0"/>
    <n v="0"/>
    <n v="-1"/>
    <n v="35"/>
    <n v="5"/>
    <n v="1"/>
    <n v="83"/>
    <n v="0.27666666666667034"/>
    <n v="60"/>
    <n v="0.39999999999999702"/>
    <n v="10"/>
    <n v="0.22222222222222177"/>
    <n v="8"/>
    <n v="0.26666666666666683"/>
    <n v="8"/>
    <n v="0.53333333333333344"/>
    <n v="0"/>
    <n v="1.3877787807814457E-16"/>
    <n v="0"/>
    <x v="9"/>
  </r>
  <r>
    <s v="CASTROL"/>
    <s v="DIWA3"/>
    <d v="2011-11-13T00:00:00"/>
    <s v="SIN"/>
    <s v="O500"/>
    <x v="148"/>
    <d v="2013-04-03T00:00:00"/>
    <n v="590583"/>
    <n v="123738"/>
    <n v="0"/>
    <n v="1.3"/>
    <n v="0"/>
    <n v="16.8"/>
    <n v="7"/>
    <n v="36.5"/>
    <m/>
    <n v="-1"/>
    <s v="Oscura"/>
    <n v="161.5"/>
    <n v="66.8"/>
    <n v="10.8"/>
    <n v="2.5"/>
    <n v="18.600000000000001"/>
    <n v="19.399999999999999"/>
    <n v="0.6"/>
    <n v="0"/>
    <n v="0"/>
    <n v="49.4"/>
    <n v="35.6"/>
    <n v="0.2"/>
    <n v="162"/>
    <n v="0.5400000000000047"/>
    <n v="67"/>
    <n v="0.4466666666666636"/>
    <n v="19"/>
    <n v="0.42222222222222161"/>
    <n v="19"/>
    <n v="0.63333333333333341"/>
    <n v="11"/>
    <n v="0.73333333333333339"/>
    <n v="3"/>
    <n v="0.30000000000000016"/>
    <n v="0"/>
    <x v="10"/>
  </r>
  <r>
    <s v="CASTROL"/>
    <s v="DIWA3"/>
    <d v="2011-11-13T00:00:00"/>
    <s v="SIN"/>
    <s v="O500"/>
    <x v="148"/>
    <d v="2012-12-10T00:00:00"/>
    <n v="556718"/>
    <n v="89873"/>
    <n v="0"/>
    <n v="0"/>
    <n v="0"/>
    <n v="16.7"/>
    <n v="6.8"/>
    <n v="37.200000000000003"/>
    <m/>
    <n v="-1"/>
    <s v="Oscura"/>
    <n v="168.5"/>
    <n v="3.8"/>
    <n v="11.1"/>
    <n v="0.2"/>
    <n v="2.2000000000000002"/>
    <n v="23.5"/>
    <n v="0"/>
    <n v="1.9"/>
    <n v="0"/>
    <n v="30.1"/>
    <n v="34"/>
    <n v="0.9"/>
    <n v="169"/>
    <n v="0.56333333333333779"/>
    <n v="4"/>
    <n v="2.6666666666664188E-2"/>
    <n v="2"/>
    <n v="4.4444444444443953E-2"/>
    <n v="24"/>
    <n v="0.8"/>
    <n v="11"/>
    <n v="0.73333333333333339"/>
    <n v="0"/>
    <n v="1.3877787807814457E-16"/>
    <n v="0"/>
    <x v="11"/>
  </r>
  <r>
    <s v="CASTROL"/>
    <s v="DIWA3"/>
    <d v="2011-11-13T00:00:00"/>
    <s v="SIN"/>
    <s v="O500"/>
    <x v="148"/>
    <d v="2012-07-24T00:00:00"/>
    <n v="515040"/>
    <n v="48195"/>
    <n v="0"/>
    <n v="0"/>
    <n v="0"/>
    <n v="17.399999999999999"/>
    <n v="6.7"/>
    <n v="35.799999999999997"/>
    <m/>
    <n v="-1"/>
    <s v="Oscura"/>
    <n v="77.099999999999994"/>
    <n v="50"/>
    <n v="5.7"/>
    <n v="1.6"/>
    <n v="12"/>
    <n v="13.1"/>
    <n v="0.7"/>
    <n v="0"/>
    <n v="0"/>
    <n v="233.2"/>
    <n v="41.9"/>
    <n v="19.3"/>
    <n v="77"/>
    <n v="0.25666666666667021"/>
    <n v="50"/>
    <n v="0.33333333333333048"/>
    <n v="12"/>
    <n v="0.26666666666666622"/>
    <n v="13"/>
    <n v="0.43333333333333346"/>
    <n v="6"/>
    <n v="0.40000000000000013"/>
    <n v="2"/>
    <n v="0.20000000000000015"/>
    <n v="0"/>
    <x v="12"/>
  </r>
  <r>
    <s v="CASTROL"/>
    <s v="DIWA3"/>
    <d v="2012-05-05T00:00:00"/>
    <s v="SIN"/>
    <s v="O500"/>
    <x v="149"/>
    <d v="2016-03-09T00:00:00"/>
    <n v="883704"/>
    <n v="31012"/>
    <n v="0"/>
    <n v="3"/>
    <m/>
    <n v="1"/>
    <n v="7.1"/>
    <m/>
    <m/>
    <n v="0"/>
    <s v="Clara"/>
    <n v="24"/>
    <n v="47"/>
    <n v="5"/>
    <n v="0"/>
    <n v="6"/>
    <n v="3"/>
    <n v="0"/>
    <n v="0"/>
    <n v="0"/>
    <n v="29"/>
    <n v="2"/>
    <n v="0"/>
    <n v="24"/>
    <n v="8.0000000000003818E-2"/>
    <n v="47"/>
    <n v="0.31333333333333052"/>
    <n v="6"/>
    <n v="0.13333333333333286"/>
    <n v="3"/>
    <n v="0.1000000000000002"/>
    <n v="5"/>
    <n v="0.33333333333333348"/>
    <n v="0"/>
    <n v="1.3877787807814457E-16"/>
    <n v="1"/>
    <x v="0"/>
  </r>
  <r>
    <m/>
    <s v="DIWA3"/>
    <d v="2012-05-05T00:00:00"/>
    <s v="SIN"/>
    <s v="O500"/>
    <x v="149"/>
    <d v="2015-11-19T00:00:00"/>
    <n v="852693"/>
    <n v="85316"/>
    <n v="0"/>
    <n v="9"/>
    <m/>
    <n v="6"/>
    <n v="5.7"/>
    <m/>
    <m/>
    <n v="0.4"/>
    <m/>
    <n v="109"/>
    <n v="141"/>
    <n v="21"/>
    <n v="1"/>
    <n v="28"/>
    <n v="10"/>
    <n v="1"/>
    <n v="1"/>
    <n v="1"/>
    <n v="39"/>
    <n v="8"/>
    <n v="2"/>
    <n v="109"/>
    <n v="0.36333333333333756"/>
    <n v="141"/>
    <n v="0.93999999999999961"/>
    <n v="28"/>
    <n v="0.62222222222222168"/>
    <n v="10"/>
    <n v="0.33339999999999997"/>
    <n v="21"/>
    <n v="1"/>
    <n v="1"/>
    <n v="0.10000000000000014"/>
    <n v="0"/>
    <x v="1"/>
  </r>
  <r>
    <s v="SHELL"/>
    <s v="DIWA3"/>
    <d v="2012-05-05T00:00:00"/>
    <s v="SIN"/>
    <s v="O500"/>
    <x v="149"/>
    <d v="2015-02-19T00:00:00"/>
    <n v="519489"/>
    <n v="17616"/>
    <n v="0"/>
    <n v="1"/>
    <m/>
    <n v="4"/>
    <n v="6.1909999999999998"/>
    <n v="28.69"/>
    <n v="1.25"/>
    <n v="0.04"/>
    <m/>
    <n v="46"/>
    <n v="20"/>
    <n v="1"/>
    <n v="0"/>
    <n v="4"/>
    <n v="3"/>
    <n v="0"/>
    <m/>
    <n v="0"/>
    <n v="26"/>
    <n v="2"/>
    <n v="0"/>
    <n v="46"/>
    <n v="0.15333333333333701"/>
    <n v="20"/>
    <n v="0.13333333333333086"/>
    <n v="4"/>
    <n v="8.8888888888888407E-2"/>
    <n v="3"/>
    <n v="0.1000000000000002"/>
    <n v="1"/>
    <n v="6.666666666666686E-2"/>
    <n v="0"/>
    <n v="1.3877787807814457E-16"/>
    <n v="0"/>
    <x v="2"/>
  </r>
  <r>
    <s v="SHELL"/>
    <s v="DIWA3"/>
    <d v="2012-05-05T00:00:00"/>
    <s v="SIN"/>
    <s v="O500"/>
    <x v="149"/>
    <d v="2015-01-08T00:00:00"/>
    <n v="478479"/>
    <n v="57845"/>
    <n v="0"/>
    <n v="4"/>
    <m/>
    <n v="3"/>
    <n v="6"/>
    <n v="29.2"/>
    <n v="1.24"/>
    <n v="0.49"/>
    <m/>
    <n v="72"/>
    <n v="52"/>
    <n v="5"/>
    <n v="0"/>
    <n v="4"/>
    <n v="8"/>
    <n v="0"/>
    <n v="0"/>
    <n v="0"/>
    <n v="27"/>
    <n v="6"/>
    <n v="0"/>
    <n v="72"/>
    <n v="0.24000000000000352"/>
    <n v="52"/>
    <n v="0.34666666666666379"/>
    <n v="4"/>
    <n v="8.8888888888888407E-2"/>
    <n v="8"/>
    <n v="0.26666666666666683"/>
    <n v="5"/>
    <n v="0.33333333333333348"/>
    <n v="0"/>
    <n v="1.3877787807814457E-16"/>
    <n v="0"/>
    <x v="3"/>
  </r>
  <r>
    <s v="SHELL"/>
    <s v="DIWA3"/>
    <d v="2012-05-05T00:00:00"/>
    <s v="SIN"/>
    <s v="O500"/>
    <x v="149"/>
    <d v="2014-12-08T00:00:00"/>
    <n v="468447"/>
    <n v="47813"/>
    <n v="0"/>
    <n v="3"/>
    <m/>
    <n v="3"/>
    <n v="6.2"/>
    <m/>
    <m/>
    <n v="0.56000000000000005"/>
    <m/>
    <n v="34"/>
    <n v="39"/>
    <n v="5"/>
    <n v="0"/>
    <n v="4"/>
    <n v="5"/>
    <n v="0"/>
    <n v="0"/>
    <n v="0"/>
    <n v="29"/>
    <n v="3"/>
    <n v="0"/>
    <n v="34"/>
    <n v="0.11333333333333709"/>
    <n v="39"/>
    <n v="0.25999999999999729"/>
    <n v="4"/>
    <n v="8.8888888888888407E-2"/>
    <n v="5"/>
    <n v="0.16666666666666685"/>
    <n v="5"/>
    <n v="0.33333333333333348"/>
    <n v="0"/>
    <n v="1.3877787807814457E-16"/>
    <n v="0"/>
    <x v="4"/>
  </r>
  <r>
    <s v="CASTROL"/>
    <s v="DIWA3"/>
    <d v="2012-05-05T00:00:00"/>
    <s v="SIN"/>
    <s v="O500"/>
    <x v="149"/>
    <d v="2014-12-08T00:00:00"/>
    <n v="496365"/>
    <n v="87120"/>
    <n v="0"/>
    <n v="2"/>
    <m/>
    <n v="4"/>
    <n v="6"/>
    <m/>
    <m/>
    <n v="0.14000000000000001"/>
    <m/>
    <n v="83"/>
    <n v="40"/>
    <n v="5"/>
    <n v="0"/>
    <n v="6"/>
    <n v="8"/>
    <n v="0"/>
    <n v="1"/>
    <n v="0"/>
    <n v="29"/>
    <n v="7"/>
    <n v="1"/>
    <n v="83"/>
    <n v="0.27666666666667034"/>
    <n v="40"/>
    <n v="0.26666666666666394"/>
    <n v="6"/>
    <n v="0.13333333333333286"/>
    <n v="8"/>
    <n v="0.26666666666666683"/>
    <n v="5"/>
    <n v="0.33333333333333348"/>
    <n v="0"/>
    <n v="1.3877787807814457E-16"/>
    <n v="0"/>
    <x v="5"/>
  </r>
  <r>
    <s v="CASTROL"/>
    <s v="DIWA3"/>
    <d v="2012-05-05T00:00:00"/>
    <s v="SIN"/>
    <s v="O500"/>
    <x v="149"/>
    <d v="2014-08-16T00:00:00"/>
    <n v="460170"/>
    <n v="50925"/>
    <n v="0"/>
    <n v="1"/>
    <m/>
    <n v="1"/>
    <n v="6.2"/>
    <m/>
    <m/>
    <n v="0.16"/>
    <m/>
    <n v="48"/>
    <n v="25"/>
    <n v="0"/>
    <n v="0"/>
    <n v="3"/>
    <n v="7"/>
    <n v="0"/>
    <n v="0"/>
    <n v="0"/>
    <n v="24"/>
    <n v="2"/>
    <n v="1"/>
    <n v="48"/>
    <n v="0.16000000000000367"/>
    <n v="25"/>
    <n v="0.16666666666666413"/>
    <n v="3"/>
    <n v="6.666666666666618E-2"/>
    <n v="7"/>
    <n v="0.2333333333333335"/>
    <n v="0"/>
    <n v="1.9428902930940239E-16"/>
    <n v="0"/>
    <n v="1.3877787807814457E-16"/>
    <n v="0"/>
    <x v="6"/>
  </r>
  <r>
    <s v="SHELL"/>
    <s v="DIWA3"/>
    <d v="2012-05-05T00:00:00"/>
    <s v="SIN"/>
    <s v="O500"/>
    <x v="149"/>
    <d v="2014-05-24T00:00:00"/>
    <n v="416099"/>
    <n v="98799"/>
    <n v="0"/>
    <n v="6"/>
    <m/>
    <n v="13"/>
    <n v="6.9"/>
    <n v="34.5"/>
    <n v="0.83"/>
    <n v="0.06"/>
    <m/>
    <n v="114"/>
    <n v="90"/>
    <n v="13"/>
    <n v="0"/>
    <n v="13"/>
    <n v="9"/>
    <n v="0"/>
    <n v="0"/>
    <n v="1"/>
    <n v="45"/>
    <n v="16"/>
    <n v="2"/>
    <n v="114"/>
    <n v="0.38000000000000433"/>
    <n v="90"/>
    <n v="0.59999999999999742"/>
    <n v="13"/>
    <n v="0.28888888888888842"/>
    <n v="9"/>
    <n v="0.30000000000000016"/>
    <n v="13"/>
    <n v="0.8666666666666667"/>
    <n v="0"/>
    <n v="1.3877787807814457E-16"/>
    <n v="0"/>
    <x v="7"/>
  </r>
  <r>
    <s v="SHELL"/>
    <s v="DIWA3"/>
    <d v="2012-05-05T00:00:00"/>
    <s v="SIN"/>
    <s v="O500"/>
    <x v="149"/>
    <d v="2014-04-12T00:00:00"/>
    <n v="402473"/>
    <n v="85173"/>
    <n v="0"/>
    <n v="4"/>
    <m/>
    <n v="10"/>
    <n v="7"/>
    <n v="35"/>
    <n v="0.85"/>
    <n v="0.05"/>
    <s v=""/>
    <n v="61"/>
    <n v="56"/>
    <n v="7"/>
    <n v="0"/>
    <n v="5"/>
    <n v="4"/>
    <n v="0"/>
    <n v="0"/>
    <n v="0"/>
    <n v="31"/>
    <n v="7"/>
    <n v="1"/>
    <n v="61"/>
    <n v="0.20333333333333692"/>
    <n v="56"/>
    <n v="0.37333333333333041"/>
    <n v="5"/>
    <n v="0.11111111111111063"/>
    <n v="4"/>
    <n v="0.13333333333333353"/>
    <n v="7"/>
    <n v="0.46666666666666679"/>
    <n v="0"/>
    <n v="1.3877787807814457E-16"/>
    <n v="0"/>
    <x v="8"/>
  </r>
  <r>
    <s v="CASTROL"/>
    <s v="DIWA3"/>
    <d v="2012-05-05T00:00:00"/>
    <s v="SIN"/>
    <s v="O500"/>
    <x v="149"/>
    <d v="2014-03-27T00:00:00"/>
    <n v="409150"/>
    <n v="80142"/>
    <n v="0"/>
    <n v="2"/>
    <m/>
    <n v="6"/>
    <n v="7"/>
    <n v="35.799999999999997"/>
    <n v="0.73"/>
    <n v="0.05"/>
    <s v=""/>
    <n v="77"/>
    <n v="74"/>
    <n v="5"/>
    <n v="0"/>
    <n v="6"/>
    <n v="6"/>
    <n v="0"/>
    <n v="0"/>
    <n v="0"/>
    <n v="58"/>
    <n v="32"/>
    <n v="1"/>
    <n v="77"/>
    <n v="0.25666666666667021"/>
    <n v="74"/>
    <n v="0.49333333333333018"/>
    <n v="6"/>
    <n v="0.13333333333333286"/>
    <n v="6"/>
    <n v="0.20000000000000018"/>
    <n v="5"/>
    <n v="0.33333333333333348"/>
    <n v="0"/>
    <n v="1.3877787807814457E-16"/>
    <n v="0"/>
    <x v="9"/>
  </r>
  <r>
    <s v="CASTROL"/>
    <s v="DIWA3"/>
    <d v="2012-05-05T00:00:00"/>
    <s v="SIN"/>
    <s v="O500"/>
    <x v="149"/>
    <d v="2014-02-15T00:00:00"/>
    <n v="394537"/>
    <n v="65529"/>
    <n v="0"/>
    <n v="2"/>
    <m/>
    <n v="6"/>
    <n v="7.1"/>
    <n v="36.200000000000003"/>
    <n v="1"/>
    <n v="0"/>
    <s v="Clara"/>
    <n v="66"/>
    <n v="68"/>
    <n v="5"/>
    <n v="0"/>
    <n v="6"/>
    <n v="6"/>
    <n v="0"/>
    <n v="0"/>
    <n v="0"/>
    <n v="59"/>
    <n v="28"/>
    <n v="1"/>
    <n v="66"/>
    <n v="0.22000000000000355"/>
    <n v="68"/>
    <n v="0.45333333333333026"/>
    <n v="6"/>
    <n v="0.13333333333333286"/>
    <n v="6"/>
    <n v="0.20000000000000018"/>
    <n v="5"/>
    <n v="0.33333333333333348"/>
    <n v="0"/>
    <n v="1.3877787807814457E-16"/>
    <n v="0"/>
    <x v="10"/>
  </r>
  <r>
    <s v="SHELL"/>
    <s v="DIWA3"/>
    <d v="2012-05-05T00:00:00"/>
    <s v="SIN"/>
    <s v="O500"/>
    <x v="149"/>
    <d v="2013-11-12T00:00:00"/>
    <n v="355278"/>
    <n v="37978"/>
    <n v="0"/>
    <n v="2"/>
    <n v="0"/>
    <n v="8"/>
    <n v="7.1"/>
    <n v="36"/>
    <n v="0.8"/>
    <n v="0"/>
    <s v="Clara"/>
    <n v="20"/>
    <n v="21"/>
    <n v="5"/>
    <n v="0"/>
    <n v="2"/>
    <n v="2"/>
    <n v="0"/>
    <n v="0"/>
    <n v="0"/>
    <n v="24"/>
    <n v="4"/>
    <n v="1"/>
    <n v="20"/>
    <n v="6.666666666667051E-2"/>
    <n v="21"/>
    <n v="0.13999999999999752"/>
    <n v="2"/>
    <n v="4.4444444444443953E-2"/>
    <n v="2"/>
    <n v="6.6666666666666874E-2"/>
    <n v="5"/>
    <n v="0.33333333333333348"/>
    <n v="0"/>
    <n v="1.3877787807814457E-16"/>
    <n v="0"/>
    <x v="11"/>
  </r>
  <r>
    <s v="CASTROL"/>
    <s v="DIWA3"/>
    <d v="2012-05-05T00:00:00"/>
    <s v="SIN"/>
    <s v="O500"/>
    <x v="149"/>
    <d v="2013-11-12T00:00:00"/>
    <n v="361722"/>
    <n v="32714"/>
    <n v="0"/>
    <n v="2"/>
    <n v="0"/>
    <n v="4"/>
    <n v="7.2"/>
    <n v="36.5"/>
    <n v="0.5"/>
    <n v="0.1"/>
    <s v="Clara"/>
    <n v="41"/>
    <n v="27"/>
    <n v="6"/>
    <n v="0"/>
    <n v="4"/>
    <n v="5"/>
    <n v="0"/>
    <n v="0"/>
    <n v="0"/>
    <n v="29"/>
    <n v="4"/>
    <n v="0"/>
    <n v="41"/>
    <n v="0.13666666666667038"/>
    <n v="27"/>
    <n v="0.17999999999999744"/>
    <n v="4"/>
    <n v="8.8888888888888407E-2"/>
    <n v="5"/>
    <n v="0.16666666666666685"/>
    <n v="6"/>
    <n v="0.40000000000000013"/>
    <n v="0"/>
    <n v="1.3877787807814457E-16"/>
    <n v="0"/>
    <x v="12"/>
  </r>
  <r>
    <s v="SHELL"/>
    <s v="DIWA3"/>
    <d v="2012-05-05T00:00:00"/>
    <s v="SIN"/>
    <s v="O500"/>
    <x v="149"/>
    <d v="2013-03-23T00:00:00"/>
    <n v="273047"/>
    <n v="102138"/>
    <n v="0"/>
    <n v="2.8"/>
    <n v="0"/>
    <n v="15.2"/>
    <n v="6.9"/>
    <n v="36.5"/>
    <m/>
    <n v="-1"/>
    <s v="Oscura"/>
    <n v="108.1"/>
    <n v="77.099999999999994"/>
    <n v="22.8"/>
    <n v="2.6"/>
    <n v="12.2"/>
    <n v="18.3"/>
    <n v="1.3"/>
    <n v="0"/>
    <n v="0"/>
    <n v="40.6"/>
    <n v="31.5"/>
    <n v="0.8"/>
    <n v="108"/>
    <n v="0.36000000000000421"/>
    <n v="77"/>
    <n v="0.5133333333333302"/>
    <n v="12"/>
    <n v="0.26666666666666622"/>
    <n v="18"/>
    <n v="0.60000000000000009"/>
    <n v="23"/>
    <n v="1"/>
    <n v="3"/>
    <n v="0.30000000000000016"/>
    <n v="0"/>
    <x v="14"/>
  </r>
  <r>
    <s v="SHELL"/>
    <s v="DIWA3"/>
    <d v="2012-05-05T00:00:00"/>
    <s v="SIN"/>
    <s v="O500"/>
    <x v="149"/>
    <d v="2012-12-08T00:00:00"/>
    <n v="242192"/>
    <n v="71283"/>
    <n v="0"/>
    <n v="0"/>
    <n v="0"/>
    <n v="9.1"/>
    <n v="7"/>
    <n v="40"/>
    <m/>
    <n v="-1"/>
    <s v="Oscura"/>
    <n v="67.599999999999994"/>
    <n v="17.8"/>
    <n v="27.1"/>
    <n v="0.2"/>
    <n v="2.2000000000000002"/>
    <n v="13.2"/>
    <n v="0"/>
    <n v="2.7"/>
    <n v="0"/>
    <n v="7.1"/>
    <n v="14.1"/>
    <n v="0.2"/>
    <n v="68"/>
    <n v="0.22666666666667021"/>
    <n v="18"/>
    <n v="0.11999999999999754"/>
    <n v="2"/>
    <n v="4.4444444444443953E-2"/>
    <n v="13"/>
    <n v="0.43333333333333346"/>
    <n v="27"/>
    <n v="1"/>
    <n v="0"/>
    <n v="1.3877787807814457E-16"/>
    <n v="0"/>
    <x v="15"/>
  </r>
  <r>
    <s v="SHELL"/>
    <s v="DIWA3"/>
    <d v="2013-01-05T00:00:00"/>
    <s v="SIN"/>
    <s v="O500"/>
    <x v="150"/>
    <d v="2016-01-08T00:00:00"/>
    <n v="826842"/>
    <n v="82684"/>
    <n v="0"/>
    <n v="8"/>
    <m/>
    <n v="6"/>
    <n v="6"/>
    <m/>
    <m/>
    <n v="0.39"/>
    <m/>
    <n v="192"/>
    <n v="146"/>
    <n v="8"/>
    <n v="1"/>
    <n v="24"/>
    <n v="15"/>
    <n v="1"/>
    <n v="2"/>
    <n v="1"/>
    <n v="48"/>
    <n v="14"/>
    <n v="1"/>
    <n v="192"/>
    <n v="0.64000000000000368"/>
    <n v="146"/>
    <n v="0.97333333333333316"/>
    <n v="24"/>
    <n v="0.53333333333333266"/>
    <n v="15"/>
    <n v="0.50000000000000011"/>
    <n v="8"/>
    <n v="0.53333333333333344"/>
    <n v="1"/>
    <n v="0.10000000000000014"/>
    <n v="1"/>
    <x v="0"/>
  </r>
  <r>
    <m/>
    <s v="DIWA3"/>
    <d v="2013-01-05T00:00:00"/>
    <s v="SIN"/>
    <s v="O500"/>
    <x v="150"/>
    <d v="2015-08-27T00:00:00"/>
    <n v="790048"/>
    <n v="45890"/>
    <n v="0"/>
    <n v="7"/>
    <m/>
    <n v="6"/>
    <n v="5.9"/>
    <m/>
    <m/>
    <n v="0.21"/>
    <m/>
    <n v="60"/>
    <n v="84"/>
    <n v="8"/>
    <n v="0"/>
    <n v="18"/>
    <n v="6"/>
    <n v="1"/>
    <n v="1"/>
    <n v="0"/>
    <n v="45"/>
    <n v="13"/>
    <n v="2"/>
    <n v="60"/>
    <n v="0.20000000000000359"/>
    <n v="84"/>
    <n v="0.55999999999999717"/>
    <n v="18"/>
    <n v="0.39999999999999941"/>
    <n v="6"/>
    <n v="0.20000000000000018"/>
    <n v="8"/>
    <n v="0.53333333333333344"/>
    <n v="0"/>
    <n v="1.3877787807814457E-16"/>
    <n v="0"/>
    <x v="1"/>
  </r>
  <r>
    <s v="CASTROL"/>
    <s v="DIWA3"/>
    <d v="2013-01-05T00:00:00"/>
    <s v="SIN"/>
    <s v="O500"/>
    <x v="150"/>
    <d v="2015-02-23T00:00:00"/>
    <n v="476290"/>
    <n v="60375"/>
    <n v="0"/>
    <n v="3"/>
    <m/>
    <n v="4"/>
    <n v="6.0670000000000002"/>
    <n v="28.21"/>
    <n v="1.23"/>
    <n v="0.2"/>
    <m/>
    <n v="47"/>
    <n v="34"/>
    <n v="2"/>
    <n v="0"/>
    <n v="11"/>
    <n v="3"/>
    <n v="0"/>
    <m/>
    <n v="0"/>
    <n v="28"/>
    <n v="3"/>
    <n v="0"/>
    <n v="47"/>
    <n v="0.15666666666667034"/>
    <n v="34"/>
    <n v="0.22666666666666402"/>
    <n v="11"/>
    <n v="0.24444444444444399"/>
    <n v="3"/>
    <n v="0.1000000000000002"/>
    <n v="2"/>
    <n v="0.13333333333333353"/>
    <n v="0"/>
    <n v="1.3877787807814457E-16"/>
    <n v="0"/>
    <x v="2"/>
  </r>
  <r>
    <s v="CASTROL"/>
    <s v="DIWA3"/>
    <d v="2013-01-05T00:00:00"/>
    <s v="SIN"/>
    <s v="O500"/>
    <x v="150"/>
    <d v="2014-12-18T00:00:00"/>
    <n v="455166"/>
    <n v="43257"/>
    <n v="0"/>
    <n v="2"/>
    <m/>
    <n v="3"/>
    <n v="6.2"/>
    <m/>
    <m/>
    <n v="0.23"/>
    <m/>
    <n v="53"/>
    <n v="26"/>
    <n v="3"/>
    <n v="0"/>
    <n v="4"/>
    <n v="6"/>
    <n v="0"/>
    <n v="0"/>
    <n v="0"/>
    <n v="28"/>
    <n v="3"/>
    <n v="0"/>
    <n v="53"/>
    <n v="0.1766666666666703"/>
    <n v="26"/>
    <n v="0.17333333333333079"/>
    <n v="4"/>
    <n v="8.8888888888888407E-2"/>
    <n v="6"/>
    <n v="0.20000000000000018"/>
    <n v="3"/>
    <n v="0.20000000000000018"/>
    <n v="0"/>
    <n v="1.3877787807814457E-16"/>
    <n v="0"/>
    <x v="3"/>
  </r>
  <r>
    <s v="CASTROL"/>
    <s v="DIWA3"/>
    <d v="2013-01-05T00:00:00"/>
    <s v="SIN"/>
    <s v="O500"/>
    <x v="150"/>
    <d v="2014-08-02T00:00:00"/>
    <n v="409476"/>
    <n v="100965"/>
    <n v="0"/>
    <n v="1"/>
    <m/>
    <n v="1"/>
    <n v="6.5"/>
    <n v="31.1"/>
    <n v="1.21"/>
    <n v="0.03"/>
    <m/>
    <n v="31"/>
    <n v="20"/>
    <n v="0"/>
    <n v="0"/>
    <n v="3"/>
    <n v="4"/>
    <n v="0"/>
    <n v="0"/>
    <n v="0"/>
    <n v="28"/>
    <n v="1"/>
    <n v="0"/>
    <n v="31"/>
    <n v="0.10333333333333711"/>
    <n v="20"/>
    <n v="0.13333333333333086"/>
    <n v="3"/>
    <n v="6.666666666666618E-2"/>
    <n v="4"/>
    <n v="0.13333333333333353"/>
    <n v="0"/>
    <n v="1.9428902930940239E-16"/>
    <n v="0"/>
    <n v="1.3877787807814457E-16"/>
    <n v="0"/>
    <x v="4"/>
  </r>
  <r>
    <s v="SHELL"/>
    <s v="DIWA3"/>
    <d v="2013-01-05T00:00:00"/>
    <s v="SIN"/>
    <s v="O500"/>
    <x v="150"/>
    <d v="2013-08-21T00:00:00"/>
    <n v="329008"/>
    <n v="153978"/>
    <n v="0"/>
    <n v="4"/>
    <n v="-1"/>
    <n v="11"/>
    <n v="7.1"/>
    <n v="37.1"/>
    <n v="0.1"/>
    <n v="0.1"/>
    <s v="Clara"/>
    <n v="187"/>
    <n v="84"/>
    <n v="24"/>
    <n v="0"/>
    <n v="12"/>
    <n v="12"/>
    <n v="0"/>
    <n v="1"/>
    <n v="-1"/>
    <n v="52"/>
    <n v="21"/>
    <n v="2"/>
    <n v="187"/>
    <n v="0.62333333333333718"/>
    <n v="84"/>
    <n v="0.55999999999999717"/>
    <n v="12"/>
    <n v="0.26666666666666622"/>
    <n v="12"/>
    <n v="0.40000000000000013"/>
    <n v="24"/>
    <n v="1"/>
    <n v="0"/>
    <n v="1.3877787807814457E-16"/>
    <n v="0"/>
    <x v="5"/>
  </r>
  <r>
    <s v="SHELL"/>
    <s v="DIWA3"/>
    <d v="2013-01-05T00:00:00"/>
    <s v="SIN"/>
    <s v="O500"/>
    <x v="150"/>
    <d v="2013-06-12T00:00:00"/>
    <n v="302914"/>
    <n v="127884"/>
    <n v="0"/>
    <n v="28.1"/>
    <n v="0"/>
    <n v="27.9"/>
    <n v="8"/>
    <n v="38.9"/>
    <n v="0"/>
    <n v="-1"/>
    <s v="Oscura"/>
    <n v="174.5"/>
    <n v="73.599999999999994"/>
    <n v="24.3"/>
    <n v="4.4000000000000004"/>
    <n v="12.2"/>
    <n v="11.6"/>
    <n v="0.7"/>
    <n v="0"/>
    <n v="0"/>
    <n v="88.5"/>
    <n v="17.5"/>
    <n v="4.5"/>
    <n v="175"/>
    <n v="0.58333333333333759"/>
    <n v="74"/>
    <n v="0.49333333333333018"/>
    <n v="12"/>
    <n v="0.26666666666666622"/>
    <n v="12"/>
    <n v="0.40000000000000013"/>
    <n v="24"/>
    <n v="1"/>
    <n v="4"/>
    <n v="0.40000000000000013"/>
    <n v="0"/>
    <x v="6"/>
  </r>
  <r>
    <s v="SHELL"/>
    <s v="DIWA3"/>
    <d v="2013-01-05T00:00:00"/>
    <s v="SIN"/>
    <s v="O500"/>
    <x v="150"/>
    <d v="2013-03-13T00:00:00"/>
    <n v="272742"/>
    <n v="97712"/>
    <n v="0"/>
    <n v="0"/>
    <n v="0"/>
    <n v="20.3"/>
    <n v="7"/>
    <n v="37.700000000000003"/>
    <m/>
    <n v="-1"/>
    <s v="Oscura"/>
    <n v="112"/>
    <n v="33"/>
    <n v="13.6"/>
    <n v="0.5"/>
    <n v="9.5"/>
    <n v="8.9"/>
    <n v="0.8"/>
    <n v="0"/>
    <n v="0"/>
    <n v="88.9"/>
    <n v="23"/>
    <n v="5.9"/>
    <n v="112"/>
    <n v="0.37333333333333762"/>
    <n v="33"/>
    <n v="0.21999999999999736"/>
    <n v="10"/>
    <n v="0.22222222222222177"/>
    <n v="9"/>
    <n v="0.30000000000000016"/>
    <n v="14"/>
    <n v="0.93333333333333335"/>
    <n v="1"/>
    <n v="0.10000000000000014"/>
    <n v="0"/>
    <x v="7"/>
  </r>
  <r>
    <s v="CASTROL"/>
    <s v="DIWA3"/>
    <d v="2013-01-05T00:00:00"/>
    <s v="CON"/>
    <s v="O500"/>
    <x v="150"/>
    <d v="2012-12-05T00:00:00"/>
    <n v="241577"/>
    <n v="66547"/>
    <n v="0"/>
    <n v="0"/>
    <n v="0"/>
    <n v="8.9"/>
    <n v="7"/>
    <n v="40.6"/>
    <m/>
    <n v="-1"/>
    <s v="Oscura"/>
    <n v="80.2"/>
    <n v="2.6"/>
    <n v="27.8"/>
    <n v="0.8"/>
    <n v="4.3"/>
    <n v="13.3"/>
    <n v="0.9"/>
    <n v="0.2"/>
    <n v="0"/>
    <n v="8.8000000000000007"/>
    <n v="18.100000000000001"/>
    <n v="0.5"/>
    <n v="80"/>
    <n v="0.26666666666667027"/>
    <n v="3"/>
    <n v="1.999999999999752E-2"/>
    <n v="4"/>
    <n v="8.8888888888888407E-2"/>
    <n v="13"/>
    <n v="0.43333333333333346"/>
    <n v="28"/>
    <n v="1"/>
    <n v="1"/>
    <n v="0.10000000000000014"/>
    <n v="0"/>
    <x v="8"/>
  </r>
  <r>
    <m/>
    <s v="DIWA3"/>
    <d v="2012-03-04T00:00:00"/>
    <s v="SIN"/>
    <s v="O500"/>
    <x v="151"/>
    <d v="2015-11-17T00:00:00"/>
    <n v="825416"/>
    <n v="50896"/>
    <n v="0"/>
    <n v="3"/>
    <m/>
    <n v="1"/>
    <n v="6"/>
    <m/>
    <m/>
    <n v="0.47"/>
    <m/>
    <n v="104"/>
    <n v="67"/>
    <n v="1"/>
    <n v="0"/>
    <n v="8"/>
    <n v="9"/>
    <n v="0"/>
    <n v="0"/>
    <n v="1"/>
    <n v="32"/>
    <n v="3"/>
    <n v="0"/>
    <n v="104"/>
    <n v="0.34666666666667079"/>
    <n v="67"/>
    <n v="0.4466666666666636"/>
    <n v="8"/>
    <n v="0.17777777777777731"/>
    <n v="9"/>
    <n v="0.30000000000000016"/>
    <n v="1"/>
    <n v="6.666666666666686E-2"/>
    <n v="0"/>
    <n v="1.3877787807814457E-16"/>
    <n v="1"/>
    <x v="0"/>
  </r>
  <r>
    <m/>
    <s v="DIWA3"/>
    <d v="2012-03-04T00:00:00"/>
    <s v="SIN"/>
    <s v="O500"/>
    <x v="151"/>
    <d v="2015-05-21T00:00:00"/>
    <n v="774520"/>
    <n v="93044"/>
    <n v="0"/>
    <n v="4"/>
    <m/>
    <n v="3"/>
    <n v="5.9"/>
    <m/>
    <m/>
    <n v="0.32"/>
    <m/>
    <n v="114"/>
    <n v="87"/>
    <n v="6"/>
    <n v="0"/>
    <n v="15"/>
    <n v="10"/>
    <n v="1"/>
    <n v="1"/>
    <n v="1"/>
    <n v="35"/>
    <n v="5"/>
    <n v="1"/>
    <n v="114"/>
    <n v="0.38000000000000433"/>
    <n v="87"/>
    <n v="0.5799999999999973"/>
    <n v="15"/>
    <n v="0.33333333333333282"/>
    <n v="10"/>
    <n v="0.33339999999999997"/>
    <n v="6"/>
    <n v="0.40000000000000013"/>
    <n v="0"/>
    <n v="1.3877787807814457E-16"/>
    <n v="0"/>
    <x v="1"/>
  </r>
  <r>
    <s v="CASTROL"/>
    <s v="DIWA3"/>
    <d v="2012-03-04T00:00:00"/>
    <s v="SIN"/>
    <s v="O500"/>
    <x v="151"/>
    <d v="2015-02-24T00:00:00"/>
    <n v="497708"/>
    <n v="61590"/>
    <n v="0"/>
    <n v="2"/>
    <m/>
    <n v="3"/>
    <n v="6.2460000000000004"/>
    <n v="28.74"/>
    <n v="1.18"/>
    <n v="0.08"/>
    <m/>
    <n v="41"/>
    <n v="48"/>
    <n v="3"/>
    <n v="0"/>
    <n v="5"/>
    <n v="4"/>
    <n v="0"/>
    <m/>
    <n v="0"/>
    <n v="28"/>
    <n v="2"/>
    <n v="0"/>
    <n v="41"/>
    <n v="0.13666666666667038"/>
    <n v="48"/>
    <n v="0.31999999999999718"/>
    <n v="5"/>
    <n v="0.11111111111111063"/>
    <n v="4"/>
    <n v="0.13333333333333353"/>
    <n v="3"/>
    <n v="0.20000000000000018"/>
    <n v="0"/>
    <n v="1.3877787807814457E-16"/>
    <n v="0"/>
    <x v="2"/>
  </r>
  <r>
    <s v="CASTROL"/>
    <s v="DIWA3"/>
    <d v="2012-03-04T00:00:00"/>
    <s v="SIN"/>
    <s v="O500"/>
    <x v="151"/>
    <d v="2014-12-18T00:00:00"/>
    <n v="479375"/>
    <n v="43257"/>
    <n v="0"/>
    <n v="2"/>
    <m/>
    <n v="3"/>
    <n v="6.3"/>
    <m/>
    <m/>
    <n v="0.3"/>
    <m/>
    <n v="32"/>
    <n v="21"/>
    <n v="3"/>
    <n v="0"/>
    <n v="3"/>
    <n v="3"/>
    <n v="0"/>
    <n v="0"/>
    <n v="0"/>
    <n v="25"/>
    <n v="3"/>
    <n v="0"/>
    <n v="32"/>
    <n v="0.10666666666667043"/>
    <n v="21"/>
    <n v="0.13999999999999752"/>
    <n v="3"/>
    <n v="6.666666666666618E-2"/>
    <n v="3"/>
    <n v="0.1000000000000002"/>
    <n v="3"/>
    <n v="0.20000000000000018"/>
    <n v="0"/>
    <n v="1.3877787807814457E-16"/>
    <n v="0"/>
    <x v="3"/>
  </r>
  <r>
    <s v="SHELL"/>
    <s v="DIWA3"/>
    <d v="2012-03-04T00:00:00"/>
    <s v="SIN"/>
    <s v="O500"/>
    <x v="151"/>
    <d v="2014-04-15T00:00:00"/>
    <n v="376985"/>
    <n v="68474"/>
    <n v="0"/>
    <n v="3"/>
    <m/>
    <n v="6"/>
    <n v="7"/>
    <n v="34.9"/>
    <n v="0.67"/>
    <n v="0.04"/>
    <s v=""/>
    <n v="74"/>
    <n v="56"/>
    <n v="9"/>
    <n v="0"/>
    <n v="7"/>
    <n v="6"/>
    <n v="0"/>
    <n v="0"/>
    <n v="0"/>
    <n v="32"/>
    <n v="6"/>
    <n v="1"/>
    <n v="74"/>
    <n v="0.24666666666667017"/>
    <n v="56"/>
    <n v="0.37333333333333041"/>
    <n v="7"/>
    <n v="0.15555555555555509"/>
    <n v="6"/>
    <n v="0.20000000000000018"/>
    <n v="9"/>
    <n v="0.60000000000000009"/>
    <n v="0"/>
    <n v="1.3877787807814457E-16"/>
    <n v="0"/>
    <x v="4"/>
  </r>
  <r>
    <s v="SHELL"/>
    <s v="DIWA3"/>
    <d v="2012-03-04T00:00:00"/>
    <s v="SIN"/>
    <s v="O500"/>
    <x v="151"/>
    <d v="2013-12-31T00:00:00"/>
    <n v="341065"/>
    <n v="32554"/>
    <n v="0"/>
    <n v="2"/>
    <m/>
    <n v="6"/>
    <n v="7.2"/>
    <n v="37.299999999999997"/>
    <n v="1"/>
    <n v="0"/>
    <s v="Clara"/>
    <n v="56"/>
    <n v="31"/>
    <n v="14"/>
    <n v="0"/>
    <n v="7"/>
    <n v="5"/>
    <n v="0"/>
    <n v="0"/>
    <n v="0"/>
    <n v="32"/>
    <n v="6"/>
    <n v="1"/>
    <n v="56"/>
    <n v="0.18666666666667028"/>
    <n v="31"/>
    <n v="0.20666666666666406"/>
    <n v="7"/>
    <n v="0.15555555555555509"/>
    <n v="5"/>
    <n v="0.16666666666666685"/>
    <n v="14"/>
    <n v="0.93333333333333335"/>
    <n v="0"/>
    <n v="1.3877787807814457E-16"/>
    <n v="0"/>
    <x v="5"/>
  </r>
  <r>
    <s v="SHELL"/>
    <s v="DIWA3"/>
    <d v="2012-03-04T00:00:00"/>
    <s v="SIN"/>
    <s v="O500"/>
    <x v="151"/>
    <d v="2013-09-06T00:00:00"/>
    <n v="308511"/>
    <n v="150793"/>
    <n v="0"/>
    <n v="4"/>
    <n v="-1"/>
    <n v="15"/>
    <n v="7.1"/>
    <n v="36.6"/>
    <n v="0.1"/>
    <n v="0.1"/>
    <s v="Clara"/>
    <n v="224"/>
    <n v="81"/>
    <n v="59"/>
    <n v="0"/>
    <n v="23"/>
    <n v="16"/>
    <n v="0"/>
    <n v="1"/>
    <n v="-1"/>
    <n v="54"/>
    <n v="25"/>
    <n v="4"/>
    <n v="224"/>
    <n v="0.74666666666666925"/>
    <n v="81"/>
    <n v="0.53999999999999704"/>
    <n v="23"/>
    <n v="0.51111111111111041"/>
    <n v="16"/>
    <n v="0.53333333333333344"/>
    <n v="59"/>
    <n v="1"/>
    <n v="0"/>
    <n v="1.3877787807814457E-16"/>
    <n v="0"/>
    <x v="6"/>
  </r>
  <r>
    <s v="SHELL"/>
    <s v="DIWA3"/>
    <d v="2012-03-04T00:00:00"/>
    <s v="SIN"/>
    <s v="O500"/>
    <x v="151"/>
    <d v="2013-07-22T00:00:00"/>
    <n v="293991"/>
    <n v="136273"/>
    <n v="0"/>
    <n v="5"/>
    <n v="-1"/>
    <n v="12"/>
    <n v="7"/>
    <n v="71.5"/>
    <n v="0"/>
    <n v="0.1"/>
    <s v="Clara"/>
    <n v="332"/>
    <n v="90"/>
    <n v="41"/>
    <n v="0"/>
    <n v="31"/>
    <n v="21"/>
    <n v="1"/>
    <n v="1"/>
    <n v="-1"/>
    <n v="66"/>
    <n v="24"/>
    <n v="2"/>
    <n v="332"/>
    <n v="1.3"/>
    <n v="90"/>
    <n v="0.59999999999999742"/>
    <n v="31"/>
    <n v="0.68888888888888844"/>
    <n v="21"/>
    <n v="0.70000000000000007"/>
    <n v="41"/>
    <n v="1"/>
    <n v="0"/>
    <n v="1.3877787807814457E-16"/>
    <n v="0"/>
    <x v="7"/>
  </r>
  <r>
    <s v="CASTROL"/>
    <s v="DIWA3"/>
    <d v="2012-03-04T00:00:00"/>
    <s v="SIN"/>
    <s v="O500"/>
    <x v="151"/>
    <d v="2013-03-28T00:00:00"/>
    <n v="257898"/>
    <n v="100180"/>
    <n v="0"/>
    <n v="3.3"/>
    <n v="0"/>
    <n v="20.3"/>
    <n v="6.8"/>
    <n v="36.299999999999997"/>
    <m/>
    <n v="-1"/>
    <s v="Oscura"/>
    <n v="158.30000000000001"/>
    <n v="63.2"/>
    <n v="25.2"/>
    <n v="2.1"/>
    <n v="26.3"/>
    <n v="19.100000000000001"/>
    <n v="0.5"/>
    <n v="0"/>
    <n v="0"/>
    <n v="143.4"/>
    <n v="55.6"/>
    <n v="1.6"/>
    <n v="158"/>
    <n v="0.5266666666666715"/>
    <n v="63"/>
    <n v="0.41999999999999699"/>
    <n v="26"/>
    <n v="0.57777777777777717"/>
    <n v="19"/>
    <n v="0.63333333333333341"/>
    <n v="25"/>
    <n v="1"/>
    <n v="2"/>
    <n v="0.20000000000000015"/>
    <n v="0"/>
    <x v="8"/>
  </r>
  <r>
    <s v="CASTROL"/>
    <s v="DIWA3"/>
    <d v="2012-03-04T00:00:00"/>
    <s v="SIN"/>
    <s v="O500"/>
    <x v="151"/>
    <d v="2012-12-11T00:00:00"/>
    <n v="224100"/>
    <n v="66382"/>
    <n v="0"/>
    <n v="0"/>
    <n v="0"/>
    <n v="6.9"/>
    <n v="7.2"/>
    <n v="44.2"/>
    <m/>
    <n v="-1"/>
    <s v="Oscura"/>
    <n v="107.6"/>
    <n v="2.2999999999999998"/>
    <n v="36.799999999999997"/>
    <n v="0.2"/>
    <n v="6.3"/>
    <n v="14.6"/>
    <n v="1.2"/>
    <n v="1.1000000000000001"/>
    <n v="0"/>
    <n v="20.2"/>
    <n v="19.8"/>
    <n v="0.5"/>
    <n v="108"/>
    <n v="0.36000000000000421"/>
    <n v="2"/>
    <n v="1.3333333333330852E-2"/>
    <n v="6"/>
    <n v="0.13333333333333286"/>
    <n v="15"/>
    <n v="0.50000000000000011"/>
    <n v="37"/>
    <n v="1"/>
    <n v="0"/>
    <n v="1.3877787807814457E-16"/>
    <n v="0"/>
    <x v="9"/>
  </r>
  <r>
    <s v="CASTROL"/>
    <s v="DIWA3"/>
    <d v="2012-03-19T00:00:00"/>
    <s v="SIN"/>
    <s v="O500"/>
    <x v="152"/>
    <d v="2015-08-27T00:00:00"/>
    <n v="805058"/>
    <n v="18361"/>
    <n v="0"/>
    <n v="2"/>
    <m/>
    <n v="1"/>
    <n v="6.9"/>
    <n v="35.4"/>
    <n v="1.37"/>
    <n v="0.02"/>
    <m/>
    <n v="21"/>
    <n v="22"/>
    <n v="2"/>
    <n v="0"/>
    <n v="1"/>
    <n v="3"/>
    <n v="0"/>
    <n v="0"/>
    <n v="0"/>
    <n v="29"/>
    <n v="2"/>
    <n v="0"/>
    <n v="21"/>
    <n v="7.0000000000003837E-2"/>
    <n v="22"/>
    <n v="0.14666666666666417"/>
    <n v="1"/>
    <n v="2.222222222222173E-2"/>
    <n v="3"/>
    <n v="0.1000000000000002"/>
    <n v="2"/>
    <n v="0.13333333333333353"/>
    <n v="0"/>
    <n v="1.3877787807814457E-16"/>
    <n v="1"/>
    <x v="0"/>
  </r>
  <r>
    <s v="SHELL"/>
    <s v="DIWA3"/>
    <d v="2012-03-19T00:00:00"/>
    <s v="SIN"/>
    <s v="O500"/>
    <x v="152"/>
    <d v="2014-05-29T00:00:00"/>
    <n v="416720"/>
    <n v="95612"/>
    <n v="0"/>
    <n v="1"/>
    <m/>
    <n v="7"/>
    <n v="7"/>
    <n v="35.299999999999997"/>
    <n v="1"/>
    <n v="0.05"/>
    <m/>
    <n v="67"/>
    <n v="28"/>
    <n v="8"/>
    <n v="0"/>
    <n v="5"/>
    <n v="7"/>
    <n v="0"/>
    <n v="0"/>
    <n v="0"/>
    <n v="29"/>
    <n v="2"/>
    <n v="0"/>
    <n v="67"/>
    <n v="0.22333333333333688"/>
    <n v="28"/>
    <n v="0.18666666666666409"/>
    <n v="5"/>
    <n v="0.11111111111111063"/>
    <n v="7"/>
    <n v="0.2333333333333335"/>
    <n v="8"/>
    <n v="0.53333333333333344"/>
    <n v="0"/>
    <n v="1.3877787807814457E-16"/>
    <n v="0"/>
    <x v="1"/>
  </r>
  <r>
    <s v="SHELL"/>
    <s v="DIWA3"/>
    <d v="2012-03-19T00:00:00"/>
    <s v="SIN"/>
    <s v="O500"/>
    <x v="152"/>
    <d v="2014-03-27T00:00:00"/>
    <n v="395725"/>
    <n v="74617"/>
    <n v="0"/>
    <n v="2"/>
    <m/>
    <n v="7"/>
    <n v="7.2"/>
    <n v="36.799999999999997"/>
    <n v="0.4"/>
    <n v="0.08"/>
    <s v=""/>
    <n v="162"/>
    <n v="55"/>
    <n v="14"/>
    <n v="0"/>
    <n v="8"/>
    <n v="10"/>
    <n v="0"/>
    <n v="0"/>
    <n v="0"/>
    <n v="27"/>
    <n v="5"/>
    <n v="1"/>
    <n v="162"/>
    <n v="0.5400000000000047"/>
    <n v="55"/>
    <n v="0.36666666666666375"/>
    <n v="8"/>
    <n v="0.17777777777777731"/>
    <n v="10"/>
    <n v="0.33339999999999997"/>
    <n v="14"/>
    <n v="0.93333333333333335"/>
    <n v="0"/>
    <n v="1.3877787807814457E-16"/>
    <n v="0"/>
    <x v="2"/>
  </r>
  <r>
    <s v="SHELL"/>
    <s v="DIWA3"/>
    <d v="2012-03-19T00:00:00"/>
    <s v="SIN"/>
    <s v="O500"/>
    <x v="152"/>
    <d v="2013-11-23T00:00:00"/>
    <n v="354791"/>
    <n v="33683"/>
    <n v="0"/>
    <n v="4"/>
    <n v="0"/>
    <n v="6"/>
    <n v="7.2"/>
    <n v="36.5"/>
    <n v="1"/>
    <n v="0.1"/>
    <s v="Clara"/>
    <n v="65"/>
    <n v="45"/>
    <n v="16"/>
    <n v="0"/>
    <n v="7"/>
    <n v="10"/>
    <n v="0"/>
    <n v="0"/>
    <n v="0"/>
    <n v="29"/>
    <n v="5"/>
    <n v="1"/>
    <n v="65"/>
    <n v="0.21666666666667023"/>
    <n v="45"/>
    <n v="0.29999999999999721"/>
    <n v="7"/>
    <n v="0.15555555555555509"/>
    <n v="10"/>
    <n v="0.33339999999999997"/>
    <n v="16"/>
    <n v="1"/>
    <n v="0"/>
    <n v="1.3877787807814457E-16"/>
    <n v="0"/>
    <x v="3"/>
  </r>
  <r>
    <s v="CASTROL"/>
    <s v="DIWA3"/>
    <d v="2012-03-19T00:00:00"/>
    <s v="SIN"/>
    <s v="O500"/>
    <x v="152"/>
    <d v="2013-08-21T00:00:00"/>
    <n v="321108"/>
    <n v="152931"/>
    <n v="0"/>
    <n v="5"/>
    <n v="-1"/>
    <n v="14"/>
    <n v="7"/>
    <n v="36.9"/>
    <n v="1.1000000000000001"/>
    <n v="0.1"/>
    <s v="Clara"/>
    <n v="235"/>
    <n v="96"/>
    <n v="45"/>
    <n v="0"/>
    <n v="18"/>
    <n v="14"/>
    <n v="0"/>
    <n v="1"/>
    <n v="-1"/>
    <n v="38"/>
    <n v="12"/>
    <n v="2"/>
    <n v="235"/>
    <n v="0.78333333333333555"/>
    <n v="96"/>
    <n v="0.63999999999999768"/>
    <n v="18"/>
    <n v="0.39999999999999941"/>
    <n v="14"/>
    <n v="0.46666666666666679"/>
    <n v="45"/>
    <n v="1"/>
    <n v="0"/>
    <n v="1.3877787807814457E-16"/>
    <n v="0"/>
    <x v="4"/>
  </r>
  <r>
    <s v="CASTROL"/>
    <s v="DIWA3"/>
    <d v="2012-03-19T00:00:00"/>
    <s v="SIN"/>
    <s v="O500"/>
    <x v="152"/>
    <d v="2013-07-04T00:00:00"/>
    <n v="304980"/>
    <n v="136334"/>
    <n v="0"/>
    <n v="5"/>
    <n v="-1"/>
    <n v="13"/>
    <n v="7.1"/>
    <n v="36.799999999999997"/>
    <n v="0.8"/>
    <n v="0.1"/>
    <s v="Clara"/>
    <n v="215"/>
    <n v="92"/>
    <n v="39"/>
    <n v="0"/>
    <n v="17"/>
    <n v="13"/>
    <n v="1"/>
    <n v="0"/>
    <n v="-1"/>
    <n v="46"/>
    <n v="17"/>
    <n v="2"/>
    <n v="215"/>
    <n v="0.71666666666666956"/>
    <n v="92"/>
    <n v="0.61333333333333084"/>
    <n v="17"/>
    <n v="0.37777777777777721"/>
    <n v="13"/>
    <n v="0.43333333333333346"/>
    <n v="39"/>
    <n v="1"/>
    <n v="0"/>
    <n v="1.3877787807814457E-16"/>
    <n v="0"/>
    <x v="5"/>
  </r>
  <r>
    <s v="CASTROL"/>
    <s v="DIWA3"/>
    <d v="2012-03-19T00:00:00"/>
    <s v="SIN"/>
    <s v="O500"/>
    <x v="152"/>
    <d v="2013-06-21T00:00:00"/>
    <n v="302770"/>
    <n v="134593"/>
    <n v="0"/>
    <n v="4"/>
    <n v="-1"/>
    <n v="9"/>
    <n v="7.1"/>
    <n v="38.1"/>
    <n v="0.1"/>
    <n v="0.1"/>
    <s v="Clara"/>
    <n v="171"/>
    <n v="89"/>
    <n v="50"/>
    <n v="0"/>
    <n v="17"/>
    <n v="11"/>
    <n v="0"/>
    <n v="1"/>
    <n v="-1"/>
    <n v="34"/>
    <n v="7"/>
    <n v="1"/>
    <n v="171"/>
    <n v="0.57000000000000439"/>
    <n v="89"/>
    <n v="0.59333333333333071"/>
    <n v="17"/>
    <n v="0.37777777777777721"/>
    <n v="11"/>
    <n v="0.36666666666666681"/>
    <n v="50"/>
    <n v="1"/>
    <n v="0"/>
    <n v="1.3877787807814457E-16"/>
    <n v="0"/>
    <x v="6"/>
  </r>
  <r>
    <s v="CASTROL"/>
    <s v="DIWA3"/>
    <d v="2012-03-19T00:00:00"/>
    <s v="SIN"/>
    <s v="O500"/>
    <x v="152"/>
    <d v="2013-02-19T00:00:00"/>
    <n v="271650"/>
    <n v="103473"/>
    <n v="0"/>
    <n v="0"/>
    <n v="0"/>
    <n v="11.7"/>
    <n v="6.9"/>
    <n v="36.299999999999997"/>
    <m/>
    <n v="-1"/>
    <s v="Oscura"/>
    <n v="127.2"/>
    <n v="44"/>
    <n v="25.3"/>
    <n v="2.2000000000000002"/>
    <n v="13.9"/>
    <n v="11.5"/>
    <n v="0.5"/>
    <n v="0.1"/>
    <n v="0"/>
    <n v="91.1"/>
    <n v="23.8"/>
    <n v="6.2"/>
    <n v="127"/>
    <n v="0.42333333333333795"/>
    <n v="44"/>
    <n v="0.29333333333333056"/>
    <n v="14"/>
    <n v="0.31111111111111062"/>
    <n v="12"/>
    <n v="0.40000000000000013"/>
    <n v="25"/>
    <n v="1"/>
    <n v="2"/>
    <n v="0.20000000000000015"/>
    <n v="0"/>
    <x v="7"/>
  </r>
  <r>
    <s v="CASTROL"/>
    <s v="DIWA3"/>
    <d v="2012-03-19T00:00:00"/>
    <s v="SIN"/>
    <s v="O500"/>
    <x v="152"/>
    <d v="2012-12-08T00:00:00"/>
    <n v="241637"/>
    <n v="73460"/>
    <n v="0"/>
    <n v="0"/>
    <n v="0"/>
    <n v="8.6999999999999993"/>
    <n v="6.7"/>
    <n v="36.6"/>
    <m/>
    <n v="-1"/>
    <s v="Oscura"/>
    <n v="49.7"/>
    <n v="2.9"/>
    <n v="25.7"/>
    <n v="0"/>
    <n v="6.8"/>
    <n v="3.6"/>
    <n v="0.6"/>
    <n v="2.8"/>
    <n v="0"/>
    <n v="5.2"/>
    <n v="12.5"/>
    <n v="0.4"/>
    <n v="50"/>
    <n v="0.16666666666667032"/>
    <n v="3"/>
    <n v="1.999999999999752E-2"/>
    <n v="7"/>
    <n v="0.15555555555555509"/>
    <n v="4"/>
    <n v="0.13333333333333353"/>
    <n v="26"/>
    <n v="1"/>
    <n v="0"/>
    <n v="1.3877787807814457E-16"/>
    <n v="0"/>
    <x v="8"/>
  </r>
  <r>
    <s v="CASTROL "/>
    <s v="DIWA3"/>
    <d v="2012-03-19T00:00:00"/>
    <s v="SIN"/>
    <s v="O500"/>
    <x v="152"/>
    <d v="2012-10-24T00:00:00"/>
    <n v="229786"/>
    <n v="61609"/>
    <n v="0"/>
    <n v="0"/>
    <n v="0"/>
    <n v="8.5"/>
    <n v="6.4"/>
    <n v="36.799999999999997"/>
    <m/>
    <n v="-1"/>
    <s v="Oscura"/>
    <n v="19.7"/>
    <n v="33.6"/>
    <n v="38.799999999999997"/>
    <n v="0.2"/>
    <n v="9"/>
    <n v="4.8"/>
    <n v="0.8"/>
    <n v="0"/>
    <n v="0"/>
    <n v="30.6"/>
    <n v="17.5"/>
    <n v="0.8"/>
    <n v="20"/>
    <n v="6.666666666667051E-2"/>
    <n v="34"/>
    <n v="0.22666666666666402"/>
    <n v="9"/>
    <n v="0.19999999999999954"/>
    <n v="5"/>
    <n v="0.16666666666666685"/>
    <n v="39"/>
    <n v="1"/>
    <n v="0"/>
    <n v="1.3877787807814457E-16"/>
    <n v="0"/>
    <x v="9"/>
  </r>
  <r>
    <s v="SHELL"/>
    <s v="DIWA3"/>
    <d v="2012-03-11T00:00:00"/>
    <s v="SIN"/>
    <s v="O500"/>
    <x v="153"/>
    <d v="2016-01-11T00:00:00"/>
    <n v="857311"/>
    <n v="48538"/>
    <n v="0"/>
    <n v="3"/>
    <m/>
    <n v="2"/>
    <n v="6.1"/>
    <m/>
    <m/>
    <n v="0.12"/>
    <m/>
    <n v="305"/>
    <n v="78"/>
    <n v="2"/>
    <n v="0"/>
    <n v="6"/>
    <n v="22"/>
    <n v="0"/>
    <n v="0"/>
    <n v="0"/>
    <n v="40"/>
    <n v="7"/>
    <n v="0"/>
    <n v="305"/>
    <n v="1.3"/>
    <n v="78"/>
    <n v="0.51999999999999691"/>
    <n v="6"/>
    <n v="0.13333333333333286"/>
    <n v="22"/>
    <n v="0.73333333333333339"/>
    <n v="2"/>
    <n v="0.13333333333333353"/>
    <n v="0"/>
    <n v="1.3877787807814457E-16"/>
    <n v="1"/>
    <x v="0"/>
  </r>
  <r>
    <m/>
    <s v="DIWA3"/>
    <d v="2012-03-11T00:00:00"/>
    <s v="SIN"/>
    <s v="O500"/>
    <x v="153"/>
    <d v="2015-08-27T00:00:00"/>
    <n v="821106"/>
    <n v="12334"/>
    <n v="0"/>
    <n v="3"/>
    <m/>
    <n v="0"/>
    <n v="6.4"/>
    <m/>
    <m/>
    <n v="7.0000000000000007E-2"/>
    <m/>
    <n v="36"/>
    <n v="24"/>
    <n v="2"/>
    <n v="0"/>
    <n v="3"/>
    <n v="5"/>
    <n v="0"/>
    <n v="0"/>
    <n v="0"/>
    <n v="27"/>
    <n v="3"/>
    <n v="0"/>
    <n v="36"/>
    <n v="0.12000000000000374"/>
    <n v="24"/>
    <n v="0.15999999999999748"/>
    <n v="3"/>
    <n v="6.666666666666618E-2"/>
    <n v="5"/>
    <n v="0.16666666666666685"/>
    <n v="2"/>
    <n v="0.13333333333333353"/>
    <n v="0"/>
    <n v="1.3877787807814457E-16"/>
    <n v="0"/>
    <x v="1"/>
  </r>
  <r>
    <s v="SHELL"/>
    <s v="DIWA3"/>
    <d v="2012-03-11T00:00:00"/>
    <s v="SIN"/>
    <s v="O500"/>
    <x v="153"/>
    <d v="2015-02-24T00:00:00"/>
    <n v="505755"/>
    <n v="58755"/>
    <n v="0"/>
    <n v="2"/>
    <m/>
    <n v="4"/>
    <n v="6.0350000000000001"/>
    <n v="27.98"/>
    <n v="0.91"/>
    <n v="0.24"/>
    <m/>
    <n v="122"/>
    <n v="70"/>
    <n v="3"/>
    <n v="1"/>
    <n v="5"/>
    <n v="10"/>
    <n v="0"/>
    <m/>
    <n v="0"/>
    <n v="29"/>
    <n v="3"/>
    <n v="0"/>
    <n v="122"/>
    <n v="0.40666666666667117"/>
    <n v="70"/>
    <n v="0.46666666666666357"/>
    <n v="5"/>
    <n v="0.11111111111111063"/>
    <n v="10"/>
    <n v="0.33339999999999997"/>
    <n v="3"/>
    <n v="0.20000000000000018"/>
    <n v="1"/>
    <n v="0.10000000000000014"/>
    <n v="0"/>
    <x v="2"/>
  </r>
  <r>
    <s v="SHELL"/>
    <s v="DIWA3"/>
    <d v="2012-03-11T00:00:00"/>
    <s v="SIN"/>
    <s v="O500"/>
    <x v="153"/>
    <d v="2014-12-19T00:00:00"/>
    <n v="486386"/>
    <n v="39386"/>
    <n v="0"/>
    <n v="2"/>
    <m/>
    <n v="2"/>
    <n v="6.2"/>
    <m/>
    <m/>
    <n v="0.23"/>
    <m/>
    <n v="43"/>
    <n v="64"/>
    <n v="5"/>
    <n v="1"/>
    <n v="2"/>
    <n v="3"/>
    <n v="0"/>
    <n v="1"/>
    <n v="0"/>
    <n v="32"/>
    <n v="4"/>
    <n v="0"/>
    <n v="43"/>
    <n v="0.14333333333333703"/>
    <n v="64"/>
    <n v="0.42666666666666364"/>
    <n v="2"/>
    <n v="4.4444444444443953E-2"/>
    <n v="3"/>
    <n v="0.1000000000000002"/>
    <n v="5"/>
    <n v="0.33333333333333348"/>
    <n v="1"/>
    <n v="0.10000000000000014"/>
    <n v="0"/>
    <x v="3"/>
  </r>
  <r>
    <s v="SHELL"/>
    <s v="DIWA3"/>
    <d v="2012-03-11T00:00:00"/>
    <s v="SIN"/>
    <s v="O500"/>
    <x v="153"/>
    <d v="2014-08-13T00:00:00"/>
    <n v="442207"/>
    <n v="122399"/>
    <n v="0"/>
    <n v="3"/>
    <m/>
    <n v="7"/>
    <n v="7.2"/>
    <n v="36.9"/>
    <n v="1.45"/>
    <n v="0.09"/>
    <m/>
    <n v="234"/>
    <n v="142"/>
    <n v="9"/>
    <n v="1"/>
    <n v="7"/>
    <n v="9"/>
    <n v="0"/>
    <n v="1"/>
    <n v="0"/>
    <n v="46"/>
    <n v="12"/>
    <n v="1"/>
    <n v="234"/>
    <n v="0.78000000000000225"/>
    <n v="142"/>
    <n v="0.94666666666666632"/>
    <n v="7"/>
    <n v="0.15555555555555509"/>
    <n v="9"/>
    <n v="0.30000000000000016"/>
    <n v="9"/>
    <n v="0.60000000000000009"/>
    <n v="1"/>
    <n v="0.10000000000000014"/>
    <n v="0"/>
    <x v="4"/>
  </r>
  <r>
    <s v="CASTROL"/>
    <s v="DIWA3"/>
    <d v="2012-03-11T00:00:00"/>
    <s v="SIN"/>
    <s v="O500"/>
    <x v="153"/>
    <d v="2014-02-18T00:00:00"/>
    <n v="383044"/>
    <n v="63236"/>
    <n v="0"/>
    <n v="2"/>
    <m/>
    <n v="6"/>
    <n v="7.2"/>
    <n v="36.799999999999997"/>
    <n v="1"/>
    <n v="0.1"/>
    <s v="Clara"/>
    <n v="98"/>
    <n v="54"/>
    <n v="8"/>
    <n v="0"/>
    <n v="5"/>
    <n v="7"/>
    <n v="0"/>
    <n v="0"/>
    <n v="0"/>
    <n v="39"/>
    <n v="13"/>
    <n v="0"/>
    <n v="98"/>
    <n v="0.32666666666667066"/>
    <n v="54"/>
    <n v="0.3599999999999971"/>
    <n v="5"/>
    <n v="0.11111111111111063"/>
    <n v="7"/>
    <n v="0.2333333333333335"/>
    <n v="8"/>
    <n v="0.53333333333333344"/>
    <n v="0"/>
    <n v="1.3877787807814457E-16"/>
    <n v="0"/>
    <x v="5"/>
  </r>
  <r>
    <s v="CASTROL"/>
    <s v="DIWA3"/>
    <d v="2012-03-11T00:00:00"/>
    <s v="SIN"/>
    <s v="O500"/>
    <x v="153"/>
    <d v="2013-11-12T00:00:00"/>
    <n v="350867"/>
    <n v="31059"/>
    <n v="0"/>
    <n v="2"/>
    <n v="0"/>
    <n v="5"/>
    <n v="7.2"/>
    <n v="36.6"/>
    <n v="0.1"/>
    <n v="0.1"/>
    <s v="Clara"/>
    <n v="48"/>
    <n v="29"/>
    <n v="6"/>
    <n v="0"/>
    <n v="4"/>
    <n v="6"/>
    <n v="0"/>
    <n v="0"/>
    <n v="0"/>
    <n v="33"/>
    <n v="7"/>
    <n v="0"/>
    <n v="48"/>
    <n v="0.16000000000000367"/>
    <n v="29"/>
    <n v="0.19333333333333075"/>
    <n v="4"/>
    <n v="8.8888888888888407E-2"/>
    <n v="6"/>
    <n v="0.20000000000000018"/>
    <n v="6"/>
    <n v="0.40000000000000013"/>
    <n v="0"/>
    <n v="1.3877787807814457E-16"/>
    <n v="0"/>
    <x v="6"/>
  </r>
  <r>
    <s v="CASTROL"/>
    <s v="DIWA3"/>
    <d v="2012-03-11T00:00:00"/>
    <s v="SIN"/>
    <s v="O500"/>
    <x v="153"/>
    <d v="2013-08-21T00:00:00"/>
    <n v="319808"/>
    <n v="150482"/>
    <n v="0"/>
    <n v="4"/>
    <n v="-1"/>
    <n v="10"/>
    <n v="7.2"/>
    <n v="37.700000000000003"/>
    <n v="0"/>
    <n v="0.1"/>
    <s v="Clara"/>
    <n v="226"/>
    <n v="90"/>
    <n v="25"/>
    <n v="0"/>
    <n v="12"/>
    <n v="14"/>
    <n v="1"/>
    <n v="1"/>
    <n v="-1"/>
    <n v="78"/>
    <n v="45"/>
    <n v="1"/>
    <n v="226"/>
    <n v="0.75333333333333585"/>
    <n v="90"/>
    <n v="0.59999999999999742"/>
    <n v="12"/>
    <n v="0.26666666666666622"/>
    <n v="14"/>
    <n v="0.46666666666666679"/>
    <n v="25"/>
    <n v="1"/>
    <n v="0"/>
    <n v="1.3877787807814457E-16"/>
    <n v="0"/>
    <x v="7"/>
  </r>
  <r>
    <s v="CASTROL"/>
    <s v="DIWA3"/>
    <d v="2012-03-11T00:00:00"/>
    <s v="SIN"/>
    <s v="O500"/>
    <x v="153"/>
    <d v="2013-06-08T00:00:00"/>
    <n v="299072"/>
    <n v="129746"/>
    <n v="0"/>
    <n v="32.6"/>
    <n v="0"/>
    <n v="19.8"/>
    <n v="8"/>
    <n v="38.9"/>
    <n v="0"/>
    <n v="-1"/>
    <s v="Oscura"/>
    <n v="249.5"/>
    <n v="88.2"/>
    <n v="27.3"/>
    <n v="4.7"/>
    <n v="13.5"/>
    <n v="18.8"/>
    <n v="0.8"/>
    <n v="0"/>
    <n v="0"/>
    <n v="260.2"/>
    <n v="34.6"/>
    <n v="4.8"/>
    <n v="250"/>
    <n v="0.83333333333333504"/>
    <n v="88"/>
    <n v="0.58666666666666401"/>
    <n v="14"/>
    <n v="0.31111111111111062"/>
    <n v="19"/>
    <n v="0.63333333333333341"/>
    <n v="27"/>
    <n v="1"/>
    <n v="5"/>
    <n v="0.50000000000000011"/>
    <n v="0"/>
    <x v="8"/>
  </r>
  <r>
    <s v="CASTROL"/>
    <s v="DIWA3"/>
    <d v="2012-03-11T00:00:00"/>
    <s v="SIN"/>
    <s v="O500"/>
    <x v="153"/>
    <d v="2013-03-19T00:00:00"/>
    <n v="262219"/>
    <n v="92893"/>
    <n v="0"/>
    <n v="0"/>
    <n v="0"/>
    <n v="13.2"/>
    <n v="7.2"/>
    <n v="40.5"/>
    <m/>
    <n v="-1"/>
    <s v="Oscura"/>
    <n v="164.3"/>
    <n v="42.7"/>
    <n v="19.7"/>
    <n v="1.6"/>
    <n v="12.9"/>
    <n v="13.1"/>
    <n v="0.5"/>
    <n v="0"/>
    <n v="0"/>
    <n v="174.6"/>
    <n v="43.2"/>
    <n v="5.0999999999999996"/>
    <n v="164"/>
    <n v="0.5466666666666713"/>
    <n v="43"/>
    <n v="0.28666666666666391"/>
    <n v="13"/>
    <n v="0.28888888888888842"/>
    <n v="13"/>
    <n v="0.43333333333333346"/>
    <n v="20"/>
    <n v="1"/>
    <n v="2"/>
    <n v="0.20000000000000015"/>
    <n v="0"/>
    <x v="9"/>
  </r>
  <r>
    <s v="Shell ATF VM"/>
    <s v="DIWA3"/>
    <d v="2012-03-11T00:00:00"/>
    <s v="SIN"/>
    <s v="O500"/>
    <x v="153"/>
    <d v="2012-12-06T00:00:00"/>
    <n v="232448"/>
    <n v="63122"/>
    <n v="0"/>
    <n v="0"/>
    <n v="0"/>
    <n v="7.2"/>
    <n v="6.8"/>
    <n v="38.299999999999997"/>
    <m/>
    <n v="-1"/>
    <s v="Oscura"/>
    <n v="83.1"/>
    <n v="2.5"/>
    <n v="31.2"/>
    <n v="0"/>
    <n v="4.5999999999999996"/>
    <n v="11"/>
    <n v="1.1000000000000001"/>
    <n v="1.9"/>
    <n v="0"/>
    <n v="134.30000000000001"/>
    <n v="34.4"/>
    <n v="0.4"/>
    <n v="83"/>
    <n v="0.27666666666667034"/>
    <n v="3"/>
    <n v="1.999999999999752E-2"/>
    <n v="5"/>
    <n v="0.11111111111111063"/>
    <n v="11"/>
    <n v="0.36666666666666681"/>
    <n v="31"/>
    <n v="1"/>
    <n v="0"/>
    <n v="1.3877787807814457E-16"/>
    <n v="0"/>
    <x v="10"/>
  </r>
  <r>
    <s v="CASTROL"/>
    <s v="DIWA3"/>
    <d v="2012-01-30T00:00:00"/>
    <s v="SIN"/>
    <s v="O500"/>
    <x v="154"/>
    <d v="2016-02-16T00:00:00"/>
    <n v="853827"/>
    <n v="36372"/>
    <n v="0"/>
    <n v="8"/>
    <m/>
    <n v="2"/>
    <n v="6.7"/>
    <m/>
    <m/>
    <n v="0.02"/>
    <s v="Clara"/>
    <n v="53"/>
    <n v="85"/>
    <n v="1"/>
    <n v="1"/>
    <n v="6"/>
    <n v="9"/>
    <n v="1"/>
    <n v="0"/>
    <n v="0"/>
    <n v="39"/>
    <n v="3"/>
    <n v="1"/>
    <n v="53"/>
    <n v="0.1766666666666703"/>
    <n v="85"/>
    <n v="0.56666666666666388"/>
    <n v="6"/>
    <n v="0.13333333333333286"/>
    <n v="9"/>
    <n v="0.30000000000000016"/>
    <n v="1"/>
    <n v="6.666666666666686E-2"/>
    <n v="1"/>
    <n v="0.10000000000000014"/>
    <n v="1"/>
    <x v="0"/>
  </r>
  <r>
    <m/>
    <s v="DIWA3"/>
    <d v="2012-01-30T00:00:00"/>
    <s v="SIN"/>
    <s v="O500"/>
    <x v="154"/>
    <d v="2015-05-21T00:00:00"/>
    <n v="791204"/>
    <n v="45023"/>
    <n v="0"/>
    <n v="3"/>
    <m/>
    <n v="3"/>
    <n v="5.9"/>
    <m/>
    <m/>
    <n v="0.12"/>
    <m/>
    <n v="75"/>
    <n v="73"/>
    <n v="4"/>
    <n v="0"/>
    <n v="9"/>
    <n v="8"/>
    <n v="1"/>
    <n v="1"/>
    <n v="0"/>
    <n v="27"/>
    <n v="4"/>
    <n v="1"/>
    <n v="75"/>
    <n v="0.2500000000000035"/>
    <n v="73"/>
    <n v="0.48666666666666353"/>
    <n v="9"/>
    <n v="0.19999999999999954"/>
    <n v="8"/>
    <n v="0.26666666666666683"/>
    <n v="4"/>
    <n v="0.26666666666666683"/>
    <n v="0"/>
    <n v="1.3877787807814457E-16"/>
    <n v="0"/>
    <x v="1"/>
  </r>
  <r>
    <s v="SHELL"/>
    <s v="DIWA3"/>
    <d v="2012-01-30T00:00:00"/>
    <s v="SIN"/>
    <s v="O500"/>
    <x v="154"/>
    <d v="2015-02-18T00:00:00"/>
    <n v="385397"/>
    <n v="64472"/>
    <n v="0"/>
    <n v="2"/>
    <m/>
    <n v="4"/>
    <n v="5.93"/>
    <n v="27.63"/>
    <n v="0.89"/>
    <n v="0.43"/>
    <m/>
    <n v="97"/>
    <n v="61"/>
    <n v="5"/>
    <n v="0"/>
    <n v="6"/>
    <n v="8"/>
    <n v="0"/>
    <m/>
    <n v="0"/>
    <n v="28"/>
    <n v="4"/>
    <n v="0"/>
    <n v="97"/>
    <n v="0.3233333333333373"/>
    <n v="61"/>
    <n v="0.40666666666666368"/>
    <n v="6"/>
    <n v="0.13333333333333286"/>
    <n v="8"/>
    <n v="0.26666666666666683"/>
    <n v="5"/>
    <n v="0.33333333333333348"/>
    <n v="0"/>
    <n v="1.3877787807814457E-16"/>
    <n v="0"/>
    <x v="2"/>
  </r>
  <r>
    <s v="CASTROL"/>
    <s v="DIWA3"/>
    <d v="2012-01-30T00:00:00"/>
    <s v="SIN"/>
    <s v="O500"/>
    <x v="154"/>
    <d v="2015-02-18T00:00:00"/>
    <n v="286197"/>
    <n v="73221"/>
    <n v="0"/>
    <n v="4"/>
    <m/>
    <n v="7"/>
    <n v="6.1349999999999998"/>
    <n v="29.44"/>
    <n v="0.97"/>
    <n v="1.23"/>
    <m/>
    <n v="116"/>
    <n v="72"/>
    <n v="20"/>
    <n v="0"/>
    <n v="11"/>
    <n v="11"/>
    <n v="0"/>
    <m/>
    <n v="0"/>
    <n v="207"/>
    <n v="10"/>
    <n v="2"/>
    <n v="116"/>
    <n v="0.38666666666667104"/>
    <n v="72"/>
    <n v="0.47999999999999687"/>
    <n v="11"/>
    <n v="0.24444444444444399"/>
    <n v="11"/>
    <n v="0.36666666666666681"/>
    <n v="20"/>
    <n v="1"/>
    <n v="0"/>
    <n v="1.3877787807814457E-16"/>
    <n v="0"/>
    <x v="3"/>
  </r>
  <r>
    <s v="CASTROL"/>
    <s v="DIWA3"/>
    <d v="2012-01-30T00:00:00"/>
    <s v="SIN"/>
    <s v="O500"/>
    <x v="154"/>
    <d v="2014-12-17T00:00:00"/>
    <n v="368350"/>
    <n v="47425"/>
    <n v="0"/>
    <n v="2"/>
    <m/>
    <n v="3"/>
    <n v="6"/>
    <m/>
    <m/>
    <n v="0.31"/>
    <m/>
    <n v="79"/>
    <n v="24"/>
    <n v="5"/>
    <n v="0"/>
    <n v="3"/>
    <n v="8"/>
    <n v="0"/>
    <n v="0"/>
    <n v="0"/>
    <n v="26"/>
    <n v="6"/>
    <n v="0"/>
    <n v="79"/>
    <n v="0.26333333333333692"/>
    <n v="24"/>
    <n v="0.15999999999999748"/>
    <n v="3"/>
    <n v="6.666666666666618E-2"/>
    <n v="8"/>
    <n v="0.26666666666666683"/>
    <n v="5"/>
    <n v="0.33333333333333348"/>
    <n v="0"/>
    <n v="1.3877787807814457E-16"/>
    <n v="0"/>
    <x v="4"/>
  </r>
  <r>
    <s v="CASTROL"/>
    <s v="DIWA3"/>
    <d v="2012-01-30T00:00:00"/>
    <s v="SIN"/>
    <s v="O500"/>
    <x v="154"/>
    <d v="2014-12-08T00:00:00"/>
    <n v="260621"/>
    <n v="47645"/>
    <n v="0"/>
    <n v="2"/>
    <m/>
    <n v="2"/>
    <n v="6.1"/>
    <m/>
    <m/>
    <n v="0.35"/>
    <m/>
    <n v="55"/>
    <n v="23"/>
    <n v="9"/>
    <n v="0"/>
    <n v="3"/>
    <n v="6"/>
    <n v="0"/>
    <n v="0"/>
    <n v="0"/>
    <n v="27"/>
    <n v="3"/>
    <n v="0"/>
    <n v="55"/>
    <n v="0.18333333333333696"/>
    <n v="23"/>
    <n v="0.15333333333333082"/>
    <n v="3"/>
    <n v="6.666666666666618E-2"/>
    <n v="6"/>
    <n v="0.20000000000000018"/>
    <n v="9"/>
    <n v="0.60000000000000009"/>
    <n v="0"/>
    <n v="1.3877787807814457E-16"/>
    <n v="0"/>
    <x v="5"/>
  </r>
  <r>
    <s v="CASTROL"/>
    <s v="DIWA3"/>
    <d v="2012-01-30T00:00:00"/>
    <s v="SIN"/>
    <s v="O500"/>
    <x v="154"/>
    <d v="2014-06-19T00:00:00"/>
    <n v="305885"/>
    <n v="40192"/>
    <n v="0"/>
    <n v="2"/>
    <m/>
    <n v="4"/>
    <n v="6.2"/>
    <m/>
    <m/>
    <n v="0.78"/>
    <m/>
    <n v="30"/>
    <n v="20"/>
    <n v="6"/>
    <n v="0"/>
    <n v="3"/>
    <n v="2"/>
    <n v="1"/>
    <n v="0"/>
    <n v="0"/>
    <n v="25"/>
    <n v="12"/>
    <n v="1"/>
    <n v="30"/>
    <n v="0.10000000000000378"/>
    <n v="20"/>
    <n v="0.13333333333333086"/>
    <n v="3"/>
    <n v="6.666666666666618E-2"/>
    <n v="2"/>
    <n v="6.6666666666666874E-2"/>
    <n v="6"/>
    <n v="0.40000000000000013"/>
    <n v="0"/>
    <n v="1.3877787807814457E-16"/>
    <n v="0"/>
    <x v="6"/>
  </r>
  <r>
    <s v="CASTROL"/>
    <s v="DIWA3"/>
    <d v="2012-01-30T00:00:00"/>
    <s v="SIN"/>
    <s v="O500"/>
    <x v="154"/>
    <d v="2014-05-29T00:00:00"/>
    <n v="189788"/>
    <n v="91879"/>
    <n v="0"/>
    <n v="1"/>
    <m/>
    <n v="6"/>
    <n v="6.8"/>
    <n v="34.5"/>
    <n v="1.22"/>
    <n v="0.05"/>
    <m/>
    <n v="56"/>
    <n v="29"/>
    <n v="17"/>
    <n v="0"/>
    <n v="6"/>
    <n v="6"/>
    <n v="0"/>
    <n v="0"/>
    <n v="0"/>
    <n v="38"/>
    <n v="2"/>
    <n v="1"/>
    <n v="56"/>
    <n v="0.18666666666667028"/>
    <n v="29"/>
    <n v="0.19333333333333075"/>
    <n v="6"/>
    <n v="0.13333333333333286"/>
    <n v="6"/>
    <n v="0.20000000000000018"/>
    <n v="17"/>
    <n v="1"/>
    <n v="0"/>
    <n v="1.3877787807814457E-16"/>
    <n v="0"/>
    <x v="7"/>
  </r>
  <r>
    <s v="CASTROL"/>
    <s v="DIWA3"/>
    <d v="2012-01-30T00:00:00"/>
    <s v="SIN"/>
    <s v="O500"/>
    <x v="154"/>
    <d v="2014-03-10T00:00:00"/>
    <n v="265693"/>
    <n v="96177"/>
    <n v="0"/>
    <n v="2"/>
    <m/>
    <n v="4"/>
    <n v="7.3"/>
    <n v="37.299999999999997"/>
    <n v="1.4"/>
    <n v="0.1"/>
    <s v="Clara"/>
    <n v="23"/>
    <n v="20"/>
    <n v="10"/>
    <n v="0"/>
    <n v="4"/>
    <n v="1"/>
    <n v="1"/>
    <n v="0"/>
    <n v="0"/>
    <n v="26"/>
    <n v="19"/>
    <n v="4"/>
    <n v="23"/>
    <n v="7.6666666666670491E-2"/>
    <n v="20"/>
    <n v="0.13333333333333086"/>
    <n v="4"/>
    <n v="8.8888888888888407E-2"/>
    <n v="1"/>
    <n v="3.3333333333333541E-2"/>
    <n v="10"/>
    <n v="0.66666666666666674"/>
    <n v="0"/>
    <n v="1.3877787807814457E-16"/>
    <n v="0"/>
    <x v="8"/>
  </r>
  <r>
    <s v="CASTROL"/>
    <s v="DIWA3"/>
    <d v="2012-01-30T00:00:00"/>
    <s v="SIN"/>
    <s v="O500"/>
    <x v="154"/>
    <d v="2012-12-07T00:00:00"/>
    <n v="237930"/>
    <n v="68414"/>
    <n v="0"/>
    <n v="0"/>
    <n v="0"/>
    <n v="8.8000000000000007"/>
    <n v="6.7"/>
    <n v="43.1"/>
    <m/>
    <n v="-1"/>
    <s v="Oscura"/>
    <n v="61.3"/>
    <n v="2.2999999999999998"/>
    <n v="18.899999999999999"/>
    <n v="1.8"/>
    <n v="5.2"/>
    <n v="16.399999999999999"/>
    <n v="1.6"/>
    <n v="0.7"/>
    <n v="0"/>
    <n v="37.200000000000003"/>
    <n v="18.7"/>
    <n v="0.3"/>
    <n v="61"/>
    <n v="0.20333333333333692"/>
    <n v="2"/>
    <n v="1.3333333333330852E-2"/>
    <n v="5"/>
    <n v="0.11111111111111063"/>
    <n v="16"/>
    <n v="0.53333333333333344"/>
    <n v="19"/>
    <n v="1"/>
    <n v="2"/>
    <n v="0.20000000000000015"/>
    <n v="0"/>
    <x v="9"/>
  </r>
  <r>
    <s v="SHELL"/>
    <s v="DIWA3"/>
    <d v="2012-01-30T00:00:00"/>
    <s v="SIN"/>
    <s v="O500"/>
    <x v="154"/>
    <d v="2012-09-06T00:00:00"/>
    <n v="198055"/>
    <n v="28729"/>
    <n v="0"/>
    <n v="0"/>
    <n v="0"/>
    <n v="9.5"/>
    <n v="7.2"/>
    <n v="36.799999999999997"/>
    <m/>
    <n v="-1"/>
    <s v="Oscura"/>
    <n v="83.8"/>
    <n v="28.8"/>
    <n v="41.6"/>
    <n v="0.6"/>
    <n v="7.1"/>
    <n v="10.4"/>
    <n v="0.6"/>
    <n v="0.8"/>
    <n v="0"/>
    <n v="241.4"/>
    <n v="36.9"/>
    <n v="7"/>
    <n v="84"/>
    <n v="0.28000000000000369"/>
    <n v="29"/>
    <n v="0.19333333333333075"/>
    <n v="7"/>
    <n v="0.15555555555555509"/>
    <n v="10"/>
    <n v="0.33339999999999997"/>
    <n v="42"/>
    <n v="1"/>
    <n v="1"/>
    <n v="0.10000000000000014"/>
    <n v="0"/>
    <x v="10"/>
  </r>
  <r>
    <s v="MOBIL"/>
    <s v="DIWA5"/>
    <d v="2013-07-22T00:00:00"/>
    <s v="SIN"/>
    <s v="O500 EURO V"/>
    <x v="155"/>
    <d v="2015-12-10T00:00:00"/>
    <n v="587872"/>
    <n v="18133"/>
    <n v="0"/>
    <n v="2"/>
    <m/>
    <n v="3"/>
    <n v="7"/>
    <n v="34.5"/>
    <n v="1.61"/>
    <n v="0.03"/>
    <m/>
    <n v="34"/>
    <n v="23"/>
    <n v="1"/>
    <n v="0"/>
    <n v="2"/>
    <n v="3"/>
    <n v="0"/>
    <n v="0"/>
    <n v="0"/>
    <n v="42"/>
    <n v="2"/>
    <n v="0"/>
    <n v="34"/>
    <n v="0.11333333333333709"/>
    <n v="23"/>
    <n v="0.15333333333333082"/>
    <n v="2"/>
    <n v="4.4444444444443953E-2"/>
    <n v="3"/>
    <n v="0.1000000000000002"/>
    <n v="1"/>
    <n v="6.666666666666686E-2"/>
    <n v="0"/>
    <n v="1.3877787807814457E-16"/>
    <n v="1"/>
    <x v="0"/>
  </r>
  <r>
    <m/>
    <s v="DIWA5"/>
    <d v="2013-07-22T00:00:00"/>
    <s v="SIN"/>
    <s v="O500 EURO V"/>
    <x v="155"/>
    <d v="2015-11-20T00:00:00"/>
    <n v="582924"/>
    <n v="13185"/>
    <n v="0"/>
    <n v="1"/>
    <m/>
    <n v="3"/>
    <n v="7"/>
    <m/>
    <m/>
    <n v="2.44"/>
    <m/>
    <n v="29"/>
    <n v="19"/>
    <n v="1"/>
    <n v="0"/>
    <n v="2"/>
    <n v="2"/>
    <n v="0"/>
    <n v="0"/>
    <n v="0"/>
    <n v="39"/>
    <n v="2"/>
    <n v="0"/>
    <n v="29"/>
    <n v="9.6666666666670453E-2"/>
    <n v="19"/>
    <n v="0.12666666666666421"/>
    <n v="2"/>
    <n v="4.4444444444443953E-2"/>
    <n v="2"/>
    <n v="6.6666666666666874E-2"/>
    <n v="1"/>
    <n v="6.666666666666686E-2"/>
    <n v="0"/>
    <n v="1.3877787807814457E-16"/>
    <n v="0"/>
    <x v="1"/>
  </r>
  <r>
    <m/>
    <s v="DIWA5"/>
    <d v="2013-07-22T00:00:00"/>
    <s v="SIN"/>
    <s v="O500 EURO V"/>
    <x v="155"/>
    <d v="2015-10-10T00:00:00"/>
    <n v="569739"/>
    <n v="52529"/>
    <n v="0"/>
    <n v="3"/>
    <m/>
    <n v="4"/>
    <n v="5.8"/>
    <m/>
    <m/>
    <n v="0.13"/>
    <m/>
    <n v="83"/>
    <n v="34"/>
    <n v="3"/>
    <n v="0"/>
    <n v="5"/>
    <n v="9"/>
    <n v="0"/>
    <n v="0"/>
    <n v="1"/>
    <n v="26"/>
    <n v="3"/>
    <n v="0"/>
    <n v="83"/>
    <n v="0.27666666666667034"/>
    <n v="34"/>
    <n v="0.22666666666666402"/>
    <n v="5"/>
    <n v="0.11111111111111063"/>
    <n v="9"/>
    <n v="0.30000000000000016"/>
    <n v="3"/>
    <n v="0.20000000000000018"/>
    <n v="0"/>
    <n v="1.3877787807814457E-16"/>
    <n v="0"/>
    <x v="2"/>
  </r>
  <r>
    <m/>
    <s v="DIWA5"/>
    <d v="2013-07-22T00:00:00"/>
    <s v="SIN"/>
    <s v="O500 EURO V"/>
    <x v="155"/>
    <d v="2015-08-27T00:00:00"/>
    <n v="553191"/>
    <n v="35982"/>
    <n v="0"/>
    <n v="2"/>
    <m/>
    <n v="1"/>
    <n v="6.7"/>
    <m/>
    <m/>
    <n v="2.36"/>
    <m/>
    <n v="22"/>
    <n v="23"/>
    <n v="2"/>
    <n v="0"/>
    <n v="1"/>
    <n v="4"/>
    <n v="0"/>
    <n v="0"/>
    <n v="0"/>
    <n v="35"/>
    <n v="2"/>
    <n v="0"/>
    <n v="22"/>
    <n v="7.3333333333337164E-2"/>
    <n v="23"/>
    <n v="0.15333333333333082"/>
    <n v="1"/>
    <n v="2.222222222222173E-2"/>
    <n v="4"/>
    <n v="0.13333333333333353"/>
    <n v="2"/>
    <n v="0.13333333333333353"/>
    <n v="0"/>
    <n v="1.3877787807814457E-16"/>
    <n v="0"/>
    <x v="3"/>
  </r>
  <r>
    <m/>
    <s v="DIWA5"/>
    <d v="2013-07-22T00:00:00"/>
    <s v="SIN"/>
    <s v="O500 EURO V"/>
    <x v="155"/>
    <d v="2015-05-14T00:00:00"/>
    <n v="517210"/>
    <n v="91576"/>
    <n v="0"/>
    <n v="4"/>
    <m/>
    <n v="1"/>
    <n v="5.8"/>
    <m/>
    <m/>
    <n v="0.49"/>
    <m/>
    <n v="105"/>
    <n v="110"/>
    <n v="7"/>
    <n v="0"/>
    <n v="19"/>
    <n v="9"/>
    <n v="1"/>
    <n v="1"/>
    <n v="1"/>
    <n v="32"/>
    <n v="6"/>
    <n v="1"/>
    <n v="105"/>
    <n v="0.35000000000000414"/>
    <n v="110"/>
    <n v="0.73333333333333162"/>
    <n v="19"/>
    <n v="0.42222222222222161"/>
    <n v="9"/>
    <n v="0.30000000000000016"/>
    <n v="7"/>
    <n v="0.46666666666666679"/>
    <n v="0"/>
    <n v="1.3877787807814457E-16"/>
    <n v="0"/>
    <x v="4"/>
  </r>
  <r>
    <s v="CASTROL"/>
    <s v="DIWA5"/>
    <d v="2013-07-22T00:00:00"/>
    <s v="SIN"/>
    <s v="O500 EURO V"/>
    <x v="155"/>
    <d v="2015-02-19T00:00:00"/>
    <n v="279912"/>
    <n v="65048"/>
    <n v="0"/>
    <n v="6"/>
    <m/>
    <n v="6"/>
    <n v="5.899"/>
    <n v="29.57"/>
    <n v="0.91"/>
    <n v="0.35"/>
    <m/>
    <n v="87"/>
    <n v="41"/>
    <n v="8"/>
    <n v="0"/>
    <n v="6"/>
    <n v="8"/>
    <n v="0"/>
    <m/>
    <n v="0"/>
    <n v="33"/>
    <n v="4"/>
    <n v="0"/>
    <n v="87"/>
    <n v="0.29000000000000375"/>
    <n v="41"/>
    <n v="0.2733333333333306"/>
    <n v="6"/>
    <n v="0.13333333333333286"/>
    <n v="8"/>
    <n v="0.26666666666666683"/>
    <n v="8"/>
    <n v="0.53333333333333344"/>
    <n v="0"/>
    <n v="1.3877787807814457E-16"/>
    <n v="0"/>
    <x v="5"/>
  </r>
  <r>
    <s v="CASTROL"/>
    <s v="DIWA5"/>
    <d v="2013-07-22T00:00:00"/>
    <s v="SIN"/>
    <s v="O500 EURO V"/>
    <x v="155"/>
    <d v="2014-12-18T00:00:00"/>
    <n v="258198"/>
    <n v="43384"/>
    <n v="0"/>
    <n v="2"/>
    <m/>
    <n v="4"/>
    <n v="6.1"/>
    <m/>
    <m/>
    <n v="0.36"/>
    <m/>
    <n v="64"/>
    <n v="24"/>
    <n v="12"/>
    <n v="0"/>
    <n v="5"/>
    <n v="6"/>
    <n v="0"/>
    <n v="0"/>
    <n v="0"/>
    <n v="33"/>
    <n v="5"/>
    <n v="0"/>
    <n v="64"/>
    <n v="0.2133333333333369"/>
    <n v="24"/>
    <n v="0.15999999999999748"/>
    <n v="5"/>
    <n v="0.11111111111111063"/>
    <n v="6"/>
    <n v="0.20000000000000018"/>
    <n v="12"/>
    <n v="0.8"/>
    <n v="0"/>
    <n v="1.3877787807814457E-16"/>
    <n v="0"/>
    <x v="6"/>
  </r>
  <r>
    <s v="CASTROL"/>
    <s v="DIWA5"/>
    <d v="2013-07-22T00:00:00"/>
    <s v="SIN"/>
    <s v="O500 EURO V"/>
    <x v="155"/>
    <d v="2014-08-06T00:00:00"/>
    <n v="208878"/>
    <n v="111302"/>
    <n v="0"/>
    <n v="3"/>
    <m/>
    <n v="11"/>
    <n v="6.9"/>
    <n v="35.700000000000003"/>
    <n v="1.3"/>
    <n v="7.0000000000000007E-2"/>
    <m/>
    <n v="202"/>
    <n v="118"/>
    <n v="45"/>
    <n v="2"/>
    <n v="14"/>
    <n v="13"/>
    <n v="0"/>
    <n v="1"/>
    <n v="1"/>
    <n v="52"/>
    <n v="17"/>
    <n v="1"/>
    <n v="202"/>
    <n v="0.67333333333333667"/>
    <n v="118"/>
    <n v="0.78666666666666529"/>
    <n v="14"/>
    <n v="0.31111111111111062"/>
    <n v="13"/>
    <n v="0.43333333333333346"/>
    <n v="45"/>
    <n v="1"/>
    <n v="2"/>
    <n v="0.20000000000000015"/>
    <n v="0"/>
    <x v="7"/>
  </r>
  <r>
    <s v="Shell ATF VM"/>
    <s v="DIWA5"/>
    <d v="2013-07-22T00:00:00"/>
    <s v="SIN"/>
    <s v="O500 EURO V"/>
    <x v="155"/>
    <d v="2014-03-28T00:00:00"/>
    <n v="166159"/>
    <n v="68583"/>
    <n v="0"/>
    <n v="3"/>
    <m/>
    <n v="7"/>
    <n v="7.1"/>
    <n v="36.4"/>
    <n v="1"/>
    <n v="0.06"/>
    <s v=""/>
    <n v="99"/>
    <n v="53"/>
    <n v="61"/>
    <n v="0"/>
    <n v="14"/>
    <n v="10"/>
    <n v="0"/>
    <n v="0"/>
    <n v="0"/>
    <n v="37"/>
    <n v="9"/>
    <n v="1"/>
    <n v="99"/>
    <n v="0.33000000000000401"/>
    <n v="53"/>
    <n v="0.35333333333333045"/>
    <n v="14"/>
    <n v="0.31111111111111062"/>
    <n v="10"/>
    <n v="0.33339999999999997"/>
    <n v="61"/>
    <n v="1"/>
    <n v="0"/>
    <n v="1.3877787807814457E-16"/>
    <n v="0"/>
    <x v="8"/>
  </r>
  <r>
    <s v="SHELL"/>
    <s v="DIWA5"/>
    <d v="2013-07-22T00:00:00"/>
    <s v="SIN"/>
    <s v="O500 EURO V"/>
    <x v="155"/>
    <d v="2014-03-24T00:00:00"/>
    <n v="170826"/>
    <n v="72917"/>
    <n v="0"/>
    <n v="3"/>
    <m/>
    <n v="6"/>
    <n v="7.1"/>
    <n v="35.9"/>
    <n v="0.16"/>
    <n v="0.09"/>
    <s v=""/>
    <n v="90"/>
    <n v="52"/>
    <n v="47"/>
    <n v="0"/>
    <n v="9"/>
    <n v="7"/>
    <n v="0"/>
    <n v="0"/>
    <n v="0"/>
    <n v="32"/>
    <n v="6"/>
    <n v="1"/>
    <n v="90"/>
    <n v="0.30000000000000382"/>
    <n v="52"/>
    <n v="0.34666666666666379"/>
    <n v="9"/>
    <n v="0.19999999999999954"/>
    <n v="7"/>
    <n v="0.2333333333333335"/>
    <n v="47"/>
    <n v="1"/>
    <n v="0"/>
    <n v="1.3877787807814457E-16"/>
    <n v="0"/>
    <x v="9"/>
  </r>
  <r>
    <s v="SHELL"/>
    <s v="DIWA5"/>
    <d v="2013-07-22T00:00:00"/>
    <s v="SIN"/>
    <s v="O500 EURO V"/>
    <x v="155"/>
    <d v="2013-12-05T00:00:00"/>
    <n v="129547"/>
    <n v="31638"/>
    <n v="0"/>
    <n v="4"/>
    <n v="0"/>
    <n v="5"/>
    <n v="7.2"/>
    <n v="37"/>
    <n v="0.2"/>
    <n v="0.1"/>
    <s v="Clara"/>
    <n v="50"/>
    <n v="32"/>
    <n v="40"/>
    <n v="0"/>
    <n v="7"/>
    <n v="4"/>
    <n v="0"/>
    <n v="0"/>
    <n v="0"/>
    <n v="33"/>
    <n v="5"/>
    <n v="1"/>
    <n v="50"/>
    <n v="0.16666666666667032"/>
    <n v="32"/>
    <n v="0.21333333333333071"/>
    <n v="7"/>
    <n v="0.15555555555555509"/>
    <n v="4"/>
    <n v="0.13333333333333353"/>
    <n v="40"/>
    <n v="1"/>
    <n v="0"/>
    <n v="1.3877787807814457E-16"/>
    <n v="0"/>
    <x v="10"/>
  </r>
  <r>
    <s v="SHELL"/>
    <s v="DIWA5"/>
    <d v="2013-07-22T00:00:00"/>
    <s v="SIN"/>
    <s v="O500 EURO V"/>
    <x v="155"/>
    <d v="2013-09-18T00:00:00"/>
    <n v="97909"/>
    <n v="92793"/>
    <n v="0"/>
    <n v="4"/>
    <n v="-1"/>
    <n v="11"/>
    <n v="6.8"/>
    <n v="35.299999999999997"/>
    <n v="0.6"/>
    <n v="0.1"/>
    <s v="Clara"/>
    <n v="113"/>
    <n v="60"/>
    <n v="104"/>
    <n v="0"/>
    <n v="13"/>
    <n v="10"/>
    <n v="0"/>
    <n v="0"/>
    <n v="0"/>
    <n v="51"/>
    <n v="12"/>
    <n v="3"/>
    <n v="113"/>
    <n v="0.37666666666667098"/>
    <n v="60"/>
    <n v="0.39999999999999702"/>
    <n v="13"/>
    <n v="0.28888888888888842"/>
    <n v="10"/>
    <n v="0.33339999999999997"/>
    <n v="104"/>
    <n v="1"/>
    <n v="0"/>
    <n v="1.3877787807814457E-16"/>
    <n v="0"/>
    <x v="11"/>
  </r>
  <r>
    <s v="CASTROL"/>
    <s v="DIWA5"/>
    <d v="2013-07-22T00:00:00"/>
    <s v="CON"/>
    <s v="O500 EURO V"/>
    <x v="155"/>
    <d v="2013-07-13T00:00:00"/>
    <n v="68550"/>
    <n v="63434"/>
    <n v="0"/>
    <n v="1"/>
    <n v="-1"/>
    <n v="7"/>
    <n v="6.6"/>
    <n v="38"/>
    <n v="0"/>
    <n v="0.1"/>
    <s v="Clara"/>
    <n v="84"/>
    <n v="43"/>
    <n v="185"/>
    <n v="0"/>
    <n v="11"/>
    <n v="5"/>
    <n v="1"/>
    <n v="0"/>
    <n v="-1"/>
    <n v="80"/>
    <n v="9"/>
    <n v="1"/>
    <n v="84"/>
    <n v="0.28000000000000369"/>
    <n v="43"/>
    <n v="0.28666666666666391"/>
    <n v="11"/>
    <n v="0.24444444444444399"/>
    <n v="5"/>
    <n v="0.16666666666666685"/>
    <n v="185"/>
    <n v="1"/>
    <n v="0"/>
    <n v="1.3877787807814457E-16"/>
    <n v="0"/>
    <x v="12"/>
  </r>
  <r>
    <s v="CASTROL"/>
    <s v="DIWA5"/>
    <d v="2013-07-22T00:00:00"/>
    <s v="CON"/>
    <s v="O500 EURO V"/>
    <x v="155"/>
    <d v="2013-04-25T00:00:00"/>
    <n v="36366"/>
    <n v="31250"/>
    <n v="0"/>
    <n v="0.3"/>
    <n v="0"/>
    <n v="14.4"/>
    <n v="6.5"/>
    <n v="34.200000000000003"/>
    <m/>
    <n v="-1"/>
    <s v="Oscura"/>
    <n v="62.3"/>
    <n v="42.5"/>
    <n v="136.19999999999999"/>
    <n v="1.6"/>
    <n v="9.6"/>
    <n v="9.5"/>
    <n v="0.8"/>
    <n v="0"/>
    <n v="0"/>
    <n v="86.2"/>
    <n v="23.4"/>
    <n v="2.2000000000000002"/>
    <n v="62"/>
    <n v="0.20666666666667025"/>
    <n v="43"/>
    <n v="0.28666666666666391"/>
    <n v="10"/>
    <n v="0.22222222222222177"/>
    <n v="10"/>
    <n v="0.33339999999999997"/>
    <n v="136"/>
    <n v="1"/>
    <n v="2"/>
    <n v="0.20000000000000015"/>
    <n v="0"/>
    <x v="14"/>
  </r>
  <r>
    <s v="MOBIL"/>
    <s v="DIWA5"/>
    <d v="2014-03-30T00:00:00"/>
    <s v="SIN"/>
    <s v="O500 EURO V"/>
    <x v="156"/>
    <d v="2015-12-09T00:00:00"/>
    <n v="616959"/>
    <n v="17859"/>
    <n v="0"/>
    <n v="1"/>
    <m/>
    <n v="3"/>
    <n v="7"/>
    <n v="34.799999999999997"/>
    <n v="1.56"/>
    <n v="0.02"/>
    <m/>
    <n v="25"/>
    <n v="28"/>
    <n v="0"/>
    <n v="0"/>
    <n v="1"/>
    <n v="3"/>
    <n v="0"/>
    <n v="0"/>
    <n v="0"/>
    <n v="36"/>
    <n v="2"/>
    <n v="0"/>
    <n v="25"/>
    <n v="8.3333333333337145E-2"/>
    <n v="28"/>
    <n v="0.18666666666666409"/>
    <n v="1"/>
    <n v="2.222222222222173E-2"/>
    <n v="3"/>
    <n v="0.1000000000000002"/>
    <n v="0"/>
    <n v="1.9428902930940239E-16"/>
    <n v="0"/>
    <n v="1.3877787807814457E-16"/>
    <n v="1"/>
    <x v="0"/>
  </r>
  <r>
    <m/>
    <s v="DIWA5"/>
    <d v="2014-03-30T00:00:00"/>
    <s v="SIN"/>
    <s v="O500 EURO V"/>
    <x v="156"/>
    <d v="2015-10-08T00:00:00"/>
    <n v="559230"/>
    <n v="57357"/>
    <n v="0"/>
    <n v="4"/>
    <m/>
    <n v="6"/>
    <n v="5.5"/>
    <m/>
    <m/>
    <n v="0.14000000000000001"/>
    <m/>
    <n v="272"/>
    <n v="73"/>
    <n v="38"/>
    <n v="0"/>
    <n v="14"/>
    <n v="15"/>
    <n v="0"/>
    <n v="0"/>
    <n v="1"/>
    <n v="40"/>
    <n v="6"/>
    <n v="1"/>
    <n v="272"/>
    <n v="0.90666666666666762"/>
    <n v="73"/>
    <n v="0.48666666666666353"/>
    <n v="14"/>
    <n v="0.31111111111111062"/>
    <n v="15"/>
    <n v="0.50000000000000011"/>
    <n v="38"/>
    <n v="1"/>
    <n v="0"/>
    <n v="1.3877787807814457E-16"/>
    <n v="0"/>
    <x v="1"/>
  </r>
  <r>
    <m/>
    <s v="DIWA5"/>
    <d v="2014-03-30T00:00:00"/>
    <s v="SIN"/>
    <s v="O500 EURO V"/>
    <x v="156"/>
    <d v="2015-10-08T00:00:00"/>
    <n v="559230"/>
    <n v="57357"/>
    <n v="0"/>
    <n v="9"/>
    <m/>
    <n v="6"/>
    <n v="5.8"/>
    <m/>
    <m/>
    <n v="0.16"/>
    <m/>
    <n v="356"/>
    <n v="88"/>
    <n v="7"/>
    <n v="0"/>
    <n v="12"/>
    <n v="22"/>
    <n v="1"/>
    <n v="1"/>
    <n v="2"/>
    <n v="69"/>
    <n v="27"/>
    <n v="2"/>
    <n v="356"/>
    <n v="1.3"/>
    <n v="88"/>
    <n v="0.58666666666666401"/>
    <n v="12"/>
    <n v="0.26666666666666622"/>
    <n v="22"/>
    <n v="0.73333333333333339"/>
    <n v="7"/>
    <n v="0.46666666666666679"/>
    <n v="0"/>
    <n v="1.3877787807814457E-16"/>
    <n v="0"/>
    <x v="2"/>
  </r>
  <r>
    <m/>
    <s v="DIWA5"/>
    <d v="2014-03-30T00:00:00"/>
    <s v="SIN"/>
    <s v="O500 EURO V"/>
    <x v="156"/>
    <d v="2015-05-20T00:00:00"/>
    <n v="548530"/>
    <n v="46657"/>
    <n v="0"/>
    <n v="1"/>
    <m/>
    <n v="4"/>
    <n v="5.8"/>
    <m/>
    <m/>
    <n v="7.0000000000000007E-2"/>
    <m/>
    <n v="103"/>
    <n v="41"/>
    <n v="2"/>
    <n v="0"/>
    <n v="6"/>
    <n v="9"/>
    <n v="1"/>
    <n v="0"/>
    <n v="0"/>
    <n v="29"/>
    <n v="3"/>
    <n v="1"/>
    <n v="103"/>
    <n v="0.34333333333333743"/>
    <n v="41"/>
    <n v="0.2733333333333306"/>
    <n v="6"/>
    <n v="0.13333333333333286"/>
    <n v="9"/>
    <n v="0.30000000000000016"/>
    <n v="2"/>
    <n v="0.13333333333333353"/>
    <n v="0"/>
    <n v="1.3877787807814457E-16"/>
    <n v="0"/>
    <x v="3"/>
  </r>
  <r>
    <s v="CASTROL"/>
    <s v="DIWA5"/>
    <d v="2014-03-30T00:00:00"/>
    <s v="SIN"/>
    <s v="O500 EURO V"/>
    <x v="156"/>
    <d v="2015-02-24T00:00:00"/>
    <n v="6188"/>
    <n v="2102"/>
    <n v="0"/>
    <n v="1"/>
    <m/>
    <n v="6"/>
    <n v="6.2679999999999998"/>
    <n v="29.13"/>
    <n v="0.73"/>
    <n v="0.02"/>
    <m/>
    <n v="29"/>
    <n v="6"/>
    <n v="208"/>
    <n v="0"/>
    <n v="3"/>
    <n v="1"/>
    <n v="0"/>
    <m/>
    <n v="0"/>
    <n v="88"/>
    <n v="6"/>
    <n v="0"/>
    <n v="29"/>
    <n v="9.6666666666670453E-2"/>
    <n v="6"/>
    <n v="3.9999999999997524E-2"/>
    <n v="3"/>
    <n v="6.666666666666618E-2"/>
    <n v="1"/>
    <n v="3.3333333333333541E-2"/>
    <n v="208"/>
    <n v="1"/>
    <n v="0"/>
    <n v="1.3877787807814457E-16"/>
    <n v="0"/>
    <x v="4"/>
  </r>
  <r>
    <s v="CASTROL"/>
    <s v="DIWA5"/>
    <d v="2014-03-30T00:00:00"/>
    <s v="SIN"/>
    <s v="O500 EURO V"/>
    <x v="156"/>
    <d v="2015-02-24T00:00:00"/>
    <n v="143692"/>
    <n v="45670"/>
    <n v="0"/>
    <n v="5"/>
    <m/>
    <n v="6"/>
    <n v="5.8380000000000001"/>
    <n v="27.54"/>
    <n v="0.89"/>
    <n v="0.36"/>
    <m/>
    <n v="86"/>
    <n v="34"/>
    <n v="63"/>
    <n v="0"/>
    <n v="6"/>
    <n v="9"/>
    <n v="0"/>
    <m/>
    <n v="0"/>
    <n v="98"/>
    <n v="5"/>
    <n v="1"/>
    <n v="86"/>
    <n v="0.2866666666666704"/>
    <n v="34"/>
    <n v="0.22666666666666402"/>
    <n v="6"/>
    <n v="0.13333333333333286"/>
    <n v="9"/>
    <n v="0.30000000000000016"/>
    <n v="63"/>
    <n v="1"/>
    <n v="0"/>
    <n v="1.3877787807814457E-16"/>
    <n v="0"/>
    <x v="5"/>
  </r>
  <r>
    <s v="CASTROL"/>
    <s v="DIWA5"/>
    <d v="2014-03-30T00:00:00"/>
    <s v="SIN"/>
    <s v="O500 EURO V"/>
    <x v="156"/>
    <d v="2015-02-18T00:00:00"/>
    <n v="136536"/>
    <n v="36284"/>
    <n v="0"/>
    <n v="2"/>
    <m/>
    <n v="5"/>
    <n v="5.89"/>
    <n v="27.56"/>
    <n v="0.99"/>
    <n v="0.19"/>
    <m/>
    <n v="93"/>
    <n v="30"/>
    <n v="42"/>
    <n v="0"/>
    <n v="7"/>
    <n v="11"/>
    <n v="0"/>
    <m/>
    <n v="0"/>
    <n v="41"/>
    <n v="2"/>
    <n v="0"/>
    <n v="93"/>
    <n v="0.31000000000000388"/>
    <n v="30"/>
    <n v="0.1999999999999974"/>
    <n v="7"/>
    <n v="0.15555555555555509"/>
    <n v="11"/>
    <n v="0.36666666666666681"/>
    <n v="42"/>
    <n v="1"/>
    <n v="0"/>
    <n v="1.3877787807814457E-16"/>
    <n v="0"/>
    <x v="6"/>
  </r>
  <r>
    <s v="CASTROL"/>
    <s v="DIWA5"/>
    <d v="2014-03-30T00:00:00"/>
    <s v="SIN"/>
    <s v="O500 EURO V"/>
    <x v="156"/>
    <d v="2014-12-19T00:00:00"/>
    <n v="122519"/>
    <n v="24497"/>
    <n v="0"/>
    <n v="2"/>
    <m/>
    <n v="4"/>
    <n v="6.1"/>
    <m/>
    <m/>
    <n v="0.33"/>
    <m/>
    <n v="71"/>
    <n v="25"/>
    <n v="63"/>
    <n v="0"/>
    <n v="5"/>
    <n v="6"/>
    <n v="0"/>
    <n v="0"/>
    <n v="0"/>
    <n v="42"/>
    <n v="4"/>
    <n v="0"/>
    <n v="71"/>
    <n v="0.23666666666667019"/>
    <n v="25"/>
    <n v="0.16666666666666413"/>
    <n v="5"/>
    <n v="0.11111111111111063"/>
    <n v="6"/>
    <n v="0.20000000000000018"/>
    <n v="63"/>
    <n v="1"/>
    <n v="0"/>
    <n v="1.3877787807814457E-16"/>
    <n v="0"/>
    <x v="7"/>
  </r>
  <r>
    <s v="CASTROL"/>
    <s v="DIWA5"/>
    <d v="2014-03-30T00:00:00"/>
    <s v="SIN"/>
    <s v="O500 EURO V"/>
    <x v="156"/>
    <d v="2014-10-11T00:00:00"/>
    <n v="98022"/>
    <n v="91787"/>
    <n v="0"/>
    <n v="5"/>
    <m/>
    <n v="13"/>
    <n v="5.8"/>
    <m/>
    <m/>
    <n v="1.2"/>
    <m/>
    <n v="285"/>
    <n v="86"/>
    <n v="213"/>
    <n v="0"/>
    <n v="17"/>
    <n v="17"/>
    <n v="0"/>
    <n v="0"/>
    <n v="1"/>
    <n v="81"/>
    <n v="12"/>
    <n v="1"/>
    <n v="285"/>
    <n v="0.95000000000000051"/>
    <n v="86"/>
    <n v="0.57333333333333059"/>
    <n v="17"/>
    <n v="0.37777777777777721"/>
    <n v="17"/>
    <n v="0.56666666666666676"/>
    <n v="213"/>
    <n v="1"/>
    <n v="0"/>
    <n v="1.3877787807814457E-16"/>
    <n v="0"/>
    <x v="8"/>
  </r>
  <r>
    <s v="CASTROL"/>
    <s v="DIWA5"/>
    <d v="2014-03-30T00:00:00"/>
    <s v="SIN"/>
    <s v="O500 EURO V"/>
    <x v="156"/>
    <d v="2014-06-26T00:00:00"/>
    <n v="61206"/>
    <n v="54970"/>
    <n v="0"/>
    <n v="3"/>
    <m/>
    <n v="11"/>
    <n v="5.3"/>
    <m/>
    <m/>
    <n v="0.09"/>
    <m/>
    <n v="237"/>
    <n v="49"/>
    <n v="236"/>
    <n v="0"/>
    <n v="13"/>
    <n v="14"/>
    <n v="0"/>
    <n v="1"/>
    <n v="1"/>
    <n v="94"/>
    <n v="11"/>
    <n v="1"/>
    <n v="237"/>
    <n v="0.79000000000000214"/>
    <n v="49"/>
    <n v="0.32666666666666383"/>
    <n v="13"/>
    <n v="0.28888888888888842"/>
    <n v="14"/>
    <n v="0.46666666666666679"/>
    <n v="236"/>
    <n v="1"/>
    <n v="0"/>
    <n v="1.3877787807814457E-16"/>
    <n v="0"/>
    <x v="9"/>
  </r>
  <r>
    <s v="CASTROL"/>
    <s v="DIWA5"/>
    <d v="2014-03-30T00:00:00"/>
    <s v="SIN"/>
    <s v="O500 EURO V"/>
    <x v="156"/>
    <d v="2014-04-07T00:00:00"/>
    <n v="30119"/>
    <n v="23884"/>
    <n v="0"/>
    <n v="3"/>
    <m/>
    <n v="7"/>
    <n v="5.5"/>
    <s v=""/>
    <s v=""/>
    <n v="0.06"/>
    <s v=""/>
    <n v="95"/>
    <n v="30"/>
    <n v="241"/>
    <n v="0"/>
    <n v="9"/>
    <n v="6"/>
    <n v="0"/>
    <n v="0"/>
    <n v="1"/>
    <n v="105"/>
    <n v="10"/>
    <n v="1"/>
    <n v="95"/>
    <n v="0.31666666666667059"/>
    <n v="30"/>
    <n v="0.1999999999999974"/>
    <n v="9"/>
    <n v="0.19999999999999954"/>
    <n v="6"/>
    <n v="0.20000000000000018"/>
    <n v="241"/>
    <n v="1"/>
    <n v="0"/>
    <n v="1.3877787807814457E-16"/>
    <n v="0"/>
    <x v="10"/>
  </r>
  <r>
    <s v="SHELL"/>
    <s v="DIWA5"/>
    <d v="2014-03-30T00:00:00"/>
    <s v="CON"/>
    <s v="O500 EURO V"/>
    <x v="156"/>
    <d v="2014-01-03T00:00:00"/>
    <n v="134577"/>
    <n v="37001"/>
    <n v="0"/>
    <n v="3"/>
    <m/>
    <n v="6"/>
    <n v="7.1"/>
    <n v="36.4"/>
    <n v="0.4"/>
    <n v="0.1"/>
    <s v="Clara"/>
    <n v="63"/>
    <n v="31"/>
    <n v="51"/>
    <n v="0"/>
    <n v="7"/>
    <n v="6"/>
    <n v="0"/>
    <n v="0"/>
    <n v="0"/>
    <n v="36"/>
    <n v="5"/>
    <n v="1"/>
    <n v="63"/>
    <n v="0.21000000000000357"/>
    <n v="31"/>
    <n v="0.20666666666666406"/>
    <n v="7"/>
    <n v="0.15555555555555509"/>
    <n v="6"/>
    <n v="0.20000000000000018"/>
    <n v="51"/>
    <n v="1"/>
    <n v="0"/>
    <n v="1.3877787807814457E-16"/>
    <n v="0"/>
    <x v="11"/>
  </r>
  <r>
    <s v="SHELL"/>
    <s v="DIWA5"/>
    <d v="2014-03-30T00:00:00"/>
    <s v="CON"/>
    <s v="O500 EURO V"/>
    <x v="156"/>
    <d v="2013-10-07T00:00:00"/>
    <n v="97576"/>
    <n v="92294"/>
    <n v="0"/>
    <n v="3"/>
    <n v="0"/>
    <n v="10"/>
    <n v="6.7"/>
    <n v="33.700000000000003"/>
    <n v="0.6"/>
    <n v="0.1"/>
    <s v="Clara"/>
    <n v="158"/>
    <n v="64"/>
    <n v="129"/>
    <n v="0"/>
    <n v="15"/>
    <n v="11"/>
    <n v="0"/>
    <n v="0"/>
    <n v="0"/>
    <n v="69"/>
    <n v="16"/>
    <n v="2"/>
    <n v="158"/>
    <n v="0.5266666666666715"/>
    <n v="64"/>
    <n v="0.42666666666666364"/>
    <n v="15"/>
    <n v="0.33333333333333282"/>
    <n v="11"/>
    <n v="0.36666666666666681"/>
    <n v="129"/>
    <n v="1"/>
    <n v="0"/>
    <n v="1.3877787807814457E-16"/>
    <n v="0"/>
    <x v="12"/>
  </r>
  <r>
    <s v="SHELL"/>
    <s v="DIWA5"/>
    <d v="2014-03-30T00:00:00"/>
    <s v="CON"/>
    <s v="O500 EURO V"/>
    <x v="156"/>
    <d v="2013-04-24T00:00:00"/>
    <n v="35740"/>
    <n v="30458"/>
    <n v="0"/>
    <n v="0.6"/>
    <n v="0"/>
    <n v="16.399999999999999"/>
    <n v="6.4"/>
    <n v="33.700000000000003"/>
    <m/>
    <n v="-1"/>
    <s v="Oscura"/>
    <n v="78.099999999999994"/>
    <n v="34.4"/>
    <n v="161.19999999999999"/>
    <n v="2.4"/>
    <n v="8.8000000000000007"/>
    <n v="8.1"/>
    <n v="0.7"/>
    <n v="0"/>
    <n v="0"/>
    <n v="106.5"/>
    <n v="26.3"/>
    <n v="3.2"/>
    <n v="78"/>
    <n v="0.26000000000000356"/>
    <n v="34"/>
    <n v="0.22666666666666402"/>
    <n v="9"/>
    <n v="0.19999999999999954"/>
    <n v="8"/>
    <n v="0.26666666666666683"/>
    <n v="161"/>
    <n v="1"/>
    <n v="2"/>
    <n v="0.20000000000000015"/>
    <n v="0"/>
    <x v="14"/>
  </r>
  <r>
    <s v="CASTROL"/>
    <s v="DIWA5"/>
    <d v="1899-12-30T00:00:00"/>
    <s v="SIN"/>
    <s v="O500 EURO V"/>
    <x v="157"/>
    <d v="2016-02-16T00:00:00"/>
    <n v="598891"/>
    <n v="31648"/>
    <n v="0"/>
    <n v="5"/>
    <m/>
    <n v="5"/>
    <n v="6.9"/>
    <m/>
    <m/>
    <n v="0.02"/>
    <s v="Clara"/>
    <n v="59"/>
    <n v="33"/>
    <n v="0"/>
    <n v="0"/>
    <n v="24"/>
    <n v="8"/>
    <n v="1"/>
    <n v="0"/>
    <n v="0"/>
    <n v="27"/>
    <n v="3"/>
    <n v="0"/>
    <n v="59"/>
    <n v="0.19666666666667026"/>
    <n v="33"/>
    <n v="0.21999999999999736"/>
    <n v="24"/>
    <n v="0.53333333333333266"/>
    <n v="8"/>
    <n v="0.26666666666666683"/>
    <n v="0"/>
    <n v="1.9428902930940239E-16"/>
    <n v="0"/>
    <n v="1.3877787807814457E-16"/>
    <n v="1"/>
    <x v="0"/>
  </r>
  <r>
    <s v="CASTROL"/>
    <s v="DIWA5"/>
    <d v="1899-12-30T00:00:00"/>
    <s v="SIN"/>
    <s v="O500 EURO V"/>
    <x v="157"/>
    <d v="2015-08-27T00:00:00"/>
    <n v="541282"/>
    <n v="25089"/>
    <n v="0"/>
    <n v="2"/>
    <m/>
    <n v="3"/>
    <n v="6.8"/>
    <n v="35.200000000000003"/>
    <n v="1.88"/>
    <n v="0"/>
    <m/>
    <n v="30"/>
    <n v="17"/>
    <n v="2"/>
    <n v="0"/>
    <n v="3"/>
    <n v="4"/>
    <n v="0"/>
    <n v="0"/>
    <n v="0"/>
    <n v="31"/>
    <n v="2"/>
    <n v="0"/>
    <n v="30"/>
    <n v="0.10000000000000378"/>
    <n v="17"/>
    <n v="0.11333333333333087"/>
    <n v="3"/>
    <n v="6.666666666666618E-2"/>
    <n v="4"/>
    <n v="0.13333333333333353"/>
    <n v="2"/>
    <n v="0.13333333333333353"/>
    <n v="0"/>
    <n v="1.3877787807814457E-16"/>
    <n v="0"/>
    <x v="1"/>
  </r>
  <r>
    <s v="CASTROL"/>
    <s v="DIWA5"/>
    <d v="1899-12-30T00:00:00"/>
    <s v="SIN"/>
    <s v="O500 EURO V"/>
    <x v="157"/>
    <d v="2015-08-27T00:00:00"/>
    <n v="541282"/>
    <n v="25089"/>
    <n v="0"/>
    <n v="2"/>
    <m/>
    <n v="3"/>
    <n v="6.8"/>
    <n v="35.200000000000003"/>
    <n v="1.88"/>
    <n v="0"/>
    <m/>
    <n v="30"/>
    <n v="17"/>
    <n v="2"/>
    <n v="0"/>
    <n v="3"/>
    <n v="4"/>
    <n v="0"/>
    <n v="0"/>
    <n v="0"/>
    <n v="31"/>
    <n v="2"/>
    <n v="0"/>
    <n v="30"/>
    <n v="0.10000000000000378"/>
    <n v="17"/>
    <n v="0.11333333333333087"/>
    <n v="3"/>
    <n v="6.666666666666618E-2"/>
    <n v="4"/>
    <n v="0.13333333333333353"/>
    <n v="2"/>
    <n v="0.13333333333333353"/>
    <n v="0"/>
    <n v="1.3877787807814457E-16"/>
    <n v="0"/>
    <x v="2"/>
  </r>
  <r>
    <m/>
    <s v="DIWA5"/>
    <d v="1899-12-30T00:00:00"/>
    <s v="SIN"/>
    <s v="O500 EURO V"/>
    <x v="157"/>
    <d v="2015-06-23T00:00:00"/>
    <n v="516345"/>
    <n v="100430"/>
    <n v="0"/>
    <n v="3"/>
    <m/>
    <n v="4"/>
    <n v="5.9"/>
    <m/>
    <m/>
    <n v="0.4"/>
    <m/>
    <n v="74"/>
    <n v="49"/>
    <n v="2"/>
    <n v="0"/>
    <n v="11"/>
    <n v="7"/>
    <n v="0"/>
    <n v="0"/>
    <n v="0"/>
    <n v="31"/>
    <n v="4"/>
    <n v="0"/>
    <n v="74"/>
    <n v="0.24666666666667017"/>
    <n v="49"/>
    <n v="0.32666666666666383"/>
    <n v="11"/>
    <n v="0.24444444444444399"/>
    <n v="7"/>
    <n v="0.2333333333333335"/>
    <n v="2"/>
    <n v="0.13333333333333353"/>
    <n v="0"/>
    <n v="1.3877787807814457E-16"/>
    <n v="0"/>
    <x v="3"/>
  </r>
  <r>
    <s v="CASTROL"/>
    <s v="DIWA5"/>
    <d v="1899-12-30T00:00:00"/>
    <s v="SIN"/>
    <s v="O500 EURO V"/>
    <x v="157"/>
    <d v="2015-02-21T00:00:00"/>
    <n v="149029"/>
    <n v="42452"/>
    <n v="0"/>
    <n v="2"/>
    <m/>
    <n v="6"/>
    <n v="5.7229999999999999"/>
    <n v="26.45"/>
    <n v="1.03"/>
    <n v="7.0000000000000007E-2"/>
    <m/>
    <n v="102"/>
    <n v="28"/>
    <n v="72"/>
    <n v="0"/>
    <n v="6"/>
    <n v="11"/>
    <n v="0"/>
    <m/>
    <n v="0"/>
    <n v="62"/>
    <n v="4"/>
    <n v="0"/>
    <n v="102"/>
    <n v="0.34000000000000408"/>
    <n v="28"/>
    <n v="0.18666666666666409"/>
    <n v="6"/>
    <n v="0.13333333333333286"/>
    <n v="11"/>
    <n v="0.36666666666666681"/>
    <n v="72"/>
    <n v="1"/>
    <n v="0"/>
    <n v="1.3877787807814457E-16"/>
    <n v="0"/>
    <x v="4"/>
  </r>
  <r>
    <s v="CASTROL"/>
    <s v="DIWA5"/>
    <d v="1899-12-30T00:00:00"/>
    <s v="SIN"/>
    <s v="O500 EURO V"/>
    <x v="157"/>
    <d v="2015-02-20T00:00:00"/>
    <n v="147505"/>
    <n v="44597"/>
    <n v="0"/>
    <n v="2"/>
    <m/>
    <n v="6"/>
    <n v="5.7270000000000003"/>
    <n v="26.8"/>
    <n v="1.1000000000000001"/>
    <n v="0.08"/>
    <m/>
    <n v="180"/>
    <n v="35"/>
    <n v="82"/>
    <n v="0"/>
    <n v="9"/>
    <n v="12"/>
    <n v="0"/>
    <m/>
    <n v="0"/>
    <n v="60"/>
    <n v="4"/>
    <n v="0"/>
    <n v="180"/>
    <n v="0.60000000000000409"/>
    <n v="35"/>
    <n v="0.23333333333333067"/>
    <n v="9"/>
    <n v="0.19999999999999954"/>
    <n v="12"/>
    <n v="0.40000000000000013"/>
    <n v="82"/>
    <n v="1"/>
    <n v="0"/>
    <n v="1.3877787807814457E-16"/>
    <n v="0"/>
    <x v="5"/>
  </r>
  <r>
    <s v="SHELL"/>
    <s v="DIWA5"/>
    <d v="1899-12-30T00:00:00"/>
    <s v="SIN"/>
    <s v="O500 EURO V"/>
    <x v="157"/>
    <d v="2014-12-19T00:00:00"/>
    <n v="118050"/>
    <n v="17798"/>
    <n v="0"/>
    <n v="3"/>
    <m/>
    <n v="3"/>
    <n v="6.2"/>
    <m/>
    <m/>
    <n v="0.18"/>
    <m/>
    <n v="69"/>
    <n v="24"/>
    <n v="41"/>
    <n v="0"/>
    <n v="6"/>
    <n v="6"/>
    <n v="0"/>
    <n v="0"/>
    <n v="0"/>
    <n v="33"/>
    <n v="4"/>
    <n v="0"/>
    <n v="69"/>
    <n v="0.23000000000000353"/>
    <n v="24"/>
    <n v="0.15999999999999748"/>
    <n v="6"/>
    <n v="0.13333333333333286"/>
    <n v="6"/>
    <n v="0.20000000000000018"/>
    <n v="41"/>
    <n v="1"/>
    <n v="0"/>
    <n v="1.3877787807814457E-16"/>
    <n v="0"/>
    <x v="6"/>
  </r>
  <r>
    <s v="CASTROL"/>
    <s v="DIWA5"/>
    <d v="1899-12-30T00:00:00"/>
    <s v="SIN"/>
    <s v="O500 EURO V"/>
    <x v="157"/>
    <d v="2014-12-18T00:00:00"/>
    <n v="128216"/>
    <n v="21639"/>
    <n v="0"/>
    <n v="3"/>
    <m/>
    <n v="5"/>
    <n v="6"/>
    <m/>
    <m/>
    <n v="7.0000000000000007E-2"/>
    <m/>
    <n v="81"/>
    <n v="23"/>
    <n v="74"/>
    <n v="0"/>
    <n v="6"/>
    <n v="6"/>
    <n v="0"/>
    <n v="0"/>
    <n v="0"/>
    <n v="46"/>
    <n v="5"/>
    <n v="1"/>
    <n v="81"/>
    <n v="0.27000000000000363"/>
    <n v="23"/>
    <n v="0.15333333333333082"/>
    <n v="6"/>
    <n v="0.13333333333333286"/>
    <n v="6"/>
    <n v="0.20000000000000018"/>
    <n v="74"/>
    <n v="1"/>
    <n v="0"/>
    <n v="1.3877787807814457E-16"/>
    <n v="0"/>
    <x v="7"/>
  </r>
  <r>
    <s v="CASTROL"/>
    <s v="DIWA5"/>
    <d v="1899-12-30T00:00:00"/>
    <s v="SIN"/>
    <s v="O500 EURO V"/>
    <x v="157"/>
    <d v="2014-12-08T00:00:00"/>
    <n v="124912"/>
    <n v="22004"/>
    <n v="0"/>
    <n v="3"/>
    <m/>
    <n v="4"/>
    <n v="6"/>
    <m/>
    <m/>
    <n v="0.06"/>
    <m/>
    <n v="214"/>
    <n v="31"/>
    <n v="89"/>
    <n v="0"/>
    <n v="8"/>
    <n v="9"/>
    <n v="1"/>
    <n v="0"/>
    <n v="0"/>
    <n v="52"/>
    <n v="7"/>
    <n v="1"/>
    <n v="214"/>
    <n v="0.71333333333333626"/>
    <n v="31"/>
    <n v="0.20666666666666406"/>
    <n v="8"/>
    <n v="0.17777777777777731"/>
    <n v="9"/>
    <n v="0.30000000000000016"/>
    <n v="89"/>
    <n v="1"/>
    <n v="0"/>
    <n v="1.3877787807814457E-16"/>
    <n v="0"/>
    <x v="8"/>
  </r>
  <r>
    <s v="SHELL"/>
    <s v="DIWA5"/>
    <d v="1899-12-30T00:00:00"/>
    <s v="SIN"/>
    <s v="O500 EURO V"/>
    <x v="157"/>
    <d v="2014-10-27T00:00:00"/>
    <n v="100252"/>
    <n v="93423"/>
    <n v="0"/>
    <n v="4"/>
    <m/>
    <n v="7"/>
    <n v="5.7"/>
    <m/>
    <m/>
    <n v="0.64"/>
    <m/>
    <n v="336"/>
    <n v="76"/>
    <n v="115"/>
    <n v="0"/>
    <n v="21"/>
    <n v="15"/>
    <n v="0"/>
    <n v="1"/>
    <n v="1"/>
    <n v="63"/>
    <n v="20"/>
    <n v="1"/>
    <n v="336"/>
    <n v="1.3"/>
    <n v="76"/>
    <n v="0.50666666666666349"/>
    <n v="21"/>
    <n v="0.46666666666666601"/>
    <n v="15"/>
    <n v="0.50000000000000011"/>
    <n v="115"/>
    <n v="1"/>
    <n v="0"/>
    <n v="1.3877787807814457E-16"/>
    <n v="0"/>
    <x v="9"/>
  </r>
  <r>
    <s v="Shell ATF VM"/>
    <s v="DIWA5"/>
    <d v="1899-12-30T00:00:00"/>
    <s v="SIN"/>
    <s v="O500 EURO V"/>
    <x v="157"/>
    <d v="2014-10-24T00:00:00"/>
    <n v="106577"/>
    <n v="99282"/>
    <n v="0"/>
    <n v="4"/>
    <m/>
    <n v="12"/>
    <n v="5.2"/>
    <m/>
    <m/>
    <n v="0.13"/>
    <m/>
    <n v="377"/>
    <n v="63"/>
    <n v="229"/>
    <n v="0"/>
    <n v="18"/>
    <n v="16"/>
    <n v="0"/>
    <n v="1"/>
    <n v="1"/>
    <n v="81"/>
    <n v="14"/>
    <n v="1"/>
    <n v="377"/>
    <n v="1.3"/>
    <n v="63"/>
    <n v="0.41999999999999699"/>
    <n v="18"/>
    <n v="0.39999999999999941"/>
    <n v="16"/>
    <n v="0.53333333333333344"/>
    <n v="229"/>
    <n v="1"/>
    <n v="0"/>
    <n v="1.3877787807814457E-16"/>
    <n v="0"/>
    <x v="10"/>
  </r>
  <r>
    <s v="CASTROL"/>
    <s v="DIWA5"/>
    <d v="1899-12-30T00:00:00"/>
    <s v="SIN"/>
    <s v="O500 EURO V"/>
    <x v="157"/>
    <d v="2014-10-10T00:00:00"/>
    <n v="102908"/>
    <n v="96575"/>
    <n v="0"/>
    <n v="8"/>
    <m/>
    <n v="16"/>
    <n v="5.3"/>
    <m/>
    <m/>
    <n v="0.19"/>
    <m/>
    <n v="447"/>
    <n v="78"/>
    <n v="245"/>
    <n v="0"/>
    <n v="21"/>
    <n v="19"/>
    <n v="1"/>
    <n v="1"/>
    <n v="1"/>
    <n v="93"/>
    <n v="17"/>
    <n v="2"/>
    <n v="447"/>
    <n v="1.3"/>
    <n v="78"/>
    <n v="0.51999999999999691"/>
    <n v="21"/>
    <n v="0.46666666666666601"/>
    <n v="19"/>
    <n v="0.63333333333333341"/>
    <n v="245"/>
    <n v="1"/>
    <n v="0"/>
    <n v="1.3877787807814457E-16"/>
    <n v="0"/>
    <x v="11"/>
  </r>
  <r>
    <s v="CASTROL"/>
    <s v="DIWA5"/>
    <d v="1899-12-30T00:00:00"/>
    <s v="SIN"/>
    <s v="O500 EURO V"/>
    <x v="157"/>
    <d v="2014-07-04T00:00:00"/>
    <n v="56487"/>
    <n v="49658"/>
    <n v="0"/>
    <n v="2"/>
    <m/>
    <n v="9"/>
    <n v="5.4"/>
    <m/>
    <m/>
    <n v="0.09"/>
    <m/>
    <n v="245"/>
    <n v="53"/>
    <n v="221"/>
    <n v="0"/>
    <n v="11"/>
    <n v="9"/>
    <n v="1"/>
    <n v="1"/>
    <n v="1"/>
    <n v="91"/>
    <n v="8"/>
    <n v="1"/>
    <n v="245"/>
    <n v="0.81666666666666854"/>
    <n v="53"/>
    <n v="0.35333333333333045"/>
    <n v="11"/>
    <n v="0.24444444444444399"/>
    <n v="9"/>
    <n v="0.30000000000000016"/>
    <n v="221"/>
    <n v="1"/>
    <n v="0"/>
    <n v="1.3877787807814457E-16"/>
    <n v="0"/>
    <x v="12"/>
  </r>
  <r>
    <s v="CASTROL "/>
    <s v="DIWA5"/>
    <d v="1899-12-30T00:00:00"/>
    <s v="SIN"/>
    <s v="O500 EURO V"/>
    <x v="157"/>
    <d v="2014-06-12T00:00:00"/>
    <n v="55373"/>
    <n v="48078"/>
    <n v="0"/>
    <n v="3"/>
    <m/>
    <n v="10"/>
    <n v="5.4"/>
    <m/>
    <m/>
    <n v="0.09"/>
    <m/>
    <n v="164"/>
    <n v="50"/>
    <n v="240"/>
    <n v="0"/>
    <n v="11"/>
    <n v="10"/>
    <n v="0"/>
    <n v="0"/>
    <n v="0"/>
    <n v="103"/>
    <n v="9"/>
    <n v="1"/>
    <n v="164"/>
    <n v="0.5466666666666713"/>
    <n v="50"/>
    <n v="0.33333333333333048"/>
    <n v="11"/>
    <n v="0.24444444444444399"/>
    <n v="10"/>
    <n v="0.33339999999999997"/>
    <n v="240"/>
    <n v="1"/>
    <n v="0"/>
    <n v="1.3877787807814457E-16"/>
    <n v="0"/>
    <x v="14"/>
  </r>
  <r>
    <s v="CASTROL"/>
    <s v="DIWA5"/>
    <d v="1899-12-30T00:00:00"/>
    <s v="SIN"/>
    <s v="O500 EURO V"/>
    <x v="157"/>
    <d v="2014-06-12T00:00:00"/>
    <n v="56820"/>
    <n v="50487"/>
    <n v="0"/>
    <n v="3"/>
    <m/>
    <n v="9"/>
    <n v="5.3"/>
    <m/>
    <m/>
    <n v="0.1"/>
    <m/>
    <n v="218"/>
    <n v="50"/>
    <n v="260"/>
    <n v="0"/>
    <n v="12"/>
    <n v="12"/>
    <n v="0"/>
    <n v="0"/>
    <n v="0"/>
    <n v="115"/>
    <n v="9"/>
    <n v="1"/>
    <n v="218"/>
    <n v="0.72666666666666946"/>
    <n v="50"/>
    <n v="0.33333333333333048"/>
    <n v="12"/>
    <n v="0.26666666666666622"/>
    <n v="12"/>
    <n v="0.40000000000000013"/>
    <n v="260"/>
    <n v="1"/>
    <n v="0"/>
    <n v="1.3877787807814457E-16"/>
    <n v="0"/>
    <x v="15"/>
  </r>
  <r>
    <s v="CASTROL"/>
    <s v="DIWA5"/>
    <e v="#N/A"/>
    <e v="#N/A"/>
    <s v="O500 EURO V"/>
    <x v="158"/>
    <d v="2015-12-12T00:00:00"/>
    <n v="549174"/>
    <n v="11931"/>
    <n v="0"/>
    <n v="3"/>
    <m/>
    <n v="4"/>
    <n v="6.9"/>
    <n v="36.299999999999997"/>
    <n v="1.67"/>
    <n v="0"/>
    <m/>
    <n v="43"/>
    <n v="22"/>
    <n v="1"/>
    <n v="0"/>
    <n v="5"/>
    <n v="4"/>
    <n v="0"/>
    <n v="0"/>
    <n v="0"/>
    <n v="29"/>
    <n v="4"/>
    <n v="0"/>
    <n v="43"/>
    <n v="0.14333333333333703"/>
    <n v="22"/>
    <n v="0.14666666666666417"/>
    <n v="5"/>
    <n v="0.11111111111111063"/>
    <n v="4"/>
    <n v="0.13333333333333353"/>
    <n v="1"/>
    <n v="6.666666666666686E-2"/>
    <n v="0"/>
    <n v="1.3877787807814457E-16"/>
    <n v="1"/>
    <x v="0"/>
  </r>
  <r>
    <s v="CASTROL"/>
    <s v="DIWA5"/>
    <d v="2014-12-31T00:00:00"/>
    <s v="SIN"/>
    <s v="O500 EURO V"/>
    <x v="159"/>
    <d v="2015-08-26T00:00:00"/>
    <n v="551336"/>
    <n v="19068"/>
    <n v="0"/>
    <n v="2"/>
    <m/>
    <n v="3"/>
    <n v="6.9"/>
    <n v="34.700000000000003"/>
    <n v="1.29"/>
    <n v="0"/>
    <m/>
    <n v="35"/>
    <n v="27"/>
    <n v="3"/>
    <n v="0"/>
    <n v="2"/>
    <n v="6"/>
    <n v="0"/>
    <n v="0"/>
    <n v="0"/>
    <n v="31"/>
    <n v="3"/>
    <n v="0"/>
    <n v="35"/>
    <n v="0.11666666666667042"/>
    <n v="27"/>
    <n v="0.17999999999999744"/>
    <n v="2"/>
    <n v="4.4444444444443953E-2"/>
    <n v="6"/>
    <n v="0.20000000000000018"/>
    <n v="3"/>
    <n v="0.20000000000000018"/>
    <n v="0"/>
    <n v="1.3877787807814457E-16"/>
    <n v="1"/>
    <x v="0"/>
  </r>
  <r>
    <m/>
    <s v="DIWA5"/>
    <d v="2014-12-31T00:00:00"/>
    <s v="SIN"/>
    <s v="O500 EURO V"/>
    <x v="159"/>
    <d v="2015-06-22T00:00:00"/>
    <n v="532438"/>
    <n v="44674"/>
    <n v="0"/>
    <n v="3"/>
    <m/>
    <n v="4"/>
    <n v="5.9"/>
    <m/>
    <m/>
    <n v="0.53"/>
    <m/>
    <n v="68"/>
    <n v="73"/>
    <n v="3"/>
    <n v="1"/>
    <n v="8"/>
    <n v="10"/>
    <n v="1"/>
    <n v="0"/>
    <n v="0"/>
    <n v="29"/>
    <n v="4"/>
    <n v="1"/>
    <n v="68"/>
    <n v="0.22666666666667021"/>
    <n v="73"/>
    <n v="0.48666666666666353"/>
    <n v="8"/>
    <n v="0.17777777777777731"/>
    <n v="10"/>
    <n v="0.33339999999999997"/>
    <n v="3"/>
    <n v="0.20000000000000018"/>
    <n v="1"/>
    <n v="0.10000000000000014"/>
    <n v="0"/>
    <x v="1"/>
  </r>
  <r>
    <s v="SHELL"/>
    <s v="DIWA5"/>
    <d v="2014-12-31T00:00:00"/>
    <s v="SIN"/>
    <s v="O500 EURO V"/>
    <x v="159"/>
    <d v="2015-04-02T00:00:00"/>
    <n v="158414"/>
    <n v="51604"/>
    <n v="0"/>
    <n v="1"/>
    <m/>
    <n v="3"/>
    <n v="5.8"/>
    <m/>
    <m/>
    <n v="0.06"/>
    <m/>
    <n v="97"/>
    <n v="28"/>
    <n v="34"/>
    <n v="0"/>
    <n v="6"/>
    <n v="8"/>
    <n v="0"/>
    <n v="0"/>
    <n v="0"/>
    <n v="34"/>
    <n v="4"/>
    <n v="0"/>
    <n v="97"/>
    <n v="0.3233333333333373"/>
    <n v="28"/>
    <n v="0.18666666666666409"/>
    <n v="6"/>
    <n v="0.13333333333333286"/>
    <n v="8"/>
    <n v="0.26666666666666683"/>
    <n v="34"/>
    <n v="1"/>
    <n v="0"/>
    <n v="1.3877787807814457E-16"/>
    <n v="0"/>
    <x v="2"/>
  </r>
  <r>
    <s v="SHELL"/>
    <s v="DIWA5"/>
    <d v="2014-12-31T00:00:00"/>
    <s v="SIN"/>
    <s v="O500 EURO V"/>
    <x v="159"/>
    <d v="2015-02-24T00:00:00"/>
    <n v="145537"/>
    <n v="38727"/>
    <n v="0"/>
    <n v="1"/>
    <m/>
    <n v="4"/>
    <n v="5.899"/>
    <n v="26.79"/>
    <n v="1.01"/>
    <n v="0.04"/>
    <m/>
    <n v="87"/>
    <n v="21"/>
    <n v="33"/>
    <n v="0"/>
    <n v="5"/>
    <n v="7"/>
    <n v="0"/>
    <m/>
    <n v="0"/>
    <n v="34"/>
    <n v="2"/>
    <n v="0"/>
    <n v="87"/>
    <n v="0.29000000000000375"/>
    <n v="21"/>
    <n v="0.13999999999999752"/>
    <n v="5"/>
    <n v="0.11111111111111063"/>
    <n v="7"/>
    <n v="0.2333333333333335"/>
    <n v="33"/>
    <n v="1"/>
    <n v="0"/>
    <n v="1.3877787807814457E-16"/>
    <n v="0"/>
    <x v="3"/>
  </r>
  <r>
    <s v="CASTROL"/>
    <s v="DIWA5"/>
    <d v="2014-12-31T00:00:00"/>
    <s v="SIN"/>
    <s v="O500 EURO V"/>
    <x v="159"/>
    <d v="2015-02-24T00:00:00"/>
    <n v="154642"/>
    <n v="44216"/>
    <n v="0"/>
    <n v="4"/>
    <m/>
    <n v="6"/>
    <n v="5.798"/>
    <n v="27.19"/>
    <n v="0.87"/>
    <n v="0.35"/>
    <m/>
    <n v="81"/>
    <n v="32"/>
    <n v="58"/>
    <n v="0"/>
    <n v="8"/>
    <n v="8"/>
    <n v="0"/>
    <m/>
    <n v="0"/>
    <n v="50"/>
    <n v="5"/>
    <n v="0"/>
    <n v="81"/>
    <n v="0.27000000000000363"/>
    <n v="32"/>
    <n v="0.21333333333333071"/>
    <n v="8"/>
    <n v="0.17777777777777731"/>
    <n v="8"/>
    <n v="0.26666666666666683"/>
    <n v="58"/>
    <n v="1"/>
    <n v="0"/>
    <n v="1.3877787807814457E-16"/>
    <n v="0"/>
    <x v="4"/>
  </r>
  <r>
    <s v="CASTROL"/>
    <s v="DIWA5"/>
    <d v="2014-12-31T00:00:00"/>
    <s v="SIN"/>
    <s v="O500 EURO V"/>
    <x v="159"/>
    <d v="2015-02-24T00:00:00"/>
    <n v="151859"/>
    <n v="47032"/>
    <n v="0"/>
    <n v="2"/>
    <m/>
    <n v="6"/>
    <n v="5.7619999999999996"/>
    <n v="26.85"/>
    <n v="1.03"/>
    <n v="7.0000000000000007E-2"/>
    <m/>
    <n v="125"/>
    <n v="30"/>
    <n v="60"/>
    <n v="0"/>
    <n v="7"/>
    <n v="9"/>
    <n v="0"/>
    <m/>
    <n v="0"/>
    <n v="45"/>
    <n v="3"/>
    <n v="0"/>
    <n v="125"/>
    <n v="0.41666666666667124"/>
    <n v="30"/>
    <n v="0.1999999999999974"/>
    <n v="7"/>
    <n v="0.15555555555555509"/>
    <n v="9"/>
    <n v="0.30000000000000016"/>
    <n v="60"/>
    <n v="1"/>
    <n v="0"/>
    <n v="1.3877787807814457E-16"/>
    <n v="0"/>
    <x v="5"/>
  </r>
  <r>
    <s v="CASTROL"/>
    <s v="DIWA5"/>
    <d v="2014-12-31T00:00:00"/>
    <s v="CON"/>
    <s v="O500 EURO V"/>
    <x v="159"/>
    <d v="2014-12-25T00:00:00"/>
    <n v="130287"/>
    <n v="25460"/>
    <n v="0"/>
    <n v="2"/>
    <m/>
    <n v="4"/>
    <n v="6"/>
    <m/>
    <m/>
    <n v="0.08"/>
    <m/>
    <n v="84"/>
    <n v="23"/>
    <n v="60"/>
    <n v="0"/>
    <n v="5"/>
    <n v="6"/>
    <n v="0"/>
    <n v="0"/>
    <n v="0"/>
    <n v="43"/>
    <n v="4"/>
    <n v="0"/>
    <n v="84"/>
    <n v="0.28000000000000369"/>
    <n v="23"/>
    <n v="0.15333333333333082"/>
    <n v="5"/>
    <n v="0.11111111111111063"/>
    <n v="6"/>
    <n v="0.20000000000000018"/>
    <n v="60"/>
    <n v="1"/>
    <n v="0"/>
    <n v="1.3877787807814457E-16"/>
    <n v="0"/>
    <x v="6"/>
  </r>
  <r>
    <s v="CASTROL"/>
    <s v="DIWA5"/>
    <d v="2014-12-31T00:00:00"/>
    <s v="CON"/>
    <s v="O500 EURO V"/>
    <x v="159"/>
    <d v="2014-12-18T00:00:00"/>
    <n v="131692"/>
    <n v="21266"/>
    <n v="0"/>
    <n v="2"/>
    <m/>
    <n v="4"/>
    <n v="6"/>
    <m/>
    <m/>
    <n v="0.32"/>
    <m/>
    <n v="59"/>
    <n v="26"/>
    <n v="70"/>
    <n v="0"/>
    <n v="7"/>
    <n v="5"/>
    <n v="0"/>
    <n v="0"/>
    <n v="0"/>
    <n v="45"/>
    <n v="7"/>
    <n v="0"/>
    <n v="59"/>
    <n v="0.19666666666667026"/>
    <n v="26"/>
    <n v="0.17333333333333079"/>
    <n v="7"/>
    <n v="0.15555555555555509"/>
    <n v="5"/>
    <n v="0.16666666666666685"/>
    <n v="70"/>
    <n v="1"/>
    <n v="0"/>
    <n v="1.3877787807814457E-16"/>
    <n v="0"/>
    <x v="7"/>
  </r>
  <r>
    <s v="CASTROL"/>
    <s v="DIWA5"/>
    <d v="2014-12-31T00:00:00"/>
    <s v="CON"/>
    <s v="O500 EURO V"/>
    <x v="159"/>
    <d v="2014-11-08T00:00:00"/>
    <n v="106810"/>
    <n v="10005"/>
    <n v="0"/>
    <n v="2"/>
    <m/>
    <n v="4"/>
    <n v="5.8"/>
    <m/>
    <m/>
    <n v="7.0000000000000007E-2"/>
    <m/>
    <n v="95"/>
    <n v="27"/>
    <n v="91"/>
    <n v="0"/>
    <n v="7"/>
    <n v="7"/>
    <n v="0"/>
    <n v="0"/>
    <n v="0"/>
    <n v="43"/>
    <n v="4"/>
    <n v="0"/>
    <n v="95"/>
    <n v="0.31666666666667059"/>
    <n v="27"/>
    <n v="0.17999999999999744"/>
    <n v="7"/>
    <n v="0.15555555555555509"/>
    <n v="7"/>
    <n v="0.2333333333333335"/>
    <n v="91"/>
    <n v="1"/>
    <n v="0"/>
    <n v="1.3877787807814457E-16"/>
    <n v="0"/>
    <x v="8"/>
  </r>
  <r>
    <s v="CASTROL"/>
    <s v="DIWA5"/>
    <d v="2014-12-31T00:00:00"/>
    <s v="CON"/>
    <s v="O500 EURO V"/>
    <x v="159"/>
    <d v="2014-10-25T00:00:00"/>
    <n v="110426"/>
    <n v="10344"/>
    <n v="0"/>
    <n v="3"/>
    <m/>
    <n v="8"/>
    <n v="5.8"/>
    <m/>
    <m/>
    <n v="0.92"/>
    <m/>
    <n v="163"/>
    <n v="59"/>
    <n v="171"/>
    <n v="0"/>
    <n v="18"/>
    <n v="10"/>
    <n v="0"/>
    <n v="0"/>
    <n v="1"/>
    <n v="62"/>
    <n v="21"/>
    <n v="1"/>
    <n v="163"/>
    <n v="0.543333333333338"/>
    <n v="59"/>
    <n v="0.39333333333333037"/>
    <n v="18"/>
    <n v="0.39999999999999941"/>
    <n v="10"/>
    <n v="0.33339999999999997"/>
    <n v="171"/>
    <n v="1"/>
    <n v="0"/>
    <n v="1.3877787807814457E-16"/>
    <n v="0"/>
    <x v="9"/>
  </r>
  <r>
    <s v="Shell ATF VM"/>
    <s v="DIWA5"/>
    <d v="2014-12-31T00:00:00"/>
    <s v="CON"/>
    <s v="O500 EURO V"/>
    <x v="159"/>
    <d v="2014-10-11T00:00:00"/>
    <n v="104827"/>
    <n v="98400"/>
    <n v="0"/>
    <n v="4"/>
    <m/>
    <n v="12"/>
    <n v="5.5"/>
    <m/>
    <m/>
    <n v="0.28000000000000003"/>
    <m/>
    <n v="286"/>
    <n v="62"/>
    <n v="190"/>
    <n v="0"/>
    <n v="15"/>
    <n v="14"/>
    <n v="1"/>
    <n v="0"/>
    <n v="1"/>
    <n v="84"/>
    <n v="12"/>
    <n v="1"/>
    <n v="286"/>
    <n v="0.95333333333333381"/>
    <n v="62"/>
    <n v="0.41333333333333033"/>
    <n v="15"/>
    <n v="0.33333333333333282"/>
    <n v="14"/>
    <n v="0.46666666666666679"/>
    <n v="190"/>
    <n v="1"/>
    <n v="0"/>
    <n v="1.3877787807814457E-16"/>
    <n v="0"/>
    <x v="10"/>
  </r>
  <r>
    <s v="CASTROL"/>
    <s v="DIWA5"/>
    <d v="2014-12-31T00:00:00"/>
    <s v="CON"/>
    <s v="O500 EURO V"/>
    <x v="159"/>
    <d v="2014-08-28T00:00:00"/>
    <n v="82500"/>
    <n v="75745"/>
    <n v="0"/>
    <n v="1"/>
    <m/>
    <n v="5"/>
    <n v="6.2"/>
    <m/>
    <m/>
    <n v="0.06"/>
    <m/>
    <n v="56"/>
    <n v="22"/>
    <n v="89"/>
    <n v="0"/>
    <n v="5"/>
    <n v="5"/>
    <n v="0"/>
    <n v="0"/>
    <n v="0"/>
    <n v="45"/>
    <n v="4"/>
    <n v="0"/>
    <n v="56"/>
    <n v="0.18666666666667028"/>
    <n v="22"/>
    <n v="0.14666666666666417"/>
    <n v="5"/>
    <n v="0.11111111111111063"/>
    <n v="5"/>
    <n v="0.16666666666666685"/>
    <n v="89"/>
    <n v="1"/>
    <n v="0"/>
    <n v="1.3877787807814457E-16"/>
    <n v="0"/>
    <x v="11"/>
  </r>
  <r>
    <s v="CASTROL "/>
    <s v="DIWA5"/>
    <d v="2014-12-31T00:00:00"/>
    <s v="CON"/>
    <s v="O500 EURO V"/>
    <x v="159"/>
    <d v="2014-06-12T00:00:00"/>
    <n v="56245"/>
    <n v="49818"/>
    <n v="0"/>
    <n v="3"/>
    <m/>
    <n v="9"/>
    <n v="5.4"/>
    <m/>
    <m/>
    <n v="0.09"/>
    <m/>
    <n v="230"/>
    <n v="55"/>
    <n v="246"/>
    <n v="0"/>
    <n v="12"/>
    <n v="10"/>
    <n v="0"/>
    <n v="0"/>
    <n v="0"/>
    <n v="104"/>
    <n v="8"/>
    <n v="1"/>
    <n v="230"/>
    <n v="0.76666666666666905"/>
    <n v="55"/>
    <n v="0.36666666666666375"/>
    <n v="12"/>
    <n v="0.26666666666666622"/>
    <n v="10"/>
    <n v="0.33339999999999997"/>
    <n v="246"/>
    <n v="1"/>
    <n v="0"/>
    <n v="1.3877787807814457E-16"/>
    <n v="0"/>
    <x v="12"/>
  </r>
  <r>
    <s v="CASTROL"/>
    <s v="DIWA5"/>
    <d v="2014-12-31T00:00:00"/>
    <s v="CON"/>
    <s v="O500 EURO V"/>
    <x v="159"/>
    <d v="2014-06-10T00:00:00"/>
    <n v="56041"/>
    <n v="49061"/>
    <n v="0"/>
    <n v="3"/>
    <m/>
    <n v="7"/>
    <n v="5.6"/>
    <m/>
    <m/>
    <n v="7.0000000000000007E-2"/>
    <m/>
    <n v="89"/>
    <n v="45"/>
    <n v="264"/>
    <n v="0"/>
    <n v="13"/>
    <n v="8"/>
    <n v="0"/>
    <n v="0"/>
    <n v="0"/>
    <n v="101"/>
    <n v="26"/>
    <n v="1"/>
    <n v="89"/>
    <n v="0.29666666666667046"/>
    <n v="45"/>
    <n v="0.29999999999999721"/>
    <n v="13"/>
    <n v="0.28888888888888842"/>
    <n v="8"/>
    <n v="0.26666666666666683"/>
    <n v="264"/>
    <n v="1"/>
    <n v="0"/>
    <n v="1.3877787807814457E-16"/>
    <n v="0"/>
    <x v="14"/>
  </r>
  <r>
    <s v="CASTROL"/>
    <s v="DIWA5"/>
    <d v="2014-12-31T00:00:00"/>
    <s v="CON"/>
    <s v="O500 EURO V"/>
    <x v="159"/>
    <d v="2014-04-07T00:00:00"/>
    <n v="31008"/>
    <n v="24253"/>
    <n v="0"/>
    <n v="2"/>
    <m/>
    <n v="6"/>
    <n v="5.6"/>
    <s v=""/>
    <s v=""/>
    <n v="0.05"/>
    <s v=""/>
    <n v="78"/>
    <n v="27"/>
    <n v="233"/>
    <n v="0"/>
    <n v="7"/>
    <n v="4"/>
    <n v="0"/>
    <n v="0"/>
    <n v="0"/>
    <n v="78"/>
    <n v="7"/>
    <n v="1"/>
    <n v="78"/>
    <n v="0.26000000000000356"/>
    <n v="27"/>
    <n v="0.17999999999999744"/>
    <n v="7"/>
    <n v="0.15555555555555509"/>
    <n v="4"/>
    <n v="0.13333333333333353"/>
    <n v="233"/>
    <n v="1"/>
    <n v="0"/>
    <n v="1.3877787807814457E-16"/>
    <n v="0"/>
    <x v="15"/>
  </r>
  <r>
    <s v="CASTROL"/>
    <s v="DIWA5"/>
    <d v="1899-12-30T00:00:00"/>
    <s v="SIN"/>
    <s v="O500 EURO V"/>
    <x v="160"/>
    <d v="2016-02-16T00:00:00"/>
    <n v="621604"/>
    <n v="29226"/>
    <n v="0"/>
    <n v="4"/>
    <m/>
    <n v="2"/>
    <n v="7.1"/>
    <m/>
    <m/>
    <n v="0"/>
    <s v="Clara"/>
    <n v="47"/>
    <n v="20"/>
    <n v="0"/>
    <n v="0"/>
    <n v="2"/>
    <n v="6"/>
    <n v="0"/>
    <n v="0"/>
    <n v="0"/>
    <n v="30"/>
    <n v="2"/>
    <n v="0"/>
    <n v="47"/>
    <n v="0.15666666666667034"/>
    <n v="20"/>
    <n v="0.13333333333333086"/>
    <n v="2"/>
    <n v="4.4444444444443953E-2"/>
    <n v="6"/>
    <n v="0.20000000000000018"/>
    <n v="0"/>
    <n v="1.9428902930940239E-16"/>
    <n v="0"/>
    <n v="1.3877787807814457E-16"/>
    <n v="1"/>
    <x v="0"/>
  </r>
  <r>
    <s v="CASTROL"/>
    <s v="DIWA5"/>
    <d v="1899-12-30T00:00:00"/>
    <s v="SIN"/>
    <s v="O500 EURO V"/>
    <x v="160"/>
    <d v="2015-08-27T00:00:00"/>
    <n v="565940"/>
    <n v="21464"/>
    <n v="0"/>
    <n v="2"/>
    <m/>
    <n v="3"/>
    <n v="6.8"/>
    <n v="34.5"/>
    <n v="1.91"/>
    <n v="0"/>
    <m/>
    <n v="40"/>
    <n v="26"/>
    <n v="2"/>
    <n v="0"/>
    <n v="2"/>
    <n v="5"/>
    <n v="0"/>
    <n v="0"/>
    <n v="0"/>
    <n v="27"/>
    <n v="2"/>
    <n v="0"/>
    <n v="40"/>
    <n v="0.13333333333333705"/>
    <n v="26"/>
    <n v="0.17333333333333079"/>
    <n v="2"/>
    <n v="4.4444444444443953E-2"/>
    <n v="5"/>
    <n v="0.16666666666666685"/>
    <n v="2"/>
    <n v="0.13333333333333353"/>
    <n v="0"/>
    <n v="1.3877787807814457E-16"/>
    <n v="0"/>
    <x v="1"/>
  </r>
  <r>
    <s v="CASTROL"/>
    <s v="DIWA5"/>
    <d v="1899-12-30T00:00:00"/>
    <s v="SIN"/>
    <s v="O500 EURO V"/>
    <x v="160"/>
    <d v="2015-02-24T00:00:00"/>
    <n v="149436"/>
    <n v="46090"/>
    <n v="0"/>
    <n v="2"/>
    <m/>
    <n v="6"/>
    <n v="5.8010000000000002"/>
    <n v="27.25"/>
    <n v="0.97"/>
    <n v="0.31"/>
    <m/>
    <n v="172"/>
    <n v="38"/>
    <n v="63"/>
    <n v="0"/>
    <n v="12"/>
    <n v="13"/>
    <n v="0"/>
    <m/>
    <n v="0"/>
    <n v="46"/>
    <n v="4"/>
    <n v="0"/>
    <n v="172"/>
    <n v="0.57333333333333769"/>
    <n v="38"/>
    <n v="0.25333333333333063"/>
    <n v="12"/>
    <n v="0.26666666666666622"/>
    <n v="13"/>
    <n v="0.43333333333333346"/>
    <n v="63"/>
    <n v="1"/>
    <n v="0"/>
    <n v="1.3877787807814457E-16"/>
    <n v="0"/>
    <x v="2"/>
  </r>
  <r>
    <s v="CASTROL"/>
    <s v="DIWA5"/>
    <d v="1899-12-30T00:00:00"/>
    <s v="SIN"/>
    <s v="O500 EURO V"/>
    <x v="160"/>
    <d v="2015-02-24T00:00:00"/>
    <n v="145175"/>
    <n v="41351"/>
    <n v="0"/>
    <n v="1"/>
    <m/>
    <n v="6"/>
    <n v="5.7770000000000001"/>
    <n v="27.01"/>
    <n v="0.83"/>
    <n v="0.17"/>
    <m/>
    <n v="92"/>
    <n v="33"/>
    <n v="56"/>
    <n v="0"/>
    <n v="7"/>
    <n v="10"/>
    <n v="0"/>
    <m/>
    <n v="0"/>
    <n v="42"/>
    <n v="2"/>
    <n v="0"/>
    <n v="92"/>
    <n v="0.30666666666667053"/>
    <n v="33"/>
    <n v="0.21999999999999736"/>
    <n v="7"/>
    <n v="0.15555555555555509"/>
    <n v="10"/>
    <n v="0.33339999999999997"/>
    <n v="56"/>
    <n v="1"/>
    <n v="0"/>
    <n v="1.3877787807814457E-16"/>
    <n v="0"/>
    <x v="3"/>
  </r>
  <r>
    <s v="SHELL"/>
    <s v="DIWA5"/>
    <d v="1899-12-30T00:00:00"/>
    <s v="SIN"/>
    <s v="O500 EURO V"/>
    <x v="160"/>
    <d v="2015-02-20T00:00:00"/>
    <n v="145376"/>
    <n v="43499"/>
    <n v="0"/>
    <n v="2"/>
    <m/>
    <n v="4"/>
    <n v="5.9189999999999996"/>
    <n v="27.92"/>
    <n v="0.99"/>
    <n v="0.42"/>
    <m/>
    <n v="131"/>
    <n v="41"/>
    <n v="49"/>
    <n v="0"/>
    <n v="11"/>
    <n v="10"/>
    <n v="0"/>
    <m/>
    <n v="0"/>
    <n v="41"/>
    <n v="3"/>
    <n v="0"/>
    <n v="131"/>
    <n v="0.43666666666667137"/>
    <n v="41"/>
    <n v="0.2733333333333306"/>
    <n v="11"/>
    <n v="0.24444444444444399"/>
    <n v="10"/>
    <n v="0.33339999999999997"/>
    <n v="49"/>
    <n v="1"/>
    <n v="0"/>
    <n v="1.3877787807814457E-16"/>
    <n v="0"/>
    <x v="4"/>
  </r>
  <r>
    <s v="CASTROL"/>
    <s v="DIWA5"/>
    <d v="1899-12-30T00:00:00"/>
    <s v="SIN"/>
    <s v="O500 EURO V"/>
    <x v="160"/>
    <d v="2014-12-23T00:00:00"/>
    <n v="124291"/>
    <n v="22414"/>
    <n v="0"/>
    <n v="2"/>
    <m/>
    <n v="4"/>
    <n v="6.1"/>
    <m/>
    <m/>
    <n v="0.4"/>
    <m/>
    <n v="77"/>
    <n v="30"/>
    <n v="51"/>
    <n v="0"/>
    <n v="7"/>
    <n v="7"/>
    <n v="0"/>
    <n v="0"/>
    <n v="0"/>
    <n v="35"/>
    <n v="4"/>
    <n v="0"/>
    <n v="77"/>
    <n v="0.25666666666667021"/>
    <n v="30"/>
    <n v="0.1999999999999974"/>
    <n v="7"/>
    <n v="0.15555555555555509"/>
    <n v="7"/>
    <n v="0.2333333333333335"/>
    <n v="51"/>
    <n v="1"/>
    <n v="0"/>
    <n v="1.3877787807814457E-16"/>
    <n v="0"/>
    <x v="5"/>
  </r>
  <r>
    <s v="CASTROL"/>
    <s v="DIWA5"/>
    <d v="1899-12-30T00:00:00"/>
    <s v="SIN"/>
    <s v="O500 EURO V"/>
    <x v="160"/>
    <d v="2014-12-18T00:00:00"/>
    <n v="126792"/>
    <n v="23446"/>
    <n v="0"/>
    <n v="2"/>
    <m/>
    <n v="4"/>
    <n v="6"/>
    <m/>
    <m/>
    <n v="0.28000000000000003"/>
    <m/>
    <n v="93"/>
    <n v="28"/>
    <n v="60"/>
    <n v="0"/>
    <n v="9"/>
    <n v="10"/>
    <n v="0"/>
    <n v="0"/>
    <n v="1"/>
    <n v="49"/>
    <n v="4"/>
    <n v="0"/>
    <n v="93"/>
    <n v="0.31000000000000388"/>
    <n v="28"/>
    <n v="0.18666666666666409"/>
    <n v="9"/>
    <n v="0.19999999999999954"/>
    <n v="10"/>
    <n v="0.33339999999999997"/>
    <n v="60"/>
    <n v="1"/>
    <n v="0"/>
    <n v="1.3877787807814457E-16"/>
    <n v="0"/>
    <x v="6"/>
  </r>
  <r>
    <s v="CASTROL"/>
    <s v="DIWA5"/>
    <d v="1899-12-30T00:00:00"/>
    <s v="SIN"/>
    <s v="O500 EURO V"/>
    <x v="160"/>
    <d v="2014-12-09T00:00:00"/>
    <n v="120208"/>
    <n v="16384"/>
    <n v="0"/>
    <n v="3"/>
    <m/>
    <n v="3"/>
    <n v="6.5"/>
    <m/>
    <m/>
    <n v="0.03"/>
    <m/>
    <n v="17"/>
    <n v="26"/>
    <n v="4"/>
    <n v="0"/>
    <n v="2"/>
    <n v="1"/>
    <n v="0"/>
    <n v="0"/>
    <n v="0"/>
    <n v="33"/>
    <n v="4"/>
    <n v="1"/>
    <n v="17"/>
    <n v="5.6666666666670515E-2"/>
    <n v="26"/>
    <n v="0.17333333333333079"/>
    <n v="2"/>
    <n v="4.4444444444443953E-2"/>
    <n v="1"/>
    <n v="3.3333333333333541E-2"/>
    <n v="4"/>
    <n v="0.26666666666666683"/>
    <n v="0"/>
    <n v="1.3877787807814457E-16"/>
    <n v="0"/>
    <x v="7"/>
  </r>
  <r>
    <s v="CASTROL "/>
    <s v="DIWA5"/>
    <d v="1899-12-30T00:00:00"/>
    <s v="SIN"/>
    <s v="O500 EURO V"/>
    <x v="160"/>
    <d v="2014-10-24T00:00:00"/>
    <n v="103824"/>
    <n v="98191"/>
    <n v="0"/>
    <n v="2"/>
    <m/>
    <n v="6"/>
    <n v="5.6"/>
    <m/>
    <m/>
    <n v="0.44"/>
    <m/>
    <n v="223"/>
    <n v="52"/>
    <n v="146"/>
    <n v="0"/>
    <n v="12"/>
    <n v="10"/>
    <n v="0"/>
    <n v="1"/>
    <n v="1"/>
    <n v="51"/>
    <n v="8"/>
    <n v="1"/>
    <n v="223"/>
    <n v="0.74333333333333595"/>
    <n v="52"/>
    <n v="0.34666666666666379"/>
    <n v="12"/>
    <n v="0.26666666666666622"/>
    <n v="10"/>
    <n v="0.33339999999999997"/>
    <n v="146"/>
    <n v="1"/>
    <n v="0"/>
    <n v="1.3877787807814457E-16"/>
    <n v="0"/>
    <x v="8"/>
  </r>
  <r>
    <s v="CASTROL"/>
    <s v="DIWA5"/>
    <d v="1899-12-30T00:00:00"/>
    <s v="SIN"/>
    <s v="O500 EURO V"/>
    <x v="160"/>
    <d v="2014-10-11T00:00:00"/>
    <n v="103346"/>
    <n v="96522"/>
    <n v="0"/>
    <n v="6"/>
    <m/>
    <n v="15"/>
    <n v="5.7"/>
    <m/>
    <m/>
    <n v="1.03"/>
    <m/>
    <n v="430"/>
    <n v="88"/>
    <n v="191"/>
    <n v="0"/>
    <n v="24"/>
    <n v="24"/>
    <n v="1"/>
    <n v="0"/>
    <n v="1"/>
    <n v="88"/>
    <n v="12"/>
    <n v="1"/>
    <n v="430"/>
    <n v="1.3"/>
    <n v="88"/>
    <n v="0.58666666666666401"/>
    <n v="24"/>
    <n v="0.53333333333333266"/>
    <n v="24"/>
    <n v="0.8"/>
    <n v="191"/>
    <n v="1"/>
    <n v="0"/>
    <n v="1.3877787807814457E-16"/>
    <n v="0"/>
    <x v="9"/>
  </r>
  <r>
    <s v="CASTROL"/>
    <s v="DIWA5"/>
    <d v="1899-12-30T00:00:00"/>
    <s v="SIN"/>
    <s v="O500 EURO V"/>
    <x v="160"/>
    <d v="2014-06-19T00:00:00"/>
    <n v="55313"/>
    <n v="50100"/>
    <n v="0"/>
    <n v="4"/>
    <m/>
    <n v="7"/>
    <n v="6"/>
    <m/>
    <m/>
    <n v="1.1399999999999999"/>
    <m/>
    <n v="171"/>
    <n v="54"/>
    <n v="163"/>
    <n v="0"/>
    <n v="10"/>
    <n v="7"/>
    <n v="1"/>
    <n v="0"/>
    <n v="1"/>
    <n v="66"/>
    <n v="8"/>
    <n v="1"/>
    <n v="171"/>
    <n v="0.57000000000000439"/>
    <n v="54"/>
    <n v="0.3599999999999971"/>
    <n v="10"/>
    <n v="0.22222222222222177"/>
    <n v="7"/>
    <n v="0.2333333333333335"/>
    <n v="163"/>
    <n v="1"/>
    <n v="0"/>
    <n v="1.3877787807814457E-16"/>
    <n v="0"/>
    <x v="10"/>
  </r>
  <r>
    <s v="CASTROL"/>
    <s v="DIWA5"/>
    <d v="1899-12-30T00:00:00"/>
    <s v="SIN"/>
    <s v="O500 EURO V"/>
    <x v="160"/>
    <d v="2014-06-13T00:00:00"/>
    <n v="56858"/>
    <n v="49761"/>
    <n v="0"/>
    <n v="3"/>
    <m/>
    <n v="11"/>
    <n v="5.3"/>
    <m/>
    <m/>
    <n v="7.0000000000000007E-2"/>
    <m/>
    <n v="166"/>
    <n v="38"/>
    <n v="201"/>
    <n v="0"/>
    <n v="15"/>
    <n v="9"/>
    <n v="0"/>
    <n v="0"/>
    <n v="1"/>
    <n v="92"/>
    <n v="9"/>
    <n v="1"/>
    <n v="166"/>
    <n v="0.5533333333333379"/>
    <n v="38"/>
    <n v="0.25333333333333063"/>
    <n v="15"/>
    <n v="0.33333333333333282"/>
    <n v="9"/>
    <n v="0.30000000000000016"/>
    <n v="201"/>
    <n v="1"/>
    <n v="0"/>
    <n v="1.3877787807814457E-16"/>
    <n v="0"/>
    <x v="11"/>
  </r>
  <r>
    <s v="SHELL"/>
    <s v="DIWA5"/>
    <d v="1899-12-30T00:00:00"/>
    <s v="SIN"/>
    <s v="O500 EURO V"/>
    <x v="160"/>
    <d v="2014-04-04T00:00:00"/>
    <n v="29587"/>
    <n v="23160"/>
    <n v="0"/>
    <n v="3"/>
    <m/>
    <n v="8"/>
    <n v="5.6"/>
    <s v=""/>
    <s v=""/>
    <n v="7.0000000000000007E-2"/>
    <s v=""/>
    <n v="91"/>
    <n v="31"/>
    <n v="216"/>
    <n v="0"/>
    <n v="9"/>
    <n v="4"/>
    <n v="0"/>
    <n v="0"/>
    <n v="0"/>
    <n v="91"/>
    <n v="6"/>
    <n v="1"/>
    <n v="91"/>
    <n v="0.30333333333333717"/>
    <n v="31"/>
    <n v="0.20666666666666406"/>
    <n v="9"/>
    <n v="0.19999999999999954"/>
    <n v="4"/>
    <n v="0.13333333333333353"/>
    <n v="216"/>
    <n v="1"/>
    <n v="0"/>
    <n v="1.3877787807814457E-16"/>
    <n v="0"/>
    <x v="12"/>
  </r>
  <r>
    <s v="CASTROL"/>
    <s v="DIWA5"/>
    <d v="1899-12-30T00:00:00"/>
    <s v="SIN"/>
    <s v="O500 EURO V"/>
    <x v="161"/>
    <d v="2016-02-16T00:00:00"/>
    <n v="513684"/>
    <n v="23231"/>
    <n v="0"/>
    <n v="8"/>
    <m/>
    <n v="3"/>
    <n v="7.1"/>
    <m/>
    <m/>
    <n v="0"/>
    <s v="Clara"/>
    <n v="42"/>
    <n v="29"/>
    <n v="0"/>
    <n v="0"/>
    <n v="3"/>
    <n v="7"/>
    <n v="0"/>
    <n v="0"/>
    <n v="0"/>
    <n v="33"/>
    <n v="3"/>
    <n v="0"/>
    <n v="42"/>
    <n v="0.1400000000000037"/>
    <n v="29"/>
    <n v="0.19333333333333075"/>
    <n v="3"/>
    <n v="6.666666666666618E-2"/>
    <n v="7"/>
    <n v="0.2333333333333335"/>
    <n v="0"/>
    <n v="1.9428902930940239E-16"/>
    <n v="0"/>
    <n v="1.3877787807814457E-16"/>
    <n v="1"/>
    <x v="0"/>
  </r>
  <r>
    <m/>
    <s v="DIWA5"/>
    <d v="1899-12-30T00:00:00"/>
    <s v="SIN"/>
    <s v="O500 EURO V"/>
    <x v="161"/>
    <d v="2015-12-04T00:00:00"/>
    <n v="490573"/>
    <n v="49238"/>
    <n v="0"/>
    <n v="2"/>
    <m/>
    <n v="5"/>
    <n v="6"/>
    <m/>
    <m/>
    <n v="0.09"/>
    <m/>
    <n v="89"/>
    <n v="37"/>
    <n v="1"/>
    <n v="0"/>
    <n v="5"/>
    <n v="10"/>
    <n v="0"/>
    <n v="0"/>
    <n v="0"/>
    <n v="35"/>
    <n v="6"/>
    <n v="0"/>
    <n v="89"/>
    <n v="0.29666666666667046"/>
    <n v="37"/>
    <n v="0.24666666666666398"/>
    <n v="5"/>
    <n v="0.11111111111111063"/>
    <n v="10"/>
    <n v="0.33339999999999997"/>
    <n v="1"/>
    <n v="6.666666666666686E-2"/>
    <n v="0"/>
    <n v="1.3877787807814457E-16"/>
    <n v="0"/>
    <x v="1"/>
  </r>
  <r>
    <m/>
    <s v="DIWA5"/>
    <d v="1899-12-30T00:00:00"/>
    <s v="SIN"/>
    <s v="O500 EURO V"/>
    <x v="161"/>
    <d v="2015-09-08T00:00:00"/>
    <n v="460046"/>
    <n v="18711"/>
    <n v="0"/>
    <n v="3"/>
    <m/>
    <n v="3"/>
    <n v="6.4"/>
    <m/>
    <m/>
    <n v="0.04"/>
    <m/>
    <n v="27"/>
    <n v="11"/>
    <n v="1"/>
    <n v="0"/>
    <n v="1"/>
    <n v="2"/>
    <n v="0"/>
    <n v="0"/>
    <n v="0"/>
    <n v="29"/>
    <n v="5"/>
    <n v="0"/>
    <n v="27"/>
    <n v="9.0000000000003799E-2"/>
    <n v="11"/>
    <n v="7.3333333333330863E-2"/>
    <n v="1"/>
    <n v="2.222222222222173E-2"/>
    <n v="2"/>
    <n v="6.6666666666666874E-2"/>
    <n v="1"/>
    <n v="6.666666666666686E-2"/>
    <n v="0"/>
    <n v="1.3877787807814457E-16"/>
    <n v="0"/>
    <x v="2"/>
  </r>
  <r>
    <s v="SHELL"/>
    <s v="DIWA5"/>
    <d v="1899-12-30T00:00:00"/>
    <s v="SIN"/>
    <s v="O500 EURO V"/>
    <x v="161"/>
    <d v="2015-06-12T00:00:00"/>
    <n v="814726"/>
    <n v="52180"/>
    <n v="0"/>
    <n v="2"/>
    <m/>
    <n v="3"/>
    <n v="6.3"/>
    <m/>
    <m/>
    <n v="0.52"/>
    <m/>
    <n v="53"/>
    <n v="58"/>
    <n v="31"/>
    <n v="0"/>
    <n v="6"/>
    <n v="5"/>
    <n v="1"/>
    <n v="0"/>
    <n v="0"/>
    <n v="39"/>
    <n v="5"/>
    <n v="1"/>
    <n v="53"/>
    <n v="0.1766666666666703"/>
    <n v="58"/>
    <n v="0.38666666666666372"/>
    <n v="6"/>
    <n v="0.13333333333333286"/>
    <n v="5"/>
    <n v="0.16666666666666685"/>
    <n v="31"/>
    <n v="1"/>
    <n v="0"/>
    <n v="1.3877787807814457E-16"/>
    <n v="0"/>
    <x v="3"/>
  </r>
  <r>
    <s v="SHELL"/>
    <s v="DIWA5"/>
    <d v="1899-12-30T00:00:00"/>
    <s v="SIN"/>
    <s v="O500 EURO V"/>
    <x v="161"/>
    <d v="2015-06-10T00:00:00"/>
    <n v="910694"/>
    <n v="49255"/>
    <n v="0"/>
    <n v="3"/>
    <m/>
    <n v="3"/>
    <n v="6.1"/>
    <m/>
    <m/>
    <n v="0.27"/>
    <m/>
    <n v="29"/>
    <n v="52"/>
    <n v="2"/>
    <n v="0"/>
    <n v="5"/>
    <n v="3"/>
    <n v="0"/>
    <n v="0"/>
    <n v="0"/>
    <n v="49"/>
    <n v="8"/>
    <n v="1"/>
    <n v="29"/>
    <n v="9.6666666666670453E-2"/>
    <n v="52"/>
    <n v="0.34666666666666379"/>
    <n v="5"/>
    <n v="0.11111111111111063"/>
    <n v="3"/>
    <n v="0.1000000000000002"/>
    <n v="2"/>
    <n v="0.13333333333333353"/>
    <n v="0"/>
    <n v="1.3877787807814457E-16"/>
    <n v="0"/>
    <x v="4"/>
  </r>
  <r>
    <s v="CASTROL"/>
    <s v="DIWA5"/>
    <d v="1899-12-30T00:00:00"/>
    <s v="SIN"/>
    <s v="O500 EURO V"/>
    <x v="161"/>
    <d v="2015-06-09T00:00:00"/>
    <n v="792693"/>
    <n v="45678"/>
    <n v="0"/>
    <n v="4"/>
    <m/>
    <n v="1"/>
    <n v="6.1"/>
    <m/>
    <m/>
    <n v="0.36"/>
    <m/>
    <n v="81"/>
    <n v="129"/>
    <n v="5"/>
    <n v="1"/>
    <n v="6"/>
    <n v="8"/>
    <n v="0"/>
    <n v="1"/>
    <n v="0"/>
    <n v="41"/>
    <n v="6"/>
    <n v="1"/>
    <n v="81"/>
    <n v="0.27000000000000363"/>
    <n v="129"/>
    <n v="0.8599999999999991"/>
    <n v="6"/>
    <n v="0.13333333333333286"/>
    <n v="8"/>
    <n v="0.26666666666666683"/>
    <n v="5"/>
    <n v="0.33333333333333348"/>
    <n v="1"/>
    <n v="0.10000000000000014"/>
    <n v="0"/>
    <x v="5"/>
  </r>
  <r>
    <s v="CASTROL"/>
    <s v="DIWA5"/>
    <d v="1899-12-30T00:00:00"/>
    <s v="SIN"/>
    <s v="O500 EURO V"/>
    <x v="161"/>
    <d v="2015-06-08T00:00:00"/>
    <n v="819426"/>
    <n v="48574"/>
    <n v="0"/>
    <n v="6"/>
    <m/>
    <n v="5"/>
    <n v="5.9"/>
    <m/>
    <m/>
    <n v="0.06"/>
    <m/>
    <n v="65"/>
    <n v="220"/>
    <n v="3"/>
    <n v="1"/>
    <n v="15"/>
    <n v="8"/>
    <n v="0"/>
    <n v="1"/>
    <n v="0"/>
    <n v="56"/>
    <n v="5"/>
    <n v="2"/>
    <n v="65"/>
    <n v="0.21666666666667023"/>
    <n v="220"/>
    <n v="1"/>
    <n v="15"/>
    <n v="0.33333333333333282"/>
    <n v="8"/>
    <n v="0.26666666666666683"/>
    <n v="3"/>
    <n v="0.20000000000000018"/>
    <n v="1"/>
    <n v="0.10000000000000014"/>
    <n v="0"/>
    <x v="6"/>
  </r>
  <r>
    <m/>
    <s v="DIWA5"/>
    <d v="1899-12-30T00:00:00"/>
    <s v="SIN"/>
    <s v="O500 EURO V"/>
    <x v="161"/>
    <d v="2015-05-04T00:00:00"/>
    <n v="412803"/>
    <n v="91878"/>
    <n v="0"/>
    <n v="2"/>
    <m/>
    <n v="4"/>
    <n v="5.7"/>
    <m/>
    <m/>
    <n v="0.4"/>
    <m/>
    <n v="176"/>
    <n v="69"/>
    <n v="7"/>
    <n v="0"/>
    <n v="7"/>
    <n v="14"/>
    <n v="0"/>
    <n v="0"/>
    <n v="1"/>
    <n v="28"/>
    <n v="6"/>
    <n v="1"/>
    <n v="176"/>
    <n v="0.58666666666667089"/>
    <n v="69"/>
    <n v="0.45999999999999691"/>
    <n v="7"/>
    <n v="0.15555555555555509"/>
    <n v="14"/>
    <n v="0.46666666666666679"/>
    <n v="7"/>
    <n v="0.46666666666666679"/>
    <n v="0"/>
    <n v="1.3877787807814457E-16"/>
    <n v="0"/>
    <x v="7"/>
  </r>
  <r>
    <s v="SHELL"/>
    <s v="DIWA5"/>
    <d v="1899-12-30T00:00:00"/>
    <s v="SIN"/>
    <s v="O500 EURO V"/>
    <x v="161"/>
    <d v="2014-06-28T00:00:00"/>
    <n v="58320"/>
    <n v="52687"/>
    <n v="0"/>
    <n v="3"/>
    <m/>
    <n v="7"/>
    <n v="5.5"/>
    <m/>
    <m/>
    <n v="0.08"/>
    <m/>
    <n v="187"/>
    <n v="47"/>
    <n v="231"/>
    <n v="0"/>
    <n v="13"/>
    <n v="10"/>
    <n v="0"/>
    <n v="1"/>
    <n v="1"/>
    <n v="76"/>
    <n v="8"/>
    <n v="1"/>
    <n v="187"/>
    <n v="0.62333333333333718"/>
    <n v="47"/>
    <n v="0.31333333333333052"/>
    <n v="13"/>
    <n v="0.28888888888888842"/>
    <n v="10"/>
    <n v="0.33339999999999997"/>
    <n v="231"/>
    <n v="1"/>
    <n v="0"/>
    <n v="1.3877787807814457E-16"/>
    <n v="0"/>
    <x v="8"/>
  </r>
  <r>
    <s v="CASTROL"/>
    <s v="DIWA5"/>
    <d v="1899-12-30T00:00:00"/>
    <s v="SIN"/>
    <s v="O500 EURO V"/>
    <x v="162"/>
    <d v="2016-03-09T00:00:00"/>
    <n v="414330"/>
    <n v="36580"/>
    <n v="0"/>
    <n v="3"/>
    <m/>
    <n v="4"/>
    <n v="7"/>
    <m/>
    <m/>
    <n v="0"/>
    <s v="Clara"/>
    <n v="29"/>
    <n v="11"/>
    <n v="2"/>
    <n v="0"/>
    <n v="2"/>
    <n v="3"/>
    <n v="0"/>
    <n v="0"/>
    <n v="0"/>
    <n v="29"/>
    <n v="3"/>
    <n v="0"/>
    <n v="29"/>
    <n v="9.6666666666670453E-2"/>
    <n v="11"/>
    <n v="7.3333333333330863E-2"/>
    <n v="2"/>
    <n v="4.4444444444443953E-2"/>
    <n v="3"/>
    <n v="0.1000000000000002"/>
    <n v="2"/>
    <n v="0.13333333333333353"/>
    <n v="0"/>
    <n v="1.3877787807814457E-16"/>
    <n v="1"/>
    <x v="0"/>
  </r>
  <r>
    <m/>
    <s v="DIWA5"/>
    <d v="1899-12-30T00:00:00"/>
    <s v="SIN"/>
    <s v="O500 EURO V"/>
    <x v="162"/>
    <d v="2015-11-14T00:00:00"/>
    <n v="577757"/>
    <n v="247645"/>
    <n v="0"/>
    <n v="2"/>
    <m/>
    <n v="4"/>
    <n v="6"/>
    <m/>
    <m/>
    <n v="0.08"/>
    <m/>
    <n v="70"/>
    <n v="25"/>
    <n v="3"/>
    <n v="0"/>
    <n v="4"/>
    <n v="7"/>
    <n v="0"/>
    <n v="0"/>
    <n v="0"/>
    <n v="26"/>
    <n v="5"/>
    <n v="0"/>
    <n v="70"/>
    <n v="0.23333333333333686"/>
    <n v="25"/>
    <n v="0.16666666666666413"/>
    <n v="4"/>
    <n v="8.8888888888888407E-2"/>
    <n v="7"/>
    <n v="0.2333333333333335"/>
    <n v="3"/>
    <n v="0.20000000000000018"/>
    <n v="0"/>
    <n v="1.3877787807814457E-16"/>
    <n v="0"/>
    <x v="1"/>
  </r>
  <r>
    <s v="CASTROL"/>
    <s v="DIWA5"/>
    <d v="1899-12-30T00:00:00"/>
    <s v="SIN"/>
    <s v="O500 EURO V"/>
    <x v="162"/>
    <d v="2015-08-27T00:00:00"/>
    <n v="350121"/>
    <n v="20011"/>
    <n v="0"/>
    <n v="5"/>
    <m/>
    <n v="8"/>
    <n v="6.8"/>
    <m/>
    <m/>
    <n v="0.35"/>
    <m/>
    <n v="61"/>
    <n v="25"/>
    <n v="10"/>
    <n v="0"/>
    <n v="4"/>
    <n v="6"/>
    <n v="0"/>
    <n v="0"/>
    <n v="0"/>
    <n v="79"/>
    <n v="3"/>
    <n v="1"/>
    <n v="61"/>
    <n v="0.20333333333333692"/>
    <n v="25"/>
    <n v="0.16666666666666413"/>
    <n v="4"/>
    <n v="8.8888888888888407E-2"/>
    <n v="6"/>
    <n v="0.20000000000000018"/>
    <n v="10"/>
    <n v="0.66666666666666674"/>
    <n v="0"/>
    <n v="1.3877787807814457E-16"/>
    <n v="0"/>
    <x v="2"/>
  </r>
  <r>
    <s v="Shell ATF VM"/>
    <s v="DIWA5"/>
    <d v="1899-12-30T00:00:00"/>
    <s v="SIN"/>
    <s v="O500 EURO V"/>
    <x v="162"/>
    <d v="2015-08-27T00:00:00"/>
    <n v="553191"/>
    <n v="35982"/>
    <n v="0"/>
    <n v="2"/>
    <m/>
    <n v="1"/>
    <n v="6.7"/>
    <m/>
    <m/>
    <n v="2.36"/>
    <m/>
    <n v="22"/>
    <n v="23"/>
    <n v="2"/>
    <n v="0"/>
    <n v="1"/>
    <n v="4"/>
    <n v="0"/>
    <n v="0"/>
    <n v="0"/>
    <n v="35"/>
    <n v="2"/>
    <n v="0"/>
    <n v="22"/>
    <n v="7.3333333333337164E-2"/>
    <n v="23"/>
    <n v="0.15333333333333082"/>
    <n v="1"/>
    <n v="2.222222222222173E-2"/>
    <n v="4"/>
    <n v="0.13333333333333353"/>
    <n v="2"/>
    <n v="0.13333333333333353"/>
    <n v="0"/>
    <n v="1.3877787807814457E-16"/>
    <n v="0"/>
    <x v="3"/>
  </r>
  <r>
    <m/>
    <s v="DIWA5"/>
    <d v="1899-12-30T00:00:00"/>
    <s v="SIN"/>
    <s v="O500 EURO V"/>
    <x v="162"/>
    <d v="2015-08-27T00:00:00"/>
    <n v="350121"/>
    <n v="20011"/>
    <n v="0"/>
    <n v="5"/>
    <m/>
    <n v="8"/>
    <n v="6.8"/>
    <m/>
    <m/>
    <n v="0.35"/>
    <m/>
    <n v="61"/>
    <n v="25"/>
    <n v="10"/>
    <n v="0"/>
    <n v="4"/>
    <n v="6"/>
    <n v="0"/>
    <n v="0"/>
    <n v="0"/>
    <n v="79"/>
    <n v="3"/>
    <n v="1"/>
    <n v="61"/>
    <n v="0.20333333333333692"/>
    <n v="25"/>
    <n v="0.16666666666666413"/>
    <n v="4"/>
    <n v="8.8888888888888407E-2"/>
    <n v="6"/>
    <n v="0.20000000000000018"/>
    <n v="10"/>
    <n v="0.66666666666666674"/>
    <n v="0"/>
    <n v="1.3877787807814457E-16"/>
    <n v="0"/>
    <x v="4"/>
  </r>
  <r>
    <s v="CASTROL"/>
    <s v="DIWA5"/>
    <d v="1899-12-30T00:00:00"/>
    <s v="SIN"/>
    <s v="O500 EURO V"/>
    <x v="162"/>
    <d v="2015-08-26T00:00:00"/>
    <n v="219169"/>
    <n v="18888"/>
    <n v="0"/>
    <n v="3"/>
    <m/>
    <n v="4"/>
    <n v="6.3"/>
    <m/>
    <m/>
    <n v="0.21"/>
    <m/>
    <n v="57"/>
    <n v="20"/>
    <n v="18"/>
    <n v="0"/>
    <n v="4"/>
    <n v="6"/>
    <n v="0"/>
    <n v="0"/>
    <n v="0"/>
    <n v="32"/>
    <n v="5"/>
    <n v="0"/>
    <n v="57"/>
    <n v="0.19000000000000361"/>
    <n v="20"/>
    <n v="0.13333333333333086"/>
    <n v="4"/>
    <n v="8.8888888888888407E-2"/>
    <n v="6"/>
    <n v="0.20000000000000018"/>
    <n v="18"/>
    <n v="1"/>
    <n v="0"/>
    <n v="1.3877787807814457E-16"/>
    <n v="0"/>
    <x v="5"/>
  </r>
  <r>
    <s v="CASTROL"/>
    <s v="DIWA5"/>
    <d v="1899-12-30T00:00:00"/>
    <s v="SIN"/>
    <s v="O500 EURO V"/>
    <x v="162"/>
    <d v="2015-06-24T00:00:00"/>
    <n v="783594"/>
    <n v="101543"/>
    <n v="0"/>
    <n v="4"/>
    <m/>
    <n v="3"/>
    <n v="5.8"/>
    <m/>
    <m/>
    <n v="0.4"/>
    <m/>
    <n v="2475"/>
    <n v="99"/>
    <n v="9"/>
    <n v="1"/>
    <n v="8"/>
    <n v="94"/>
    <n v="1"/>
    <n v="0"/>
    <n v="4"/>
    <n v="42"/>
    <n v="8"/>
    <n v="1"/>
    <n v="2475"/>
    <n v="1.5"/>
    <n v="99"/>
    <n v="0.6"/>
    <n v="8"/>
    <n v="0.17777777777777731"/>
    <n v="94"/>
    <n v="1"/>
    <n v="9"/>
    <n v="0.60000000000000009"/>
    <n v="1"/>
    <n v="0.10000000000000014"/>
    <n v="0"/>
    <x v="6"/>
  </r>
  <r>
    <s v="CASTROL"/>
    <s v="DIWA5"/>
    <d v="1899-12-30T00:00:00"/>
    <s v="SIN"/>
    <s v="O500 EURO V"/>
    <x v="162"/>
    <d v="2015-06-23T00:00:00"/>
    <n v="516345"/>
    <n v="100430"/>
    <n v="0"/>
    <n v="3"/>
    <m/>
    <n v="4"/>
    <n v="5.9"/>
    <m/>
    <m/>
    <n v="0.4"/>
    <m/>
    <n v="74"/>
    <n v="49"/>
    <n v="2"/>
    <n v="0"/>
    <n v="11"/>
    <n v="7"/>
    <n v="0"/>
    <n v="0"/>
    <n v="0"/>
    <n v="31"/>
    <n v="4"/>
    <n v="0"/>
    <n v="74"/>
    <n v="0.24666666666667017"/>
    <n v="49"/>
    <n v="0.32666666666666383"/>
    <n v="11"/>
    <n v="0.24444444444444399"/>
    <n v="7"/>
    <n v="0.2333333333333335"/>
    <n v="2"/>
    <n v="0.13333333333333353"/>
    <n v="0"/>
    <n v="1.3877787807814457E-16"/>
    <n v="0"/>
    <x v="7"/>
  </r>
  <r>
    <s v="CASTROL"/>
    <s v="DIWA5"/>
    <d v="1899-12-30T00:00:00"/>
    <s v="SIN"/>
    <s v="O500 EURO V"/>
    <x v="162"/>
    <d v="2015-06-23T00:00:00"/>
    <n v="780539"/>
    <n v="98835"/>
    <n v="0"/>
    <n v="6"/>
    <m/>
    <n v="3"/>
    <n v="5.9"/>
    <m/>
    <m/>
    <n v="0.69"/>
    <m/>
    <n v="200"/>
    <n v="159"/>
    <n v="9"/>
    <n v="1"/>
    <n v="21"/>
    <n v="15"/>
    <n v="1"/>
    <n v="1"/>
    <n v="1"/>
    <n v="31"/>
    <n v="6"/>
    <n v="1"/>
    <n v="200"/>
    <n v="0.66666666666667007"/>
    <n v="159"/>
    <n v="1"/>
    <n v="21"/>
    <n v="0.46666666666666601"/>
    <n v="15"/>
    <n v="0.50000000000000011"/>
    <n v="9"/>
    <n v="0.60000000000000009"/>
    <n v="1"/>
    <n v="0.10000000000000014"/>
    <n v="0"/>
    <x v="8"/>
  </r>
  <r>
    <s v="CASTROL"/>
    <s v="DIWA5"/>
    <d v="1899-12-30T00:00:00"/>
    <s v="SIN"/>
    <s v="O500 EURO V"/>
    <x v="162"/>
    <d v="2015-06-22T00:00:00"/>
    <n v="532438"/>
    <n v="44674"/>
    <n v="0"/>
    <n v="3"/>
    <m/>
    <n v="4"/>
    <n v="5.9"/>
    <m/>
    <m/>
    <n v="0.53"/>
    <m/>
    <n v="68"/>
    <n v="73"/>
    <n v="3"/>
    <n v="1"/>
    <n v="8"/>
    <n v="10"/>
    <n v="1"/>
    <n v="0"/>
    <n v="0"/>
    <n v="29"/>
    <n v="4"/>
    <n v="1"/>
    <n v="68"/>
    <n v="0.22666666666667021"/>
    <n v="73"/>
    <n v="0.48666666666666353"/>
    <n v="8"/>
    <n v="0.17777777777777731"/>
    <n v="10"/>
    <n v="0.33339999999999997"/>
    <n v="3"/>
    <n v="0.20000000000000018"/>
    <n v="1"/>
    <n v="0.10000000000000014"/>
    <n v="0"/>
    <x v="9"/>
  </r>
  <r>
    <s v="SHELL"/>
    <s v="DIWA5"/>
    <d v="1899-12-30T00:00:00"/>
    <s v="SIN"/>
    <s v="O500 EURO V"/>
    <x v="162"/>
    <d v="2015-06-06T00:00:00"/>
    <n v="926122"/>
    <n v="44162"/>
    <n v="0"/>
    <n v="3"/>
    <m/>
    <n v="1"/>
    <n v="6.4"/>
    <m/>
    <m/>
    <n v="7.0000000000000007E-2"/>
    <m/>
    <n v="48"/>
    <n v="33"/>
    <n v="2"/>
    <n v="0"/>
    <n v="5"/>
    <n v="6"/>
    <n v="0"/>
    <n v="0"/>
    <n v="0"/>
    <n v="36"/>
    <n v="4"/>
    <n v="0"/>
    <n v="48"/>
    <n v="0.16000000000000367"/>
    <n v="33"/>
    <n v="0.21999999999999736"/>
    <n v="5"/>
    <n v="0.11111111111111063"/>
    <n v="6"/>
    <n v="0.20000000000000018"/>
    <n v="2"/>
    <n v="0.13333333333333353"/>
    <n v="0"/>
    <n v="1.3877787807814457E-16"/>
    <n v="0"/>
    <x v="10"/>
  </r>
  <r>
    <s v="SHELL"/>
    <s v="DIWA5"/>
    <d v="1899-12-30T00:00:00"/>
    <s v="SIN"/>
    <s v="O500 EURO V"/>
    <x v="162"/>
    <d v="2015-06-06T00:00:00"/>
    <n v="804241"/>
    <n v="49614"/>
    <n v="0"/>
    <n v="3"/>
    <m/>
    <n v="3"/>
    <n v="6.1"/>
    <m/>
    <m/>
    <n v="0.34"/>
    <m/>
    <n v="85"/>
    <n v="52"/>
    <n v="43"/>
    <n v="0"/>
    <n v="6"/>
    <n v="10"/>
    <n v="0"/>
    <n v="0"/>
    <n v="0"/>
    <n v="40"/>
    <n v="5"/>
    <n v="1"/>
    <n v="85"/>
    <n v="0.28333333333333705"/>
    <n v="52"/>
    <n v="0.34666666666666379"/>
    <n v="6"/>
    <n v="0.13333333333333286"/>
    <n v="10"/>
    <n v="0.33339999999999997"/>
    <n v="43"/>
    <n v="1"/>
    <n v="0"/>
    <n v="1.3877787807814457E-16"/>
    <n v="0"/>
    <x v="11"/>
  </r>
  <r>
    <m/>
    <s v="DIWA5"/>
    <d v="1899-12-30T00:00:00"/>
    <s v="SIN"/>
    <s v="O500 EURO V"/>
    <x v="162"/>
    <d v="2015-05-04T00:00:00"/>
    <n v="309843"/>
    <n v="96867"/>
    <n v="0"/>
    <n v="3"/>
    <m/>
    <n v="5"/>
    <n v="6"/>
    <m/>
    <m/>
    <n v="1.1100000000000001"/>
    <m/>
    <n v="197"/>
    <n v="80"/>
    <n v="23"/>
    <n v="0"/>
    <n v="11"/>
    <n v="14"/>
    <n v="0"/>
    <n v="0"/>
    <n v="1"/>
    <n v="44"/>
    <n v="6"/>
    <n v="1"/>
    <n v="197"/>
    <n v="0.65666666666667017"/>
    <n v="80"/>
    <n v="0.53333333333333033"/>
    <n v="11"/>
    <n v="0.24444444444444399"/>
    <n v="14"/>
    <n v="0.46666666666666679"/>
    <n v="23"/>
    <n v="1"/>
    <n v="0"/>
    <n v="1.3877787807814457E-16"/>
    <n v="0"/>
    <x v="12"/>
  </r>
  <r>
    <s v="SHELL"/>
    <s v="DIWA5"/>
    <d v="1899-12-30T00:00:00"/>
    <s v="SIN"/>
    <s v="O500 EURO V"/>
    <x v="163"/>
    <d v="2016-01-05T00:00:00"/>
    <n v="389927"/>
    <n v="24702"/>
    <n v="0"/>
    <n v="5"/>
    <m/>
    <n v="7"/>
    <n v="5.9"/>
    <m/>
    <m/>
    <n v="0.19"/>
    <m/>
    <n v="249"/>
    <n v="65"/>
    <n v="8"/>
    <n v="0"/>
    <n v="11"/>
    <n v="16"/>
    <n v="0"/>
    <n v="1"/>
    <n v="0"/>
    <n v="38"/>
    <n v="7"/>
    <n v="0"/>
    <n v="249"/>
    <n v="0.83"/>
    <n v="65"/>
    <n v="0.4333333333333303"/>
    <n v="11"/>
    <n v="0.24444444444444399"/>
    <n v="16"/>
    <n v="0.53333333333333344"/>
    <n v="8"/>
    <n v="0.53333333333333344"/>
    <n v="0"/>
    <n v="1.3877787807814457E-16"/>
    <n v="1"/>
    <x v="0"/>
  </r>
  <r>
    <m/>
    <s v="DIWA5"/>
    <d v="1899-12-30T00:00:00"/>
    <s v="SIN"/>
    <s v="O500 EURO V"/>
    <x v="163"/>
    <d v="2015-10-09T00:00:00"/>
    <n v="365225"/>
    <n v="53686"/>
    <n v="0"/>
    <n v="6"/>
    <m/>
    <n v="5"/>
    <n v="5.9"/>
    <m/>
    <m/>
    <n v="0.1"/>
    <m/>
    <n v="105"/>
    <n v="28"/>
    <n v="7"/>
    <n v="0"/>
    <n v="6"/>
    <n v="8"/>
    <n v="0"/>
    <n v="0"/>
    <n v="0"/>
    <n v="29"/>
    <n v="4"/>
    <n v="1"/>
    <n v="105"/>
    <n v="0.35000000000000414"/>
    <n v="28"/>
    <n v="0.18666666666666409"/>
    <n v="6"/>
    <n v="0.13333333333333286"/>
    <n v="8"/>
    <n v="0.26666666666666683"/>
    <n v="7"/>
    <n v="0.46666666666666679"/>
    <n v="0"/>
    <n v="1.3877787807814457E-16"/>
    <n v="0"/>
    <x v="1"/>
  </r>
  <r>
    <s v="SHELL"/>
    <s v="DIWA5"/>
    <d v="1899-12-30T00:00:00"/>
    <s v="SIN"/>
    <s v="O500 EURO V"/>
    <x v="163"/>
    <d v="2015-08-27T00:00:00"/>
    <n v="825125"/>
    <n v="17035"/>
    <n v="0"/>
    <n v="4"/>
    <m/>
    <n v="1"/>
    <n v="6.2"/>
    <m/>
    <m/>
    <n v="0.16"/>
    <m/>
    <n v="57"/>
    <n v="33"/>
    <n v="2"/>
    <n v="0"/>
    <n v="10"/>
    <n v="6"/>
    <n v="1"/>
    <n v="0"/>
    <n v="0"/>
    <n v="31"/>
    <n v="5"/>
    <n v="1"/>
    <n v="57"/>
    <n v="0.19000000000000361"/>
    <n v="33"/>
    <n v="0.21999999999999736"/>
    <n v="10"/>
    <n v="0.22222222222222177"/>
    <n v="6"/>
    <n v="0.20000000000000018"/>
    <n v="2"/>
    <n v="0.13333333333333353"/>
    <n v="0"/>
    <n v="1.3877787807814457E-16"/>
    <n v="0"/>
    <x v="2"/>
  </r>
  <r>
    <s v="CASTROL"/>
    <s v="DIWA5"/>
    <d v="1899-12-30T00:00:00"/>
    <s v="SIN"/>
    <s v="O500 EURO V"/>
    <x v="163"/>
    <d v="2015-08-27T00:00:00"/>
    <n v="776760"/>
    <n v="9826"/>
    <n v="0"/>
    <n v="3"/>
    <m/>
    <n v="1"/>
    <n v="6.2"/>
    <m/>
    <m/>
    <n v="0.09"/>
    <m/>
    <n v="70"/>
    <n v="31"/>
    <n v="2"/>
    <n v="0"/>
    <n v="4"/>
    <n v="9"/>
    <n v="1"/>
    <n v="0"/>
    <n v="0"/>
    <n v="31"/>
    <n v="4"/>
    <n v="0"/>
    <n v="70"/>
    <n v="0.23333333333333686"/>
    <n v="31"/>
    <n v="0.20666666666666406"/>
    <n v="4"/>
    <n v="8.8888888888888407E-2"/>
    <n v="9"/>
    <n v="0.30000000000000016"/>
    <n v="2"/>
    <n v="0.13333333333333353"/>
    <n v="0"/>
    <n v="1.3877787807814457E-16"/>
    <n v="0"/>
    <x v="3"/>
  </r>
  <r>
    <s v="CASTROL"/>
    <s v="DIWA5"/>
    <d v="1899-12-30T00:00:00"/>
    <s v="SIN"/>
    <s v="O500 EURO V"/>
    <x v="163"/>
    <d v="2015-08-27T00:00:00"/>
    <n v="806887"/>
    <n v="18064"/>
    <n v="0"/>
    <n v="3"/>
    <m/>
    <n v="1"/>
    <n v="6.3"/>
    <m/>
    <m/>
    <n v="0.19"/>
    <m/>
    <n v="71"/>
    <n v="33"/>
    <n v="4"/>
    <n v="0"/>
    <n v="4"/>
    <n v="9"/>
    <n v="1"/>
    <n v="0"/>
    <n v="1"/>
    <n v="32"/>
    <n v="3"/>
    <n v="0"/>
    <n v="71"/>
    <n v="0.23666666666667019"/>
    <n v="33"/>
    <n v="0.21999999999999736"/>
    <n v="4"/>
    <n v="8.8888888888888407E-2"/>
    <n v="9"/>
    <n v="0.30000000000000016"/>
    <n v="4"/>
    <n v="0.26666666666666683"/>
    <n v="0"/>
    <n v="1.3877787807814457E-16"/>
    <n v="0"/>
    <x v="4"/>
  </r>
  <r>
    <s v="CASTROL"/>
    <s v="DIWA5"/>
    <d v="1899-12-30T00:00:00"/>
    <s v="SIN"/>
    <s v="O500 EURO V"/>
    <x v="163"/>
    <d v="2015-08-27T00:00:00"/>
    <n v="816715"/>
    <n v="13226"/>
    <n v="0"/>
    <n v="19"/>
    <m/>
    <n v="8"/>
    <n v="6.2"/>
    <m/>
    <m/>
    <n v="0.1"/>
    <m/>
    <n v="29"/>
    <n v="111"/>
    <n v="2"/>
    <n v="2"/>
    <n v="8"/>
    <n v="4"/>
    <n v="1"/>
    <n v="1"/>
    <n v="1"/>
    <n v="46"/>
    <n v="14"/>
    <n v="2"/>
    <n v="29"/>
    <n v="9.6666666666670453E-2"/>
    <n v="111"/>
    <n v="0.73999999999999833"/>
    <n v="8"/>
    <n v="0.17777777777777731"/>
    <n v="4"/>
    <n v="0.13333333333333353"/>
    <n v="2"/>
    <n v="0.13333333333333353"/>
    <n v="2"/>
    <n v="0.20000000000000015"/>
    <n v="0"/>
    <x v="5"/>
  </r>
  <r>
    <s v="CASTROL"/>
    <s v="DIWA5"/>
    <d v="1899-12-30T00:00:00"/>
    <s v="SIN"/>
    <s v="O500 EURO V"/>
    <x v="163"/>
    <d v="2015-08-27T00:00:00"/>
    <n v="812730"/>
    <n v="23980"/>
    <n v="0"/>
    <n v="3"/>
    <m/>
    <n v="1"/>
    <n v="6.4"/>
    <m/>
    <m/>
    <n v="0.43"/>
    <m/>
    <n v="85"/>
    <n v="57"/>
    <n v="12"/>
    <n v="0"/>
    <n v="7"/>
    <n v="10"/>
    <n v="1"/>
    <n v="0"/>
    <n v="0"/>
    <n v="67"/>
    <n v="10"/>
    <n v="0"/>
    <n v="85"/>
    <n v="0.28333333333333705"/>
    <n v="57"/>
    <n v="0.37999999999999706"/>
    <n v="7"/>
    <n v="0.15555555555555509"/>
    <n v="10"/>
    <n v="0.33339999999999997"/>
    <n v="12"/>
    <n v="0.8"/>
    <n v="0"/>
    <n v="1.3877787807814457E-16"/>
    <n v="0"/>
    <x v="6"/>
  </r>
  <r>
    <s v="SHELL"/>
    <s v="DIWA5"/>
    <d v="1899-12-30T00:00:00"/>
    <s v="SIN"/>
    <s v="O500 EURO V"/>
    <x v="163"/>
    <d v="2015-08-27T00:00:00"/>
    <n v="821106"/>
    <n v="12334"/>
    <n v="0"/>
    <n v="3"/>
    <m/>
    <n v="0"/>
    <n v="6.4"/>
    <m/>
    <m/>
    <n v="7.0000000000000007E-2"/>
    <m/>
    <n v="36"/>
    <n v="24"/>
    <n v="2"/>
    <n v="0"/>
    <n v="3"/>
    <n v="5"/>
    <n v="0"/>
    <n v="0"/>
    <n v="0"/>
    <n v="27"/>
    <n v="3"/>
    <n v="0"/>
    <n v="36"/>
    <n v="0.12000000000000374"/>
    <n v="24"/>
    <n v="0.15999999999999748"/>
    <n v="3"/>
    <n v="6.666666666666618E-2"/>
    <n v="5"/>
    <n v="0.16666666666666685"/>
    <n v="2"/>
    <n v="0.13333333333333353"/>
    <n v="0"/>
    <n v="1.3877787807814457E-16"/>
    <n v="0"/>
    <x v="7"/>
  </r>
  <r>
    <s v="CASTROL"/>
    <s v="DIWA5"/>
    <d v="1899-12-30T00:00:00"/>
    <s v="SIN"/>
    <s v="O500 EURO V"/>
    <x v="163"/>
    <d v="2015-08-26T00:00:00"/>
    <s v="751540 Hours"/>
    <s v="11074 Hours"/>
    <n v="0"/>
    <n v="6"/>
    <m/>
    <n v="3"/>
    <n v="6.4"/>
    <m/>
    <m/>
    <n v="0.36"/>
    <m/>
    <n v="35"/>
    <n v="57"/>
    <n v="93"/>
    <n v="0"/>
    <n v="5"/>
    <n v="3"/>
    <n v="1"/>
    <n v="0"/>
    <n v="0"/>
    <n v="57"/>
    <n v="5"/>
    <n v="1"/>
    <n v="35"/>
    <n v="0.11666666666667042"/>
    <n v="57"/>
    <n v="0.37999999999999706"/>
    <n v="5"/>
    <n v="0.11111111111111063"/>
    <n v="3"/>
    <n v="0.1000000000000002"/>
    <n v="93"/>
    <n v="1"/>
    <n v="0"/>
    <n v="1.3877787807814457E-16"/>
    <n v="0"/>
    <x v="8"/>
  </r>
  <r>
    <m/>
    <s v="DIWA5"/>
    <d v="1899-12-30T00:00:00"/>
    <s v="SIN"/>
    <s v="O500 EURO V"/>
    <x v="163"/>
    <d v="2015-05-14T00:00:00"/>
    <n v="311539"/>
    <n v="91675"/>
    <n v="0"/>
    <n v="2"/>
    <m/>
    <n v="5"/>
    <n v="5.7"/>
    <m/>
    <m/>
    <n v="0.33"/>
    <m/>
    <n v="178"/>
    <n v="58"/>
    <n v="10"/>
    <n v="0"/>
    <n v="10"/>
    <n v="11"/>
    <n v="2"/>
    <n v="0"/>
    <n v="0"/>
    <n v="29"/>
    <n v="5"/>
    <n v="1"/>
    <n v="178"/>
    <n v="0.59333333333333749"/>
    <n v="58"/>
    <n v="0.38666666666666372"/>
    <n v="10"/>
    <n v="0.22222222222222177"/>
    <n v="11"/>
    <n v="0.36666666666666681"/>
    <n v="10"/>
    <n v="0.66666666666666674"/>
    <n v="0"/>
    <n v="1.3877787807814457E-16"/>
    <n v="0"/>
    <x v="9"/>
  </r>
  <r>
    <s v="CASTROL"/>
    <s v="DIWA5"/>
    <d v="2014-01-19T00:00:00"/>
    <s v="SIN"/>
    <s v="O500 EURO V"/>
    <x v="164"/>
    <d v="2016-02-16T00:00:00"/>
    <n v="43205"/>
    <n v="35766"/>
    <n v="0"/>
    <n v="2"/>
    <m/>
    <n v="4"/>
    <n v="6.6"/>
    <m/>
    <m/>
    <n v="0.02"/>
    <s v="Clara"/>
    <n v="50"/>
    <n v="29"/>
    <n v="150"/>
    <n v="0"/>
    <n v="11"/>
    <n v="4"/>
    <n v="1"/>
    <n v="0"/>
    <n v="0"/>
    <n v="46"/>
    <n v="4"/>
    <n v="0"/>
    <n v="50"/>
    <n v="0.16666666666667032"/>
    <n v="29"/>
    <n v="0.19333333333333075"/>
    <n v="11"/>
    <n v="0.24444444444444399"/>
    <n v="4"/>
    <n v="0.13333333333333353"/>
    <n v="150"/>
    <n v="1"/>
    <n v="0"/>
    <n v="1.3877787807814457E-16"/>
    <n v="1"/>
    <x v="0"/>
  </r>
  <r>
    <s v="CASTROL"/>
    <s v="DIWA5"/>
    <d v="2014-01-19T00:00:00"/>
    <s v="SIN"/>
    <s v="O500 EURO V"/>
    <x v="164"/>
    <d v="2015-12-11T00:00:00"/>
    <n v="22353"/>
    <n v="14914"/>
    <n v="0"/>
    <n v="3"/>
    <m/>
    <n v="3"/>
    <n v="6.8"/>
    <n v="33.299999999999997"/>
    <n v="1.63"/>
    <n v="0"/>
    <m/>
    <n v="29"/>
    <n v="13"/>
    <n v="137"/>
    <n v="0"/>
    <n v="5"/>
    <n v="1"/>
    <n v="0"/>
    <n v="0"/>
    <n v="0"/>
    <n v="56"/>
    <n v="4"/>
    <n v="1"/>
    <n v="29"/>
    <n v="9.6666666666670453E-2"/>
    <n v="13"/>
    <n v="8.6666666666664199E-2"/>
    <n v="5"/>
    <n v="0.11111111111111063"/>
    <n v="1"/>
    <n v="3.3333333333333541E-2"/>
    <n v="137"/>
    <n v="1"/>
    <n v="0"/>
    <n v="1.3877787807814457E-16"/>
    <n v="0"/>
    <x v="1"/>
  </r>
  <r>
    <s v="CASTROL"/>
    <s v="DIWA5"/>
    <d v="2014-01-19T00:00:00"/>
    <s v="SIN"/>
    <s v="O500 EURO V"/>
    <x v="164"/>
    <d v="2015-08-27T00:00:00"/>
    <n v="11582"/>
    <n v="4143"/>
    <n v="0"/>
    <n v="2"/>
    <m/>
    <n v="2"/>
    <n v="6.8"/>
    <n v="34.4"/>
    <n v="1.25"/>
    <n v="0"/>
    <m/>
    <n v="22"/>
    <n v="7"/>
    <n v="109"/>
    <n v="0"/>
    <n v="3"/>
    <n v="2"/>
    <n v="0"/>
    <n v="0"/>
    <n v="0"/>
    <n v="44"/>
    <n v="2"/>
    <n v="0"/>
    <n v="22"/>
    <n v="7.3333333333337164E-2"/>
    <n v="7"/>
    <n v="4.6666666666664192E-2"/>
    <n v="3"/>
    <n v="6.666666666666618E-2"/>
    <n v="2"/>
    <n v="6.6666666666666874E-2"/>
    <n v="109"/>
    <n v="1"/>
    <n v="0"/>
    <n v="1.3877787807814457E-16"/>
    <n v="0"/>
    <x v="2"/>
  </r>
  <r>
    <s v="CASTROL"/>
    <s v="DIWA5"/>
    <d v="2014-01-19T00:00:00"/>
    <s v="SIN"/>
    <s v="O500 EURO V"/>
    <x v="164"/>
    <d v="2015-08-27T00:00:00"/>
    <n v="11582"/>
    <n v="4143"/>
    <n v="0"/>
    <n v="2"/>
    <m/>
    <n v="2"/>
    <n v="6.8"/>
    <n v="34.4"/>
    <n v="1.25"/>
    <n v="0"/>
    <m/>
    <n v="22"/>
    <n v="7"/>
    <n v="109"/>
    <n v="0"/>
    <n v="3"/>
    <n v="2"/>
    <n v="0"/>
    <n v="0"/>
    <n v="0"/>
    <n v="44"/>
    <n v="2"/>
    <n v="0"/>
    <n v="22"/>
    <n v="7.3333333333337164E-2"/>
    <n v="7"/>
    <n v="4.6666666666664192E-2"/>
    <n v="3"/>
    <n v="6.666666666666618E-2"/>
    <n v="2"/>
    <n v="6.6666666666666874E-2"/>
    <n v="109"/>
    <n v="1"/>
    <n v="0"/>
    <n v="1.3877787807814457E-16"/>
    <n v="0"/>
    <x v="3"/>
  </r>
  <r>
    <s v="SHELL"/>
    <s v="DIWA5"/>
    <d v="2014-01-19T00:00:00"/>
    <s v="SIN"/>
    <s v="O500 EURO V"/>
    <x v="164"/>
    <d v="2015-08-27T00:00:00"/>
    <n v="816248"/>
    <n v="16732"/>
    <n v="0"/>
    <n v="3"/>
    <m/>
    <n v="1"/>
    <n v="6.3"/>
    <m/>
    <m/>
    <n v="0.36"/>
    <m/>
    <n v="56"/>
    <n v="51"/>
    <n v="4"/>
    <n v="0"/>
    <n v="6"/>
    <n v="6"/>
    <n v="1"/>
    <n v="0"/>
    <n v="0"/>
    <n v="33"/>
    <n v="4"/>
    <n v="0"/>
    <n v="56"/>
    <n v="0.18666666666667028"/>
    <n v="51"/>
    <n v="0.33999999999999714"/>
    <n v="6"/>
    <n v="0.13333333333333286"/>
    <n v="6"/>
    <n v="0.20000000000000018"/>
    <n v="4"/>
    <n v="0.26666666666666683"/>
    <n v="0"/>
    <n v="1.3877787807814457E-16"/>
    <n v="0"/>
    <x v="4"/>
  </r>
  <r>
    <s v="CASTROL "/>
    <s v="DIWA5"/>
    <d v="2014-01-19T00:00:00"/>
    <s v="SIN"/>
    <s v="O500 EURO V"/>
    <x v="164"/>
    <d v="2015-08-26T00:00:00"/>
    <n v="851976"/>
    <n v="14092"/>
    <n v="0"/>
    <n v="5"/>
    <m/>
    <n v="1"/>
    <n v="5.9"/>
    <m/>
    <m/>
    <n v="0.1"/>
    <m/>
    <n v="39"/>
    <n v="122"/>
    <n v="2"/>
    <n v="1"/>
    <n v="6"/>
    <n v="5"/>
    <n v="1"/>
    <n v="1"/>
    <n v="0"/>
    <n v="30"/>
    <n v="4"/>
    <n v="1"/>
    <n v="39"/>
    <n v="0.13000000000000372"/>
    <n v="122"/>
    <n v="0.81333333333333213"/>
    <n v="6"/>
    <n v="0.13333333333333286"/>
    <n v="5"/>
    <n v="0.16666666666666685"/>
    <n v="2"/>
    <n v="0.13333333333333353"/>
    <n v="1"/>
    <n v="0.10000000000000014"/>
    <n v="0"/>
    <x v="5"/>
  </r>
  <r>
    <m/>
    <s v="DIWA5"/>
    <d v="2014-01-19T00:00:00"/>
    <s v="SIN"/>
    <s v="O500 EURO V"/>
    <x v="165"/>
    <d v="2015-11-15T00:00:00"/>
    <n v="240229"/>
    <n v="42204"/>
    <n v="0"/>
    <n v="2"/>
    <m/>
    <n v="4"/>
    <n v="5.9"/>
    <m/>
    <m/>
    <n v="0.06"/>
    <m/>
    <n v="153"/>
    <n v="46"/>
    <n v="20"/>
    <n v="0"/>
    <n v="6"/>
    <n v="11"/>
    <n v="0"/>
    <n v="0"/>
    <n v="1"/>
    <n v="31"/>
    <n v="7"/>
    <n v="0"/>
    <n v="153"/>
    <n v="0.510000000000005"/>
    <n v="46"/>
    <n v="0.30666666666666387"/>
    <n v="6"/>
    <n v="0.13333333333333286"/>
    <n v="11"/>
    <n v="0.36666666666666681"/>
    <n v="20"/>
    <n v="1"/>
    <n v="0"/>
    <n v="1.3877787807814457E-16"/>
    <n v="1"/>
    <x v="0"/>
  </r>
  <r>
    <s v="SHELL"/>
    <s v="DIWA5"/>
    <d v="2014-01-19T00:00:00"/>
    <s v="SIN"/>
    <s v="O500 EURO V"/>
    <x v="165"/>
    <d v="2015-08-27T00:00:00"/>
    <n v="862873"/>
    <n v="27509"/>
    <n v="0"/>
    <n v="4"/>
    <m/>
    <n v="4"/>
    <n v="7"/>
    <m/>
    <m/>
    <n v="2.2799999999999998"/>
    <m/>
    <n v="27"/>
    <n v="29"/>
    <n v="11"/>
    <n v="0"/>
    <n v="5"/>
    <n v="2"/>
    <n v="1"/>
    <n v="0"/>
    <n v="0"/>
    <n v="45"/>
    <n v="3"/>
    <n v="1"/>
    <n v="27"/>
    <n v="9.0000000000003799E-2"/>
    <n v="29"/>
    <n v="0.19333333333333075"/>
    <n v="5"/>
    <n v="0.11111111111111063"/>
    <n v="2"/>
    <n v="6.6666666666666874E-2"/>
    <n v="11"/>
    <n v="0.73333333333333339"/>
    <n v="0"/>
    <n v="1.3877787807814457E-16"/>
    <n v="0"/>
    <x v="1"/>
  </r>
  <r>
    <s v="SHELL"/>
    <s v="DIWA5"/>
    <d v="2014-01-19T00:00:00"/>
    <s v="SIN"/>
    <s v="O500 EURO V"/>
    <x v="165"/>
    <d v="2015-08-27T00:00:00"/>
    <s v="931792 Hours"/>
    <s v="20977 Hours"/>
    <n v="0"/>
    <n v="5"/>
    <m/>
    <n v="1"/>
    <n v="6.1"/>
    <m/>
    <m/>
    <n v="0.16"/>
    <m/>
    <n v="58"/>
    <n v="39"/>
    <n v="3"/>
    <n v="0"/>
    <n v="13"/>
    <n v="6"/>
    <n v="0"/>
    <n v="0"/>
    <n v="0"/>
    <n v="36"/>
    <n v="6"/>
    <n v="1"/>
    <n v="58"/>
    <n v="0.19333333333333694"/>
    <n v="39"/>
    <n v="0.25999999999999729"/>
    <n v="13"/>
    <n v="0.28888888888888842"/>
    <n v="6"/>
    <n v="0.20000000000000018"/>
    <n v="3"/>
    <n v="0.20000000000000018"/>
    <n v="0"/>
    <n v="1.3877787807814457E-16"/>
    <n v="0"/>
    <x v="2"/>
  </r>
  <r>
    <s v="SHELL"/>
    <s v="DIWA5"/>
    <d v="2014-01-19T00:00:00"/>
    <s v="SIN"/>
    <s v="O500 EURO V"/>
    <x v="165"/>
    <d v="2015-08-27T00:00:00"/>
    <n v="200597"/>
    <n v="6077"/>
    <n v="0"/>
    <n v="5"/>
    <m/>
    <n v="8"/>
    <n v="6.9"/>
    <m/>
    <m/>
    <n v="0.05"/>
    <m/>
    <n v="65"/>
    <n v="26"/>
    <n v="10"/>
    <n v="0"/>
    <n v="4"/>
    <n v="6"/>
    <n v="0"/>
    <n v="0"/>
    <n v="0"/>
    <n v="81"/>
    <n v="3"/>
    <n v="1"/>
    <n v="65"/>
    <n v="0.21666666666667023"/>
    <n v="26"/>
    <n v="0.17333333333333079"/>
    <n v="4"/>
    <n v="8.8888888888888407E-2"/>
    <n v="6"/>
    <n v="0.20000000000000018"/>
    <n v="10"/>
    <n v="0.66666666666666674"/>
    <n v="0"/>
    <n v="1.3877787807814457E-16"/>
    <n v="0"/>
    <x v="3"/>
  </r>
  <r>
    <s v="SHELL"/>
    <s v="DIWA5"/>
    <d v="2014-01-19T00:00:00"/>
    <s v="SIN"/>
    <s v="O500 EURO V"/>
    <x v="165"/>
    <d v="2015-08-27T00:00:00"/>
    <n v="190356"/>
    <n v="1067"/>
    <n v="0"/>
    <n v="2"/>
    <m/>
    <n v="4"/>
    <n v="6"/>
    <m/>
    <m/>
    <n v="0.03"/>
    <m/>
    <n v="64"/>
    <n v="29"/>
    <n v="3"/>
    <n v="0"/>
    <n v="4"/>
    <n v="7"/>
    <n v="0"/>
    <n v="0"/>
    <n v="0"/>
    <n v="27"/>
    <n v="3"/>
    <n v="0"/>
    <n v="64"/>
    <n v="0.2133333333333369"/>
    <n v="29"/>
    <n v="0.19333333333333075"/>
    <n v="4"/>
    <n v="8.8888888888888407E-2"/>
    <n v="7"/>
    <n v="0.2333333333333335"/>
    <n v="3"/>
    <n v="0.20000000000000018"/>
    <n v="0"/>
    <n v="1.3877787807814457E-16"/>
    <n v="0"/>
    <x v="4"/>
  </r>
  <r>
    <s v="SHELL"/>
    <s v="DIWA5"/>
    <d v="2014-01-19T00:00:00"/>
    <s v="SIN"/>
    <s v="O500 EURO V"/>
    <x v="165"/>
    <d v="2015-08-26T00:00:00"/>
    <n v="917752"/>
    <n v="18939"/>
    <n v="0"/>
    <n v="4"/>
    <m/>
    <n v="1"/>
    <n v="6.5"/>
    <m/>
    <m/>
    <n v="0.09"/>
    <m/>
    <n v="26"/>
    <n v="30"/>
    <n v="4"/>
    <n v="0"/>
    <n v="11"/>
    <n v="4"/>
    <n v="1"/>
    <n v="0"/>
    <n v="0"/>
    <n v="29"/>
    <n v="3"/>
    <n v="0"/>
    <n v="26"/>
    <n v="8.6666666666670472E-2"/>
    <n v="30"/>
    <n v="0.1999999999999974"/>
    <n v="11"/>
    <n v="0.24444444444444399"/>
    <n v="4"/>
    <n v="0.13333333333333353"/>
    <n v="4"/>
    <n v="0.26666666666666683"/>
    <n v="0"/>
    <n v="1.3877787807814457E-16"/>
    <n v="0"/>
    <x v="5"/>
  </r>
  <r>
    <m/>
    <s v="DIWA5"/>
    <d v="2014-01-19T00:00:00"/>
    <s v="SIN"/>
    <s v="O500 EURO V"/>
    <x v="166"/>
    <d v="2016-01-04T00:00:00"/>
    <n v="238241"/>
    <n v="48952"/>
    <n v="0"/>
    <n v="5"/>
    <m/>
    <n v="11"/>
    <n v="6.6"/>
    <m/>
    <m/>
    <n v="0.22"/>
    <m/>
    <n v="694"/>
    <n v="39"/>
    <n v="15"/>
    <n v="0"/>
    <n v="6"/>
    <n v="18"/>
    <n v="0"/>
    <n v="1"/>
    <n v="1"/>
    <n v="89"/>
    <n v="8"/>
    <n v="1"/>
    <n v="694"/>
    <n v="1.5"/>
    <n v="39"/>
    <n v="0.25999999999999729"/>
    <n v="6"/>
    <n v="0.13333333333333286"/>
    <n v="18"/>
    <n v="0.60000000000000009"/>
    <n v="15"/>
    <n v="1"/>
    <n v="0"/>
    <n v="1.3877787807814457E-16"/>
    <n v="1"/>
    <x v="0"/>
  </r>
  <r>
    <s v="SHELL"/>
    <s v="DIWA5"/>
    <d v="2014-01-19T00:00:00"/>
    <s v="SIN"/>
    <s v="O500 EURO V"/>
    <x v="166"/>
    <d v="2015-08-27T00:00:00"/>
    <n v="785041"/>
    <n v="3235"/>
    <n v="0"/>
    <n v="5"/>
    <m/>
    <n v="4"/>
    <n v="7.1"/>
    <m/>
    <m/>
    <n v="0.04"/>
    <m/>
    <n v="50"/>
    <n v="34"/>
    <n v="1"/>
    <n v="0"/>
    <n v="3"/>
    <n v="6"/>
    <n v="1"/>
    <n v="0"/>
    <n v="0"/>
    <n v="60"/>
    <n v="2"/>
    <n v="1"/>
    <n v="50"/>
    <n v="0.16666666666667032"/>
    <n v="34"/>
    <n v="0.22666666666666402"/>
    <n v="3"/>
    <n v="6.666666666666618E-2"/>
    <n v="6"/>
    <n v="0.20000000000000018"/>
    <n v="1"/>
    <n v="6.666666666666686E-2"/>
    <n v="0"/>
    <n v="1.3877787807814457E-16"/>
    <n v="0"/>
    <x v="1"/>
  </r>
  <r>
    <s v="SHELL"/>
    <s v="DIWA5"/>
    <d v="2014-01-19T00:00:00"/>
    <s v="SIN"/>
    <s v="O500 EURO V"/>
    <x v="166"/>
    <d v="2015-08-27T00:00:00"/>
    <n v="833703"/>
    <n v="3468"/>
    <n v="0"/>
    <n v="5"/>
    <m/>
    <n v="6"/>
    <n v="7"/>
    <m/>
    <m/>
    <n v="0"/>
    <m/>
    <n v="46"/>
    <n v="30"/>
    <n v="2"/>
    <n v="0"/>
    <n v="5"/>
    <n v="6"/>
    <n v="0"/>
    <n v="0"/>
    <n v="0"/>
    <n v="89"/>
    <n v="2"/>
    <n v="1"/>
    <n v="46"/>
    <n v="0.15333333333333701"/>
    <n v="30"/>
    <n v="0.1999999999999974"/>
    <n v="5"/>
    <n v="0.11111111111111063"/>
    <n v="6"/>
    <n v="0.20000000000000018"/>
    <n v="2"/>
    <n v="0.13333333333333353"/>
    <n v="0"/>
    <n v="1.3877787807814457E-16"/>
    <n v="0"/>
    <x v="2"/>
  </r>
  <r>
    <s v="Shell ATF VM Plus"/>
    <s v="DIWA5"/>
    <d v="2014-01-19T00:00:00"/>
    <s v="SIN"/>
    <s v="O500 EURO V"/>
    <x v="166"/>
    <d v="2015-08-27T00:00:00"/>
    <n v="793830"/>
    <n v="4445"/>
    <n v="0"/>
    <n v="5"/>
    <m/>
    <n v="5"/>
    <n v="6.8"/>
    <m/>
    <m/>
    <n v="0.06"/>
    <m/>
    <n v="19"/>
    <n v="17"/>
    <n v="1"/>
    <n v="0"/>
    <n v="4"/>
    <n v="3"/>
    <n v="1"/>
    <n v="0"/>
    <n v="0"/>
    <n v="77"/>
    <n v="2"/>
    <n v="1"/>
    <n v="19"/>
    <n v="6.3333333333337183E-2"/>
    <n v="17"/>
    <n v="0.11333333333333087"/>
    <n v="4"/>
    <n v="8.8888888888888407E-2"/>
    <n v="3"/>
    <n v="0.1000000000000002"/>
    <n v="1"/>
    <n v="6.666666666666686E-2"/>
    <n v="0"/>
    <n v="1.3877787807814457E-16"/>
    <n v="0"/>
    <x v="3"/>
  </r>
  <r>
    <m/>
    <s v="DIWA5"/>
    <d v="2014-01-19T00:00:00"/>
    <s v="SIN"/>
    <s v="O500 EURO V"/>
    <x v="166"/>
    <d v="2015-08-27T00:00:00"/>
    <n v="190356"/>
    <n v="1067"/>
    <n v="0"/>
    <n v="2"/>
    <m/>
    <n v="4"/>
    <n v="6"/>
    <m/>
    <m/>
    <n v="0.03"/>
    <m/>
    <n v="64"/>
    <n v="29"/>
    <n v="3"/>
    <n v="0"/>
    <n v="4"/>
    <n v="7"/>
    <n v="0"/>
    <n v="0"/>
    <n v="0"/>
    <n v="27"/>
    <n v="3"/>
    <n v="0"/>
    <n v="64"/>
    <n v="0.2133333333333369"/>
    <n v="29"/>
    <n v="0.19333333333333075"/>
    <n v="4"/>
    <n v="8.8888888888888407E-2"/>
    <n v="7"/>
    <n v="0.2333333333333335"/>
    <n v="3"/>
    <n v="0.20000000000000018"/>
    <n v="0"/>
    <n v="1.3877787807814457E-16"/>
    <n v="0"/>
    <x v="4"/>
  </r>
  <r>
    <s v="SHELL"/>
    <s v="DIWA5"/>
    <d v="2014-01-19T00:00:00"/>
    <s v="SIN"/>
    <s v="O500 EURO V"/>
    <x v="166"/>
    <d v="2015-08-26T00:00:00"/>
    <n v="786792"/>
    <n v="5606"/>
    <n v="0"/>
    <n v="5"/>
    <m/>
    <n v="6"/>
    <n v="6.8"/>
    <m/>
    <m/>
    <n v="7.0000000000000007E-2"/>
    <m/>
    <n v="62"/>
    <n v="27"/>
    <n v="2"/>
    <n v="0"/>
    <n v="4"/>
    <n v="7"/>
    <n v="0"/>
    <n v="0"/>
    <n v="0"/>
    <n v="76"/>
    <n v="3"/>
    <n v="1"/>
    <n v="62"/>
    <n v="0.20666666666667025"/>
    <n v="27"/>
    <n v="0.17999999999999744"/>
    <n v="4"/>
    <n v="8.8888888888888407E-2"/>
    <n v="7"/>
    <n v="0.2333333333333335"/>
    <n v="2"/>
    <n v="0.13333333333333353"/>
    <n v="0"/>
    <n v="1.3877787807814457E-16"/>
    <n v="0"/>
    <x v="5"/>
  </r>
  <r>
    <s v="SHELL"/>
    <s v="DIWA5"/>
    <d v="2014-01-19T00:00:00"/>
    <s v="SIN"/>
    <s v="O500 EURO V"/>
    <x v="166"/>
    <d v="2015-08-26T00:00:00"/>
    <n v="807865"/>
    <n v="1844"/>
    <n v="0"/>
    <n v="5"/>
    <m/>
    <n v="5"/>
    <n v="6.8"/>
    <m/>
    <m/>
    <n v="0.78"/>
    <m/>
    <n v="25"/>
    <n v="25"/>
    <n v="2"/>
    <n v="0"/>
    <n v="1"/>
    <n v="4"/>
    <n v="0"/>
    <n v="0"/>
    <n v="0"/>
    <n v="89"/>
    <n v="2"/>
    <n v="1"/>
    <n v="25"/>
    <n v="8.3333333333337145E-2"/>
    <n v="25"/>
    <n v="0.16666666666666413"/>
    <n v="1"/>
    <n v="2.222222222222173E-2"/>
    <n v="4"/>
    <n v="0.13333333333333353"/>
    <n v="2"/>
    <n v="0.13333333333333353"/>
    <n v="0"/>
    <n v="1.3877787807814457E-16"/>
    <n v="0"/>
    <x v="6"/>
  </r>
  <r>
    <m/>
    <s v="DIWA5"/>
    <d v="2014-01-19T00:00:00"/>
    <s v="SIN"/>
    <s v="O500 EURO V"/>
    <x v="166"/>
    <d v="2015-05-12T00:00:00"/>
    <n v="153941"/>
    <n v="53689"/>
    <n v="0"/>
    <n v="2"/>
    <m/>
    <n v="4"/>
    <n v="5.7"/>
    <m/>
    <m/>
    <n v="0.19"/>
    <m/>
    <n v="166"/>
    <n v="34"/>
    <n v="48"/>
    <n v="0"/>
    <n v="10"/>
    <n v="14"/>
    <n v="0"/>
    <n v="0"/>
    <n v="1"/>
    <n v="33"/>
    <n v="4"/>
    <n v="0"/>
    <n v="166"/>
    <n v="0.5533333333333379"/>
    <n v="34"/>
    <n v="0.22666666666666402"/>
    <n v="10"/>
    <n v="0.22222222222222177"/>
    <n v="14"/>
    <n v="0.46666666666666679"/>
    <n v="48"/>
    <n v="1"/>
    <n v="0"/>
    <n v="1.3877787807814457E-16"/>
    <n v="0"/>
    <x v="7"/>
  </r>
  <r>
    <s v="CASTROL"/>
    <s v="DIWA5"/>
    <d v="2014-01-19T00:00:00"/>
    <s v="SIN"/>
    <s v="O500 EURO V"/>
    <x v="167"/>
    <d v="2016-02-16T00:00:00"/>
    <n v="279873"/>
    <n v="29581"/>
    <n v="0"/>
    <n v="4"/>
    <m/>
    <n v="4"/>
    <n v="6.9"/>
    <m/>
    <m/>
    <n v="0"/>
    <s v="Clara"/>
    <n v="46"/>
    <n v="20"/>
    <n v="8"/>
    <n v="0"/>
    <n v="4"/>
    <n v="7"/>
    <n v="0"/>
    <n v="0"/>
    <n v="0"/>
    <n v="32"/>
    <n v="4"/>
    <n v="0"/>
    <n v="46"/>
    <n v="0.15333333333333701"/>
    <n v="20"/>
    <n v="0.13333333333333086"/>
    <n v="4"/>
    <n v="8.8888888888888407E-2"/>
    <n v="7"/>
    <n v="0.2333333333333335"/>
    <n v="8"/>
    <n v="0.53333333333333344"/>
    <n v="0"/>
    <n v="1.3877787807814457E-16"/>
    <n v="1"/>
    <x v="0"/>
  </r>
  <r>
    <m/>
    <s v="DIWA5"/>
    <d v="2014-01-19T00:00:00"/>
    <s v="SIN"/>
    <s v="O500 EURO V"/>
    <x v="167"/>
    <d v="2015-11-30T00:00:00"/>
    <n v="252731"/>
    <n v="48235"/>
    <n v="0"/>
    <n v="2"/>
    <m/>
    <n v="5"/>
    <n v="5.8"/>
    <m/>
    <m/>
    <n v="7.0000000000000007E-2"/>
    <m/>
    <n v="206"/>
    <n v="35"/>
    <n v="21"/>
    <n v="0"/>
    <n v="7"/>
    <n v="13"/>
    <n v="0"/>
    <n v="0"/>
    <n v="1"/>
    <n v="36"/>
    <n v="10"/>
    <n v="0"/>
    <n v="206"/>
    <n v="0.68666666666666987"/>
    <n v="35"/>
    <n v="0.23333333333333067"/>
    <n v="7"/>
    <n v="0.15555555555555509"/>
    <n v="13"/>
    <n v="0.43333333333333346"/>
    <n v="21"/>
    <n v="1"/>
    <n v="0"/>
    <n v="1.3877787807814457E-16"/>
    <n v="0"/>
    <x v="1"/>
  </r>
  <r>
    <s v="SHELL"/>
    <s v="DIWA5"/>
    <d v="2014-01-19T00:00:00"/>
    <s v="SIN"/>
    <s v="O500 EURO V"/>
    <x v="167"/>
    <d v="2015-08-27T00:00:00"/>
    <n v="812780"/>
    <n v="3445"/>
    <n v="0"/>
    <n v="5"/>
    <m/>
    <n v="5"/>
    <n v="6.8"/>
    <m/>
    <m/>
    <n v="0.04"/>
    <m/>
    <n v="81"/>
    <n v="65"/>
    <n v="3"/>
    <n v="0"/>
    <n v="4"/>
    <n v="10"/>
    <n v="0"/>
    <n v="0"/>
    <n v="0"/>
    <n v="79"/>
    <n v="4"/>
    <n v="1"/>
    <n v="81"/>
    <n v="0.27000000000000363"/>
    <n v="65"/>
    <n v="0.4333333333333303"/>
    <n v="4"/>
    <n v="8.8888888888888407E-2"/>
    <n v="10"/>
    <n v="0.33339999999999997"/>
    <n v="3"/>
    <n v="0.20000000000000018"/>
    <n v="0"/>
    <n v="1.3877787807814457E-16"/>
    <n v="0"/>
    <x v="2"/>
  </r>
  <r>
    <s v="SHELL"/>
    <s v="DIWA5"/>
    <d v="2014-01-19T00:00:00"/>
    <s v="SIN"/>
    <s v="O500 EURO V"/>
    <x v="167"/>
    <d v="2015-08-27T00:00:00"/>
    <n v="839891"/>
    <n v="3763"/>
    <n v="0"/>
    <n v="6"/>
    <m/>
    <n v="5"/>
    <n v="6.9"/>
    <m/>
    <m/>
    <n v="0.13"/>
    <m/>
    <n v="31"/>
    <n v="33"/>
    <n v="2"/>
    <n v="0"/>
    <n v="5"/>
    <n v="4"/>
    <n v="0"/>
    <n v="0"/>
    <n v="0"/>
    <n v="74"/>
    <n v="3"/>
    <n v="1"/>
    <n v="31"/>
    <n v="0.10333333333333711"/>
    <n v="33"/>
    <n v="0.21999999999999736"/>
    <n v="5"/>
    <n v="0.11111111111111063"/>
    <n v="4"/>
    <n v="0.13333333333333353"/>
    <n v="2"/>
    <n v="0.13333333333333353"/>
    <n v="0"/>
    <n v="1.3877787807814457E-16"/>
    <n v="0"/>
    <x v="3"/>
  </r>
  <r>
    <s v="SHELL"/>
    <s v="DIWA5"/>
    <d v="2014-01-19T00:00:00"/>
    <s v="SIN"/>
    <s v="O500 EURO V"/>
    <x v="167"/>
    <d v="2015-08-26T00:00:00"/>
    <n v="808038"/>
    <n v="2181"/>
    <n v="0"/>
    <n v="5"/>
    <m/>
    <n v="5"/>
    <n v="6.9"/>
    <m/>
    <m/>
    <n v="0.13"/>
    <m/>
    <n v="32"/>
    <n v="52"/>
    <n v="1"/>
    <n v="0"/>
    <n v="2"/>
    <n v="4"/>
    <n v="0"/>
    <n v="0"/>
    <n v="0"/>
    <n v="80"/>
    <n v="4"/>
    <n v="1"/>
    <n v="32"/>
    <n v="0.10666666666667043"/>
    <n v="52"/>
    <n v="0.34666666666666379"/>
    <n v="2"/>
    <n v="4.4444444444443953E-2"/>
    <n v="4"/>
    <n v="0.13333333333333353"/>
    <n v="1"/>
    <n v="6.666666666666686E-2"/>
    <n v="0"/>
    <n v="1.3877787807814457E-16"/>
    <n v="0"/>
    <x v="4"/>
  </r>
  <r>
    <s v="SHELL"/>
    <s v="DIWA5"/>
    <d v="2014-01-19T00:00:00"/>
    <s v="SIN"/>
    <s v="O500 EURO V"/>
    <x v="167"/>
    <d v="2015-08-26T00:00:00"/>
    <n v="838939"/>
    <n v="6016"/>
    <n v="0"/>
    <n v="4"/>
    <m/>
    <n v="6"/>
    <n v="6.8"/>
    <m/>
    <m/>
    <n v="7.0000000000000007E-2"/>
    <m/>
    <n v="24"/>
    <n v="19"/>
    <n v="2"/>
    <n v="0"/>
    <n v="1"/>
    <n v="3"/>
    <n v="0"/>
    <n v="0"/>
    <n v="0"/>
    <n v="84"/>
    <n v="2"/>
    <n v="1"/>
    <n v="24"/>
    <n v="8.0000000000003818E-2"/>
    <n v="19"/>
    <n v="0.12666666666666421"/>
    <n v="1"/>
    <n v="2.222222222222173E-2"/>
    <n v="3"/>
    <n v="0.1000000000000002"/>
    <n v="2"/>
    <n v="0.13333333333333353"/>
    <n v="0"/>
    <n v="1.3877787807814457E-16"/>
    <n v="0"/>
    <x v="5"/>
  </r>
  <r>
    <s v="CASTROL"/>
    <s v="DIWA5"/>
    <d v="2014-01-19T00:00:00"/>
    <s v="SIN"/>
    <s v="O500 EURO V"/>
    <x v="168"/>
    <d v="2016-02-16T00:00:00"/>
    <n v="277886"/>
    <n v="25283"/>
    <n v="0"/>
    <n v="13"/>
    <m/>
    <n v="4"/>
    <n v="7"/>
    <m/>
    <m/>
    <n v="0"/>
    <s v="Clara"/>
    <n v="42"/>
    <n v="26"/>
    <n v="4"/>
    <n v="0"/>
    <n v="3"/>
    <n v="7"/>
    <n v="0"/>
    <n v="0"/>
    <n v="0"/>
    <n v="35"/>
    <n v="4"/>
    <n v="0"/>
    <n v="42"/>
    <n v="0.1400000000000037"/>
    <n v="26"/>
    <n v="0.17333333333333079"/>
    <n v="3"/>
    <n v="6.666666666666618E-2"/>
    <n v="7"/>
    <n v="0.2333333333333335"/>
    <n v="4"/>
    <n v="0.26666666666666683"/>
    <n v="0"/>
    <n v="1.3877787807814457E-16"/>
    <n v="1"/>
    <x v="0"/>
  </r>
  <r>
    <m/>
    <s v="DIWA5"/>
    <d v="2014-01-19T00:00:00"/>
    <s v="SIN"/>
    <s v="O500 EURO V"/>
    <x v="168"/>
    <d v="2015-11-26T00:00:00"/>
    <n v="250293"/>
    <n v="49940"/>
    <n v="0"/>
    <n v="2"/>
    <m/>
    <n v="5"/>
    <n v="5.9"/>
    <m/>
    <m/>
    <n v="0.22"/>
    <m/>
    <n v="163"/>
    <n v="33"/>
    <n v="22"/>
    <n v="0"/>
    <n v="6"/>
    <n v="13"/>
    <n v="0"/>
    <n v="0"/>
    <n v="0"/>
    <n v="38"/>
    <n v="6"/>
    <n v="0"/>
    <n v="163"/>
    <n v="0.543333333333338"/>
    <n v="33"/>
    <n v="0.21999999999999736"/>
    <n v="6"/>
    <n v="0.13333333333333286"/>
    <n v="13"/>
    <n v="0.43333333333333346"/>
    <n v="22"/>
    <n v="1"/>
    <n v="0"/>
    <n v="1.3877787807814457E-16"/>
    <n v="0"/>
    <x v="1"/>
  </r>
  <r>
    <s v="SHELL"/>
    <s v="DIWA5"/>
    <d v="2014-01-19T00:00:00"/>
    <s v="SIN"/>
    <s v="O500 EURO V"/>
    <x v="168"/>
    <d v="2015-08-27T00:00:00"/>
    <n v="823916"/>
    <n v="5460"/>
    <n v="0"/>
    <n v="6"/>
    <m/>
    <n v="5"/>
    <n v="6.6"/>
    <m/>
    <m/>
    <n v="0.03"/>
    <m/>
    <n v="46"/>
    <n v="66"/>
    <n v="2"/>
    <n v="0"/>
    <n v="5"/>
    <n v="6"/>
    <n v="0"/>
    <n v="0"/>
    <n v="0"/>
    <n v="81"/>
    <n v="3"/>
    <n v="1"/>
    <n v="46"/>
    <n v="0.15333333333333701"/>
    <n v="66"/>
    <n v="0.43999999999999695"/>
    <n v="5"/>
    <n v="0.11111111111111063"/>
    <n v="6"/>
    <n v="0.20000000000000018"/>
    <n v="2"/>
    <n v="0.13333333333333353"/>
    <n v="0"/>
    <n v="1.3877787807814457E-16"/>
    <n v="0"/>
    <x v="2"/>
  </r>
  <r>
    <s v="SHELL"/>
    <s v="DIWA5"/>
    <d v="2014-01-19T00:00:00"/>
    <s v="SIN"/>
    <s v="O500 EURO V"/>
    <x v="168"/>
    <d v="2015-08-27T00:00:00"/>
    <n v="881649"/>
    <n v="4843"/>
    <n v="0"/>
    <n v="4"/>
    <m/>
    <n v="5"/>
    <n v="7"/>
    <m/>
    <m/>
    <n v="0.06"/>
    <m/>
    <n v="18"/>
    <n v="27"/>
    <n v="1"/>
    <n v="0"/>
    <n v="1"/>
    <n v="2"/>
    <n v="0"/>
    <n v="0"/>
    <n v="0"/>
    <n v="78"/>
    <n v="2"/>
    <n v="1"/>
    <n v="18"/>
    <n v="6.0000000000003849E-2"/>
    <n v="27"/>
    <n v="0.17999999999999744"/>
    <n v="1"/>
    <n v="2.222222222222173E-2"/>
    <n v="2"/>
    <n v="6.6666666666666874E-2"/>
    <n v="1"/>
    <n v="6.666666666666686E-2"/>
    <n v="0"/>
    <n v="1.3877787807814457E-16"/>
    <n v="0"/>
    <x v="3"/>
  </r>
  <r>
    <s v="Shell ATF VM"/>
    <s v="DIWA5"/>
    <d v="2014-01-19T00:00:00"/>
    <s v="SIN"/>
    <s v="O500 EURO V"/>
    <x v="168"/>
    <d v="2015-08-27T00:00:00"/>
    <n v="901163"/>
    <n v="2280"/>
    <n v="0"/>
    <n v="6"/>
    <m/>
    <n v="5"/>
    <n v="6.8"/>
    <m/>
    <m/>
    <n v="0.23"/>
    <m/>
    <n v="77"/>
    <n v="32"/>
    <n v="4"/>
    <n v="0"/>
    <n v="17"/>
    <n v="9"/>
    <n v="1"/>
    <n v="0"/>
    <n v="0"/>
    <n v="75"/>
    <n v="3"/>
    <n v="1"/>
    <n v="77"/>
    <n v="0.25666666666667021"/>
    <n v="32"/>
    <n v="0.21333333333333071"/>
    <n v="17"/>
    <n v="0.37777777777777721"/>
    <n v="9"/>
    <n v="0.30000000000000016"/>
    <n v="4"/>
    <n v="0.26666666666666683"/>
    <n v="0"/>
    <n v="1.3877787807814457E-16"/>
    <n v="0"/>
    <x v="4"/>
  </r>
  <r>
    <s v="SHELL"/>
    <s v="DIWA5"/>
    <d v="2014-01-19T00:00:00"/>
    <s v="SIN"/>
    <s v="O500 EURO V"/>
    <x v="168"/>
    <d v="2015-08-26T00:00:00"/>
    <n v="838803"/>
    <n v="2526"/>
    <n v="0"/>
    <n v="5"/>
    <m/>
    <n v="6"/>
    <n v="6.9"/>
    <m/>
    <m/>
    <n v="0.03"/>
    <m/>
    <n v="61"/>
    <n v="89"/>
    <n v="2"/>
    <n v="1"/>
    <n v="3"/>
    <n v="7"/>
    <n v="0"/>
    <n v="0"/>
    <n v="0"/>
    <n v="78"/>
    <n v="2"/>
    <n v="1"/>
    <n v="61"/>
    <n v="0.20333333333333692"/>
    <n v="89"/>
    <n v="0.59333333333333071"/>
    <n v="3"/>
    <n v="6.666666666666618E-2"/>
    <n v="7"/>
    <n v="0.2333333333333335"/>
    <n v="2"/>
    <n v="0.13333333333333353"/>
    <n v="1"/>
    <n v="0.10000000000000014"/>
    <n v="0"/>
    <x v="5"/>
  </r>
  <r>
    <s v="SHELL"/>
    <s v="DIWA5"/>
    <d v="2014-01-19T00:00:00"/>
    <s v="SIN"/>
    <s v="O500 EURO V"/>
    <x v="168"/>
    <d v="2015-08-26T00:00:00"/>
    <n v="895207"/>
    <n v="4087"/>
    <n v="0"/>
    <n v="5"/>
    <m/>
    <n v="6"/>
    <n v="7"/>
    <m/>
    <m/>
    <n v="0.02"/>
    <m/>
    <n v="13"/>
    <n v="27"/>
    <n v="2"/>
    <n v="0"/>
    <n v="2"/>
    <n v="2"/>
    <n v="0"/>
    <n v="0"/>
    <n v="0"/>
    <n v="82"/>
    <n v="3"/>
    <n v="1"/>
    <n v="13"/>
    <n v="4.3333333333337179E-2"/>
    <n v="27"/>
    <n v="0.17999999999999744"/>
    <n v="2"/>
    <n v="4.4444444444443953E-2"/>
    <n v="2"/>
    <n v="6.6666666666666874E-2"/>
    <n v="2"/>
    <n v="0.13333333333333353"/>
    <n v="0"/>
    <n v="1.3877787807814457E-16"/>
    <n v="0"/>
    <x v="6"/>
  </r>
  <r>
    <m/>
    <s v="DIWA5"/>
    <d v="2014-01-19T00:00:00"/>
    <s v="SIN"/>
    <s v="O500 EURO V"/>
    <x v="168"/>
    <d v="2015-08-26T00:00:00"/>
    <n v="219169"/>
    <n v="18888"/>
    <n v="0"/>
    <n v="3"/>
    <m/>
    <n v="4"/>
    <n v="6.3"/>
    <m/>
    <m/>
    <n v="0.21"/>
    <m/>
    <n v="57"/>
    <n v="20"/>
    <n v="18"/>
    <n v="0"/>
    <n v="4"/>
    <n v="6"/>
    <n v="0"/>
    <n v="0"/>
    <n v="0"/>
    <n v="32"/>
    <n v="5"/>
    <n v="0"/>
    <n v="57"/>
    <n v="0.19000000000000361"/>
    <n v="20"/>
    <n v="0.13333333333333086"/>
    <n v="4"/>
    <n v="8.8888888888888407E-2"/>
    <n v="6"/>
    <n v="0.20000000000000018"/>
    <n v="18"/>
    <n v="1"/>
    <n v="0"/>
    <n v="1.3877787807814457E-16"/>
    <n v="0"/>
    <x v="7"/>
  </r>
  <r>
    <s v="CASTROL"/>
    <s v="DIWA5"/>
    <d v="2014-01-19T00:00:00"/>
    <s v="SIN"/>
    <s v="O500 EURO V"/>
    <x v="169"/>
    <d v="2016-03-10T00:00:00"/>
    <n v="284853"/>
    <n v="36788"/>
    <n v="0"/>
    <n v="3"/>
    <m/>
    <n v="5"/>
    <n v="7"/>
    <m/>
    <m/>
    <n v="0.02"/>
    <s v="Clara"/>
    <n v="43"/>
    <n v="23"/>
    <n v="4"/>
    <n v="0"/>
    <n v="2"/>
    <n v="5"/>
    <n v="0"/>
    <n v="0"/>
    <n v="0"/>
    <n v="38"/>
    <n v="3"/>
    <n v="0"/>
    <n v="43"/>
    <n v="0.14333333333333703"/>
    <n v="23"/>
    <n v="0.15333333333333082"/>
    <n v="2"/>
    <n v="4.4444444444443953E-2"/>
    <n v="5"/>
    <n v="0.16666666666666685"/>
    <n v="4"/>
    <n v="0.26666666666666683"/>
    <n v="0"/>
    <n v="1.3877787807814457E-16"/>
    <n v="1"/>
    <x v="0"/>
  </r>
  <r>
    <m/>
    <s v="DIWA5"/>
    <d v="2014-01-19T00:00:00"/>
    <s v="SIN"/>
    <s v="O500 EURO V"/>
    <x v="169"/>
    <d v="2015-11-23T00:00:00"/>
    <n v="247933"/>
    <n v="42350"/>
    <n v="0"/>
    <n v="5"/>
    <m/>
    <n v="12"/>
    <n v="6.5"/>
    <m/>
    <m/>
    <n v="0.38"/>
    <m/>
    <n v="160"/>
    <n v="34"/>
    <n v="13"/>
    <n v="0"/>
    <n v="5"/>
    <n v="12"/>
    <n v="0"/>
    <n v="0"/>
    <n v="1"/>
    <n v="91"/>
    <n v="5"/>
    <n v="1"/>
    <n v="160"/>
    <n v="0.5333333333333381"/>
    <n v="34"/>
    <n v="0.22666666666666402"/>
    <n v="5"/>
    <n v="0.11111111111111063"/>
    <n v="12"/>
    <n v="0.40000000000000013"/>
    <n v="13"/>
    <n v="0.8666666666666667"/>
    <n v="0"/>
    <n v="1.3877787807814457E-16"/>
    <n v="0"/>
    <x v="1"/>
  </r>
  <r>
    <s v="SHELL"/>
    <s v="DIWA5"/>
    <d v="2014-01-19T00:00:00"/>
    <s v="SIN"/>
    <s v="O500 EURO V"/>
    <x v="169"/>
    <d v="2015-08-27T00:00:00"/>
    <n v="924400"/>
    <n v="4750"/>
    <n v="0"/>
    <n v="5"/>
    <m/>
    <n v="5"/>
    <n v="7"/>
    <m/>
    <m/>
    <n v="0.18"/>
    <m/>
    <n v="84"/>
    <n v="21"/>
    <n v="2"/>
    <n v="0"/>
    <n v="4"/>
    <n v="8"/>
    <n v="0"/>
    <n v="0"/>
    <n v="1"/>
    <n v="81"/>
    <n v="3"/>
    <n v="1"/>
    <n v="84"/>
    <n v="0.28000000000000369"/>
    <n v="21"/>
    <n v="0.13999999999999752"/>
    <n v="4"/>
    <n v="8.8888888888888407E-2"/>
    <n v="8"/>
    <n v="0.26666666666666683"/>
    <n v="2"/>
    <n v="0.13333333333333353"/>
    <n v="0"/>
    <n v="1.3877787807814457E-16"/>
    <n v="0"/>
    <x v="2"/>
  </r>
  <r>
    <s v="SHELL"/>
    <s v="DIWA5"/>
    <d v="2014-01-19T00:00:00"/>
    <s v="SIN"/>
    <s v="O500 EURO V"/>
    <x v="169"/>
    <d v="2015-08-27T00:00:00"/>
    <n v="922960"/>
    <n v="3122"/>
    <n v="0"/>
    <n v="5"/>
    <m/>
    <n v="5"/>
    <n v="7"/>
    <m/>
    <m/>
    <n v="0.85"/>
    <m/>
    <n v="5"/>
    <n v="13"/>
    <n v="3"/>
    <n v="0"/>
    <n v="4"/>
    <n v="2"/>
    <n v="1"/>
    <n v="0"/>
    <n v="0"/>
    <n v="70"/>
    <n v="4"/>
    <n v="1"/>
    <n v="5"/>
    <n v="1.6666666666670507E-2"/>
    <n v="13"/>
    <n v="8.6666666666664199E-2"/>
    <n v="4"/>
    <n v="8.8888888888888407E-2"/>
    <n v="2"/>
    <n v="6.6666666666666874E-2"/>
    <n v="3"/>
    <n v="0.20000000000000018"/>
    <n v="0"/>
    <n v="1.3877787807814457E-16"/>
    <n v="0"/>
    <x v="3"/>
  </r>
  <r>
    <s v="SHELL"/>
    <s v="DIWA5"/>
    <d v="2014-01-19T00:00:00"/>
    <s v="SIN"/>
    <s v="O500 EURO V"/>
    <x v="169"/>
    <d v="2015-08-27T00:00:00"/>
    <n v="895285"/>
    <n v="3786"/>
    <n v="0"/>
    <n v="4"/>
    <m/>
    <n v="5"/>
    <n v="7"/>
    <m/>
    <m/>
    <n v="0.03"/>
    <m/>
    <n v="17"/>
    <n v="17"/>
    <n v="1"/>
    <n v="0"/>
    <n v="4"/>
    <n v="2"/>
    <n v="0"/>
    <n v="0"/>
    <n v="0"/>
    <n v="80"/>
    <n v="2"/>
    <n v="1"/>
    <n v="17"/>
    <n v="5.6666666666670515E-2"/>
    <n v="17"/>
    <n v="0.11333333333333087"/>
    <n v="4"/>
    <n v="8.8888888888888407E-2"/>
    <n v="2"/>
    <n v="6.6666666666666874E-2"/>
    <n v="1"/>
    <n v="6.666666666666686E-2"/>
    <n v="0"/>
    <n v="1.3877787807814457E-16"/>
    <n v="0"/>
    <x v="4"/>
  </r>
  <r>
    <s v="SHELL"/>
    <s v="DIWA5"/>
    <d v="2014-01-19T00:00:00"/>
    <s v="SIN"/>
    <s v="O500 EURO V"/>
    <x v="169"/>
    <d v="2015-08-26T00:00:00"/>
    <n v="929780"/>
    <n v="3084"/>
    <n v="0"/>
    <n v="6"/>
    <m/>
    <n v="5"/>
    <n v="6.9"/>
    <m/>
    <m/>
    <n v="0.03"/>
    <m/>
    <n v="30"/>
    <n v="26"/>
    <n v="1"/>
    <n v="0"/>
    <n v="9"/>
    <n v="4"/>
    <n v="0"/>
    <n v="0"/>
    <n v="0"/>
    <n v="66"/>
    <n v="3"/>
    <n v="1"/>
    <n v="30"/>
    <n v="0.10000000000000378"/>
    <n v="26"/>
    <n v="0.17333333333333079"/>
    <n v="9"/>
    <n v="0.19999999999999954"/>
    <n v="4"/>
    <n v="0.13333333333333353"/>
    <n v="1"/>
    <n v="6.666666666666686E-2"/>
    <n v="0"/>
    <n v="1.3877787807814457E-16"/>
    <n v="0"/>
    <x v="5"/>
  </r>
  <r>
    <s v="SHELL"/>
    <s v="DIWA5"/>
    <d v="2014-01-19T00:00:00"/>
    <s v="SIN"/>
    <s v="O500 EURO V"/>
    <x v="169"/>
    <d v="2015-08-21T00:00:00"/>
    <n v="212920"/>
    <n v="6833"/>
    <n v="0"/>
    <n v="5"/>
    <m/>
    <n v="9"/>
    <n v="6.7"/>
    <m/>
    <m/>
    <n v="0.03"/>
    <m/>
    <n v="64"/>
    <n v="14"/>
    <n v="10"/>
    <n v="0"/>
    <n v="2"/>
    <n v="6"/>
    <n v="0"/>
    <n v="0"/>
    <n v="0"/>
    <n v="85"/>
    <n v="4"/>
    <n v="1"/>
    <n v="64"/>
    <n v="0.2133333333333369"/>
    <n v="14"/>
    <n v="9.3333333333330867E-2"/>
    <n v="2"/>
    <n v="4.4444444444443953E-2"/>
    <n v="6"/>
    <n v="0.20000000000000018"/>
    <n v="10"/>
    <n v="0.66666666666666674"/>
    <n v="0"/>
    <n v="1.3877787807814457E-16"/>
    <n v="0"/>
    <x v="6"/>
  </r>
  <r>
    <s v="Shell ATF VM Plus"/>
    <s v="DIWA5"/>
    <d v="2014-01-19T00:00:00"/>
    <s v="SIN"/>
    <s v="O500 EURO V"/>
    <x v="169"/>
    <d v="2015-08-21T00:00:00"/>
    <n v="796361"/>
    <n v="5488"/>
    <n v="0"/>
    <n v="5"/>
    <m/>
    <n v="5"/>
    <n v="6.8"/>
    <m/>
    <m/>
    <n v="0.02"/>
    <m/>
    <n v="56"/>
    <n v="39"/>
    <n v="2"/>
    <n v="0"/>
    <n v="3"/>
    <n v="6"/>
    <n v="0"/>
    <n v="0"/>
    <n v="0"/>
    <n v="76"/>
    <n v="4"/>
    <n v="1"/>
    <n v="56"/>
    <n v="0.18666666666667028"/>
    <n v="39"/>
    <n v="0.25999999999999729"/>
    <n v="3"/>
    <n v="6.666666666666618E-2"/>
    <n v="6"/>
    <n v="0.20000000000000018"/>
    <n v="2"/>
    <n v="0.13333333333333353"/>
    <n v="0"/>
    <n v="1.3877787807814457E-16"/>
    <n v="0"/>
    <x v="7"/>
  </r>
  <r>
    <m/>
    <s v="DIWA5"/>
    <d v="2014-01-19T00:00:00"/>
    <s v="SIN"/>
    <s v="O500 EURO V"/>
    <x v="169"/>
    <d v="2015-08-21T00:00:00"/>
    <n v="212920"/>
    <n v="6833"/>
    <n v="0"/>
    <n v="5"/>
    <m/>
    <n v="9"/>
    <n v="6.7"/>
    <m/>
    <m/>
    <n v="0.03"/>
    <m/>
    <n v="64"/>
    <n v="14"/>
    <n v="10"/>
    <n v="0"/>
    <n v="2"/>
    <n v="6"/>
    <n v="0"/>
    <n v="0"/>
    <n v="0"/>
    <n v="85"/>
    <n v="4"/>
    <n v="1"/>
    <n v="64"/>
    <n v="0.2133333333333369"/>
    <n v="14"/>
    <n v="9.3333333333330867E-2"/>
    <n v="2"/>
    <n v="4.4444444444443953E-2"/>
    <n v="6"/>
    <n v="0.20000000000000018"/>
    <n v="10"/>
    <n v="0.66666666666666674"/>
    <n v="0"/>
    <n v="1.3877787807814457E-16"/>
    <n v="0"/>
    <x v="8"/>
  </r>
  <r>
    <m/>
    <s v="DIWA5"/>
    <d v="2014-01-19T00:00:00"/>
    <s v="SIN"/>
    <s v="O500 EURO V"/>
    <x v="170"/>
    <d v="2015-11-28T00:00:00"/>
    <n v="249590"/>
    <n v="44450"/>
    <n v="0"/>
    <n v="2"/>
    <m/>
    <n v="5"/>
    <n v="5.8"/>
    <m/>
    <m/>
    <n v="0.08"/>
    <m/>
    <n v="100"/>
    <n v="37"/>
    <n v="20"/>
    <n v="0"/>
    <n v="8"/>
    <n v="11"/>
    <n v="0"/>
    <n v="0"/>
    <n v="1"/>
    <n v="33"/>
    <n v="5"/>
    <n v="0"/>
    <n v="100"/>
    <n v="0.33333333333333737"/>
    <n v="37"/>
    <n v="0.24666666666666398"/>
    <n v="8"/>
    <n v="0.17777777777777731"/>
    <n v="11"/>
    <n v="0.36666666666666681"/>
    <n v="20"/>
    <n v="1"/>
    <n v="0"/>
    <n v="1.3877787807814457E-16"/>
    <n v="1"/>
    <x v="0"/>
  </r>
  <r>
    <s v="SHELL"/>
    <s v="DIWA5"/>
    <d v="2014-01-19T00:00:00"/>
    <s v="SIN"/>
    <s v="O500 EURO V"/>
    <x v="170"/>
    <d v="2015-08-26T00:00:00"/>
    <n v="811464"/>
    <n v="22976"/>
    <n v="0"/>
    <n v="4"/>
    <m/>
    <n v="4"/>
    <n v="6.2"/>
    <n v="31.5"/>
    <m/>
    <n v="0.02"/>
    <m/>
    <n v="46"/>
    <n v="66"/>
    <n v="2"/>
    <n v="0"/>
    <n v="10"/>
    <n v="5"/>
    <n v="0"/>
    <n v="0"/>
    <n v="1"/>
    <n v="40"/>
    <n v="9"/>
    <n v="1"/>
    <n v="46"/>
    <n v="0.15333333333333701"/>
    <n v="66"/>
    <n v="0.43999999999999695"/>
    <n v="10"/>
    <n v="0.22222222222222177"/>
    <n v="5"/>
    <n v="0.16666666666666685"/>
    <n v="2"/>
    <n v="0.13333333333333353"/>
    <n v="0"/>
    <n v="1.3877787807814457E-16"/>
    <n v="0"/>
    <x v="1"/>
  </r>
  <r>
    <s v="SHELL"/>
    <s v="DIWA5"/>
    <d v="2014-01-19T00:00:00"/>
    <s v="SIN"/>
    <s v="O500 EURO V"/>
    <x v="170"/>
    <d v="2015-08-26T00:00:00"/>
    <n v="551336"/>
    <n v="19068"/>
    <n v="0"/>
    <n v="2"/>
    <m/>
    <n v="3"/>
    <n v="6.9"/>
    <n v="34.700000000000003"/>
    <m/>
    <n v="0"/>
    <m/>
    <n v="35"/>
    <n v="27"/>
    <n v="3"/>
    <n v="0"/>
    <n v="2"/>
    <n v="6"/>
    <n v="0"/>
    <n v="0"/>
    <n v="0"/>
    <n v="31"/>
    <n v="3"/>
    <n v="0"/>
    <n v="35"/>
    <n v="0.11666666666667042"/>
    <n v="27"/>
    <n v="0.17999999999999744"/>
    <n v="2"/>
    <n v="4.4444444444443953E-2"/>
    <n v="6"/>
    <n v="0.20000000000000018"/>
    <n v="3"/>
    <n v="0.20000000000000018"/>
    <n v="0"/>
    <n v="1.3877787807814457E-16"/>
    <n v="0"/>
    <x v="2"/>
  </r>
  <r>
    <s v="SHELL"/>
    <s v="DIWA5"/>
    <d v="2014-01-19T00:00:00"/>
    <s v="SIN"/>
    <s v="O500 EURO V"/>
    <x v="170"/>
    <d v="2015-08-21T00:00:00"/>
    <n v="850249"/>
    <n v="5841"/>
    <n v="0"/>
    <n v="6"/>
    <m/>
    <n v="5"/>
    <n v="6.7"/>
    <m/>
    <m/>
    <n v="0.02"/>
    <m/>
    <n v="155"/>
    <n v="62"/>
    <n v="3"/>
    <n v="0"/>
    <n v="5"/>
    <n v="10"/>
    <n v="0"/>
    <n v="1"/>
    <n v="0"/>
    <n v="76"/>
    <n v="3"/>
    <n v="1"/>
    <n v="155"/>
    <n v="0.5166666666666716"/>
    <n v="62"/>
    <n v="0.41333333333333033"/>
    <n v="5"/>
    <n v="0.11111111111111063"/>
    <n v="10"/>
    <n v="0.33339999999999997"/>
    <n v="3"/>
    <n v="0.20000000000000018"/>
    <n v="0"/>
    <n v="1.3877787807814457E-16"/>
    <n v="0"/>
    <x v="3"/>
  </r>
  <r>
    <s v="SHELL"/>
    <s v="DIWA5"/>
    <d v="2014-01-19T00:00:00"/>
    <s v="SIN"/>
    <s v="O500 EURO V"/>
    <x v="170"/>
    <d v="2015-08-21T00:00:00"/>
    <n v="850549"/>
    <n v="4559"/>
    <n v="0"/>
    <n v="5"/>
    <m/>
    <n v="6"/>
    <n v="7"/>
    <m/>
    <m/>
    <n v="0"/>
    <m/>
    <n v="28"/>
    <n v="26"/>
    <n v="2"/>
    <n v="0"/>
    <n v="3"/>
    <n v="3"/>
    <n v="0"/>
    <n v="0"/>
    <n v="0"/>
    <n v="75"/>
    <n v="3"/>
    <n v="1"/>
    <n v="28"/>
    <n v="9.3333333333337126E-2"/>
    <n v="26"/>
    <n v="0.17333333333333079"/>
    <n v="3"/>
    <n v="6.666666666666618E-2"/>
    <n v="3"/>
    <n v="0.1000000000000002"/>
    <n v="2"/>
    <n v="0.13333333333333353"/>
    <n v="0"/>
    <n v="1.3877787807814457E-16"/>
    <n v="0"/>
    <x v="4"/>
  </r>
  <r>
    <m/>
    <s v="DIWA5"/>
    <d v="2014-01-19T00:00:00"/>
    <s v="SIN"/>
    <s v="O500 EURO V"/>
    <x v="171"/>
    <d v="2015-11-14T00:00:00"/>
    <n v="251011"/>
    <n v="45181"/>
    <n v="0"/>
    <n v="2"/>
    <m/>
    <n v="4"/>
    <n v="5.9"/>
    <m/>
    <m/>
    <n v="0.06"/>
    <m/>
    <n v="157"/>
    <n v="32"/>
    <n v="14"/>
    <n v="0"/>
    <n v="7"/>
    <n v="10"/>
    <n v="0"/>
    <n v="0"/>
    <n v="1"/>
    <n v="29"/>
    <n v="6"/>
    <n v="0"/>
    <n v="157"/>
    <n v="0.5233333333333382"/>
    <n v="32"/>
    <n v="0.21333333333333071"/>
    <n v="7"/>
    <n v="0.15555555555555509"/>
    <n v="10"/>
    <n v="0.33339999999999997"/>
    <n v="14"/>
    <n v="0.93333333333333335"/>
    <n v="0"/>
    <n v="1.3877787807814457E-16"/>
    <n v="1"/>
    <x v="0"/>
  </r>
  <r>
    <s v="SHELL"/>
    <s v="DIWA5"/>
    <d v="2014-01-19T00:00:00"/>
    <s v="SIN"/>
    <s v="O500 EURO V"/>
    <x v="171"/>
    <d v="2015-08-27T00:00:00"/>
    <n v="798781"/>
    <n v="18488"/>
    <n v="0"/>
    <n v="4"/>
    <m/>
    <n v="1"/>
    <n v="6.8"/>
    <n v="35.299999999999997"/>
    <m/>
    <n v="0.02"/>
    <m/>
    <n v="74"/>
    <n v="63"/>
    <n v="5"/>
    <n v="0"/>
    <n v="11"/>
    <n v="8"/>
    <n v="1"/>
    <n v="0"/>
    <n v="1"/>
    <n v="32"/>
    <n v="4"/>
    <n v="1"/>
    <n v="74"/>
    <n v="0.24666666666667017"/>
    <n v="63"/>
    <n v="0.41999999999999699"/>
    <n v="11"/>
    <n v="0.24444444444444399"/>
    <n v="8"/>
    <n v="0.26666666666666683"/>
    <n v="5"/>
    <n v="0.33333333333333348"/>
    <n v="0"/>
    <n v="1.3877787807814457E-16"/>
    <n v="0"/>
    <x v="1"/>
  </r>
  <r>
    <s v="SHELL"/>
    <s v="DIWA5"/>
    <d v="2014-01-19T00:00:00"/>
    <s v="SIN"/>
    <s v="O500 EURO V"/>
    <x v="171"/>
    <d v="2015-08-26T00:00:00"/>
    <n v="821402"/>
    <n v="16021"/>
    <n v="0"/>
    <n v="2"/>
    <m/>
    <n v="1"/>
    <n v="6.8"/>
    <n v="34"/>
    <m/>
    <n v="0"/>
    <m/>
    <n v="30"/>
    <n v="39"/>
    <n v="1"/>
    <n v="0"/>
    <n v="3"/>
    <n v="4"/>
    <n v="0"/>
    <n v="0"/>
    <n v="0"/>
    <n v="26"/>
    <n v="2"/>
    <n v="0"/>
    <n v="30"/>
    <n v="0.10000000000000378"/>
    <n v="39"/>
    <n v="0.25999999999999729"/>
    <n v="3"/>
    <n v="6.666666666666618E-2"/>
    <n v="4"/>
    <n v="0.13333333333333353"/>
    <n v="1"/>
    <n v="6.666666666666686E-2"/>
    <n v="0"/>
    <n v="1.3877787807814457E-16"/>
    <n v="0"/>
    <x v="2"/>
  </r>
  <r>
    <s v="SHELL"/>
    <s v="DIWA5"/>
    <d v="2014-01-19T00:00:00"/>
    <s v="SIN"/>
    <s v="O500 EURO V"/>
    <x v="171"/>
    <d v="2015-08-26T00:00:00"/>
    <n v="823788"/>
    <n v="12866"/>
    <n v="0"/>
    <n v="3"/>
    <m/>
    <n v="4"/>
    <n v="7"/>
    <n v="36.4"/>
    <m/>
    <n v="0"/>
    <m/>
    <n v="17"/>
    <n v="53"/>
    <n v="6"/>
    <n v="0"/>
    <n v="5"/>
    <n v="2"/>
    <n v="0"/>
    <n v="0"/>
    <n v="0"/>
    <n v="39"/>
    <n v="3"/>
    <n v="1"/>
    <n v="17"/>
    <n v="5.6666666666670515E-2"/>
    <n v="53"/>
    <n v="0.35333333333333045"/>
    <n v="5"/>
    <n v="0.11111111111111063"/>
    <n v="2"/>
    <n v="6.6666666666666874E-2"/>
    <n v="6"/>
    <n v="0.40000000000000013"/>
    <n v="0"/>
    <n v="1.3877787807814457E-16"/>
    <n v="0"/>
    <x v="3"/>
  </r>
  <r>
    <s v="SHELL"/>
    <s v="DIWA5"/>
    <d v="2014-01-19T00:00:00"/>
    <s v="SIN"/>
    <s v="O500 EURO V"/>
    <x v="171"/>
    <d v="2015-08-26T00:00:00"/>
    <n v="822314"/>
    <n v="17830"/>
    <n v="0"/>
    <n v="3"/>
    <m/>
    <n v="1"/>
    <n v="6.6"/>
    <n v="35"/>
    <m/>
    <n v="0.02"/>
    <m/>
    <n v="36"/>
    <n v="66"/>
    <n v="2"/>
    <n v="0"/>
    <n v="4"/>
    <n v="4"/>
    <n v="0"/>
    <n v="0"/>
    <n v="0"/>
    <n v="29"/>
    <n v="2"/>
    <n v="1"/>
    <n v="36"/>
    <n v="0.12000000000000374"/>
    <n v="66"/>
    <n v="0.43999999999999695"/>
    <n v="4"/>
    <n v="8.8888888888888407E-2"/>
    <n v="4"/>
    <n v="0.13333333333333353"/>
    <n v="2"/>
    <n v="0.13333333333333353"/>
    <n v="0"/>
    <n v="1.3877787807814457E-16"/>
    <n v="0"/>
    <x v="4"/>
  </r>
  <r>
    <s v="SHELL"/>
    <s v="DIWA5"/>
    <d v="2014-01-19T00:00:00"/>
    <s v="SIN"/>
    <s v="O500 EURO V"/>
    <x v="171"/>
    <d v="2015-08-26T00:00:00"/>
    <n v="778826"/>
    <n v="25002"/>
    <n v="0"/>
    <n v="4"/>
    <m/>
    <n v="5"/>
    <n v="6.4"/>
    <n v="32.9"/>
    <m/>
    <n v="0"/>
    <m/>
    <n v="51"/>
    <n v="58"/>
    <n v="1"/>
    <n v="0"/>
    <n v="5"/>
    <n v="5"/>
    <n v="0"/>
    <n v="0"/>
    <n v="0"/>
    <n v="35"/>
    <n v="6"/>
    <n v="1"/>
    <n v="51"/>
    <n v="0.17000000000000365"/>
    <n v="58"/>
    <n v="0.38666666666666372"/>
    <n v="5"/>
    <n v="0.11111111111111063"/>
    <n v="5"/>
    <n v="0.16666666666666685"/>
    <n v="1"/>
    <n v="6.666666666666686E-2"/>
    <n v="0"/>
    <n v="1.3877787807814457E-16"/>
    <n v="0"/>
    <x v="5"/>
  </r>
  <r>
    <s v="CASTROL"/>
    <s v="DIWA5"/>
    <d v="2014-01-19T00:00:00"/>
    <s v="SIN"/>
    <s v="O500 EURO V"/>
    <x v="172"/>
    <d v="2016-03-11T00:00:00"/>
    <n v="284958"/>
    <n v="39470"/>
    <n v="0"/>
    <n v="4"/>
    <m/>
    <n v="4"/>
    <n v="7"/>
    <m/>
    <m/>
    <n v="0"/>
    <s v="Clara"/>
    <n v="62"/>
    <n v="25"/>
    <n v="3"/>
    <n v="0"/>
    <n v="6"/>
    <n v="6"/>
    <n v="0"/>
    <n v="0"/>
    <n v="0"/>
    <n v="31"/>
    <n v="3"/>
    <n v="0"/>
    <n v="62"/>
    <n v="0.20666666666667025"/>
    <n v="25"/>
    <n v="0.16666666666666413"/>
    <n v="6"/>
    <n v="0.13333333333333286"/>
    <n v="6"/>
    <n v="0.20000000000000018"/>
    <n v="3"/>
    <n v="0.20000000000000018"/>
    <n v="0"/>
    <n v="1.3877787807814457E-16"/>
    <n v="1"/>
    <x v="0"/>
  </r>
  <r>
    <m/>
    <s v="DIWA5"/>
    <d v="2014-01-19T00:00:00"/>
    <s v="SIN"/>
    <s v="O500 EURO V"/>
    <x v="172"/>
    <d v="2015-11-13T00:00:00"/>
    <n v="245566"/>
    <n v="48945"/>
    <n v="0"/>
    <n v="3"/>
    <m/>
    <n v="5"/>
    <n v="6"/>
    <m/>
    <m/>
    <n v="0.4"/>
    <m/>
    <n v="177"/>
    <n v="32"/>
    <n v="15"/>
    <n v="0"/>
    <n v="14"/>
    <n v="12"/>
    <n v="0"/>
    <n v="0"/>
    <n v="1"/>
    <n v="28"/>
    <n v="6"/>
    <n v="0"/>
    <n v="177"/>
    <n v="0.59000000000000419"/>
    <n v="32"/>
    <n v="0.21333333333333071"/>
    <n v="14"/>
    <n v="0.31111111111111062"/>
    <n v="12"/>
    <n v="0.40000000000000013"/>
    <n v="15"/>
    <n v="1"/>
    <n v="0"/>
    <n v="1.3877787807814457E-16"/>
    <n v="0"/>
    <x v="1"/>
  </r>
  <r>
    <s v="SHELL"/>
    <s v="DIWA5"/>
    <d v="2014-01-19T00:00:00"/>
    <s v="SIN"/>
    <s v="O500 EURO V"/>
    <x v="172"/>
    <d v="2015-08-27T00:00:00"/>
    <n v="783031"/>
    <n v="9179"/>
    <n v="0"/>
    <n v="1"/>
    <m/>
    <n v="1"/>
    <n v="6.8"/>
    <n v="34.6"/>
    <m/>
    <n v="0"/>
    <m/>
    <n v="17"/>
    <n v="17"/>
    <n v="2"/>
    <n v="0"/>
    <n v="2"/>
    <n v="2"/>
    <n v="0"/>
    <n v="0"/>
    <n v="0"/>
    <n v="25"/>
    <n v="2"/>
    <n v="0"/>
    <n v="17"/>
    <n v="5.6666666666670515E-2"/>
    <n v="17"/>
    <n v="0.11333333333333087"/>
    <n v="2"/>
    <n v="4.4444444444443953E-2"/>
    <n v="2"/>
    <n v="6.6666666666666874E-2"/>
    <n v="2"/>
    <n v="0.13333333333333353"/>
    <n v="0"/>
    <n v="1.3877787807814457E-16"/>
    <n v="0"/>
    <x v="2"/>
  </r>
  <r>
    <s v="SHELL"/>
    <s v="DIWA5"/>
    <d v="2014-01-19T00:00:00"/>
    <s v="SIN"/>
    <s v="O500 EURO V"/>
    <x v="172"/>
    <d v="2015-08-27T00:00:00"/>
    <n v="816018"/>
    <n v="18129"/>
    <n v="0"/>
    <n v="3"/>
    <m/>
    <n v="1"/>
    <n v="7"/>
    <n v="34.9"/>
    <m/>
    <n v="0.03"/>
    <m/>
    <n v="72"/>
    <n v="57"/>
    <n v="5"/>
    <n v="0"/>
    <n v="10"/>
    <n v="7"/>
    <n v="0"/>
    <n v="0"/>
    <n v="1"/>
    <n v="29"/>
    <n v="3"/>
    <n v="0"/>
    <n v="72"/>
    <n v="0.24000000000000352"/>
    <n v="57"/>
    <n v="0.37999999999999706"/>
    <n v="10"/>
    <n v="0.22222222222222177"/>
    <n v="7"/>
    <n v="0.2333333333333335"/>
    <n v="5"/>
    <n v="0.33333333333333348"/>
    <n v="0"/>
    <n v="1.3877787807814457E-16"/>
    <n v="0"/>
    <x v="3"/>
  </r>
  <r>
    <s v="SHELL"/>
    <s v="DIWA5"/>
    <d v="2014-01-19T00:00:00"/>
    <s v="SIN"/>
    <s v="O500 EURO V"/>
    <x v="172"/>
    <d v="2015-08-27T00:00:00"/>
    <n v="565940"/>
    <n v="21464"/>
    <n v="0"/>
    <n v="2"/>
    <m/>
    <n v="3"/>
    <n v="6.8"/>
    <n v="34.5"/>
    <m/>
    <n v="0"/>
    <m/>
    <n v="40"/>
    <n v="26"/>
    <n v="2"/>
    <n v="0"/>
    <n v="2"/>
    <n v="5"/>
    <n v="0"/>
    <n v="0"/>
    <n v="0"/>
    <n v="27"/>
    <n v="2"/>
    <n v="0"/>
    <n v="40"/>
    <n v="0.13333333333333705"/>
    <n v="26"/>
    <n v="0.17333333333333079"/>
    <n v="2"/>
    <n v="4.4444444444443953E-2"/>
    <n v="5"/>
    <n v="0.16666666666666685"/>
    <n v="2"/>
    <n v="0.13333333333333353"/>
    <n v="0"/>
    <n v="1.3877787807814457E-16"/>
    <n v="0"/>
    <x v="4"/>
  </r>
  <r>
    <m/>
    <s v="DIWA5"/>
    <d v="2014-01-19T00:00:00"/>
    <s v="SIN"/>
    <s v="O500 EURO V"/>
    <x v="173"/>
    <d v="2015-11-10T00:00:00"/>
    <n v="244891"/>
    <n v="47752"/>
    <n v="0"/>
    <n v="3"/>
    <m/>
    <n v="6"/>
    <n v="5.9"/>
    <m/>
    <m/>
    <n v="0.38"/>
    <m/>
    <n v="262"/>
    <n v="31"/>
    <n v="28"/>
    <n v="0"/>
    <n v="10"/>
    <n v="15"/>
    <n v="0"/>
    <n v="0"/>
    <n v="1"/>
    <n v="36"/>
    <n v="9"/>
    <n v="0"/>
    <n v="262"/>
    <n v="0.87333333333333463"/>
    <n v="31"/>
    <n v="0.20666666666666406"/>
    <n v="10"/>
    <n v="0.22222222222222177"/>
    <n v="15"/>
    <n v="0.50000000000000011"/>
    <n v="28"/>
    <n v="1"/>
    <n v="0"/>
    <n v="1.3877787807814457E-16"/>
    <n v="1"/>
    <x v="0"/>
  </r>
  <r>
    <s v="SHELL"/>
    <s v="DIWA5"/>
    <d v="2014-01-19T00:00:00"/>
    <s v="SIN"/>
    <s v="O500 EURO V"/>
    <x v="173"/>
    <d v="2015-08-27T00:00:00"/>
    <n v="541282"/>
    <n v="25089"/>
    <n v="0"/>
    <n v="2"/>
    <m/>
    <n v="3"/>
    <n v="6.8"/>
    <n v="35.200000000000003"/>
    <m/>
    <n v="0"/>
    <m/>
    <n v="30"/>
    <n v="17"/>
    <n v="2"/>
    <n v="0"/>
    <n v="3"/>
    <n v="4"/>
    <n v="0"/>
    <n v="0"/>
    <n v="0"/>
    <n v="31"/>
    <n v="2"/>
    <n v="0"/>
    <n v="30"/>
    <n v="0.10000000000000378"/>
    <n v="17"/>
    <n v="0.11333333333333087"/>
    <n v="3"/>
    <n v="6.666666666666618E-2"/>
    <n v="4"/>
    <n v="0.13333333333333353"/>
    <n v="2"/>
    <n v="0.13333333333333353"/>
    <n v="0"/>
    <n v="1.3877787807814457E-16"/>
    <n v="0"/>
    <x v="1"/>
  </r>
  <r>
    <s v="SHELL"/>
    <s v="DIWA5"/>
    <d v="2014-01-19T00:00:00"/>
    <s v="SIN"/>
    <s v="O500 EURO V"/>
    <x v="173"/>
    <d v="2015-08-27T00:00:00"/>
    <n v="801753"/>
    <n v="18219"/>
    <n v="0"/>
    <n v="3"/>
    <m/>
    <n v="1"/>
    <n v="6.9"/>
    <n v="35"/>
    <m/>
    <n v="0"/>
    <m/>
    <n v="698"/>
    <n v="44"/>
    <n v="4"/>
    <n v="0"/>
    <n v="3"/>
    <n v="30"/>
    <n v="0"/>
    <n v="0"/>
    <n v="1"/>
    <n v="28"/>
    <n v="3"/>
    <n v="0"/>
    <n v="698"/>
    <n v="1.5"/>
    <n v="44"/>
    <n v="0.29333333333333056"/>
    <n v="3"/>
    <n v="6.666666666666618E-2"/>
    <n v="30"/>
    <n v="1"/>
    <n v="4"/>
    <n v="0.26666666666666683"/>
    <n v="0"/>
    <n v="1.3877787807814457E-16"/>
    <n v="0"/>
    <x v="2"/>
  </r>
  <r>
    <s v="SHELL"/>
    <s v="DIWA5"/>
    <d v="2014-01-19T00:00:00"/>
    <s v="SIN"/>
    <s v="O500 EURO V"/>
    <x v="173"/>
    <d v="2015-08-27T00:00:00"/>
    <n v="788899"/>
    <n v="9657"/>
    <n v="0"/>
    <n v="2"/>
    <m/>
    <n v="1"/>
    <n v="6.7"/>
    <n v="34.799999999999997"/>
    <m/>
    <n v="0.02"/>
    <m/>
    <n v="33"/>
    <n v="24"/>
    <n v="2"/>
    <n v="0"/>
    <n v="6"/>
    <n v="4"/>
    <n v="0"/>
    <n v="0"/>
    <n v="0"/>
    <n v="29"/>
    <n v="2"/>
    <n v="0"/>
    <n v="33"/>
    <n v="0.11000000000000376"/>
    <n v="24"/>
    <n v="0.15999999999999748"/>
    <n v="6"/>
    <n v="0.13333333333333286"/>
    <n v="4"/>
    <n v="0.13333333333333353"/>
    <n v="2"/>
    <n v="0.13333333333333353"/>
    <n v="0"/>
    <n v="1.3877787807814457E-16"/>
    <n v="0"/>
    <x v="3"/>
  </r>
  <r>
    <s v="SHELL"/>
    <s v="DIWA5"/>
    <d v="2014-01-19T00:00:00"/>
    <s v="SIN"/>
    <s v="O500 EURO V"/>
    <x v="173"/>
    <d v="2015-08-27T00:00:00"/>
    <n v="799358"/>
    <n v="13937"/>
    <n v="0"/>
    <n v="7"/>
    <m/>
    <n v="1"/>
    <n v="7"/>
    <n v="36.299999999999997"/>
    <m/>
    <n v="0.02"/>
    <m/>
    <n v="14"/>
    <n v="43"/>
    <n v="5"/>
    <n v="0"/>
    <n v="4"/>
    <n v="2"/>
    <n v="0"/>
    <n v="0"/>
    <n v="0"/>
    <n v="27"/>
    <n v="3"/>
    <n v="1"/>
    <n v="14"/>
    <n v="4.6666666666670513E-2"/>
    <n v="43"/>
    <n v="0.28666666666666391"/>
    <n v="4"/>
    <n v="8.8888888888888407E-2"/>
    <n v="2"/>
    <n v="6.6666666666666874E-2"/>
    <n v="5"/>
    <n v="0.33333333333333348"/>
    <n v="0"/>
    <n v="1.3877787807814457E-16"/>
    <n v="0"/>
    <x v="4"/>
  </r>
  <r>
    <m/>
    <s v="DIWA5"/>
    <d v="2014-01-19T00:00:00"/>
    <s v="SIN"/>
    <s v="O500 EURO V"/>
    <x v="174"/>
    <d v="2016-01-04T00:00:00"/>
    <n v="247747"/>
    <n v="53235"/>
    <n v="0"/>
    <n v="4"/>
    <m/>
    <n v="11"/>
    <n v="6.4"/>
    <m/>
    <m/>
    <n v="0.08"/>
    <m/>
    <n v="426"/>
    <n v="47"/>
    <n v="14"/>
    <n v="0"/>
    <n v="9"/>
    <n v="15"/>
    <n v="0"/>
    <n v="1"/>
    <n v="1"/>
    <n v="81"/>
    <n v="5"/>
    <n v="1"/>
    <n v="426"/>
    <n v="1.3"/>
    <n v="47"/>
    <n v="0.31333333333333052"/>
    <n v="9"/>
    <n v="0.19999999999999954"/>
    <n v="15"/>
    <n v="0.50000000000000011"/>
    <n v="14"/>
    <n v="0.93333333333333335"/>
    <n v="0"/>
    <n v="1.3877787807814457E-16"/>
    <n v="1"/>
    <x v="0"/>
  </r>
  <r>
    <s v="SHELL"/>
    <s v="DIWA5"/>
    <d v="2014-01-19T00:00:00"/>
    <s v="SIN"/>
    <s v="O500 EURO V"/>
    <x v="174"/>
    <d v="2015-08-27T00:00:00"/>
    <n v="792320"/>
    <n v="8951"/>
    <n v="0"/>
    <n v="5"/>
    <m/>
    <n v="1"/>
    <n v="7.1"/>
    <n v="35.200000000000003"/>
    <m/>
    <n v="0"/>
    <m/>
    <n v="29"/>
    <n v="83"/>
    <n v="5"/>
    <n v="0"/>
    <n v="3"/>
    <n v="2"/>
    <n v="0"/>
    <n v="1"/>
    <n v="0"/>
    <n v="37"/>
    <n v="9"/>
    <n v="1"/>
    <n v="29"/>
    <n v="9.6666666666670453E-2"/>
    <n v="83"/>
    <n v="0.55333333333333046"/>
    <n v="3"/>
    <n v="6.666666666666618E-2"/>
    <n v="2"/>
    <n v="6.6666666666666874E-2"/>
    <n v="5"/>
    <n v="0.33333333333333348"/>
    <n v="0"/>
    <n v="1.3877787807814457E-16"/>
    <n v="0"/>
    <x v="1"/>
  </r>
  <r>
    <s v="SHELL"/>
    <s v="DIWA5"/>
    <d v="2014-01-19T00:00:00"/>
    <s v="SIN"/>
    <s v="O500 EURO V"/>
    <x v="174"/>
    <d v="2015-08-27T00:00:00"/>
    <n v="805058"/>
    <n v="18361"/>
    <n v="0"/>
    <n v="2"/>
    <m/>
    <n v="1"/>
    <n v="6.9"/>
    <n v="35.4"/>
    <m/>
    <n v="0.02"/>
    <m/>
    <n v="21"/>
    <n v="22"/>
    <n v="2"/>
    <n v="0"/>
    <n v="1"/>
    <n v="3"/>
    <n v="0"/>
    <n v="0"/>
    <n v="0"/>
    <n v="29"/>
    <n v="2"/>
    <n v="0"/>
    <n v="21"/>
    <n v="7.0000000000003837E-2"/>
    <n v="22"/>
    <n v="0.14666666666666417"/>
    <n v="1"/>
    <n v="2.222222222222173E-2"/>
    <n v="3"/>
    <n v="0.1000000000000002"/>
    <n v="2"/>
    <n v="0.13333333333333353"/>
    <n v="0"/>
    <n v="1.3877787807814457E-16"/>
    <n v="0"/>
    <x v="2"/>
  </r>
  <r>
    <s v="SHELL"/>
    <s v="DIWA5"/>
    <d v="2014-01-19T00:00:00"/>
    <s v="SIN"/>
    <s v="O500 EURO V"/>
    <x v="174"/>
    <d v="2015-08-27T00:00:00"/>
    <n v="804571"/>
    <n v="16692"/>
    <n v="0"/>
    <n v="3"/>
    <m/>
    <n v="1"/>
    <n v="6.8"/>
    <n v="32.200000000000003"/>
    <m/>
    <n v="0.03"/>
    <m/>
    <n v="55"/>
    <n v="33"/>
    <n v="2"/>
    <n v="0"/>
    <n v="2"/>
    <n v="7"/>
    <n v="0"/>
    <n v="0"/>
    <n v="0"/>
    <n v="30"/>
    <n v="3"/>
    <n v="0"/>
    <n v="55"/>
    <n v="0.18333333333333696"/>
    <n v="33"/>
    <n v="0.21999999999999736"/>
    <n v="2"/>
    <n v="4.4444444444443953E-2"/>
    <n v="7"/>
    <n v="0.2333333333333335"/>
    <n v="2"/>
    <n v="0.13333333333333353"/>
    <n v="0"/>
    <n v="1.3877787807814457E-16"/>
    <n v="0"/>
    <x v="3"/>
  </r>
  <r>
    <s v="SHELL"/>
    <s v="DIWA5"/>
    <d v="2014-01-19T00:00:00"/>
    <s v="SIN"/>
    <s v="O500 EURO V"/>
    <x v="174"/>
    <d v="2015-08-27T00:00:00"/>
    <n v="823764"/>
    <n v="16590"/>
    <n v="0"/>
    <n v="6"/>
    <m/>
    <n v="1"/>
    <n v="6.8"/>
    <n v="35"/>
    <m/>
    <n v="0.02"/>
    <m/>
    <n v="191"/>
    <n v="160"/>
    <n v="4"/>
    <n v="1"/>
    <n v="28"/>
    <n v="9"/>
    <n v="1"/>
    <n v="1"/>
    <n v="0"/>
    <n v="30"/>
    <n v="3"/>
    <n v="1"/>
    <n v="191"/>
    <n v="0.63666666666667038"/>
    <n v="160"/>
    <n v="1"/>
    <n v="28"/>
    <n v="0.62222222222222168"/>
    <n v="9"/>
    <n v="0.30000000000000016"/>
    <n v="4"/>
    <n v="0.26666666666666683"/>
    <n v="1"/>
    <n v="0.10000000000000014"/>
    <n v="0"/>
    <x v="4"/>
  </r>
  <r>
    <s v="Shell ATF VM Plus"/>
    <s v="DIWA5"/>
    <d v="2014-01-19T00:00:00"/>
    <s v="SIN"/>
    <s v="O500 EURO V"/>
    <x v="174"/>
    <d v="2015-08-27T00:00:00"/>
    <n v="11582"/>
    <n v="4143"/>
    <n v="0"/>
    <n v="2"/>
    <m/>
    <n v="2"/>
    <n v="6.8"/>
    <n v="34.4"/>
    <m/>
    <n v="0"/>
    <m/>
    <n v="22"/>
    <n v="7"/>
    <n v="109"/>
    <n v="0"/>
    <n v="3"/>
    <n v="2"/>
    <n v="0"/>
    <n v="0"/>
    <n v="0"/>
    <n v="44"/>
    <n v="2"/>
    <n v="0"/>
    <n v="22"/>
    <n v="7.3333333333337164E-2"/>
    <n v="7"/>
    <n v="4.6666666666664192E-2"/>
    <n v="3"/>
    <n v="6.666666666666618E-2"/>
    <n v="2"/>
    <n v="6.6666666666666874E-2"/>
    <n v="109"/>
    <n v="1"/>
    <n v="0"/>
    <n v="1.3877787807814457E-16"/>
    <n v="0"/>
    <x v="5"/>
  </r>
  <r>
    <m/>
    <m/>
    <m/>
    <m/>
    <m/>
    <x v="1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name="Tabla dinámica1" cacheId="18" applyNumberFormats="0" applyBorderFormats="0" applyFontFormats="0" applyPatternFormats="0" applyAlignmentFormats="0" applyWidthHeightFormats="1" dataCaption="Valores" updatedVersion="4" minRefreshableVersion="3" useAutoFormatting="1" rowGrandTotals="0" colGrandTotals="0" itemPrintTitles="1" createdVersion="4" indent="0" outline="1" outlineData="1" multipleFieldFilters="0" chartFormat="3" rowHeaderCaption="TIPO DE AT">
  <location ref="A5:G35" firstHeaderRow="0" firstDataRow="1" firstDataCol="1" rowPageCount="3" colPageCount="1"/>
  <pivotFields count="43">
    <pivotField axis="axisPage" multipleItemSelectionAllowed="1" showAll="0" sortType="ascending">
      <items count="5">
        <item x="0"/>
        <item h="1" x="1"/>
        <item h="1" x="2"/>
        <item h="1" x="3"/>
        <item t="default"/>
      </items>
    </pivotField>
    <pivotField showAll="0" defaultSubtotal="0"/>
    <pivotField multipleItemSelectionAllowed="1" showAll="0" defaultSubtotal="0">
      <items count="4">
        <item h="1" x="1"/>
        <item x="0"/>
        <item h="1" x="3"/>
        <item h="1" x="2"/>
      </items>
    </pivotField>
    <pivotField showAll="0"/>
    <pivotField axis="axisRow" showAll="0" sortType="ascending">
      <items count="17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t="default"/>
      </items>
    </pivotField>
    <pivotField axis="axisPage" numFmtId="14" multipleItemSelectionAllowed="1" showAll="0">
      <items count="550">
        <item x="6"/>
        <item x="124"/>
        <item x="200"/>
        <item x="70"/>
        <item x="88"/>
        <item x="180"/>
        <item x="337"/>
        <item x="99"/>
        <item x="186"/>
        <item x="150"/>
        <item x="314"/>
        <item x="44"/>
        <item x="448"/>
        <item x="407"/>
        <item x="288"/>
        <item x="334"/>
        <item x="192"/>
        <item x="209"/>
        <item x="412"/>
        <item x="162"/>
        <item x="21"/>
        <item x="376"/>
        <item x="206"/>
        <item x="489"/>
        <item x="495"/>
        <item x="230"/>
        <item x="420"/>
        <item x="530"/>
        <item x="305"/>
        <item x="244"/>
        <item x="454"/>
        <item x="400"/>
        <item x="494"/>
        <item x="402"/>
        <item x="76"/>
        <item x="131"/>
        <item x="509"/>
        <item x="118"/>
        <item x="50"/>
        <item x="179"/>
        <item x="447"/>
        <item x="38"/>
        <item x="113"/>
        <item x="128"/>
        <item x="325"/>
        <item x="69"/>
        <item x="452"/>
        <item x="462"/>
        <item x="445"/>
        <item x="442"/>
        <item x="185"/>
        <item x="355"/>
        <item x="191"/>
        <item x="437"/>
        <item x="214"/>
        <item x="169"/>
        <item x="5"/>
        <item x="146"/>
        <item x="267"/>
        <item x="275"/>
        <item x="360"/>
        <item x="94"/>
        <item x="137"/>
        <item x="249"/>
        <item x="64"/>
        <item x="37"/>
        <item x="413"/>
        <item x="68"/>
        <item x="161"/>
        <item x="20"/>
        <item x="243"/>
        <item x="438"/>
        <item x="174"/>
        <item x="219"/>
        <item x="292"/>
        <item x="112"/>
        <item x="82"/>
        <item x="29"/>
        <item x="75"/>
        <item x="117"/>
        <item x="157"/>
        <item x="178"/>
        <item x="235"/>
        <item x="266"/>
        <item x="304"/>
        <item x="324"/>
        <item x="332"/>
        <item x="421"/>
        <item x="451"/>
        <item x="111"/>
        <item x="43"/>
        <item x="514"/>
        <item x="168"/>
        <item x="340"/>
        <item x="436"/>
        <item x="350"/>
        <item x="319"/>
        <item x="428"/>
        <item x="450"/>
        <item x="484"/>
        <item x="500"/>
        <item x="521"/>
        <item x="423"/>
        <item x="429"/>
        <item x="383"/>
        <item x="425"/>
        <item x="184"/>
        <item x="359"/>
        <item x="472"/>
        <item x="271"/>
        <item x="459"/>
        <item x="190"/>
        <item x="262"/>
        <item x="339"/>
        <item x="393"/>
        <item x="213"/>
        <item x="291"/>
        <item x="55"/>
        <item x="296"/>
        <item x="149"/>
        <item x="493"/>
        <item x="286"/>
        <item x="363"/>
        <item x="548"/>
        <item x="19"/>
        <item x="93"/>
        <item x="479"/>
        <item x="4"/>
        <item x="12"/>
        <item x="28"/>
        <item x="36"/>
        <item x="42"/>
        <item x="49"/>
        <item x="48"/>
        <item x="63"/>
        <item x="74"/>
        <item x="81"/>
        <item x="98"/>
        <item x="103"/>
        <item x="109"/>
        <item x="110"/>
        <item x="108"/>
        <item x="123"/>
        <item x="136"/>
        <item x="135"/>
        <item x="141"/>
        <item x="153"/>
        <item x="156"/>
        <item x="167"/>
        <item x="177"/>
        <item x="183"/>
        <item x="197"/>
        <item x="205"/>
        <item x="218"/>
        <item x="217"/>
        <item x="225"/>
        <item x="224"/>
        <item x="242"/>
        <item x="241"/>
        <item x="248"/>
        <item x="256"/>
        <item x="260"/>
        <item x="261"/>
        <item x="270"/>
        <item x="283"/>
        <item x="302"/>
        <item x="303"/>
        <item x="307"/>
        <item x="312"/>
        <item x="318"/>
        <item x="323"/>
        <item x="331"/>
        <item x="336"/>
        <item x="338"/>
        <item x="346"/>
        <item x="349"/>
        <item x="362"/>
        <item x="372"/>
        <item x="390"/>
        <item x="399"/>
        <item x="398"/>
        <item x="404"/>
        <item x="406"/>
        <item x="418"/>
        <item x="419"/>
        <item x="427"/>
        <item x="431"/>
        <item x="435"/>
        <item x="449"/>
        <item x="461"/>
        <item x="468"/>
        <item x="471"/>
        <item x="477"/>
        <item x="478"/>
        <item x="482"/>
        <item x="483"/>
        <item x="487"/>
        <item x="502"/>
        <item x="504"/>
        <item x="507"/>
        <item x="511"/>
        <item x="520"/>
        <item x="524"/>
        <item x="523"/>
        <item x="526"/>
        <item x="528"/>
        <item x="532"/>
        <item x="18"/>
        <item x="142"/>
        <item x="173"/>
        <item x="229"/>
        <item x="233"/>
        <item x="280"/>
        <item x="287"/>
        <item x="333"/>
        <item x="330"/>
        <item x="341"/>
        <item x="364"/>
        <item x="358"/>
        <item x="369"/>
        <item x="373"/>
        <item x="378"/>
        <item x="384"/>
        <item x="394"/>
        <item x="411"/>
        <item x="432"/>
        <item x="439"/>
        <item x="467"/>
        <item x="485"/>
        <item x="488"/>
        <item x="515"/>
        <item x="516"/>
        <item x="522"/>
        <item x="11"/>
        <item x="17"/>
        <item x="16"/>
        <item x="27"/>
        <item x="26"/>
        <item x="35"/>
        <item x="41"/>
        <item x="40"/>
        <item x="47"/>
        <item x="46"/>
        <item x="54"/>
        <item x="53"/>
        <item x="62"/>
        <item x="61"/>
        <item x="67"/>
        <item x="73"/>
        <item x="72"/>
        <item x="80"/>
        <item x="79"/>
        <item x="87"/>
        <item x="78"/>
        <item x="86"/>
        <item x="92"/>
        <item x="97"/>
        <item x="102"/>
        <item x="107"/>
        <item x="120"/>
        <item x="122"/>
        <item x="127"/>
        <item x="130"/>
        <item x="134"/>
        <item x="133"/>
        <item x="140"/>
        <item x="145"/>
        <item x="144"/>
        <item x="148"/>
        <item x="151"/>
        <item x="154"/>
        <item x="160"/>
        <item x="155"/>
        <item x="166"/>
        <item x="172"/>
        <item x="165"/>
        <item x="176"/>
        <item x="175"/>
        <item x="195"/>
        <item x="188"/>
        <item x="196"/>
        <item x="204"/>
        <item x="208"/>
        <item x="222"/>
        <item x="223"/>
        <item x="228"/>
        <item x="232"/>
        <item x="234"/>
        <item x="10"/>
        <item x="240"/>
        <item x="239"/>
        <item x="238"/>
        <item x="247"/>
        <item x="246"/>
        <item x="252"/>
        <item x="255"/>
        <item x="259"/>
        <item x="265"/>
        <item x="269"/>
        <item x="273"/>
        <item x="274"/>
        <item x="277"/>
        <item x="285"/>
        <item x="290"/>
        <item x="289"/>
        <item x="295"/>
        <item x="294"/>
        <item x="299"/>
        <item x="301"/>
        <item x="171"/>
        <item x="311"/>
        <item x="313"/>
        <item x="317"/>
        <item x="316"/>
        <item x="322"/>
        <item x="329"/>
        <item x="344"/>
        <item x="361"/>
        <item x="365"/>
        <item x="368"/>
        <item x="371"/>
        <item x="388"/>
        <item x="389"/>
        <item x="387"/>
        <item x="386"/>
        <item x="403"/>
        <item x="405"/>
        <item x="410"/>
        <item x="417"/>
        <item x="15"/>
        <item x="434"/>
        <item x="441"/>
        <item x="444"/>
        <item x="446"/>
        <item x="458"/>
        <item x="460"/>
        <item x="469"/>
        <item x="476"/>
        <item x="475"/>
        <item x="492"/>
        <item x="499"/>
        <item x="501"/>
        <item x="505"/>
        <item x="508"/>
        <item x="506"/>
        <item x="529"/>
        <item x="518"/>
        <item x="527"/>
        <item x="14"/>
        <item x="33"/>
        <item x="34"/>
        <item x="52"/>
        <item x="66"/>
        <item x="85"/>
        <item x="106"/>
        <item x="121"/>
        <item x="164"/>
        <item x="207"/>
        <item x="221"/>
        <item x="258"/>
        <item x="310"/>
        <item x="367"/>
        <item x="433"/>
        <item x="457"/>
        <item x="464"/>
        <item x="491"/>
        <item x="540"/>
        <item x="60"/>
        <item x="2"/>
        <item x="13"/>
        <item x="25"/>
        <item x="32"/>
        <item x="84"/>
        <item x="96"/>
        <item x="116"/>
        <item x="139"/>
        <item x="414"/>
        <item x="424"/>
        <item x="31"/>
        <item x="23"/>
        <item x="0"/>
        <item x="1"/>
        <item x="7"/>
        <item x="8"/>
        <item x="22"/>
        <item x="24"/>
        <item x="30"/>
        <item x="57"/>
        <item x="58"/>
        <item x="59"/>
        <item x="77"/>
        <item x="83"/>
        <item x="89"/>
        <item x="90"/>
        <item x="95"/>
        <item x="100"/>
        <item x="104"/>
        <item x="105"/>
        <item x="115"/>
        <item x="119"/>
        <item x="126"/>
        <item x="129"/>
        <item x="132"/>
        <item x="138"/>
        <item x="143"/>
        <item x="147"/>
        <item x="56"/>
        <item x="158"/>
        <item x="159"/>
        <item x="170"/>
        <item x="194"/>
        <item x="198"/>
        <item x="199"/>
        <item x="202"/>
        <item x="210"/>
        <item x="215"/>
        <item x="216"/>
        <item x="220"/>
        <item x="227"/>
        <item x="231"/>
        <item x="237"/>
        <item x="245"/>
        <item x="250"/>
        <item x="251"/>
        <item x="254"/>
        <item x="257"/>
        <item x="264"/>
        <item x="268"/>
        <item x="272"/>
        <item x="281"/>
        <item x="282"/>
        <item x="284"/>
        <item x="298"/>
        <item x="306"/>
        <item x="309"/>
        <item x="315"/>
        <item x="320"/>
        <item x="327"/>
        <item x="345"/>
        <item x="348"/>
        <item x="354"/>
        <item x="366"/>
        <item x="374"/>
        <item x="375"/>
        <item x="377"/>
        <item x="385"/>
        <item x="392"/>
        <item x="397"/>
        <item x="401"/>
        <item x="416"/>
        <item x="430"/>
        <item x="440"/>
        <item x="443"/>
        <item x="456"/>
        <item x="463"/>
        <item x="465"/>
        <item x="466"/>
        <item x="470"/>
        <item x="480"/>
        <item x="486"/>
        <item x="496"/>
        <item x="497"/>
        <item x="498"/>
        <item x="510"/>
        <item x="517"/>
        <item x="519"/>
        <item x="525"/>
        <item x="537"/>
        <item x="543"/>
        <item x="546"/>
        <item x="547"/>
        <item x="3"/>
        <item x="9"/>
        <item x="39"/>
        <item x="45"/>
        <item x="51"/>
        <item x="65"/>
        <item x="71"/>
        <item x="91"/>
        <item x="101"/>
        <item x="152"/>
        <item x="163"/>
        <item x="181"/>
        <item x="182"/>
        <item x="189"/>
        <item x="201"/>
        <item x="203"/>
        <item x="211"/>
        <item x="212"/>
        <item x="226"/>
        <item x="253"/>
        <item x="276"/>
        <item x="278"/>
        <item x="279"/>
        <item x="293"/>
        <item x="300"/>
        <item x="308"/>
        <item x="321"/>
        <item x="326"/>
        <item x="328"/>
        <item x="335"/>
        <item x="343"/>
        <item x="351"/>
        <item x="352"/>
        <item x="353"/>
        <item x="356"/>
        <item x="357"/>
        <item x="380"/>
        <item x="381"/>
        <item x="382"/>
        <item x="395"/>
        <item x="408"/>
        <item x="409"/>
        <item x="415"/>
        <item x="422"/>
        <item x="426"/>
        <item x="453"/>
        <item x="187"/>
        <item x="474"/>
        <item x="481"/>
        <item x="490"/>
        <item x="503"/>
        <item x="512"/>
        <item x="513"/>
        <item x="531"/>
        <item x="533"/>
        <item x="534"/>
        <item x="535"/>
        <item x="536"/>
        <item x="538"/>
        <item x="539"/>
        <item x="541"/>
        <item x="542"/>
        <item x="544"/>
        <item x="114"/>
        <item x="125"/>
        <item x="370"/>
        <item x="473"/>
        <item x="545"/>
        <item x="236"/>
        <item x="263"/>
        <item x="297"/>
        <item x="193"/>
        <item x="342"/>
        <item x="347"/>
        <item x="379"/>
        <item x="391"/>
        <item x="396"/>
        <item x="45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9" showAll="0"/>
    <pivotField dataField="1" numFmtId="170" showAll="0" defaultSubtotal="0"/>
    <pivotField numFmtId="1" showAll="0" defaultSubtotal="0"/>
    <pivotField dataField="1" showAll="0" defaultSubtotal="0"/>
    <pivotField numFmtId="1" showAll="0" defaultSubtotal="0"/>
    <pivotField dataField="1" numFmtId="170" showAll="0" defaultSubtotal="0"/>
    <pivotField numFmtId="1" showAll="0" defaultSubtotal="0"/>
    <pivotField dataField="1" numFmtId="170" showAll="0" defaultSubtotal="0"/>
    <pivotField numFmtId="1" showAll="0" defaultSubtotal="0"/>
    <pivotField dataField="1" numFmtId="170" showAll="0" defaultSubtotal="0"/>
    <pivotField numFmtId="1" showAll="0" defaultSubtotal="0"/>
    <pivotField dataField="1" numFmtId="170" showAll="0" defaultSubtotal="0"/>
    <pivotField showAll="0" defaultSubtotal="0"/>
    <pivotField axis="axisPage" multipleItemSelectionAllowed="1" showAll="0" defaultSubtotal="0">
      <items count="17">
        <item x="0"/>
        <item x="1"/>
        <item x="2"/>
        <item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4"/>
        <item h="1" x="15"/>
        <item h="1" x="13"/>
        <item h="1" x="16"/>
      </items>
    </pivotField>
  </pivotFields>
  <rowFields count="1">
    <field x="4"/>
  </rowFields>
  <rowItems count="3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3">
    <pageField fld="5" hier="-1"/>
    <pageField fld="0" hier="-1"/>
    <pageField fld="42" hier="-1"/>
  </pageFields>
  <dataFields count="6">
    <dataField name="Máx. COBRE" fld="30" subtotal="max" baseField="4" baseItem="2"/>
    <dataField name="Máx. HIERRO" fld="32" subtotal="max" baseField="4" baseItem="3"/>
    <dataField name="Máx. ALUMINIO" fld="34" subtotal="max" baseField="4" baseItem="3"/>
    <dataField name="Máx. ESTAÑO" fld="36" subtotal="max" baseField="4" baseItem="3"/>
    <dataField name="Máx. PLOMO" fld="38" subtotal="max" baseField="4" baseItem="3"/>
    <dataField name="Máx. CROMO" fld="40" subtotal="max" baseField="4" baseItem="3"/>
  </dataFields>
  <formats count="54">
    <format dxfId="82">
      <pivotArea collapsedLevelsAreSubtotals="1" fieldPosition="0">
        <references count="1">
          <reference field="0" count="1">
            <x v="1"/>
          </reference>
        </references>
      </pivotArea>
    </format>
    <format dxfId="81">
      <pivotArea dataOnly="0" labelOnly="1" fieldPosition="0">
        <references count="1">
          <reference field="0" count="1">
            <x v="1"/>
          </reference>
        </references>
      </pivotArea>
    </format>
    <format dxfId="80">
      <pivotArea collapsedLevelsAreSubtotals="1" fieldPosition="0">
        <references count="1">
          <reference field="0" count="1">
            <x v="0"/>
          </reference>
        </references>
      </pivotArea>
    </format>
    <format dxfId="79">
      <pivotArea dataOnly="0" labelOnly="1" fieldPosition="0">
        <references count="1">
          <reference field="0" count="1">
            <x v="0"/>
          </reference>
        </references>
      </pivotArea>
    </format>
    <format dxfId="78">
      <pivotArea collapsedLevelsAreSubtotals="1" fieldPosition="0">
        <references count="1">
          <reference field="0" count="1">
            <x v="2"/>
          </reference>
        </references>
      </pivotArea>
    </format>
    <format dxfId="77">
      <pivotArea dataOnly="0" labelOnly="1" fieldPosition="0">
        <references count="1">
          <reference field="0" count="1">
            <x v="2"/>
          </reference>
        </references>
      </pivotArea>
    </format>
    <format dxfId="76">
      <pivotArea collapsedLevelsAreSubtotals="1" fieldPosition="0">
        <references count="1">
          <reference field="0" count="1">
            <x v="2"/>
          </reference>
        </references>
      </pivotArea>
    </format>
    <format dxfId="75">
      <pivotArea dataOnly="0" labelOnly="1" fieldPosition="0">
        <references count="1">
          <reference field="0" count="1">
            <x v="2"/>
          </reference>
        </references>
      </pivotArea>
    </format>
    <format dxfId="74">
      <pivotArea type="all" dataOnly="0" outline="0" fieldPosition="0"/>
    </format>
    <format dxfId="73">
      <pivotArea type="all" dataOnly="0" outline="0" fieldPosition="0"/>
    </format>
    <format dxfId="72">
      <pivotArea collapsedLevelsAreSubtotals="1" fieldPosition="0">
        <references count="1">
          <reference field="0" count="1">
            <x v="0"/>
          </reference>
        </references>
      </pivotArea>
    </format>
    <format dxfId="71">
      <pivotArea field="0" type="button" dataOnly="0" labelOnly="1" outline="0" axis="axisPage" fieldPosition="1"/>
    </format>
    <format dxfId="70">
      <pivotArea dataOnly="0" labelOnly="1" fieldPosition="0">
        <references count="1">
          <reference field="0" count="1">
            <x v="0"/>
          </reference>
        </references>
      </pivotArea>
    </format>
    <format dxfId="69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68">
      <pivotArea collapsedLevelsAreSubtotals="1" fieldPosition="0">
        <references count="1">
          <reference field="0" count="1">
            <x v="1"/>
          </reference>
        </references>
      </pivotArea>
    </format>
    <format dxfId="67">
      <pivotArea dataOnly="0" labelOnly="1" fieldPosition="0">
        <references count="1">
          <reference field="0" count="1">
            <x v="1"/>
          </reference>
        </references>
      </pivotArea>
    </format>
    <format dxfId="66">
      <pivotArea field="0" type="button" dataOnly="0" labelOnly="1" outline="0" axis="axisPage" fieldPosition="1"/>
    </format>
    <format dxfId="65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64">
      <pivotArea grandRow="1" outline="0" collapsedLevelsAreSubtotals="1" fieldPosition="0"/>
    </format>
    <format dxfId="63">
      <pivotArea dataOnly="0" labelOnly="1" grandRow="1" outline="0" fieldPosition="0"/>
    </format>
    <format dxfId="62">
      <pivotArea field="0" type="button" dataOnly="0" labelOnly="1" outline="0" axis="axisPage" fieldPosition="1"/>
    </format>
    <format dxfId="61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60">
      <pivotArea collapsedLevelsAreSubtotals="1" fieldPosition="0">
        <references count="1">
          <reference field="0" count="1">
            <x v="0"/>
          </reference>
        </references>
      </pivotArea>
    </format>
    <format dxfId="59">
      <pivotArea dataOnly="0" labelOnly="1" fieldPosition="0">
        <references count="1">
          <reference field="0" count="1">
            <x v="0"/>
          </reference>
        </references>
      </pivotArea>
    </format>
    <format dxfId="58">
      <pivotArea dataOnly="0" labelOnly="1" grandRow="1" outline="0" fieldPosition="0"/>
    </format>
    <format dxfId="57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5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5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54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53">
      <pivotArea dataOnly="0" outline="0" fieldPosition="0">
        <references count="1">
          <reference field="4294967294" count="1">
            <x v="4"/>
          </reference>
        </references>
      </pivotArea>
    </format>
    <format dxfId="52">
      <pivotArea collapsedLevelsAreSubtotals="1" fieldPosition="0">
        <references count="1">
          <reference field="0" count="1">
            <x v="1"/>
          </reference>
        </references>
      </pivotArea>
    </format>
    <format dxfId="51">
      <pivotArea dataOnly="0" labelOnly="1" fieldPosition="0">
        <references count="1">
          <reference field="0" count="1">
            <x v="1"/>
          </reference>
        </references>
      </pivotArea>
    </format>
    <format dxfId="50">
      <pivotArea outline="0" collapsedLevelsAreSubtotals="1" fieldPosition="0">
        <references count="1">
          <reference field="4294967294" count="1" selected="0">
            <x v="4"/>
          </reference>
        </references>
      </pivotArea>
    </format>
    <format dxfId="49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48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47">
      <pivotArea field="0" type="button" dataOnly="0" labelOnly="1" outline="0" axis="axisPage" fieldPosition="1"/>
    </format>
    <format dxfId="46">
      <pivotArea dataOnly="0" labelOnly="1" fieldPosition="0">
        <references count="1">
          <reference field="0" count="0"/>
        </references>
      </pivotArea>
    </format>
    <format dxfId="45">
      <pivotArea collapsedLevelsAreSubtotals="1" fieldPosition="0">
        <references count="1">
          <reference field="0" count="1">
            <x v="2"/>
          </reference>
        </references>
      </pivotArea>
    </format>
    <format dxfId="44">
      <pivotArea collapsedLevelsAreSubtotals="1" fieldPosition="0">
        <references count="2">
          <reference field="0" count="1" selected="0">
            <x v="2"/>
          </reference>
          <reference field="4" count="6">
            <x v="155"/>
            <x v="156"/>
            <x v="157"/>
            <x v="159"/>
            <x v="160"/>
            <x v="161"/>
          </reference>
        </references>
      </pivotArea>
    </format>
    <format dxfId="43">
      <pivotArea dataOnly="0" labelOnly="1" fieldPosition="0">
        <references count="1">
          <reference field="0" count="1">
            <x v="2"/>
          </reference>
        </references>
      </pivotArea>
    </format>
    <format dxfId="42">
      <pivotArea dataOnly="0" labelOnly="1" fieldPosition="0">
        <references count="2">
          <reference field="0" count="1" selected="0">
            <x v="2"/>
          </reference>
          <reference field="4" count="6">
            <x v="155"/>
            <x v="156"/>
            <x v="157"/>
            <x v="159"/>
            <x v="160"/>
            <x v="161"/>
          </reference>
        </references>
      </pivotArea>
    </format>
    <format dxfId="41">
      <pivotArea collapsedLevelsAreSubtotals="1" fieldPosition="0">
        <references count="1">
          <reference field="0" count="1">
            <x v="2"/>
          </reference>
        </references>
      </pivotArea>
    </format>
    <format dxfId="40">
      <pivotArea dataOnly="0" labelOnly="1" fieldPosition="0">
        <references count="1">
          <reference field="0" count="1">
            <x v="2"/>
          </reference>
        </references>
      </pivotArea>
    </format>
    <format dxfId="39">
      <pivotArea collapsedLevelsAreSubtotals="1" fieldPosition="0">
        <references count="2">
          <reference field="4294967294" count="1" selected="0">
            <x v="0"/>
          </reference>
          <reference field="0" count="1">
            <x v="2"/>
          </reference>
        </references>
      </pivotArea>
    </format>
    <format dxfId="38">
      <pivotArea collapsedLevelsAreSubtotals="1" fieldPosition="0">
        <references count="3">
          <reference field="4294967294" count="1" selected="0">
            <x v="0"/>
          </reference>
          <reference field="0" count="1" selected="0">
            <x v="2"/>
          </reference>
          <reference field="4" count="6">
            <x v="155"/>
            <x v="156"/>
            <x v="157"/>
            <x v="159"/>
            <x v="160"/>
            <x v="161"/>
          </reference>
        </references>
      </pivotArea>
    </format>
    <format dxfId="37">
      <pivotArea collapsedLevelsAreSubtotals="1" fieldPosition="0">
        <references count="2">
          <reference field="4294967294" count="1" selected="0">
            <x v="2"/>
          </reference>
          <reference field="0" count="1">
            <x v="2"/>
          </reference>
        </references>
      </pivotArea>
    </format>
    <format dxfId="36">
      <pivotArea collapsedLevelsAreSubtotals="1" fieldPosition="0">
        <references count="3">
          <reference field="4294967294" count="1" selected="0">
            <x v="2"/>
          </reference>
          <reference field="0" count="1" selected="0">
            <x v="2"/>
          </reference>
          <reference field="4" count="6">
            <x v="155"/>
            <x v="156"/>
            <x v="157"/>
            <x v="159"/>
            <x v="160"/>
            <x v="161"/>
          </reference>
        </references>
      </pivotArea>
    </format>
    <format dxfId="35">
      <pivotArea collapsedLevelsAreSubtotals="1" fieldPosition="0">
        <references count="2">
          <reference field="4294967294" count="1" selected="0">
            <x v="4"/>
          </reference>
          <reference field="0" count="1">
            <x v="2"/>
          </reference>
        </references>
      </pivotArea>
    </format>
    <format dxfId="34">
      <pivotArea collapsedLevelsAreSubtotals="1" fieldPosition="0">
        <references count="3">
          <reference field="4294967294" count="1" selected="0">
            <x v="4"/>
          </reference>
          <reference field="0" count="1" selected="0">
            <x v="2"/>
          </reference>
          <reference field="4" count="6">
            <x v="155"/>
            <x v="156"/>
            <x v="157"/>
            <x v="159"/>
            <x v="160"/>
            <x v="161"/>
          </reference>
        </references>
      </pivotArea>
    </format>
    <format dxfId="33">
      <pivotArea collapsedLevelsAreSubtotals="1" fieldPosition="0">
        <references count="1">
          <reference field="0" count="1">
            <x v="1"/>
          </reference>
        </references>
      </pivotArea>
    </format>
    <format dxfId="32">
      <pivotArea dataOnly="0" labelOnly="1" fieldPosition="0">
        <references count="1">
          <reference field="0" count="1">
            <x v="1"/>
          </reference>
        </references>
      </pivotArea>
    </format>
    <format dxfId="31">
      <pivotArea type="all" dataOnly="0" outline="0" fieldPosition="0"/>
    </format>
    <format dxfId="30">
      <pivotArea outline="0" collapsedLevelsAreSubtotals="1" fieldPosition="0"/>
    </format>
    <format dxfId="29">
      <pivotArea dataOnly="0" labelOnly="1" outline="0" fieldPosition="0">
        <references count="1">
          <reference field="4294967294" count="1">
            <x v="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 dinámica3" cacheId="17" applyNumberFormats="0" applyBorderFormats="0" applyFontFormats="0" applyPatternFormats="0" applyAlignmentFormats="0" applyWidthHeightFormats="1" dataCaption="Valores" updatedVersion="4" minRefreshableVersion="3" useAutoFormatting="1" rowGrandTotals="0" colGrandTotals="0" itemPrintTitles="1" createdVersion="4" indent="0" outline="1" outlineData="1" multipleFieldFilters="0" chartFormat="1">
  <location ref="A207:G225" firstHeaderRow="0" firstDataRow="1" firstDataCol="1" rowPageCount="3" colPageCount="1"/>
  <pivotFields count="41">
    <pivotField axis="axisPage" multipleItemSelectionAllowed="1" showAll="0">
      <items count="5">
        <item h="1" x="0"/>
        <item h="1" x="1"/>
        <item x="2"/>
        <item h="1" x="3"/>
        <item t="default"/>
      </items>
    </pivotField>
    <pivotField showAll="0" defaultSubtotal="0"/>
    <pivotField axis="axisPage" showAll="0" defaultSubtotal="0">
      <items count="4">
        <item x="1"/>
        <item x="0"/>
        <item x="3"/>
        <item x="2"/>
      </items>
    </pivotField>
    <pivotField showAll="0"/>
    <pivotField axis="axisRow" showAll="0" sortType="ascending">
      <items count="20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179"/>
        <item x="24"/>
        <item x="25"/>
        <item m="1" x="176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m="1" x="191"/>
        <item x="41"/>
        <item x="42"/>
        <item x="43"/>
        <item x="44"/>
        <item x="45"/>
        <item x="46"/>
        <item m="1" x="198"/>
        <item x="47"/>
        <item x="48"/>
        <item x="49"/>
        <item m="1" x="193"/>
        <item x="50"/>
        <item x="51"/>
        <item x="52"/>
        <item x="53"/>
        <item x="54"/>
        <item m="1" x="178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h="1" x="74"/>
        <item h="1" m="1" x="184"/>
        <item x="75"/>
        <item h="1" m="1" x="183"/>
        <item x="76"/>
        <item x="77"/>
        <item x="78"/>
        <item x="79"/>
        <item x="80"/>
        <item x="81"/>
        <item h="1" x="82"/>
        <item x="83"/>
        <item x="84"/>
        <item x="85"/>
        <item x="86"/>
        <item x="87"/>
        <item x="88"/>
        <item x="89"/>
        <item x="90"/>
        <item x="91"/>
        <item x="92"/>
        <item h="1" x="93"/>
        <item x="94"/>
        <item x="95"/>
        <item h="1" m="1" x="188"/>
        <item x="96"/>
        <item x="97"/>
        <item x="98"/>
        <item h="1" m="1" x="180"/>
        <item x="99"/>
        <item x="100"/>
        <item h="1" m="1" x="177"/>
        <item x="101"/>
        <item x="102"/>
        <item x="103"/>
        <item x="104"/>
        <item h="1" m="1" x="196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h="1" m="1" x="181"/>
        <item x="122"/>
        <item x="123"/>
        <item x="124"/>
        <item h="1" m="1" x="197"/>
        <item x="125"/>
        <item h="1" m="1" x="195"/>
        <item x="126"/>
        <item x="127"/>
        <item x="128"/>
        <item h="1" m="1" x="190"/>
        <item x="129"/>
        <item h="1" m="1" x="186"/>
        <item x="130"/>
        <item x="131"/>
        <item x="132"/>
        <item x="133"/>
        <item x="134"/>
        <item x="135"/>
        <item x="136"/>
        <item x="137"/>
        <item x="138"/>
        <item x="139"/>
        <item h="1" m="1" x="187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h="1" m="1" x="182"/>
        <item x="153"/>
        <item x="154"/>
        <item x="155"/>
        <item x="156"/>
        <item x="157"/>
        <item h="1" x="158"/>
        <item h="1" m="1" x="194"/>
        <item x="159"/>
        <item h="1" m="1" x="192"/>
        <item x="160"/>
        <item h="1" m="1" x="189"/>
        <item x="161"/>
        <item x="162"/>
        <item x="163"/>
        <item h="1" x="164"/>
        <item h="1" m="1" x="185"/>
        <item x="165"/>
        <item x="166"/>
        <item x="167"/>
        <item x="168"/>
        <item x="169"/>
        <item x="170"/>
        <item x="171"/>
        <item x="172"/>
        <item x="173"/>
        <item x="174"/>
        <item h="1" x="175"/>
        <item t="default"/>
      </items>
    </pivotField>
    <pivotField axis="axisPage" numFmtId="14" multipleItemSelectionAllowed="1" showAll="0">
      <items count="797">
        <item x="6"/>
        <item x="124"/>
        <item x="200"/>
        <item x="70"/>
        <item x="88"/>
        <item x="180"/>
        <item x="337"/>
        <item x="99"/>
        <item x="186"/>
        <item x="150"/>
        <item x="314"/>
        <item x="44"/>
        <item x="448"/>
        <item x="407"/>
        <item x="288"/>
        <item x="334"/>
        <item x="192"/>
        <item x="209"/>
        <item x="412"/>
        <item x="162"/>
        <item x="21"/>
        <item x="376"/>
        <item x="206"/>
        <item x="489"/>
        <item x="495"/>
        <item x="230"/>
        <item x="420"/>
        <item x="530"/>
        <item x="305"/>
        <item x="244"/>
        <item x="454"/>
        <item x="400"/>
        <item x="494"/>
        <item x="402"/>
        <item x="76"/>
        <item x="131"/>
        <item x="509"/>
        <item x="118"/>
        <item x="50"/>
        <item x="179"/>
        <item x="447"/>
        <item x="38"/>
        <item x="113"/>
        <item x="128"/>
        <item x="325"/>
        <item x="69"/>
        <item x="452"/>
        <item x="462"/>
        <item x="445"/>
        <item x="442"/>
        <item x="185"/>
        <item x="355"/>
        <item x="191"/>
        <item x="437"/>
        <item x="214"/>
        <item x="169"/>
        <item x="5"/>
        <item x="146"/>
        <item x="267"/>
        <item x="275"/>
        <item x="360"/>
        <item x="94"/>
        <item x="137"/>
        <item x="249"/>
        <item x="64"/>
        <item x="37"/>
        <item x="413"/>
        <item x="68"/>
        <item x="161"/>
        <item x="20"/>
        <item x="243"/>
        <item x="438"/>
        <item x="174"/>
        <item x="219"/>
        <item x="292"/>
        <item x="112"/>
        <item x="82"/>
        <item x="29"/>
        <item x="75"/>
        <item x="117"/>
        <item x="157"/>
        <item x="178"/>
        <item x="235"/>
        <item x="266"/>
        <item x="304"/>
        <item x="324"/>
        <item x="332"/>
        <item x="421"/>
        <item x="451"/>
        <item x="111"/>
        <item x="43"/>
        <item x="514"/>
        <item x="168"/>
        <item x="340"/>
        <item x="436"/>
        <item x="350"/>
        <item x="319"/>
        <item x="428"/>
        <item x="450"/>
        <item x="484"/>
        <item x="500"/>
        <item x="521"/>
        <item x="423"/>
        <item x="429"/>
        <item x="383"/>
        <item x="425"/>
        <item x="184"/>
        <item x="359"/>
        <item x="472"/>
        <item x="271"/>
        <item x="459"/>
        <item x="190"/>
        <item x="262"/>
        <item x="339"/>
        <item x="393"/>
        <item x="213"/>
        <item x="291"/>
        <item x="55"/>
        <item x="296"/>
        <item x="149"/>
        <item x="493"/>
        <item x="286"/>
        <item x="363"/>
        <item x="548"/>
        <item x="19"/>
        <item x="93"/>
        <item x="479"/>
        <item x="4"/>
        <item x="12"/>
        <item x="28"/>
        <item x="36"/>
        <item x="42"/>
        <item x="49"/>
        <item x="48"/>
        <item x="63"/>
        <item x="74"/>
        <item x="81"/>
        <item x="98"/>
        <item x="103"/>
        <item x="109"/>
        <item x="110"/>
        <item x="108"/>
        <item x="123"/>
        <item x="136"/>
        <item x="135"/>
        <item x="141"/>
        <item x="153"/>
        <item x="156"/>
        <item x="167"/>
        <item x="177"/>
        <item x="183"/>
        <item x="197"/>
        <item x="205"/>
        <item x="218"/>
        <item x="217"/>
        <item x="225"/>
        <item x="224"/>
        <item x="242"/>
        <item x="241"/>
        <item x="248"/>
        <item x="256"/>
        <item x="260"/>
        <item x="261"/>
        <item x="270"/>
        <item x="283"/>
        <item x="302"/>
        <item x="303"/>
        <item x="307"/>
        <item x="312"/>
        <item x="318"/>
        <item x="323"/>
        <item x="331"/>
        <item x="336"/>
        <item x="338"/>
        <item x="346"/>
        <item x="349"/>
        <item x="362"/>
        <item x="372"/>
        <item x="390"/>
        <item x="399"/>
        <item x="398"/>
        <item x="404"/>
        <item x="406"/>
        <item x="418"/>
        <item x="419"/>
        <item x="427"/>
        <item x="431"/>
        <item x="435"/>
        <item x="449"/>
        <item x="461"/>
        <item x="468"/>
        <item x="471"/>
        <item x="477"/>
        <item x="478"/>
        <item x="482"/>
        <item x="483"/>
        <item x="487"/>
        <item x="502"/>
        <item x="504"/>
        <item x="507"/>
        <item x="511"/>
        <item x="520"/>
        <item x="524"/>
        <item x="523"/>
        <item x="526"/>
        <item x="528"/>
        <item x="532"/>
        <item x="18"/>
        <item x="142"/>
        <item x="173"/>
        <item x="229"/>
        <item x="233"/>
        <item x="280"/>
        <item x="287"/>
        <item x="333"/>
        <item x="330"/>
        <item x="341"/>
        <item x="364"/>
        <item x="358"/>
        <item x="369"/>
        <item x="373"/>
        <item x="378"/>
        <item x="384"/>
        <item x="394"/>
        <item x="411"/>
        <item x="432"/>
        <item x="439"/>
        <item x="467"/>
        <item x="485"/>
        <item x="488"/>
        <item x="515"/>
        <item x="516"/>
        <item x="522"/>
        <item x="11"/>
        <item m="1" x="767"/>
        <item x="17"/>
        <item x="16"/>
        <item m="1" x="598"/>
        <item x="27"/>
        <item x="26"/>
        <item x="35"/>
        <item m="1" x="713"/>
        <item x="41"/>
        <item x="40"/>
        <item x="47"/>
        <item x="46"/>
        <item x="54"/>
        <item x="53"/>
        <item x="62"/>
        <item x="61"/>
        <item x="67"/>
        <item m="1" x="703"/>
        <item x="73"/>
        <item x="72"/>
        <item m="1" x="783"/>
        <item x="80"/>
        <item x="79"/>
        <item x="87"/>
        <item x="78"/>
        <item x="86"/>
        <item x="92"/>
        <item x="97"/>
        <item x="102"/>
        <item m="1" x="755"/>
        <item x="107"/>
        <item m="1" x="722"/>
        <item x="120"/>
        <item x="122"/>
        <item x="127"/>
        <item x="130"/>
        <item x="134"/>
        <item x="133"/>
        <item x="140"/>
        <item x="145"/>
        <item x="144"/>
        <item x="148"/>
        <item x="151"/>
        <item x="154"/>
        <item x="160"/>
        <item x="155"/>
        <item x="166"/>
        <item x="172"/>
        <item x="165"/>
        <item x="176"/>
        <item x="175"/>
        <item m="1" x="678"/>
        <item m="1" x="619"/>
        <item m="1" x="581"/>
        <item x="195"/>
        <item x="188"/>
        <item x="196"/>
        <item x="204"/>
        <item m="1" x="728"/>
        <item x="208"/>
        <item m="1" x="691"/>
        <item x="222"/>
        <item m="1" x="782"/>
        <item x="223"/>
        <item x="228"/>
        <item x="232"/>
        <item m="1" x="556"/>
        <item x="234"/>
        <item x="10"/>
        <item x="240"/>
        <item x="239"/>
        <item x="238"/>
        <item x="247"/>
        <item x="246"/>
        <item x="252"/>
        <item x="255"/>
        <item x="259"/>
        <item x="265"/>
        <item x="269"/>
        <item x="273"/>
        <item x="274"/>
        <item m="1" x="795"/>
        <item x="277"/>
        <item m="1" x="555"/>
        <item x="285"/>
        <item x="290"/>
        <item x="289"/>
        <item x="295"/>
        <item x="294"/>
        <item x="299"/>
        <item x="301"/>
        <item x="171"/>
        <item x="311"/>
        <item x="313"/>
        <item x="317"/>
        <item x="316"/>
        <item x="322"/>
        <item m="1" x="650"/>
        <item m="1" x="714"/>
        <item x="329"/>
        <item x="344"/>
        <item m="1" x="594"/>
        <item x="361"/>
        <item x="365"/>
        <item x="368"/>
        <item m="1" x="635"/>
        <item x="371"/>
        <item m="1" x="668"/>
        <item x="388"/>
        <item m="1" x="627"/>
        <item x="389"/>
        <item x="387"/>
        <item x="386"/>
        <item m="1" x="708"/>
        <item m="1" x="791"/>
        <item m="1" x="740"/>
        <item m="1" x="663"/>
        <item x="403"/>
        <item x="405"/>
        <item m="1" x="793"/>
        <item x="410"/>
        <item m="1" x="735"/>
        <item x="417"/>
        <item x="15"/>
        <item m="1" x="562"/>
        <item m="1" x="608"/>
        <item x="434"/>
        <item m="1" x="789"/>
        <item x="441"/>
        <item m="1" x="574"/>
        <item x="444"/>
        <item x="446"/>
        <item m="1" x="736"/>
        <item m="1" x="754"/>
        <item m="1" x="726"/>
        <item x="458"/>
        <item x="460"/>
        <item m="1" x="628"/>
        <item m="1" x="607"/>
        <item m="1" x="775"/>
        <item x="469"/>
        <item m="1" x="780"/>
        <item m="1" x="704"/>
        <item x="476"/>
        <item x="475"/>
        <item m="1" x="721"/>
        <item m="1" x="666"/>
        <item m="1" x="657"/>
        <item m="1" x="683"/>
        <item m="1" x="613"/>
        <item m="1" x="696"/>
        <item m="1" x="561"/>
        <item x="492"/>
        <item x="499"/>
        <item x="501"/>
        <item m="1" x="774"/>
        <item m="1" x="620"/>
        <item m="1" x="631"/>
        <item x="505"/>
        <item x="508"/>
        <item x="506"/>
        <item x="529"/>
        <item m="1" x="638"/>
        <item m="1" x="590"/>
        <item m="1" x="738"/>
        <item m="1" x="621"/>
        <item x="518"/>
        <item m="1" x="794"/>
        <item x="527"/>
        <item m="1" x="695"/>
        <item m="1" x="605"/>
        <item m="1" x="660"/>
        <item m="1" x="762"/>
        <item m="1" x="725"/>
        <item m="1" x="772"/>
        <item m="1" x="710"/>
        <item m="1" x="732"/>
        <item m="1" x="757"/>
        <item m="1" x="636"/>
        <item m="1" x="665"/>
        <item m="1" x="768"/>
        <item m="1" x="770"/>
        <item m="1" x="646"/>
        <item m="1" x="705"/>
        <item m="1" x="771"/>
        <item m="1" x="682"/>
        <item m="1" x="654"/>
        <item m="1" x="567"/>
        <item m="1" x="557"/>
        <item m="1" x="583"/>
        <item x="14"/>
        <item x="33"/>
        <item x="34"/>
        <item x="52"/>
        <item x="66"/>
        <item x="85"/>
        <item x="106"/>
        <item x="121"/>
        <item x="164"/>
        <item x="207"/>
        <item x="221"/>
        <item x="258"/>
        <item x="310"/>
        <item x="367"/>
        <item x="433"/>
        <item x="457"/>
        <item x="464"/>
        <item x="491"/>
        <item x="540"/>
        <item m="1" x="552"/>
        <item m="1" x="760"/>
        <item m="1" x="701"/>
        <item m="1" x="565"/>
        <item m="1" x="773"/>
        <item m="1" x="784"/>
        <item m="1" x="702"/>
        <item m="1" x="618"/>
        <item m="1" x="599"/>
        <item m="1" x="568"/>
        <item m="1" x="763"/>
        <item m="1" x="626"/>
        <item m="1" x="630"/>
        <item m="1" x="699"/>
        <item m="1" x="689"/>
        <item m="1" x="672"/>
        <item m="1" x="649"/>
        <item m="1" x="712"/>
        <item m="1" x="685"/>
        <item m="1" x="792"/>
        <item m="1" x="652"/>
        <item m="1" x="610"/>
        <item m="1" x="692"/>
        <item m="1" x="584"/>
        <item m="1" x="677"/>
        <item m="1" x="658"/>
        <item m="1" x="750"/>
        <item m="1" x="748"/>
        <item m="1" x="693"/>
        <item m="1" x="785"/>
        <item m="1" x="733"/>
        <item m="1" x="711"/>
        <item m="1" x="670"/>
        <item m="1" x="752"/>
        <item m="1" x="587"/>
        <item m="1" x="764"/>
        <item m="1" x="730"/>
        <item m="1" x="690"/>
        <item m="1" x="687"/>
        <item m="1" x="614"/>
        <item m="1" x="563"/>
        <item m="1" x="648"/>
        <item m="1" x="624"/>
        <item m="1" x="787"/>
        <item m="1" x="662"/>
        <item m="1" x="723"/>
        <item m="1" x="597"/>
        <item m="1" x="559"/>
        <item m="1" x="747"/>
        <item m="1" x="674"/>
        <item m="1" x="623"/>
        <item m="1" x="595"/>
        <item m="1" x="671"/>
        <item m="1" x="642"/>
        <item m="1" x="647"/>
        <item m="1" x="606"/>
        <item m="1" x="573"/>
        <item m="1" x="779"/>
        <item m="1" x="550"/>
        <item m="1" x="664"/>
        <item m="1" x="769"/>
        <item m="1" x="717"/>
        <item m="1" x="549"/>
        <item m="1" x="639"/>
        <item m="1" x="706"/>
        <item m="1" x="578"/>
        <item m="1" x="622"/>
        <item m="1" x="661"/>
        <item m="1" x="637"/>
        <item m="1" x="720"/>
        <item m="1" x="601"/>
        <item m="1" x="629"/>
        <item m="1" x="577"/>
        <item m="1" x="655"/>
        <item m="1" x="739"/>
        <item m="1" x="576"/>
        <item m="1" x="679"/>
        <item m="1" x="743"/>
        <item m="1" x="698"/>
        <item m="1" x="686"/>
        <item m="1" x="651"/>
        <item m="1" x="718"/>
        <item m="1" x="640"/>
        <item m="1" x="707"/>
        <item m="1" x="551"/>
        <item m="1" x="675"/>
        <item m="1" x="645"/>
        <item m="1" x="715"/>
        <item m="1" x="569"/>
        <item m="1" x="553"/>
        <item m="1" x="667"/>
        <item m="1" x="617"/>
        <item m="1" x="592"/>
        <item m="1" x="729"/>
        <item m="1" x="694"/>
        <item m="1" x="602"/>
        <item m="1" x="560"/>
        <item m="1" x="600"/>
        <item m="1" x="737"/>
        <item m="1" x="656"/>
        <item m="1" x="633"/>
        <item x="60"/>
        <item x="2"/>
        <item x="13"/>
        <item x="25"/>
        <item x="32"/>
        <item x="84"/>
        <item x="96"/>
        <item x="116"/>
        <item x="139"/>
        <item x="414"/>
        <item x="424"/>
        <item m="1" x="580"/>
        <item m="1" x="744"/>
        <item m="1" x="781"/>
        <item m="1" x="776"/>
        <item m="1" x="753"/>
        <item m="1" x="756"/>
        <item m="1" x="761"/>
        <item m="1" x="634"/>
        <item m="1" x="742"/>
        <item m="1" x="751"/>
        <item m="1" x="572"/>
        <item m="1" x="582"/>
        <item m="1" x="709"/>
        <item m="1" x="749"/>
        <item m="1" x="653"/>
        <item m="1" x="777"/>
        <item m="1" x="603"/>
        <item m="1" x="596"/>
        <item m="1" x="688"/>
        <item m="1" x="727"/>
        <item m="1" x="644"/>
        <item m="1" x="786"/>
        <item m="1" x="566"/>
        <item m="1" x="615"/>
        <item m="1" x="612"/>
        <item m="1" x="745"/>
        <item m="1" x="585"/>
        <item m="1" x="586"/>
        <item m="1" x="759"/>
        <item m="1" x="589"/>
        <item m="1" x="571"/>
        <item m="1" x="684"/>
        <item m="1" x="625"/>
        <item m="1" x="579"/>
        <item m="1" x="643"/>
        <item m="1" x="575"/>
        <item m="1" x="716"/>
        <item m="1" x="609"/>
        <item m="1" x="558"/>
        <item m="1" x="758"/>
        <item x="31"/>
        <item x="23"/>
        <item x="0"/>
        <item x="1"/>
        <item x="7"/>
        <item x="8"/>
        <item x="22"/>
        <item x="24"/>
        <item x="30"/>
        <item x="57"/>
        <item x="58"/>
        <item x="59"/>
        <item x="77"/>
        <item x="83"/>
        <item x="89"/>
        <item x="90"/>
        <item x="95"/>
        <item x="100"/>
        <item x="104"/>
        <item x="105"/>
        <item x="115"/>
        <item x="119"/>
        <item x="126"/>
        <item x="129"/>
        <item x="132"/>
        <item x="138"/>
        <item x="143"/>
        <item x="147"/>
        <item x="56"/>
        <item x="158"/>
        <item x="159"/>
        <item x="170"/>
        <item x="194"/>
        <item x="198"/>
        <item x="199"/>
        <item x="202"/>
        <item x="210"/>
        <item x="215"/>
        <item x="216"/>
        <item x="220"/>
        <item x="227"/>
        <item x="231"/>
        <item x="237"/>
        <item x="245"/>
        <item x="250"/>
        <item x="251"/>
        <item x="254"/>
        <item x="257"/>
        <item x="264"/>
        <item x="268"/>
        <item x="272"/>
        <item x="281"/>
        <item x="282"/>
        <item x="284"/>
        <item x="298"/>
        <item x="306"/>
        <item x="309"/>
        <item x="315"/>
        <item x="320"/>
        <item x="327"/>
        <item x="345"/>
        <item x="348"/>
        <item x="354"/>
        <item x="366"/>
        <item x="374"/>
        <item x="375"/>
        <item x="377"/>
        <item x="385"/>
        <item x="392"/>
        <item x="397"/>
        <item x="401"/>
        <item x="416"/>
        <item x="430"/>
        <item x="440"/>
        <item x="443"/>
        <item x="456"/>
        <item x="463"/>
        <item x="465"/>
        <item x="466"/>
        <item x="470"/>
        <item x="480"/>
        <item x="486"/>
        <item x="496"/>
        <item x="497"/>
        <item x="498"/>
        <item x="510"/>
        <item x="517"/>
        <item x="519"/>
        <item x="525"/>
        <item x="537"/>
        <item x="543"/>
        <item x="546"/>
        <item x="547"/>
        <item m="1" x="741"/>
        <item m="1" x="790"/>
        <item m="1" x="669"/>
        <item m="1" x="681"/>
        <item m="1" x="788"/>
        <item m="1" x="700"/>
        <item m="1" x="766"/>
        <item m="1" x="676"/>
        <item m="1" x="604"/>
        <item m="1" x="724"/>
        <item m="1" x="765"/>
        <item m="1" x="593"/>
        <item m="1" x="734"/>
        <item m="1" x="611"/>
        <item m="1" x="746"/>
        <item m="1" x="632"/>
        <item m="1" x="591"/>
        <item m="1" x="588"/>
        <item m="1" x="731"/>
        <item m="1" x="697"/>
        <item m="1" x="719"/>
        <item m="1" x="616"/>
        <item m="1" x="673"/>
        <item m="1" x="554"/>
        <item m="1" x="570"/>
        <item m="1" x="564"/>
        <item m="1" x="778"/>
        <item m="1" x="659"/>
        <item m="1" x="641"/>
        <item m="1" x="680"/>
        <item x="3"/>
        <item x="9"/>
        <item x="39"/>
        <item x="45"/>
        <item x="51"/>
        <item x="65"/>
        <item x="71"/>
        <item x="91"/>
        <item x="101"/>
        <item x="152"/>
        <item x="163"/>
        <item x="181"/>
        <item x="182"/>
        <item x="189"/>
        <item x="201"/>
        <item x="203"/>
        <item x="211"/>
        <item x="212"/>
        <item x="226"/>
        <item x="253"/>
        <item x="276"/>
        <item x="278"/>
        <item x="279"/>
        <item x="293"/>
        <item x="300"/>
        <item x="308"/>
        <item x="321"/>
        <item x="326"/>
        <item x="328"/>
        <item x="335"/>
        <item x="343"/>
        <item x="351"/>
        <item x="352"/>
        <item x="353"/>
        <item x="356"/>
        <item x="357"/>
        <item x="380"/>
        <item x="381"/>
        <item x="382"/>
        <item x="395"/>
        <item x="408"/>
        <item x="409"/>
        <item x="415"/>
        <item x="422"/>
        <item x="426"/>
        <item x="453"/>
        <item x="187"/>
        <item x="474"/>
        <item x="481"/>
        <item x="490"/>
        <item x="503"/>
        <item x="512"/>
        <item x="513"/>
        <item x="531"/>
        <item x="533"/>
        <item x="534"/>
        <item x="535"/>
        <item x="536"/>
        <item x="538"/>
        <item x="539"/>
        <item x="541"/>
        <item x="542"/>
        <item x="544"/>
        <item x="114"/>
        <item x="125"/>
        <item x="370"/>
        <item x="473"/>
        <item x="545"/>
        <item x="236"/>
        <item x="263"/>
        <item x="297"/>
        <item x="193"/>
        <item x="342"/>
        <item x="347"/>
        <item x="379"/>
        <item x="391"/>
        <item x="396"/>
        <item x="45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numFmtId="170" showAll="0"/>
    <pivotField numFmtId="1" showAll="0"/>
    <pivotField dataField="1" numFmtId="170" showAll="0"/>
    <pivotField numFmtId="1" showAll="0"/>
    <pivotField dataField="1" numFmtId="170" showAll="0"/>
    <pivotField numFmtId="1" showAll="0"/>
    <pivotField dataField="1" numFmtId="170" showAll="0"/>
    <pivotField numFmtId="1" showAll="0"/>
    <pivotField dataField="1" numFmtId="170" showAll="0"/>
    <pivotField numFmtId="1" showAll="0"/>
    <pivotField dataField="1" numFmtId="170" showAll="0"/>
  </pivotFields>
  <rowFields count="1">
    <field x="4"/>
  </rowFields>
  <rowItems count="18">
    <i>
      <x v="174"/>
    </i>
    <i>
      <x v="175"/>
    </i>
    <i>
      <x v="176"/>
    </i>
    <i>
      <x v="179"/>
    </i>
    <i>
      <x v="181"/>
    </i>
    <i>
      <x v="183"/>
    </i>
    <i>
      <x v="184"/>
    </i>
    <i>
      <x v="185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3">
    <pageField fld="2" item="1" hier="-1"/>
    <pageField fld="5" hier="-1"/>
    <pageField fld="0" hier="-1"/>
  </pageFields>
  <dataFields count="6">
    <dataField name="COBRE" fld="30" subtotal="average" baseField="2" baseItem="152"/>
    <dataField name="HIERRO" fld="32" subtotal="average" baseField="2" baseItem="152"/>
    <dataField name="ALUMINIO" fld="34" subtotal="average" baseField="2" baseItem="152"/>
    <dataField name="ESTAÑO" fld="36" subtotal="average" baseField="2" baseItem="152"/>
    <dataField name="PLOMO" fld="38" subtotal="average" baseField="2" baseItem="152"/>
    <dataField name="CROMO" fld="40" subtotal="average" baseField="2" baseItem="152"/>
  </dataFields>
  <formats count="9">
    <format dxfId="91">
      <pivotArea outline="0" collapsedLevelsAreSubtotals="1" fieldPosition="0"/>
    </format>
    <format dxfId="90">
      <pivotArea type="all" dataOnly="0" outline="0" fieldPosition="0"/>
    </format>
    <format dxfId="89">
      <pivotArea collapsedLevelsAreSubtotals="1" fieldPosition="0">
        <references count="2">
          <reference field="4294967294" count="1" selected="0">
            <x v="0"/>
          </reference>
          <reference field="4" count="1">
            <x v="174"/>
          </reference>
        </references>
      </pivotArea>
    </format>
    <format dxfId="88">
      <pivotArea collapsedLevelsAreSubtotals="1" fieldPosition="0">
        <references count="2">
          <reference field="4294967294" count="1" selected="0">
            <x v="0"/>
          </reference>
          <reference field="4" count="3">
            <x v="179"/>
            <x v="181"/>
            <x v="183"/>
          </reference>
        </references>
      </pivotArea>
    </format>
    <format dxfId="87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86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85">
      <pivotArea outline="0" collapsedLevelsAreSubtotals="1" fieldPosition="0">
        <references count="1">
          <reference field="4294967294" count="1" selected="0">
            <x v="4"/>
          </reference>
        </references>
      </pivotArea>
    </format>
    <format dxfId="84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83">
      <pivotArea dataOnly="0"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a dinámica2" cacheId="18" applyNumberFormats="0" applyBorderFormats="0" applyFontFormats="0" applyPatternFormats="0" applyAlignmentFormats="0" applyWidthHeightFormats="1" dataCaption="Valores" updatedVersion="4" minRefreshableVersion="3" useAutoFormatting="1" rowGrandTotals="0" itemPrintTitles="1" createdVersion="4" indent="0" outline="1" outlineData="1" multipleFieldFilters="0" chartFormat="3">
  <location ref="A42:G165" firstHeaderRow="0" firstDataRow="1" firstDataCol="1" rowPageCount="3" colPageCount="1"/>
  <pivotFields count="43">
    <pivotField axis="axisPage" multipleItemSelectionAllowed="1" showAll="0">
      <items count="5">
        <item h="1" x="0"/>
        <item x="1"/>
        <item h="1" x="2"/>
        <item h="1" x="3"/>
        <item t="default"/>
      </items>
    </pivotField>
    <pivotField showAll="0" defaultSubtotal="0"/>
    <pivotField multipleItemSelectionAllowed="1" showAll="0" defaultSubtotal="0">
      <items count="4">
        <item h="1" x="1"/>
        <item x="0"/>
        <item h="1" x="3"/>
        <item h="1" x="2"/>
      </items>
    </pivotField>
    <pivotField showAll="0"/>
    <pivotField axis="axisRow" showAll="0" sortType="ascending">
      <items count="17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t="default"/>
      </items>
    </pivotField>
    <pivotField axis="axisPage" numFmtId="14" multipleItemSelectionAllowed="1" showAll="0">
      <items count="550">
        <item x="6"/>
        <item x="124"/>
        <item x="200"/>
        <item x="70"/>
        <item x="88"/>
        <item x="180"/>
        <item x="337"/>
        <item x="99"/>
        <item x="186"/>
        <item x="150"/>
        <item x="314"/>
        <item x="44"/>
        <item x="448"/>
        <item x="407"/>
        <item x="288"/>
        <item x="334"/>
        <item x="192"/>
        <item x="209"/>
        <item x="412"/>
        <item x="162"/>
        <item x="21"/>
        <item x="376"/>
        <item x="206"/>
        <item x="489"/>
        <item x="495"/>
        <item x="230"/>
        <item x="420"/>
        <item x="530"/>
        <item x="305"/>
        <item x="244"/>
        <item x="454"/>
        <item x="400"/>
        <item x="494"/>
        <item x="402"/>
        <item x="76"/>
        <item x="131"/>
        <item x="509"/>
        <item x="118"/>
        <item x="50"/>
        <item x="179"/>
        <item x="447"/>
        <item x="38"/>
        <item x="113"/>
        <item x="128"/>
        <item x="325"/>
        <item x="69"/>
        <item x="452"/>
        <item x="462"/>
        <item x="445"/>
        <item x="442"/>
        <item x="185"/>
        <item x="355"/>
        <item x="191"/>
        <item x="437"/>
        <item x="214"/>
        <item x="169"/>
        <item x="5"/>
        <item x="146"/>
        <item x="267"/>
        <item x="275"/>
        <item x="360"/>
        <item x="94"/>
        <item x="137"/>
        <item x="249"/>
        <item x="64"/>
        <item x="37"/>
        <item x="413"/>
        <item x="68"/>
        <item x="161"/>
        <item x="20"/>
        <item x="243"/>
        <item x="438"/>
        <item x="174"/>
        <item x="219"/>
        <item x="292"/>
        <item x="112"/>
        <item x="82"/>
        <item x="29"/>
        <item x="75"/>
        <item x="117"/>
        <item x="157"/>
        <item x="178"/>
        <item x="235"/>
        <item x="266"/>
        <item x="304"/>
        <item x="324"/>
        <item x="332"/>
        <item x="421"/>
        <item x="451"/>
        <item x="111"/>
        <item x="43"/>
        <item x="514"/>
        <item x="168"/>
        <item x="340"/>
        <item x="436"/>
        <item x="350"/>
        <item x="319"/>
        <item x="428"/>
        <item x="450"/>
        <item x="484"/>
        <item x="500"/>
        <item x="521"/>
        <item x="423"/>
        <item x="429"/>
        <item x="383"/>
        <item x="425"/>
        <item x="184"/>
        <item x="359"/>
        <item x="472"/>
        <item x="271"/>
        <item x="459"/>
        <item x="190"/>
        <item x="262"/>
        <item x="339"/>
        <item x="393"/>
        <item x="213"/>
        <item x="291"/>
        <item x="55"/>
        <item x="296"/>
        <item x="149"/>
        <item x="493"/>
        <item x="286"/>
        <item x="363"/>
        <item x="548"/>
        <item x="19"/>
        <item x="93"/>
        <item x="479"/>
        <item x="4"/>
        <item x="12"/>
        <item x="28"/>
        <item x="36"/>
        <item x="42"/>
        <item x="49"/>
        <item x="48"/>
        <item x="63"/>
        <item x="74"/>
        <item x="81"/>
        <item x="98"/>
        <item x="103"/>
        <item x="109"/>
        <item x="110"/>
        <item x="108"/>
        <item x="123"/>
        <item x="136"/>
        <item x="135"/>
        <item x="141"/>
        <item x="153"/>
        <item x="156"/>
        <item x="167"/>
        <item x="177"/>
        <item x="183"/>
        <item x="197"/>
        <item x="205"/>
        <item x="218"/>
        <item x="217"/>
        <item x="225"/>
        <item x="224"/>
        <item x="242"/>
        <item x="241"/>
        <item x="248"/>
        <item x="256"/>
        <item x="260"/>
        <item x="261"/>
        <item x="270"/>
        <item x="283"/>
        <item x="302"/>
        <item x="303"/>
        <item x="307"/>
        <item x="312"/>
        <item x="318"/>
        <item x="323"/>
        <item x="331"/>
        <item x="336"/>
        <item x="338"/>
        <item x="346"/>
        <item x="349"/>
        <item x="362"/>
        <item x="372"/>
        <item x="390"/>
        <item x="399"/>
        <item x="398"/>
        <item x="404"/>
        <item x="406"/>
        <item x="418"/>
        <item x="419"/>
        <item x="427"/>
        <item x="431"/>
        <item x="435"/>
        <item x="449"/>
        <item x="461"/>
        <item x="468"/>
        <item x="471"/>
        <item x="477"/>
        <item x="478"/>
        <item x="482"/>
        <item x="483"/>
        <item x="487"/>
        <item x="502"/>
        <item x="504"/>
        <item x="507"/>
        <item x="511"/>
        <item x="520"/>
        <item x="524"/>
        <item x="523"/>
        <item x="526"/>
        <item x="528"/>
        <item x="532"/>
        <item x="18"/>
        <item x="142"/>
        <item x="173"/>
        <item x="229"/>
        <item x="233"/>
        <item x="280"/>
        <item x="287"/>
        <item x="333"/>
        <item x="330"/>
        <item x="341"/>
        <item x="364"/>
        <item x="358"/>
        <item x="369"/>
        <item x="373"/>
        <item x="378"/>
        <item x="384"/>
        <item x="394"/>
        <item x="411"/>
        <item x="432"/>
        <item x="439"/>
        <item x="467"/>
        <item x="485"/>
        <item x="488"/>
        <item x="515"/>
        <item x="516"/>
        <item x="522"/>
        <item x="11"/>
        <item x="17"/>
        <item x="16"/>
        <item x="27"/>
        <item x="26"/>
        <item x="35"/>
        <item x="41"/>
        <item x="40"/>
        <item x="47"/>
        <item x="46"/>
        <item x="54"/>
        <item x="53"/>
        <item x="62"/>
        <item x="61"/>
        <item x="67"/>
        <item x="73"/>
        <item x="72"/>
        <item x="80"/>
        <item x="79"/>
        <item x="87"/>
        <item x="78"/>
        <item x="86"/>
        <item x="92"/>
        <item x="97"/>
        <item x="102"/>
        <item x="107"/>
        <item x="120"/>
        <item x="122"/>
        <item x="127"/>
        <item x="130"/>
        <item x="134"/>
        <item x="133"/>
        <item x="140"/>
        <item x="145"/>
        <item x="144"/>
        <item x="148"/>
        <item x="151"/>
        <item x="154"/>
        <item x="160"/>
        <item x="155"/>
        <item x="166"/>
        <item x="172"/>
        <item x="165"/>
        <item x="176"/>
        <item x="175"/>
        <item x="195"/>
        <item x="188"/>
        <item x="196"/>
        <item x="204"/>
        <item x="208"/>
        <item x="222"/>
        <item x="223"/>
        <item x="228"/>
        <item x="232"/>
        <item x="234"/>
        <item x="10"/>
        <item x="240"/>
        <item x="239"/>
        <item x="238"/>
        <item x="247"/>
        <item x="246"/>
        <item x="252"/>
        <item x="255"/>
        <item x="259"/>
        <item x="265"/>
        <item x="269"/>
        <item x="273"/>
        <item x="274"/>
        <item x="277"/>
        <item x="285"/>
        <item x="290"/>
        <item x="289"/>
        <item x="295"/>
        <item x="294"/>
        <item x="299"/>
        <item x="301"/>
        <item x="171"/>
        <item x="311"/>
        <item x="313"/>
        <item x="317"/>
        <item x="316"/>
        <item x="322"/>
        <item x="329"/>
        <item x="344"/>
        <item x="361"/>
        <item x="365"/>
        <item x="368"/>
        <item x="371"/>
        <item x="388"/>
        <item x="389"/>
        <item x="387"/>
        <item x="386"/>
        <item x="403"/>
        <item x="405"/>
        <item x="410"/>
        <item x="417"/>
        <item x="15"/>
        <item x="434"/>
        <item x="441"/>
        <item x="444"/>
        <item x="446"/>
        <item x="458"/>
        <item x="460"/>
        <item x="469"/>
        <item x="476"/>
        <item x="475"/>
        <item x="492"/>
        <item x="499"/>
        <item x="501"/>
        <item x="505"/>
        <item x="508"/>
        <item x="506"/>
        <item x="529"/>
        <item x="518"/>
        <item x="527"/>
        <item x="14"/>
        <item x="33"/>
        <item x="34"/>
        <item x="52"/>
        <item x="66"/>
        <item x="85"/>
        <item x="106"/>
        <item x="121"/>
        <item x="164"/>
        <item x="207"/>
        <item x="221"/>
        <item x="258"/>
        <item x="310"/>
        <item x="367"/>
        <item x="433"/>
        <item x="457"/>
        <item x="464"/>
        <item x="491"/>
        <item x="540"/>
        <item x="60"/>
        <item x="2"/>
        <item x="13"/>
        <item x="25"/>
        <item x="32"/>
        <item x="84"/>
        <item x="96"/>
        <item x="116"/>
        <item x="139"/>
        <item x="414"/>
        <item x="424"/>
        <item x="31"/>
        <item x="23"/>
        <item x="0"/>
        <item x="1"/>
        <item x="7"/>
        <item x="8"/>
        <item x="22"/>
        <item x="24"/>
        <item x="30"/>
        <item x="57"/>
        <item x="58"/>
        <item x="59"/>
        <item x="77"/>
        <item x="83"/>
        <item x="89"/>
        <item x="90"/>
        <item x="95"/>
        <item x="100"/>
        <item x="104"/>
        <item x="105"/>
        <item x="115"/>
        <item x="119"/>
        <item x="126"/>
        <item x="129"/>
        <item x="132"/>
        <item x="138"/>
        <item x="143"/>
        <item x="147"/>
        <item x="56"/>
        <item x="158"/>
        <item x="159"/>
        <item x="170"/>
        <item x="194"/>
        <item x="198"/>
        <item x="199"/>
        <item x="202"/>
        <item x="210"/>
        <item x="215"/>
        <item x="216"/>
        <item x="220"/>
        <item x="227"/>
        <item x="231"/>
        <item x="237"/>
        <item x="245"/>
        <item x="250"/>
        <item x="251"/>
        <item x="254"/>
        <item x="257"/>
        <item x="264"/>
        <item x="268"/>
        <item x="272"/>
        <item x="281"/>
        <item x="282"/>
        <item x="284"/>
        <item x="298"/>
        <item x="306"/>
        <item x="309"/>
        <item x="315"/>
        <item x="320"/>
        <item x="327"/>
        <item x="345"/>
        <item x="348"/>
        <item x="354"/>
        <item x="366"/>
        <item x="374"/>
        <item x="375"/>
        <item x="377"/>
        <item x="385"/>
        <item x="392"/>
        <item x="397"/>
        <item x="401"/>
        <item x="416"/>
        <item x="430"/>
        <item x="440"/>
        <item x="443"/>
        <item x="456"/>
        <item x="463"/>
        <item x="465"/>
        <item x="466"/>
        <item x="470"/>
        <item x="480"/>
        <item x="486"/>
        <item x="496"/>
        <item x="497"/>
        <item x="498"/>
        <item x="510"/>
        <item x="517"/>
        <item x="519"/>
        <item x="525"/>
        <item x="537"/>
        <item x="543"/>
        <item x="546"/>
        <item x="547"/>
        <item x="3"/>
        <item x="9"/>
        <item x="39"/>
        <item x="45"/>
        <item x="51"/>
        <item x="65"/>
        <item x="71"/>
        <item x="91"/>
        <item x="101"/>
        <item x="152"/>
        <item x="163"/>
        <item x="181"/>
        <item x="182"/>
        <item x="189"/>
        <item x="201"/>
        <item x="203"/>
        <item x="211"/>
        <item x="212"/>
        <item x="226"/>
        <item x="253"/>
        <item x="276"/>
        <item x="278"/>
        <item x="279"/>
        <item x="293"/>
        <item x="300"/>
        <item x="308"/>
        <item x="321"/>
        <item x="326"/>
        <item x="328"/>
        <item x="335"/>
        <item x="343"/>
        <item x="351"/>
        <item x="352"/>
        <item x="353"/>
        <item x="356"/>
        <item x="357"/>
        <item x="380"/>
        <item x="381"/>
        <item x="382"/>
        <item x="395"/>
        <item x="408"/>
        <item x="409"/>
        <item x="415"/>
        <item x="422"/>
        <item x="426"/>
        <item x="453"/>
        <item x="187"/>
        <item x="474"/>
        <item x="481"/>
        <item x="490"/>
        <item x="503"/>
        <item x="512"/>
        <item x="513"/>
        <item x="531"/>
        <item x="533"/>
        <item x="534"/>
        <item x="535"/>
        <item x="536"/>
        <item x="538"/>
        <item x="539"/>
        <item x="541"/>
        <item x="542"/>
        <item x="544"/>
        <item x="114"/>
        <item x="125"/>
        <item x="370"/>
        <item x="473"/>
        <item x="545"/>
        <item x="236"/>
        <item x="263"/>
        <item x="297"/>
        <item x="193"/>
        <item x="342"/>
        <item x="347"/>
        <item x="379"/>
        <item x="391"/>
        <item x="396"/>
        <item x="45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numFmtId="170" showAll="0"/>
    <pivotField numFmtId="1" showAll="0"/>
    <pivotField dataField="1" numFmtId="170" showAll="0"/>
    <pivotField numFmtId="1" showAll="0"/>
    <pivotField dataField="1" numFmtId="170" showAll="0"/>
    <pivotField numFmtId="1" showAll="0"/>
    <pivotField dataField="1" numFmtId="170" showAll="0"/>
    <pivotField numFmtId="1" showAll="0"/>
    <pivotField dataField="1" numFmtId="170" showAll="0"/>
    <pivotField numFmtId="1" showAll="0"/>
    <pivotField dataField="1" numFmtId="170" showAll="0"/>
    <pivotField showAll="0" defaultSubtotal="0"/>
    <pivotField axis="axisPage" multipleItemSelectionAllowed="1" showAll="0" defaultSubtotal="0">
      <items count="17">
        <item x="0"/>
        <item x="1"/>
        <item x="2"/>
        <item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4"/>
        <item h="1" x="15"/>
        <item h="1" x="13"/>
        <item h="1" x="16"/>
      </items>
    </pivotField>
  </pivotFields>
  <rowFields count="1">
    <field x="4"/>
  </rowFields>
  <rowItems count="123"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3">
    <pageField fld="5" hier="-1"/>
    <pageField fld="0" hier="-1"/>
    <pageField fld="42" hier="-1"/>
  </pageFields>
  <dataFields count="6">
    <dataField name="Máx. COBRE" fld="30" subtotal="max" baseField="4" baseItem="33"/>
    <dataField name="Máx. HIERRO" fld="32" subtotal="max" baseField="4" baseItem="33"/>
    <dataField name="Máx. ALUMINIO" fld="34" subtotal="max" baseField="4" baseItem="33"/>
    <dataField name="Máx. ESTAÑO" fld="36" subtotal="max" baseField="4" baseItem="33"/>
    <dataField name="Máx. PLOMO" fld="38" subtotal="max" baseField="4" baseItem="33"/>
    <dataField name="Máx.CROMO" fld="40" subtotal="max" baseField="4" baseItem="33"/>
  </dataFields>
  <formats count="11">
    <format dxfId="102">
      <pivotArea outline="0" collapsedLevelsAreSubtotals="1" fieldPosition="0"/>
    </format>
    <format dxfId="101">
      <pivotArea type="all" dataOnly="0" outline="0" fieldPosition="0"/>
    </format>
    <format dxfId="100">
      <pivotArea field="4" type="button" dataOnly="0" labelOnly="1" outline="0" axis="axisRow" fieldPosition="0"/>
    </format>
    <format dxfId="99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98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9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6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95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94">
      <pivotArea dataOnly="0" outline="0" fieldPosition="0">
        <references count="1">
          <reference field="4294967294" count="1">
            <x v="4"/>
          </reference>
        </references>
      </pivotArea>
    </format>
    <format dxfId="93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92">
      <pivotArea field="0" type="button" dataOnly="0" labelOnly="1" outline="0" axis="axisPage" fieldPosition="1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a dinámica1" cacheId="19" applyNumberFormats="0" applyBorderFormats="0" applyFontFormats="0" applyPatternFormats="0" applyAlignmentFormats="0" applyWidthHeightFormats="1" dataCaption="Valores" updatedVersion="4" minRefreshableVersion="3" useAutoFormatting="1" rowGrandTotals="0" itemPrintTitles="1" createdVersion="4" indent="0" outline="1" outlineData="1" multipleFieldFilters="0">
  <location ref="A5:G25" firstHeaderRow="0" firstDataRow="1" firstDataCol="1" rowPageCount="3" colPageCount="1"/>
  <pivotFields count="44">
    <pivotField showAll="0"/>
    <pivotField axis="axisPage" multipleItemSelectionAllowed="1" showAll="0">
      <items count="4">
        <item h="1" x="0"/>
        <item h="1" x="1"/>
        <item x="2"/>
        <item t="default"/>
      </items>
    </pivotField>
    <pivotField showAll="0"/>
    <pivotField showAll="0"/>
    <pivotField showAll="0"/>
    <pivotField axis="axisRow" showAll="0">
      <items count="17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t="default"/>
      </items>
    </pivotField>
    <pivotField axis="axisPage" numFmtId="14" showAll="0">
      <items count="549">
        <item x="6"/>
        <item x="124"/>
        <item x="200"/>
        <item x="70"/>
        <item x="88"/>
        <item x="180"/>
        <item x="337"/>
        <item x="99"/>
        <item x="186"/>
        <item x="515"/>
        <item x="150"/>
        <item x="314"/>
        <item x="44"/>
        <item x="448"/>
        <item x="407"/>
        <item x="288"/>
        <item x="369"/>
        <item x="485"/>
        <item x="516"/>
        <item x="334"/>
        <item x="522"/>
        <item x="384"/>
        <item x="394"/>
        <item x="192"/>
        <item x="209"/>
        <item x="412"/>
        <item x="162"/>
        <item x="21"/>
        <item x="376"/>
        <item x="341"/>
        <item x="439"/>
        <item x="206"/>
        <item x="489"/>
        <item x="495"/>
        <item x="230"/>
        <item x="420"/>
        <item x="488"/>
        <item x="530"/>
        <item x="305"/>
        <item x="244"/>
        <item x="454"/>
        <item x="400"/>
        <item x="494"/>
        <item x="402"/>
        <item x="76"/>
        <item x="131"/>
        <item x="509"/>
        <item x="118"/>
        <item x="50"/>
        <item x="179"/>
        <item x="447"/>
        <item x="38"/>
        <item x="113"/>
        <item x="128"/>
        <item x="325"/>
        <item x="69"/>
        <item x="452"/>
        <item x="462"/>
        <item x="445"/>
        <item x="442"/>
        <item x="185"/>
        <item x="355"/>
        <item x="432"/>
        <item x="191"/>
        <item x="437"/>
        <item x="214"/>
        <item x="169"/>
        <item x="5"/>
        <item x="146"/>
        <item x="267"/>
        <item x="275"/>
        <item x="287"/>
        <item x="360"/>
        <item x="94"/>
        <item x="280"/>
        <item x="137"/>
        <item x="373"/>
        <item x="249"/>
        <item x="64"/>
        <item x="37"/>
        <item x="413"/>
        <item x="68"/>
        <item x="161"/>
        <item x="20"/>
        <item x="243"/>
        <item x="438"/>
        <item x="174"/>
        <item x="219"/>
        <item x="467"/>
        <item x="292"/>
        <item x="333"/>
        <item x="112"/>
        <item x="82"/>
        <item x="364"/>
        <item x="29"/>
        <item x="142"/>
        <item x="75"/>
        <item x="304"/>
        <item x="421"/>
        <item x="235"/>
        <item x="117"/>
        <item x="324"/>
        <item x="332"/>
        <item x="157"/>
        <item x="266"/>
        <item x="178"/>
        <item x="451"/>
        <item x="514"/>
        <item x="111"/>
        <item x="168"/>
        <item x="436"/>
        <item x="43"/>
        <item x="350"/>
        <item x="450"/>
        <item x="484"/>
        <item x="340"/>
        <item x="500"/>
        <item x="319"/>
        <item x="383"/>
        <item x="521"/>
        <item x="423"/>
        <item x="459"/>
        <item x="429"/>
        <item x="425"/>
        <item x="428"/>
        <item x="359"/>
        <item x="271"/>
        <item x="472"/>
        <item x="184"/>
        <item x="190"/>
        <item x="262"/>
        <item x="393"/>
        <item x="339"/>
        <item x="296"/>
        <item x="291"/>
        <item x="55"/>
        <item x="213"/>
        <item x="149"/>
        <item x="493"/>
        <item x="286"/>
        <item x="93"/>
        <item x="479"/>
        <item x="19"/>
        <item x="363"/>
        <item x="307"/>
        <item x="136"/>
        <item x="63"/>
        <item x="49"/>
        <item x="399"/>
        <item x="218"/>
        <item x="36"/>
        <item x="242"/>
        <item x="98"/>
        <item x="110"/>
        <item x="528"/>
        <item x="12"/>
        <item x="524"/>
        <item x="482"/>
        <item x="225"/>
        <item x="431"/>
        <item x="362"/>
        <item x="28"/>
        <item x="81"/>
        <item x="74"/>
        <item x="141"/>
        <item x="331"/>
        <item x="123"/>
        <item x="224"/>
        <item x="4"/>
        <item x="526"/>
        <item x="520"/>
        <item x="427"/>
        <item x="483"/>
        <item x="338"/>
        <item x="477"/>
        <item x="177"/>
        <item x="48"/>
        <item x="109"/>
        <item x="283"/>
        <item x="312"/>
        <item x="302"/>
        <item x="336"/>
        <item x="471"/>
        <item x="349"/>
        <item x="205"/>
        <item x="156"/>
        <item x="241"/>
        <item x="248"/>
        <item x="270"/>
        <item x="406"/>
        <item x="468"/>
        <item x="197"/>
        <item x="419"/>
        <item x="435"/>
        <item x="523"/>
        <item x="346"/>
        <item x="261"/>
        <item x="318"/>
        <item x="478"/>
        <item x="372"/>
        <item x="461"/>
        <item x="511"/>
        <item x="504"/>
        <item x="390"/>
        <item x="418"/>
        <item x="256"/>
        <item x="487"/>
        <item x="183"/>
        <item x="42"/>
        <item x="260"/>
        <item x="108"/>
        <item x="167"/>
        <item x="502"/>
        <item x="398"/>
        <item x="404"/>
        <item x="135"/>
        <item x="153"/>
        <item x="449"/>
        <item x="303"/>
        <item x="323"/>
        <item x="507"/>
        <item x="103"/>
        <item x="532"/>
        <item x="217"/>
        <item x="18"/>
        <item x="229"/>
        <item x="358"/>
        <item x="411"/>
        <item x="330"/>
        <item x="173"/>
        <item x="378"/>
        <item x="233"/>
        <item x="73"/>
        <item x="458"/>
        <item x="151"/>
        <item x="160"/>
        <item x="11"/>
        <item x="223"/>
        <item x="265"/>
        <item x="476"/>
        <item x="222"/>
        <item x="122"/>
        <item x="130"/>
        <item x="47"/>
        <item x="80"/>
        <item x="240"/>
        <item x="176"/>
        <item x="27"/>
        <item x="313"/>
        <item x="87"/>
        <item x="67"/>
        <item x="446"/>
        <item x="285"/>
        <item x="361"/>
        <item x="196"/>
        <item x="317"/>
        <item x="301"/>
        <item x="204"/>
        <item x="492"/>
        <item x="35"/>
        <item x="259"/>
        <item x="344"/>
        <item x="290"/>
        <item x="501"/>
        <item x="389"/>
        <item x="255"/>
        <item x="508"/>
        <item x="441"/>
        <item x="175"/>
        <item x="274"/>
        <item x="62"/>
        <item x="329"/>
        <item x="460"/>
        <item x="322"/>
        <item x="469"/>
        <item x="155"/>
        <item x="388"/>
        <item x="410"/>
        <item x="26"/>
        <item x="107"/>
        <item x="234"/>
        <item x="102"/>
        <item x="145"/>
        <item x="134"/>
        <item x="232"/>
        <item x="148"/>
        <item x="92"/>
        <item x="529"/>
        <item x="154"/>
        <item x="17"/>
        <item x="140"/>
        <item x="54"/>
        <item x="172"/>
        <item x="434"/>
        <item x="518"/>
        <item x="295"/>
        <item x="228"/>
        <item x="365"/>
        <item x="79"/>
        <item x="444"/>
        <item x="403"/>
        <item x="195"/>
        <item x="475"/>
        <item x="72"/>
        <item x="41"/>
        <item x="316"/>
        <item x="247"/>
        <item x="273"/>
        <item x="239"/>
        <item x="127"/>
        <item x="78"/>
        <item x="311"/>
        <item x="387"/>
        <item x="371"/>
        <item x="289"/>
        <item x="506"/>
        <item x="203"/>
        <item x="353"/>
        <item x="171"/>
        <item x="481"/>
        <item x="395"/>
        <item x="166"/>
        <item x="279"/>
        <item x="409"/>
        <item x="212"/>
        <item x="61"/>
        <item x="542"/>
        <item x="10"/>
        <item x="321"/>
        <item x="277"/>
        <item x="189"/>
        <item x="182"/>
        <item x="133"/>
        <item x="86"/>
        <item x="101"/>
        <item x="208"/>
        <item x="368"/>
        <item x="544"/>
        <item x="269"/>
        <item x="246"/>
        <item x="503"/>
        <item x="536"/>
        <item x="144"/>
        <item x="16"/>
        <item x="165"/>
        <item x="405"/>
        <item x="499"/>
        <item x="120"/>
        <item x="252"/>
        <item x="527"/>
        <item x="46"/>
        <item x="53"/>
        <item x="97"/>
        <item x="40"/>
        <item x="505"/>
        <item x="188"/>
        <item x="15"/>
        <item x="474"/>
        <item x="417"/>
        <item x="238"/>
        <item x="294"/>
        <item x="535"/>
        <item x="531"/>
        <item x="299"/>
        <item x="386"/>
        <item x="534"/>
        <item x="541"/>
        <item x="533"/>
        <item x="512"/>
        <item x="71"/>
        <item x="540"/>
        <item x="258"/>
        <item x="221"/>
        <item x="164"/>
        <item x="367"/>
        <item x="66"/>
        <item x="433"/>
        <item x="34"/>
        <item x="207"/>
        <item x="464"/>
        <item x="457"/>
        <item x="85"/>
        <item x="491"/>
        <item x="106"/>
        <item x="310"/>
        <item x="121"/>
        <item x="14"/>
        <item x="33"/>
        <item x="52"/>
        <item x="422"/>
        <item x="381"/>
        <item x="3"/>
        <item x="91"/>
        <item x="9"/>
        <item x="293"/>
        <item x="539"/>
        <item x="60"/>
        <item x="453"/>
        <item x="513"/>
        <item x="352"/>
        <item x="414"/>
        <item x="65"/>
        <item x="357"/>
        <item x="116"/>
        <item x="2"/>
        <item x="13"/>
        <item x="25"/>
        <item x="96"/>
        <item x="84"/>
        <item x="139"/>
        <item x="424"/>
        <item x="32"/>
        <item x="380"/>
        <item x="343"/>
        <item x="211"/>
        <item x="538"/>
        <item x="416"/>
        <item x="498"/>
        <item x="510"/>
        <item x="470"/>
        <item x="8"/>
        <item x="282"/>
        <item x="348"/>
        <item x="320"/>
        <item x="199"/>
        <item x="466"/>
        <item x="525"/>
        <item x="115"/>
        <item x="95"/>
        <item x="315"/>
        <item x="440"/>
        <item x="105"/>
        <item x="519"/>
        <item x="537"/>
        <item x="392"/>
        <item x="397"/>
        <item x="202"/>
        <item x="132"/>
        <item x="83"/>
        <item x="216"/>
        <item x="257"/>
        <item x="327"/>
        <item x="463"/>
        <item x="227"/>
        <item x="385"/>
        <item x="24"/>
        <item x="147"/>
        <item x="306"/>
        <item x="375"/>
        <item x="284"/>
        <item x="90"/>
        <item x="129"/>
        <item x="366"/>
        <item x="309"/>
        <item x="59"/>
        <item x="254"/>
        <item x="31"/>
        <item x="23"/>
        <item x="126"/>
        <item x="159"/>
        <item x="1"/>
        <item x="473"/>
        <item x="143"/>
        <item x="231"/>
        <item x="517"/>
        <item x="251"/>
        <item x="250"/>
        <item x="58"/>
        <item x="100"/>
        <item x="497"/>
        <item x="237"/>
        <item x="264"/>
        <item x="220"/>
        <item x="194"/>
        <item x="272"/>
        <item x="298"/>
        <item x="377"/>
        <item x="345"/>
        <item x="198"/>
        <item x="354"/>
        <item x="480"/>
        <item x="119"/>
        <item x="547"/>
        <item x="210"/>
        <item x="268"/>
        <item x="7"/>
        <item x="158"/>
        <item x="465"/>
        <item x="401"/>
        <item x="104"/>
        <item x="245"/>
        <item x="456"/>
        <item x="281"/>
        <item x="57"/>
        <item x="138"/>
        <item x="215"/>
        <item x="0"/>
        <item x="374"/>
        <item x="443"/>
        <item x="546"/>
        <item x="170"/>
        <item x="430"/>
        <item x="496"/>
        <item x="543"/>
        <item x="77"/>
        <item x="30"/>
        <item x="89"/>
        <item x="56"/>
        <item x="545"/>
        <item x="22"/>
        <item x="486"/>
        <item x="490"/>
        <item x="382"/>
        <item x="253"/>
        <item x="45"/>
        <item x="51"/>
        <item x="408"/>
        <item x="152"/>
        <item x="351"/>
        <item x="415"/>
        <item x="328"/>
        <item x="426"/>
        <item x="335"/>
        <item x="39"/>
        <item x="356"/>
        <item x="326"/>
        <item x="187"/>
        <item x="163"/>
        <item x="226"/>
        <item x="276"/>
        <item x="181"/>
        <item x="300"/>
        <item x="308"/>
        <item x="201"/>
        <item x="278"/>
        <item x="370"/>
        <item x="114"/>
        <item x="125"/>
        <item x="236"/>
        <item x="263"/>
        <item x="297"/>
        <item x="396"/>
        <item x="391"/>
        <item x="342"/>
        <item x="193"/>
        <item x="347"/>
        <item x="379"/>
        <item x="45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axis="axisPage" multipleItemSelectionAllowed="1" showAll="0">
      <items count="17">
        <item x="0"/>
        <item x="1"/>
        <item x="2"/>
        <item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4"/>
        <item h="1" x="15"/>
        <item h="1" x="13"/>
        <item t="default"/>
      </items>
    </pivotField>
  </pivotFields>
  <rowFields count="1">
    <field x="5"/>
  </rowFields>
  <rowItems count="20"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3">
    <pageField fld="6" hier="-1"/>
    <pageField fld="1" hier="-1"/>
    <pageField fld="43" hier="-1"/>
  </pageFields>
  <dataFields count="6">
    <dataField name="Máx. COBRE" fld="31" subtotal="max" baseField="5" baseItem="155"/>
    <dataField name="Máx. HIERRO" fld="33" subtotal="max" baseField="5" baseItem="155"/>
    <dataField name="Máx. ALUMINO" fld="35" subtotal="max" baseField="5" baseItem="155"/>
    <dataField name="Máx. ESTAÑO" fld="37" subtotal="max" baseField="5" baseItem="155"/>
    <dataField name="Máx. PLOMO" fld="39" subtotal="max" baseField="5" baseItem="155"/>
    <dataField name="Máx. CROMO" fld="41" subtotal="max" baseField="5" baseItem="155"/>
  </dataFields>
  <formats count="16">
    <format dxfId="28">
      <pivotArea collapsedLevelsAreSubtotals="1" fieldPosition="0">
        <references count="2">
          <reference field="4294967294" count="1" selected="0">
            <x v="0"/>
          </reference>
          <reference field="5" count="1">
            <x v="155"/>
          </reference>
        </references>
      </pivotArea>
    </format>
    <format dxfId="27">
      <pivotArea outline="0" collapsedLevelsAreSubtotals="1" fieldPosition="0"/>
    </format>
    <format dxfId="26">
      <pivotArea field="5" type="button" dataOnly="0" labelOnly="1" outline="0" axis="axisRow" fieldPosition="0"/>
    </format>
    <format dxfId="25">
      <pivotArea dataOnly="0" labelOnly="1" fieldPosition="0">
        <references count="1">
          <reference field="5" count="2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24">
      <pivotArea type="all" dataOnly="0" outline="0" fieldPosition="0"/>
    </format>
    <format dxfId="23">
      <pivotArea field="5" type="button" dataOnly="0" labelOnly="1" outline="0" axis="axisRow" fieldPosition="0"/>
    </format>
    <format dxfId="22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21">
      <pivotArea field="6" type="button" dataOnly="0" labelOnly="1" outline="0" axis="axisPage" fieldPosition="0"/>
    </format>
    <format dxfId="20">
      <pivotArea dataOnly="0" labelOnly="1" outline="0" fieldPosition="0">
        <references count="1">
          <reference field="6" count="0"/>
        </references>
      </pivotArea>
    </format>
    <format dxfId="19">
      <pivotArea field="1" type="button" dataOnly="0" labelOnly="1" outline="0" axis="axisPage" fieldPosition="1"/>
    </format>
    <format dxfId="18">
      <pivotArea dataOnly="0" labelOnly="1" outline="0" fieldPosition="0">
        <references count="1">
          <reference field="1" count="0"/>
        </references>
      </pivotArea>
    </format>
    <format dxfId="17">
      <pivotArea field="43" type="button" dataOnly="0" labelOnly="1" outline="0" axis="axisPage" fieldPosition="2"/>
    </format>
    <format dxfId="16">
      <pivotArea dataOnly="0" labelOnly="1" outline="0" fieldPosition="0">
        <references count="1">
          <reference field="43" count="0"/>
        </references>
      </pivotArea>
    </format>
    <format dxfId="15">
      <pivotArea outline="0" collapsedLevelsAreSubtotals="1" fieldPosition="0">
        <references count="1">
          <reference field="4294967294" count="5" selected="0">
            <x v="0"/>
            <x v="1"/>
            <x v="2"/>
            <x v="3"/>
            <x v="4"/>
          </reference>
        </references>
      </pivotArea>
    </format>
    <format dxfId="14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3">
      <pivotArea field="1" type="button" dataOnly="0" labelOnly="1" outline="0" axis="axisPage" fieldPosition="1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a dinámica1" cacheId="20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A3:H177" firstHeaderRow="0" firstDataRow="1" firstDataCol="1" rowPageCount="1" colPageCount="1"/>
  <pivotFields count="44">
    <pivotField showAll="0"/>
    <pivotField showAll="0"/>
    <pivotField showAll="0"/>
    <pivotField showAll="0"/>
    <pivotField showAll="0"/>
    <pivotField axis="axisRow" showAll="0">
      <items count="17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8">
        <item x="0"/>
        <item x="1"/>
        <item x="2"/>
        <item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4"/>
        <item h="1" x="15"/>
        <item h="1" x="13"/>
        <item h="1" x="16"/>
        <item t="default"/>
      </items>
    </pivotField>
  </pivotFields>
  <rowFields count="1">
    <field x="5"/>
  </rowFields>
  <rowItems count="17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43" hier="-1"/>
  </pageFields>
  <dataFields count="7">
    <dataField name="Máx. de OXIDACIÓN(Abs/0,1mm)" fld="16" subtotal="max" baseField="5" baseItem="0"/>
    <dataField name="Máx. de COBRE(ppm)" fld="18" subtotal="max" baseField="5" baseItem="0"/>
    <dataField name="Máx. de HIERRO(ppm)" fld="19" subtotal="max" baseField="5" baseItem="0"/>
    <dataField name="Máx. de PLOMO(ppm)" fld="20" subtotal="max" baseField="5" baseItem="0"/>
    <dataField name="Máx. de CROMO(ppm)" fld="21" subtotal="max" baseField="5" baseItem="0"/>
    <dataField name="Máx. de ALUMINIO(ppm)" fld="22" subtotal="max" baseField="5" baseItem="0"/>
    <dataField name="Máx. de ESTAÑO(ppm)" fld="23" subtotal="max" baseField="5" baseItem="0"/>
  </dataFields>
  <formats count="12">
    <format dxfId="12">
      <pivotArea type="all" dataOnly="0" outline="0" fieldPosition="0"/>
    </format>
    <format dxfId="11">
      <pivotArea type="all" dataOnly="0" outline="0" fieldPosition="0"/>
    </format>
    <format dxfId="10">
      <pivotArea field="5" type="button" dataOnly="0" labelOnly="1" outline="0" axis="axisRow" fieldPosition="0"/>
    </format>
    <format dxfId="9">
      <pivotArea dataOnly="0" labelOnly="1" fieldPosition="0">
        <references count="1">
          <reference field="5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8">
      <pivotArea dataOnly="0" labelOnly="1" fieldPosition="0">
        <references count="1">
          <reference field="5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3"/>
            <x v="84"/>
            <x v="85"/>
            <x v="86"/>
            <x v="87"/>
            <x v="88"/>
            <x v="89"/>
            <x v="90"/>
            <x v="91"/>
            <x v="92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7">
      <pivotArea dataOnly="0" labelOnly="1" fieldPosition="0">
        <references count="1">
          <reference field="5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6">
      <pivotArea dataOnly="0" labelOnly="1" fieldPosition="0">
        <references count="1">
          <reference field="5" count="23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5">
      <pivotArea dataOnly="0" labelOnly="1" grandRow="1" outline="0" fieldPosition="0"/>
    </format>
    <format dxfId="4">
      <pivotArea type="all" dataOnly="0" outline="0" fieldPosition="0"/>
    </format>
    <format dxfId="3">
      <pivotArea grandRow="1" outline="0" collapsedLevelsAreSubtotals="1" fieldPosition="0"/>
    </format>
    <format dxfId="2">
      <pivotArea field="5" type="button" dataOnly="0" labelOnly="1" outline="0" axis="axisRow" fieldPosition="0"/>
    </format>
    <format dxfId="1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B2:V75"/>
  <sheetViews>
    <sheetView tabSelected="1" zoomScale="90" zoomScaleNormal="90" workbookViewId="0">
      <selection activeCell="C123" sqref="C123:L298"/>
    </sheetView>
  </sheetViews>
  <sheetFormatPr baseColWidth="10" defaultRowHeight="15" x14ac:dyDescent="0.25"/>
  <cols>
    <col min="1" max="1" width="2.85546875" style="52" customWidth="1"/>
    <col min="2" max="3" width="11.42578125" style="52"/>
    <col min="4" max="4" width="3.28515625" style="52" customWidth="1"/>
    <col min="5" max="6" width="11.42578125" style="52"/>
    <col min="7" max="7" width="2.5703125" style="52" customWidth="1"/>
    <col min="8" max="9" width="11.42578125" style="52"/>
    <col min="10" max="10" width="3.42578125" style="52" customWidth="1"/>
    <col min="11" max="12" width="11.42578125" style="52"/>
    <col min="13" max="13" width="3" style="52" customWidth="1"/>
    <col min="14" max="15" width="11.42578125" style="52"/>
    <col min="16" max="16" width="1" style="52" customWidth="1"/>
    <col min="17" max="16384" width="11.42578125" style="52"/>
  </cols>
  <sheetData>
    <row r="2" spans="2:22" ht="40.5" customHeight="1" x14ac:dyDescent="0.25">
      <c r="B2" s="157" t="s">
        <v>258</v>
      </c>
      <c r="C2" s="157"/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</row>
    <row r="3" spans="2:22" ht="15.75" thickBot="1" x14ac:dyDescent="0.3"/>
    <row r="4" spans="2:22" s="53" customFormat="1" ht="28.5" customHeight="1" thickBot="1" x14ac:dyDescent="0.3">
      <c r="B4" s="158" t="s">
        <v>253</v>
      </c>
      <c r="C4" s="159"/>
      <c r="E4" s="158" t="s">
        <v>217</v>
      </c>
      <c r="F4" s="159"/>
      <c r="H4" s="158" t="s">
        <v>255</v>
      </c>
      <c r="I4" s="159"/>
      <c r="K4" s="158" t="s">
        <v>256</v>
      </c>
      <c r="L4" s="159"/>
      <c r="N4" s="158" t="s">
        <v>257</v>
      </c>
      <c r="O4" s="159"/>
    </row>
    <row r="5" spans="2:22" ht="15.75" thickBot="1" x14ac:dyDescent="0.3">
      <c r="B5" s="59" t="s">
        <v>254</v>
      </c>
      <c r="C5" s="60" t="s">
        <v>2</v>
      </c>
      <c r="E5" s="59" t="s">
        <v>254</v>
      </c>
      <c r="F5" s="60" t="s">
        <v>2</v>
      </c>
      <c r="H5" s="59" t="s">
        <v>254</v>
      </c>
      <c r="I5" s="60" t="s">
        <v>2</v>
      </c>
      <c r="K5" s="59" t="s">
        <v>254</v>
      </c>
      <c r="L5" s="60" t="s">
        <v>2</v>
      </c>
      <c r="N5" s="59" t="s">
        <v>254</v>
      </c>
      <c r="O5" s="60" t="s">
        <v>2</v>
      </c>
    </row>
    <row r="6" spans="2:22" x14ac:dyDescent="0.25">
      <c r="B6" s="61" t="s">
        <v>46</v>
      </c>
      <c r="C6" s="62">
        <f>IFERROR(VLOOKUP(B6,'IND DESGAT DIWA II-III'!$A$6:$AB$34,28,0),0)</f>
        <v>2.6043999999999983</v>
      </c>
      <c r="E6" s="61" t="s">
        <v>64</v>
      </c>
      <c r="F6" s="62">
        <f>IFERROR(VLOOKUP(E6,'IND DESGAT DIWA II-III'!$A$43:$AB$48,28,0),0)</f>
        <v>2.6394999999999982</v>
      </c>
      <c r="H6" s="61" t="s">
        <v>66</v>
      </c>
      <c r="I6" s="62">
        <f>IFERROR(VLOOKUP(H6,'IND DESGAT DIWA II-III'!$A$43:$AB$200,28,0),0)</f>
        <v>3.2545000000000002</v>
      </c>
      <c r="K6" s="61" t="s">
        <v>162</v>
      </c>
      <c r="L6" s="62">
        <f>IFERROR(VLOOKUP(K6,'IND DESGAT DIWA II-III'!$A$43:$AB$200,28,0),0)</f>
        <v>2.7176666666666649</v>
      </c>
      <c r="N6" s="61" t="s">
        <v>184</v>
      </c>
      <c r="O6" s="62">
        <f>IFERROR((VLOOKUP(N6,'IND DESGAT DIWA V'!$A$1:$AB$25,28,FALSE)),0)</f>
        <v>2.014077777777775</v>
      </c>
      <c r="S6" s="156"/>
      <c r="T6" s="156"/>
      <c r="U6" s="156"/>
      <c r="V6" s="156"/>
    </row>
    <row r="7" spans="2:22" x14ac:dyDescent="0.25">
      <c r="B7" s="54" t="s">
        <v>43</v>
      </c>
      <c r="C7" s="55">
        <f>IFERROR(VLOOKUP(B7,'IND DESGAT DIWA II-III'!$A$6:$AB$34,28,0),0)</f>
        <v>2.3019666666666687</v>
      </c>
      <c r="E7" s="54" t="s">
        <v>59</v>
      </c>
      <c r="F7" s="55">
        <f>IFERROR(VLOOKUP(E7,'IND DESGAT DIWA II-III'!$A$43:$AB$48,28,0),0)</f>
        <v>2.2178777777777752</v>
      </c>
      <c r="H7" s="54" t="s">
        <v>122</v>
      </c>
      <c r="I7" s="55">
        <f>IFERROR(VLOOKUP(H7,'IND DESGAT DIWA II-III'!$A$43:$AB$200,28,0),0)</f>
        <v>3.2426666666666666</v>
      </c>
      <c r="K7" s="54" t="s">
        <v>154</v>
      </c>
      <c r="L7" s="55">
        <f>IFERROR(VLOOKUP(K7,'IND DESGAT DIWA II-III'!$A$43:$AB$200,28,0),0)</f>
        <v>2.6150555555555548</v>
      </c>
      <c r="N7" s="54" t="s">
        <v>268</v>
      </c>
      <c r="O7" s="55">
        <f>IFERROR((VLOOKUP(N7,'IND DESGAT DIWA V'!$A$1:$AB$25,28,FALSE)),0)</f>
        <v>1.9117888888888865</v>
      </c>
      <c r="S7" s="156"/>
      <c r="T7" s="156"/>
      <c r="U7" s="156"/>
      <c r="V7" s="156"/>
    </row>
    <row r="8" spans="2:22" x14ac:dyDescent="0.25">
      <c r="B8" s="54" t="s">
        <v>45</v>
      </c>
      <c r="C8" s="55">
        <f>IFERROR(VLOOKUP(B8,'IND DESGAT DIWA II-III'!$A$6:$AB$34,28,0),0)</f>
        <v>2.0544833333333345</v>
      </c>
      <c r="E8" s="54" t="s">
        <v>60</v>
      </c>
      <c r="F8" s="55">
        <f>IFERROR(VLOOKUP(E8,'IND DESGAT DIWA II-III'!$A$43:$AB$48,28,0),0)</f>
        <v>1.6631722222222232</v>
      </c>
      <c r="H8" s="54" t="s">
        <v>107</v>
      </c>
      <c r="I8" s="55">
        <f>IFERROR(VLOOKUP(H8,'IND DESGAT DIWA II-III'!$A$43:$AB$200,28,0),0)</f>
        <v>3.1475</v>
      </c>
      <c r="K8" s="54" t="s">
        <v>146</v>
      </c>
      <c r="L8" s="55">
        <f>IFERROR(VLOOKUP(K8,'IND DESGAT DIWA II-III'!$A$43:$AB$200,28,0),0)</f>
        <v>2.5139333333333322</v>
      </c>
      <c r="N8" s="54" t="s">
        <v>269</v>
      </c>
      <c r="O8" s="55">
        <f>IFERROR((VLOOKUP(N8,'IND DESGAT DIWA V'!$A$1:$AB$25,28,FALSE)),0)</f>
        <v>1.7754666666666639</v>
      </c>
      <c r="S8" s="156"/>
      <c r="T8" s="156"/>
      <c r="U8" s="156"/>
      <c r="V8" s="156"/>
    </row>
    <row r="9" spans="2:22" x14ac:dyDescent="0.25">
      <c r="B9" s="54" t="s">
        <v>55</v>
      </c>
      <c r="C9" s="55">
        <f>IFERROR(VLOOKUP(B9,'IND DESGAT DIWA II-III'!$A$6:$AB$34,28,0),0)</f>
        <v>2.0084277777777784</v>
      </c>
      <c r="E9" s="54" t="s">
        <v>61</v>
      </c>
      <c r="F9" s="55">
        <f>IFERROR(VLOOKUP(E9,'IND DESGAT DIWA II-III'!$A$43:$AB$48,28,0),0)</f>
        <v>1.5697514444444445</v>
      </c>
      <c r="H9" s="54" t="s">
        <v>102</v>
      </c>
      <c r="I9" s="55">
        <f>IFERROR(VLOOKUP(H9,'IND DESGAT DIWA II-III'!$A$43:$AB$200,28,0),0)</f>
        <v>3.1211666666666664</v>
      </c>
      <c r="K9" s="54" t="s">
        <v>171</v>
      </c>
      <c r="L9" s="55">
        <f>IFERROR(VLOOKUP(K9,'IND DESGAT DIWA II-III'!$A$43:$AB$200,28,0),0)</f>
        <v>2.4178500000000023</v>
      </c>
      <c r="N9" s="54" t="s">
        <v>261</v>
      </c>
      <c r="O9" s="55">
        <f>IFERROR((VLOOKUP(N9,'IND DESGAT DIWA V'!$A$1:$AB$25,28,FALSE)),0)</f>
        <v>1.6562333333333308</v>
      </c>
      <c r="S9" s="156"/>
      <c r="T9" s="156"/>
      <c r="U9" s="156"/>
      <c r="V9" s="156"/>
    </row>
    <row r="10" spans="2:22" x14ac:dyDescent="0.25">
      <c r="B10" s="54" t="s">
        <v>49</v>
      </c>
      <c r="C10" s="55">
        <f>IFERROR(VLOOKUP(B10,'IND DESGAT DIWA II-III'!$A$6:$AB$34,28,0),0)</f>
        <v>1.9629222222222196</v>
      </c>
      <c r="E10" s="54" t="s">
        <v>63</v>
      </c>
      <c r="F10" s="55">
        <f>IFERROR(VLOOKUP(E10,'IND DESGAT DIWA II-III'!$A$43:$AB$48,28,0),0)</f>
        <v>1.4421333333333306</v>
      </c>
      <c r="H10" s="54" t="s">
        <v>116</v>
      </c>
      <c r="I10" s="55">
        <f>IFERROR(VLOOKUP(H10,'IND DESGAT DIWA II-III'!$A$43:$AB$200,28,0),0)</f>
        <v>2.8257222222222218</v>
      </c>
      <c r="K10" s="54" t="s">
        <v>142</v>
      </c>
      <c r="L10" s="55">
        <f>IFERROR(VLOOKUP(K10,'IND DESGAT DIWA II-III'!$A$43:$AB$200,28,0),0)</f>
        <v>2.2652070000000006</v>
      </c>
      <c r="N10" s="54" t="s">
        <v>222</v>
      </c>
      <c r="O10" s="55">
        <f>IFERROR((VLOOKUP(N10,'IND DESGAT DIWA V'!$A$1:$AB$25,28,FALSE)),0)</f>
        <v>1.3667944444444418</v>
      </c>
    </row>
    <row r="11" spans="2:22" ht="15.75" thickBot="1" x14ac:dyDescent="0.3">
      <c r="B11" s="54" t="s">
        <v>51</v>
      </c>
      <c r="C11" s="55">
        <f>IFERROR(VLOOKUP(B11,'IND DESGAT DIWA II-III'!$A$6:$AB$34,28,0),0)</f>
        <v>1.7107999999999999</v>
      </c>
      <c r="E11" s="56" t="s">
        <v>62</v>
      </c>
      <c r="F11" s="57">
        <f>IFERROR(VLOOKUP(E11,'IND DESGAT DIWA II-III'!$A$43:$AB$48,28,0),0)</f>
        <v>0.85801666666666621</v>
      </c>
      <c r="H11" s="54" t="s">
        <v>120</v>
      </c>
      <c r="I11" s="55">
        <f>IFERROR(VLOOKUP(H11,'IND DESGAT DIWA II-III'!$A$43:$AB$200,28,0),0)</f>
        <v>2.799722222222222</v>
      </c>
      <c r="K11" s="54" t="s">
        <v>164</v>
      </c>
      <c r="L11" s="55">
        <f>IFERROR(VLOOKUP(K11,'IND DESGAT DIWA II-III'!$A$43:$AB$200,28,0),0)</f>
        <v>2.2173833333333346</v>
      </c>
      <c r="N11" s="54" t="s">
        <v>267</v>
      </c>
      <c r="O11" s="55">
        <f>IFERROR((VLOOKUP(N11,'IND DESGAT DIWA V'!$A$1:$AB$25,28,FALSE)),0)</f>
        <v>1.3558611111111107</v>
      </c>
    </row>
    <row r="12" spans="2:22" x14ac:dyDescent="0.25">
      <c r="B12" s="54" t="s">
        <v>34</v>
      </c>
      <c r="C12" s="55">
        <f>IFERROR(VLOOKUP(B12,'IND DESGAT DIWA II-III'!$A$6:$AB$34,28,0),0)</f>
        <v>1.70318477777778</v>
      </c>
      <c r="H12" s="54" t="s">
        <v>130</v>
      </c>
      <c r="I12" s="55">
        <f>IFERROR(VLOOKUP(H12,'IND DESGAT DIWA II-III'!$A$43:$AB$200,28,0),0)</f>
        <v>2.7539999999999996</v>
      </c>
      <c r="K12" s="54" t="s">
        <v>138</v>
      </c>
      <c r="L12" s="55">
        <f>IFERROR(VLOOKUP(K12,'IND DESGAT DIWA II-III'!$A$43:$AB$200,28,0),0)</f>
        <v>2.1934000000000013</v>
      </c>
      <c r="N12" s="54" t="s">
        <v>262</v>
      </c>
      <c r="O12" s="55">
        <f>IFERROR((VLOOKUP(N12,'IND DESGAT DIWA V'!$A$1:$AB$25,28,FALSE)),0)</f>
        <v>1.3042888888888879</v>
      </c>
    </row>
    <row r="13" spans="2:22" x14ac:dyDescent="0.25">
      <c r="B13" s="54" t="s">
        <v>41</v>
      </c>
      <c r="C13" s="55">
        <f>IFERROR(VLOOKUP(B13,'IND DESGAT DIWA II-III'!$A$6:$AB$34,28,0),0)</f>
        <v>1.6430292222222238</v>
      </c>
      <c r="H13" s="54" t="s">
        <v>76</v>
      </c>
      <c r="I13" s="55">
        <f>IFERROR(VLOOKUP(H13,'IND DESGAT DIWA II-III'!$A$43:$AB$200,28,0),0)</f>
        <v>2.7495555555555544</v>
      </c>
      <c r="K13" s="54" t="s">
        <v>168</v>
      </c>
      <c r="L13" s="55">
        <f>IFERROR(VLOOKUP(K13,'IND DESGAT DIWA II-III'!$A$43:$AB$200,28,0),0)</f>
        <v>2.1058333333333308</v>
      </c>
      <c r="N13" s="54" t="s">
        <v>265</v>
      </c>
      <c r="O13" s="55">
        <f>IFERROR((VLOOKUP(N13,'IND DESGAT DIWA V'!$A$1:$AB$25,28,FALSE)),0)</f>
        <v>1.2595722222222221</v>
      </c>
    </row>
    <row r="14" spans="2:22" x14ac:dyDescent="0.25">
      <c r="B14" s="54" t="s">
        <v>31</v>
      </c>
      <c r="C14" s="55">
        <f>IFERROR(VLOOKUP(B14,'IND DESGAT DIWA II-III'!$A$6:$AB$34,28,0),0)</f>
        <v>1.4591833333333322</v>
      </c>
      <c r="H14" s="54" t="s">
        <v>67</v>
      </c>
      <c r="I14" s="55">
        <f>IFERROR(VLOOKUP(H14,'IND DESGAT DIWA II-III'!$A$43:$AB$200,28,0),0)</f>
        <v>2.6541666666666659</v>
      </c>
      <c r="K14" s="54" t="s">
        <v>150</v>
      </c>
      <c r="L14" s="55">
        <f>IFERROR(VLOOKUP(K14,'IND DESGAT DIWA II-III'!$A$43:$AB$200,28,0),0)</f>
        <v>2.0621222222222202</v>
      </c>
      <c r="N14" s="54" t="s">
        <v>266</v>
      </c>
      <c r="O14" s="55">
        <f>IFERROR((VLOOKUP(N14,'IND DESGAT DIWA V'!$A$1:$AB$25,28,FALSE)),0)</f>
        <v>1.2388181111111112</v>
      </c>
    </row>
    <row r="15" spans="2:22" x14ac:dyDescent="0.25">
      <c r="B15" s="54" t="s">
        <v>48</v>
      </c>
      <c r="C15" s="55">
        <f>IFERROR(VLOOKUP(B15,'IND DESGAT DIWA II-III'!$A$6:$AB$34,28,0),0)</f>
        <v>1.4538000000000004</v>
      </c>
      <c r="H15" s="54" t="s">
        <v>64</v>
      </c>
      <c r="I15" s="55">
        <f>IFERROR(VLOOKUP(H15,'IND DESGAT DIWA II-III'!$A$43:$AB$200,28,0),0)</f>
        <v>2.6394999999999982</v>
      </c>
      <c r="K15" s="54" t="s">
        <v>163</v>
      </c>
      <c r="L15" s="55">
        <f>IFERROR(VLOOKUP(K15,'IND DESGAT DIWA II-III'!$A$43:$AB$200,28,0),0)</f>
        <v>2.0581444444444426</v>
      </c>
      <c r="N15" s="54" t="s">
        <v>260</v>
      </c>
      <c r="O15" s="55">
        <f>IFERROR((VLOOKUP(N15,'IND DESGAT DIWA V'!$A$1:$AB$25,28,FALSE)),0)</f>
        <v>1.2239388888888889</v>
      </c>
    </row>
    <row r="16" spans="2:22" x14ac:dyDescent="0.25">
      <c r="B16" s="54" t="s">
        <v>40</v>
      </c>
      <c r="C16" s="55">
        <f>IFERROR(VLOOKUP(B16,'IND DESGAT DIWA II-III'!$A$6:$AB$34,28,0),0)</f>
        <v>1.4390944444444425</v>
      </c>
      <c r="H16" s="54" t="s">
        <v>73</v>
      </c>
      <c r="I16" s="55">
        <f>IFERROR(VLOOKUP(H16,'IND DESGAT DIWA II-III'!$A$43:$AB$200,28,0),0)</f>
        <v>2.5928999999999984</v>
      </c>
      <c r="K16" s="54" t="s">
        <v>160</v>
      </c>
      <c r="L16" s="55">
        <f>IFERROR(VLOOKUP(K16,'IND DESGAT DIWA II-III'!$A$43:$AB$200,28,0),0)</f>
        <v>2.0508666666666642</v>
      </c>
      <c r="N16" s="54" t="s">
        <v>187</v>
      </c>
      <c r="O16" s="55">
        <f>IFERROR((VLOOKUP(N16,'IND DESGAT DIWA V'!$A$1:$AB$25,28,FALSE)),0)</f>
        <v>1.2204333333333333</v>
      </c>
    </row>
    <row r="17" spans="2:15" x14ac:dyDescent="0.25">
      <c r="B17" s="54" t="s">
        <v>50</v>
      </c>
      <c r="C17" s="55">
        <f>IFERROR(VLOOKUP(B17,'IND DESGAT DIWA II-III'!$A$6:$AB$34,28,0),0)</f>
        <v>1.4195166666666668</v>
      </c>
      <c r="H17" s="54" t="s">
        <v>75</v>
      </c>
      <c r="I17" s="55">
        <f>IFERROR(VLOOKUP(H17,'IND DESGAT DIWA II-III'!$A$43:$AB$200,28,0),0)</f>
        <v>2.5211666666666663</v>
      </c>
      <c r="K17" s="54" t="s">
        <v>177</v>
      </c>
      <c r="L17" s="55">
        <f>IFERROR(VLOOKUP(K17,'IND DESGAT DIWA II-III'!$A$43:$AB$200,28,0),0)</f>
        <v>1.9819000000000013</v>
      </c>
      <c r="N17" s="54" t="s">
        <v>263</v>
      </c>
      <c r="O17" s="55">
        <f>IFERROR((VLOOKUP(N17,'IND DESGAT DIWA V'!$A$1:$AB$25,28,FALSE)),0)</f>
        <v>1.2088833333333333</v>
      </c>
    </row>
    <row r="18" spans="2:15" x14ac:dyDescent="0.25">
      <c r="B18" s="54" t="s">
        <v>57</v>
      </c>
      <c r="C18" s="55">
        <f>IFERROR(VLOOKUP(B18,'IND DESGAT DIWA II-III'!$A$6:$AB$34,28,0),0)</f>
        <v>1.3938333333333315</v>
      </c>
      <c r="H18" s="54" t="s">
        <v>95</v>
      </c>
      <c r="I18" s="55">
        <f>IFERROR(VLOOKUP(H18,'IND DESGAT DIWA II-III'!$A$43:$AB$200,28,0),0)</f>
        <v>2.5211666666666659</v>
      </c>
      <c r="K18" s="54" t="s">
        <v>143</v>
      </c>
      <c r="L18" s="55">
        <f>IFERROR(VLOOKUP(K18,'IND DESGAT DIWA II-III'!$A$43:$AB$200,28,0),0)</f>
        <v>1.979411111111111</v>
      </c>
      <c r="N18" s="54" t="s">
        <v>186</v>
      </c>
      <c r="O18" s="55">
        <f>IFERROR((VLOOKUP(N18,'IND DESGAT DIWA V'!$A$1:$AB$25,28,FALSE)),0)</f>
        <v>1.1744847777777772</v>
      </c>
    </row>
    <row r="19" spans="2:15" x14ac:dyDescent="0.25">
      <c r="B19" s="54" t="s">
        <v>39</v>
      </c>
      <c r="C19" s="55">
        <f>IFERROR(VLOOKUP(B19,'IND DESGAT DIWA II-III'!$A$6:$AB$34,28,0),0)</f>
        <v>1.313416666666666</v>
      </c>
      <c r="H19" s="54" t="s">
        <v>68</v>
      </c>
      <c r="I19" s="55">
        <f>IFERROR(VLOOKUP(H19,'IND DESGAT DIWA II-III'!$A$43:$AB$200,28,0),0)</f>
        <v>2.5169444444444435</v>
      </c>
      <c r="K19" s="54" t="s">
        <v>176</v>
      </c>
      <c r="L19" s="55">
        <f>IFERROR(VLOOKUP(K19,'IND DESGAT DIWA II-III'!$A$43:$AB$200,28,0),0)</f>
        <v>1.9761958888888904</v>
      </c>
      <c r="N19" s="54" t="s">
        <v>185</v>
      </c>
      <c r="O19" s="55">
        <f>IFERROR((VLOOKUP(N19,'IND DESGAT DIWA V'!$A$1:$AB$25,28,FALSE)),0)</f>
        <v>1.0441666666666658</v>
      </c>
    </row>
    <row r="20" spans="2:15" x14ac:dyDescent="0.25">
      <c r="B20" s="54" t="s">
        <v>52</v>
      </c>
      <c r="C20" s="55">
        <f>IFERROR(VLOOKUP(B20,'IND DESGAT DIWA II-III'!$A$6:$AB$34,28,0),0)</f>
        <v>1.2928458888888883</v>
      </c>
      <c r="H20" s="54" t="s">
        <v>78</v>
      </c>
      <c r="I20" s="55">
        <f>IFERROR(VLOOKUP(H20,'IND DESGAT DIWA II-III'!$A$43:$AB$200,28,0),0)</f>
        <v>2.482555555555555</v>
      </c>
      <c r="K20" s="54" t="s">
        <v>174</v>
      </c>
      <c r="L20" s="55">
        <f>IFERROR(VLOOKUP(K20,'IND DESGAT DIWA II-III'!$A$43:$AB$200,28,0),0)</f>
        <v>1.9704611111111099</v>
      </c>
      <c r="N20" s="54" t="s">
        <v>188</v>
      </c>
      <c r="O20" s="55">
        <f>IFERROR((VLOOKUP(N20,'IND DESGAT DIWA V'!$A$1:$AB$25,28,FALSE)),0)</f>
        <v>0.99950699999999948</v>
      </c>
    </row>
    <row r="21" spans="2:15" x14ac:dyDescent="0.25">
      <c r="B21" s="54" t="s">
        <v>56</v>
      </c>
      <c r="C21" s="55">
        <f>IFERROR(VLOOKUP(B21,'IND DESGAT DIWA II-III'!$A$6:$AB$34,28,0),0)</f>
        <v>1.2588555555555554</v>
      </c>
      <c r="H21" s="54" t="s">
        <v>70</v>
      </c>
      <c r="I21" s="55">
        <f>IFERROR(VLOOKUP(H21,'IND DESGAT DIWA II-III'!$A$43:$AB$200,28,0),0)</f>
        <v>2.4250888888888893</v>
      </c>
      <c r="K21" s="54" t="s">
        <v>139</v>
      </c>
      <c r="L21" s="55">
        <f>IFERROR(VLOOKUP(K21,'IND DESGAT DIWA II-III'!$A$43:$AB$200,28,0),0)</f>
        <v>1.8293277777777763</v>
      </c>
      <c r="N21" s="54" t="s">
        <v>264</v>
      </c>
      <c r="O21" s="55">
        <f>IFERROR((VLOOKUP(N21,'IND DESGAT DIWA V'!$A$1:$AB$25,28,FALSE)),0)</f>
        <v>0.97151111111111133</v>
      </c>
    </row>
    <row r="22" spans="2:15" x14ac:dyDescent="0.25">
      <c r="B22" s="54" t="s">
        <v>53</v>
      </c>
      <c r="C22" s="55">
        <f>IFERROR(VLOOKUP(B22,'IND DESGAT DIWA II-III'!$A$6:$AB$34,28,0),0)</f>
        <v>1.2555111111111106</v>
      </c>
      <c r="H22" s="54" t="s">
        <v>131</v>
      </c>
      <c r="I22" s="55">
        <f>IFERROR(VLOOKUP(H22,'IND DESGAT DIWA II-III'!$A$43:$AB$200,28,0),0)</f>
        <v>2.3589611111111135</v>
      </c>
      <c r="K22" s="54" t="s">
        <v>153</v>
      </c>
      <c r="L22" s="55">
        <f>IFERROR(VLOOKUP(K22,'IND DESGAT DIWA II-III'!$A$43:$AB$200,28,0),0)</f>
        <v>1.7756333333333307</v>
      </c>
      <c r="N22" s="54" t="s">
        <v>259</v>
      </c>
      <c r="O22" s="55">
        <f>IFERROR((VLOOKUP(N22,'IND DESGAT DIWA V'!$A$1:$AB$25,28,FALSE)),0)</f>
        <v>0.82567777777777762</v>
      </c>
    </row>
    <row r="23" spans="2:15" x14ac:dyDescent="0.25">
      <c r="B23" s="54" t="s">
        <v>36</v>
      </c>
      <c r="C23" s="55">
        <f>IFERROR(VLOOKUP(B23,'IND DESGAT DIWA II-III'!$A$6:$AB$34,28,0),0)</f>
        <v>1.2346722222222242</v>
      </c>
      <c r="H23" s="54" t="s">
        <v>110</v>
      </c>
      <c r="I23" s="55">
        <f>IFERROR(VLOOKUP(H23,'IND DESGAT DIWA II-III'!$A$43:$AB$200,28,0),0)</f>
        <v>2.3116333333333352</v>
      </c>
      <c r="K23" s="54" t="s">
        <v>161</v>
      </c>
      <c r="L23" s="55">
        <f>IFERROR(VLOOKUP(K23,'IND DESGAT DIWA II-III'!$A$43:$AB$200,28,0),0)</f>
        <v>1.7666500000000007</v>
      </c>
      <c r="N23" s="54" t="s">
        <v>221</v>
      </c>
      <c r="O23" s="55">
        <f>IFERROR((VLOOKUP(N23,'IND DESGAT DIWA V'!$A$1:$AB$25,28,FALSE)),0)</f>
        <v>0.62222222222222201</v>
      </c>
    </row>
    <row r="24" spans="2:15" ht="15.75" thickBot="1" x14ac:dyDescent="0.3">
      <c r="B24" s="54" t="s">
        <v>32</v>
      </c>
      <c r="C24" s="55">
        <f>IFERROR(VLOOKUP(B24,'IND DESGAT DIWA II-III'!$A$6:$AB$34,28,0),0)</f>
        <v>1.1707388888888879</v>
      </c>
      <c r="H24" s="54" t="s">
        <v>133</v>
      </c>
      <c r="I24" s="55">
        <f>IFERROR(VLOOKUP(H24,'IND DESGAT DIWA II-III'!$A$43:$AB$200,28,0),0)</f>
        <v>2.2841666666666658</v>
      </c>
      <c r="K24" s="54" t="s">
        <v>145</v>
      </c>
      <c r="L24" s="55">
        <f>IFERROR(VLOOKUP(K24,'IND DESGAT DIWA II-III'!$A$43:$AB$200,28,0),0)</f>
        <v>1.753766666666664</v>
      </c>
      <c r="N24" s="56" t="s">
        <v>183</v>
      </c>
      <c r="O24" s="57">
        <f>IFERROR((VLOOKUP(N24,'IND DESGAT DIWA V'!$A$1:$AB$25,28,FALSE)),0)</f>
        <v>0.59612777777777748</v>
      </c>
    </row>
    <row r="25" spans="2:15" x14ac:dyDescent="0.25">
      <c r="B25" s="54" t="s">
        <v>38</v>
      </c>
      <c r="C25" s="55">
        <f>IFERROR(VLOOKUP(B25,'IND DESGAT DIWA II-III'!$A$6:$AB$34,28,0),0)</f>
        <v>1.1367444444444437</v>
      </c>
      <c r="H25" s="54" t="s">
        <v>117</v>
      </c>
      <c r="I25" s="55">
        <f>IFERROR(VLOOKUP(H25,'IND DESGAT DIWA II-III'!$A$43:$AB$200,28,0),0)</f>
        <v>2.1921666666666666</v>
      </c>
      <c r="K25" s="54" t="s">
        <v>170</v>
      </c>
      <c r="L25" s="55">
        <f>IFERROR(VLOOKUP(K25,'IND DESGAT DIWA II-III'!$A$43:$AB$200,28,0),0)</f>
        <v>1.7384000000000002</v>
      </c>
    </row>
    <row r="26" spans="2:15" x14ac:dyDescent="0.25">
      <c r="B26" s="54" t="s">
        <v>30</v>
      </c>
      <c r="C26" s="55">
        <f>IFERROR(VLOOKUP(B26,'IND DESGAT DIWA II-III'!$A$6:$AB$34,28,0),0)</f>
        <v>1.1091722222222218</v>
      </c>
      <c r="H26" s="54" t="s">
        <v>90</v>
      </c>
      <c r="I26" s="55">
        <f>IFERROR(VLOOKUP(H26,'IND DESGAT DIWA II-III'!$A$43:$AB$200,28,0),0)</f>
        <v>2.1843611111111114</v>
      </c>
      <c r="K26" s="54" t="s">
        <v>149</v>
      </c>
      <c r="L26" s="55">
        <f>IFERROR(VLOOKUP(K26,'IND DESGAT DIWA II-III'!$A$43:$AB$200,28,0),0)</f>
        <v>1.7128333333333341</v>
      </c>
    </row>
    <row r="27" spans="2:15" x14ac:dyDescent="0.25">
      <c r="B27" s="54" t="s">
        <v>33</v>
      </c>
      <c r="C27" s="55">
        <f>IFERROR(VLOOKUP(B27,'IND DESGAT DIWA II-III'!$A$6:$AB$34,28,0),0)</f>
        <v>1.0959166666666662</v>
      </c>
      <c r="H27" s="54" t="s">
        <v>77</v>
      </c>
      <c r="I27" s="55">
        <f>IFERROR(VLOOKUP(H27,'IND DESGAT DIWA II-III'!$A$43:$AB$200,28,0),0)</f>
        <v>2.1738666666666657</v>
      </c>
      <c r="K27" s="54" t="s">
        <v>158</v>
      </c>
      <c r="L27" s="55">
        <f>IFERROR(VLOOKUP(K27,'IND DESGAT DIWA II-III'!$A$43:$AB$200,28,0),0)</f>
        <v>1.6712833333333335</v>
      </c>
    </row>
    <row r="28" spans="2:15" x14ac:dyDescent="0.25">
      <c r="B28" s="54" t="s">
        <v>35</v>
      </c>
      <c r="C28" s="55">
        <f>IFERROR(VLOOKUP(B28,'IND DESGAT DIWA II-III'!$A$6:$AB$34,28,0),0)</f>
        <v>1.0036555555555549</v>
      </c>
      <c r="H28" s="54" t="s">
        <v>118</v>
      </c>
      <c r="I28" s="55">
        <f>IFERROR(VLOOKUP(H28,'IND DESGAT DIWA II-III'!$A$43:$AB$200,28,0),0)</f>
        <v>2.1217000000000001</v>
      </c>
      <c r="K28" s="54" t="s">
        <v>180</v>
      </c>
      <c r="L28" s="55">
        <f>IFERROR(VLOOKUP(K28,'IND DESGAT DIWA II-III'!$A$43:$AB$200,28,0),0)</f>
        <v>1.6289666666666642</v>
      </c>
    </row>
    <row r="29" spans="2:15" x14ac:dyDescent="0.25">
      <c r="B29" s="54" t="s">
        <v>47</v>
      </c>
      <c r="C29" s="55">
        <f>IFERROR(VLOOKUP(B29,'IND DESGAT DIWA II-III'!$A$6:$AB$34,28,0),0)</f>
        <v>0.92606111111111122</v>
      </c>
      <c r="H29" s="54" t="s">
        <v>119</v>
      </c>
      <c r="I29" s="55">
        <f>IFERROR(VLOOKUP(H29,'IND DESGAT DIWA II-III'!$A$43:$AB$200,28,0),0)</f>
        <v>2.1067833333333343</v>
      </c>
      <c r="K29" s="54" t="s">
        <v>155</v>
      </c>
      <c r="L29" s="55">
        <f>IFERROR(VLOOKUP(K29,'IND DESGAT DIWA II-III'!$A$43:$AB$200,28,0),0)</f>
        <v>1.607029222222224</v>
      </c>
    </row>
    <row r="30" spans="2:15" x14ac:dyDescent="0.25">
      <c r="B30" s="54" t="s">
        <v>54</v>
      </c>
      <c r="C30" s="55">
        <f>IFERROR(VLOOKUP(B30,'IND DESGAT DIWA II-III'!$A$6:$AB$34,28,0),0)</f>
        <v>0.83626111111111057</v>
      </c>
      <c r="H30" s="54" t="s">
        <v>81</v>
      </c>
      <c r="I30" s="55">
        <f>IFERROR(VLOOKUP(H30,'IND DESGAT DIWA II-III'!$A$43:$AB$200,28,0),0)</f>
        <v>2.0921666666666661</v>
      </c>
      <c r="K30" s="54" t="s">
        <v>167</v>
      </c>
      <c r="L30" s="55">
        <f>IFERROR(VLOOKUP(K30,'IND DESGAT DIWA II-III'!$A$43:$AB$200,28,0),0)</f>
        <v>1.5762681111111119</v>
      </c>
    </row>
    <row r="31" spans="2:15" x14ac:dyDescent="0.25">
      <c r="B31" s="54" t="s">
        <v>27</v>
      </c>
      <c r="C31" s="55">
        <f>IFERROR(VLOOKUP(B31,'IND DESGAT DIWA II-III'!$A$6:$AB$34,28,0),0)</f>
        <v>0.76833333333333276</v>
      </c>
      <c r="H31" s="54" t="s">
        <v>121</v>
      </c>
      <c r="I31" s="55">
        <f>IFERROR(VLOOKUP(H31,'IND DESGAT DIWA II-III'!$A$43:$AB$200,28,0),0)</f>
        <v>2.0162777777777769</v>
      </c>
      <c r="K31" s="54" t="s">
        <v>135</v>
      </c>
      <c r="L31" s="55">
        <f>IFERROR(VLOOKUP(K31,'IND DESGAT DIWA II-III'!$A$43:$AB$200,28,0),0)</f>
        <v>1.5153888888888893</v>
      </c>
    </row>
    <row r="32" spans="2:15" x14ac:dyDescent="0.25">
      <c r="B32" s="54" t="s">
        <v>37</v>
      </c>
      <c r="C32" s="55">
        <f>IFERROR(VLOOKUP(B32,'IND DESGAT DIWA II-III'!$A$6:$AB$34,28,0),0)</f>
        <v>0.73813333333333297</v>
      </c>
      <c r="H32" s="54" t="s">
        <v>112</v>
      </c>
      <c r="I32" s="55">
        <f>IFERROR(VLOOKUP(H32,'IND DESGAT DIWA II-III'!$A$43:$AB$200,28,0),0)</f>
        <v>1.9918166666666668</v>
      </c>
      <c r="K32" s="54" t="s">
        <v>147</v>
      </c>
      <c r="L32" s="55">
        <f>IFERROR(VLOOKUP(K32,'IND DESGAT DIWA II-III'!$A$43:$AB$200,28,0),0)</f>
        <v>1.5085777777777793</v>
      </c>
    </row>
    <row r="33" spans="2:12" x14ac:dyDescent="0.25">
      <c r="B33" s="54" t="s">
        <v>42</v>
      </c>
      <c r="C33" s="55">
        <f>IFERROR(VLOOKUP(B33,'IND DESGAT DIWA II-III'!$A$6:$AB$34,28,0),0)</f>
        <v>0.61099999999999943</v>
      </c>
      <c r="H33" s="54" t="s">
        <v>69</v>
      </c>
      <c r="I33" s="55">
        <f>IFERROR(VLOOKUP(H33,'IND DESGAT DIWA II-III'!$A$43:$AB$200,28,0),0)</f>
        <v>1.9900666666666684</v>
      </c>
      <c r="K33" s="54" t="s">
        <v>159</v>
      </c>
      <c r="L33" s="55">
        <f>IFERROR(VLOOKUP(K33,'IND DESGAT DIWA II-III'!$A$43:$AB$200,28,0),0)</f>
        <v>1.5047222222222238</v>
      </c>
    </row>
    <row r="34" spans="2:12" x14ac:dyDescent="0.25">
      <c r="B34" s="54" t="s">
        <v>44</v>
      </c>
      <c r="C34" s="55">
        <f>IFERROR(VLOOKUP(B34,'IND DESGAT DIWA II-III'!$A$6:$AB$34,28,0),0)</f>
        <v>0.39904444444444442</v>
      </c>
      <c r="H34" s="54" t="s">
        <v>83</v>
      </c>
      <c r="I34" s="55">
        <f>IFERROR(VLOOKUP(H34,'IND DESGAT DIWA II-III'!$A$43:$AB$200,28,0),0)</f>
        <v>1.9891111111111115</v>
      </c>
      <c r="K34" s="54" t="s">
        <v>151</v>
      </c>
      <c r="L34" s="55">
        <f>IFERROR(VLOOKUP(K34,'IND DESGAT DIWA II-III'!$A$43:$AB$200,28,0),0)</f>
        <v>1.454672222222223</v>
      </c>
    </row>
    <row r="35" spans="2:12" ht="15.75" thickBot="1" x14ac:dyDescent="0.3">
      <c r="B35" s="56" t="s">
        <v>58</v>
      </c>
      <c r="C35" s="57">
        <f>IFERROR(VLOOKUP(B35,'IND DESGAT DIWA II-III'!$A$6:$AB$34,28,0),0)</f>
        <v>0</v>
      </c>
      <c r="H35" s="54" t="s">
        <v>113</v>
      </c>
      <c r="I35" s="55">
        <f>IFERROR(VLOOKUP(H35,'IND DESGAT DIWA II-III'!$A$43:$AB$200,28,0),0)</f>
        <v>1.9663888888888885</v>
      </c>
      <c r="K35" s="54" t="s">
        <v>148</v>
      </c>
      <c r="L35" s="55">
        <f>IFERROR(VLOOKUP(K35,'IND DESGAT DIWA II-III'!$A$43:$AB$200,28,0),0)</f>
        <v>1.4424611111111101</v>
      </c>
    </row>
    <row r="36" spans="2:12" x14ac:dyDescent="0.25">
      <c r="H36" s="54" t="s">
        <v>128</v>
      </c>
      <c r="I36" s="55">
        <f>IFERROR(VLOOKUP(H36,'IND DESGAT DIWA II-III'!$A$43:$AB$200,28,0),0)</f>
        <v>1.96072222222222</v>
      </c>
      <c r="K36" s="54" t="s">
        <v>173</v>
      </c>
      <c r="L36" s="55">
        <f>IFERROR(VLOOKUP(K36,'IND DESGAT DIWA II-III'!$A$43:$AB$200,28,0),0)</f>
        <v>1.4404888888888887</v>
      </c>
    </row>
    <row r="37" spans="2:12" x14ac:dyDescent="0.25">
      <c r="H37" s="54" t="s">
        <v>86</v>
      </c>
      <c r="I37" s="55">
        <f>IFERROR(VLOOKUP(H37,'IND DESGAT DIWA II-III'!$A$43:$AB$200,28,0),0)</f>
        <v>1.9592611111111122</v>
      </c>
      <c r="K37" s="54" t="s">
        <v>157</v>
      </c>
      <c r="L37" s="55">
        <f>IFERROR(VLOOKUP(K37,'IND DESGAT DIWA II-III'!$A$43:$AB$200,28,0),0)</f>
        <v>1.4028347777777797</v>
      </c>
    </row>
    <row r="38" spans="2:12" x14ac:dyDescent="0.25">
      <c r="H38" s="54" t="s">
        <v>127</v>
      </c>
      <c r="I38" s="55">
        <f>IFERROR(VLOOKUP(H38,'IND DESGAT DIWA II-III'!$A$43:$AB$200,28,0),0)</f>
        <v>1.9376236666666691</v>
      </c>
      <c r="K38" s="54" t="s">
        <v>156</v>
      </c>
      <c r="L38" s="55">
        <f>IFERROR(VLOOKUP(K38,'IND DESGAT DIWA II-III'!$A$43:$AB$200,28,0),0)</f>
        <v>1.3969888888888871</v>
      </c>
    </row>
    <row r="39" spans="2:12" x14ac:dyDescent="0.25">
      <c r="H39" s="54" t="s">
        <v>72</v>
      </c>
      <c r="I39" s="55">
        <f>IFERROR(VLOOKUP(H39,'IND DESGAT DIWA II-III'!$A$43:$AB$200,28,0),0)</f>
        <v>1.9243111111111131</v>
      </c>
      <c r="K39" s="54" t="s">
        <v>137</v>
      </c>
      <c r="L39" s="55">
        <f>IFERROR(VLOOKUP(K39,'IND DESGAT DIWA II-III'!$A$43:$AB$200,28,0),0)</f>
        <v>1.3792277777777775</v>
      </c>
    </row>
    <row r="40" spans="2:12" x14ac:dyDescent="0.25">
      <c r="H40" s="54" t="s">
        <v>80</v>
      </c>
      <c r="I40" s="55">
        <f>IFERROR(VLOOKUP(H40,'IND DESGAT DIWA II-III'!$A$43:$AB$200,28,0),0)</f>
        <v>1.8834847777777795</v>
      </c>
      <c r="K40" s="54" t="s">
        <v>144</v>
      </c>
      <c r="L40" s="55">
        <f>IFERROR(VLOOKUP(K40,'IND DESGAT DIWA II-III'!$A$43:$AB$200,28,0),0)</f>
        <v>1.3615333333333326</v>
      </c>
    </row>
    <row r="41" spans="2:12" x14ac:dyDescent="0.25">
      <c r="H41" s="54" t="s">
        <v>115</v>
      </c>
      <c r="I41" s="55">
        <f>IFERROR(VLOOKUP(H41,'IND DESGAT DIWA II-III'!$A$43:$AB$200,28,0),0)</f>
        <v>1.8011388888888911</v>
      </c>
      <c r="K41" s="54" t="s">
        <v>181</v>
      </c>
      <c r="L41" s="55">
        <f>IFERROR(VLOOKUP(K41,'IND DESGAT DIWA II-III'!$A$43:$AB$200,28,0),0)</f>
        <v>1.3466777777777776</v>
      </c>
    </row>
    <row r="42" spans="2:12" x14ac:dyDescent="0.25">
      <c r="H42" s="54" t="s">
        <v>106</v>
      </c>
      <c r="I42" s="55">
        <f>IFERROR(VLOOKUP(H42,'IND DESGAT DIWA II-III'!$A$43:$AB$200,28,0),0)</f>
        <v>1.7571666666666685</v>
      </c>
      <c r="K42" s="54" t="s">
        <v>175</v>
      </c>
      <c r="L42" s="55">
        <f>IFERROR(VLOOKUP(K42,'IND DESGAT DIWA II-III'!$A$43:$AB$200,28,0),0)</f>
        <v>1.3117722222222223</v>
      </c>
    </row>
    <row r="43" spans="2:12" x14ac:dyDescent="0.25">
      <c r="H43" s="54" t="s">
        <v>79</v>
      </c>
      <c r="I43" s="55">
        <f>IFERROR(VLOOKUP(H43,'IND DESGAT DIWA II-III'!$A$43:$AB$200,28,0),0)</f>
        <v>1.7524499999999998</v>
      </c>
      <c r="K43" s="54" t="s">
        <v>152</v>
      </c>
      <c r="L43" s="55">
        <f>IFERROR(VLOOKUP(K43,'IND DESGAT DIWA II-III'!$A$43:$AB$200,28,0),0)</f>
        <v>1.2524944444444461</v>
      </c>
    </row>
    <row r="44" spans="2:12" x14ac:dyDescent="0.25">
      <c r="H44" s="54" t="s">
        <v>92</v>
      </c>
      <c r="I44" s="55">
        <f>IFERROR(VLOOKUP(H44,'IND DESGAT DIWA II-III'!$A$43:$AB$200,28,0),0)</f>
        <v>1.7351777777777797</v>
      </c>
      <c r="K44" s="54" t="s">
        <v>141</v>
      </c>
      <c r="L44" s="55">
        <f>IFERROR(VLOOKUP(K44,'IND DESGAT DIWA II-III'!$A$43:$AB$200,28,0),0)</f>
        <v>1.2265888888888883</v>
      </c>
    </row>
    <row r="45" spans="2:12" x14ac:dyDescent="0.25">
      <c r="H45" s="54" t="s">
        <v>87</v>
      </c>
      <c r="I45" s="55">
        <f>IFERROR(VLOOKUP(H45,'IND DESGAT DIWA II-III'!$A$43:$AB$200,28,0),0)</f>
        <v>1.731605555555557</v>
      </c>
      <c r="K45" s="54" t="s">
        <v>136</v>
      </c>
      <c r="L45" s="55">
        <f>IFERROR(VLOOKUP(K45,'IND DESGAT DIWA II-III'!$A$43:$AB$200,28,0),0)</f>
        <v>1.2168888888888887</v>
      </c>
    </row>
    <row r="46" spans="2:12" x14ac:dyDescent="0.25">
      <c r="H46" s="54" t="s">
        <v>98</v>
      </c>
      <c r="I46" s="55">
        <f>IFERROR(VLOOKUP(H46,'IND DESGAT DIWA II-III'!$A$43:$AB$200,28,0),0)</f>
        <v>1.7229166666666684</v>
      </c>
      <c r="K46" s="54" t="s">
        <v>178</v>
      </c>
      <c r="L46" s="55">
        <f>IFERROR(VLOOKUP(K46,'IND DESGAT DIWA II-III'!$A$43:$AB$200,28,0),0)</f>
        <v>1.2079903333333333</v>
      </c>
    </row>
    <row r="47" spans="2:12" x14ac:dyDescent="0.25">
      <c r="H47" s="54" t="s">
        <v>91</v>
      </c>
      <c r="I47" s="55">
        <f>IFERROR(VLOOKUP(H47,'IND DESGAT DIWA II-III'!$A$43:$AB$200,28,0),0)</f>
        <v>1.7049444444444461</v>
      </c>
      <c r="K47" s="54" t="s">
        <v>169</v>
      </c>
      <c r="L47" s="55">
        <f>IFERROR(VLOOKUP(K47,'IND DESGAT DIWA II-III'!$A$43:$AB$200,28,0),0)</f>
        <v>1.1973222222222215</v>
      </c>
    </row>
    <row r="48" spans="2:12" x14ac:dyDescent="0.25">
      <c r="H48" s="54" t="s">
        <v>85</v>
      </c>
      <c r="I48" s="55">
        <f>IFERROR(VLOOKUP(H48,'IND DESGAT DIWA II-III'!$A$43:$AB$200,28,0),0)</f>
        <v>1.6920166666666687</v>
      </c>
      <c r="K48" s="54" t="s">
        <v>140</v>
      </c>
      <c r="L48" s="55">
        <f>IFERROR(VLOOKUP(K48,'IND DESGAT DIWA II-III'!$A$43:$AB$200,28,0),0)</f>
        <v>1.1876055555555565</v>
      </c>
    </row>
    <row r="49" spans="8:12" x14ac:dyDescent="0.25">
      <c r="H49" s="54" t="s">
        <v>94</v>
      </c>
      <c r="I49" s="55">
        <f>IFERROR(VLOOKUP(H49,'IND DESGAT DIWA II-III'!$A$43:$AB$200,28,0),0)</f>
        <v>1.6896388888888898</v>
      </c>
      <c r="K49" s="54" t="s">
        <v>179</v>
      </c>
      <c r="L49" s="55">
        <f>IFERROR(VLOOKUP(K49,'IND DESGAT DIWA II-III'!$A$43:$AB$200,28,0),0)</f>
        <v>1.1617681111111109</v>
      </c>
    </row>
    <row r="50" spans="8:12" x14ac:dyDescent="0.25">
      <c r="H50" s="54" t="s">
        <v>84</v>
      </c>
      <c r="I50" s="55">
        <f>IFERROR(VLOOKUP(H50,'IND DESGAT DIWA II-III'!$A$43:$AB$200,28,0),0)</f>
        <v>1.6757055555555576</v>
      </c>
      <c r="K50" s="54" t="s">
        <v>172</v>
      </c>
      <c r="L50" s="55">
        <f>IFERROR(VLOOKUP(K50,'IND DESGAT DIWA II-III'!$A$43:$AB$200,28,0),0)</f>
        <v>1.0720347777777774</v>
      </c>
    </row>
    <row r="51" spans="8:12" x14ac:dyDescent="0.25">
      <c r="H51" s="54" t="s">
        <v>93</v>
      </c>
      <c r="I51" s="55">
        <f>IFERROR(VLOOKUP(H51,'IND DESGAT DIWA II-III'!$A$43:$AB$200,28,0),0)</f>
        <v>1.6564222222222242</v>
      </c>
      <c r="K51" s="54" t="s">
        <v>166</v>
      </c>
      <c r="L51" s="55">
        <f>IFERROR(VLOOKUP(K51,'IND DESGAT DIWA II-III'!$A$43:$AB$200,28,0),0)</f>
        <v>1.0170555555555549</v>
      </c>
    </row>
    <row r="52" spans="8:12" ht="15.75" thickBot="1" x14ac:dyDescent="0.3">
      <c r="H52" s="54" t="s">
        <v>71</v>
      </c>
      <c r="I52" s="55">
        <f>IFERROR(VLOOKUP(H52,'IND DESGAT DIWA II-III'!$A$43:$AB$200,28,0),0)</f>
        <v>1.6385611111111131</v>
      </c>
      <c r="K52" s="56" t="s">
        <v>165</v>
      </c>
      <c r="L52" s="57">
        <f>IFERROR(VLOOKUP(K52,'IND DESGAT DIWA II-III'!$A$43:$AB$200,28,0),0)</f>
        <v>0.99646666666666639</v>
      </c>
    </row>
    <row r="53" spans="8:12" x14ac:dyDescent="0.25">
      <c r="H53" s="54" t="s">
        <v>114</v>
      </c>
      <c r="I53" s="55">
        <f>IFERROR(VLOOKUP(H53,'IND DESGAT DIWA II-III'!$A$43:$AB$200,28,0),0)</f>
        <v>1.628661111111112</v>
      </c>
    </row>
    <row r="54" spans="8:12" x14ac:dyDescent="0.25">
      <c r="H54" s="54" t="s">
        <v>108</v>
      </c>
      <c r="I54" s="55">
        <f>IFERROR(VLOOKUP(H54,'IND DESGAT DIWA II-III'!$A$43:$AB$200,28,0),0)</f>
        <v>1.6120000000000019</v>
      </c>
    </row>
    <row r="55" spans="8:12" x14ac:dyDescent="0.25">
      <c r="H55" s="54" t="s">
        <v>97</v>
      </c>
      <c r="I55" s="55">
        <f>IFERROR(VLOOKUP(H55,'IND DESGAT DIWA II-III'!$A$43:$AB$200,28,0),0)</f>
        <v>1.6002166666666684</v>
      </c>
    </row>
    <row r="56" spans="8:12" x14ac:dyDescent="0.25">
      <c r="H56" s="54" t="s">
        <v>88</v>
      </c>
      <c r="I56" s="55">
        <f>IFERROR(VLOOKUP(H56,'IND DESGAT DIWA II-III'!$A$43:$AB$200,28,0),0)</f>
        <v>1.5975277777777794</v>
      </c>
    </row>
    <row r="57" spans="8:12" x14ac:dyDescent="0.25">
      <c r="H57" s="54" t="s">
        <v>89</v>
      </c>
      <c r="I57" s="55">
        <f>IFERROR(VLOOKUP(H57,'IND DESGAT DIWA II-III'!$A$43:$AB$200,28,0),0)</f>
        <v>1.5767722222222231</v>
      </c>
    </row>
    <row r="58" spans="8:12" x14ac:dyDescent="0.25">
      <c r="H58" s="54" t="s">
        <v>132</v>
      </c>
      <c r="I58" s="55">
        <f>IFERROR(VLOOKUP(H58,'IND DESGAT DIWA II-III'!$A$43:$AB$200,28,0),0)</f>
        <v>1.570594444444446</v>
      </c>
    </row>
    <row r="59" spans="8:12" x14ac:dyDescent="0.25">
      <c r="H59" s="54" t="s">
        <v>99</v>
      </c>
      <c r="I59" s="55">
        <f>IFERROR(VLOOKUP(H59,'IND DESGAT DIWA II-III'!$A$43:$AB$200,28,0),0)</f>
        <v>1.5561888888888906</v>
      </c>
    </row>
    <row r="60" spans="8:12" x14ac:dyDescent="0.25">
      <c r="H60" s="54" t="s">
        <v>123</v>
      </c>
      <c r="I60" s="55">
        <f>IFERROR(VLOOKUP(H60,'IND DESGAT DIWA II-III'!$A$43:$AB$200,28,0),0)</f>
        <v>1.5507888888888897</v>
      </c>
    </row>
    <row r="61" spans="8:12" x14ac:dyDescent="0.25">
      <c r="H61" s="54" t="s">
        <v>124</v>
      </c>
      <c r="I61" s="55">
        <f>IFERROR(VLOOKUP(H61,'IND DESGAT DIWA II-III'!$A$43:$AB$200,28,0),0)</f>
        <v>1.5347125555555576</v>
      </c>
    </row>
    <row r="62" spans="8:12" x14ac:dyDescent="0.25">
      <c r="H62" s="54" t="s">
        <v>96</v>
      </c>
      <c r="I62" s="55">
        <f>IFERROR(VLOOKUP(H62,'IND DESGAT DIWA II-III'!$A$43:$AB$200,28,0),0)</f>
        <v>1.5334444444444462</v>
      </c>
    </row>
    <row r="63" spans="8:12" x14ac:dyDescent="0.25">
      <c r="H63" s="54" t="s">
        <v>100</v>
      </c>
      <c r="I63" s="55">
        <f>IFERROR(VLOOKUP(H63,'IND DESGAT DIWA II-III'!$A$43:$AB$200,28,0),0)</f>
        <v>1.5152111111111131</v>
      </c>
    </row>
    <row r="64" spans="8:12" x14ac:dyDescent="0.25">
      <c r="H64" s="54" t="s">
        <v>129</v>
      </c>
      <c r="I64" s="55">
        <f>IFERROR(VLOOKUP(H64,'IND DESGAT DIWA II-III'!$A$43:$AB$200,28,0),0)</f>
        <v>1.5038458888888904</v>
      </c>
    </row>
    <row r="65" spans="8:9" x14ac:dyDescent="0.25">
      <c r="H65" s="54" t="s">
        <v>125</v>
      </c>
      <c r="I65" s="55">
        <f>IFERROR(VLOOKUP(H65,'IND DESGAT DIWA II-III'!$A$43:$AB$200,28,0),0)</f>
        <v>1.4860055555555569</v>
      </c>
    </row>
    <row r="66" spans="8:9" x14ac:dyDescent="0.25">
      <c r="H66" s="54" t="s">
        <v>105</v>
      </c>
      <c r="I66" s="55">
        <f>IFERROR(VLOOKUP(H66,'IND DESGAT DIWA II-III'!$A$43:$AB$200,28,0),0)</f>
        <v>1.464805555555557</v>
      </c>
    </row>
    <row r="67" spans="8:9" x14ac:dyDescent="0.25">
      <c r="H67" s="54" t="s">
        <v>82</v>
      </c>
      <c r="I67" s="55">
        <f>IFERROR(VLOOKUP(H67,'IND DESGAT DIWA II-III'!$A$43:$AB$200,28,0),0)</f>
        <v>1.463338888888891</v>
      </c>
    </row>
    <row r="68" spans="8:9" x14ac:dyDescent="0.25">
      <c r="H68" s="54" t="s">
        <v>111</v>
      </c>
      <c r="I68" s="55">
        <f>IFERROR(VLOOKUP(H68,'IND DESGAT DIWA II-III'!$A$43:$AB$200,28,0),0)</f>
        <v>1.4234777777777794</v>
      </c>
    </row>
    <row r="69" spans="8:9" x14ac:dyDescent="0.25">
      <c r="H69" s="54" t="s">
        <v>104</v>
      </c>
      <c r="I69" s="55">
        <f>IFERROR(VLOOKUP(H69,'IND DESGAT DIWA II-III'!$A$43:$AB$200,28,0),0)</f>
        <v>1.4078888888888907</v>
      </c>
    </row>
    <row r="70" spans="8:9" x14ac:dyDescent="0.25">
      <c r="H70" s="54" t="s">
        <v>65</v>
      </c>
      <c r="I70" s="55">
        <f>IFERROR(VLOOKUP(H70,'IND DESGAT DIWA II-III'!$A$43:$AB$200,28,0),0)</f>
        <v>1.3969888888888908</v>
      </c>
    </row>
    <row r="71" spans="8:9" x14ac:dyDescent="0.25">
      <c r="H71" s="54" t="s">
        <v>101</v>
      </c>
      <c r="I71" s="55">
        <f>IFERROR(VLOOKUP(H71,'IND DESGAT DIWA II-III'!$A$43:$AB$200,28,0),0)</f>
        <v>1.3033833333333344</v>
      </c>
    </row>
    <row r="72" spans="8:9" x14ac:dyDescent="0.25">
      <c r="H72" s="54" t="s">
        <v>109</v>
      </c>
      <c r="I72" s="55">
        <f>IFERROR(VLOOKUP(H72,'IND DESGAT DIWA II-III'!$A$43:$AB$200,28,0),0)</f>
        <v>1.3007468888888907</v>
      </c>
    </row>
    <row r="73" spans="8:9" x14ac:dyDescent="0.25">
      <c r="H73" s="54" t="s">
        <v>103</v>
      </c>
      <c r="I73" s="55">
        <f>IFERROR(VLOOKUP(H73,'IND DESGAT DIWA II-III'!$A$43:$AB$200,28,0),0)</f>
        <v>1.2586833333333336</v>
      </c>
    </row>
    <row r="74" spans="8:9" x14ac:dyDescent="0.25">
      <c r="H74" s="54" t="s">
        <v>74</v>
      </c>
      <c r="I74" s="55">
        <f>IFERROR(VLOOKUP(H74,'IND DESGAT DIWA II-III'!$A$43:$AB$200,28,0),0)</f>
        <v>1.0804833333333337</v>
      </c>
    </row>
    <row r="75" spans="8:9" ht="15.75" thickBot="1" x14ac:dyDescent="0.3">
      <c r="H75" s="56" t="s">
        <v>126</v>
      </c>
      <c r="I75" s="57">
        <f>IFERROR(VLOOKUP(H75,'IND DESGAT DIWA II-III'!$A$43:$AB$200,28,0),0)</f>
        <v>0.98736111111111124</v>
      </c>
    </row>
  </sheetData>
  <sheetProtection selectLockedCells="1" selectUnlockedCells="1"/>
  <autoFilter ref="B5:C5">
    <sortState ref="B6:C35">
      <sortCondition descending="1" ref="C5"/>
    </sortState>
  </autoFilter>
  <sortState ref="H6:I75">
    <sortCondition descending="1" ref="H5"/>
  </sortState>
  <mergeCells count="7">
    <mergeCell ref="S6:V9"/>
    <mergeCell ref="B2:O2"/>
    <mergeCell ref="B4:C4"/>
    <mergeCell ref="E4:F4"/>
    <mergeCell ref="H4:I4"/>
    <mergeCell ref="K4:L4"/>
    <mergeCell ref="N4:O4"/>
  </mergeCells>
  <conditionalFormatting sqref="F6:F11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6:I75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6:L52">
    <cfRule type="colorScale" priority="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6:C35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6:O24">
    <cfRule type="colorScale" priority="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K180"/>
  <sheetViews>
    <sheetView workbookViewId="0">
      <selection activeCell="B9" sqref="B9:J9"/>
    </sheetView>
  </sheetViews>
  <sheetFormatPr baseColWidth="10" defaultRowHeight="15" x14ac:dyDescent="0.25"/>
  <cols>
    <col min="1" max="16384" width="11.42578125" style="2"/>
  </cols>
  <sheetData>
    <row r="5" spans="2:11" x14ac:dyDescent="0.25">
      <c r="E5" s="160" t="s">
        <v>320</v>
      </c>
      <c r="F5" s="160"/>
      <c r="G5" s="160"/>
      <c r="H5" s="160"/>
      <c r="I5" s="160"/>
      <c r="J5" s="160"/>
    </row>
    <row r="6" spans="2:11" x14ac:dyDescent="0.25">
      <c r="D6" s="151">
        <v>2</v>
      </c>
      <c r="E6" s="151">
        <v>300</v>
      </c>
      <c r="F6" s="151">
        <v>150</v>
      </c>
      <c r="G6" s="151">
        <v>15</v>
      </c>
      <c r="H6" s="151">
        <v>10</v>
      </c>
      <c r="I6" s="151">
        <v>45</v>
      </c>
      <c r="J6" s="151">
        <v>30</v>
      </c>
      <c r="K6" s="2" t="s">
        <v>319</v>
      </c>
    </row>
    <row r="7" spans="2:11" x14ac:dyDescent="0.25">
      <c r="D7" s="152">
        <v>3</v>
      </c>
      <c r="E7" s="152">
        <v>350</v>
      </c>
      <c r="F7" s="152">
        <v>200</v>
      </c>
      <c r="G7" s="152">
        <v>20</v>
      </c>
      <c r="H7" s="152">
        <v>30</v>
      </c>
      <c r="I7" s="152">
        <v>60</v>
      </c>
      <c r="J7" s="152">
        <v>45</v>
      </c>
      <c r="K7" s="2" t="s">
        <v>318</v>
      </c>
    </row>
    <row r="8" spans="2:11" ht="15.75" thickBot="1" x14ac:dyDescent="0.3">
      <c r="D8" s="153">
        <v>0</v>
      </c>
      <c r="E8" s="153">
        <v>0</v>
      </c>
      <c r="F8" s="153">
        <v>0</v>
      </c>
      <c r="G8" s="153">
        <v>0</v>
      </c>
      <c r="H8" s="153">
        <v>0</v>
      </c>
      <c r="I8" s="153">
        <v>0</v>
      </c>
      <c r="J8" s="153">
        <v>0</v>
      </c>
      <c r="K8" s="2" t="s">
        <v>317</v>
      </c>
    </row>
    <row r="9" spans="2:11" x14ac:dyDescent="0.25">
      <c r="B9" s="154" t="s">
        <v>321</v>
      </c>
      <c r="C9" s="154" t="s">
        <v>314</v>
      </c>
      <c r="D9" s="155" t="s">
        <v>315</v>
      </c>
      <c r="E9" s="155" t="s">
        <v>191</v>
      </c>
      <c r="F9" s="155" t="s">
        <v>194</v>
      </c>
      <c r="G9" s="155" t="s">
        <v>196</v>
      </c>
      <c r="H9" s="155" t="s">
        <v>202</v>
      </c>
      <c r="I9" s="155" t="s">
        <v>316</v>
      </c>
      <c r="J9" s="155" t="s">
        <v>200</v>
      </c>
    </row>
    <row r="10" spans="2:11" x14ac:dyDescent="0.25">
      <c r="B10" s="153" t="s">
        <v>253</v>
      </c>
      <c r="C10" s="153" t="s">
        <v>27</v>
      </c>
      <c r="D10" s="153">
        <f>VLOOKUP(C10,'td cajas'!$A$4:$H$181,2,FALSE)</f>
        <v>0.37</v>
      </c>
      <c r="E10" s="153">
        <f>VLOOKUP(C10,'td cajas'!$A$4:$H$181,3,FALSE)</f>
        <v>38</v>
      </c>
      <c r="F10" s="153">
        <f>VLOOKUP(C10,'td cajas'!$A$4:$H$181,4,FALSE)</f>
        <v>73</v>
      </c>
      <c r="G10" s="153">
        <f>VLOOKUP(C10,'td cajas'!$A$4:$H$181,5,FALSE)</f>
        <v>4</v>
      </c>
      <c r="H10" s="153">
        <f>VLOOKUP(C10,'td cajas'!$A$4:$H$181,6,FALSE)</f>
        <v>0</v>
      </c>
      <c r="I10" s="153">
        <f>VLOOKUP(C10,'td cajas'!$A$4:$H$181,7,FALSE)</f>
        <v>9</v>
      </c>
      <c r="J10" s="153">
        <f>VLOOKUP(C10,'td cajas'!$A$4:$H$181,8,FALSE)</f>
        <v>5</v>
      </c>
    </row>
    <row r="11" spans="2:11" x14ac:dyDescent="0.25">
      <c r="B11" s="153" t="s">
        <v>253</v>
      </c>
      <c r="C11" s="153" t="s">
        <v>30</v>
      </c>
      <c r="D11" s="153">
        <f>VLOOKUP(C11,'td cajas'!$A$4:$H$181,2,FALSE)</f>
        <v>0.41</v>
      </c>
      <c r="E11" s="153">
        <f>VLOOKUP(C11,'td cajas'!$A$4:$H$181,3,FALSE)</f>
        <v>111</v>
      </c>
      <c r="F11" s="153">
        <f>VLOOKUP(C11,'td cajas'!$A$4:$H$181,4,FALSE)</f>
        <v>78</v>
      </c>
      <c r="G11" s="153">
        <f>VLOOKUP(C11,'td cajas'!$A$4:$H$181,5,FALSE)</f>
        <v>4</v>
      </c>
      <c r="H11" s="153">
        <f>VLOOKUP(C11,'td cajas'!$A$4:$H$181,6,FALSE)</f>
        <v>0</v>
      </c>
      <c r="I11" s="153">
        <f>VLOOKUP(C11,'td cajas'!$A$4:$H$181,7,FALSE)</f>
        <v>13</v>
      </c>
      <c r="J11" s="153">
        <f>VLOOKUP(C11,'td cajas'!$A$4:$H$181,8,FALSE)</f>
        <v>13</v>
      </c>
    </row>
    <row r="12" spans="2:11" x14ac:dyDescent="0.25">
      <c r="B12" s="153" t="s">
        <v>253</v>
      </c>
      <c r="C12" s="153" t="s">
        <v>31</v>
      </c>
      <c r="D12" s="153">
        <f>VLOOKUP(C12,'td cajas'!$A$4:$H$181,2,FALSE)</f>
        <v>0.44</v>
      </c>
      <c r="E12" s="153">
        <f>VLOOKUP(C12,'td cajas'!$A$4:$H$181,3,FALSE)</f>
        <v>77</v>
      </c>
      <c r="F12" s="153">
        <f>VLOOKUP(C12,'td cajas'!$A$4:$H$181,4,FALSE)</f>
        <v>73</v>
      </c>
      <c r="G12" s="153">
        <f>VLOOKUP(C12,'td cajas'!$A$4:$H$181,5,FALSE)</f>
        <v>27</v>
      </c>
      <c r="H12" s="153">
        <f>VLOOKUP(C12,'td cajas'!$A$4:$H$181,6,FALSE)</f>
        <v>0</v>
      </c>
      <c r="I12" s="153">
        <f>VLOOKUP(C12,'td cajas'!$A$4:$H$181,7,FALSE)</f>
        <v>27</v>
      </c>
      <c r="J12" s="153">
        <f>VLOOKUP(C12,'td cajas'!$A$4:$H$181,8,FALSE)</f>
        <v>5</v>
      </c>
    </row>
    <row r="13" spans="2:11" x14ac:dyDescent="0.25">
      <c r="B13" s="153" t="s">
        <v>253</v>
      </c>
      <c r="C13" s="153" t="s">
        <v>32</v>
      </c>
      <c r="D13" s="153">
        <f>VLOOKUP(C13,'td cajas'!$A$4:$H$181,2,FALSE)</f>
        <v>0.39</v>
      </c>
      <c r="E13" s="153">
        <f>VLOOKUP(C13,'td cajas'!$A$4:$H$181,3,FALSE)</f>
        <v>77</v>
      </c>
      <c r="F13" s="153">
        <f>VLOOKUP(C13,'td cajas'!$A$4:$H$181,4,FALSE)</f>
        <v>68</v>
      </c>
      <c r="G13" s="153">
        <f>VLOOKUP(C13,'td cajas'!$A$4:$H$181,5,FALSE)</f>
        <v>5</v>
      </c>
      <c r="H13" s="153">
        <f>VLOOKUP(C13,'td cajas'!$A$4:$H$181,6,FALSE)</f>
        <v>0</v>
      </c>
      <c r="I13" s="153">
        <f>VLOOKUP(C13,'td cajas'!$A$4:$H$181,7,FALSE)</f>
        <v>22</v>
      </c>
      <c r="J13" s="153">
        <f>VLOOKUP(C13,'td cajas'!$A$4:$H$181,8,FALSE)</f>
        <v>9</v>
      </c>
    </row>
    <row r="14" spans="2:11" x14ac:dyDescent="0.25">
      <c r="B14" s="153" t="s">
        <v>253</v>
      </c>
      <c r="C14" s="153" t="s">
        <v>33</v>
      </c>
      <c r="D14" s="153">
        <f>VLOOKUP(C14,'td cajas'!$A$4:$H$181,2,FALSE)</f>
        <v>0.09</v>
      </c>
      <c r="E14" s="153">
        <f>VLOOKUP(C14,'td cajas'!$A$4:$H$181,3,FALSE)</f>
        <v>53</v>
      </c>
      <c r="F14" s="153">
        <f>VLOOKUP(C14,'td cajas'!$A$4:$H$181,4,FALSE)</f>
        <v>48</v>
      </c>
      <c r="G14" s="153">
        <f>VLOOKUP(C14,'td cajas'!$A$4:$H$181,5,FALSE)</f>
        <v>4</v>
      </c>
      <c r="H14" s="153">
        <f>VLOOKUP(C14,'td cajas'!$A$4:$H$181,6,FALSE)</f>
        <v>0</v>
      </c>
      <c r="I14" s="153">
        <f>VLOOKUP(C14,'td cajas'!$A$4:$H$181,7,FALSE)</f>
        <v>27</v>
      </c>
      <c r="J14" s="153">
        <f>VLOOKUP(C14,'td cajas'!$A$4:$H$181,8,FALSE)</f>
        <v>7</v>
      </c>
    </row>
    <row r="15" spans="2:11" x14ac:dyDescent="0.25">
      <c r="B15" s="153" t="s">
        <v>253</v>
      </c>
      <c r="C15" s="153" t="s">
        <v>34</v>
      </c>
      <c r="D15" s="153">
        <f>VLOOKUP(C15,'td cajas'!$A$4:$H$181,2,FALSE)</f>
        <v>0.49</v>
      </c>
      <c r="E15" s="153">
        <f>VLOOKUP(C15,'td cajas'!$A$4:$H$181,3,FALSE)</f>
        <v>155</v>
      </c>
      <c r="F15" s="153">
        <f>VLOOKUP(C15,'td cajas'!$A$4:$H$181,4,FALSE)</f>
        <v>93</v>
      </c>
      <c r="G15" s="153">
        <f>VLOOKUP(C15,'td cajas'!$A$4:$H$181,5,FALSE)</f>
        <v>10</v>
      </c>
      <c r="H15" s="153">
        <f>VLOOKUP(C15,'td cajas'!$A$4:$H$181,6,FALSE)</f>
        <v>0</v>
      </c>
      <c r="I15" s="153">
        <f>VLOOKUP(C15,'td cajas'!$A$4:$H$181,7,FALSE)</f>
        <v>29</v>
      </c>
      <c r="J15" s="153">
        <f>VLOOKUP(C15,'td cajas'!$A$4:$H$181,8,FALSE)</f>
        <v>10</v>
      </c>
    </row>
    <row r="16" spans="2:11" x14ac:dyDescent="0.25">
      <c r="B16" s="153" t="s">
        <v>253</v>
      </c>
      <c r="C16" s="153" t="s">
        <v>35</v>
      </c>
      <c r="D16" s="153">
        <f>VLOOKUP(C16,'td cajas'!$A$4:$H$181,2,FALSE)</f>
        <v>0.36</v>
      </c>
      <c r="E16" s="153">
        <f>VLOOKUP(C16,'td cajas'!$A$4:$H$181,3,FALSE)</f>
        <v>58</v>
      </c>
      <c r="F16" s="153">
        <f>VLOOKUP(C16,'td cajas'!$A$4:$H$181,4,FALSE)</f>
        <v>74</v>
      </c>
      <c r="G16" s="153">
        <f>VLOOKUP(C16,'td cajas'!$A$4:$H$181,5,FALSE)</f>
        <v>12</v>
      </c>
      <c r="H16" s="153">
        <f>VLOOKUP(C16,'td cajas'!$A$4:$H$181,6,FALSE)</f>
        <v>0</v>
      </c>
      <c r="I16" s="153">
        <f>VLOOKUP(C16,'td cajas'!$A$4:$H$181,7,FALSE)</f>
        <v>10</v>
      </c>
      <c r="J16" s="153">
        <f>VLOOKUP(C16,'td cajas'!$A$4:$H$181,8,FALSE)</f>
        <v>6</v>
      </c>
    </row>
    <row r="17" spans="2:10" x14ac:dyDescent="0.25">
      <c r="B17" s="153" t="s">
        <v>253</v>
      </c>
      <c r="C17" s="153" t="s">
        <v>36</v>
      </c>
      <c r="D17" s="153">
        <f>VLOOKUP(C17,'td cajas'!$A$4:$H$181,2,FALSE)</f>
        <v>0.96</v>
      </c>
      <c r="E17" s="153">
        <f>VLOOKUP(C17,'td cajas'!$A$4:$H$181,3,FALSE)</f>
        <v>121</v>
      </c>
      <c r="F17" s="153">
        <f>VLOOKUP(C17,'td cajas'!$A$4:$H$181,4,FALSE)</f>
        <v>93</v>
      </c>
      <c r="G17" s="153">
        <f>VLOOKUP(C17,'td cajas'!$A$4:$H$181,5,FALSE)</f>
        <v>9</v>
      </c>
      <c r="H17" s="153">
        <f>VLOOKUP(C17,'td cajas'!$A$4:$H$181,6,FALSE)</f>
        <v>0</v>
      </c>
      <c r="I17" s="153">
        <f>VLOOKUP(C17,'td cajas'!$A$4:$H$181,7,FALSE)</f>
        <v>10</v>
      </c>
      <c r="J17" s="153">
        <f>VLOOKUP(C17,'td cajas'!$A$4:$H$181,8,FALSE)</f>
        <v>13</v>
      </c>
    </row>
    <row r="18" spans="2:10" x14ac:dyDescent="0.25">
      <c r="B18" s="153" t="s">
        <v>253</v>
      </c>
      <c r="C18" s="153" t="s">
        <v>37</v>
      </c>
      <c r="D18" s="153">
        <f>VLOOKUP(C18,'td cajas'!$A$4:$H$181,2,FALSE)</f>
        <v>2.52</v>
      </c>
      <c r="E18" s="153">
        <f>VLOOKUP(C18,'td cajas'!$A$4:$H$181,3,FALSE)</f>
        <v>50</v>
      </c>
      <c r="F18" s="153">
        <f>VLOOKUP(C18,'td cajas'!$A$4:$H$181,4,FALSE)</f>
        <v>53</v>
      </c>
      <c r="G18" s="153">
        <f>VLOOKUP(C18,'td cajas'!$A$4:$H$181,5,FALSE)</f>
        <v>3</v>
      </c>
      <c r="H18" s="153">
        <f>VLOOKUP(C18,'td cajas'!$A$4:$H$181,6,FALSE)</f>
        <v>0</v>
      </c>
      <c r="I18" s="153">
        <f>VLOOKUP(C18,'td cajas'!$A$4:$H$181,7,FALSE)</f>
        <v>12</v>
      </c>
      <c r="J18" s="153">
        <f>VLOOKUP(C18,'td cajas'!$A$4:$H$181,8,FALSE)</f>
        <v>5</v>
      </c>
    </row>
    <row r="19" spans="2:10" x14ac:dyDescent="0.25">
      <c r="B19" s="153" t="s">
        <v>253</v>
      </c>
      <c r="C19" s="153" t="s">
        <v>38</v>
      </c>
      <c r="D19" s="153">
        <f>VLOOKUP(C19,'td cajas'!$A$4:$H$181,2,FALSE)</f>
        <v>1.05</v>
      </c>
      <c r="E19" s="153">
        <f>VLOOKUP(C19,'td cajas'!$A$4:$H$181,3,FALSE)</f>
        <v>86</v>
      </c>
      <c r="F19" s="153">
        <f>VLOOKUP(C19,'td cajas'!$A$4:$H$181,4,FALSE)</f>
        <v>74</v>
      </c>
      <c r="G19" s="153">
        <f>VLOOKUP(C19,'td cajas'!$A$4:$H$181,5,FALSE)</f>
        <v>65</v>
      </c>
      <c r="H19" s="153">
        <f>VLOOKUP(C19,'td cajas'!$A$4:$H$181,6,FALSE)</f>
        <v>0</v>
      </c>
      <c r="I19" s="153">
        <f>VLOOKUP(C19,'td cajas'!$A$4:$H$181,7,FALSE)</f>
        <v>11</v>
      </c>
      <c r="J19" s="153">
        <f>VLOOKUP(C19,'td cajas'!$A$4:$H$181,8,FALSE)</f>
        <v>6</v>
      </c>
    </row>
    <row r="20" spans="2:10" x14ac:dyDescent="0.25">
      <c r="B20" s="153" t="s">
        <v>253</v>
      </c>
      <c r="C20" s="153" t="s">
        <v>39</v>
      </c>
      <c r="D20" s="153">
        <f>VLOOKUP(C20,'td cajas'!$A$4:$H$181,2,FALSE)</f>
        <v>0.56999999999999995</v>
      </c>
      <c r="E20" s="153">
        <f>VLOOKUP(C20,'td cajas'!$A$4:$H$181,3,FALSE)</f>
        <v>87</v>
      </c>
      <c r="F20" s="153">
        <f>VLOOKUP(C20,'td cajas'!$A$4:$H$181,4,FALSE)</f>
        <v>62</v>
      </c>
      <c r="G20" s="153">
        <f>VLOOKUP(C20,'td cajas'!$A$4:$H$181,5,FALSE)</f>
        <v>80</v>
      </c>
      <c r="H20" s="153">
        <f>VLOOKUP(C20,'td cajas'!$A$4:$H$181,6,FALSE)</f>
        <v>0</v>
      </c>
      <c r="I20" s="153">
        <f>VLOOKUP(C20,'td cajas'!$A$4:$H$181,7,FALSE)</f>
        <v>21</v>
      </c>
      <c r="J20" s="153">
        <f>VLOOKUP(C20,'td cajas'!$A$4:$H$181,8,FALSE)</f>
        <v>7</v>
      </c>
    </row>
    <row r="21" spans="2:10" x14ac:dyDescent="0.25">
      <c r="B21" s="153" t="s">
        <v>253</v>
      </c>
      <c r="C21" s="153" t="s">
        <v>40</v>
      </c>
      <c r="D21" s="153">
        <f>VLOOKUP(C21,'td cajas'!$A$4:$H$181,2,FALSE)</f>
        <v>0.15</v>
      </c>
      <c r="E21" s="153">
        <f>VLOOKUP(C21,'td cajas'!$A$4:$H$181,3,FALSE)</f>
        <v>281</v>
      </c>
      <c r="F21" s="153">
        <f>VLOOKUP(C21,'td cajas'!$A$4:$H$181,4,FALSE)</f>
        <v>85</v>
      </c>
      <c r="G21" s="153">
        <f>VLOOKUP(C21,'td cajas'!$A$4:$H$181,5,FALSE)</f>
        <v>2</v>
      </c>
      <c r="H21" s="153">
        <f>VLOOKUP(C21,'td cajas'!$A$4:$H$181,6,FALSE)</f>
        <v>0</v>
      </c>
      <c r="I21" s="153">
        <f>VLOOKUP(C21,'td cajas'!$A$4:$H$181,7,FALSE)</f>
        <v>11</v>
      </c>
      <c r="J21" s="153">
        <f>VLOOKUP(C21,'td cajas'!$A$4:$H$181,8,FALSE)</f>
        <v>19</v>
      </c>
    </row>
    <row r="22" spans="2:10" x14ac:dyDescent="0.25">
      <c r="B22" s="153" t="s">
        <v>253</v>
      </c>
      <c r="C22" s="153" t="s">
        <v>41</v>
      </c>
      <c r="D22" s="153">
        <f>VLOOKUP(C22,'td cajas'!$A$4:$H$181,2,FALSE)</f>
        <v>0.4</v>
      </c>
      <c r="E22" s="153">
        <f>VLOOKUP(C22,'td cajas'!$A$4:$H$181,3,FALSE)</f>
        <v>103</v>
      </c>
      <c r="F22" s="153">
        <f>VLOOKUP(C22,'td cajas'!$A$4:$H$181,4,FALSE)</f>
        <v>312</v>
      </c>
      <c r="G22" s="153">
        <f>VLOOKUP(C22,'td cajas'!$A$4:$H$181,5,FALSE)</f>
        <v>10</v>
      </c>
      <c r="H22" s="153">
        <f>VLOOKUP(C22,'td cajas'!$A$4:$H$181,6,FALSE)</f>
        <v>1</v>
      </c>
      <c r="I22" s="153">
        <f>VLOOKUP(C22,'td cajas'!$A$4:$H$181,7,FALSE)</f>
        <v>16</v>
      </c>
      <c r="J22" s="153">
        <f>VLOOKUP(C22,'td cajas'!$A$4:$H$181,8,FALSE)</f>
        <v>10</v>
      </c>
    </row>
    <row r="23" spans="2:10" x14ac:dyDescent="0.25">
      <c r="B23" s="153" t="s">
        <v>253</v>
      </c>
      <c r="C23" s="153" t="s">
        <v>42</v>
      </c>
      <c r="D23" s="153">
        <f>VLOOKUP(C23,'td cajas'!$A$4:$H$181,2,FALSE)</f>
        <v>0.21</v>
      </c>
      <c r="E23" s="153">
        <f>VLOOKUP(C23,'td cajas'!$A$4:$H$181,3,FALSE)</f>
        <v>42</v>
      </c>
      <c r="F23" s="153">
        <f>VLOOKUP(C23,'td cajas'!$A$4:$H$181,4,FALSE)</f>
        <v>62</v>
      </c>
      <c r="G23" s="153">
        <f>VLOOKUP(C23,'td cajas'!$A$4:$H$181,5,FALSE)</f>
        <v>3</v>
      </c>
      <c r="H23" s="153">
        <f>VLOOKUP(C23,'td cajas'!$A$4:$H$181,6,FALSE)</f>
        <v>0</v>
      </c>
      <c r="I23" s="153">
        <f>VLOOKUP(C23,'td cajas'!$A$4:$H$181,7,FALSE)</f>
        <v>6</v>
      </c>
      <c r="J23" s="153">
        <f>VLOOKUP(C23,'td cajas'!$A$4:$H$181,8,FALSE)</f>
        <v>3</v>
      </c>
    </row>
    <row r="24" spans="2:10" x14ac:dyDescent="0.25">
      <c r="B24" s="153" t="s">
        <v>253</v>
      </c>
      <c r="C24" s="153" t="s">
        <v>43</v>
      </c>
      <c r="D24" s="153">
        <f>VLOOKUP(C24,'td cajas'!$A$4:$H$181,2,FALSE)</f>
        <v>7.0000000000000007E-2</v>
      </c>
      <c r="E24" s="153">
        <f>VLOOKUP(C24,'td cajas'!$A$4:$H$181,3,FALSE)</f>
        <v>82</v>
      </c>
      <c r="F24" s="153">
        <f>VLOOKUP(C24,'td cajas'!$A$4:$H$181,4,FALSE)</f>
        <v>200</v>
      </c>
      <c r="G24" s="153">
        <f>VLOOKUP(C24,'td cajas'!$A$4:$H$181,5,FALSE)</f>
        <v>28</v>
      </c>
      <c r="H24" s="153">
        <f>VLOOKUP(C24,'td cajas'!$A$4:$H$181,6,FALSE)</f>
        <v>1</v>
      </c>
      <c r="I24" s="153">
        <f>VLOOKUP(C24,'td cajas'!$A$4:$H$181,7,FALSE)</f>
        <v>61</v>
      </c>
      <c r="J24" s="153">
        <f>VLOOKUP(C24,'td cajas'!$A$4:$H$181,8,FALSE)</f>
        <v>6</v>
      </c>
    </row>
    <row r="25" spans="2:10" x14ac:dyDescent="0.25">
      <c r="B25" s="153" t="s">
        <v>253</v>
      </c>
      <c r="C25" s="153" t="s">
        <v>44</v>
      </c>
      <c r="D25" s="153">
        <f>VLOOKUP(C25,'td cajas'!$A$4:$H$181,2,FALSE)</f>
        <v>0.85</v>
      </c>
      <c r="E25" s="153">
        <f>VLOOKUP(C25,'td cajas'!$A$4:$H$181,3,FALSE)</f>
        <v>16</v>
      </c>
      <c r="F25" s="153">
        <f>VLOOKUP(C25,'td cajas'!$A$4:$H$181,4,FALSE)</f>
        <v>22</v>
      </c>
      <c r="G25" s="153">
        <f>VLOOKUP(C25,'td cajas'!$A$4:$H$181,5,FALSE)</f>
        <v>3</v>
      </c>
      <c r="H25" s="153">
        <f>VLOOKUP(C25,'td cajas'!$A$4:$H$181,6,FALSE)</f>
        <v>0</v>
      </c>
      <c r="I25" s="153">
        <f>VLOOKUP(C25,'td cajas'!$A$4:$H$181,7,FALSE)</f>
        <v>8</v>
      </c>
      <c r="J25" s="153">
        <f>VLOOKUP(C25,'td cajas'!$A$4:$H$181,8,FALSE)</f>
        <v>2</v>
      </c>
    </row>
    <row r="26" spans="2:10" x14ac:dyDescent="0.25">
      <c r="B26" s="153" t="s">
        <v>253</v>
      </c>
      <c r="C26" s="153" t="s">
        <v>45</v>
      </c>
      <c r="D26" s="153">
        <f>VLOOKUP(C26,'td cajas'!$A$4:$H$181,2,FALSE)</f>
        <v>0.41</v>
      </c>
      <c r="E26" s="153">
        <f>VLOOKUP(C26,'td cajas'!$A$4:$H$181,3,FALSE)</f>
        <v>103</v>
      </c>
      <c r="F26" s="153">
        <f>VLOOKUP(C26,'td cajas'!$A$4:$H$181,4,FALSE)</f>
        <v>117</v>
      </c>
      <c r="G26" s="153">
        <f>VLOOKUP(C26,'td cajas'!$A$4:$H$181,5,FALSE)</f>
        <v>8</v>
      </c>
      <c r="H26" s="153">
        <f>VLOOKUP(C26,'td cajas'!$A$4:$H$181,6,FALSE)</f>
        <v>0</v>
      </c>
      <c r="I26" s="153">
        <f>VLOOKUP(C26,'td cajas'!$A$4:$H$181,7,FALSE)</f>
        <v>49</v>
      </c>
      <c r="J26" s="153">
        <f>VLOOKUP(C26,'td cajas'!$A$4:$H$181,8,FALSE)</f>
        <v>11</v>
      </c>
    </row>
    <row r="27" spans="2:10" x14ac:dyDescent="0.25">
      <c r="B27" s="153" t="s">
        <v>253</v>
      </c>
      <c r="C27" s="153" t="s">
        <v>46</v>
      </c>
      <c r="D27" s="153">
        <f>VLOOKUP(C27,'td cajas'!$A$4:$H$181,2,FALSE)</f>
        <v>0.27</v>
      </c>
      <c r="E27" s="153">
        <f>VLOOKUP(C27,'td cajas'!$A$4:$H$181,3,FALSE)</f>
        <v>385</v>
      </c>
      <c r="F27" s="153">
        <f>VLOOKUP(C27,'td cajas'!$A$4:$H$181,4,FALSE)</f>
        <v>94</v>
      </c>
      <c r="G27" s="153">
        <f>VLOOKUP(C27,'td cajas'!$A$4:$H$181,5,FALSE)</f>
        <v>8</v>
      </c>
      <c r="H27" s="153">
        <f>VLOOKUP(C27,'td cajas'!$A$4:$H$181,6,FALSE)</f>
        <v>0</v>
      </c>
      <c r="I27" s="153">
        <f>VLOOKUP(C27,'td cajas'!$A$4:$H$181,7,FALSE)</f>
        <v>53</v>
      </c>
      <c r="J27" s="153">
        <f>VLOOKUP(C27,'td cajas'!$A$4:$H$181,8,FALSE)</f>
        <v>23</v>
      </c>
    </row>
    <row r="28" spans="2:10" x14ac:dyDescent="0.25">
      <c r="B28" s="153" t="s">
        <v>253</v>
      </c>
      <c r="C28" s="153" t="s">
        <v>47</v>
      </c>
      <c r="D28" s="153">
        <f>VLOOKUP(C28,'td cajas'!$A$4:$H$181,2,FALSE)</f>
        <v>0.72</v>
      </c>
      <c r="E28" s="153">
        <f>VLOOKUP(C28,'td cajas'!$A$4:$H$181,3,FALSE)</f>
        <v>41</v>
      </c>
      <c r="F28" s="153">
        <f>VLOOKUP(C28,'td cajas'!$A$4:$H$181,4,FALSE)</f>
        <v>98</v>
      </c>
      <c r="G28" s="153">
        <f>VLOOKUP(C28,'td cajas'!$A$4:$H$181,5,FALSE)</f>
        <v>5</v>
      </c>
      <c r="H28" s="153">
        <f>VLOOKUP(C28,'td cajas'!$A$4:$H$181,6,FALSE)</f>
        <v>0</v>
      </c>
      <c r="I28" s="153">
        <f>VLOOKUP(C28,'td cajas'!$A$4:$H$181,7,FALSE)</f>
        <v>11</v>
      </c>
      <c r="J28" s="153">
        <f>VLOOKUP(C28,'td cajas'!$A$4:$H$181,8,FALSE)</f>
        <v>2</v>
      </c>
    </row>
    <row r="29" spans="2:10" x14ac:dyDescent="0.25">
      <c r="B29" s="153" t="s">
        <v>253</v>
      </c>
      <c r="C29" s="153" t="s">
        <v>48</v>
      </c>
      <c r="D29" s="153">
        <f>VLOOKUP(C29,'td cajas'!$A$4:$H$181,2,FALSE)</f>
        <v>0.59</v>
      </c>
      <c r="E29" s="153">
        <f>VLOOKUP(C29,'td cajas'!$A$4:$H$181,3,FALSE)</f>
        <v>106</v>
      </c>
      <c r="F29" s="153">
        <f>VLOOKUP(C29,'td cajas'!$A$4:$H$181,4,FALSE)</f>
        <v>109</v>
      </c>
      <c r="G29" s="153">
        <f>VLOOKUP(C29,'td cajas'!$A$4:$H$181,5,FALSE)</f>
        <v>13</v>
      </c>
      <c r="H29" s="153">
        <f>VLOOKUP(C29,'td cajas'!$A$4:$H$181,6,FALSE)</f>
        <v>0</v>
      </c>
      <c r="I29" s="153">
        <f>VLOOKUP(C29,'td cajas'!$A$4:$H$181,7,FALSE)</f>
        <v>15</v>
      </c>
      <c r="J29" s="153">
        <f>VLOOKUP(C29,'td cajas'!$A$4:$H$181,8,FALSE)</f>
        <v>11</v>
      </c>
    </row>
    <row r="30" spans="2:10" x14ac:dyDescent="0.25">
      <c r="B30" s="153" t="s">
        <v>253</v>
      </c>
      <c r="C30" s="153" t="s">
        <v>49</v>
      </c>
      <c r="D30" s="153">
        <f>VLOOKUP(C30,'td cajas'!$A$4:$H$181,2,FALSE)</f>
        <v>0.53</v>
      </c>
      <c r="E30" s="153">
        <f>VLOOKUP(C30,'td cajas'!$A$4:$H$181,3,FALSE)</f>
        <v>478</v>
      </c>
      <c r="F30" s="153">
        <f>VLOOKUP(C30,'td cajas'!$A$4:$H$181,4,FALSE)</f>
        <v>67</v>
      </c>
      <c r="G30" s="153">
        <f>VLOOKUP(C30,'td cajas'!$A$4:$H$181,5,FALSE)</f>
        <v>14</v>
      </c>
      <c r="H30" s="153">
        <f>VLOOKUP(C30,'td cajas'!$A$4:$H$181,6,FALSE)</f>
        <v>0</v>
      </c>
      <c r="I30" s="153">
        <f>VLOOKUP(C30,'td cajas'!$A$4:$H$181,7,FALSE)</f>
        <v>13</v>
      </c>
      <c r="J30" s="153">
        <f>VLOOKUP(C30,'td cajas'!$A$4:$H$181,8,FALSE)</f>
        <v>38</v>
      </c>
    </row>
    <row r="31" spans="2:10" x14ac:dyDescent="0.25">
      <c r="B31" s="153" t="s">
        <v>253</v>
      </c>
      <c r="C31" s="153" t="s">
        <v>50</v>
      </c>
      <c r="D31" s="153">
        <f>VLOOKUP(C31,'td cajas'!$A$4:$H$181,2,FALSE)</f>
        <v>0.4</v>
      </c>
      <c r="E31" s="153">
        <f>VLOOKUP(C31,'td cajas'!$A$4:$H$181,3,FALSE)</f>
        <v>37</v>
      </c>
      <c r="F31" s="153">
        <f>VLOOKUP(C31,'td cajas'!$A$4:$H$181,4,FALSE)</f>
        <v>48</v>
      </c>
      <c r="G31" s="153">
        <f>VLOOKUP(C31,'td cajas'!$A$4:$H$181,5,FALSE)</f>
        <v>4</v>
      </c>
      <c r="H31" s="153">
        <f>VLOOKUP(C31,'td cajas'!$A$4:$H$181,6,FALSE)</f>
        <v>0</v>
      </c>
      <c r="I31" s="153">
        <f>VLOOKUP(C31,'td cajas'!$A$4:$H$181,7,FALSE)</f>
        <v>51</v>
      </c>
      <c r="J31" s="153">
        <f>VLOOKUP(C31,'td cajas'!$A$4:$H$181,8,FALSE)</f>
        <v>3</v>
      </c>
    </row>
    <row r="32" spans="2:10" x14ac:dyDescent="0.25">
      <c r="B32" s="153" t="s">
        <v>253</v>
      </c>
      <c r="C32" s="153" t="s">
        <v>51</v>
      </c>
      <c r="D32" s="153">
        <f>VLOOKUP(C32,'td cajas'!$A$4:$H$181,2,FALSE)</f>
        <v>0.55000000000000004</v>
      </c>
      <c r="E32" s="153">
        <f>VLOOKUP(C32,'td cajas'!$A$4:$H$181,3,FALSE)</f>
        <v>60</v>
      </c>
      <c r="F32" s="153">
        <f>VLOOKUP(C32,'td cajas'!$A$4:$H$181,4,FALSE)</f>
        <v>63</v>
      </c>
      <c r="G32" s="153">
        <f>VLOOKUP(C32,'td cajas'!$A$4:$H$181,5,FALSE)</f>
        <v>11</v>
      </c>
      <c r="H32" s="153">
        <f>VLOOKUP(C32,'td cajas'!$A$4:$H$181,6,FALSE)</f>
        <v>0</v>
      </c>
      <c r="I32" s="153">
        <f>VLOOKUP(C32,'td cajas'!$A$4:$H$181,7,FALSE)</f>
        <v>55</v>
      </c>
      <c r="J32" s="153">
        <f>VLOOKUP(C32,'td cajas'!$A$4:$H$181,8,FALSE)</f>
        <v>6</v>
      </c>
    </row>
    <row r="33" spans="2:10" x14ac:dyDescent="0.25">
      <c r="B33" s="153" t="s">
        <v>253</v>
      </c>
      <c r="C33" s="153" t="s">
        <v>52</v>
      </c>
      <c r="D33" s="153">
        <f>VLOOKUP(C33,'td cajas'!$A$4:$H$181,2,FALSE)</f>
        <v>0.54</v>
      </c>
      <c r="E33" s="153">
        <f>VLOOKUP(C33,'td cajas'!$A$4:$H$181,3,FALSE)</f>
        <v>104</v>
      </c>
      <c r="F33" s="153">
        <f>VLOOKUP(C33,'td cajas'!$A$4:$H$181,4,FALSE)</f>
        <v>75</v>
      </c>
      <c r="G33" s="153">
        <f>VLOOKUP(C33,'td cajas'!$A$4:$H$181,5,FALSE)</f>
        <v>13</v>
      </c>
      <c r="H33" s="153">
        <f>VLOOKUP(C33,'td cajas'!$A$4:$H$181,6,FALSE)</f>
        <v>0</v>
      </c>
      <c r="I33" s="153">
        <f>VLOOKUP(C33,'td cajas'!$A$4:$H$181,7,FALSE)</f>
        <v>16</v>
      </c>
      <c r="J33" s="153">
        <f>VLOOKUP(C33,'td cajas'!$A$4:$H$181,8,FALSE)</f>
        <v>10</v>
      </c>
    </row>
    <row r="34" spans="2:10" x14ac:dyDescent="0.25">
      <c r="B34" s="153" t="s">
        <v>253</v>
      </c>
      <c r="C34" s="153" t="s">
        <v>53</v>
      </c>
      <c r="D34" s="153">
        <f>VLOOKUP(C34,'td cajas'!$A$4:$H$181,2,FALSE)</f>
        <v>0.62</v>
      </c>
      <c r="E34" s="153">
        <f>VLOOKUP(C34,'td cajas'!$A$4:$H$181,3,FALSE)</f>
        <v>106</v>
      </c>
      <c r="F34" s="153">
        <f>VLOOKUP(C34,'td cajas'!$A$4:$H$181,4,FALSE)</f>
        <v>70</v>
      </c>
      <c r="G34" s="153">
        <f>VLOOKUP(C34,'td cajas'!$A$4:$H$181,5,FALSE)</f>
        <v>88</v>
      </c>
      <c r="H34" s="153">
        <f>VLOOKUP(C34,'td cajas'!$A$4:$H$181,6,FALSE)</f>
        <v>0</v>
      </c>
      <c r="I34" s="153">
        <f>VLOOKUP(C34,'td cajas'!$A$4:$H$181,7,FALSE)</f>
        <v>14</v>
      </c>
      <c r="J34" s="153">
        <f>VLOOKUP(C34,'td cajas'!$A$4:$H$181,8,FALSE)</f>
        <v>9</v>
      </c>
    </row>
    <row r="35" spans="2:10" x14ac:dyDescent="0.25">
      <c r="B35" s="153" t="s">
        <v>253</v>
      </c>
      <c r="C35" s="153" t="s">
        <v>54</v>
      </c>
      <c r="D35" s="153">
        <f>VLOOKUP(C35,'td cajas'!$A$4:$H$181,2,FALSE)</f>
        <v>0.28000000000000003</v>
      </c>
      <c r="E35" s="153">
        <f>VLOOKUP(C35,'td cajas'!$A$4:$H$181,3,FALSE)</f>
        <v>31</v>
      </c>
      <c r="F35" s="153">
        <f>VLOOKUP(C35,'td cajas'!$A$4:$H$181,4,FALSE)</f>
        <v>50</v>
      </c>
      <c r="G35" s="153">
        <f>VLOOKUP(C35,'td cajas'!$A$4:$H$181,5,FALSE)</f>
        <v>6</v>
      </c>
      <c r="H35" s="153">
        <f>VLOOKUP(C35,'td cajas'!$A$4:$H$181,6,FALSE)</f>
        <v>0</v>
      </c>
      <c r="I35" s="153">
        <f>VLOOKUP(C35,'td cajas'!$A$4:$H$181,7,FALSE)</f>
        <v>17</v>
      </c>
      <c r="J35" s="153">
        <f>VLOOKUP(C35,'td cajas'!$A$4:$H$181,8,FALSE)</f>
        <v>3</v>
      </c>
    </row>
    <row r="36" spans="2:10" x14ac:dyDescent="0.25">
      <c r="B36" s="153" t="s">
        <v>253</v>
      </c>
      <c r="C36" s="153" t="s">
        <v>55</v>
      </c>
      <c r="D36" s="153">
        <f>VLOOKUP(C36,'td cajas'!$A$4:$H$181,2,FALSE)</f>
        <v>0.39</v>
      </c>
      <c r="E36" s="153">
        <f>VLOOKUP(C36,'td cajas'!$A$4:$H$181,3,FALSE)</f>
        <v>81</v>
      </c>
      <c r="F36" s="153">
        <f>VLOOKUP(C36,'td cajas'!$A$4:$H$181,4,FALSE)</f>
        <v>115</v>
      </c>
      <c r="G36" s="153">
        <f>VLOOKUP(C36,'td cajas'!$A$4:$H$181,5,FALSE)</f>
        <v>16</v>
      </c>
      <c r="H36" s="153">
        <f>VLOOKUP(C36,'td cajas'!$A$4:$H$181,6,FALSE)</f>
        <v>0</v>
      </c>
      <c r="I36" s="153">
        <f>VLOOKUP(C36,'td cajas'!$A$4:$H$181,7,FALSE)</f>
        <v>41</v>
      </c>
      <c r="J36" s="153">
        <f>VLOOKUP(C36,'td cajas'!$A$4:$H$181,8,FALSE)</f>
        <v>7</v>
      </c>
    </row>
    <row r="37" spans="2:10" x14ac:dyDescent="0.25">
      <c r="B37" s="153" t="s">
        <v>253</v>
      </c>
      <c r="C37" s="153" t="s">
        <v>56</v>
      </c>
      <c r="D37" s="153">
        <f>VLOOKUP(C37,'td cajas'!$A$4:$H$181,2,FALSE)</f>
        <v>1.53</v>
      </c>
      <c r="E37" s="153">
        <f>VLOOKUP(C37,'td cajas'!$A$4:$H$181,3,FALSE)</f>
        <v>146</v>
      </c>
      <c r="F37" s="153">
        <f>VLOOKUP(C37,'td cajas'!$A$4:$H$181,4,FALSE)</f>
        <v>74</v>
      </c>
      <c r="G37" s="153">
        <f>VLOOKUP(C37,'td cajas'!$A$4:$H$181,5,FALSE)</f>
        <v>3</v>
      </c>
      <c r="H37" s="153">
        <f>VLOOKUP(C37,'td cajas'!$A$4:$H$181,6,FALSE)</f>
        <v>0</v>
      </c>
      <c r="I37" s="153">
        <f>VLOOKUP(C37,'td cajas'!$A$4:$H$181,7,FALSE)</f>
        <v>16</v>
      </c>
      <c r="J37" s="153">
        <f>VLOOKUP(C37,'td cajas'!$A$4:$H$181,8,FALSE)</f>
        <v>18</v>
      </c>
    </row>
    <row r="38" spans="2:10" x14ac:dyDescent="0.25">
      <c r="B38" s="153" t="s">
        <v>253</v>
      </c>
      <c r="C38" s="153" t="s">
        <v>57</v>
      </c>
      <c r="D38" s="153">
        <f>VLOOKUP(C38,'td cajas'!$A$4:$H$181,2,FALSE)</f>
        <v>0.45</v>
      </c>
      <c r="E38" s="153">
        <f>VLOOKUP(C38,'td cajas'!$A$4:$H$181,3,FALSE)</f>
        <v>244</v>
      </c>
      <c r="F38" s="153">
        <f>VLOOKUP(C38,'td cajas'!$A$4:$H$181,4,FALSE)</f>
        <v>54</v>
      </c>
      <c r="G38" s="153">
        <f>VLOOKUP(C38,'td cajas'!$A$4:$H$181,5,FALSE)</f>
        <v>2</v>
      </c>
      <c r="H38" s="153">
        <f>VLOOKUP(C38,'td cajas'!$A$4:$H$181,6,FALSE)</f>
        <v>0</v>
      </c>
      <c r="I38" s="153">
        <f>VLOOKUP(C38,'td cajas'!$A$4:$H$181,7,FALSE)</f>
        <v>21</v>
      </c>
      <c r="J38" s="153">
        <f>VLOOKUP(C38,'td cajas'!$A$4:$H$181,8,FALSE)</f>
        <v>15</v>
      </c>
    </row>
    <row r="39" spans="2:10" x14ac:dyDescent="0.25">
      <c r="B39" s="153" t="s">
        <v>253</v>
      </c>
      <c r="C39" s="153" t="s">
        <v>58</v>
      </c>
      <c r="D39" s="153">
        <f>VLOOKUP(C39,'td cajas'!$A$4:$H$181,2,FALSE)</f>
        <v>0.38</v>
      </c>
      <c r="E39" s="153">
        <f>VLOOKUP(C39,'td cajas'!$A$4:$H$181,3,FALSE)</f>
        <v>83</v>
      </c>
      <c r="F39" s="153">
        <f>VLOOKUP(C39,'td cajas'!$A$4:$H$181,4,FALSE)</f>
        <v>113</v>
      </c>
      <c r="G39" s="153">
        <f>VLOOKUP(C39,'td cajas'!$A$4:$H$181,5,FALSE)</f>
        <v>4</v>
      </c>
      <c r="H39" s="153">
        <f>VLOOKUP(C39,'td cajas'!$A$4:$H$181,6,FALSE)</f>
        <v>1</v>
      </c>
      <c r="I39" s="153">
        <f>VLOOKUP(C39,'td cajas'!$A$4:$H$181,7,FALSE)</f>
        <v>24</v>
      </c>
      <c r="J39" s="153">
        <f>VLOOKUP(C39,'td cajas'!$A$4:$H$181,8,FALSE)</f>
        <v>9</v>
      </c>
    </row>
    <row r="40" spans="2:10" x14ac:dyDescent="0.25">
      <c r="B40" s="153" t="s">
        <v>322</v>
      </c>
      <c r="C40" s="153" t="s">
        <v>59</v>
      </c>
      <c r="D40" s="153">
        <f>VLOOKUP(C40,'td cajas'!$A$4:$H$181,2,FALSE)</f>
        <v>0.23</v>
      </c>
      <c r="E40" s="153">
        <f>VLOOKUP(C40,'td cajas'!$A$4:$H$181,3,FALSE)</f>
        <v>410</v>
      </c>
      <c r="F40" s="153">
        <f>VLOOKUP(C40,'td cajas'!$A$4:$H$181,4,FALSE)</f>
        <v>61</v>
      </c>
      <c r="G40" s="153">
        <f>VLOOKUP(C40,'td cajas'!$A$4:$H$181,5,FALSE)</f>
        <v>4</v>
      </c>
      <c r="H40" s="153">
        <f>VLOOKUP(C40,'td cajas'!$A$4:$H$181,6,FALSE)</f>
        <v>0</v>
      </c>
      <c r="I40" s="153">
        <f>VLOOKUP(C40,'td cajas'!$A$4:$H$181,7,FALSE)</f>
        <v>38</v>
      </c>
      <c r="J40" s="153">
        <f>VLOOKUP(C40,'td cajas'!$A$4:$H$181,8,FALSE)</f>
        <v>24</v>
      </c>
    </row>
    <row r="41" spans="2:10" x14ac:dyDescent="0.25">
      <c r="B41" s="153" t="s">
        <v>322</v>
      </c>
      <c r="C41" s="153" t="s">
        <v>60</v>
      </c>
      <c r="D41" s="153">
        <f>VLOOKUP(C41,'td cajas'!$A$4:$H$181,2,FALSE)</f>
        <v>0.8</v>
      </c>
      <c r="E41" s="153">
        <f>VLOOKUP(C41,'td cajas'!$A$4:$H$181,3,FALSE)</f>
        <v>211</v>
      </c>
      <c r="F41" s="153">
        <f>VLOOKUP(C41,'td cajas'!$A$4:$H$181,4,FALSE)</f>
        <v>93</v>
      </c>
      <c r="G41" s="153">
        <f>VLOOKUP(C41,'td cajas'!$A$4:$H$181,5,FALSE)</f>
        <v>8</v>
      </c>
      <c r="H41" s="153">
        <f>VLOOKUP(C41,'td cajas'!$A$4:$H$181,6,FALSE)</f>
        <v>1</v>
      </c>
      <c r="I41" s="153">
        <f>VLOOKUP(C41,'td cajas'!$A$4:$H$181,7,FALSE)</f>
        <v>22</v>
      </c>
      <c r="J41" s="153">
        <f>VLOOKUP(C41,'td cajas'!$A$4:$H$181,8,FALSE)</f>
        <v>11</v>
      </c>
    </row>
    <row r="42" spans="2:10" x14ac:dyDescent="0.25">
      <c r="B42" s="153" t="s">
        <v>322</v>
      </c>
      <c r="C42" s="153" t="s">
        <v>61</v>
      </c>
      <c r="D42" s="153">
        <f>VLOOKUP(C42,'td cajas'!$A$4:$H$181,2,FALSE)</f>
        <v>0.14000000000000001</v>
      </c>
      <c r="E42" s="153">
        <f>VLOOKUP(C42,'td cajas'!$A$4:$H$181,3,FALSE)</f>
        <v>85</v>
      </c>
      <c r="F42" s="153">
        <f>VLOOKUP(C42,'td cajas'!$A$4:$H$181,4,FALSE)</f>
        <v>112</v>
      </c>
      <c r="G42" s="153">
        <f>VLOOKUP(C42,'td cajas'!$A$4:$H$181,5,FALSE)</f>
        <v>21</v>
      </c>
      <c r="H42" s="153">
        <f>VLOOKUP(C42,'td cajas'!$A$4:$H$181,6,FALSE)</f>
        <v>0</v>
      </c>
      <c r="I42" s="153">
        <f>VLOOKUP(C42,'td cajas'!$A$4:$H$181,7,FALSE)</f>
        <v>20</v>
      </c>
      <c r="J42" s="153">
        <f>VLOOKUP(C42,'td cajas'!$A$4:$H$181,8,FALSE)</f>
        <v>10</v>
      </c>
    </row>
    <row r="43" spans="2:10" x14ac:dyDescent="0.25">
      <c r="B43" s="153" t="s">
        <v>322</v>
      </c>
      <c r="C43" s="153" t="s">
        <v>62</v>
      </c>
      <c r="D43" s="153">
        <f>VLOOKUP(C43,'td cajas'!$A$4:$H$181,2,FALSE)</f>
        <v>0.25</v>
      </c>
      <c r="E43" s="153">
        <f>VLOOKUP(C43,'td cajas'!$A$4:$H$181,3,FALSE)</f>
        <v>73</v>
      </c>
      <c r="F43" s="153">
        <f>VLOOKUP(C43,'td cajas'!$A$4:$H$181,4,FALSE)</f>
        <v>84</v>
      </c>
      <c r="G43" s="153">
        <f>VLOOKUP(C43,'td cajas'!$A$4:$H$181,5,FALSE)</f>
        <v>2</v>
      </c>
      <c r="H43" s="153">
        <f>VLOOKUP(C43,'td cajas'!$A$4:$H$181,6,FALSE)</f>
        <v>0</v>
      </c>
      <c r="I43" s="153">
        <f>VLOOKUP(C43,'td cajas'!$A$4:$H$181,7,FALSE)</f>
        <v>9</v>
      </c>
      <c r="J43" s="153">
        <f>VLOOKUP(C43,'td cajas'!$A$4:$H$181,8,FALSE)</f>
        <v>6</v>
      </c>
    </row>
    <row r="44" spans="2:10" x14ac:dyDescent="0.25">
      <c r="B44" s="153" t="s">
        <v>322</v>
      </c>
      <c r="C44" s="153" t="s">
        <v>63</v>
      </c>
      <c r="D44" s="153">
        <f>VLOOKUP(C44,'td cajas'!$A$4:$H$181,2,FALSE)</f>
        <v>0.21</v>
      </c>
      <c r="E44" s="153">
        <f>VLOOKUP(C44,'td cajas'!$A$4:$H$181,3,FALSE)</f>
        <v>312</v>
      </c>
      <c r="F44" s="153">
        <f>VLOOKUP(C44,'td cajas'!$A$4:$H$181,4,FALSE)</f>
        <v>68</v>
      </c>
      <c r="G44" s="153">
        <f>VLOOKUP(C44,'td cajas'!$A$4:$H$181,5,FALSE)</f>
        <v>2</v>
      </c>
      <c r="H44" s="153">
        <f>VLOOKUP(C44,'td cajas'!$A$4:$H$181,6,FALSE)</f>
        <v>0</v>
      </c>
      <c r="I44" s="153">
        <f>VLOOKUP(C44,'td cajas'!$A$4:$H$181,7,FALSE)</f>
        <v>6</v>
      </c>
      <c r="J44" s="153">
        <f>VLOOKUP(C44,'td cajas'!$A$4:$H$181,8,FALSE)</f>
        <v>19</v>
      </c>
    </row>
    <row r="45" spans="2:10" x14ac:dyDescent="0.25">
      <c r="B45" s="153" t="s">
        <v>322</v>
      </c>
      <c r="C45" s="153" t="s">
        <v>64</v>
      </c>
      <c r="D45" s="153">
        <f>VLOOKUP(C45,'td cajas'!$A$4:$H$181,2,FALSE)</f>
        <v>0.3</v>
      </c>
      <c r="E45" s="153">
        <f>VLOOKUP(C45,'td cajas'!$A$4:$H$181,3,FALSE)</f>
        <v>439</v>
      </c>
      <c r="F45" s="153">
        <f>VLOOKUP(C45,'td cajas'!$A$4:$H$181,4,FALSE)</f>
        <v>110</v>
      </c>
      <c r="G45" s="153">
        <f>VLOOKUP(C45,'td cajas'!$A$4:$H$181,5,FALSE)</f>
        <v>37</v>
      </c>
      <c r="H45" s="153">
        <f>VLOOKUP(C45,'td cajas'!$A$4:$H$181,6,FALSE)</f>
        <v>0</v>
      </c>
      <c r="I45" s="153">
        <f>VLOOKUP(C45,'td cajas'!$A$4:$H$181,7,FALSE)</f>
        <v>33</v>
      </c>
      <c r="J45" s="153">
        <f>VLOOKUP(C45,'td cajas'!$A$4:$H$181,8,FALSE)</f>
        <v>36</v>
      </c>
    </row>
    <row r="46" spans="2:10" x14ac:dyDescent="0.25">
      <c r="B46" s="153" t="s">
        <v>323</v>
      </c>
      <c r="C46" s="153" t="s">
        <v>65</v>
      </c>
      <c r="D46" s="153">
        <f>VLOOKUP(C46,'td cajas'!$A$4:$H$181,2,FALSE)</f>
        <v>0.41</v>
      </c>
      <c r="E46" s="153">
        <f>VLOOKUP(C46,'td cajas'!$A$4:$H$181,3,FALSE)</f>
        <v>94</v>
      </c>
      <c r="F46" s="153">
        <f>VLOOKUP(C46,'td cajas'!$A$4:$H$181,4,FALSE)</f>
        <v>160</v>
      </c>
      <c r="G46" s="153">
        <f>VLOOKUP(C46,'td cajas'!$A$4:$H$181,5,FALSE)</f>
        <v>4</v>
      </c>
      <c r="H46" s="153">
        <f>VLOOKUP(C46,'td cajas'!$A$4:$H$181,6,FALSE)</f>
        <v>1</v>
      </c>
      <c r="I46" s="153">
        <f>VLOOKUP(C46,'td cajas'!$A$4:$H$181,7,FALSE)</f>
        <v>10</v>
      </c>
      <c r="J46" s="153">
        <f>VLOOKUP(C46,'td cajas'!$A$4:$H$181,8,FALSE)</f>
        <v>12</v>
      </c>
    </row>
    <row r="47" spans="2:10" x14ac:dyDescent="0.25">
      <c r="B47" s="153" t="s">
        <v>323</v>
      </c>
      <c r="C47" s="153" t="s">
        <v>66</v>
      </c>
      <c r="D47" s="153">
        <f>VLOOKUP(C47,'td cajas'!$A$4:$H$181,2,FALSE)</f>
        <v>0.42</v>
      </c>
      <c r="E47" s="153">
        <f>VLOOKUP(C47,'td cajas'!$A$4:$H$181,3,FALSE)</f>
        <v>1515</v>
      </c>
      <c r="F47" s="153">
        <f>VLOOKUP(C47,'td cajas'!$A$4:$H$181,4,FALSE)</f>
        <v>257</v>
      </c>
      <c r="G47" s="153">
        <f>VLOOKUP(C47,'td cajas'!$A$4:$H$181,5,FALSE)</f>
        <v>16</v>
      </c>
      <c r="H47" s="153">
        <f>VLOOKUP(C47,'td cajas'!$A$4:$H$181,6,FALSE)</f>
        <v>1</v>
      </c>
      <c r="I47" s="153">
        <f>VLOOKUP(C47,'td cajas'!$A$4:$H$181,7,FALSE)</f>
        <v>107</v>
      </c>
      <c r="J47" s="153">
        <f>VLOOKUP(C47,'td cajas'!$A$4:$H$181,8,FALSE)</f>
        <v>66</v>
      </c>
    </row>
    <row r="48" spans="2:10" x14ac:dyDescent="0.25">
      <c r="B48" s="153" t="s">
        <v>323</v>
      </c>
      <c r="C48" s="153" t="s">
        <v>67</v>
      </c>
      <c r="D48" s="153">
        <f>VLOOKUP(C48,'td cajas'!$A$4:$H$181,2,FALSE)</f>
        <v>0.39</v>
      </c>
      <c r="E48" s="153">
        <f>VLOOKUP(C48,'td cajas'!$A$4:$H$181,3,FALSE)</f>
        <v>418.7</v>
      </c>
      <c r="F48" s="153">
        <f>VLOOKUP(C48,'td cajas'!$A$4:$H$181,4,FALSE)</f>
        <v>221</v>
      </c>
      <c r="G48" s="153">
        <f>VLOOKUP(C48,'td cajas'!$A$4:$H$181,5,FALSE)</f>
        <v>164</v>
      </c>
      <c r="H48" s="153">
        <f>VLOOKUP(C48,'td cajas'!$A$4:$H$181,6,FALSE)</f>
        <v>2</v>
      </c>
      <c r="I48" s="153">
        <f>VLOOKUP(C48,'td cajas'!$A$4:$H$181,7,FALSE)</f>
        <v>21</v>
      </c>
      <c r="J48" s="153">
        <f>VLOOKUP(C48,'td cajas'!$A$4:$H$181,8,FALSE)</f>
        <v>43.4</v>
      </c>
    </row>
    <row r="49" spans="2:10" x14ac:dyDescent="0.25">
      <c r="B49" s="153" t="s">
        <v>323</v>
      </c>
      <c r="C49" s="153" t="s">
        <v>68</v>
      </c>
      <c r="D49" s="153">
        <f>VLOOKUP(C49,'td cajas'!$A$4:$H$181,2,FALSE)</f>
        <v>0.5</v>
      </c>
      <c r="E49" s="153">
        <f>VLOOKUP(C49,'td cajas'!$A$4:$H$181,3,FALSE)</f>
        <v>930</v>
      </c>
      <c r="F49" s="153">
        <f>VLOOKUP(C49,'td cajas'!$A$4:$H$181,4,FALSE)</f>
        <v>177</v>
      </c>
      <c r="G49" s="153">
        <f>VLOOKUP(C49,'td cajas'!$A$4:$H$181,5,FALSE)</f>
        <v>8</v>
      </c>
      <c r="H49" s="153">
        <f>VLOOKUP(C49,'td cajas'!$A$4:$H$181,6,FALSE)</f>
        <v>0</v>
      </c>
      <c r="I49" s="153">
        <f>VLOOKUP(C49,'td cajas'!$A$4:$H$181,7,FALSE)</f>
        <v>20</v>
      </c>
      <c r="J49" s="153">
        <f>VLOOKUP(C49,'td cajas'!$A$4:$H$181,8,FALSE)</f>
        <v>64</v>
      </c>
    </row>
    <row r="50" spans="2:10" x14ac:dyDescent="0.25">
      <c r="B50" s="153" t="s">
        <v>323</v>
      </c>
      <c r="C50" s="153" t="s">
        <v>69</v>
      </c>
      <c r="D50" s="153">
        <f>VLOOKUP(C50,'td cajas'!$A$4:$H$181,2,FALSE)</f>
        <v>0.78</v>
      </c>
      <c r="E50" s="153">
        <f>VLOOKUP(C50,'td cajas'!$A$4:$H$181,3,FALSE)</f>
        <v>176</v>
      </c>
      <c r="F50" s="153">
        <f>VLOOKUP(C50,'td cajas'!$A$4:$H$181,4,FALSE)</f>
        <v>252</v>
      </c>
      <c r="G50" s="153">
        <f>VLOOKUP(C50,'td cajas'!$A$4:$H$181,5,FALSE)</f>
        <v>20</v>
      </c>
      <c r="H50" s="153">
        <f>VLOOKUP(C50,'td cajas'!$A$4:$H$181,6,FALSE)</f>
        <v>2</v>
      </c>
      <c r="I50" s="153">
        <f>VLOOKUP(C50,'td cajas'!$A$4:$H$181,7,FALSE)</f>
        <v>15</v>
      </c>
      <c r="J50" s="153">
        <f>VLOOKUP(C50,'td cajas'!$A$4:$H$181,8,FALSE)</f>
        <v>18</v>
      </c>
    </row>
    <row r="51" spans="2:10" x14ac:dyDescent="0.25">
      <c r="B51" s="153" t="s">
        <v>323</v>
      </c>
      <c r="C51" s="153" t="s">
        <v>70</v>
      </c>
      <c r="D51" s="153">
        <f>VLOOKUP(C51,'td cajas'!$A$4:$H$181,2,FALSE)</f>
        <v>0.32</v>
      </c>
      <c r="E51" s="153">
        <f>VLOOKUP(C51,'td cajas'!$A$4:$H$181,3,FALSE)</f>
        <v>258</v>
      </c>
      <c r="F51" s="153">
        <f>VLOOKUP(C51,'td cajas'!$A$4:$H$181,4,FALSE)</f>
        <v>182</v>
      </c>
      <c r="G51" s="153">
        <f>VLOOKUP(C51,'td cajas'!$A$4:$H$181,5,FALSE)</f>
        <v>14</v>
      </c>
      <c r="H51" s="153">
        <f>VLOOKUP(C51,'td cajas'!$A$4:$H$181,6,FALSE)</f>
        <v>1</v>
      </c>
      <c r="I51" s="153">
        <f>VLOOKUP(C51,'td cajas'!$A$4:$H$181,7,FALSE)</f>
        <v>28</v>
      </c>
      <c r="J51" s="153">
        <f>VLOOKUP(C51,'td cajas'!$A$4:$H$181,8,FALSE)</f>
        <v>23</v>
      </c>
    </row>
    <row r="52" spans="2:10" x14ac:dyDescent="0.25">
      <c r="B52" s="153" t="s">
        <v>323</v>
      </c>
      <c r="C52" s="153" t="s">
        <v>71</v>
      </c>
      <c r="D52" s="153">
        <f>VLOOKUP(C52,'td cajas'!$A$4:$H$181,2,FALSE)</f>
        <v>0.36</v>
      </c>
      <c r="E52" s="153">
        <f>VLOOKUP(C52,'td cajas'!$A$4:$H$181,3,FALSE)</f>
        <v>123</v>
      </c>
      <c r="F52" s="153">
        <f>VLOOKUP(C52,'td cajas'!$A$4:$H$181,4,FALSE)</f>
        <v>180</v>
      </c>
      <c r="G52" s="153">
        <f>VLOOKUP(C52,'td cajas'!$A$4:$H$181,5,FALSE)</f>
        <v>9</v>
      </c>
      <c r="H52" s="153">
        <f>VLOOKUP(C52,'td cajas'!$A$4:$H$181,6,FALSE)</f>
        <v>1</v>
      </c>
      <c r="I52" s="153">
        <f>VLOOKUP(C52,'td cajas'!$A$4:$H$181,7,FALSE)</f>
        <v>14</v>
      </c>
      <c r="J52" s="153">
        <f>VLOOKUP(C52,'td cajas'!$A$4:$H$181,8,FALSE)</f>
        <v>12</v>
      </c>
    </row>
    <row r="53" spans="2:10" x14ac:dyDescent="0.25">
      <c r="B53" s="153" t="s">
        <v>323</v>
      </c>
      <c r="C53" s="153" t="s">
        <v>72</v>
      </c>
      <c r="D53" s="153">
        <f>VLOOKUP(C53,'td cajas'!$A$4:$H$181,2,FALSE)</f>
        <v>0.34</v>
      </c>
      <c r="E53" s="153">
        <f>VLOOKUP(C53,'td cajas'!$A$4:$H$181,3,FALSE)</f>
        <v>158</v>
      </c>
      <c r="F53" s="153">
        <f>VLOOKUP(C53,'td cajas'!$A$4:$H$181,4,FALSE)</f>
        <v>157</v>
      </c>
      <c r="G53" s="153">
        <f>VLOOKUP(C53,'td cajas'!$A$4:$H$181,5,FALSE)</f>
        <v>16</v>
      </c>
      <c r="H53" s="153">
        <f>VLOOKUP(C53,'td cajas'!$A$4:$H$181,6,FALSE)</f>
        <v>1</v>
      </c>
      <c r="I53" s="153">
        <f>VLOOKUP(C53,'td cajas'!$A$4:$H$181,7,FALSE)</f>
        <v>17</v>
      </c>
      <c r="J53" s="153">
        <f>VLOOKUP(C53,'td cajas'!$A$4:$H$181,8,FALSE)</f>
        <v>15</v>
      </c>
    </row>
    <row r="54" spans="2:10" x14ac:dyDescent="0.25">
      <c r="B54" s="153" t="s">
        <v>323</v>
      </c>
      <c r="C54" s="153" t="s">
        <v>73</v>
      </c>
      <c r="D54" s="153">
        <f>VLOOKUP(C54,'td cajas'!$A$4:$H$181,2,FALSE)</f>
        <v>0.48</v>
      </c>
      <c r="E54" s="153">
        <f>VLOOKUP(C54,'td cajas'!$A$4:$H$181,3,FALSE)</f>
        <v>563</v>
      </c>
      <c r="F54" s="153">
        <f>VLOOKUP(C54,'td cajas'!$A$4:$H$181,4,FALSE)</f>
        <v>124</v>
      </c>
      <c r="G54" s="153">
        <f>VLOOKUP(C54,'td cajas'!$A$4:$H$181,5,FALSE)</f>
        <v>108</v>
      </c>
      <c r="H54" s="153">
        <f>VLOOKUP(C54,'td cajas'!$A$4:$H$181,6,FALSE)</f>
        <v>1</v>
      </c>
      <c r="I54" s="153">
        <f>VLOOKUP(C54,'td cajas'!$A$4:$H$181,7,FALSE)</f>
        <v>21</v>
      </c>
      <c r="J54" s="153">
        <f>VLOOKUP(C54,'td cajas'!$A$4:$H$181,8,FALSE)</f>
        <v>32</v>
      </c>
    </row>
    <row r="55" spans="2:10" x14ac:dyDescent="0.25">
      <c r="B55" s="153" t="s">
        <v>323</v>
      </c>
      <c r="C55" s="153" t="s">
        <v>74</v>
      </c>
      <c r="D55" s="153">
        <f>VLOOKUP(C55,'td cajas'!$A$4:$H$181,2,FALSE)</f>
        <v>0.38</v>
      </c>
      <c r="E55" s="153">
        <f>VLOOKUP(C55,'td cajas'!$A$4:$H$181,3,FALSE)</f>
        <v>103</v>
      </c>
      <c r="F55" s="153">
        <f>VLOOKUP(C55,'td cajas'!$A$4:$H$181,4,FALSE)</f>
        <v>107</v>
      </c>
      <c r="G55" s="153">
        <f>VLOOKUP(C55,'td cajas'!$A$4:$H$181,5,FALSE)</f>
        <v>3</v>
      </c>
      <c r="H55" s="153">
        <f>VLOOKUP(C55,'td cajas'!$A$4:$H$181,6,FALSE)</f>
        <v>1</v>
      </c>
      <c r="I55" s="153">
        <f>VLOOKUP(C55,'td cajas'!$A$4:$H$181,7,FALSE)</f>
        <v>6</v>
      </c>
      <c r="J55" s="153">
        <f>VLOOKUP(C55,'td cajas'!$A$4:$H$181,8,FALSE)</f>
        <v>11</v>
      </c>
    </row>
    <row r="56" spans="2:10" x14ac:dyDescent="0.25">
      <c r="B56" s="153" t="s">
        <v>323</v>
      </c>
      <c r="C56" s="153" t="s">
        <v>75</v>
      </c>
      <c r="D56" s="153">
        <f>VLOOKUP(C56,'td cajas'!$A$4:$H$181,2,FALSE)</f>
        <v>0.86</v>
      </c>
      <c r="E56" s="153">
        <f>VLOOKUP(C56,'td cajas'!$A$4:$H$181,3,FALSE)</f>
        <v>736</v>
      </c>
      <c r="F56" s="153">
        <f>VLOOKUP(C56,'td cajas'!$A$4:$H$181,4,FALSE)</f>
        <v>163</v>
      </c>
      <c r="G56" s="153">
        <f>VLOOKUP(C56,'td cajas'!$A$4:$H$181,5,FALSE)</f>
        <v>22</v>
      </c>
      <c r="H56" s="153">
        <f>VLOOKUP(C56,'td cajas'!$A$4:$H$181,6,FALSE)</f>
        <v>1</v>
      </c>
      <c r="I56" s="153">
        <f>VLOOKUP(C56,'td cajas'!$A$4:$H$181,7,FALSE)</f>
        <v>12</v>
      </c>
      <c r="J56" s="153">
        <f>VLOOKUP(C56,'td cajas'!$A$4:$H$181,8,FALSE)</f>
        <v>46</v>
      </c>
    </row>
    <row r="57" spans="2:10" x14ac:dyDescent="0.25">
      <c r="B57" s="153" t="s">
        <v>323</v>
      </c>
      <c r="C57" s="153" t="s">
        <v>76</v>
      </c>
      <c r="D57" s="153">
        <f>VLOOKUP(C57,'td cajas'!$A$4:$H$181,2,FALSE)</f>
        <v>0.71</v>
      </c>
      <c r="E57" s="153">
        <f>VLOOKUP(C57,'td cajas'!$A$4:$H$181,3,FALSE)</f>
        <v>470</v>
      </c>
      <c r="F57" s="153">
        <f>VLOOKUP(C57,'td cajas'!$A$4:$H$181,4,FALSE)</f>
        <v>135</v>
      </c>
      <c r="G57" s="153">
        <f>VLOOKUP(C57,'td cajas'!$A$4:$H$181,5,FALSE)</f>
        <v>44</v>
      </c>
      <c r="H57" s="153">
        <f>VLOOKUP(C57,'td cajas'!$A$4:$H$181,6,FALSE)</f>
        <v>0</v>
      </c>
      <c r="I57" s="153">
        <f>VLOOKUP(C57,'td cajas'!$A$4:$H$181,7,FALSE)</f>
        <v>34</v>
      </c>
      <c r="J57" s="153">
        <f>VLOOKUP(C57,'td cajas'!$A$4:$H$181,8,FALSE)</f>
        <v>27</v>
      </c>
    </row>
    <row r="58" spans="2:10" x14ac:dyDescent="0.25">
      <c r="B58" s="153" t="s">
        <v>323</v>
      </c>
      <c r="C58" s="153" t="s">
        <v>77</v>
      </c>
      <c r="D58" s="153">
        <f>VLOOKUP(C58,'td cajas'!$A$4:$H$181,2,FALSE)</f>
        <v>0.65</v>
      </c>
      <c r="E58" s="153">
        <f>VLOOKUP(C58,'td cajas'!$A$4:$H$181,3,FALSE)</f>
        <v>553</v>
      </c>
      <c r="F58" s="153">
        <f>VLOOKUP(C58,'td cajas'!$A$4:$H$181,4,FALSE)</f>
        <v>132</v>
      </c>
      <c r="G58" s="153">
        <f>VLOOKUP(C58,'td cajas'!$A$4:$H$181,5,FALSE)</f>
        <v>6</v>
      </c>
      <c r="H58" s="153">
        <f>VLOOKUP(C58,'td cajas'!$A$4:$H$181,6,FALSE)</f>
        <v>1</v>
      </c>
      <c r="I58" s="153">
        <f>VLOOKUP(C58,'td cajas'!$A$4:$H$181,7,FALSE)</f>
        <v>9</v>
      </c>
      <c r="J58" s="153">
        <f>VLOOKUP(C58,'td cajas'!$A$4:$H$181,8,FALSE)</f>
        <v>29</v>
      </c>
    </row>
    <row r="59" spans="2:10" x14ac:dyDescent="0.25">
      <c r="B59" s="153" t="s">
        <v>323</v>
      </c>
      <c r="C59" s="153" t="s">
        <v>78</v>
      </c>
      <c r="D59" s="153">
        <f>VLOOKUP(C59,'td cajas'!$A$4:$H$181,2,FALSE)</f>
        <v>0.83</v>
      </c>
      <c r="E59" s="153">
        <f>VLOOKUP(C59,'td cajas'!$A$4:$H$181,3,FALSE)</f>
        <v>348</v>
      </c>
      <c r="F59" s="153">
        <f>VLOOKUP(C59,'td cajas'!$A$4:$H$181,4,FALSE)</f>
        <v>163</v>
      </c>
      <c r="G59" s="153">
        <f>VLOOKUP(C59,'td cajas'!$A$4:$H$181,5,FALSE)</f>
        <v>8</v>
      </c>
      <c r="H59" s="153">
        <f>VLOOKUP(C59,'td cajas'!$A$4:$H$181,6,FALSE)</f>
        <v>1</v>
      </c>
      <c r="I59" s="153">
        <f>VLOOKUP(C59,'td cajas'!$A$4:$H$181,7,FALSE)</f>
        <v>22</v>
      </c>
      <c r="J59" s="153">
        <f>VLOOKUP(C59,'td cajas'!$A$4:$H$181,8,FALSE)</f>
        <v>29</v>
      </c>
    </row>
    <row r="60" spans="2:10" x14ac:dyDescent="0.25">
      <c r="B60" s="153" t="s">
        <v>323</v>
      </c>
      <c r="C60" s="153" t="s">
        <v>79</v>
      </c>
      <c r="D60" s="153">
        <f>VLOOKUP(C60,'td cajas'!$A$4:$H$181,2,FALSE)</f>
        <v>0.5</v>
      </c>
      <c r="E60" s="153">
        <f>VLOOKUP(C60,'td cajas'!$A$4:$H$181,3,FALSE)</f>
        <v>203</v>
      </c>
      <c r="F60" s="153">
        <f>VLOOKUP(C60,'td cajas'!$A$4:$H$181,4,FALSE)</f>
        <v>110</v>
      </c>
      <c r="G60" s="153">
        <f>VLOOKUP(C60,'td cajas'!$A$4:$H$181,5,FALSE)</f>
        <v>15</v>
      </c>
      <c r="H60" s="153">
        <f>VLOOKUP(C60,'td cajas'!$A$4:$H$181,6,FALSE)</f>
        <v>1</v>
      </c>
      <c r="I60" s="153">
        <f>VLOOKUP(C60,'td cajas'!$A$4:$H$181,7,FALSE)</f>
        <v>15</v>
      </c>
      <c r="J60" s="153">
        <f>VLOOKUP(C60,'td cajas'!$A$4:$H$181,8,FALSE)</f>
        <v>14</v>
      </c>
    </row>
    <row r="61" spans="2:10" x14ac:dyDescent="0.25">
      <c r="B61" s="153" t="s">
        <v>323</v>
      </c>
      <c r="C61" s="153" t="s">
        <v>80</v>
      </c>
      <c r="D61" s="153">
        <f>VLOOKUP(C61,'td cajas'!$A$4:$H$181,2,FALSE)</f>
        <v>0.36</v>
      </c>
      <c r="E61" s="153">
        <f>VLOOKUP(C61,'td cajas'!$A$4:$H$181,3,FALSE)</f>
        <v>189</v>
      </c>
      <c r="F61" s="153">
        <f>VLOOKUP(C61,'td cajas'!$A$4:$H$181,4,FALSE)</f>
        <v>381</v>
      </c>
      <c r="G61" s="153">
        <f>VLOOKUP(C61,'td cajas'!$A$4:$H$181,5,FALSE)</f>
        <v>11</v>
      </c>
      <c r="H61" s="153">
        <f>VLOOKUP(C61,'td cajas'!$A$4:$H$181,6,FALSE)</f>
        <v>2</v>
      </c>
      <c r="I61" s="153">
        <f>VLOOKUP(C61,'td cajas'!$A$4:$H$181,7,FALSE)</f>
        <v>17</v>
      </c>
      <c r="J61" s="153">
        <f>VLOOKUP(C61,'td cajas'!$A$4:$H$181,8,FALSE)</f>
        <v>10</v>
      </c>
    </row>
    <row r="62" spans="2:10" x14ac:dyDescent="0.25">
      <c r="B62" s="153" t="s">
        <v>323</v>
      </c>
      <c r="C62" s="153" t="s">
        <v>81</v>
      </c>
      <c r="D62" s="153">
        <f>VLOOKUP(C62,'td cajas'!$A$4:$H$181,2,FALSE)</f>
        <v>0.75</v>
      </c>
      <c r="E62" s="153">
        <f>VLOOKUP(C62,'td cajas'!$A$4:$H$181,3,FALSE)</f>
        <v>298</v>
      </c>
      <c r="F62" s="153">
        <f>VLOOKUP(C62,'td cajas'!$A$4:$H$181,4,FALSE)</f>
        <v>138</v>
      </c>
      <c r="G62" s="153">
        <f>VLOOKUP(C62,'td cajas'!$A$4:$H$181,5,FALSE)</f>
        <v>84</v>
      </c>
      <c r="H62" s="153">
        <f>VLOOKUP(C62,'td cajas'!$A$4:$H$181,6,FALSE)</f>
        <v>0</v>
      </c>
      <c r="I62" s="153">
        <f>VLOOKUP(C62,'td cajas'!$A$4:$H$181,7,FALSE)</f>
        <v>15</v>
      </c>
      <c r="J62" s="153">
        <f>VLOOKUP(C62,'td cajas'!$A$4:$H$181,8,FALSE)</f>
        <v>20</v>
      </c>
    </row>
    <row r="63" spans="2:10" x14ac:dyDescent="0.25">
      <c r="B63" s="153" t="s">
        <v>323</v>
      </c>
      <c r="C63" s="153" t="s">
        <v>82</v>
      </c>
      <c r="D63" s="153">
        <f>VLOOKUP(C63,'td cajas'!$A$4:$H$181,2,FALSE)</f>
        <v>0.56000000000000005</v>
      </c>
      <c r="E63" s="153">
        <f>VLOOKUP(C63,'td cajas'!$A$4:$H$181,3,FALSE)</f>
        <v>113</v>
      </c>
      <c r="F63" s="153">
        <f>VLOOKUP(C63,'td cajas'!$A$4:$H$181,4,FALSE)</f>
        <v>197</v>
      </c>
      <c r="G63" s="153">
        <f>VLOOKUP(C63,'td cajas'!$A$4:$H$181,5,FALSE)</f>
        <v>5</v>
      </c>
      <c r="H63" s="153">
        <f>VLOOKUP(C63,'td cajas'!$A$4:$H$181,6,FALSE)</f>
        <v>1</v>
      </c>
      <c r="I63" s="153">
        <f>VLOOKUP(C63,'td cajas'!$A$4:$H$181,7,FALSE)</f>
        <v>10</v>
      </c>
      <c r="J63" s="153">
        <f>VLOOKUP(C63,'td cajas'!$A$4:$H$181,8,FALSE)</f>
        <v>13</v>
      </c>
    </row>
    <row r="64" spans="2:10" x14ac:dyDescent="0.25">
      <c r="B64" s="153" t="s">
        <v>323</v>
      </c>
      <c r="C64" s="153" t="s">
        <v>83</v>
      </c>
      <c r="D64" s="153">
        <f>VLOOKUP(C64,'td cajas'!$A$4:$H$181,2,FALSE)</f>
        <v>0.77</v>
      </c>
      <c r="E64" s="153">
        <f>VLOOKUP(C64,'td cajas'!$A$4:$H$181,3,FALSE)</f>
        <v>250</v>
      </c>
      <c r="F64" s="153">
        <f>VLOOKUP(C64,'td cajas'!$A$4:$H$181,4,FALSE)</f>
        <v>245</v>
      </c>
      <c r="G64" s="153">
        <f>VLOOKUP(C64,'td cajas'!$A$4:$H$181,5,FALSE)</f>
        <v>13</v>
      </c>
      <c r="H64" s="153">
        <f>VLOOKUP(C64,'td cajas'!$A$4:$H$181,6,FALSE)</f>
        <v>1</v>
      </c>
      <c r="I64" s="153">
        <f>VLOOKUP(C64,'td cajas'!$A$4:$H$181,7,FALSE)</f>
        <v>11</v>
      </c>
      <c r="J64" s="153">
        <f>VLOOKUP(C64,'td cajas'!$A$4:$H$181,8,FALSE)</f>
        <v>21</v>
      </c>
    </row>
    <row r="65" spans="2:10" x14ac:dyDescent="0.25">
      <c r="B65" s="153" t="s">
        <v>323</v>
      </c>
      <c r="C65" s="153" t="s">
        <v>84</v>
      </c>
      <c r="D65" s="153">
        <f>VLOOKUP(C65,'td cajas'!$A$4:$H$181,2,FALSE)</f>
        <v>0.32</v>
      </c>
      <c r="E65" s="153">
        <f>VLOOKUP(C65,'td cajas'!$A$4:$H$181,3,FALSE)</f>
        <v>161</v>
      </c>
      <c r="F65" s="153">
        <f>VLOOKUP(C65,'td cajas'!$A$4:$H$181,4,FALSE)</f>
        <v>161</v>
      </c>
      <c r="G65" s="153">
        <f>VLOOKUP(C65,'td cajas'!$A$4:$H$181,5,FALSE)</f>
        <v>4</v>
      </c>
      <c r="H65" s="153">
        <f>VLOOKUP(C65,'td cajas'!$A$4:$H$181,6,FALSE)</f>
        <v>1</v>
      </c>
      <c r="I65" s="153">
        <f>VLOOKUP(C65,'td cajas'!$A$4:$H$181,7,FALSE)</f>
        <v>16</v>
      </c>
      <c r="J65" s="153">
        <f>VLOOKUP(C65,'td cajas'!$A$4:$H$181,8,FALSE)</f>
        <v>14</v>
      </c>
    </row>
    <row r="66" spans="2:10" x14ac:dyDescent="0.25">
      <c r="B66" s="153" t="s">
        <v>323</v>
      </c>
      <c r="C66" s="153" t="s">
        <v>85</v>
      </c>
      <c r="D66" s="153">
        <f>VLOOKUP(C66,'td cajas'!$A$4:$H$181,2,FALSE)</f>
        <v>0.5</v>
      </c>
      <c r="E66" s="153">
        <f>VLOOKUP(C66,'td cajas'!$A$4:$H$181,3,FALSE)</f>
        <v>179</v>
      </c>
      <c r="F66" s="153">
        <f>VLOOKUP(C66,'td cajas'!$A$4:$H$181,4,FALSE)</f>
        <v>165</v>
      </c>
      <c r="G66" s="153">
        <f>VLOOKUP(C66,'td cajas'!$A$4:$H$181,5,FALSE)</f>
        <v>8</v>
      </c>
      <c r="H66" s="153">
        <f>VLOOKUP(C66,'td cajas'!$A$4:$H$181,6,FALSE)</f>
        <v>1</v>
      </c>
      <c r="I66" s="153">
        <f>VLOOKUP(C66,'td cajas'!$A$4:$H$181,7,FALSE)</f>
        <v>9</v>
      </c>
      <c r="J66" s="153">
        <f>VLOOKUP(C66,'td cajas'!$A$4:$H$181,8,FALSE)</f>
        <v>19</v>
      </c>
    </row>
    <row r="67" spans="2:10" x14ac:dyDescent="0.25">
      <c r="B67" s="153" t="s">
        <v>323</v>
      </c>
      <c r="C67" s="153" t="s">
        <v>86</v>
      </c>
      <c r="D67" s="153">
        <f>VLOOKUP(C67,'td cajas'!$A$4:$H$181,2,FALSE)</f>
        <v>2.58</v>
      </c>
      <c r="E67" s="153">
        <f>VLOOKUP(C67,'td cajas'!$A$4:$H$181,3,FALSE)</f>
        <v>221</v>
      </c>
      <c r="F67" s="153">
        <f>VLOOKUP(C67,'td cajas'!$A$4:$H$181,4,FALSE)</f>
        <v>270</v>
      </c>
      <c r="G67" s="153">
        <f>VLOOKUP(C67,'td cajas'!$A$4:$H$181,5,FALSE)</f>
        <v>16</v>
      </c>
      <c r="H67" s="153">
        <f>VLOOKUP(C67,'td cajas'!$A$4:$H$181,6,FALSE)</f>
        <v>2</v>
      </c>
      <c r="I67" s="153">
        <f>VLOOKUP(C67,'td cajas'!$A$4:$H$181,7,FALSE)</f>
        <v>11</v>
      </c>
      <c r="J67" s="153">
        <f>VLOOKUP(C67,'td cajas'!$A$4:$H$181,8,FALSE)</f>
        <v>16</v>
      </c>
    </row>
    <row r="68" spans="2:10" x14ac:dyDescent="0.25">
      <c r="B68" s="153" t="s">
        <v>323</v>
      </c>
      <c r="C68" s="153" t="s">
        <v>87</v>
      </c>
      <c r="D68" s="153">
        <f>VLOOKUP(C68,'td cajas'!$A$4:$H$181,2,FALSE)</f>
        <v>0.99</v>
      </c>
      <c r="E68" s="153">
        <f>VLOOKUP(C68,'td cajas'!$A$4:$H$181,3,FALSE)</f>
        <v>207</v>
      </c>
      <c r="F68" s="153">
        <f>VLOOKUP(C68,'td cajas'!$A$4:$H$181,4,FALSE)</f>
        <v>216</v>
      </c>
      <c r="G68" s="153">
        <f>VLOOKUP(C68,'td cajas'!$A$4:$H$181,5,FALSE)</f>
        <v>6</v>
      </c>
      <c r="H68" s="153">
        <f>VLOOKUP(C68,'td cajas'!$A$4:$H$181,6,FALSE)</f>
        <v>2</v>
      </c>
      <c r="I68" s="153">
        <f>VLOOKUP(C68,'td cajas'!$A$4:$H$181,7,FALSE)</f>
        <v>10</v>
      </c>
      <c r="J68" s="153">
        <f>VLOOKUP(C68,'td cajas'!$A$4:$H$181,8,FALSE)</f>
        <v>16</v>
      </c>
    </row>
    <row r="69" spans="2:10" x14ac:dyDescent="0.25">
      <c r="B69" s="153" t="s">
        <v>323</v>
      </c>
      <c r="C69" s="153" t="s">
        <v>88</v>
      </c>
      <c r="D69" s="153">
        <f>VLOOKUP(C69,'td cajas'!$A$4:$H$181,2,FALSE)</f>
        <v>0.36</v>
      </c>
      <c r="E69" s="153">
        <f>VLOOKUP(C69,'td cajas'!$A$4:$H$181,3,FALSE)</f>
        <v>181</v>
      </c>
      <c r="F69" s="153">
        <f>VLOOKUP(C69,'td cajas'!$A$4:$H$181,4,FALSE)</f>
        <v>146</v>
      </c>
      <c r="G69" s="153">
        <f>VLOOKUP(C69,'td cajas'!$A$4:$H$181,5,FALSE)</f>
        <v>6</v>
      </c>
      <c r="H69" s="153">
        <f>VLOOKUP(C69,'td cajas'!$A$4:$H$181,6,FALSE)</f>
        <v>1</v>
      </c>
      <c r="I69" s="153">
        <f>VLOOKUP(C69,'td cajas'!$A$4:$H$181,7,FALSE)</f>
        <v>11</v>
      </c>
      <c r="J69" s="153">
        <f>VLOOKUP(C69,'td cajas'!$A$4:$H$181,8,FALSE)</f>
        <v>12</v>
      </c>
    </row>
    <row r="70" spans="2:10" x14ac:dyDescent="0.25">
      <c r="B70" s="153" t="s">
        <v>323</v>
      </c>
      <c r="C70" s="153" t="s">
        <v>89</v>
      </c>
      <c r="D70" s="153">
        <f>VLOOKUP(C70,'td cajas'!$A$4:$H$181,2,FALSE)</f>
        <v>0.26</v>
      </c>
      <c r="E70" s="153">
        <f>VLOOKUP(C70,'td cajas'!$A$4:$H$181,3,FALSE)</f>
        <v>177</v>
      </c>
      <c r="F70" s="153">
        <f>VLOOKUP(C70,'td cajas'!$A$4:$H$181,4,FALSE)</f>
        <v>115</v>
      </c>
      <c r="G70" s="153">
        <f>VLOOKUP(C70,'td cajas'!$A$4:$H$181,5,FALSE)</f>
        <v>22</v>
      </c>
      <c r="H70" s="153">
        <f>VLOOKUP(C70,'td cajas'!$A$4:$H$181,6,FALSE)</f>
        <v>0</v>
      </c>
      <c r="I70" s="153">
        <f>VLOOKUP(C70,'td cajas'!$A$4:$H$181,7,FALSE)</f>
        <v>10</v>
      </c>
      <c r="J70" s="153">
        <f>VLOOKUP(C70,'td cajas'!$A$4:$H$181,8,FALSE)</f>
        <v>14</v>
      </c>
    </row>
    <row r="71" spans="2:10" x14ac:dyDescent="0.25">
      <c r="B71" s="153" t="s">
        <v>323</v>
      </c>
      <c r="C71" s="153" t="s">
        <v>90</v>
      </c>
      <c r="D71" s="153">
        <f>VLOOKUP(C71,'td cajas'!$A$4:$H$181,2,FALSE)</f>
        <v>0.35</v>
      </c>
      <c r="E71" s="153">
        <f>VLOOKUP(C71,'td cajas'!$A$4:$H$181,3,FALSE)</f>
        <v>265</v>
      </c>
      <c r="F71" s="153">
        <f>VLOOKUP(C71,'td cajas'!$A$4:$H$181,4,FALSE)</f>
        <v>454</v>
      </c>
      <c r="G71" s="153">
        <f>VLOOKUP(C71,'td cajas'!$A$4:$H$181,5,FALSE)</f>
        <v>16</v>
      </c>
      <c r="H71" s="153">
        <f>VLOOKUP(C71,'td cajas'!$A$4:$H$181,6,FALSE)</f>
        <v>2</v>
      </c>
      <c r="I71" s="153">
        <f>VLOOKUP(C71,'td cajas'!$A$4:$H$181,7,FALSE)</f>
        <v>17</v>
      </c>
      <c r="J71" s="153">
        <f>VLOOKUP(C71,'td cajas'!$A$4:$H$181,8,FALSE)</f>
        <v>17</v>
      </c>
    </row>
    <row r="72" spans="2:10" x14ac:dyDescent="0.25">
      <c r="B72" s="153" t="s">
        <v>323</v>
      </c>
      <c r="C72" s="153" t="s">
        <v>91</v>
      </c>
      <c r="D72" s="153">
        <f>VLOOKUP(C72,'td cajas'!$A$4:$H$181,2,FALSE)</f>
        <v>0.62</v>
      </c>
      <c r="E72" s="153">
        <f>VLOOKUP(C72,'td cajas'!$A$4:$H$181,3,FALSE)</f>
        <v>100</v>
      </c>
      <c r="F72" s="153">
        <f>VLOOKUP(C72,'td cajas'!$A$4:$H$181,4,FALSE)</f>
        <v>173</v>
      </c>
      <c r="G72" s="153">
        <f>VLOOKUP(C72,'td cajas'!$A$4:$H$181,5,FALSE)</f>
        <v>17</v>
      </c>
      <c r="H72" s="153">
        <f>VLOOKUP(C72,'td cajas'!$A$4:$H$181,6,FALSE)</f>
        <v>1</v>
      </c>
      <c r="I72" s="153">
        <f>VLOOKUP(C72,'td cajas'!$A$4:$H$181,7,FALSE)</f>
        <v>14</v>
      </c>
      <c r="J72" s="153">
        <f>VLOOKUP(C72,'td cajas'!$A$4:$H$181,8,FALSE)</f>
        <v>11</v>
      </c>
    </row>
    <row r="73" spans="2:10" x14ac:dyDescent="0.25">
      <c r="B73" s="153" t="s">
        <v>323</v>
      </c>
      <c r="C73" s="153" t="s">
        <v>92</v>
      </c>
      <c r="D73" s="153">
        <f>VLOOKUP(C73,'td cajas'!$A$4:$H$181,2,FALSE)</f>
        <v>0.13</v>
      </c>
      <c r="E73" s="153">
        <f>VLOOKUP(C73,'td cajas'!$A$4:$H$181,3,FALSE)</f>
        <v>132</v>
      </c>
      <c r="F73" s="153">
        <f>VLOOKUP(C73,'td cajas'!$A$4:$H$181,4,FALSE)</f>
        <v>141</v>
      </c>
      <c r="G73" s="153">
        <f>VLOOKUP(C73,'td cajas'!$A$4:$H$181,5,FALSE)</f>
        <v>14</v>
      </c>
      <c r="H73" s="153">
        <f>VLOOKUP(C73,'td cajas'!$A$4:$H$181,6,FALSE)</f>
        <v>0</v>
      </c>
      <c r="I73" s="153">
        <f>VLOOKUP(C73,'td cajas'!$A$4:$H$181,7,FALSE)</f>
        <v>17</v>
      </c>
      <c r="J73" s="153">
        <f>VLOOKUP(C73,'td cajas'!$A$4:$H$181,8,FALSE)</f>
        <v>12</v>
      </c>
    </row>
    <row r="74" spans="2:10" x14ac:dyDescent="0.25">
      <c r="B74" s="153" t="s">
        <v>323</v>
      </c>
      <c r="C74" s="153" t="s">
        <v>93</v>
      </c>
      <c r="D74" s="153">
        <f>VLOOKUP(C74,'td cajas'!$A$4:$H$181,2,FALSE)</f>
        <v>0.21</v>
      </c>
      <c r="E74" s="153">
        <f>VLOOKUP(C74,'td cajas'!$A$4:$H$181,3,FALSE)</f>
        <v>154</v>
      </c>
      <c r="F74" s="153">
        <f>VLOOKUP(C74,'td cajas'!$A$4:$H$181,4,FALSE)</f>
        <v>136</v>
      </c>
      <c r="G74" s="153">
        <f>VLOOKUP(C74,'td cajas'!$A$4:$H$181,5,FALSE)</f>
        <v>9</v>
      </c>
      <c r="H74" s="153">
        <f>VLOOKUP(C74,'td cajas'!$A$4:$H$181,6,FALSE)</f>
        <v>3</v>
      </c>
      <c r="I74" s="153">
        <f>VLOOKUP(C74,'td cajas'!$A$4:$H$181,7,FALSE)</f>
        <v>10</v>
      </c>
      <c r="J74" s="153">
        <f>VLOOKUP(C74,'td cajas'!$A$4:$H$181,8,FALSE)</f>
        <v>15</v>
      </c>
    </row>
    <row r="75" spans="2:10" x14ac:dyDescent="0.25">
      <c r="B75" s="153" t="s">
        <v>323</v>
      </c>
      <c r="C75" s="153" t="s">
        <v>94</v>
      </c>
      <c r="D75" s="153">
        <f>VLOOKUP(C75,'td cajas'!$A$4:$H$181,2,FALSE)</f>
        <v>0.2</v>
      </c>
      <c r="E75" s="153">
        <f>VLOOKUP(C75,'td cajas'!$A$4:$H$181,3,FALSE)</f>
        <v>189</v>
      </c>
      <c r="F75" s="153">
        <f>VLOOKUP(C75,'td cajas'!$A$4:$H$181,4,FALSE)</f>
        <v>129</v>
      </c>
      <c r="G75" s="153">
        <f>VLOOKUP(C75,'td cajas'!$A$4:$H$181,5,FALSE)</f>
        <v>4</v>
      </c>
      <c r="H75" s="153">
        <f>VLOOKUP(C75,'td cajas'!$A$4:$H$181,6,FALSE)</f>
        <v>1</v>
      </c>
      <c r="I75" s="153">
        <f>VLOOKUP(C75,'td cajas'!$A$4:$H$181,7,FALSE)</f>
        <v>19</v>
      </c>
      <c r="J75" s="153">
        <f>VLOOKUP(C75,'td cajas'!$A$4:$H$181,8,FALSE)</f>
        <v>14</v>
      </c>
    </row>
    <row r="76" spans="2:10" x14ac:dyDescent="0.25">
      <c r="B76" s="153" t="s">
        <v>323</v>
      </c>
      <c r="C76" s="153" t="s">
        <v>95</v>
      </c>
      <c r="D76" s="153">
        <f>VLOOKUP(C76,'td cajas'!$A$4:$H$181,2,FALSE)</f>
        <v>0.16</v>
      </c>
      <c r="E76" s="153">
        <f>VLOOKUP(C76,'td cajas'!$A$4:$H$181,3,FALSE)</f>
        <v>873</v>
      </c>
      <c r="F76" s="153">
        <f>VLOOKUP(C76,'td cajas'!$A$4:$H$181,4,FALSE)</f>
        <v>187</v>
      </c>
      <c r="G76" s="153">
        <f>VLOOKUP(C76,'td cajas'!$A$4:$H$181,5,FALSE)</f>
        <v>5</v>
      </c>
      <c r="H76" s="153">
        <f>VLOOKUP(C76,'td cajas'!$A$4:$H$181,6,FALSE)</f>
        <v>1</v>
      </c>
      <c r="I76" s="153">
        <f>VLOOKUP(C76,'td cajas'!$A$4:$H$181,7,FALSE)</f>
        <v>21</v>
      </c>
      <c r="J76" s="153">
        <f>VLOOKUP(C76,'td cajas'!$A$4:$H$181,8,FALSE)</f>
        <v>35</v>
      </c>
    </row>
    <row r="77" spans="2:10" x14ac:dyDescent="0.25">
      <c r="B77" s="153" t="s">
        <v>323</v>
      </c>
      <c r="C77" s="153" t="s">
        <v>96</v>
      </c>
      <c r="D77" s="153">
        <f>VLOOKUP(C77,'td cajas'!$A$4:$H$181,2,FALSE)</f>
        <v>0.4</v>
      </c>
      <c r="E77" s="153">
        <f>VLOOKUP(C77,'td cajas'!$A$4:$H$181,3,FALSE)</f>
        <v>90</v>
      </c>
      <c r="F77" s="153">
        <f>VLOOKUP(C77,'td cajas'!$A$4:$H$181,4,FALSE)</f>
        <v>183</v>
      </c>
      <c r="G77" s="153">
        <f>VLOOKUP(C77,'td cajas'!$A$4:$H$181,5,FALSE)</f>
        <v>4</v>
      </c>
      <c r="H77" s="153">
        <f>VLOOKUP(C77,'td cajas'!$A$4:$H$181,6,FALSE)</f>
        <v>1</v>
      </c>
      <c r="I77" s="153">
        <f>VLOOKUP(C77,'td cajas'!$A$4:$H$181,7,FALSE)</f>
        <v>17</v>
      </c>
      <c r="J77" s="153">
        <f>VLOOKUP(C77,'td cajas'!$A$4:$H$181,8,FALSE)</f>
        <v>11</v>
      </c>
    </row>
    <row r="78" spans="2:10" x14ac:dyDescent="0.25">
      <c r="B78" s="153" t="s">
        <v>323</v>
      </c>
      <c r="C78" s="153" t="s">
        <v>97</v>
      </c>
      <c r="D78" s="153">
        <f>VLOOKUP(C78,'td cajas'!$A$4:$H$181,2,FALSE)</f>
        <v>0.78</v>
      </c>
      <c r="E78" s="153">
        <f>VLOOKUP(C78,'td cajas'!$A$4:$H$181,3,FALSE)</f>
        <v>97</v>
      </c>
      <c r="F78" s="153">
        <f>VLOOKUP(C78,'td cajas'!$A$4:$H$181,4,FALSE)</f>
        <v>220</v>
      </c>
      <c r="G78" s="153">
        <f>VLOOKUP(C78,'td cajas'!$A$4:$H$181,5,FALSE)</f>
        <v>5</v>
      </c>
      <c r="H78" s="153">
        <f>VLOOKUP(C78,'td cajas'!$A$4:$H$181,6,FALSE)</f>
        <v>1</v>
      </c>
      <c r="I78" s="153">
        <f>VLOOKUP(C78,'td cajas'!$A$4:$H$181,7,FALSE)</f>
        <v>18</v>
      </c>
      <c r="J78" s="153">
        <f>VLOOKUP(C78,'td cajas'!$A$4:$H$181,8,FALSE)</f>
        <v>12</v>
      </c>
    </row>
    <row r="79" spans="2:10" x14ac:dyDescent="0.25">
      <c r="B79" s="153" t="s">
        <v>323</v>
      </c>
      <c r="C79" s="153" t="s">
        <v>98</v>
      </c>
      <c r="D79" s="153">
        <f>VLOOKUP(C79,'td cajas'!$A$4:$H$181,2,FALSE)</f>
        <v>2.2799999999999998</v>
      </c>
      <c r="E79" s="153">
        <f>VLOOKUP(C79,'td cajas'!$A$4:$H$181,3,FALSE)</f>
        <v>105</v>
      </c>
      <c r="F79" s="153">
        <f>VLOOKUP(C79,'td cajas'!$A$4:$H$181,4,FALSE)</f>
        <v>161</v>
      </c>
      <c r="G79" s="153">
        <f>VLOOKUP(C79,'td cajas'!$A$4:$H$181,5,FALSE)</f>
        <v>11</v>
      </c>
      <c r="H79" s="153">
        <f>VLOOKUP(C79,'td cajas'!$A$4:$H$181,6,FALSE)</f>
        <v>1</v>
      </c>
      <c r="I79" s="153">
        <f>VLOOKUP(C79,'td cajas'!$A$4:$H$181,7,FALSE)</f>
        <v>18</v>
      </c>
      <c r="J79" s="153">
        <f>VLOOKUP(C79,'td cajas'!$A$4:$H$181,8,FALSE)</f>
        <v>11</v>
      </c>
    </row>
    <row r="80" spans="2:10" x14ac:dyDescent="0.25">
      <c r="B80" s="153" t="s">
        <v>323</v>
      </c>
      <c r="C80" s="153" t="s">
        <v>99</v>
      </c>
      <c r="D80" s="153">
        <f>VLOOKUP(C80,'td cajas'!$A$4:$H$181,2,FALSE)</f>
        <v>1.21</v>
      </c>
      <c r="E80" s="153">
        <f>VLOOKUP(C80,'td cajas'!$A$4:$H$181,3,FALSE)</f>
        <v>118</v>
      </c>
      <c r="F80" s="153">
        <f>VLOOKUP(C80,'td cajas'!$A$4:$H$181,4,FALSE)</f>
        <v>141</v>
      </c>
      <c r="G80" s="153">
        <f>VLOOKUP(C80,'td cajas'!$A$4:$H$181,5,FALSE)</f>
        <v>12</v>
      </c>
      <c r="H80" s="153">
        <f>VLOOKUP(C80,'td cajas'!$A$4:$H$181,6,FALSE)</f>
        <v>1</v>
      </c>
      <c r="I80" s="153">
        <f>VLOOKUP(C80,'td cajas'!$A$4:$H$181,7,FALSE)</f>
        <v>10</v>
      </c>
      <c r="J80" s="153">
        <f>VLOOKUP(C80,'td cajas'!$A$4:$H$181,8,FALSE)</f>
        <v>12</v>
      </c>
    </row>
    <row r="81" spans="2:10" x14ac:dyDescent="0.25">
      <c r="B81" s="153" t="s">
        <v>323</v>
      </c>
      <c r="C81" s="153" t="s">
        <v>100</v>
      </c>
      <c r="D81" s="153">
        <f>VLOOKUP(C81,'td cajas'!$A$4:$H$181,2,FALSE)</f>
        <v>1.36</v>
      </c>
      <c r="E81" s="153">
        <f>VLOOKUP(C81,'td cajas'!$A$4:$H$181,3,FALSE)</f>
        <v>104</v>
      </c>
      <c r="F81" s="153">
        <f>VLOOKUP(C81,'td cajas'!$A$4:$H$181,4,FALSE)</f>
        <v>156</v>
      </c>
      <c r="G81" s="153">
        <f>VLOOKUP(C81,'td cajas'!$A$4:$H$181,5,FALSE)</f>
        <v>3</v>
      </c>
      <c r="H81" s="153">
        <f>VLOOKUP(C81,'td cajas'!$A$4:$H$181,6,FALSE)</f>
        <v>1</v>
      </c>
      <c r="I81" s="153">
        <f>VLOOKUP(C81,'td cajas'!$A$4:$H$181,7,FALSE)</f>
        <v>17</v>
      </c>
      <c r="J81" s="153">
        <f>VLOOKUP(C81,'td cajas'!$A$4:$H$181,8,FALSE)</f>
        <v>9</v>
      </c>
    </row>
    <row r="82" spans="2:10" x14ac:dyDescent="0.25">
      <c r="B82" s="153" t="s">
        <v>323</v>
      </c>
      <c r="C82" s="153" t="s">
        <v>101</v>
      </c>
      <c r="D82" s="153">
        <f>VLOOKUP(C82,'td cajas'!$A$4:$H$181,2,FALSE)</f>
        <v>0.46</v>
      </c>
      <c r="E82" s="153">
        <f>VLOOKUP(C82,'td cajas'!$A$4:$H$181,3,FALSE)</f>
        <v>81</v>
      </c>
      <c r="F82" s="153">
        <f>VLOOKUP(C82,'td cajas'!$A$4:$H$181,4,FALSE)</f>
        <v>134</v>
      </c>
      <c r="G82" s="153">
        <f>VLOOKUP(C82,'td cajas'!$A$4:$H$181,5,FALSE)</f>
        <v>4</v>
      </c>
      <c r="H82" s="153">
        <f>VLOOKUP(C82,'td cajas'!$A$4:$H$181,6,FALSE)</f>
        <v>1</v>
      </c>
      <c r="I82" s="153">
        <f>VLOOKUP(C82,'td cajas'!$A$4:$H$181,7,FALSE)</f>
        <v>12</v>
      </c>
      <c r="J82" s="153">
        <f>VLOOKUP(C82,'td cajas'!$A$4:$H$181,8,FALSE)</f>
        <v>9</v>
      </c>
    </row>
    <row r="83" spans="2:10" x14ac:dyDescent="0.25">
      <c r="B83" s="153" t="s">
        <v>323</v>
      </c>
      <c r="C83" s="153" t="s">
        <v>102</v>
      </c>
      <c r="D83" s="153">
        <f>VLOOKUP(C83,'td cajas'!$A$4:$H$181,2,FALSE)</f>
        <v>0.28000000000000003</v>
      </c>
      <c r="E83" s="153">
        <f>VLOOKUP(C83,'td cajas'!$A$4:$H$181,3,FALSE)</f>
        <v>831</v>
      </c>
      <c r="F83" s="153">
        <f>VLOOKUP(C83,'td cajas'!$A$4:$H$181,4,FALSE)</f>
        <v>226</v>
      </c>
      <c r="G83" s="153">
        <f>VLOOKUP(C83,'td cajas'!$A$4:$H$181,5,FALSE)</f>
        <v>21</v>
      </c>
      <c r="H83" s="153">
        <f>VLOOKUP(C83,'td cajas'!$A$4:$H$181,6,FALSE)</f>
        <v>1</v>
      </c>
      <c r="I83" s="153">
        <f>VLOOKUP(C83,'td cajas'!$A$4:$H$181,7,FALSE)</f>
        <v>39</v>
      </c>
      <c r="J83" s="153">
        <f>VLOOKUP(C83,'td cajas'!$A$4:$H$181,8,FALSE)</f>
        <v>45</v>
      </c>
    </row>
    <row r="84" spans="2:10" x14ac:dyDescent="0.25">
      <c r="B84" s="153" t="s">
        <v>323</v>
      </c>
      <c r="C84" s="153" t="s">
        <v>103</v>
      </c>
      <c r="D84" s="153">
        <f>VLOOKUP(C84,'td cajas'!$A$4:$H$181,2,FALSE)</f>
        <v>0.28999999999999998</v>
      </c>
      <c r="E84" s="153">
        <f>VLOOKUP(C84,'td cajas'!$A$4:$H$181,3,FALSE)</f>
        <v>183</v>
      </c>
      <c r="F84" s="153">
        <f>VLOOKUP(C84,'td cajas'!$A$4:$H$181,4,FALSE)</f>
        <v>104</v>
      </c>
      <c r="G84" s="153">
        <f>VLOOKUP(C84,'td cajas'!$A$4:$H$181,5,FALSE)</f>
        <v>2</v>
      </c>
      <c r="H84" s="153">
        <f>VLOOKUP(C84,'td cajas'!$A$4:$H$181,6,FALSE)</f>
        <v>0</v>
      </c>
      <c r="I84" s="153">
        <f>VLOOKUP(C84,'td cajas'!$A$4:$H$181,7,FALSE)</f>
        <v>12</v>
      </c>
      <c r="J84" s="153">
        <f>VLOOKUP(C84,'td cajas'!$A$4:$H$181,8,FALSE)</f>
        <v>9</v>
      </c>
    </row>
    <row r="85" spans="2:10" x14ac:dyDescent="0.25">
      <c r="B85" s="153" t="s">
        <v>323</v>
      </c>
      <c r="C85" s="153" t="s">
        <v>104</v>
      </c>
      <c r="D85" s="153">
        <f>VLOOKUP(C85,'td cajas'!$A$4:$H$181,2,FALSE)</f>
        <v>0.52</v>
      </c>
      <c r="E85" s="153">
        <f>VLOOKUP(C85,'td cajas'!$A$4:$H$181,3,FALSE)</f>
        <v>100</v>
      </c>
      <c r="F85" s="153">
        <f>VLOOKUP(C85,'td cajas'!$A$4:$H$181,4,FALSE)</f>
        <v>287</v>
      </c>
      <c r="G85" s="153">
        <f>VLOOKUP(C85,'td cajas'!$A$4:$H$181,5,FALSE)</f>
        <v>4</v>
      </c>
      <c r="H85" s="153">
        <f>VLOOKUP(C85,'td cajas'!$A$4:$H$181,6,FALSE)</f>
        <v>1</v>
      </c>
      <c r="I85" s="153">
        <f>VLOOKUP(C85,'td cajas'!$A$4:$H$181,7,FALSE)</f>
        <v>10</v>
      </c>
      <c r="J85" s="153">
        <f>VLOOKUP(C85,'td cajas'!$A$4:$H$181,8,FALSE)</f>
        <v>12</v>
      </c>
    </row>
    <row r="86" spans="2:10" x14ac:dyDescent="0.25">
      <c r="B86" s="153" t="s">
        <v>323</v>
      </c>
      <c r="C86" s="153" t="s">
        <v>105</v>
      </c>
      <c r="D86" s="153">
        <f>VLOOKUP(C86,'td cajas'!$A$4:$H$181,2,FALSE)</f>
        <v>0.33</v>
      </c>
      <c r="E86" s="153">
        <f>VLOOKUP(C86,'td cajas'!$A$4:$H$181,3,FALSE)</f>
        <v>117</v>
      </c>
      <c r="F86" s="153">
        <f>VLOOKUP(C86,'td cajas'!$A$4:$H$181,4,FALSE)</f>
        <v>132</v>
      </c>
      <c r="G86" s="153">
        <f>VLOOKUP(C86,'td cajas'!$A$4:$H$181,5,FALSE)</f>
        <v>7</v>
      </c>
      <c r="H86" s="153">
        <f>VLOOKUP(C86,'td cajas'!$A$4:$H$181,6,FALSE)</f>
        <v>1</v>
      </c>
      <c r="I86" s="153">
        <f>VLOOKUP(C86,'td cajas'!$A$4:$H$181,7,FALSE)</f>
        <v>13</v>
      </c>
      <c r="J86" s="153">
        <f>VLOOKUP(C86,'td cajas'!$A$4:$H$181,8,FALSE)</f>
        <v>11</v>
      </c>
    </row>
    <row r="87" spans="2:10" x14ac:dyDescent="0.25">
      <c r="B87" s="153" t="s">
        <v>323</v>
      </c>
      <c r="C87" s="153" t="s">
        <v>106</v>
      </c>
      <c r="D87" s="153">
        <f>VLOOKUP(C87,'td cajas'!$A$4:$H$181,2,FALSE)</f>
        <v>0.38</v>
      </c>
      <c r="E87" s="153">
        <f>VLOOKUP(C87,'td cajas'!$A$4:$H$181,3,FALSE)</f>
        <v>110</v>
      </c>
      <c r="F87" s="153">
        <f>VLOOKUP(C87,'td cajas'!$A$4:$H$181,4,FALSE)</f>
        <v>246</v>
      </c>
      <c r="G87" s="153">
        <f>VLOOKUP(C87,'td cajas'!$A$4:$H$181,5,FALSE)</f>
        <v>125</v>
      </c>
      <c r="H87" s="153">
        <f>VLOOKUP(C87,'td cajas'!$A$4:$H$181,6,FALSE)</f>
        <v>1</v>
      </c>
      <c r="I87" s="153">
        <f>VLOOKUP(C87,'td cajas'!$A$4:$H$181,7,FALSE)</f>
        <v>15</v>
      </c>
      <c r="J87" s="153">
        <f>VLOOKUP(C87,'td cajas'!$A$4:$H$181,8,FALSE)</f>
        <v>12</v>
      </c>
    </row>
    <row r="88" spans="2:10" x14ac:dyDescent="0.25">
      <c r="B88" s="153" t="s">
        <v>323</v>
      </c>
      <c r="C88" s="153" t="s">
        <v>107</v>
      </c>
      <c r="D88" s="153">
        <f>VLOOKUP(C88,'td cajas'!$A$4:$H$181,2,FALSE)</f>
        <v>0.43</v>
      </c>
      <c r="E88" s="153">
        <f>VLOOKUP(C88,'td cajas'!$A$4:$H$181,3,FALSE)</f>
        <v>491</v>
      </c>
      <c r="F88" s="153">
        <f>VLOOKUP(C88,'td cajas'!$A$4:$H$181,4,FALSE)</f>
        <v>463</v>
      </c>
      <c r="G88" s="153">
        <f>VLOOKUP(C88,'td cajas'!$A$4:$H$181,5,FALSE)</f>
        <v>13</v>
      </c>
      <c r="H88" s="153">
        <f>VLOOKUP(C88,'td cajas'!$A$4:$H$181,6,FALSE)</f>
        <v>2</v>
      </c>
      <c r="I88" s="153">
        <f>VLOOKUP(C88,'td cajas'!$A$4:$H$181,7,FALSE)</f>
        <v>71</v>
      </c>
      <c r="J88" s="153">
        <f>VLOOKUP(C88,'td cajas'!$A$4:$H$181,8,FALSE)</f>
        <v>30</v>
      </c>
    </row>
    <row r="89" spans="2:10" x14ac:dyDescent="0.25">
      <c r="B89" s="153" t="s">
        <v>323</v>
      </c>
      <c r="C89" s="153" t="s">
        <v>108</v>
      </c>
      <c r="D89" s="153">
        <f>VLOOKUP(C89,'td cajas'!$A$4:$H$181,2,FALSE)</f>
        <v>0.13</v>
      </c>
      <c r="E89" s="153">
        <f>VLOOKUP(C89,'td cajas'!$A$4:$H$181,3,FALSE)</f>
        <v>110</v>
      </c>
      <c r="F89" s="153">
        <f>VLOOKUP(C89,'td cajas'!$A$4:$H$181,4,FALSE)</f>
        <v>196</v>
      </c>
      <c r="G89" s="153">
        <f>VLOOKUP(C89,'td cajas'!$A$4:$H$181,5,FALSE)</f>
        <v>232</v>
      </c>
      <c r="H89" s="153">
        <f>VLOOKUP(C89,'td cajas'!$A$4:$H$181,6,FALSE)</f>
        <v>1</v>
      </c>
      <c r="I89" s="153">
        <f>VLOOKUP(C89,'td cajas'!$A$4:$H$181,7,FALSE)</f>
        <v>9</v>
      </c>
      <c r="J89" s="153">
        <f>VLOOKUP(C89,'td cajas'!$A$4:$H$181,8,FALSE)</f>
        <v>11</v>
      </c>
    </row>
    <row r="90" spans="2:10" x14ac:dyDescent="0.25">
      <c r="B90" s="153" t="s">
        <v>323</v>
      </c>
      <c r="C90" s="153" t="s">
        <v>109</v>
      </c>
      <c r="D90" s="153">
        <f>VLOOKUP(C90,'td cajas'!$A$4:$H$181,2,FALSE)</f>
        <v>0.49</v>
      </c>
      <c r="E90" s="153">
        <f>VLOOKUP(C90,'td cajas'!$A$4:$H$181,3,FALSE)</f>
        <v>110</v>
      </c>
      <c r="F90" s="153">
        <f>VLOOKUP(C90,'td cajas'!$A$4:$H$181,4,FALSE)</f>
        <v>130</v>
      </c>
      <c r="G90" s="153">
        <f>VLOOKUP(C90,'td cajas'!$A$4:$H$181,5,FALSE)</f>
        <v>6</v>
      </c>
      <c r="H90" s="153">
        <f>VLOOKUP(C90,'td cajas'!$A$4:$H$181,6,FALSE)</f>
        <v>1</v>
      </c>
      <c r="I90" s="153">
        <f>VLOOKUP(C90,'td cajas'!$A$4:$H$181,7,FALSE)</f>
        <v>7</v>
      </c>
      <c r="J90" s="153">
        <f>VLOOKUP(C90,'td cajas'!$A$4:$H$181,8,FALSE)</f>
        <v>12</v>
      </c>
    </row>
    <row r="91" spans="2:10" x14ac:dyDescent="0.25">
      <c r="B91" s="153" t="s">
        <v>323</v>
      </c>
      <c r="C91" s="153" t="s">
        <v>110</v>
      </c>
      <c r="D91" s="153">
        <f>VLOOKUP(C91,'td cajas'!$A$4:$H$181,2,FALSE)</f>
        <v>0.43</v>
      </c>
      <c r="E91" s="153">
        <f>VLOOKUP(C91,'td cajas'!$A$4:$H$181,3,FALSE)</f>
        <v>182</v>
      </c>
      <c r="F91" s="153">
        <f>VLOOKUP(C91,'td cajas'!$A$4:$H$181,4,FALSE)</f>
        <v>158</v>
      </c>
      <c r="G91" s="153">
        <f>VLOOKUP(C91,'td cajas'!$A$4:$H$181,5,FALSE)</f>
        <v>36</v>
      </c>
      <c r="H91" s="153">
        <f>VLOOKUP(C91,'td cajas'!$A$4:$H$181,6,FALSE)</f>
        <v>1</v>
      </c>
      <c r="I91" s="153">
        <f>VLOOKUP(C91,'td cajas'!$A$4:$H$181,7,FALSE)</f>
        <v>33</v>
      </c>
      <c r="J91" s="153">
        <f>VLOOKUP(C91,'td cajas'!$A$4:$H$181,8,FALSE)</f>
        <v>14</v>
      </c>
    </row>
    <row r="92" spans="2:10" x14ac:dyDescent="0.25">
      <c r="B92" s="153" t="s">
        <v>323</v>
      </c>
      <c r="C92" s="153" t="s">
        <v>111</v>
      </c>
      <c r="D92" s="153">
        <f>VLOOKUP(C92,'td cajas'!$A$4:$H$181,2,FALSE)</f>
        <v>1.8</v>
      </c>
      <c r="E92" s="153">
        <f>VLOOKUP(C92,'td cajas'!$A$4:$H$181,3,FALSE)</f>
        <v>198</v>
      </c>
      <c r="F92" s="153">
        <f>VLOOKUP(C92,'td cajas'!$A$4:$H$181,4,FALSE)</f>
        <v>99</v>
      </c>
      <c r="G92" s="153">
        <f>VLOOKUP(C92,'td cajas'!$A$4:$H$181,5,FALSE)</f>
        <v>103</v>
      </c>
      <c r="H92" s="153">
        <f>VLOOKUP(C92,'td cajas'!$A$4:$H$181,6,FALSE)</f>
        <v>0</v>
      </c>
      <c r="I92" s="153">
        <f>VLOOKUP(C92,'td cajas'!$A$4:$H$181,7,FALSE)</f>
        <v>8</v>
      </c>
      <c r="J92" s="153">
        <f>VLOOKUP(C92,'td cajas'!$A$4:$H$181,8,FALSE)</f>
        <v>12</v>
      </c>
    </row>
    <row r="93" spans="2:10" x14ac:dyDescent="0.25">
      <c r="B93" s="153" t="s">
        <v>323</v>
      </c>
      <c r="C93" s="153" t="s">
        <v>112</v>
      </c>
      <c r="D93" s="153">
        <f>VLOOKUP(C93,'td cajas'!$A$4:$H$181,2,FALSE)</f>
        <v>0.31</v>
      </c>
      <c r="E93" s="153">
        <f>VLOOKUP(C93,'td cajas'!$A$4:$H$181,3,FALSE)</f>
        <v>271</v>
      </c>
      <c r="F93" s="153">
        <f>VLOOKUP(C93,'td cajas'!$A$4:$H$181,4,FALSE)</f>
        <v>283</v>
      </c>
      <c r="G93" s="153">
        <f>VLOOKUP(C93,'td cajas'!$A$4:$H$181,5,FALSE)</f>
        <v>7</v>
      </c>
      <c r="H93" s="153">
        <f>VLOOKUP(C93,'td cajas'!$A$4:$H$181,6,FALSE)</f>
        <v>1</v>
      </c>
      <c r="I93" s="153">
        <f>VLOOKUP(C93,'td cajas'!$A$4:$H$181,7,FALSE)</f>
        <v>18</v>
      </c>
      <c r="J93" s="153">
        <f>VLOOKUP(C93,'td cajas'!$A$4:$H$181,8,FALSE)</f>
        <v>15</v>
      </c>
    </row>
    <row r="94" spans="2:10" x14ac:dyDescent="0.25">
      <c r="B94" s="153" t="s">
        <v>323</v>
      </c>
      <c r="C94" s="153" t="s">
        <v>113</v>
      </c>
      <c r="D94" s="153">
        <f>VLOOKUP(C94,'td cajas'!$A$4:$H$181,2,FALSE)</f>
        <v>0.25</v>
      </c>
      <c r="E94" s="153">
        <f>VLOOKUP(C94,'td cajas'!$A$4:$H$181,3,FALSE)</f>
        <v>304</v>
      </c>
      <c r="F94" s="153">
        <f>VLOOKUP(C94,'td cajas'!$A$4:$H$181,4,FALSE)</f>
        <v>174</v>
      </c>
      <c r="G94" s="153">
        <f>VLOOKUP(C94,'td cajas'!$A$4:$H$181,5,FALSE)</f>
        <v>3</v>
      </c>
      <c r="H94" s="153">
        <f>VLOOKUP(C94,'td cajas'!$A$4:$H$181,6,FALSE)</f>
        <v>1</v>
      </c>
      <c r="I94" s="153">
        <f>VLOOKUP(C94,'td cajas'!$A$4:$H$181,7,FALSE)</f>
        <v>7</v>
      </c>
      <c r="J94" s="153">
        <f>VLOOKUP(C94,'td cajas'!$A$4:$H$181,8,FALSE)</f>
        <v>22</v>
      </c>
    </row>
    <row r="95" spans="2:10" x14ac:dyDescent="0.25">
      <c r="B95" s="153" t="s">
        <v>323</v>
      </c>
      <c r="C95" s="153" t="s">
        <v>114</v>
      </c>
      <c r="D95" s="153">
        <f>VLOOKUP(C95,'td cajas'!$A$4:$H$181,2,FALSE)</f>
        <v>0.5</v>
      </c>
      <c r="E95" s="153">
        <f>VLOOKUP(C95,'td cajas'!$A$4:$H$181,3,FALSE)</f>
        <v>161</v>
      </c>
      <c r="F95" s="153">
        <f>VLOOKUP(C95,'td cajas'!$A$4:$H$181,4,FALSE)</f>
        <v>114</v>
      </c>
      <c r="G95" s="153">
        <f>VLOOKUP(C95,'td cajas'!$A$4:$H$181,5,FALSE)</f>
        <v>7</v>
      </c>
      <c r="H95" s="153">
        <f>VLOOKUP(C95,'td cajas'!$A$4:$H$181,6,FALSE)</f>
        <v>0</v>
      </c>
      <c r="I95" s="153">
        <f>VLOOKUP(C95,'td cajas'!$A$4:$H$181,7,FALSE)</f>
        <v>20</v>
      </c>
      <c r="J95" s="153">
        <f>VLOOKUP(C95,'td cajas'!$A$4:$H$181,8,FALSE)</f>
        <v>16</v>
      </c>
    </row>
    <row r="96" spans="2:10" x14ac:dyDescent="0.25">
      <c r="B96" s="153" t="s">
        <v>323</v>
      </c>
      <c r="C96" s="153" t="s">
        <v>115</v>
      </c>
      <c r="D96" s="153">
        <f>VLOOKUP(C96,'td cajas'!$A$4:$H$181,2,FALSE)</f>
        <v>0.82</v>
      </c>
      <c r="E96" s="153">
        <f>VLOOKUP(C96,'td cajas'!$A$4:$H$181,3,FALSE)</f>
        <v>155</v>
      </c>
      <c r="F96" s="153">
        <f>VLOOKUP(C96,'td cajas'!$A$4:$H$181,4,FALSE)</f>
        <v>159</v>
      </c>
      <c r="G96" s="153">
        <f>VLOOKUP(C96,'td cajas'!$A$4:$H$181,5,FALSE)</f>
        <v>12</v>
      </c>
      <c r="H96" s="153">
        <f>VLOOKUP(C96,'td cajas'!$A$4:$H$181,6,FALSE)</f>
        <v>1</v>
      </c>
      <c r="I96" s="153">
        <f>VLOOKUP(C96,'td cajas'!$A$4:$H$181,7,FALSE)</f>
        <v>16</v>
      </c>
      <c r="J96" s="153">
        <f>VLOOKUP(C96,'td cajas'!$A$4:$H$181,8,FALSE)</f>
        <v>12</v>
      </c>
    </row>
    <row r="97" spans="2:10" x14ac:dyDescent="0.25">
      <c r="B97" s="153" t="s">
        <v>323</v>
      </c>
      <c r="C97" s="153" t="s">
        <v>116</v>
      </c>
      <c r="D97" s="153">
        <f>VLOOKUP(C97,'td cajas'!$A$4:$H$181,2,FALSE)</f>
        <v>0.41</v>
      </c>
      <c r="E97" s="153">
        <f>VLOOKUP(C97,'td cajas'!$A$4:$H$181,3,FALSE)</f>
        <v>579</v>
      </c>
      <c r="F97" s="153">
        <f>VLOOKUP(C97,'td cajas'!$A$4:$H$181,4,FALSE)</f>
        <v>189</v>
      </c>
      <c r="G97" s="153">
        <f>VLOOKUP(C97,'td cajas'!$A$4:$H$181,5,FALSE)</f>
        <v>6</v>
      </c>
      <c r="H97" s="153">
        <f>VLOOKUP(C97,'td cajas'!$A$4:$H$181,6,FALSE)</f>
        <v>1</v>
      </c>
      <c r="I97" s="153">
        <f>VLOOKUP(C97,'td cajas'!$A$4:$H$181,7,FALSE)</f>
        <v>37</v>
      </c>
      <c r="J97" s="153">
        <f>VLOOKUP(C97,'td cajas'!$A$4:$H$181,8,FALSE)</f>
        <v>24</v>
      </c>
    </row>
    <row r="98" spans="2:10" x14ac:dyDescent="0.25">
      <c r="B98" s="153" t="s">
        <v>323</v>
      </c>
      <c r="C98" s="153" t="s">
        <v>117</v>
      </c>
      <c r="D98" s="153">
        <f>VLOOKUP(C98,'td cajas'!$A$4:$H$181,2,FALSE)</f>
        <v>1.22</v>
      </c>
      <c r="E98" s="153">
        <f>VLOOKUP(C98,'td cajas'!$A$4:$H$181,3,FALSE)</f>
        <v>489</v>
      </c>
      <c r="F98" s="153">
        <f>VLOOKUP(C98,'td cajas'!$A$4:$H$181,4,FALSE)</f>
        <v>208</v>
      </c>
      <c r="G98" s="153">
        <f>VLOOKUP(C98,'td cajas'!$A$4:$H$181,5,FALSE)</f>
        <v>4</v>
      </c>
      <c r="H98" s="153">
        <f>VLOOKUP(C98,'td cajas'!$A$4:$H$181,6,FALSE)</f>
        <v>1</v>
      </c>
      <c r="I98" s="153">
        <f>VLOOKUP(C98,'td cajas'!$A$4:$H$181,7,FALSE)</f>
        <v>12</v>
      </c>
      <c r="J98" s="153">
        <f>VLOOKUP(C98,'td cajas'!$A$4:$H$181,8,FALSE)</f>
        <v>36</v>
      </c>
    </row>
    <row r="99" spans="2:10" x14ac:dyDescent="0.25">
      <c r="B99" s="153" t="s">
        <v>323</v>
      </c>
      <c r="C99" s="153" t="s">
        <v>118</v>
      </c>
      <c r="D99" s="153">
        <f>VLOOKUP(C99,'td cajas'!$A$4:$H$181,2,FALSE)</f>
        <v>0.57999999999999996</v>
      </c>
      <c r="E99" s="153">
        <f>VLOOKUP(C99,'td cajas'!$A$4:$H$181,3,FALSE)</f>
        <v>258</v>
      </c>
      <c r="F99" s="153">
        <f>VLOOKUP(C99,'td cajas'!$A$4:$H$181,4,FALSE)</f>
        <v>162</v>
      </c>
      <c r="G99" s="153">
        <f>VLOOKUP(C99,'td cajas'!$A$4:$H$181,5,FALSE)</f>
        <v>37</v>
      </c>
      <c r="H99" s="153">
        <f>VLOOKUP(C99,'td cajas'!$A$4:$H$181,6,FALSE)</f>
        <v>0</v>
      </c>
      <c r="I99" s="153">
        <f>VLOOKUP(C99,'td cajas'!$A$4:$H$181,7,FALSE)</f>
        <v>18</v>
      </c>
      <c r="J99" s="153">
        <f>VLOOKUP(C99,'td cajas'!$A$4:$H$181,8,FALSE)</f>
        <v>18</v>
      </c>
    </row>
    <row r="100" spans="2:10" x14ac:dyDescent="0.25">
      <c r="B100" s="153" t="s">
        <v>323</v>
      </c>
      <c r="C100" s="153" t="s">
        <v>119</v>
      </c>
      <c r="D100" s="153">
        <f>VLOOKUP(C100,'td cajas'!$A$4:$H$181,2,FALSE)</f>
        <v>0.69</v>
      </c>
      <c r="E100" s="153">
        <f>VLOOKUP(C100,'td cajas'!$A$4:$H$181,3,FALSE)</f>
        <v>203</v>
      </c>
      <c r="F100" s="153">
        <f>VLOOKUP(C100,'td cajas'!$A$4:$H$181,4,FALSE)</f>
        <v>159</v>
      </c>
      <c r="G100" s="153">
        <f>VLOOKUP(C100,'td cajas'!$A$4:$H$181,5,FALSE)</f>
        <v>34</v>
      </c>
      <c r="H100" s="153">
        <f>VLOOKUP(C100,'td cajas'!$A$4:$H$181,6,FALSE)</f>
        <v>1</v>
      </c>
      <c r="I100" s="153">
        <f>VLOOKUP(C100,'td cajas'!$A$4:$H$181,7,FALSE)</f>
        <v>21</v>
      </c>
      <c r="J100" s="153">
        <f>VLOOKUP(C100,'td cajas'!$A$4:$H$181,8,FALSE)</f>
        <v>16</v>
      </c>
    </row>
    <row r="101" spans="2:10" x14ac:dyDescent="0.25">
      <c r="B101" s="153" t="s">
        <v>323</v>
      </c>
      <c r="C101" s="153" t="s">
        <v>120</v>
      </c>
      <c r="D101" s="153">
        <f>VLOOKUP(C101,'td cajas'!$A$4:$H$181,2,FALSE)</f>
        <v>0.84</v>
      </c>
      <c r="E101" s="153">
        <f>VLOOKUP(C101,'td cajas'!$A$4:$H$181,3,FALSE)</f>
        <v>310</v>
      </c>
      <c r="F101" s="153">
        <f>VLOOKUP(C101,'td cajas'!$A$4:$H$181,4,FALSE)</f>
        <v>175</v>
      </c>
      <c r="G101" s="153">
        <f>VLOOKUP(C101,'td cajas'!$A$4:$H$181,5,FALSE)</f>
        <v>8</v>
      </c>
      <c r="H101" s="153">
        <f>VLOOKUP(C101,'td cajas'!$A$4:$H$181,6,FALSE)</f>
        <v>1</v>
      </c>
      <c r="I101" s="153">
        <f>VLOOKUP(C101,'td cajas'!$A$4:$H$181,7,FALSE)</f>
        <v>40</v>
      </c>
      <c r="J101" s="153">
        <f>VLOOKUP(C101,'td cajas'!$A$4:$H$181,8,FALSE)</f>
        <v>22</v>
      </c>
    </row>
    <row r="102" spans="2:10" x14ac:dyDescent="0.25">
      <c r="B102" s="153" t="s">
        <v>323</v>
      </c>
      <c r="C102" s="153" t="s">
        <v>121</v>
      </c>
      <c r="D102" s="153">
        <f>VLOOKUP(C102,'td cajas'!$A$4:$H$181,2,FALSE)</f>
        <v>0.4</v>
      </c>
      <c r="E102" s="153">
        <f>VLOOKUP(C102,'td cajas'!$A$4:$H$181,3,FALSE)</f>
        <v>2475</v>
      </c>
      <c r="F102" s="153">
        <f>VLOOKUP(C102,'td cajas'!$A$4:$H$181,4,FALSE)</f>
        <v>99</v>
      </c>
      <c r="G102" s="153">
        <f>VLOOKUP(C102,'td cajas'!$A$4:$H$181,5,FALSE)</f>
        <v>9</v>
      </c>
      <c r="H102" s="153">
        <f>VLOOKUP(C102,'td cajas'!$A$4:$H$181,6,FALSE)</f>
        <v>1</v>
      </c>
      <c r="I102" s="153">
        <f>VLOOKUP(C102,'td cajas'!$A$4:$H$181,7,FALSE)</f>
        <v>8</v>
      </c>
      <c r="J102" s="153">
        <f>VLOOKUP(C102,'td cajas'!$A$4:$H$181,8,FALSE)</f>
        <v>94</v>
      </c>
    </row>
    <row r="103" spans="2:10" x14ac:dyDescent="0.25">
      <c r="B103" s="153" t="s">
        <v>323</v>
      </c>
      <c r="C103" s="153" t="s">
        <v>122</v>
      </c>
      <c r="D103" s="153">
        <f>VLOOKUP(C103,'td cajas'!$A$4:$H$181,2,FALSE)</f>
        <v>0.45</v>
      </c>
      <c r="E103" s="153">
        <f>VLOOKUP(C103,'td cajas'!$A$4:$H$181,3,FALSE)</f>
        <v>713</v>
      </c>
      <c r="F103" s="153">
        <f>VLOOKUP(C103,'td cajas'!$A$4:$H$181,4,FALSE)</f>
        <v>156</v>
      </c>
      <c r="G103" s="153">
        <f>VLOOKUP(C103,'td cajas'!$A$4:$H$181,5,FALSE)</f>
        <v>35</v>
      </c>
      <c r="H103" s="153">
        <f>VLOOKUP(C103,'td cajas'!$A$4:$H$181,6,FALSE)</f>
        <v>1</v>
      </c>
      <c r="I103" s="153">
        <f>VLOOKUP(C103,'td cajas'!$A$4:$H$181,7,FALSE)</f>
        <v>62</v>
      </c>
      <c r="J103" s="153">
        <f>VLOOKUP(C103,'td cajas'!$A$4:$H$181,8,FALSE)</f>
        <v>29</v>
      </c>
    </row>
    <row r="104" spans="2:10" x14ac:dyDescent="0.25">
      <c r="B104" s="153" t="s">
        <v>323</v>
      </c>
      <c r="C104" s="153" t="s">
        <v>123</v>
      </c>
      <c r="D104" s="153">
        <f>VLOOKUP(C104,'td cajas'!$A$4:$H$181,2,FALSE)</f>
        <v>0.45</v>
      </c>
      <c r="E104" s="153">
        <f>VLOOKUP(C104,'td cajas'!$A$4:$H$181,3,FALSE)</f>
        <v>182</v>
      </c>
      <c r="F104" s="153">
        <f>VLOOKUP(C104,'td cajas'!$A$4:$H$181,4,FALSE)</f>
        <v>116</v>
      </c>
      <c r="G104" s="153">
        <f>VLOOKUP(C104,'td cajas'!$A$4:$H$181,5,FALSE)</f>
        <v>13</v>
      </c>
      <c r="H104" s="153">
        <f>VLOOKUP(C104,'td cajas'!$A$4:$H$181,6,FALSE)</f>
        <v>0</v>
      </c>
      <c r="I104" s="153">
        <f>VLOOKUP(C104,'td cajas'!$A$4:$H$181,7,FALSE)</f>
        <v>10</v>
      </c>
      <c r="J104" s="153">
        <f>VLOOKUP(C104,'td cajas'!$A$4:$H$181,8,FALSE)</f>
        <v>14</v>
      </c>
    </row>
    <row r="105" spans="2:10" x14ac:dyDescent="0.25">
      <c r="B105" s="153" t="s">
        <v>323</v>
      </c>
      <c r="C105" s="153" t="s">
        <v>124</v>
      </c>
      <c r="D105" s="153">
        <f>VLOOKUP(C105,'td cajas'!$A$4:$H$181,2,FALSE)</f>
        <v>0.66</v>
      </c>
      <c r="E105" s="153">
        <f>VLOOKUP(C105,'td cajas'!$A$4:$H$181,3,FALSE)</f>
        <v>112</v>
      </c>
      <c r="F105" s="153">
        <f>VLOOKUP(C105,'td cajas'!$A$4:$H$181,4,FALSE)</f>
        <v>200</v>
      </c>
      <c r="G105" s="153">
        <f>VLOOKUP(C105,'td cajas'!$A$4:$H$181,5,FALSE)</f>
        <v>5</v>
      </c>
      <c r="H105" s="153">
        <f>VLOOKUP(C105,'td cajas'!$A$4:$H$181,6,FALSE)</f>
        <v>2</v>
      </c>
      <c r="I105" s="153">
        <f>VLOOKUP(C105,'td cajas'!$A$4:$H$181,7,FALSE)</f>
        <v>13</v>
      </c>
      <c r="J105" s="153">
        <f>VLOOKUP(C105,'td cajas'!$A$4:$H$181,8,FALSE)</f>
        <v>10</v>
      </c>
    </row>
    <row r="106" spans="2:10" x14ac:dyDescent="0.25">
      <c r="B106" s="153" t="s">
        <v>323</v>
      </c>
      <c r="C106" s="153" t="s">
        <v>125</v>
      </c>
      <c r="D106" s="153">
        <f>VLOOKUP(C106,'td cajas'!$A$4:$H$181,2,FALSE)</f>
        <v>0.85</v>
      </c>
      <c r="E106" s="153">
        <f>VLOOKUP(C106,'td cajas'!$A$4:$H$181,3,FALSE)</f>
        <v>123</v>
      </c>
      <c r="F106" s="153">
        <f>VLOOKUP(C106,'td cajas'!$A$4:$H$181,4,FALSE)</f>
        <v>135</v>
      </c>
      <c r="G106" s="153">
        <f>VLOOKUP(C106,'td cajas'!$A$4:$H$181,5,FALSE)</f>
        <v>5</v>
      </c>
      <c r="H106" s="153">
        <f>VLOOKUP(C106,'td cajas'!$A$4:$H$181,6,FALSE)</f>
        <v>1</v>
      </c>
      <c r="I106" s="153">
        <f>VLOOKUP(C106,'td cajas'!$A$4:$H$181,7,FALSE)</f>
        <v>13</v>
      </c>
      <c r="J106" s="153">
        <f>VLOOKUP(C106,'td cajas'!$A$4:$H$181,8,FALSE)</f>
        <v>14</v>
      </c>
    </row>
    <row r="107" spans="2:10" x14ac:dyDescent="0.25">
      <c r="B107" s="153" t="s">
        <v>323</v>
      </c>
      <c r="C107" s="153" t="s">
        <v>126</v>
      </c>
      <c r="D107" s="153">
        <f>VLOOKUP(C107,'td cajas'!$A$4:$H$181,2,FALSE)</f>
        <v>1.89</v>
      </c>
      <c r="E107" s="153">
        <f>VLOOKUP(C107,'td cajas'!$A$4:$H$181,3,FALSE)</f>
        <v>77</v>
      </c>
      <c r="F107" s="153">
        <f>VLOOKUP(C107,'td cajas'!$A$4:$H$181,4,FALSE)</f>
        <v>107</v>
      </c>
      <c r="G107" s="153">
        <f>VLOOKUP(C107,'td cajas'!$A$4:$H$181,5,FALSE)</f>
        <v>3</v>
      </c>
      <c r="H107" s="153">
        <f>VLOOKUP(C107,'td cajas'!$A$4:$H$181,6,FALSE)</f>
        <v>1</v>
      </c>
      <c r="I107" s="153">
        <f>VLOOKUP(C107,'td cajas'!$A$4:$H$181,7,FALSE)</f>
        <v>5</v>
      </c>
      <c r="J107" s="153">
        <f>VLOOKUP(C107,'td cajas'!$A$4:$H$181,8,FALSE)</f>
        <v>9</v>
      </c>
    </row>
    <row r="108" spans="2:10" x14ac:dyDescent="0.25">
      <c r="B108" s="153" t="s">
        <v>323</v>
      </c>
      <c r="C108" s="153" t="s">
        <v>127</v>
      </c>
      <c r="D108" s="153">
        <f>VLOOKUP(C108,'td cajas'!$A$4:$H$181,2,FALSE)</f>
        <v>0.42</v>
      </c>
      <c r="E108" s="153">
        <f>VLOOKUP(C108,'td cajas'!$A$4:$H$181,3,FALSE)</f>
        <v>100</v>
      </c>
      <c r="F108" s="153">
        <f>VLOOKUP(C108,'td cajas'!$A$4:$H$181,4,FALSE)</f>
        <v>173</v>
      </c>
      <c r="G108" s="153">
        <f>VLOOKUP(C108,'td cajas'!$A$4:$H$181,5,FALSE)</f>
        <v>33</v>
      </c>
      <c r="H108" s="153">
        <f>VLOOKUP(C108,'td cajas'!$A$4:$H$181,6,FALSE)</f>
        <v>1</v>
      </c>
      <c r="I108" s="153">
        <f>VLOOKUP(C108,'td cajas'!$A$4:$H$181,7,FALSE)</f>
        <v>25</v>
      </c>
      <c r="J108" s="153">
        <f>VLOOKUP(C108,'td cajas'!$A$4:$H$181,8,FALSE)</f>
        <v>10</v>
      </c>
    </row>
    <row r="109" spans="2:10" x14ac:dyDescent="0.25">
      <c r="B109" s="153" t="s">
        <v>323</v>
      </c>
      <c r="C109" s="153" t="s">
        <v>128</v>
      </c>
      <c r="D109" s="153">
        <f>VLOOKUP(C109,'td cajas'!$A$4:$H$181,2,FALSE)</f>
        <v>0.34</v>
      </c>
      <c r="E109" s="153">
        <f>VLOOKUP(C109,'td cajas'!$A$4:$H$181,3,FALSE)</f>
        <v>322</v>
      </c>
      <c r="F109" s="153">
        <f>VLOOKUP(C109,'td cajas'!$A$4:$H$181,4,FALSE)</f>
        <v>100</v>
      </c>
      <c r="G109" s="153">
        <f>VLOOKUP(C109,'td cajas'!$A$4:$H$181,5,FALSE)</f>
        <v>5</v>
      </c>
      <c r="H109" s="153">
        <f>VLOOKUP(C109,'td cajas'!$A$4:$H$181,6,FALSE)</f>
        <v>0</v>
      </c>
      <c r="I109" s="153">
        <f>VLOOKUP(C109,'td cajas'!$A$4:$H$181,7,FALSE)</f>
        <v>19</v>
      </c>
      <c r="J109" s="153">
        <f>VLOOKUP(C109,'td cajas'!$A$4:$H$181,8,FALSE)</f>
        <v>20</v>
      </c>
    </row>
    <row r="110" spans="2:10" x14ac:dyDescent="0.25">
      <c r="B110" s="153" t="s">
        <v>323</v>
      </c>
      <c r="C110" s="153" t="s">
        <v>129</v>
      </c>
      <c r="D110" s="153">
        <f>VLOOKUP(C110,'td cajas'!$A$4:$H$181,2,FALSE)</f>
        <v>1.71</v>
      </c>
      <c r="E110" s="153">
        <f>VLOOKUP(C110,'td cajas'!$A$4:$H$181,3,FALSE)</f>
        <v>84</v>
      </c>
      <c r="F110" s="153">
        <f>VLOOKUP(C110,'td cajas'!$A$4:$H$181,4,FALSE)</f>
        <v>173</v>
      </c>
      <c r="G110" s="153">
        <f>VLOOKUP(C110,'td cajas'!$A$4:$H$181,5,FALSE)</f>
        <v>6</v>
      </c>
      <c r="H110" s="153">
        <f>VLOOKUP(C110,'td cajas'!$A$4:$H$181,6,FALSE)</f>
        <v>2</v>
      </c>
      <c r="I110" s="153">
        <f>VLOOKUP(C110,'td cajas'!$A$4:$H$181,7,FALSE)</f>
        <v>13</v>
      </c>
      <c r="J110" s="153">
        <f>VLOOKUP(C110,'td cajas'!$A$4:$H$181,8,FALSE)</f>
        <v>10</v>
      </c>
    </row>
    <row r="111" spans="2:10" x14ac:dyDescent="0.25">
      <c r="B111" s="153" t="s">
        <v>323</v>
      </c>
      <c r="C111" s="153" t="s">
        <v>130</v>
      </c>
      <c r="D111" s="153">
        <f>VLOOKUP(C111,'td cajas'!$A$4:$H$181,2,FALSE)</f>
        <v>0.28999999999999998</v>
      </c>
      <c r="E111" s="153">
        <f>VLOOKUP(C111,'td cajas'!$A$4:$H$181,3,FALSE)</f>
        <v>434</v>
      </c>
      <c r="F111" s="153">
        <f>VLOOKUP(C111,'td cajas'!$A$4:$H$181,4,FALSE)</f>
        <v>208</v>
      </c>
      <c r="G111" s="153">
        <f>VLOOKUP(C111,'td cajas'!$A$4:$H$181,5,FALSE)</f>
        <v>21</v>
      </c>
      <c r="H111" s="153">
        <f>VLOOKUP(C111,'td cajas'!$A$4:$H$181,6,FALSE)</f>
        <v>1</v>
      </c>
      <c r="I111" s="153">
        <f>VLOOKUP(C111,'td cajas'!$A$4:$H$181,7,FALSE)</f>
        <v>39</v>
      </c>
      <c r="J111" s="153">
        <f>VLOOKUP(C111,'td cajas'!$A$4:$H$181,8,FALSE)</f>
        <v>22</v>
      </c>
    </row>
    <row r="112" spans="2:10" x14ac:dyDescent="0.25">
      <c r="B112" s="153" t="s">
        <v>323</v>
      </c>
      <c r="C112" s="153" t="s">
        <v>131</v>
      </c>
      <c r="D112" s="153">
        <f>VLOOKUP(C112,'td cajas'!$A$4:$H$181,2,FALSE)</f>
        <v>1.0900000000000001</v>
      </c>
      <c r="E112" s="153">
        <f>VLOOKUP(C112,'td cajas'!$A$4:$H$181,3,FALSE)</f>
        <v>119</v>
      </c>
      <c r="F112" s="153">
        <f>VLOOKUP(C112,'td cajas'!$A$4:$H$181,4,FALSE)</f>
        <v>366</v>
      </c>
      <c r="G112" s="153">
        <f>VLOOKUP(C112,'td cajas'!$A$4:$H$181,5,FALSE)</f>
        <v>10</v>
      </c>
      <c r="H112" s="153">
        <f>VLOOKUP(C112,'td cajas'!$A$4:$H$181,6,FALSE)</f>
        <v>3</v>
      </c>
      <c r="I112" s="153">
        <f>VLOOKUP(C112,'td cajas'!$A$4:$H$181,7,FALSE)</f>
        <v>41</v>
      </c>
      <c r="J112" s="153">
        <f>VLOOKUP(C112,'td cajas'!$A$4:$H$181,8,FALSE)</f>
        <v>14</v>
      </c>
    </row>
    <row r="113" spans="2:10" x14ac:dyDescent="0.25">
      <c r="B113" s="153" t="s">
        <v>323</v>
      </c>
      <c r="C113" s="153" t="s">
        <v>132</v>
      </c>
      <c r="D113" s="153">
        <f>VLOOKUP(C113,'td cajas'!$A$4:$H$181,2,FALSE)</f>
        <v>1.1499999999999999</v>
      </c>
      <c r="E113" s="153">
        <f>VLOOKUP(C113,'td cajas'!$A$4:$H$181,3,FALSE)</f>
        <v>85</v>
      </c>
      <c r="F113" s="153">
        <f>VLOOKUP(C113,'td cajas'!$A$4:$H$181,4,FALSE)</f>
        <v>149</v>
      </c>
      <c r="G113" s="153">
        <f>VLOOKUP(C113,'td cajas'!$A$4:$H$181,5,FALSE)</f>
        <v>51</v>
      </c>
      <c r="H113" s="153">
        <f>VLOOKUP(C113,'td cajas'!$A$4:$H$181,6,FALSE)</f>
        <v>1</v>
      </c>
      <c r="I113" s="153">
        <f>VLOOKUP(C113,'td cajas'!$A$4:$H$181,7,FALSE)</f>
        <v>11</v>
      </c>
      <c r="J113" s="153">
        <f>VLOOKUP(C113,'td cajas'!$A$4:$H$181,8,FALSE)</f>
        <v>8</v>
      </c>
    </row>
    <row r="114" spans="2:10" x14ac:dyDescent="0.25">
      <c r="B114" s="153" t="s">
        <v>323</v>
      </c>
      <c r="C114" s="153" t="s">
        <v>133</v>
      </c>
      <c r="D114" s="153">
        <f>VLOOKUP(C114,'td cajas'!$A$4:$H$181,2,FALSE)</f>
        <v>0.33</v>
      </c>
      <c r="E114" s="153">
        <f>VLOOKUP(C114,'td cajas'!$A$4:$H$181,3,FALSE)</f>
        <v>303</v>
      </c>
      <c r="F114" s="153">
        <f>VLOOKUP(C114,'td cajas'!$A$4:$H$181,4,FALSE)</f>
        <v>145</v>
      </c>
      <c r="G114" s="153">
        <f>VLOOKUP(C114,'td cajas'!$A$4:$H$181,5,FALSE)</f>
        <v>10</v>
      </c>
      <c r="H114" s="153">
        <f>VLOOKUP(C114,'td cajas'!$A$4:$H$181,6,FALSE)</f>
        <v>1</v>
      </c>
      <c r="I114" s="153">
        <f>VLOOKUP(C114,'td cajas'!$A$4:$H$181,7,FALSE)</f>
        <v>24</v>
      </c>
      <c r="J114" s="153">
        <f>VLOOKUP(C114,'td cajas'!$A$4:$H$181,8,FALSE)</f>
        <v>21</v>
      </c>
    </row>
    <row r="115" spans="2:10" x14ac:dyDescent="0.25">
      <c r="B115" s="153" t="s">
        <v>323</v>
      </c>
      <c r="C115" s="153" t="s">
        <v>135</v>
      </c>
      <c r="D115" s="153">
        <f>VLOOKUP(C115,'td cajas'!$A$4:$H$181,2,FALSE)</f>
        <v>0.28999999999999998</v>
      </c>
      <c r="E115" s="153">
        <f>VLOOKUP(C115,'td cajas'!$A$4:$H$181,3,FALSE)</f>
        <v>172</v>
      </c>
      <c r="F115" s="153">
        <f>VLOOKUP(C115,'td cajas'!$A$4:$H$181,4,FALSE)</f>
        <v>107</v>
      </c>
      <c r="G115" s="153">
        <f>VLOOKUP(C115,'td cajas'!$A$4:$H$181,5,FALSE)</f>
        <v>5</v>
      </c>
      <c r="H115" s="153">
        <f>VLOOKUP(C115,'td cajas'!$A$4:$H$181,6,FALSE)</f>
        <v>1</v>
      </c>
      <c r="I115" s="153">
        <f>VLOOKUP(C115,'td cajas'!$A$4:$H$181,7,FALSE)</f>
        <v>16</v>
      </c>
      <c r="J115" s="153">
        <f>VLOOKUP(C115,'td cajas'!$A$4:$H$181,8,FALSE)</f>
        <v>15</v>
      </c>
    </row>
    <row r="116" spans="2:10" x14ac:dyDescent="0.25">
      <c r="B116" s="153" t="s">
        <v>323</v>
      </c>
      <c r="C116" s="153" t="s">
        <v>136</v>
      </c>
      <c r="D116" s="153">
        <f>VLOOKUP(C116,'td cajas'!$A$4:$H$181,2,FALSE)</f>
        <v>0.78</v>
      </c>
      <c r="E116" s="153">
        <f>VLOOKUP(C116,'td cajas'!$A$4:$H$181,3,FALSE)</f>
        <v>114</v>
      </c>
      <c r="F116" s="153">
        <f>VLOOKUP(C116,'td cajas'!$A$4:$H$181,4,FALSE)</f>
        <v>69</v>
      </c>
      <c r="G116" s="153">
        <f>VLOOKUP(C116,'td cajas'!$A$4:$H$181,5,FALSE)</f>
        <v>8</v>
      </c>
      <c r="H116" s="153">
        <f>VLOOKUP(C116,'td cajas'!$A$4:$H$181,6,FALSE)</f>
        <v>0</v>
      </c>
      <c r="I116" s="153">
        <f>VLOOKUP(C116,'td cajas'!$A$4:$H$181,7,FALSE)</f>
        <v>16</v>
      </c>
      <c r="J116" s="153">
        <f>VLOOKUP(C116,'td cajas'!$A$4:$H$181,8,FALSE)</f>
        <v>13</v>
      </c>
    </row>
    <row r="117" spans="2:10" x14ac:dyDescent="0.25">
      <c r="B117" s="153" t="s">
        <v>323</v>
      </c>
      <c r="C117" s="153" t="s">
        <v>137</v>
      </c>
      <c r="D117" s="153">
        <f>VLOOKUP(C117,'td cajas'!$A$4:$H$181,2,FALSE)</f>
        <v>0.15</v>
      </c>
      <c r="E117" s="153">
        <f>VLOOKUP(C117,'td cajas'!$A$4:$H$181,3,FALSE)</f>
        <v>85</v>
      </c>
      <c r="F117" s="153">
        <f>VLOOKUP(C117,'td cajas'!$A$4:$H$181,4,FALSE)</f>
        <v>97</v>
      </c>
      <c r="G117" s="153">
        <f>VLOOKUP(C117,'td cajas'!$A$4:$H$181,5,FALSE)</f>
        <v>11</v>
      </c>
      <c r="H117" s="153">
        <f>VLOOKUP(C117,'td cajas'!$A$4:$H$181,6,FALSE)</f>
        <v>1</v>
      </c>
      <c r="I117" s="153">
        <f>VLOOKUP(C117,'td cajas'!$A$4:$H$181,7,FALSE)</f>
        <v>17</v>
      </c>
      <c r="J117" s="153">
        <f>VLOOKUP(C117,'td cajas'!$A$4:$H$181,8,FALSE)</f>
        <v>9</v>
      </c>
    </row>
    <row r="118" spans="2:10" x14ac:dyDescent="0.25">
      <c r="B118" s="153" t="s">
        <v>323</v>
      </c>
      <c r="C118" s="153" t="s">
        <v>138</v>
      </c>
      <c r="D118" s="153">
        <f>VLOOKUP(C118,'td cajas'!$A$4:$H$181,2,FALSE)</f>
        <v>0.66</v>
      </c>
      <c r="E118" s="153">
        <f>VLOOKUP(C118,'td cajas'!$A$4:$H$181,3,FALSE)</f>
        <v>196</v>
      </c>
      <c r="F118" s="153">
        <f>VLOOKUP(C118,'td cajas'!$A$4:$H$181,4,FALSE)</f>
        <v>166</v>
      </c>
      <c r="G118" s="153">
        <f>VLOOKUP(C118,'td cajas'!$A$4:$H$181,5,FALSE)</f>
        <v>9</v>
      </c>
      <c r="H118" s="153">
        <f>VLOOKUP(C118,'td cajas'!$A$4:$H$181,6,FALSE)</f>
        <v>1</v>
      </c>
      <c r="I118" s="153">
        <f>VLOOKUP(C118,'td cajas'!$A$4:$H$181,7,FALSE)</f>
        <v>33</v>
      </c>
      <c r="J118" s="153">
        <f>VLOOKUP(C118,'td cajas'!$A$4:$H$181,8,FALSE)</f>
        <v>12</v>
      </c>
    </row>
    <row r="119" spans="2:10" x14ac:dyDescent="0.25">
      <c r="B119" s="153" t="s">
        <v>323</v>
      </c>
      <c r="C119" s="153" t="s">
        <v>139</v>
      </c>
      <c r="D119" s="153">
        <f>VLOOKUP(C119,'td cajas'!$A$4:$H$181,2,FALSE)</f>
        <v>0.37</v>
      </c>
      <c r="E119" s="153">
        <f>VLOOKUP(C119,'td cajas'!$A$4:$H$181,3,FALSE)</f>
        <v>281</v>
      </c>
      <c r="F119" s="153">
        <f>VLOOKUP(C119,'td cajas'!$A$4:$H$181,4,FALSE)</f>
        <v>109</v>
      </c>
      <c r="G119" s="153">
        <f>VLOOKUP(C119,'td cajas'!$A$4:$H$181,5,FALSE)</f>
        <v>16</v>
      </c>
      <c r="H119" s="153">
        <f>VLOOKUP(C119,'td cajas'!$A$4:$H$181,6,FALSE)</f>
        <v>0</v>
      </c>
      <c r="I119" s="153">
        <f>VLOOKUP(C119,'td cajas'!$A$4:$H$181,7,FALSE)</f>
        <v>11</v>
      </c>
      <c r="J119" s="153">
        <f>VLOOKUP(C119,'td cajas'!$A$4:$H$181,8,FALSE)</f>
        <v>20</v>
      </c>
    </row>
    <row r="120" spans="2:10" x14ac:dyDescent="0.25">
      <c r="B120" s="153" t="s">
        <v>323</v>
      </c>
      <c r="C120" s="153" t="s">
        <v>140</v>
      </c>
      <c r="D120" s="153">
        <f>VLOOKUP(C120,'td cajas'!$A$4:$H$181,2,FALSE)</f>
        <v>0.78</v>
      </c>
      <c r="E120" s="153">
        <f>VLOOKUP(C120,'td cajas'!$A$4:$H$181,3,FALSE)</f>
        <v>81</v>
      </c>
      <c r="F120" s="153">
        <f>VLOOKUP(C120,'td cajas'!$A$4:$H$181,4,FALSE)</f>
        <v>129</v>
      </c>
      <c r="G120" s="153">
        <f>VLOOKUP(C120,'td cajas'!$A$4:$H$181,5,FALSE)</f>
        <v>5</v>
      </c>
      <c r="H120" s="153">
        <f>VLOOKUP(C120,'td cajas'!$A$4:$H$181,6,FALSE)</f>
        <v>1</v>
      </c>
      <c r="I120" s="153">
        <f>VLOOKUP(C120,'td cajas'!$A$4:$H$181,7,FALSE)</f>
        <v>7</v>
      </c>
      <c r="J120" s="153">
        <f>VLOOKUP(C120,'td cajas'!$A$4:$H$181,8,FALSE)</f>
        <v>9</v>
      </c>
    </row>
    <row r="121" spans="2:10" x14ac:dyDescent="0.25">
      <c r="B121" s="153" t="s">
        <v>323</v>
      </c>
      <c r="C121" s="153" t="s">
        <v>141</v>
      </c>
      <c r="D121" s="153">
        <f>VLOOKUP(C121,'td cajas'!$A$4:$H$181,2,FALSE)</f>
        <v>0.17</v>
      </c>
      <c r="E121" s="153">
        <f>VLOOKUP(C121,'td cajas'!$A$4:$H$181,3,FALSE)</f>
        <v>92</v>
      </c>
      <c r="F121" s="153">
        <f>VLOOKUP(C121,'td cajas'!$A$4:$H$181,4,FALSE)</f>
        <v>69</v>
      </c>
      <c r="G121" s="153">
        <f>VLOOKUP(C121,'td cajas'!$A$4:$H$181,5,FALSE)</f>
        <v>194</v>
      </c>
      <c r="H121" s="153">
        <f>VLOOKUP(C121,'td cajas'!$A$4:$H$181,6,FALSE)</f>
        <v>0</v>
      </c>
      <c r="I121" s="153">
        <f>VLOOKUP(C121,'td cajas'!$A$4:$H$181,7,FALSE)</f>
        <v>13</v>
      </c>
      <c r="J121" s="153">
        <f>VLOOKUP(C121,'td cajas'!$A$4:$H$181,8,FALSE)</f>
        <v>11</v>
      </c>
    </row>
    <row r="122" spans="2:10" x14ac:dyDescent="0.25">
      <c r="B122" s="153" t="s">
        <v>323</v>
      </c>
      <c r="C122" s="153" t="s">
        <v>142</v>
      </c>
      <c r="D122" s="153">
        <f>VLOOKUP(C122,'td cajas'!$A$4:$H$181,2,FALSE)</f>
        <v>0.81</v>
      </c>
      <c r="E122" s="153">
        <f>VLOOKUP(C122,'td cajas'!$A$4:$H$181,3,FALSE)</f>
        <v>239</v>
      </c>
      <c r="F122" s="153">
        <f>VLOOKUP(C122,'td cajas'!$A$4:$H$181,4,FALSE)</f>
        <v>135</v>
      </c>
      <c r="G122" s="153">
        <f>VLOOKUP(C122,'td cajas'!$A$4:$H$181,5,FALSE)</f>
        <v>9</v>
      </c>
      <c r="H122" s="153">
        <f>VLOOKUP(C122,'td cajas'!$A$4:$H$181,6,FALSE)</f>
        <v>0</v>
      </c>
      <c r="I122" s="153">
        <f>VLOOKUP(C122,'td cajas'!$A$4:$H$181,7,FALSE)</f>
        <v>39</v>
      </c>
      <c r="J122" s="153">
        <f>VLOOKUP(C122,'td cajas'!$A$4:$H$181,8,FALSE)</f>
        <v>10</v>
      </c>
    </row>
    <row r="123" spans="2:10" x14ac:dyDescent="0.25">
      <c r="B123" s="153" t="s">
        <v>323</v>
      </c>
      <c r="C123" s="153" t="s">
        <v>143</v>
      </c>
      <c r="D123" s="153">
        <f>VLOOKUP(C123,'td cajas'!$A$4:$H$181,2,FALSE)</f>
        <v>0.56999999999999995</v>
      </c>
      <c r="E123" s="153">
        <f>VLOOKUP(C123,'td cajas'!$A$4:$H$181,3,FALSE)</f>
        <v>218</v>
      </c>
      <c r="F123" s="153">
        <f>VLOOKUP(C123,'td cajas'!$A$4:$H$181,4,FALSE)</f>
        <v>111</v>
      </c>
      <c r="G123" s="153">
        <f>VLOOKUP(C123,'td cajas'!$A$4:$H$181,5,FALSE)</f>
        <v>8</v>
      </c>
      <c r="H123" s="153">
        <f>VLOOKUP(C123,'td cajas'!$A$4:$H$181,6,FALSE)</f>
        <v>1</v>
      </c>
      <c r="I123" s="153">
        <f>VLOOKUP(C123,'td cajas'!$A$4:$H$181,7,FALSE)</f>
        <v>29</v>
      </c>
      <c r="J123" s="153">
        <f>VLOOKUP(C123,'td cajas'!$A$4:$H$181,8,FALSE)</f>
        <v>16</v>
      </c>
    </row>
    <row r="124" spans="2:10" x14ac:dyDescent="0.25">
      <c r="B124" s="153" t="s">
        <v>323</v>
      </c>
      <c r="C124" s="153" t="s">
        <v>144</v>
      </c>
      <c r="D124" s="153">
        <f>VLOOKUP(C124,'td cajas'!$A$4:$H$181,2,FALSE)</f>
        <v>0.31</v>
      </c>
      <c r="E124" s="153">
        <f>VLOOKUP(C124,'td cajas'!$A$4:$H$181,3,FALSE)</f>
        <v>184</v>
      </c>
      <c r="F124" s="153">
        <f>VLOOKUP(C124,'td cajas'!$A$4:$H$181,4,FALSE)</f>
        <v>76</v>
      </c>
      <c r="G124" s="153">
        <f>VLOOKUP(C124,'td cajas'!$A$4:$H$181,5,FALSE)</f>
        <v>11</v>
      </c>
      <c r="H124" s="153">
        <f>VLOOKUP(C124,'td cajas'!$A$4:$H$181,6,FALSE)</f>
        <v>0</v>
      </c>
      <c r="I124" s="153">
        <f>VLOOKUP(C124,'td cajas'!$A$4:$H$181,7,FALSE)</f>
        <v>12</v>
      </c>
      <c r="J124" s="153">
        <f>VLOOKUP(C124,'td cajas'!$A$4:$H$181,8,FALSE)</f>
        <v>14</v>
      </c>
    </row>
    <row r="125" spans="2:10" x14ac:dyDescent="0.25">
      <c r="B125" s="153" t="s">
        <v>323</v>
      </c>
      <c r="C125" s="153" t="s">
        <v>145</v>
      </c>
      <c r="D125" s="153">
        <f>VLOOKUP(C125,'td cajas'!$A$4:$H$181,2,FALSE)</f>
        <v>0.8</v>
      </c>
      <c r="E125" s="153">
        <f>VLOOKUP(C125,'td cajas'!$A$4:$H$181,3,FALSE)</f>
        <v>328</v>
      </c>
      <c r="F125" s="153">
        <f>VLOOKUP(C125,'td cajas'!$A$4:$H$181,4,FALSE)</f>
        <v>66</v>
      </c>
      <c r="G125" s="153">
        <f>VLOOKUP(C125,'td cajas'!$A$4:$H$181,5,FALSE)</f>
        <v>12</v>
      </c>
      <c r="H125" s="153">
        <f>VLOOKUP(C125,'td cajas'!$A$4:$H$181,6,FALSE)</f>
        <v>0</v>
      </c>
      <c r="I125" s="153">
        <f>VLOOKUP(C125,'td cajas'!$A$4:$H$181,7,FALSE)</f>
        <v>12</v>
      </c>
      <c r="J125" s="153">
        <f>VLOOKUP(C125,'td cajas'!$A$4:$H$181,8,FALSE)</f>
        <v>18</v>
      </c>
    </row>
    <row r="126" spans="2:10" x14ac:dyDescent="0.25">
      <c r="B126" s="153" t="s">
        <v>323</v>
      </c>
      <c r="C126" s="153" t="s">
        <v>146</v>
      </c>
      <c r="D126" s="153">
        <f>VLOOKUP(C126,'td cajas'!$A$4:$H$181,2,FALSE)</f>
        <v>0.2</v>
      </c>
      <c r="E126" s="153">
        <f>VLOOKUP(C126,'td cajas'!$A$4:$H$181,3,FALSE)</f>
        <v>441</v>
      </c>
      <c r="F126" s="153">
        <f>VLOOKUP(C126,'td cajas'!$A$4:$H$181,4,FALSE)</f>
        <v>141</v>
      </c>
      <c r="G126" s="153">
        <f>VLOOKUP(C126,'td cajas'!$A$4:$H$181,5,FALSE)</f>
        <v>211</v>
      </c>
      <c r="H126" s="153">
        <f>VLOOKUP(C126,'td cajas'!$A$4:$H$181,6,FALSE)</f>
        <v>0</v>
      </c>
      <c r="I126" s="153">
        <f>VLOOKUP(C126,'td cajas'!$A$4:$H$181,7,FALSE)</f>
        <v>21</v>
      </c>
      <c r="J126" s="153">
        <f>VLOOKUP(C126,'td cajas'!$A$4:$H$181,8,FALSE)</f>
        <v>29</v>
      </c>
    </row>
    <row r="127" spans="2:10" x14ac:dyDescent="0.25">
      <c r="B127" s="153" t="s">
        <v>323</v>
      </c>
      <c r="C127" s="153" t="s">
        <v>147</v>
      </c>
      <c r="D127" s="153">
        <f>VLOOKUP(C127,'td cajas'!$A$4:$H$181,2,FALSE)</f>
        <v>0.83</v>
      </c>
      <c r="E127" s="153">
        <f>VLOOKUP(C127,'td cajas'!$A$4:$H$181,3,FALSE)</f>
        <v>82</v>
      </c>
      <c r="F127" s="153">
        <f>VLOOKUP(C127,'td cajas'!$A$4:$H$181,4,FALSE)</f>
        <v>153</v>
      </c>
      <c r="G127" s="153">
        <f>VLOOKUP(C127,'td cajas'!$A$4:$H$181,5,FALSE)</f>
        <v>8</v>
      </c>
      <c r="H127" s="153">
        <f>VLOOKUP(C127,'td cajas'!$A$4:$H$181,6,FALSE)</f>
        <v>1</v>
      </c>
      <c r="I127" s="153">
        <f>VLOOKUP(C127,'td cajas'!$A$4:$H$181,7,FALSE)</f>
        <v>14</v>
      </c>
      <c r="J127" s="153">
        <f>VLOOKUP(C127,'td cajas'!$A$4:$H$181,8,FALSE)</f>
        <v>9</v>
      </c>
    </row>
    <row r="128" spans="2:10" x14ac:dyDescent="0.25">
      <c r="B128" s="153" t="s">
        <v>323</v>
      </c>
      <c r="C128" s="153" t="s">
        <v>148</v>
      </c>
      <c r="D128" s="153">
        <f>VLOOKUP(C128,'td cajas'!$A$4:$H$181,2,FALSE)</f>
        <v>0.92</v>
      </c>
      <c r="E128" s="153">
        <f>VLOOKUP(C128,'td cajas'!$A$4:$H$181,3,FALSE)</f>
        <v>217</v>
      </c>
      <c r="F128" s="153">
        <f>VLOOKUP(C128,'td cajas'!$A$4:$H$181,4,FALSE)</f>
        <v>83</v>
      </c>
      <c r="G128" s="153">
        <f>VLOOKUP(C128,'td cajas'!$A$4:$H$181,5,FALSE)</f>
        <v>6</v>
      </c>
      <c r="H128" s="153">
        <f>VLOOKUP(C128,'td cajas'!$A$4:$H$181,6,FALSE)</f>
        <v>1</v>
      </c>
      <c r="I128" s="153">
        <f>VLOOKUP(C128,'td cajas'!$A$4:$H$181,7,FALSE)</f>
        <v>14</v>
      </c>
      <c r="J128" s="153">
        <f>VLOOKUP(C128,'td cajas'!$A$4:$H$181,8,FALSE)</f>
        <v>14</v>
      </c>
    </row>
    <row r="129" spans="2:10" x14ac:dyDescent="0.25">
      <c r="B129" s="153" t="s">
        <v>323</v>
      </c>
      <c r="C129" s="153" t="s">
        <v>149</v>
      </c>
      <c r="D129" s="153">
        <f>VLOOKUP(C129,'td cajas'!$A$4:$H$181,2,FALSE)</f>
        <v>0.23</v>
      </c>
      <c r="E129" s="153">
        <f>VLOOKUP(C129,'td cajas'!$A$4:$H$181,3,FALSE)</f>
        <v>114</v>
      </c>
      <c r="F129" s="153">
        <f>VLOOKUP(C129,'td cajas'!$A$4:$H$181,4,FALSE)</f>
        <v>103</v>
      </c>
      <c r="G129" s="153">
        <f>VLOOKUP(C129,'td cajas'!$A$4:$H$181,5,FALSE)</f>
        <v>64</v>
      </c>
      <c r="H129" s="153">
        <f>VLOOKUP(C129,'td cajas'!$A$4:$H$181,6,FALSE)</f>
        <v>0</v>
      </c>
      <c r="I129" s="153">
        <f>VLOOKUP(C129,'td cajas'!$A$4:$H$181,7,FALSE)</f>
        <v>25</v>
      </c>
      <c r="J129" s="153">
        <f>VLOOKUP(C129,'td cajas'!$A$4:$H$181,8,FALSE)</f>
        <v>12</v>
      </c>
    </row>
    <row r="130" spans="2:10" x14ac:dyDescent="0.25">
      <c r="B130" s="153" t="s">
        <v>323</v>
      </c>
      <c r="C130" s="153" t="s">
        <v>150</v>
      </c>
      <c r="D130" s="153">
        <f>VLOOKUP(C130,'td cajas'!$A$4:$H$181,2,FALSE)</f>
        <v>0.28999999999999998</v>
      </c>
      <c r="E130" s="153">
        <f>VLOOKUP(C130,'td cajas'!$A$4:$H$181,3,FALSE)</f>
        <v>406</v>
      </c>
      <c r="F130" s="153">
        <f>VLOOKUP(C130,'td cajas'!$A$4:$H$181,4,FALSE)</f>
        <v>94</v>
      </c>
      <c r="G130" s="153">
        <f>VLOOKUP(C130,'td cajas'!$A$4:$H$181,5,FALSE)</f>
        <v>8</v>
      </c>
      <c r="H130" s="153">
        <f>VLOOKUP(C130,'td cajas'!$A$4:$H$181,6,FALSE)</f>
        <v>0</v>
      </c>
      <c r="I130" s="153">
        <f>VLOOKUP(C130,'td cajas'!$A$4:$H$181,7,FALSE)</f>
        <v>19</v>
      </c>
      <c r="J130" s="153">
        <f>VLOOKUP(C130,'td cajas'!$A$4:$H$181,8,FALSE)</f>
        <v>26</v>
      </c>
    </row>
    <row r="131" spans="2:10" x14ac:dyDescent="0.25">
      <c r="B131" s="153" t="s">
        <v>323</v>
      </c>
      <c r="C131" s="153" t="s">
        <v>151</v>
      </c>
      <c r="D131" s="153">
        <f>VLOOKUP(C131,'td cajas'!$A$4:$H$181,2,FALSE)</f>
        <v>0.34</v>
      </c>
      <c r="E131" s="153">
        <f>VLOOKUP(C131,'td cajas'!$A$4:$H$181,3,FALSE)</f>
        <v>161</v>
      </c>
      <c r="F131" s="153">
        <f>VLOOKUP(C131,'td cajas'!$A$4:$H$181,4,FALSE)</f>
        <v>108</v>
      </c>
      <c r="G131" s="153">
        <f>VLOOKUP(C131,'td cajas'!$A$4:$H$181,5,FALSE)</f>
        <v>6</v>
      </c>
      <c r="H131" s="153">
        <f>VLOOKUP(C131,'td cajas'!$A$4:$H$181,6,FALSE)</f>
        <v>0</v>
      </c>
      <c r="I131" s="153">
        <f>VLOOKUP(C131,'td cajas'!$A$4:$H$181,7,FALSE)</f>
        <v>16</v>
      </c>
      <c r="J131" s="153">
        <f>VLOOKUP(C131,'td cajas'!$A$4:$H$181,8,FALSE)</f>
        <v>13</v>
      </c>
    </row>
    <row r="132" spans="2:10" x14ac:dyDescent="0.25">
      <c r="B132" s="153" t="s">
        <v>323</v>
      </c>
      <c r="C132" s="153" t="s">
        <v>152</v>
      </c>
      <c r="D132" s="153">
        <f>VLOOKUP(C132,'td cajas'!$A$4:$H$181,2,FALSE)</f>
        <v>0.3</v>
      </c>
      <c r="E132" s="153">
        <f>VLOOKUP(C132,'td cajas'!$A$4:$H$181,3,FALSE)</f>
        <v>47</v>
      </c>
      <c r="F132" s="153">
        <f>VLOOKUP(C132,'td cajas'!$A$4:$H$181,4,FALSE)</f>
        <v>169</v>
      </c>
      <c r="G132" s="153">
        <f>VLOOKUP(C132,'td cajas'!$A$4:$H$181,5,FALSE)</f>
        <v>8</v>
      </c>
      <c r="H132" s="153">
        <f>VLOOKUP(C132,'td cajas'!$A$4:$H$181,6,FALSE)</f>
        <v>1</v>
      </c>
      <c r="I132" s="153">
        <f>VLOOKUP(C132,'td cajas'!$A$4:$H$181,7,FALSE)</f>
        <v>8</v>
      </c>
      <c r="J132" s="153">
        <f>VLOOKUP(C132,'td cajas'!$A$4:$H$181,8,FALSE)</f>
        <v>4</v>
      </c>
    </row>
    <row r="133" spans="2:10" x14ac:dyDescent="0.25">
      <c r="B133" s="153" t="s">
        <v>323</v>
      </c>
      <c r="C133" s="153" t="s">
        <v>153</v>
      </c>
      <c r="D133" s="153">
        <f>VLOOKUP(C133,'td cajas'!$A$4:$H$181,2,FALSE)</f>
        <v>1.07</v>
      </c>
      <c r="E133" s="153">
        <f>VLOOKUP(C133,'td cajas'!$A$4:$H$181,3,FALSE)</f>
        <v>305</v>
      </c>
      <c r="F133" s="153">
        <f>VLOOKUP(C133,'td cajas'!$A$4:$H$181,4,FALSE)</f>
        <v>73</v>
      </c>
      <c r="G133" s="153">
        <f>VLOOKUP(C133,'td cajas'!$A$4:$H$181,5,FALSE)</f>
        <v>9</v>
      </c>
      <c r="H133" s="153">
        <f>VLOOKUP(C133,'td cajas'!$A$4:$H$181,6,FALSE)</f>
        <v>0</v>
      </c>
      <c r="I133" s="153">
        <f>VLOOKUP(C133,'td cajas'!$A$4:$H$181,7,FALSE)</f>
        <v>12</v>
      </c>
      <c r="J133" s="153">
        <f>VLOOKUP(C133,'td cajas'!$A$4:$H$181,8,FALSE)</f>
        <v>22</v>
      </c>
    </row>
    <row r="134" spans="2:10" x14ac:dyDescent="0.25">
      <c r="B134" s="153" t="s">
        <v>323</v>
      </c>
      <c r="C134" s="153" t="s">
        <v>154</v>
      </c>
      <c r="D134" s="153">
        <f>VLOOKUP(C134,'td cajas'!$A$4:$H$181,2,FALSE)</f>
        <v>0.81</v>
      </c>
      <c r="E134" s="153">
        <f>VLOOKUP(C134,'td cajas'!$A$4:$H$181,3,FALSE)</f>
        <v>394</v>
      </c>
      <c r="F134" s="153">
        <f>VLOOKUP(C134,'td cajas'!$A$4:$H$181,4,FALSE)</f>
        <v>270</v>
      </c>
      <c r="G134" s="153">
        <f>VLOOKUP(C134,'td cajas'!$A$4:$H$181,5,FALSE)</f>
        <v>10</v>
      </c>
      <c r="H134" s="153">
        <f>VLOOKUP(C134,'td cajas'!$A$4:$H$181,6,FALSE)</f>
        <v>2</v>
      </c>
      <c r="I134" s="153">
        <f>VLOOKUP(C134,'td cajas'!$A$4:$H$181,7,FALSE)</f>
        <v>28</v>
      </c>
      <c r="J134" s="153">
        <f>VLOOKUP(C134,'td cajas'!$A$4:$H$181,8,FALSE)</f>
        <v>22</v>
      </c>
    </row>
    <row r="135" spans="2:10" x14ac:dyDescent="0.25">
      <c r="B135" s="153" t="s">
        <v>323</v>
      </c>
      <c r="C135" s="153" t="s">
        <v>155</v>
      </c>
      <c r="D135" s="153">
        <f>VLOOKUP(C135,'td cajas'!$A$4:$H$181,2,FALSE)</f>
        <v>0.28000000000000003</v>
      </c>
      <c r="E135" s="153">
        <f>VLOOKUP(C135,'td cajas'!$A$4:$H$181,3,FALSE)</f>
        <v>103</v>
      </c>
      <c r="F135" s="153">
        <f>VLOOKUP(C135,'td cajas'!$A$4:$H$181,4,FALSE)</f>
        <v>344</v>
      </c>
      <c r="G135" s="153">
        <f>VLOOKUP(C135,'td cajas'!$A$4:$H$181,5,FALSE)</f>
        <v>4</v>
      </c>
      <c r="H135" s="153">
        <f>VLOOKUP(C135,'td cajas'!$A$4:$H$181,6,FALSE)</f>
        <v>3</v>
      </c>
      <c r="I135" s="153">
        <f>VLOOKUP(C135,'td cajas'!$A$4:$H$181,7,FALSE)</f>
        <v>16</v>
      </c>
      <c r="J135" s="153">
        <f>VLOOKUP(C135,'td cajas'!$A$4:$H$181,8,FALSE)</f>
        <v>10</v>
      </c>
    </row>
    <row r="136" spans="2:10" x14ac:dyDescent="0.25">
      <c r="B136" s="153" t="s">
        <v>323</v>
      </c>
      <c r="C136" s="153" t="s">
        <v>156</v>
      </c>
      <c r="D136" s="153">
        <f>VLOOKUP(C136,'td cajas'!$A$4:$H$181,2,FALSE)</f>
        <v>0.56000000000000005</v>
      </c>
      <c r="E136" s="153">
        <f>VLOOKUP(C136,'td cajas'!$A$4:$H$181,3,FALSE)</f>
        <v>262</v>
      </c>
      <c r="F136" s="153">
        <f>VLOOKUP(C136,'td cajas'!$A$4:$H$181,4,FALSE)</f>
        <v>83</v>
      </c>
      <c r="G136" s="153">
        <f>VLOOKUP(C136,'td cajas'!$A$4:$H$181,5,FALSE)</f>
        <v>5</v>
      </c>
      <c r="H136" s="153">
        <f>VLOOKUP(C136,'td cajas'!$A$4:$H$181,6,FALSE)</f>
        <v>0</v>
      </c>
      <c r="I136" s="153">
        <f>VLOOKUP(C136,'td cajas'!$A$4:$H$181,7,FALSE)</f>
        <v>10</v>
      </c>
      <c r="J136" s="153">
        <f>VLOOKUP(C136,'td cajas'!$A$4:$H$181,8,FALSE)</f>
        <v>16</v>
      </c>
    </row>
    <row r="137" spans="2:10" x14ac:dyDescent="0.25">
      <c r="B137" s="153" t="s">
        <v>323</v>
      </c>
      <c r="C137" s="153" t="s">
        <v>157</v>
      </c>
      <c r="D137" s="153">
        <f>VLOOKUP(C137,'td cajas'!$A$4:$H$181,2,FALSE)</f>
        <v>0.76</v>
      </c>
      <c r="E137" s="153">
        <f>VLOOKUP(C137,'td cajas'!$A$4:$H$181,3,FALSE)</f>
        <v>98</v>
      </c>
      <c r="F137" s="153">
        <f>VLOOKUP(C137,'td cajas'!$A$4:$H$181,4,FALSE)</f>
        <v>225</v>
      </c>
      <c r="G137" s="153">
        <f>VLOOKUP(C137,'td cajas'!$A$4:$H$181,5,FALSE)</f>
        <v>4</v>
      </c>
      <c r="H137" s="153">
        <f>VLOOKUP(C137,'td cajas'!$A$4:$H$181,6,FALSE)</f>
        <v>1</v>
      </c>
      <c r="I137" s="153">
        <f>VLOOKUP(C137,'td cajas'!$A$4:$H$181,7,FALSE)</f>
        <v>11</v>
      </c>
      <c r="J137" s="153">
        <f>VLOOKUP(C137,'td cajas'!$A$4:$H$181,8,FALSE)</f>
        <v>10</v>
      </c>
    </row>
    <row r="138" spans="2:10" x14ac:dyDescent="0.25">
      <c r="B138" s="153" t="s">
        <v>323</v>
      </c>
      <c r="C138" s="153" t="s">
        <v>158</v>
      </c>
      <c r="D138" s="153">
        <f>VLOOKUP(C138,'td cajas'!$A$4:$H$181,2,FALSE)</f>
        <v>0.72</v>
      </c>
      <c r="E138" s="153">
        <f>VLOOKUP(C138,'td cajas'!$A$4:$H$181,3,FALSE)</f>
        <v>173</v>
      </c>
      <c r="F138" s="153">
        <f>VLOOKUP(C138,'td cajas'!$A$4:$H$181,4,FALSE)</f>
        <v>105</v>
      </c>
      <c r="G138" s="153">
        <f>VLOOKUP(C138,'td cajas'!$A$4:$H$181,5,FALSE)</f>
        <v>7</v>
      </c>
      <c r="H138" s="153">
        <f>VLOOKUP(C138,'td cajas'!$A$4:$H$181,6,FALSE)</f>
        <v>0</v>
      </c>
      <c r="I138" s="153">
        <f>VLOOKUP(C138,'td cajas'!$A$4:$H$181,7,FALSE)</f>
        <v>24</v>
      </c>
      <c r="J138" s="153">
        <f>VLOOKUP(C138,'td cajas'!$A$4:$H$181,8,FALSE)</f>
        <v>14</v>
      </c>
    </row>
    <row r="139" spans="2:10" x14ac:dyDescent="0.25">
      <c r="B139" s="153" t="s">
        <v>323</v>
      </c>
      <c r="C139" s="153" t="s">
        <v>159</v>
      </c>
      <c r="D139" s="153">
        <f>VLOOKUP(C139,'td cajas'!$A$4:$H$181,2,FALSE)</f>
        <v>0.7</v>
      </c>
      <c r="E139" s="153">
        <f>VLOOKUP(C139,'td cajas'!$A$4:$H$181,3,FALSE)</f>
        <v>80</v>
      </c>
      <c r="F139" s="153">
        <f>VLOOKUP(C139,'td cajas'!$A$4:$H$181,4,FALSE)</f>
        <v>275</v>
      </c>
      <c r="G139" s="153">
        <f>VLOOKUP(C139,'td cajas'!$A$4:$H$181,5,FALSE)</f>
        <v>7</v>
      </c>
      <c r="H139" s="153">
        <f>VLOOKUP(C139,'td cajas'!$A$4:$H$181,6,FALSE)</f>
        <v>2</v>
      </c>
      <c r="I139" s="153">
        <f>VLOOKUP(C139,'td cajas'!$A$4:$H$181,7,FALSE)</f>
        <v>13</v>
      </c>
      <c r="J139" s="153">
        <f>VLOOKUP(C139,'td cajas'!$A$4:$H$181,8,FALSE)</f>
        <v>9</v>
      </c>
    </row>
    <row r="140" spans="2:10" x14ac:dyDescent="0.25">
      <c r="B140" s="153" t="s">
        <v>323</v>
      </c>
      <c r="C140" s="153" t="s">
        <v>160</v>
      </c>
      <c r="D140" s="153">
        <f>VLOOKUP(C140,'td cajas'!$A$4:$H$181,2,FALSE)</f>
        <v>0.9</v>
      </c>
      <c r="E140" s="153">
        <f>VLOOKUP(C140,'td cajas'!$A$4:$H$181,3,FALSE)</f>
        <v>336</v>
      </c>
      <c r="F140" s="153">
        <f>VLOOKUP(C140,'td cajas'!$A$4:$H$181,4,FALSE)</f>
        <v>92</v>
      </c>
      <c r="G140" s="153">
        <f>VLOOKUP(C140,'td cajas'!$A$4:$H$181,5,FALSE)</f>
        <v>12</v>
      </c>
      <c r="H140" s="153">
        <f>VLOOKUP(C140,'td cajas'!$A$4:$H$181,6,FALSE)</f>
        <v>0</v>
      </c>
      <c r="I140" s="153">
        <f>VLOOKUP(C140,'td cajas'!$A$4:$H$181,7,FALSE)</f>
        <v>18</v>
      </c>
      <c r="J140" s="153">
        <f>VLOOKUP(C140,'td cajas'!$A$4:$H$181,8,FALSE)</f>
        <v>21</v>
      </c>
    </row>
    <row r="141" spans="2:10" x14ac:dyDescent="0.25">
      <c r="B141" s="153" t="s">
        <v>323</v>
      </c>
      <c r="C141" s="153" t="s">
        <v>161</v>
      </c>
      <c r="D141" s="153">
        <f>VLOOKUP(C141,'td cajas'!$A$4:$H$181,2,FALSE)</f>
        <v>0.41</v>
      </c>
      <c r="E141" s="153">
        <f>VLOOKUP(C141,'td cajas'!$A$4:$H$181,3,FALSE)</f>
        <v>241</v>
      </c>
      <c r="F141" s="153">
        <f>VLOOKUP(C141,'td cajas'!$A$4:$H$181,4,FALSE)</f>
        <v>347</v>
      </c>
      <c r="G141" s="153">
        <f>VLOOKUP(C141,'td cajas'!$A$4:$H$181,5,FALSE)</f>
        <v>4</v>
      </c>
      <c r="H141" s="153">
        <f>VLOOKUP(C141,'td cajas'!$A$4:$H$181,6,FALSE)</f>
        <v>2</v>
      </c>
      <c r="I141" s="153">
        <f>VLOOKUP(C141,'td cajas'!$A$4:$H$181,7,FALSE)</f>
        <v>9</v>
      </c>
      <c r="J141" s="153">
        <f>VLOOKUP(C141,'td cajas'!$A$4:$H$181,8,FALSE)</f>
        <v>19</v>
      </c>
    </row>
    <row r="142" spans="2:10" x14ac:dyDescent="0.25">
      <c r="B142" s="153" t="s">
        <v>323</v>
      </c>
      <c r="C142" s="153" t="s">
        <v>162</v>
      </c>
      <c r="D142" s="153">
        <f>VLOOKUP(C142,'td cajas'!$A$4:$H$181,2,FALSE)</f>
        <v>0.42</v>
      </c>
      <c r="E142" s="153">
        <f>VLOOKUP(C142,'td cajas'!$A$4:$H$181,3,FALSE)</f>
        <v>466</v>
      </c>
      <c r="F142" s="153">
        <f>VLOOKUP(C142,'td cajas'!$A$4:$H$181,4,FALSE)</f>
        <v>100</v>
      </c>
      <c r="G142" s="153">
        <f>VLOOKUP(C142,'td cajas'!$A$4:$H$181,5,FALSE)</f>
        <v>11</v>
      </c>
      <c r="H142" s="153">
        <f>VLOOKUP(C142,'td cajas'!$A$4:$H$181,6,FALSE)</f>
        <v>0</v>
      </c>
      <c r="I142" s="153">
        <f>VLOOKUP(C142,'td cajas'!$A$4:$H$181,7,FALSE)</f>
        <v>60</v>
      </c>
      <c r="J142" s="153">
        <f>VLOOKUP(C142,'td cajas'!$A$4:$H$181,8,FALSE)</f>
        <v>25</v>
      </c>
    </row>
    <row r="143" spans="2:10" x14ac:dyDescent="0.25">
      <c r="B143" s="153" t="s">
        <v>323</v>
      </c>
      <c r="C143" s="153" t="s">
        <v>163</v>
      </c>
      <c r="D143" s="153">
        <f>VLOOKUP(C143,'td cajas'!$A$4:$H$181,2,FALSE)</f>
        <v>0.28999999999999998</v>
      </c>
      <c r="E143" s="153">
        <f>VLOOKUP(C143,'td cajas'!$A$4:$H$181,3,FALSE)</f>
        <v>387</v>
      </c>
      <c r="F143" s="153">
        <f>VLOOKUP(C143,'td cajas'!$A$4:$H$181,4,FALSE)</f>
        <v>107</v>
      </c>
      <c r="G143" s="153">
        <f>VLOOKUP(C143,'td cajas'!$A$4:$H$181,5,FALSE)</f>
        <v>8</v>
      </c>
      <c r="H143" s="153">
        <f>VLOOKUP(C143,'td cajas'!$A$4:$H$181,6,FALSE)</f>
        <v>0</v>
      </c>
      <c r="I143" s="153">
        <f>VLOOKUP(C143,'td cajas'!$A$4:$H$181,7,FALSE)</f>
        <v>17</v>
      </c>
      <c r="J143" s="153">
        <f>VLOOKUP(C143,'td cajas'!$A$4:$H$181,8,FALSE)</f>
        <v>24</v>
      </c>
    </row>
    <row r="144" spans="2:10" x14ac:dyDescent="0.25">
      <c r="B144" s="153" t="s">
        <v>323</v>
      </c>
      <c r="C144" s="153" t="s">
        <v>164</v>
      </c>
      <c r="D144" s="153">
        <f>VLOOKUP(C144,'td cajas'!$A$4:$H$181,2,FALSE)</f>
        <v>0.55000000000000004</v>
      </c>
      <c r="E144" s="153">
        <f>VLOOKUP(C144,'td cajas'!$A$4:$H$181,3,FALSE)</f>
        <v>197</v>
      </c>
      <c r="F144" s="153">
        <f>VLOOKUP(C144,'td cajas'!$A$4:$H$181,4,FALSE)</f>
        <v>156</v>
      </c>
      <c r="G144" s="153">
        <f>VLOOKUP(C144,'td cajas'!$A$4:$H$181,5,FALSE)</f>
        <v>50</v>
      </c>
      <c r="H144" s="153">
        <f>VLOOKUP(C144,'td cajas'!$A$4:$H$181,6,FALSE)</f>
        <v>1</v>
      </c>
      <c r="I144" s="153">
        <f>VLOOKUP(C144,'td cajas'!$A$4:$H$181,7,FALSE)</f>
        <v>27</v>
      </c>
      <c r="J144" s="153">
        <f>VLOOKUP(C144,'td cajas'!$A$4:$H$181,8,FALSE)</f>
        <v>15</v>
      </c>
    </row>
    <row r="145" spans="2:10" x14ac:dyDescent="0.25">
      <c r="B145" s="153" t="s">
        <v>323</v>
      </c>
      <c r="C145" s="153" t="s">
        <v>165</v>
      </c>
      <c r="D145" s="153">
        <f>VLOOKUP(C145,'td cajas'!$A$4:$H$181,2,FALSE)</f>
        <v>0.38</v>
      </c>
      <c r="E145" s="153">
        <f>VLOOKUP(C145,'td cajas'!$A$4:$H$181,3,FALSE)</f>
        <v>106</v>
      </c>
      <c r="F145" s="153">
        <f>VLOOKUP(C145,'td cajas'!$A$4:$H$181,4,FALSE)</f>
        <v>54</v>
      </c>
      <c r="G145" s="153">
        <f>VLOOKUP(C145,'td cajas'!$A$4:$H$181,5,FALSE)</f>
        <v>8</v>
      </c>
      <c r="H145" s="153">
        <f>VLOOKUP(C145,'td cajas'!$A$4:$H$181,6,FALSE)</f>
        <v>0</v>
      </c>
      <c r="I145" s="153">
        <f>VLOOKUP(C145,'td cajas'!$A$4:$H$181,7,FALSE)</f>
        <v>9</v>
      </c>
      <c r="J145" s="153">
        <f>VLOOKUP(C145,'td cajas'!$A$4:$H$181,8,FALSE)</f>
        <v>15</v>
      </c>
    </row>
    <row r="146" spans="2:10" x14ac:dyDescent="0.25">
      <c r="B146" s="153" t="s">
        <v>323</v>
      </c>
      <c r="C146" s="153" t="s">
        <v>166</v>
      </c>
      <c r="D146" s="153">
        <f>VLOOKUP(C146,'td cajas'!$A$4:$H$181,2,FALSE)</f>
        <v>0.36</v>
      </c>
      <c r="E146" s="153">
        <f>VLOOKUP(C146,'td cajas'!$A$4:$H$181,3,FALSE)</f>
        <v>72</v>
      </c>
      <c r="F146" s="153">
        <f>VLOOKUP(C146,'td cajas'!$A$4:$H$181,4,FALSE)</f>
        <v>57</v>
      </c>
      <c r="G146" s="153">
        <f>VLOOKUP(C146,'td cajas'!$A$4:$H$181,5,FALSE)</f>
        <v>40</v>
      </c>
      <c r="H146" s="153">
        <f>VLOOKUP(C146,'td cajas'!$A$4:$H$181,6,FALSE)</f>
        <v>0</v>
      </c>
      <c r="I146" s="153">
        <f>VLOOKUP(C146,'td cajas'!$A$4:$H$181,7,FALSE)</f>
        <v>10</v>
      </c>
      <c r="J146" s="153">
        <f>VLOOKUP(C146,'td cajas'!$A$4:$H$181,8,FALSE)</f>
        <v>7</v>
      </c>
    </row>
    <row r="147" spans="2:10" x14ac:dyDescent="0.25">
      <c r="B147" s="153" t="s">
        <v>323</v>
      </c>
      <c r="C147" s="153" t="s">
        <v>167</v>
      </c>
      <c r="D147" s="153">
        <f>VLOOKUP(C147,'td cajas'!$A$4:$H$181,2,FALSE)</f>
        <v>0.1</v>
      </c>
      <c r="E147" s="153">
        <f>VLOOKUP(C147,'td cajas'!$A$4:$H$181,3,FALSE)</f>
        <v>128</v>
      </c>
      <c r="F147" s="153">
        <f>VLOOKUP(C147,'td cajas'!$A$4:$H$181,4,FALSE)</f>
        <v>111</v>
      </c>
      <c r="G147" s="153">
        <f>VLOOKUP(C147,'td cajas'!$A$4:$H$181,5,FALSE)</f>
        <v>85</v>
      </c>
      <c r="H147" s="153">
        <f>VLOOKUP(C147,'td cajas'!$A$4:$H$181,6,FALSE)</f>
        <v>0</v>
      </c>
      <c r="I147" s="153">
        <f>VLOOKUP(C147,'td cajas'!$A$4:$H$181,7,FALSE)</f>
        <v>17</v>
      </c>
      <c r="J147" s="153">
        <f>VLOOKUP(C147,'td cajas'!$A$4:$H$181,8,FALSE)</f>
        <v>10</v>
      </c>
    </row>
    <row r="148" spans="2:10" x14ac:dyDescent="0.25">
      <c r="B148" s="153" t="s">
        <v>323</v>
      </c>
      <c r="C148" s="153" t="s">
        <v>168</v>
      </c>
      <c r="D148" s="153">
        <f>VLOOKUP(C148,'td cajas'!$A$4:$H$181,2,FALSE)</f>
        <v>0.56000000000000005</v>
      </c>
      <c r="E148" s="153">
        <f>VLOOKUP(C148,'td cajas'!$A$4:$H$181,3,FALSE)</f>
        <v>288</v>
      </c>
      <c r="F148" s="153">
        <f>VLOOKUP(C148,'td cajas'!$A$4:$H$181,4,FALSE)</f>
        <v>88</v>
      </c>
      <c r="G148" s="153">
        <f>VLOOKUP(C148,'td cajas'!$A$4:$H$181,5,FALSE)</f>
        <v>30</v>
      </c>
      <c r="H148" s="153">
        <f>VLOOKUP(C148,'td cajas'!$A$4:$H$181,6,FALSE)</f>
        <v>0</v>
      </c>
      <c r="I148" s="153">
        <f>VLOOKUP(C148,'td cajas'!$A$4:$H$181,7,FALSE)</f>
        <v>27</v>
      </c>
      <c r="J148" s="153">
        <f>VLOOKUP(C148,'td cajas'!$A$4:$H$181,8,FALSE)</f>
        <v>21</v>
      </c>
    </row>
    <row r="149" spans="2:10" x14ac:dyDescent="0.25">
      <c r="B149" s="153" t="s">
        <v>323</v>
      </c>
      <c r="C149" s="153" t="s">
        <v>169</v>
      </c>
      <c r="D149" s="153">
        <f>VLOOKUP(C149,'td cajas'!$A$4:$H$181,2,FALSE)</f>
        <v>1.05</v>
      </c>
      <c r="E149" s="153">
        <f>VLOOKUP(C149,'td cajas'!$A$4:$H$181,3,FALSE)</f>
        <v>90</v>
      </c>
      <c r="F149" s="153">
        <f>VLOOKUP(C149,'td cajas'!$A$4:$H$181,4,FALSE)</f>
        <v>76</v>
      </c>
      <c r="G149" s="153">
        <f>VLOOKUP(C149,'td cajas'!$A$4:$H$181,5,FALSE)</f>
        <v>17</v>
      </c>
      <c r="H149" s="153">
        <f>VLOOKUP(C149,'td cajas'!$A$4:$H$181,6,FALSE)</f>
        <v>1</v>
      </c>
      <c r="I149" s="153">
        <f>VLOOKUP(C149,'td cajas'!$A$4:$H$181,7,FALSE)</f>
        <v>10</v>
      </c>
      <c r="J149" s="153">
        <f>VLOOKUP(C149,'td cajas'!$A$4:$H$181,8,FALSE)</f>
        <v>8</v>
      </c>
    </row>
    <row r="150" spans="2:10" x14ac:dyDescent="0.25">
      <c r="B150" s="153" t="s">
        <v>323</v>
      </c>
      <c r="C150" s="153" t="s">
        <v>170</v>
      </c>
      <c r="D150" s="153">
        <f>VLOOKUP(C150,'td cajas'!$A$4:$H$181,2,FALSE)</f>
        <v>0.46</v>
      </c>
      <c r="E150" s="153">
        <f>VLOOKUP(C150,'td cajas'!$A$4:$H$181,3,FALSE)</f>
        <v>174</v>
      </c>
      <c r="F150" s="153">
        <f>VLOOKUP(C150,'td cajas'!$A$4:$H$181,4,FALSE)</f>
        <v>98</v>
      </c>
      <c r="G150" s="153">
        <f>VLOOKUP(C150,'td cajas'!$A$4:$H$181,5,FALSE)</f>
        <v>83</v>
      </c>
      <c r="H150" s="153">
        <f>VLOOKUP(C150,'td cajas'!$A$4:$H$181,6,FALSE)</f>
        <v>1</v>
      </c>
      <c r="I150" s="153">
        <f>VLOOKUP(C150,'td cajas'!$A$4:$H$181,7,FALSE)</f>
        <v>21</v>
      </c>
      <c r="J150" s="153">
        <f>VLOOKUP(C150,'td cajas'!$A$4:$H$181,8,FALSE)</f>
        <v>11</v>
      </c>
    </row>
    <row r="151" spans="2:10" x14ac:dyDescent="0.25">
      <c r="B151" s="153" t="s">
        <v>323</v>
      </c>
      <c r="C151" s="153" t="s">
        <v>171</v>
      </c>
      <c r="D151" s="153">
        <f>VLOOKUP(C151,'td cajas'!$A$4:$H$181,2,FALSE)</f>
        <v>0.33</v>
      </c>
      <c r="E151" s="153">
        <f>VLOOKUP(C151,'td cajas'!$A$4:$H$181,3,FALSE)</f>
        <v>109</v>
      </c>
      <c r="F151" s="153">
        <f>VLOOKUP(C151,'td cajas'!$A$4:$H$181,4,FALSE)</f>
        <v>221</v>
      </c>
      <c r="G151" s="153">
        <f>VLOOKUP(C151,'td cajas'!$A$4:$H$181,5,FALSE)</f>
        <v>10</v>
      </c>
      <c r="H151" s="153">
        <f>VLOOKUP(C151,'td cajas'!$A$4:$H$181,6,FALSE)</f>
        <v>3</v>
      </c>
      <c r="I151" s="153">
        <f>VLOOKUP(C151,'td cajas'!$A$4:$H$181,7,FALSE)</f>
        <v>1787</v>
      </c>
      <c r="J151" s="153">
        <f>VLOOKUP(C151,'td cajas'!$A$4:$H$181,8,FALSE)</f>
        <v>13</v>
      </c>
    </row>
    <row r="152" spans="2:10" x14ac:dyDescent="0.25">
      <c r="B152" s="153" t="s">
        <v>323</v>
      </c>
      <c r="C152" s="153" t="s">
        <v>172</v>
      </c>
      <c r="D152" s="153">
        <f>VLOOKUP(C152,'td cajas'!$A$4:$H$181,2,FALSE)</f>
        <v>0.39</v>
      </c>
      <c r="E152" s="153">
        <f>VLOOKUP(C152,'td cajas'!$A$4:$H$181,3,FALSE)</f>
        <v>114</v>
      </c>
      <c r="F152" s="153">
        <f>VLOOKUP(C152,'td cajas'!$A$4:$H$181,4,FALSE)</f>
        <v>68</v>
      </c>
      <c r="G152" s="153">
        <f>VLOOKUP(C152,'td cajas'!$A$4:$H$181,5,FALSE)</f>
        <v>5</v>
      </c>
      <c r="H152" s="153">
        <f>VLOOKUP(C152,'td cajas'!$A$4:$H$181,6,FALSE)</f>
        <v>0</v>
      </c>
      <c r="I152" s="153">
        <f>VLOOKUP(C152,'td cajas'!$A$4:$H$181,7,FALSE)</f>
        <v>14</v>
      </c>
      <c r="J152" s="153">
        <f>VLOOKUP(C152,'td cajas'!$A$4:$H$181,8,FALSE)</f>
        <v>10</v>
      </c>
    </row>
    <row r="153" spans="2:10" x14ac:dyDescent="0.25">
      <c r="B153" s="153" t="s">
        <v>323</v>
      </c>
      <c r="C153" s="153" t="s">
        <v>173</v>
      </c>
      <c r="D153" s="153">
        <f>VLOOKUP(C153,'td cajas'!$A$4:$H$181,2,FALSE)</f>
        <v>0.86</v>
      </c>
      <c r="E153" s="153">
        <f>VLOOKUP(C153,'td cajas'!$A$4:$H$181,3,FALSE)</f>
        <v>122</v>
      </c>
      <c r="F153" s="153">
        <f>VLOOKUP(C153,'td cajas'!$A$4:$H$181,4,FALSE)</f>
        <v>83</v>
      </c>
      <c r="G153" s="153">
        <f>VLOOKUP(C153,'td cajas'!$A$4:$H$181,5,FALSE)</f>
        <v>43</v>
      </c>
      <c r="H153" s="153">
        <f>VLOOKUP(C153,'td cajas'!$A$4:$H$181,6,FALSE)</f>
        <v>0</v>
      </c>
      <c r="I153" s="153">
        <f>VLOOKUP(C153,'td cajas'!$A$4:$H$181,7,FALSE)</f>
        <v>16</v>
      </c>
      <c r="J153" s="153">
        <f>VLOOKUP(C153,'td cajas'!$A$4:$H$181,8,FALSE)</f>
        <v>13</v>
      </c>
    </row>
    <row r="154" spans="2:10" x14ac:dyDescent="0.25">
      <c r="B154" s="153" t="s">
        <v>323</v>
      </c>
      <c r="C154" s="153" t="s">
        <v>174</v>
      </c>
      <c r="D154" s="153">
        <f>VLOOKUP(C154,'td cajas'!$A$4:$H$181,2,FALSE)</f>
        <v>0.25</v>
      </c>
      <c r="E154" s="153">
        <f>VLOOKUP(C154,'td cajas'!$A$4:$H$181,3,FALSE)</f>
        <v>223</v>
      </c>
      <c r="F154" s="153">
        <f>VLOOKUP(C154,'td cajas'!$A$4:$H$181,4,FALSE)</f>
        <v>94</v>
      </c>
      <c r="G154" s="153">
        <f>VLOOKUP(C154,'td cajas'!$A$4:$H$181,5,FALSE)</f>
        <v>19</v>
      </c>
      <c r="H154" s="153">
        <f>VLOOKUP(C154,'td cajas'!$A$4:$H$181,6,FALSE)</f>
        <v>1</v>
      </c>
      <c r="I154" s="153">
        <f>VLOOKUP(C154,'td cajas'!$A$4:$H$181,7,FALSE)</f>
        <v>23</v>
      </c>
      <c r="J154" s="153">
        <f>VLOOKUP(C154,'td cajas'!$A$4:$H$181,8,FALSE)</f>
        <v>21</v>
      </c>
    </row>
    <row r="155" spans="2:10" x14ac:dyDescent="0.25">
      <c r="B155" s="153" t="s">
        <v>323</v>
      </c>
      <c r="C155" s="153" t="s">
        <v>175</v>
      </c>
      <c r="D155" s="153">
        <f>VLOOKUP(C155,'td cajas'!$A$4:$H$181,2,FALSE)</f>
        <v>0.53</v>
      </c>
      <c r="E155" s="153">
        <f>VLOOKUP(C155,'td cajas'!$A$4:$H$181,3,FALSE)</f>
        <v>99</v>
      </c>
      <c r="F155" s="153">
        <f>VLOOKUP(C155,'td cajas'!$A$4:$H$181,4,FALSE)</f>
        <v>102</v>
      </c>
      <c r="G155" s="153">
        <f>VLOOKUP(C155,'td cajas'!$A$4:$H$181,5,FALSE)</f>
        <v>33</v>
      </c>
      <c r="H155" s="153">
        <f>VLOOKUP(C155,'td cajas'!$A$4:$H$181,6,FALSE)</f>
        <v>0</v>
      </c>
      <c r="I155" s="153">
        <f>VLOOKUP(C155,'td cajas'!$A$4:$H$181,7,FALSE)</f>
        <v>10</v>
      </c>
      <c r="J155" s="153">
        <f>VLOOKUP(C155,'td cajas'!$A$4:$H$181,8,FALSE)</f>
        <v>9</v>
      </c>
    </row>
    <row r="156" spans="2:10" x14ac:dyDescent="0.25">
      <c r="B156" s="153" t="s">
        <v>323</v>
      </c>
      <c r="C156" s="153" t="s">
        <v>176</v>
      </c>
      <c r="D156" s="153">
        <f>VLOOKUP(C156,'td cajas'!$A$4:$H$181,2,FALSE)</f>
        <v>0.49</v>
      </c>
      <c r="E156" s="153">
        <f>VLOOKUP(C156,'td cajas'!$A$4:$H$181,3,FALSE)</f>
        <v>109</v>
      </c>
      <c r="F156" s="153">
        <f>VLOOKUP(C156,'td cajas'!$A$4:$H$181,4,FALSE)</f>
        <v>141</v>
      </c>
      <c r="G156" s="153">
        <f>VLOOKUP(C156,'td cajas'!$A$4:$H$181,5,FALSE)</f>
        <v>21</v>
      </c>
      <c r="H156" s="153">
        <f>VLOOKUP(C156,'td cajas'!$A$4:$H$181,6,FALSE)</f>
        <v>1</v>
      </c>
      <c r="I156" s="153">
        <f>VLOOKUP(C156,'td cajas'!$A$4:$H$181,7,FALSE)</f>
        <v>28</v>
      </c>
      <c r="J156" s="153">
        <f>VLOOKUP(C156,'td cajas'!$A$4:$H$181,8,FALSE)</f>
        <v>10</v>
      </c>
    </row>
    <row r="157" spans="2:10" x14ac:dyDescent="0.25">
      <c r="B157" s="153" t="s">
        <v>323</v>
      </c>
      <c r="C157" s="153" t="s">
        <v>177</v>
      </c>
      <c r="D157" s="153">
        <f>VLOOKUP(C157,'td cajas'!$A$4:$H$181,2,FALSE)</f>
        <v>0.39</v>
      </c>
      <c r="E157" s="153">
        <f>VLOOKUP(C157,'td cajas'!$A$4:$H$181,3,FALSE)</f>
        <v>192</v>
      </c>
      <c r="F157" s="153">
        <f>VLOOKUP(C157,'td cajas'!$A$4:$H$181,4,FALSE)</f>
        <v>146</v>
      </c>
      <c r="G157" s="153">
        <f>VLOOKUP(C157,'td cajas'!$A$4:$H$181,5,FALSE)</f>
        <v>8</v>
      </c>
      <c r="H157" s="153">
        <f>VLOOKUP(C157,'td cajas'!$A$4:$H$181,6,FALSE)</f>
        <v>1</v>
      </c>
      <c r="I157" s="153">
        <f>VLOOKUP(C157,'td cajas'!$A$4:$H$181,7,FALSE)</f>
        <v>24</v>
      </c>
      <c r="J157" s="153">
        <f>VLOOKUP(C157,'td cajas'!$A$4:$H$181,8,FALSE)</f>
        <v>15</v>
      </c>
    </row>
    <row r="158" spans="2:10" x14ac:dyDescent="0.25">
      <c r="B158" s="153" t="s">
        <v>323</v>
      </c>
      <c r="C158" s="153" t="s">
        <v>178</v>
      </c>
      <c r="D158" s="153">
        <f>VLOOKUP(C158,'td cajas'!$A$4:$H$181,2,FALSE)</f>
        <v>0.47</v>
      </c>
      <c r="E158" s="153">
        <f>VLOOKUP(C158,'td cajas'!$A$4:$H$181,3,FALSE)</f>
        <v>114</v>
      </c>
      <c r="F158" s="153">
        <f>VLOOKUP(C158,'td cajas'!$A$4:$H$181,4,FALSE)</f>
        <v>87</v>
      </c>
      <c r="G158" s="153">
        <f>VLOOKUP(C158,'td cajas'!$A$4:$H$181,5,FALSE)</f>
        <v>6</v>
      </c>
      <c r="H158" s="153">
        <f>VLOOKUP(C158,'td cajas'!$A$4:$H$181,6,FALSE)</f>
        <v>0</v>
      </c>
      <c r="I158" s="153">
        <f>VLOOKUP(C158,'td cajas'!$A$4:$H$181,7,FALSE)</f>
        <v>15</v>
      </c>
      <c r="J158" s="153">
        <f>VLOOKUP(C158,'td cajas'!$A$4:$H$181,8,FALSE)</f>
        <v>10</v>
      </c>
    </row>
    <row r="159" spans="2:10" x14ac:dyDescent="0.25">
      <c r="B159" s="153" t="s">
        <v>323</v>
      </c>
      <c r="C159" s="153" t="s">
        <v>179</v>
      </c>
      <c r="D159" s="153">
        <f>VLOOKUP(C159,'td cajas'!$A$4:$H$181,2,FALSE)</f>
        <v>0.1</v>
      </c>
      <c r="E159" s="153">
        <f>VLOOKUP(C159,'td cajas'!$A$4:$H$181,3,FALSE)</f>
        <v>162</v>
      </c>
      <c r="F159" s="153">
        <f>VLOOKUP(C159,'td cajas'!$A$4:$H$181,4,FALSE)</f>
        <v>55</v>
      </c>
      <c r="G159" s="153">
        <f>VLOOKUP(C159,'td cajas'!$A$4:$H$181,5,FALSE)</f>
        <v>16</v>
      </c>
      <c r="H159" s="153">
        <f>VLOOKUP(C159,'td cajas'!$A$4:$H$181,6,FALSE)</f>
        <v>0</v>
      </c>
      <c r="I159" s="153">
        <f>VLOOKUP(C159,'td cajas'!$A$4:$H$181,7,FALSE)</f>
        <v>8</v>
      </c>
      <c r="J159" s="153">
        <f>VLOOKUP(C159,'td cajas'!$A$4:$H$181,8,FALSE)</f>
        <v>10</v>
      </c>
    </row>
    <row r="160" spans="2:10" x14ac:dyDescent="0.25">
      <c r="B160" s="153" t="s">
        <v>323</v>
      </c>
      <c r="C160" s="153" t="s">
        <v>180</v>
      </c>
      <c r="D160" s="153">
        <f>VLOOKUP(C160,'td cajas'!$A$4:$H$181,2,FALSE)</f>
        <v>0.24</v>
      </c>
      <c r="E160" s="153">
        <f>VLOOKUP(C160,'td cajas'!$A$4:$H$181,3,FALSE)</f>
        <v>305</v>
      </c>
      <c r="F160" s="153">
        <f>VLOOKUP(C160,'td cajas'!$A$4:$H$181,4,FALSE)</f>
        <v>78</v>
      </c>
      <c r="G160" s="153">
        <f>VLOOKUP(C160,'td cajas'!$A$4:$H$181,5,FALSE)</f>
        <v>5</v>
      </c>
      <c r="H160" s="153">
        <f>VLOOKUP(C160,'td cajas'!$A$4:$H$181,6,FALSE)</f>
        <v>1</v>
      </c>
      <c r="I160" s="153">
        <f>VLOOKUP(C160,'td cajas'!$A$4:$H$181,7,FALSE)</f>
        <v>6</v>
      </c>
      <c r="J160" s="153">
        <f>VLOOKUP(C160,'td cajas'!$A$4:$H$181,8,FALSE)</f>
        <v>22</v>
      </c>
    </row>
    <row r="161" spans="2:10" x14ac:dyDescent="0.25">
      <c r="B161" s="153" t="s">
        <v>323</v>
      </c>
      <c r="C161" s="153" t="s">
        <v>181</v>
      </c>
      <c r="D161" s="153">
        <f>VLOOKUP(C161,'td cajas'!$A$4:$H$181,2,FALSE)</f>
        <v>1.23</v>
      </c>
      <c r="E161" s="153">
        <f>VLOOKUP(C161,'td cajas'!$A$4:$H$181,3,FALSE)</f>
        <v>116</v>
      </c>
      <c r="F161" s="153">
        <f>VLOOKUP(C161,'td cajas'!$A$4:$H$181,4,FALSE)</f>
        <v>85</v>
      </c>
      <c r="G161" s="153">
        <f>VLOOKUP(C161,'td cajas'!$A$4:$H$181,5,FALSE)</f>
        <v>20</v>
      </c>
      <c r="H161" s="153">
        <f>VLOOKUP(C161,'td cajas'!$A$4:$H$181,6,FALSE)</f>
        <v>1</v>
      </c>
      <c r="I161" s="153">
        <f>VLOOKUP(C161,'td cajas'!$A$4:$H$181,7,FALSE)</f>
        <v>11</v>
      </c>
      <c r="J161" s="153">
        <f>VLOOKUP(C161,'td cajas'!$A$4:$H$181,8,FALSE)</f>
        <v>11</v>
      </c>
    </row>
    <row r="162" spans="2:10" x14ac:dyDescent="0.25">
      <c r="B162" s="153" t="s">
        <v>324</v>
      </c>
      <c r="C162" s="153" t="s">
        <v>183</v>
      </c>
      <c r="D162" s="153">
        <f>VLOOKUP(C162,'td cajas'!$A$4:$H$181,2,FALSE)</f>
        <v>2.44</v>
      </c>
      <c r="E162" s="153">
        <f>VLOOKUP(C162,'td cajas'!$A$4:$H$181,3,FALSE)</f>
        <v>83</v>
      </c>
      <c r="F162" s="153">
        <f>VLOOKUP(C162,'td cajas'!$A$4:$H$181,4,FALSE)</f>
        <v>34</v>
      </c>
      <c r="G162" s="153">
        <f>VLOOKUP(C162,'td cajas'!$A$4:$H$181,5,FALSE)</f>
        <v>3</v>
      </c>
      <c r="H162" s="153">
        <f>VLOOKUP(C162,'td cajas'!$A$4:$H$181,6,FALSE)</f>
        <v>0</v>
      </c>
      <c r="I162" s="153">
        <f>VLOOKUP(C162,'td cajas'!$A$4:$H$181,7,FALSE)</f>
        <v>5</v>
      </c>
      <c r="J162" s="153">
        <f>VLOOKUP(C162,'td cajas'!$A$4:$H$181,8,FALSE)</f>
        <v>9</v>
      </c>
    </row>
    <row r="163" spans="2:10" x14ac:dyDescent="0.25">
      <c r="B163" s="153" t="s">
        <v>324</v>
      </c>
      <c r="C163" s="153" t="s">
        <v>184</v>
      </c>
      <c r="D163" s="153">
        <f>VLOOKUP(C163,'td cajas'!$A$4:$H$181,2,FALSE)</f>
        <v>0.16</v>
      </c>
      <c r="E163" s="153">
        <f>VLOOKUP(C163,'td cajas'!$A$4:$H$181,3,FALSE)</f>
        <v>356</v>
      </c>
      <c r="F163" s="153">
        <f>VLOOKUP(C163,'td cajas'!$A$4:$H$181,4,FALSE)</f>
        <v>88</v>
      </c>
      <c r="G163" s="153">
        <f>VLOOKUP(C163,'td cajas'!$A$4:$H$181,5,FALSE)</f>
        <v>38</v>
      </c>
      <c r="H163" s="153">
        <f>VLOOKUP(C163,'td cajas'!$A$4:$H$181,6,FALSE)</f>
        <v>0</v>
      </c>
      <c r="I163" s="153">
        <f>VLOOKUP(C163,'td cajas'!$A$4:$H$181,7,FALSE)</f>
        <v>14</v>
      </c>
      <c r="J163" s="153">
        <f>VLOOKUP(C163,'td cajas'!$A$4:$H$181,8,FALSE)</f>
        <v>22</v>
      </c>
    </row>
    <row r="164" spans="2:10" x14ac:dyDescent="0.25">
      <c r="B164" s="153" t="s">
        <v>324</v>
      </c>
      <c r="C164" s="153" t="s">
        <v>185</v>
      </c>
      <c r="D164" s="153">
        <f>VLOOKUP(C164,'td cajas'!$A$4:$H$181,2,FALSE)</f>
        <v>0.4</v>
      </c>
      <c r="E164" s="153">
        <f>VLOOKUP(C164,'td cajas'!$A$4:$H$181,3,FALSE)</f>
        <v>74</v>
      </c>
      <c r="F164" s="153">
        <f>VLOOKUP(C164,'td cajas'!$A$4:$H$181,4,FALSE)</f>
        <v>49</v>
      </c>
      <c r="G164" s="153">
        <f>VLOOKUP(C164,'td cajas'!$A$4:$H$181,5,FALSE)</f>
        <v>2</v>
      </c>
      <c r="H164" s="153">
        <f>VLOOKUP(C164,'td cajas'!$A$4:$H$181,6,FALSE)</f>
        <v>0</v>
      </c>
      <c r="I164" s="153">
        <f>VLOOKUP(C164,'td cajas'!$A$4:$H$181,7,FALSE)</f>
        <v>24</v>
      </c>
      <c r="J164" s="153">
        <f>VLOOKUP(C164,'td cajas'!$A$4:$H$181,8,FALSE)</f>
        <v>8</v>
      </c>
    </row>
    <row r="165" spans="2:10" x14ac:dyDescent="0.25">
      <c r="B165" s="153" t="s">
        <v>324</v>
      </c>
      <c r="C165" s="153" t="s">
        <v>186</v>
      </c>
      <c r="D165" s="153">
        <f>VLOOKUP(C165,'td cajas'!$A$4:$H$181,2,FALSE)</f>
        <v>0.53</v>
      </c>
      <c r="E165" s="153">
        <f>VLOOKUP(C165,'td cajas'!$A$4:$H$181,3,FALSE)</f>
        <v>97</v>
      </c>
      <c r="F165" s="153">
        <f>VLOOKUP(C165,'td cajas'!$A$4:$H$181,4,FALSE)</f>
        <v>73</v>
      </c>
      <c r="G165" s="153">
        <f>VLOOKUP(C165,'td cajas'!$A$4:$H$181,5,FALSE)</f>
        <v>34</v>
      </c>
      <c r="H165" s="153">
        <f>VLOOKUP(C165,'td cajas'!$A$4:$H$181,6,FALSE)</f>
        <v>1</v>
      </c>
      <c r="I165" s="153">
        <f>VLOOKUP(C165,'td cajas'!$A$4:$H$181,7,FALSE)</f>
        <v>8</v>
      </c>
      <c r="J165" s="153">
        <f>VLOOKUP(C165,'td cajas'!$A$4:$H$181,8,FALSE)</f>
        <v>10</v>
      </c>
    </row>
    <row r="166" spans="2:10" x14ac:dyDescent="0.25">
      <c r="B166" s="153" t="s">
        <v>324</v>
      </c>
      <c r="C166" s="153" t="s">
        <v>187</v>
      </c>
      <c r="D166" s="153">
        <f>VLOOKUP(C166,'td cajas'!$A$4:$H$181,2,FALSE)</f>
        <v>0.31</v>
      </c>
      <c r="E166" s="153">
        <f>VLOOKUP(C166,'td cajas'!$A$4:$H$181,3,FALSE)</f>
        <v>172</v>
      </c>
      <c r="F166" s="153">
        <f>VLOOKUP(C166,'td cajas'!$A$4:$H$181,4,FALSE)</f>
        <v>38</v>
      </c>
      <c r="G166" s="153">
        <f>VLOOKUP(C166,'td cajas'!$A$4:$H$181,5,FALSE)</f>
        <v>63</v>
      </c>
      <c r="H166" s="153">
        <f>VLOOKUP(C166,'td cajas'!$A$4:$H$181,6,FALSE)</f>
        <v>0</v>
      </c>
      <c r="I166" s="153">
        <f>VLOOKUP(C166,'td cajas'!$A$4:$H$181,7,FALSE)</f>
        <v>12</v>
      </c>
      <c r="J166" s="153">
        <f>VLOOKUP(C166,'td cajas'!$A$4:$H$181,8,FALSE)</f>
        <v>13</v>
      </c>
    </row>
    <row r="167" spans="2:10" x14ac:dyDescent="0.25">
      <c r="B167" s="153" t="s">
        <v>324</v>
      </c>
      <c r="C167" s="153" t="s">
        <v>188</v>
      </c>
      <c r="D167" s="153">
        <f>VLOOKUP(C167,'td cajas'!$A$4:$H$181,2,FALSE)</f>
        <v>0.52</v>
      </c>
      <c r="E167" s="153">
        <f>VLOOKUP(C167,'td cajas'!$A$4:$H$181,3,FALSE)</f>
        <v>89</v>
      </c>
      <c r="F167" s="153">
        <f>VLOOKUP(C167,'td cajas'!$A$4:$H$181,4,FALSE)</f>
        <v>58</v>
      </c>
      <c r="G167" s="153">
        <f>VLOOKUP(C167,'td cajas'!$A$4:$H$181,5,FALSE)</f>
        <v>31</v>
      </c>
      <c r="H167" s="153">
        <f>VLOOKUP(C167,'td cajas'!$A$4:$H$181,6,FALSE)</f>
        <v>0</v>
      </c>
      <c r="I167" s="153">
        <f>VLOOKUP(C167,'td cajas'!$A$4:$H$181,7,FALSE)</f>
        <v>6</v>
      </c>
      <c r="J167" s="153">
        <f>VLOOKUP(C167,'td cajas'!$A$4:$H$181,8,FALSE)</f>
        <v>10</v>
      </c>
    </row>
    <row r="168" spans="2:10" x14ac:dyDescent="0.25">
      <c r="B168" s="153" t="s">
        <v>324</v>
      </c>
      <c r="C168" s="153" t="s">
        <v>221</v>
      </c>
      <c r="D168" s="153">
        <f>VLOOKUP(C168,'td cajas'!$A$4:$H$181,2,FALSE)</f>
        <v>2.36</v>
      </c>
      <c r="E168" s="153">
        <f>VLOOKUP(C168,'td cajas'!$A$4:$H$181,3,FALSE)</f>
        <v>70</v>
      </c>
      <c r="F168" s="153">
        <f>VLOOKUP(C168,'td cajas'!$A$4:$H$181,4,FALSE)</f>
        <v>25</v>
      </c>
      <c r="G168" s="153">
        <f>VLOOKUP(C168,'td cajas'!$A$4:$H$181,5,FALSE)</f>
        <v>10</v>
      </c>
      <c r="H168" s="153">
        <f>VLOOKUP(C168,'td cajas'!$A$4:$H$181,6,FALSE)</f>
        <v>0</v>
      </c>
      <c r="I168" s="153">
        <f>VLOOKUP(C168,'td cajas'!$A$4:$H$181,7,FALSE)</f>
        <v>4</v>
      </c>
      <c r="J168" s="153">
        <f>VLOOKUP(C168,'td cajas'!$A$4:$H$181,8,FALSE)</f>
        <v>7</v>
      </c>
    </row>
    <row r="169" spans="2:10" x14ac:dyDescent="0.25">
      <c r="B169" s="153" t="s">
        <v>324</v>
      </c>
      <c r="C169" s="153" t="s">
        <v>222</v>
      </c>
      <c r="D169" s="153">
        <f>VLOOKUP(C169,'td cajas'!$A$4:$H$181,2,FALSE)</f>
        <v>0.19</v>
      </c>
      <c r="E169" s="153">
        <f>VLOOKUP(C169,'td cajas'!$A$4:$H$181,3,FALSE)</f>
        <v>249</v>
      </c>
      <c r="F169" s="153">
        <f>VLOOKUP(C169,'td cajas'!$A$4:$H$181,4,FALSE)</f>
        <v>65</v>
      </c>
      <c r="G169" s="153">
        <f>VLOOKUP(C169,'td cajas'!$A$4:$H$181,5,FALSE)</f>
        <v>8</v>
      </c>
      <c r="H169" s="153">
        <f>VLOOKUP(C169,'td cajas'!$A$4:$H$181,6,FALSE)</f>
        <v>0</v>
      </c>
      <c r="I169" s="153">
        <f>VLOOKUP(C169,'td cajas'!$A$4:$H$181,7,FALSE)</f>
        <v>11</v>
      </c>
      <c r="J169" s="153">
        <f>VLOOKUP(C169,'td cajas'!$A$4:$H$181,8,FALSE)</f>
        <v>16</v>
      </c>
    </row>
    <row r="170" spans="2:10" x14ac:dyDescent="0.25">
      <c r="B170" s="153" t="s">
        <v>324</v>
      </c>
      <c r="C170" s="153" t="s">
        <v>259</v>
      </c>
      <c r="D170" s="153">
        <f>VLOOKUP(C170,'td cajas'!$A$4:$H$181,2,FALSE)</f>
        <v>0.02</v>
      </c>
      <c r="E170" s="153">
        <f>VLOOKUP(C170,'td cajas'!$A$4:$H$181,3,FALSE)</f>
        <v>50</v>
      </c>
      <c r="F170" s="153">
        <f>VLOOKUP(C170,'td cajas'!$A$4:$H$181,4,FALSE)</f>
        <v>29</v>
      </c>
      <c r="G170" s="153">
        <f>VLOOKUP(C170,'td cajas'!$A$4:$H$181,5,FALSE)</f>
        <v>150</v>
      </c>
      <c r="H170" s="153">
        <f>VLOOKUP(C170,'td cajas'!$A$4:$H$181,6,FALSE)</f>
        <v>0</v>
      </c>
      <c r="I170" s="153">
        <f>VLOOKUP(C170,'td cajas'!$A$4:$H$181,7,FALSE)</f>
        <v>11</v>
      </c>
      <c r="J170" s="153">
        <f>VLOOKUP(C170,'td cajas'!$A$4:$H$181,8,FALSE)</f>
        <v>4</v>
      </c>
    </row>
    <row r="171" spans="2:10" x14ac:dyDescent="0.25">
      <c r="B171" s="153" t="s">
        <v>324</v>
      </c>
      <c r="C171" s="153" t="s">
        <v>260</v>
      </c>
      <c r="D171" s="153">
        <f>VLOOKUP(C171,'td cajas'!$A$4:$H$181,2,FALSE)</f>
        <v>2.2799999999999998</v>
      </c>
      <c r="E171" s="153">
        <f>VLOOKUP(C171,'td cajas'!$A$4:$H$181,3,FALSE)</f>
        <v>153</v>
      </c>
      <c r="F171" s="153">
        <f>VLOOKUP(C171,'td cajas'!$A$4:$H$181,4,FALSE)</f>
        <v>46</v>
      </c>
      <c r="G171" s="153">
        <f>VLOOKUP(C171,'td cajas'!$A$4:$H$181,5,FALSE)</f>
        <v>20</v>
      </c>
      <c r="H171" s="153">
        <f>VLOOKUP(C171,'td cajas'!$A$4:$H$181,6,FALSE)</f>
        <v>0</v>
      </c>
      <c r="I171" s="153">
        <f>VLOOKUP(C171,'td cajas'!$A$4:$H$181,7,FALSE)</f>
        <v>13</v>
      </c>
      <c r="J171" s="153">
        <f>VLOOKUP(C171,'td cajas'!$A$4:$H$181,8,FALSE)</f>
        <v>11</v>
      </c>
    </row>
    <row r="172" spans="2:10" x14ac:dyDescent="0.25">
      <c r="B172" s="153" t="s">
        <v>324</v>
      </c>
      <c r="C172" s="153" t="s">
        <v>261</v>
      </c>
      <c r="D172" s="153">
        <f>VLOOKUP(C172,'td cajas'!$A$4:$H$181,2,FALSE)</f>
        <v>0.22</v>
      </c>
      <c r="E172" s="153">
        <f>VLOOKUP(C172,'td cajas'!$A$4:$H$181,3,FALSE)</f>
        <v>694</v>
      </c>
      <c r="F172" s="153">
        <f>VLOOKUP(C172,'td cajas'!$A$4:$H$181,4,FALSE)</f>
        <v>39</v>
      </c>
      <c r="G172" s="153">
        <f>VLOOKUP(C172,'td cajas'!$A$4:$H$181,5,FALSE)</f>
        <v>15</v>
      </c>
      <c r="H172" s="153">
        <f>VLOOKUP(C172,'td cajas'!$A$4:$H$181,6,FALSE)</f>
        <v>0</v>
      </c>
      <c r="I172" s="153">
        <f>VLOOKUP(C172,'td cajas'!$A$4:$H$181,7,FALSE)</f>
        <v>6</v>
      </c>
      <c r="J172" s="153">
        <f>VLOOKUP(C172,'td cajas'!$A$4:$H$181,8,FALSE)</f>
        <v>18</v>
      </c>
    </row>
    <row r="173" spans="2:10" x14ac:dyDescent="0.25">
      <c r="B173" s="153" t="s">
        <v>324</v>
      </c>
      <c r="C173" s="153" t="s">
        <v>262</v>
      </c>
      <c r="D173" s="153">
        <f>VLOOKUP(C173,'td cajas'!$A$4:$H$181,2,FALSE)</f>
        <v>0.13</v>
      </c>
      <c r="E173" s="153">
        <f>VLOOKUP(C173,'td cajas'!$A$4:$H$181,3,FALSE)</f>
        <v>206</v>
      </c>
      <c r="F173" s="153">
        <f>VLOOKUP(C173,'td cajas'!$A$4:$H$181,4,FALSE)</f>
        <v>65</v>
      </c>
      <c r="G173" s="153">
        <f>VLOOKUP(C173,'td cajas'!$A$4:$H$181,5,FALSE)</f>
        <v>21</v>
      </c>
      <c r="H173" s="153">
        <f>VLOOKUP(C173,'td cajas'!$A$4:$H$181,6,FALSE)</f>
        <v>0</v>
      </c>
      <c r="I173" s="153">
        <f>VLOOKUP(C173,'td cajas'!$A$4:$H$181,7,FALSE)</f>
        <v>7</v>
      </c>
      <c r="J173" s="153">
        <f>VLOOKUP(C173,'td cajas'!$A$4:$H$181,8,FALSE)</f>
        <v>13</v>
      </c>
    </row>
    <row r="174" spans="2:10" x14ac:dyDescent="0.25">
      <c r="B174" s="153" t="s">
        <v>324</v>
      </c>
      <c r="C174" s="153" t="s">
        <v>263</v>
      </c>
      <c r="D174" s="153">
        <f>VLOOKUP(C174,'td cajas'!$A$4:$H$181,2,FALSE)</f>
        <v>0.22</v>
      </c>
      <c r="E174" s="153">
        <f>VLOOKUP(C174,'td cajas'!$A$4:$H$181,3,FALSE)</f>
        <v>163</v>
      </c>
      <c r="F174" s="153">
        <f>VLOOKUP(C174,'td cajas'!$A$4:$H$181,4,FALSE)</f>
        <v>66</v>
      </c>
      <c r="G174" s="153">
        <f>VLOOKUP(C174,'td cajas'!$A$4:$H$181,5,FALSE)</f>
        <v>22</v>
      </c>
      <c r="H174" s="153">
        <f>VLOOKUP(C174,'td cajas'!$A$4:$H$181,6,FALSE)</f>
        <v>0</v>
      </c>
      <c r="I174" s="153">
        <f>VLOOKUP(C174,'td cajas'!$A$4:$H$181,7,FALSE)</f>
        <v>6</v>
      </c>
      <c r="J174" s="153">
        <f>VLOOKUP(C174,'td cajas'!$A$4:$H$181,8,FALSE)</f>
        <v>13</v>
      </c>
    </row>
    <row r="175" spans="2:10" x14ac:dyDescent="0.25">
      <c r="B175" s="153" t="s">
        <v>324</v>
      </c>
      <c r="C175" s="153" t="s">
        <v>264</v>
      </c>
      <c r="D175" s="153">
        <f>VLOOKUP(C175,'td cajas'!$A$4:$H$181,2,FALSE)</f>
        <v>0.85</v>
      </c>
      <c r="E175" s="153">
        <f>VLOOKUP(C175,'td cajas'!$A$4:$H$181,3,FALSE)</f>
        <v>160</v>
      </c>
      <c r="F175" s="153">
        <f>VLOOKUP(C175,'td cajas'!$A$4:$H$181,4,FALSE)</f>
        <v>34</v>
      </c>
      <c r="G175" s="153">
        <f>VLOOKUP(C175,'td cajas'!$A$4:$H$181,5,FALSE)</f>
        <v>13</v>
      </c>
      <c r="H175" s="153">
        <f>VLOOKUP(C175,'td cajas'!$A$4:$H$181,6,FALSE)</f>
        <v>0</v>
      </c>
      <c r="I175" s="153">
        <f>VLOOKUP(C175,'td cajas'!$A$4:$H$181,7,FALSE)</f>
        <v>5</v>
      </c>
      <c r="J175" s="153">
        <f>VLOOKUP(C175,'td cajas'!$A$4:$H$181,8,FALSE)</f>
        <v>12</v>
      </c>
    </row>
    <row r="176" spans="2:10" x14ac:dyDescent="0.25">
      <c r="B176" s="153" t="s">
        <v>324</v>
      </c>
      <c r="C176" s="153" t="s">
        <v>265</v>
      </c>
      <c r="D176" s="153">
        <f>VLOOKUP(C176,'td cajas'!$A$4:$H$181,2,FALSE)</f>
        <v>0.08</v>
      </c>
      <c r="E176" s="153">
        <f>VLOOKUP(C176,'td cajas'!$A$4:$H$181,3,FALSE)</f>
        <v>155</v>
      </c>
      <c r="F176" s="153">
        <f>VLOOKUP(C176,'td cajas'!$A$4:$H$181,4,FALSE)</f>
        <v>66</v>
      </c>
      <c r="G176" s="153">
        <f>VLOOKUP(C176,'td cajas'!$A$4:$H$181,5,FALSE)</f>
        <v>20</v>
      </c>
      <c r="H176" s="153">
        <f>VLOOKUP(C176,'td cajas'!$A$4:$H$181,6,FALSE)</f>
        <v>0</v>
      </c>
      <c r="I176" s="153">
        <f>VLOOKUP(C176,'td cajas'!$A$4:$H$181,7,FALSE)</f>
        <v>10</v>
      </c>
      <c r="J176" s="153">
        <f>VLOOKUP(C176,'td cajas'!$A$4:$H$181,8,FALSE)</f>
        <v>11</v>
      </c>
    </row>
    <row r="177" spans="2:10" x14ac:dyDescent="0.25">
      <c r="B177" s="153" t="s">
        <v>324</v>
      </c>
      <c r="C177" s="153" t="s">
        <v>266</v>
      </c>
      <c r="D177" s="153">
        <f>VLOOKUP(C177,'td cajas'!$A$4:$H$181,2,FALSE)</f>
        <v>0.06</v>
      </c>
      <c r="E177" s="153">
        <f>VLOOKUP(C177,'td cajas'!$A$4:$H$181,3,FALSE)</f>
        <v>157</v>
      </c>
      <c r="F177" s="153">
        <f>VLOOKUP(C177,'td cajas'!$A$4:$H$181,4,FALSE)</f>
        <v>63</v>
      </c>
      <c r="G177" s="153">
        <f>VLOOKUP(C177,'td cajas'!$A$4:$H$181,5,FALSE)</f>
        <v>14</v>
      </c>
      <c r="H177" s="153">
        <f>VLOOKUP(C177,'td cajas'!$A$4:$H$181,6,FALSE)</f>
        <v>0</v>
      </c>
      <c r="I177" s="153">
        <f>VLOOKUP(C177,'td cajas'!$A$4:$H$181,7,FALSE)</f>
        <v>11</v>
      </c>
      <c r="J177" s="153">
        <f>VLOOKUP(C177,'td cajas'!$A$4:$H$181,8,FALSE)</f>
        <v>10</v>
      </c>
    </row>
    <row r="178" spans="2:10" x14ac:dyDescent="0.25">
      <c r="B178" s="153" t="s">
        <v>324</v>
      </c>
      <c r="C178" s="153" t="s">
        <v>267</v>
      </c>
      <c r="D178" s="153">
        <f>VLOOKUP(C178,'td cajas'!$A$4:$H$181,2,FALSE)</f>
        <v>0.4</v>
      </c>
      <c r="E178" s="153">
        <f>VLOOKUP(C178,'td cajas'!$A$4:$H$181,3,FALSE)</f>
        <v>177</v>
      </c>
      <c r="F178" s="153">
        <f>VLOOKUP(C178,'td cajas'!$A$4:$H$181,4,FALSE)</f>
        <v>57</v>
      </c>
      <c r="G178" s="153">
        <f>VLOOKUP(C178,'td cajas'!$A$4:$H$181,5,FALSE)</f>
        <v>15</v>
      </c>
      <c r="H178" s="153">
        <f>VLOOKUP(C178,'td cajas'!$A$4:$H$181,6,FALSE)</f>
        <v>0</v>
      </c>
      <c r="I178" s="153">
        <f>VLOOKUP(C178,'td cajas'!$A$4:$H$181,7,FALSE)</f>
        <v>14</v>
      </c>
      <c r="J178" s="153">
        <f>VLOOKUP(C178,'td cajas'!$A$4:$H$181,8,FALSE)</f>
        <v>12</v>
      </c>
    </row>
    <row r="179" spans="2:10" x14ac:dyDescent="0.25">
      <c r="B179" s="153" t="s">
        <v>324</v>
      </c>
      <c r="C179" s="153" t="s">
        <v>268</v>
      </c>
      <c r="D179" s="153">
        <f>VLOOKUP(C179,'td cajas'!$A$4:$H$181,2,FALSE)</f>
        <v>0.38</v>
      </c>
      <c r="E179" s="153">
        <f>VLOOKUP(C179,'td cajas'!$A$4:$H$181,3,FALSE)</f>
        <v>698</v>
      </c>
      <c r="F179" s="153">
        <f>VLOOKUP(C179,'td cajas'!$A$4:$H$181,4,FALSE)</f>
        <v>44</v>
      </c>
      <c r="G179" s="153">
        <f>VLOOKUP(C179,'td cajas'!$A$4:$H$181,5,FALSE)</f>
        <v>28</v>
      </c>
      <c r="H179" s="153">
        <f>VLOOKUP(C179,'td cajas'!$A$4:$H$181,6,FALSE)</f>
        <v>0</v>
      </c>
      <c r="I179" s="153">
        <f>VLOOKUP(C179,'td cajas'!$A$4:$H$181,7,FALSE)</f>
        <v>10</v>
      </c>
      <c r="J179" s="153">
        <f>VLOOKUP(C179,'td cajas'!$A$4:$H$181,8,FALSE)</f>
        <v>30</v>
      </c>
    </row>
    <row r="180" spans="2:10" x14ac:dyDescent="0.25">
      <c r="B180" s="153" t="s">
        <v>324</v>
      </c>
      <c r="C180" s="153" t="s">
        <v>269</v>
      </c>
      <c r="D180" s="153">
        <f>VLOOKUP(C180,'td cajas'!$A$4:$H$181,2,FALSE)</f>
        <v>0.08</v>
      </c>
      <c r="E180" s="153">
        <f>VLOOKUP(C180,'td cajas'!$A$4:$H$181,3,FALSE)</f>
        <v>426</v>
      </c>
      <c r="F180" s="153">
        <f>VLOOKUP(C180,'td cajas'!$A$4:$H$181,4,FALSE)</f>
        <v>83</v>
      </c>
      <c r="G180" s="153">
        <f>VLOOKUP(C180,'td cajas'!$A$4:$H$181,5,FALSE)</f>
        <v>14</v>
      </c>
      <c r="H180" s="153">
        <f>VLOOKUP(C180,'td cajas'!$A$4:$H$181,6,FALSE)</f>
        <v>0</v>
      </c>
      <c r="I180" s="153">
        <f>VLOOKUP(C180,'td cajas'!$A$4:$H$181,7,FALSE)</f>
        <v>9</v>
      </c>
      <c r="J180" s="153">
        <f>VLOOKUP(C180,'td cajas'!$A$4:$H$181,8,FALSE)</f>
        <v>15</v>
      </c>
    </row>
  </sheetData>
  <autoFilter ref="B9:J180"/>
  <mergeCells count="1">
    <mergeCell ref="E5:J5"/>
  </mergeCells>
  <conditionalFormatting sqref="E10:E180">
    <cfRule type="cellIs" dxfId="115" priority="13" operator="between">
      <formula>350</formula>
      <formula>30000</formula>
    </cfRule>
    <cfRule type="cellIs" dxfId="114" priority="14" operator="between">
      <formula>300</formula>
      <formula>349.9</formula>
    </cfRule>
  </conditionalFormatting>
  <conditionalFormatting sqref="D10:D180">
    <cfRule type="cellIs" dxfId="113" priority="11" operator="between">
      <formula>3</formula>
      <formula>3000</formula>
    </cfRule>
    <cfRule type="cellIs" dxfId="112" priority="12" operator="between">
      <formula>2</formula>
      <formula>2.9</formula>
    </cfRule>
  </conditionalFormatting>
  <conditionalFormatting sqref="F10:F180">
    <cfRule type="cellIs" priority="9" operator="between">
      <formula>200</formula>
      <formula>30000</formula>
    </cfRule>
    <cfRule type="cellIs" dxfId="111" priority="10" operator="between">
      <formula>150</formula>
      <formula>199.9</formula>
    </cfRule>
  </conditionalFormatting>
  <conditionalFormatting sqref="G10:G180">
    <cfRule type="cellIs" dxfId="110" priority="7" operator="between">
      <formula>20</formula>
      <formula>30000</formula>
    </cfRule>
    <cfRule type="cellIs" dxfId="109" priority="8" operator="between">
      <formula>15</formula>
      <formula>19.9</formula>
    </cfRule>
  </conditionalFormatting>
  <conditionalFormatting sqref="H10:H180">
    <cfRule type="cellIs" dxfId="108" priority="5" operator="between">
      <formula>30</formula>
      <formula>30000</formula>
    </cfRule>
    <cfRule type="cellIs" dxfId="107" priority="6" operator="between">
      <formula>10</formula>
      <formula>29.9</formula>
    </cfRule>
  </conditionalFormatting>
  <conditionalFormatting sqref="I10:I180">
    <cfRule type="cellIs" dxfId="106" priority="3" operator="between">
      <formula>60</formula>
      <formula>30000</formula>
    </cfRule>
    <cfRule type="cellIs" dxfId="105" priority="4" operator="between">
      <formula>45</formula>
      <formula>59.9</formula>
    </cfRule>
  </conditionalFormatting>
  <conditionalFormatting sqref="J10:J180">
    <cfRule type="cellIs" dxfId="104" priority="1" operator="between">
      <formula>45</formula>
      <formula>30000</formula>
    </cfRule>
    <cfRule type="cellIs" dxfId="103" priority="2" operator="between">
      <formula>30</formula>
      <formula>44.9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AB226"/>
  <sheetViews>
    <sheetView zoomScaleNormal="100" workbookViewId="0">
      <selection activeCell="A39" sqref="A39"/>
    </sheetView>
  </sheetViews>
  <sheetFormatPr baseColWidth="10" defaultColWidth="11.140625" defaultRowHeight="15" x14ac:dyDescent="0.25"/>
  <cols>
    <col min="1" max="1" width="17.5703125" style="1" customWidth="1"/>
    <col min="2" max="2" width="20.42578125" style="1" customWidth="1"/>
    <col min="3" max="3" width="12.42578125" style="1" customWidth="1"/>
    <col min="4" max="4" width="15.28515625" style="1" customWidth="1"/>
    <col min="5" max="5" width="13" style="1" customWidth="1"/>
    <col min="6" max="6" width="12.5703125" style="1" customWidth="1"/>
    <col min="7" max="7" width="12.42578125" style="1" customWidth="1"/>
    <col min="8" max="8" width="1.28515625" style="1" customWidth="1"/>
    <col min="9" max="9" width="15.7109375" style="1" customWidth="1"/>
    <col min="10" max="10" width="17.7109375" style="1" customWidth="1"/>
    <col min="11" max="11" width="15.5703125" style="1" customWidth="1"/>
    <col min="12" max="12" width="14.42578125" style="1" customWidth="1"/>
    <col min="13" max="14" width="23.140625" style="1" customWidth="1"/>
    <col min="15" max="15" width="16.42578125" style="1" customWidth="1"/>
    <col min="16" max="16" width="17.42578125" style="1" customWidth="1"/>
    <col min="17" max="17" width="22.42578125" style="1" customWidth="1"/>
    <col min="18" max="18" width="16.7109375" style="1" customWidth="1"/>
    <col min="19" max="19" width="15.85546875" style="1" customWidth="1"/>
    <col min="20" max="20" width="22.7109375" style="1" customWidth="1"/>
    <col min="21" max="21" width="3.28515625" style="1" customWidth="1"/>
    <col min="22" max="27" width="15.5703125" style="1" customWidth="1"/>
    <col min="28" max="16384" width="11.140625" style="1"/>
  </cols>
  <sheetData>
    <row r="1" spans="1:28" ht="15.75" thickBot="1" x14ac:dyDescent="0.3">
      <c r="A1" s="12" t="s">
        <v>3</v>
      </c>
      <c r="B1" s="7" t="s">
        <v>220</v>
      </c>
    </row>
    <row r="2" spans="1:28" s="2" customFormat="1" ht="15.75" customHeight="1" thickBot="1" x14ac:dyDescent="0.3">
      <c r="A2" s="5" t="s">
        <v>189</v>
      </c>
      <c r="B2" s="3" t="s">
        <v>190</v>
      </c>
      <c r="C2"/>
      <c r="D2"/>
      <c r="E2"/>
      <c r="F2"/>
      <c r="G2"/>
    </row>
    <row r="3" spans="1:28" ht="15.75" thickBot="1" x14ac:dyDescent="0.3">
      <c r="A3" s="12" t="s">
        <v>274</v>
      </c>
      <c r="B3" s="7" t="s">
        <v>297</v>
      </c>
      <c r="C3"/>
      <c r="D3"/>
      <c r="E3"/>
      <c r="F3"/>
      <c r="G3"/>
    </row>
    <row r="4" spans="1:28" ht="15.75" thickBot="1" x14ac:dyDescent="0.3">
      <c r="A4"/>
      <c r="B4"/>
      <c r="C4"/>
      <c r="D4"/>
      <c r="E4"/>
      <c r="F4"/>
      <c r="G4"/>
      <c r="I4" s="161" t="s">
        <v>236</v>
      </c>
      <c r="J4" s="161"/>
      <c r="K4" s="161"/>
      <c r="L4" s="161"/>
      <c r="M4" s="161"/>
      <c r="N4" s="161"/>
      <c r="O4" s="161"/>
      <c r="P4" s="161"/>
      <c r="Q4" s="161"/>
      <c r="R4" s="161"/>
      <c r="S4" s="161"/>
      <c r="T4" s="161"/>
    </row>
    <row r="5" spans="1:28" ht="15.75" thickBot="1" x14ac:dyDescent="0.3">
      <c r="A5" s="11" t="s">
        <v>216</v>
      </c>
      <c r="B5" s="5" t="s">
        <v>298</v>
      </c>
      <c r="C5" s="4" t="s">
        <v>299</v>
      </c>
      <c r="D5" s="5" t="s">
        <v>300</v>
      </c>
      <c r="E5" s="4" t="s">
        <v>301</v>
      </c>
      <c r="F5" s="5" t="s">
        <v>302</v>
      </c>
      <c r="G5" s="33" t="s">
        <v>303</v>
      </c>
      <c r="I5" s="36" t="s">
        <v>224</v>
      </c>
      <c r="J5" s="36" t="s">
        <v>225</v>
      </c>
      <c r="K5" s="36" t="s">
        <v>227</v>
      </c>
      <c r="L5" s="36" t="s">
        <v>228</v>
      </c>
      <c r="M5" s="36" t="s">
        <v>226</v>
      </c>
      <c r="N5" s="36" t="s">
        <v>229</v>
      </c>
      <c r="O5" s="36" t="s">
        <v>231</v>
      </c>
      <c r="P5" s="36" t="s">
        <v>230</v>
      </c>
      <c r="Q5" s="36" t="s">
        <v>232</v>
      </c>
      <c r="R5" s="36" t="s">
        <v>233</v>
      </c>
      <c r="S5" s="36" t="s">
        <v>234</v>
      </c>
      <c r="T5" s="36" t="s">
        <v>235</v>
      </c>
      <c r="V5" s="36" t="s">
        <v>237</v>
      </c>
      <c r="W5" s="36" t="s">
        <v>238</v>
      </c>
      <c r="X5" s="36" t="s">
        <v>239</v>
      </c>
      <c r="Y5" s="36" t="s">
        <v>240</v>
      </c>
      <c r="Z5" s="36" t="s">
        <v>241</v>
      </c>
      <c r="AA5" s="36" t="s">
        <v>242</v>
      </c>
      <c r="AB5" s="36" t="s">
        <v>243</v>
      </c>
    </row>
    <row r="6" spans="1:28" x14ac:dyDescent="0.25">
      <c r="A6" s="6" t="s">
        <v>27</v>
      </c>
      <c r="B6" s="13">
        <v>0.1266666666666704</v>
      </c>
      <c r="C6" s="14">
        <v>0.48666666666666353</v>
      </c>
      <c r="D6" s="13">
        <v>0.19999999999999954</v>
      </c>
      <c r="E6" s="14">
        <v>0.16666666666666685</v>
      </c>
      <c r="F6" s="13">
        <v>0.26666666666666683</v>
      </c>
      <c r="G6" s="15">
        <v>1.3877787807814457E-16</v>
      </c>
      <c r="I6" s="37">
        <f t="shared" ref="I6:I35" si="0">+B6*0.7</f>
        <v>8.8666666666669267E-2</v>
      </c>
      <c r="J6" s="37">
        <f t="shared" ref="J6:J35" si="1">+B6*0.3</f>
        <v>3.8000000000001116E-2</v>
      </c>
      <c r="K6" s="37">
        <f t="shared" ref="K6:K35" si="2">+C6*0.2</f>
        <v>9.7333333333332717E-2</v>
      </c>
      <c r="L6" s="37">
        <f t="shared" ref="L6:L35" si="3">+C6*0.1</f>
        <v>4.8666666666666358E-2</v>
      </c>
      <c r="M6" s="37">
        <f t="shared" ref="M6:M35" si="4">+C6*0.7</f>
        <v>0.34066666666666445</v>
      </c>
      <c r="N6" s="37">
        <f t="shared" ref="N6:N35" si="5">+D6</f>
        <v>0.19999999999999954</v>
      </c>
      <c r="O6" s="37">
        <f t="shared" ref="O6:O35" si="6">+E6*0.4</f>
        <v>6.6666666666666749E-2</v>
      </c>
      <c r="P6" s="37">
        <f t="shared" ref="P6:P35" si="7">+E6*0.5</f>
        <v>8.3333333333333426E-2</v>
      </c>
      <c r="Q6" s="37">
        <f t="shared" ref="Q6:Q35" si="8">+E6*0.1</f>
        <v>1.6666666666666687E-2</v>
      </c>
      <c r="R6" s="37">
        <f t="shared" ref="R6:R35" si="9">+F6</f>
        <v>0.26666666666666683</v>
      </c>
      <c r="S6" s="37">
        <f t="shared" ref="S6:S35" si="10">+G6*0.6</f>
        <v>8.3266726846886741E-17</v>
      </c>
      <c r="T6" s="37">
        <f t="shared" ref="T6:T35" si="11">+G6*0.4</f>
        <v>5.5511151231257827E-17</v>
      </c>
      <c r="V6" s="37">
        <f t="shared" ref="V6:V34" si="12">(K6*0.1)+(O6*0.6)+(S6*0.3)</f>
        <v>4.9733333333333352E-2</v>
      </c>
      <c r="W6" s="37">
        <f t="shared" ref="W6:W34" si="13">+I6*0.35+L6*0.2+P6*0.15+R6*0.3</f>
        <v>0.13326666666666756</v>
      </c>
      <c r="X6" s="37">
        <f t="shared" ref="X6:X34" si="14">+J6</f>
        <v>3.8000000000001116E-2</v>
      </c>
      <c r="Y6" s="37">
        <f t="shared" ref="Y6:Y34" si="15">+M6</f>
        <v>0.34066666666666445</v>
      </c>
      <c r="Z6" s="37">
        <f t="shared" ref="Z6:Z34" si="16">+N6</f>
        <v>0.19999999999999954</v>
      </c>
      <c r="AA6" s="37">
        <f t="shared" ref="AA6:AA34" si="17">+Q6*0.4+T6*0.6</f>
        <v>6.6666666666667079E-3</v>
      </c>
      <c r="AB6" s="37">
        <f t="shared" ref="AB6:AB34" si="18">+SUM(V6:AA6)</f>
        <v>0.76833333333333276</v>
      </c>
    </row>
    <row r="7" spans="1:28" x14ac:dyDescent="0.25">
      <c r="A7" s="6" t="s">
        <v>30</v>
      </c>
      <c r="B7" s="13">
        <v>0.37000000000000427</v>
      </c>
      <c r="C7" s="14">
        <v>0.51999999999999691</v>
      </c>
      <c r="D7" s="13">
        <v>0.28888888888888842</v>
      </c>
      <c r="E7" s="14">
        <v>0.43333333333333346</v>
      </c>
      <c r="F7" s="13">
        <v>0.26666666666666683</v>
      </c>
      <c r="G7" s="15">
        <v>1.3877787807814457E-16</v>
      </c>
      <c r="I7" s="37">
        <f t="shared" si="0"/>
        <v>0.25900000000000295</v>
      </c>
      <c r="J7" s="37">
        <f t="shared" si="1"/>
        <v>0.11100000000000128</v>
      </c>
      <c r="K7" s="37">
        <f t="shared" si="2"/>
        <v>0.10399999999999938</v>
      </c>
      <c r="L7" s="37">
        <f t="shared" si="3"/>
        <v>5.1999999999999692E-2</v>
      </c>
      <c r="M7" s="37">
        <f t="shared" si="4"/>
        <v>0.36399999999999783</v>
      </c>
      <c r="N7" s="37">
        <f t="shared" si="5"/>
        <v>0.28888888888888842</v>
      </c>
      <c r="O7" s="37">
        <f t="shared" si="6"/>
        <v>0.17333333333333339</v>
      </c>
      <c r="P7" s="37">
        <f t="shared" si="7"/>
        <v>0.21666666666666673</v>
      </c>
      <c r="Q7" s="37">
        <f t="shared" si="8"/>
        <v>4.3333333333333349E-2</v>
      </c>
      <c r="R7" s="37">
        <f t="shared" si="9"/>
        <v>0.26666666666666683</v>
      </c>
      <c r="S7" s="37">
        <f t="shared" si="10"/>
        <v>8.3266726846886741E-17</v>
      </c>
      <c r="T7" s="37">
        <f t="shared" si="11"/>
        <v>5.5511151231257827E-17</v>
      </c>
      <c r="V7" s="37">
        <f t="shared" si="12"/>
        <v>0.1144</v>
      </c>
      <c r="W7" s="37">
        <f t="shared" si="13"/>
        <v>0.21355000000000102</v>
      </c>
      <c r="X7" s="37">
        <f t="shared" si="14"/>
        <v>0.11100000000000128</v>
      </c>
      <c r="Y7" s="37">
        <f t="shared" si="15"/>
        <v>0.36399999999999783</v>
      </c>
      <c r="Z7" s="37">
        <f t="shared" si="16"/>
        <v>0.28888888888888842</v>
      </c>
      <c r="AA7" s="37">
        <f t="shared" si="17"/>
        <v>1.7333333333333374E-2</v>
      </c>
      <c r="AB7" s="37">
        <f t="shared" si="18"/>
        <v>1.1091722222222218</v>
      </c>
    </row>
    <row r="8" spans="1:28" x14ac:dyDescent="0.25">
      <c r="A8" s="6" t="s">
        <v>31</v>
      </c>
      <c r="B8" s="13">
        <v>0.25666666666667021</v>
      </c>
      <c r="C8" s="14">
        <v>0.48666666666666353</v>
      </c>
      <c r="D8" s="13">
        <v>0.59999999999999942</v>
      </c>
      <c r="E8" s="14">
        <v>0.16666666666666685</v>
      </c>
      <c r="F8" s="13">
        <v>1</v>
      </c>
      <c r="G8" s="15">
        <v>1.3877787807814457E-16</v>
      </c>
      <c r="I8" s="37">
        <f t="shared" si="0"/>
        <v>0.17966666666666914</v>
      </c>
      <c r="J8" s="37">
        <f t="shared" si="1"/>
        <v>7.7000000000001054E-2</v>
      </c>
      <c r="K8" s="37">
        <f t="shared" si="2"/>
        <v>9.7333333333332717E-2</v>
      </c>
      <c r="L8" s="37">
        <f t="shared" si="3"/>
        <v>4.8666666666666358E-2</v>
      </c>
      <c r="M8" s="37">
        <f t="shared" si="4"/>
        <v>0.34066666666666445</v>
      </c>
      <c r="N8" s="37">
        <f t="shared" si="5"/>
        <v>0.59999999999999942</v>
      </c>
      <c r="O8" s="37">
        <f t="shared" si="6"/>
        <v>6.6666666666666749E-2</v>
      </c>
      <c r="P8" s="37">
        <f t="shared" si="7"/>
        <v>8.3333333333333426E-2</v>
      </c>
      <c r="Q8" s="37">
        <f t="shared" si="8"/>
        <v>1.6666666666666687E-2</v>
      </c>
      <c r="R8" s="37">
        <f t="shared" si="9"/>
        <v>1</v>
      </c>
      <c r="S8" s="37">
        <f t="shared" si="10"/>
        <v>8.3266726846886741E-17</v>
      </c>
      <c r="T8" s="37">
        <f t="shared" si="11"/>
        <v>5.5511151231257827E-17</v>
      </c>
      <c r="V8" s="37">
        <f t="shared" si="12"/>
        <v>4.9733333333333352E-2</v>
      </c>
      <c r="W8" s="37">
        <f t="shared" si="13"/>
        <v>0.38511666666666744</v>
      </c>
      <c r="X8" s="37">
        <f t="shared" si="14"/>
        <v>7.7000000000001054E-2</v>
      </c>
      <c r="Y8" s="37">
        <f t="shared" si="15"/>
        <v>0.34066666666666445</v>
      </c>
      <c r="Z8" s="37">
        <f t="shared" si="16"/>
        <v>0.59999999999999942</v>
      </c>
      <c r="AA8" s="37">
        <f t="shared" si="17"/>
        <v>6.6666666666667079E-3</v>
      </c>
      <c r="AB8" s="37">
        <f t="shared" si="18"/>
        <v>1.4591833333333322</v>
      </c>
    </row>
    <row r="9" spans="1:28" x14ac:dyDescent="0.25">
      <c r="A9" s="6" t="s">
        <v>32</v>
      </c>
      <c r="B9" s="13">
        <v>0.25666666666667021</v>
      </c>
      <c r="C9" s="14">
        <v>0.45333333333333026</v>
      </c>
      <c r="D9" s="13">
        <v>0.48888888888888821</v>
      </c>
      <c r="E9" s="14">
        <v>0.30000000000000016</v>
      </c>
      <c r="F9" s="13">
        <v>0.33333333333333348</v>
      </c>
      <c r="G9" s="15">
        <v>1.3877787807814457E-16</v>
      </c>
      <c r="I9" s="37">
        <f t="shared" si="0"/>
        <v>0.17966666666666914</v>
      </c>
      <c r="J9" s="37">
        <f t="shared" si="1"/>
        <v>7.7000000000001054E-2</v>
      </c>
      <c r="K9" s="37">
        <f t="shared" si="2"/>
        <v>9.0666666666666063E-2</v>
      </c>
      <c r="L9" s="37">
        <f t="shared" si="3"/>
        <v>4.5333333333333031E-2</v>
      </c>
      <c r="M9" s="37">
        <f t="shared" si="4"/>
        <v>0.31733333333333114</v>
      </c>
      <c r="N9" s="37">
        <f t="shared" si="5"/>
        <v>0.48888888888888821</v>
      </c>
      <c r="O9" s="37">
        <f t="shared" si="6"/>
        <v>0.12000000000000006</v>
      </c>
      <c r="P9" s="37">
        <f t="shared" si="7"/>
        <v>0.15000000000000008</v>
      </c>
      <c r="Q9" s="37">
        <f t="shared" si="8"/>
        <v>3.0000000000000016E-2</v>
      </c>
      <c r="R9" s="37">
        <f t="shared" si="9"/>
        <v>0.33333333333333348</v>
      </c>
      <c r="S9" s="37">
        <f t="shared" si="10"/>
        <v>8.3266726846886741E-17</v>
      </c>
      <c r="T9" s="37">
        <f t="shared" si="11"/>
        <v>5.5511151231257827E-17</v>
      </c>
      <c r="V9" s="37">
        <f t="shared" si="12"/>
        <v>8.1066666666666676E-2</v>
      </c>
      <c r="W9" s="37">
        <f t="shared" si="13"/>
        <v>0.19445000000000084</v>
      </c>
      <c r="X9" s="37">
        <f t="shared" si="14"/>
        <v>7.7000000000001054E-2</v>
      </c>
      <c r="Y9" s="37">
        <f t="shared" si="15"/>
        <v>0.31733333333333114</v>
      </c>
      <c r="Z9" s="37">
        <f t="shared" si="16"/>
        <v>0.48888888888888821</v>
      </c>
      <c r="AA9" s="37">
        <f t="shared" si="17"/>
        <v>1.200000000000004E-2</v>
      </c>
      <c r="AB9" s="37">
        <f t="shared" si="18"/>
        <v>1.1707388888888879</v>
      </c>
    </row>
    <row r="10" spans="1:28" x14ac:dyDescent="0.25">
      <c r="A10" s="6" t="s">
        <v>33</v>
      </c>
      <c r="B10" s="13">
        <v>0.1766666666666703</v>
      </c>
      <c r="C10" s="14">
        <v>0.31999999999999718</v>
      </c>
      <c r="D10" s="13">
        <v>0.59999999999999942</v>
      </c>
      <c r="E10" s="14">
        <v>0.2333333333333335</v>
      </c>
      <c r="F10" s="13">
        <v>0.26666666666666683</v>
      </c>
      <c r="G10" s="15">
        <v>1.3877787807814457E-16</v>
      </c>
      <c r="I10" s="37">
        <f t="shared" si="0"/>
        <v>0.1236666666666692</v>
      </c>
      <c r="J10" s="37">
        <f t="shared" si="1"/>
        <v>5.3000000000001088E-2</v>
      </c>
      <c r="K10" s="37">
        <f t="shared" si="2"/>
        <v>6.3999999999999432E-2</v>
      </c>
      <c r="L10" s="37">
        <f t="shared" si="3"/>
        <v>3.1999999999999716E-2</v>
      </c>
      <c r="M10" s="37">
        <f t="shared" si="4"/>
        <v>0.22399999999999801</v>
      </c>
      <c r="N10" s="37">
        <f t="shared" si="5"/>
        <v>0.59999999999999942</v>
      </c>
      <c r="O10" s="37">
        <f t="shared" si="6"/>
        <v>9.3333333333333407E-2</v>
      </c>
      <c r="P10" s="37">
        <f t="shared" si="7"/>
        <v>0.11666666666666675</v>
      </c>
      <c r="Q10" s="37">
        <f t="shared" si="8"/>
        <v>2.3333333333333352E-2</v>
      </c>
      <c r="R10" s="37">
        <f t="shared" si="9"/>
        <v>0.26666666666666683</v>
      </c>
      <c r="S10" s="37">
        <f t="shared" si="10"/>
        <v>8.3266726846886741E-17</v>
      </c>
      <c r="T10" s="37">
        <f t="shared" si="11"/>
        <v>5.5511151231257827E-17</v>
      </c>
      <c r="V10" s="37">
        <f t="shared" si="12"/>
        <v>6.2400000000000011E-2</v>
      </c>
      <c r="W10" s="37">
        <f t="shared" si="13"/>
        <v>0.14718333333333422</v>
      </c>
      <c r="X10" s="37">
        <f t="shared" si="14"/>
        <v>5.3000000000001088E-2</v>
      </c>
      <c r="Y10" s="37">
        <f t="shared" si="15"/>
        <v>0.22399999999999801</v>
      </c>
      <c r="Z10" s="37">
        <f t="shared" si="16"/>
        <v>0.59999999999999942</v>
      </c>
      <c r="AA10" s="37">
        <f t="shared" si="17"/>
        <v>9.333333333333374E-3</v>
      </c>
      <c r="AB10" s="37">
        <f t="shared" si="18"/>
        <v>1.0959166666666662</v>
      </c>
    </row>
    <row r="11" spans="1:28" x14ac:dyDescent="0.25">
      <c r="A11" s="6" t="s">
        <v>34</v>
      </c>
      <c r="B11" s="13">
        <v>0.5166666666666716</v>
      </c>
      <c r="C11" s="14">
        <v>0.62</v>
      </c>
      <c r="D11" s="13">
        <v>0.64444444444444393</v>
      </c>
      <c r="E11" s="14">
        <v>0.33339999999999997</v>
      </c>
      <c r="F11" s="13">
        <v>0.66666666666666674</v>
      </c>
      <c r="G11" s="15">
        <v>1.3877787807814457E-16</v>
      </c>
      <c r="I11" s="37">
        <f t="shared" si="0"/>
        <v>0.36166666666667008</v>
      </c>
      <c r="J11" s="37">
        <f t="shared" si="1"/>
        <v>0.15500000000000147</v>
      </c>
      <c r="K11" s="37">
        <f t="shared" si="2"/>
        <v>0.124</v>
      </c>
      <c r="L11" s="37">
        <f t="shared" si="3"/>
        <v>6.2E-2</v>
      </c>
      <c r="M11" s="37">
        <f t="shared" si="4"/>
        <v>0.434</v>
      </c>
      <c r="N11" s="37">
        <f t="shared" si="5"/>
        <v>0.64444444444444393</v>
      </c>
      <c r="O11" s="37">
        <f t="shared" si="6"/>
        <v>0.13336000000000001</v>
      </c>
      <c r="P11" s="37">
        <f t="shared" si="7"/>
        <v>0.16669999999999999</v>
      </c>
      <c r="Q11" s="37">
        <f t="shared" si="8"/>
        <v>3.3340000000000002E-2</v>
      </c>
      <c r="R11" s="37">
        <f t="shared" si="9"/>
        <v>0.66666666666666674</v>
      </c>
      <c r="S11" s="37">
        <f t="shared" si="10"/>
        <v>8.3266726846886741E-17</v>
      </c>
      <c r="T11" s="37">
        <f t="shared" si="11"/>
        <v>5.5511151231257827E-17</v>
      </c>
      <c r="V11" s="37">
        <f t="shared" si="12"/>
        <v>9.2416000000000026E-2</v>
      </c>
      <c r="W11" s="37">
        <f t="shared" si="13"/>
        <v>0.36398833333333452</v>
      </c>
      <c r="X11" s="37">
        <f t="shared" si="14"/>
        <v>0.15500000000000147</v>
      </c>
      <c r="Y11" s="37">
        <f t="shared" si="15"/>
        <v>0.434</v>
      </c>
      <c r="Z11" s="37">
        <f t="shared" si="16"/>
        <v>0.64444444444444393</v>
      </c>
      <c r="AA11" s="37">
        <f t="shared" si="17"/>
        <v>1.3336000000000034E-2</v>
      </c>
      <c r="AB11" s="37">
        <f t="shared" si="18"/>
        <v>1.70318477777778</v>
      </c>
    </row>
    <row r="12" spans="1:28" x14ac:dyDescent="0.25">
      <c r="A12" s="6" t="s">
        <v>35</v>
      </c>
      <c r="B12" s="13">
        <v>0.19333333333333694</v>
      </c>
      <c r="C12" s="14">
        <v>0.49333333333333018</v>
      </c>
      <c r="D12" s="13">
        <v>0.22222222222222177</v>
      </c>
      <c r="E12" s="14">
        <v>0.20000000000000018</v>
      </c>
      <c r="F12" s="13">
        <v>0.8</v>
      </c>
      <c r="G12" s="15">
        <v>1.3877787807814457E-16</v>
      </c>
      <c r="I12" s="37">
        <f t="shared" si="0"/>
        <v>0.13533333333333586</v>
      </c>
      <c r="J12" s="37">
        <f t="shared" si="1"/>
        <v>5.8000000000001078E-2</v>
      </c>
      <c r="K12" s="37">
        <f t="shared" si="2"/>
        <v>9.8666666666666042E-2</v>
      </c>
      <c r="L12" s="37">
        <f t="shared" si="3"/>
        <v>4.9333333333333021E-2</v>
      </c>
      <c r="M12" s="37">
        <f t="shared" si="4"/>
        <v>0.34533333333333111</v>
      </c>
      <c r="N12" s="37">
        <f t="shared" si="5"/>
        <v>0.22222222222222177</v>
      </c>
      <c r="O12" s="37">
        <f t="shared" si="6"/>
        <v>8.0000000000000071E-2</v>
      </c>
      <c r="P12" s="37">
        <f t="shared" si="7"/>
        <v>0.10000000000000009</v>
      </c>
      <c r="Q12" s="37">
        <f t="shared" si="8"/>
        <v>2.0000000000000018E-2</v>
      </c>
      <c r="R12" s="37">
        <f t="shared" si="9"/>
        <v>0.8</v>
      </c>
      <c r="S12" s="37">
        <f t="shared" si="10"/>
        <v>8.3266726846886741E-17</v>
      </c>
      <c r="T12" s="37">
        <f t="shared" si="11"/>
        <v>5.5511151231257827E-17</v>
      </c>
      <c r="V12" s="37">
        <f t="shared" si="12"/>
        <v>5.7866666666666677E-2</v>
      </c>
      <c r="W12" s="37">
        <f t="shared" si="13"/>
        <v>0.31223333333333414</v>
      </c>
      <c r="X12" s="37">
        <f t="shared" si="14"/>
        <v>5.8000000000001078E-2</v>
      </c>
      <c r="Y12" s="37">
        <f t="shared" si="15"/>
        <v>0.34533333333333111</v>
      </c>
      <c r="Z12" s="37">
        <f t="shared" si="16"/>
        <v>0.22222222222222177</v>
      </c>
      <c r="AA12" s="37">
        <f t="shared" si="17"/>
        <v>8.0000000000000401E-3</v>
      </c>
      <c r="AB12" s="37">
        <f t="shared" si="18"/>
        <v>1.0036555555555549</v>
      </c>
    </row>
    <row r="13" spans="1:28" x14ac:dyDescent="0.25">
      <c r="A13" s="6" t="s">
        <v>36</v>
      </c>
      <c r="B13" s="13">
        <v>0.40333333333333782</v>
      </c>
      <c r="C13" s="14">
        <v>0.62</v>
      </c>
      <c r="D13" s="13">
        <v>0.22222222222222177</v>
      </c>
      <c r="E13" s="14">
        <v>0.43333333333333346</v>
      </c>
      <c r="F13" s="13">
        <v>0.60000000000000009</v>
      </c>
      <c r="G13" s="15">
        <v>1.3877787807814457E-16</v>
      </c>
      <c r="I13" s="37">
        <f t="shared" si="0"/>
        <v>0.28233333333333643</v>
      </c>
      <c r="J13" s="37">
        <f t="shared" si="1"/>
        <v>0.12100000000000134</v>
      </c>
      <c r="K13" s="37">
        <f t="shared" si="2"/>
        <v>0.124</v>
      </c>
      <c r="L13" s="37">
        <f t="shared" si="3"/>
        <v>6.2E-2</v>
      </c>
      <c r="M13" s="37">
        <f t="shared" si="4"/>
        <v>0.434</v>
      </c>
      <c r="N13" s="37">
        <f t="shared" si="5"/>
        <v>0.22222222222222177</v>
      </c>
      <c r="O13" s="37">
        <f t="shared" si="6"/>
        <v>0.17333333333333339</v>
      </c>
      <c r="P13" s="37">
        <f t="shared" si="7"/>
        <v>0.21666666666666673</v>
      </c>
      <c r="Q13" s="37">
        <f t="shared" si="8"/>
        <v>4.3333333333333349E-2</v>
      </c>
      <c r="R13" s="37">
        <f t="shared" si="9"/>
        <v>0.60000000000000009</v>
      </c>
      <c r="S13" s="37">
        <f t="shared" si="10"/>
        <v>8.3266726846886741E-17</v>
      </c>
      <c r="T13" s="37">
        <f t="shared" si="11"/>
        <v>5.5511151231257827E-17</v>
      </c>
      <c r="V13" s="37">
        <f t="shared" si="12"/>
        <v>0.11640000000000006</v>
      </c>
      <c r="W13" s="37">
        <f t="shared" si="13"/>
        <v>0.32371666666666776</v>
      </c>
      <c r="X13" s="37">
        <f t="shared" si="14"/>
        <v>0.12100000000000134</v>
      </c>
      <c r="Y13" s="37">
        <f t="shared" si="15"/>
        <v>0.434</v>
      </c>
      <c r="Z13" s="37">
        <f t="shared" si="16"/>
        <v>0.22222222222222177</v>
      </c>
      <c r="AA13" s="37">
        <f t="shared" si="17"/>
        <v>1.7333333333333374E-2</v>
      </c>
      <c r="AB13" s="37">
        <f t="shared" si="18"/>
        <v>1.2346722222222242</v>
      </c>
    </row>
    <row r="14" spans="1:28" x14ac:dyDescent="0.25">
      <c r="A14" s="6" t="s">
        <v>37</v>
      </c>
      <c r="B14" s="13">
        <v>0.16666666666667032</v>
      </c>
      <c r="C14" s="14">
        <v>0.35333333333333045</v>
      </c>
      <c r="D14" s="13">
        <v>0.26666666666666622</v>
      </c>
      <c r="E14" s="14">
        <v>0.16666666666666685</v>
      </c>
      <c r="F14" s="13">
        <v>0.20000000000000018</v>
      </c>
      <c r="G14" s="15">
        <v>1.3877787807814457E-16</v>
      </c>
      <c r="I14" s="37">
        <f t="shared" si="0"/>
        <v>0.11666666666666922</v>
      </c>
      <c r="J14" s="37">
        <f t="shared" si="1"/>
        <v>5.0000000000001092E-2</v>
      </c>
      <c r="K14" s="37">
        <f t="shared" si="2"/>
        <v>7.0666666666666086E-2</v>
      </c>
      <c r="L14" s="37">
        <f t="shared" si="3"/>
        <v>3.5333333333333043E-2</v>
      </c>
      <c r="M14" s="37">
        <f t="shared" si="4"/>
        <v>0.2473333333333313</v>
      </c>
      <c r="N14" s="37">
        <f t="shared" si="5"/>
        <v>0.26666666666666622</v>
      </c>
      <c r="O14" s="37">
        <f t="shared" si="6"/>
        <v>6.6666666666666749E-2</v>
      </c>
      <c r="P14" s="37">
        <f t="shared" si="7"/>
        <v>8.3333333333333426E-2</v>
      </c>
      <c r="Q14" s="37">
        <f t="shared" si="8"/>
        <v>1.6666666666666687E-2</v>
      </c>
      <c r="R14" s="37">
        <f t="shared" si="9"/>
        <v>0.20000000000000018</v>
      </c>
      <c r="S14" s="37">
        <f t="shared" si="10"/>
        <v>8.3266726846886741E-17</v>
      </c>
      <c r="T14" s="37">
        <f t="shared" si="11"/>
        <v>5.5511151231257827E-17</v>
      </c>
      <c r="V14" s="37">
        <f t="shared" si="12"/>
        <v>4.7066666666666687E-2</v>
      </c>
      <c r="W14" s="37">
        <f t="shared" si="13"/>
        <v>0.1204000000000009</v>
      </c>
      <c r="X14" s="37">
        <f t="shared" si="14"/>
        <v>5.0000000000001092E-2</v>
      </c>
      <c r="Y14" s="37">
        <f t="shared" si="15"/>
        <v>0.2473333333333313</v>
      </c>
      <c r="Z14" s="37">
        <f t="shared" si="16"/>
        <v>0.26666666666666622</v>
      </c>
      <c r="AA14" s="37">
        <f t="shared" si="17"/>
        <v>6.6666666666667079E-3</v>
      </c>
      <c r="AB14" s="37">
        <f t="shared" si="18"/>
        <v>0.73813333333333297</v>
      </c>
    </row>
    <row r="15" spans="1:28" x14ac:dyDescent="0.25">
      <c r="A15" s="6" t="s">
        <v>38</v>
      </c>
      <c r="B15" s="13">
        <v>0.2866666666666704</v>
      </c>
      <c r="C15" s="14">
        <v>0.49333333333333018</v>
      </c>
      <c r="D15" s="13">
        <v>0.24444444444444399</v>
      </c>
      <c r="E15" s="14">
        <v>0.20000000000000018</v>
      </c>
      <c r="F15" s="13">
        <v>1</v>
      </c>
      <c r="G15" s="15">
        <v>1.3877787807814457E-16</v>
      </c>
      <c r="I15" s="37">
        <f t="shared" si="0"/>
        <v>0.20066666666666927</v>
      </c>
      <c r="J15" s="37">
        <f t="shared" si="1"/>
        <v>8.6000000000001117E-2</v>
      </c>
      <c r="K15" s="37">
        <f t="shared" si="2"/>
        <v>9.8666666666666042E-2</v>
      </c>
      <c r="L15" s="37">
        <f t="shared" si="3"/>
        <v>4.9333333333333021E-2</v>
      </c>
      <c r="M15" s="37">
        <f t="shared" si="4"/>
        <v>0.34533333333333111</v>
      </c>
      <c r="N15" s="37">
        <f t="shared" si="5"/>
        <v>0.24444444444444399</v>
      </c>
      <c r="O15" s="37">
        <f t="shared" si="6"/>
        <v>8.0000000000000071E-2</v>
      </c>
      <c r="P15" s="37">
        <f t="shared" si="7"/>
        <v>0.10000000000000009</v>
      </c>
      <c r="Q15" s="37">
        <f t="shared" si="8"/>
        <v>2.0000000000000018E-2</v>
      </c>
      <c r="R15" s="37">
        <f t="shared" si="9"/>
        <v>1</v>
      </c>
      <c r="S15" s="37">
        <f t="shared" si="10"/>
        <v>8.3266726846886741E-17</v>
      </c>
      <c r="T15" s="37">
        <f t="shared" si="11"/>
        <v>5.5511151231257827E-17</v>
      </c>
      <c r="V15" s="37">
        <f t="shared" si="12"/>
        <v>5.7866666666666677E-2</v>
      </c>
      <c r="W15" s="37">
        <f t="shared" si="13"/>
        <v>0.39510000000000084</v>
      </c>
      <c r="X15" s="37">
        <f t="shared" si="14"/>
        <v>8.6000000000001117E-2</v>
      </c>
      <c r="Y15" s="37">
        <f t="shared" si="15"/>
        <v>0.34533333333333111</v>
      </c>
      <c r="Z15" s="37">
        <f t="shared" si="16"/>
        <v>0.24444444444444399</v>
      </c>
      <c r="AA15" s="37">
        <f t="shared" si="17"/>
        <v>8.0000000000000401E-3</v>
      </c>
      <c r="AB15" s="37">
        <f t="shared" si="18"/>
        <v>1.1367444444444437</v>
      </c>
    </row>
    <row r="16" spans="1:28" x14ac:dyDescent="0.25">
      <c r="A16" s="6" t="s">
        <v>39</v>
      </c>
      <c r="B16" s="13">
        <v>0.29000000000000375</v>
      </c>
      <c r="C16" s="14">
        <v>0.41333333333333033</v>
      </c>
      <c r="D16" s="13">
        <v>0.46666666666666601</v>
      </c>
      <c r="E16" s="14">
        <v>0.2333333333333335</v>
      </c>
      <c r="F16" s="13">
        <v>1</v>
      </c>
      <c r="G16" s="15">
        <v>1.3877787807814457E-16</v>
      </c>
      <c r="I16" s="37">
        <f t="shared" si="0"/>
        <v>0.20300000000000262</v>
      </c>
      <c r="J16" s="37">
        <f t="shared" si="1"/>
        <v>8.7000000000001118E-2</v>
      </c>
      <c r="K16" s="37">
        <f t="shared" si="2"/>
        <v>8.2666666666666069E-2</v>
      </c>
      <c r="L16" s="37">
        <f t="shared" si="3"/>
        <v>4.1333333333333035E-2</v>
      </c>
      <c r="M16" s="37">
        <f t="shared" si="4"/>
        <v>0.28933333333333122</v>
      </c>
      <c r="N16" s="37">
        <f t="shared" si="5"/>
        <v>0.46666666666666601</v>
      </c>
      <c r="O16" s="37">
        <f t="shared" si="6"/>
        <v>9.3333333333333407E-2</v>
      </c>
      <c r="P16" s="37">
        <f t="shared" si="7"/>
        <v>0.11666666666666675</v>
      </c>
      <c r="Q16" s="37">
        <f t="shared" si="8"/>
        <v>2.3333333333333352E-2</v>
      </c>
      <c r="R16" s="37">
        <f t="shared" si="9"/>
        <v>1</v>
      </c>
      <c r="S16" s="37">
        <f t="shared" si="10"/>
        <v>8.3266726846886741E-17</v>
      </c>
      <c r="T16" s="37">
        <f t="shared" si="11"/>
        <v>5.5511151231257827E-17</v>
      </c>
      <c r="V16" s="37">
        <f t="shared" si="12"/>
        <v>6.426666666666668E-2</v>
      </c>
      <c r="W16" s="37">
        <f t="shared" si="13"/>
        <v>0.39681666666666754</v>
      </c>
      <c r="X16" s="37">
        <f t="shared" si="14"/>
        <v>8.7000000000001118E-2</v>
      </c>
      <c r="Y16" s="37">
        <f t="shared" si="15"/>
        <v>0.28933333333333122</v>
      </c>
      <c r="Z16" s="37">
        <f t="shared" si="16"/>
        <v>0.46666666666666601</v>
      </c>
      <c r="AA16" s="37">
        <f t="shared" si="17"/>
        <v>9.333333333333374E-3</v>
      </c>
      <c r="AB16" s="37">
        <f t="shared" si="18"/>
        <v>1.313416666666666</v>
      </c>
    </row>
    <row r="17" spans="1:28" x14ac:dyDescent="0.25">
      <c r="A17" s="6" t="s">
        <v>40</v>
      </c>
      <c r="B17" s="13">
        <v>0.93666666666666731</v>
      </c>
      <c r="C17" s="14">
        <v>0.56666666666666388</v>
      </c>
      <c r="D17" s="13">
        <v>0.24444444444444399</v>
      </c>
      <c r="E17" s="14">
        <v>0.63333333333333341</v>
      </c>
      <c r="F17" s="13">
        <v>0.13333333333333353</v>
      </c>
      <c r="G17" s="15">
        <v>1.3877787807814457E-16</v>
      </c>
      <c r="I17" s="37">
        <f t="shared" si="0"/>
        <v>0.65566666666666706</v>
      </c>
      <c r="J17" s="37">
        <f t="shared" si="1"/>
        <v>0.28100000000000019</v>
      </c>
      <c r="K17" s="37">
        <f t="shared" si="2"/>
        <v>0.11333333333333279</v>
      </c>
      <c r="L17" s="37">
        <f t="shared" si="3"/>
        <v>5.6666666666666393E-2</v>
      </c>
      <c r="M17" s="37">
        <f t="shared" si="4"/>
        <v>0.39666666666666467</v>
      </c>
      <c r="N17" s="37">
        <f t="shared" si="5"/>
        <v>0.24444444444444399</v>
      </c>
      <c r="O17" s="37">
        <f t="shared" si="6"/>
        <v>0.25333333333333335</v>
      </c>
      <c r="P17" s="37">
        <f t="shared" si="7"/>
        <v>0.31666666666666671</v>
      </c>
      <c r="Q17" s="37">
        <f t="shared" si="8"/>
        <v>6.3333333333333339E-2</v>
      </c>
      <c r="R17" s="37">
        <f t="shared" si="9"/>
        <v>0.13333333333333353</v>
      </c>
      <c r="S17" s="37">
        <f t="shared" si="10"/>
        <v>8.3266726846886741E-17</v>
      </c>
      <c r="T17" s="37">
        <f t="shared" si="11"/>
        <v>5.5511151231257827E-17</v>
      </c>
      <c r="V17" s="37">
        <f t="shared" si="12"/>
        <v>0.1633333333333333</v>
      </c>
      <c r="W17" s="37">
        <f t="shared" si="13"/>
        <v>0.32831666666666676</v>
      </c>
      <c r="X17" s="37">
        <f t="shared" si="14"/>
        <v>0.28100000000000019</v>
      </c>
      <c r="Y17" s="37">
        <f t="shared" si="15"/>
        <v>0.39666666666666467</v>
      </c>
      <c r="Z17" s="37">
        <f t="shared" si="16"/>
        <v>0.24444444444444399</v>
      </c>
      <c r="AA17" s="37">
        <f t="shared" si="17"/>
        <v>2.5333333333333371E-2</v>
      </c>
      <c r="AB17" s="37">
        <f t="shared" si="18"/>
        <v>1.4390944444444425</v>
      </c>
    </row>
    <row r="18" spans="1:28" x14ac:dyDescent="0.25">
      <c r="A18" s="6" t="s">
        <v>41</v>
      </c>
      <c r="B18" s="13">
        <v>0.34333333333333743</v>
      </c>
      <c r="C18" s="14">
        <v>1</v>
      </c>
      <c r="D18" s="13">
        <v>0.35555555555555501</v>
      </c>
      <c r="E18" s="14">
        <v>0.33339999999999997</v>
      </c>
      <c r="F18" s="13">
        <v>0.66666666666666674</v>
      </c>
      <c r="G18" s="15">
        <v>0.10000000000000014</v>
      </c>
      <c r="I18" s="37">
        <f t="shared" si="0"/>
        <v>0.24033333333333617</v>
      </c>
      <c r="J18" s="37">
        <f t="shared" si="1"/>
        <v>0.10300000000000123</v>
      </c>
      <c r="K18" s="37">
        <f t="shared" si="2"/>
        <v>0.2</v>
      </c>
      <c r="L18" s="37">
        <f t="shared" si="3"/>
        <v>0.1</v>
      </c>
      <c r="M18" s="37">
        <f t="shared" si="4"/>
        <v>0.7</v>
      </c>
      <c r="N18" s="37">
        <f t="shared" si="5"/>
        <v>0.35555555555555501</v>
      </c>
      <c r="O18" s="37">
        <f t="shared" si="6"/>
        <v>0.13336000000000001</v>
      </c>
      <c r="P18" s="37">
        <f t="shared" si="7"/>
        <v>0.16669999999999999</v>
      </c>
      <c r="Q18" s="37">
        <f t="shared" si="8"/>
        <v>3.3340000000000002E-2</v>
      </c>
      <c r="R18" s="37">
        <f t="shared" si="9"/>
        <v>0.66666666666666674</v>
      </c>
      <c r="S18" s="37">
        <f t="shared" si="10"/>
        <v>6.0000000000000081E-2</v>
      </c>
      <c r="T18" s="37">
        <f t="shared" si="11"/>
        <v>4.0000000000000063E-2</v>
      </c>
      <c r="V18" s="37">
        <f t="shared" si="12"/>
        <v>0.11801600000000004</v>
      </c>
      <c r="W18" s="37">
        <f t="shared" si="13"/>
        <v>0.32912166666666764</v>
      </c>
      <c r="X18" s="37">
        <f t="shared" si="14"/>
        <v>0.10300000000000123</v>
      </c>
      <c r="Y18" s="37">
        <f t="shared" si="15"/>
        <v>0.7</v>
      </c>
      <c r="Z18" s="37">
        <f t="shared" si="16"/>
        <v>0.35555555555555501</v>
      </c>
      <c r="AA18" s="37">
        <f t="shared" si="17"/>
        <v>3.7336000000000036E-2</v>
      </c>
      <c r="AB18" s="37">
        <f t="shared" si="18"/>
        <v>1.6430292222222238</v>
      </c>
    </row>
    <row r="19" spans="1:28" x14ac:dyDescent="0.25">
      <c r="A19" s="6" t="s">
        <v>42</v>
      </c>
      <c r="B19" s="13">
        <v>0.1400000000000037</v>
      </c>
      <c r="C19" s="14">
        <v>0.41333333333333033</v>
      </c>
      <c r="D19" s="13">
        <v>0.13333333333333286</v>
      </c>
      <c r="E19" s="14">
        <v>0.1000000000000002</v>
      </c>
      <c r="F19" s="13">
        <v>0.20000000000000018</v>
      </c>
      <c r="G19" s="15">
        <v>1.3877787807814457E-16</v>
      </c>
      <c r="I19" s="37">
        <f t="shared" si="0"/>
        <v>9.8000000000002585E-2</v>
      </c>
      <c r="J19" s="37">
        <f t="shared" si="1"/>
        <v>4.2000000000001113E-2</v>
      </c>
      <c r="K19" s="37">
        <f t="shared" si="2"/>
        <v>8.2666666666666069E-2</v>
      </c>
      <c r="L19" s="37">
        <f t="shared" si="3"/>
        <v>4.1333333333333035E-2</v>
      </c>
      <c r="M19" s="37">
        <f t="shared" si="4"/>
        <v>0.28933333333333122</v>
      </c>
      <c r="N19" s="37">
        <f t="shared" si="5"/>
        <v>0.13333333333333286</v>
      </c>
      <c r="O19" s="37">
        <f t="shared" si="6"/>
        <v>4.0000000000000084E-2</v>
      </c>
      <c r="P19" s="37">
        <f t="shared" si="7"/>
        <v>5.00000000000001E-2</v>
      </c>
      <c r="Q19" s="37">
        <f t="shared" si="8"/>
        <v>1.0000000000000021E-2</v>
      </c>
      <c r="R19" s="37">
        <f t="shared" si="9"/>
        <v>0.20000000000000018</v>
      </c>
      <c r="S19" s="37">
        <f t="shared" si="10"/>
        <v>8.3266726846886741E-17</v>
      </c>
      <c r="T19" s="37">
        <f t="shared" si="11"/>
        <v>5.5511151231257827E-17</v>
      </c>
      <c r="V19" s="37">
        <f t="shared" si="12"/>
        <v>3.2266666666666687E-2</v>
      </c>
      <c r="W19" s="37">
        <f t="shared" si="13"/>
        <v>0.11006666666666758</v>
      </c>
      <c r="X19" s="37">
        <f t="shared" si="14"/>
        <v>4.2000000000001113E-2</v>
      </c>
      <c r="Y19" s="37">
        <f t="shared" si="15"/>
        <v>0.28933333333333122</v>
      </c>
      <c r="Z19" s="37">
        <f t="shared" si="16"/>
        <v>0.13333333333333286</v>
      </c>
      <c r="AA19" s="37">
        <f t="shared" si="17"/>
        <v>4.0000000000000417E-3</v>
      </c>
      <c r="AB19" s="37">
        <f t="shared" si="18"/>
        <v>0.61099999999999943</v>
      </c>
    </row>
    <row r="20" spans="1:28" x14ac:dyDescent="0.25">
      <c r="A20" s="6" t="s">
        <v>43</v>
      </c>
      <c r="B20" s="13">
        <v>0.27333333333333698</v>
      </c>
      <c r="C20" s="14">
        <v>1</v>
      </c>
      <c r="D20" s="13">
        <v>1</v>
      </c>
      <c r="E20" s="14">
        <v>0.20000000000000018</v>
      </c>
      <c r="F20" s="13">
        <v>1</v>
      </c>
      <c r="G20" s="15">
        <v>0.10000000000000014</v>
      </c>
      <c r="I20" s="37">
        <f t="shared" si="0"/>
        <v>0.19133333333333588</v>
      </c>
      <c r="J20" s="37">
        <f t="shared" si="1"/>
        <v>8.2000000000001086E-2</v>
      </c>
      <c r="K20" s="37">
        <f t="shared" si="2"/>
        <v>0.2</v>
      </c>
      <c r="L20" s="37">
        <f t="shared" si="3"/>
        <v>0.1</v>
      </c>
      <c r="M20" s="37">
        <f t="shared" si="4"/>
        <v>0.7</v>
      </c>
      <c r="N20" s="37">
        <f t="shared" si="5"/>
        <v>1</v>
      </c>
      <c r="O20" s="37">
        <f t="shared" si="6"/>
        <v>8.0000000000000071E-2</v>
      </c>
      <c r="P20" s="37">
        <f t="shared" si="7"/>
        <v>0.10000000000000009</v>
      </c>
      <c r="Q20" s="37">
        <f t="shared" si="8"/>
        <v>2.0000000000000018E-2</v>
      </c>
      <c r="R20" s="37">
        <f t="shared" si="9"/>
        <v>1</v>
      </c>
      <c r="S20" s="37">
        <f t="shared" si="10"/>
        <v>6.0000000000000081E-2</v>
      </c>
      <c r="T20" s="37">
        <f t="shared" si="11"/>
        <v>4.0000000000000063E-2</v>
      </c>
      <c r="V20" s="37">
        <f t="shared" si="12"/>
        <v>8.6000000000000076E-2</v>
      </c>
      <c r="W20" s="37">
        <f t="shared" si="13"/>
        <v>0.40196666666666758</v>
      </c>
      <c r="X20" s="37">
        <f t="shared" si="14"/>
        <v>8.2000000000001086E-2</v>
      </c>
      <c r="Y20" s="37">
        <f t="shared" si="15"/>
        <v>0.7</v>
      </c>
      <c r="Z20" s="37">
        <f t="shared" si="16"/>
        <v>1</v>
      </c>
      <c r="AA20" s="37">
        <f t="shared" si="17"/>
        <v>3.2000000000000042E-2</v>
      </c>
      <c r="AB20" s="37">
        <f t="shared" si="18"/>
        <v>2.3019666666666687</v>
      </c>
    </row>
    <row r="21" spans="1:28" x14ac:dyDescent="0.25">
      <c r="A21" s="6" t="s">
        <v>44</v>
      </c>
      <c r="B21" s="13">
        <v>5.3333333333337181E-2</v>
      </c>
      <c r="C21" s="14">
        <v>0.14666666666666417</v>
      </c>
      <c r="D21" s="13">
        <v>0.17777777777777731</v>
      </c>
      <c r="E21" s="14">
        <v>6.6666666666666874E-2</v>
      </c>
      <c r="F21" s="13">
        <v>0.20000000000000018</v>
      </c>
      <c r="G21" s="15">
        <v>1.3877787807814457E-16</v>
      </c>
      <c r="I21" s="37">
        <f t="shared" si="0"/>
        <v>3.7333333333336022E-2</v>
      </c>
      <c r="J21" s="37">
        <f t="shared" si="1"/>
        <v>1.6000000000001152E-2</v>
      </c>
      <c r="K21" s="37">
        <f t="shared" si="2"/>
        <v>2.9333333333332837E-2</v>
      </c>
      <c r="L21" s="37">
        <f t="shared" si="3"/>
        <v>1.4666666666666418E-2</v>
      </c>
      <c r="M21" s="37">
        <f t="shared" si="4"/>
        <v>0.10266666666666491</v>
      </c>
      <c r="N21" s="37">
        <f t="shared" si="5"/>
        <v>0.17777777777777731</v>
      </c>
      <c r="O21" s="37">
        <f t="shared" si="6"/>
        <v>2.6666666666666752E-2</v>
      </c>
      <c r="P21" s="37">
        <f t="shared" si="7"/>
        <v>3.3333333333333437E-2</v>
      </c>
      <c r="Q21" s="37">
        <f t="shared" si="8"/>
        <v>6.6666666666666879E-3</v>
      </c>
      <c r="R21" s="37">
        <f t="shared" si="9"/>
        <v>0.20000000000000018</v>
      </c>
      <c r="S21" s="37">
        <f t="shared" si="10"/>
        <v>8.3266726846886741E-17</v>
      </c>
      <c r="T21" s="37">
        <f t="shared" si="11"/>
        <v>5.5511151231257827E-17</v>
      </c>
      <c r="V21" s="37">
        <f t="shared" si="12"/>
        <v>1.8933333333333358E-2</v>
      </c>
      <c r="W21" s="37">
        <f t="shared" si="13"/>
        <v>8.100000000000096E-2</v>
      </c>
      <c r="X21" s="37">
        <f t="shared" si="14"/>
        <v>1.6000000000001152E-2</v>
      </c>
      <c r="Y21" s="37">
        <f t="shared" si="15"/>
        <v>0.10266666666666491</v>
      </c>
      <c r="Z21" s="37">
        <f t="shared" si="16"/>
        <v>0.17777777777777731</v>
      </c>
      <c r="AA21" s="37">
        <f t="shared" si="17"/>
        <v>2.6666666666667086E-3</v>
      </c>
      <c r="AB21" s="37">
        <f t="shared" si="18"/>
        <v>0.39904444444444442</v>
      </c>
    </row>
    <row r="22" spans="1:28" x14ac:dyDescent="0.25">
      <c r="A22" s="6" t="s">
        <v>45</v>
      </c>
      <c r="B22" s="13">
        <v>0.34333333333333743</v>
      </c>
      <c r="C22" s="14">
        <v>0.77999999999999858</v>
      </c>
      <c r="D22" s="13">
        <v>1</v>
      </c>
      <c r="E22" s="14">
        <v>0.36666666666666681</v>
      </c>
      <c r="F22" s="13">
        <v>0.53333333333333344</v>
      </c>
      <c r="G22" s="15">
        <v>1.3877787807814457E-16</v>
      </c>
      <c r="I22" s="37">
        <f t="shared" si="0"/>
        <v>0.24033333333333617</v>
      </c>
      <c r="J22" s="37">
        <f t="shared" si="1"/>
        <v>0.10300000000000123</v>
      </c>
      <c r="K22" s="37">
        <f t="shared" si="2"/>
        <v>0.15599999999999972</v>
      </c>
      <c r="L22" s="37">
        <f t="shared" si="3"/>
        <v>7.7999999999999861E-2</v>
      </c>
      <c r="M22" s="37">
        <f t="shared" si="4"/>
        <v>0.54599999999999893</v>
      </c>
      <c r="N22" s="37">
        <f t="shared" si="5"/>
        <v>1</v>
      </c>
      <c r="O22" s="37">
        <f t="shared" si="6"/>
        <v>0.14666666666666672</v>
      </c>
      <c r="P22" s="37">
        <f t="shared" si="7"/>
        <v>0.1833333333333334</v>
      </c>
      <c r="Q22" s="37">
        <f t="shared" si="8"/>
        <v>3.6666666666666681E-2</v>
      </c>
      <c r="R22" s="37">
        <f t="shared" si="9"/>
        <v>0.53333333333333344</v>
      </c>
      <c r="S22" s="37">
        <f t="shared" si="10"/>
        <v>8.3266726846886741E-17</v>
      </c>
      <c r="T22" s="37">
        <f t="shared" si="11"/>
        <v>5.5511151231257827E-17</v>
      </c>
      <c r="V22" s="37">
        <f t="shared" si="12"/>
        <v>0.10360000000000004</v>
      </c>
      <c r="W22" s="37">
        <f t="shared" si="13"/>
        <v>0.28721666666666767</v>
      </c>
      <c r="X22" s="37">
        <f t="shared" si="14"/>
        <v>0.10300000000000123</v>
      </c>
      <c r="Y22" s="37">
        <f t="shared" si="15"/>
        <v>0.54599999999999893</v>
      </c>
      <c r="Z22" s="37">
        <f t="shared" si="16"/>
        <v>1</v>
      </c>
      <c r="AA22" s="37">
        <f t="shared" si="17"/>
        <v>1.4666666666666706E-2</v>
      </c>
      <c r="AB22" s="37">
        <f t="shared" si="18"/>
        <v>2.0544833333333345</v>
      </c>
    </row>
    <row r="23" spans="1:28" x14ac:dyDescent="0.25">
      <c r="A23" s="6" t="s">
        <v>46</v>
      </c>
      <c r="B23" s="13">
        <v>1.3</v>
      </c>
      <c r="C23" s="14">
        <v>0.62666666666666426</v>
      </c>
      <c r="D23" s="13">
        <v>1</v>
      </c>
      <c r="E23" s="14">
        <v>0.76666666666666672</v>
      </c>
      <c r="F23" s="13">
        <v>0.53333333333333344</v>
      </c>
      <c r="G23" s="15">
        <v>1.3877787807814457E-16</v>
      </c>
      <c r="I23" s="37">
        <f t="shared" si="0"/>
        <v>0.90999999999999992</v>
      </c>
      <c r="J23" s="37">
        <f t="shared" si="1"/>
        <v>0.39</v>
      </c>
      <c r="K23" s="37">
        <f t="shared" si="2"/>
        <v>0.12533333333333285</v>
      </c>
      <c r="L23" s="37">
        <f t="shared" si="3"/>
        <v>6.2666666666666426E-2</v>
      </c>
      <c r="M23" s="37">
        <f t="shared" si="4"/>
        <v>0.43866666666666493</v>
      </c>
      <c r="N23" s="37">
        <f t="shared" si="5"/>
        <v>1</v>
      </c>
      <c r="O23" s="37">
        <f t="shared" si="6"/>
        <v>0.3066666666666667</v>
      </c>
      <c r="P23" s="37">
        <f t="shared" si="7"/>
        <v>0.38333333333333336</v>
      </c>
      <c r="Q23" s="37">
        <f t="shared" si="8"/>
        <v>7.6666666666666675E-2</v>
      </c>
      <c r="R23" s="37">
        <f t="shared" si="9"/>
        <v>0.53333333333333344</v>
      </c>
      <c r="S23" s="37">
        <f t="shared" si="10"/>
        <v>8.3266726846886741E-17</v>
      </c>
      <c r="T23" s="37">
        <f t="shared" si="11"/>
        <v>5.5511151231257827E-17</v>
      </c>
      <c r="V23" s="37">
        <f t="shared" si="12"/>
        <v>0.19653333333333334</v>
      </c>
      <c r="W23" s="37">
        <f t="shared" si="13"/>
        <v>0.54853333333333332</v>
      </c>
      <c r="X23" s="37">
        <f t="shared" si="14"/>
        <v>0.39</v>
      </c>
      <c r="Y23" s="37">
        <f t="shared" si="15"/>
        <v>0.43866666666666493</v>
      </c>
      <c r="Z23" s="37">
        <f t="shared" si="16"/>
        <v>1</v>
      </c>
      <c r="AA23" s="37">
        <f t="shared" si="17"/>
        <v>3.0666666666666707E-2</v>
      </c>
      <c r="AB23" s="37">
        <f t="shared" si="18"/>
        <v>2.6043999999999983</v>
      </c>
    </row>
    <row r="24" spans="1:28" x14ac:dyDescent="0.25">
      <c r="A24" s="6" t="s">
        <v>47</v>
      </c>
      <c r="B24" s="13">
        <v>0.13666666666667038</v>
      </c>
      <c r="C24" s="14">
        <v>0.6533333333333311</v>
      </c>
      <c r="D24" s="13">
        <v>0.24444444444444399</v>
      </c>
      <c r="E24" s="14">
        <v>6.6666666666666874E-2</v>
      </c>
      <c r="F24" s="13">
        <v>0.33333333333333348</v>
      </c>
      <c r="G24" s="15">
        <v>1.3877787807814457E-16</v>
      </c>
      <c r="I24" s="37">
        <f t="shared" si="0"/>
        <v>9.5666666666669259E-2</v>
      </c>
      <c r="J24" s="37">
        <f t="shared" si="1"/>
        <v>4.1000000000001112E-2</v>
      </c>
      <c r="K24" s="37">
        <f t="shared" si="2"/>
        <v>0.13066666666666624</v>
      </c>
      <c r="L24" s="37">
        <f t="shared" si="3"/>
        <v>6.5333333333333118E-2</v>
      </c>
      <c r="M24" s="37">
        <f t="shared" si="4"/>
        <v>0.45733333333333176</v>
      </c>
      <c r="N24" s="37">
        <f t="shared" si="5"/>
        <v>0.24444444444444399</v>
      </c>
      <c r="O24" s="37">
        <f t="shared" si="6"/>
        <v>2.6666666666666752E-2</v>
      </c>
      <c r="P24" s="37">
        <f t="shared" si="7"/>
        <v>3.3333333333333437E-2</v>
      </c>
      <c r="Q24" s="37">
        <f t="shared" si="8"/>
        <v>6.6666666666666879E-3</v>
      </c>
      <c r="R24" s="37">
        <f t="shared" si="9"/>
        <v>0.33333333333333348</v>
      </c>
      <c r="S24" s="37">
        <f t="shared" si="10"/>
        <v>8.3266726846886741E-17</v>
      </c>
      <c r="T24" s="37">
        <f t="shared" si="11"/>
        <v>5.5511151231257827E-17</v>
      </c>
      <c r="V24" s="37">
        <f t="shared" si="12"/>
        <v>2.9066666666666695E-2</v>
      </c>
      <c r="W24" s="37">
        <f t="shared" si="13"/>
        <v>0.15155000000000093</v>
      </c>
      <c r="X24" s="37">
        <f t="shared" si="14"/>
        <v>4.1000000000001112E-2</v>
      </c>
      <c r="Y24" s="37">
        <f t="shared" si="15"/>
        <v>0.45733333333333176</v>
      </c>
      <c r="Z24" s="37">
        <f t="shared" si="16"/>
        <v>0.24444444444444399</v>
      </c>
      <c r="AA24" s="37">
        <f t="shared" si="17"/>
        <v>2.6666666666667086E-3</v>
      </c>
      <c r="AB24" s="37">
        <f t="shared" si="18"/>
        <v>0.92606111111111122</v>
      </c>
    </row>
    <row r="25" spans="1:28" x14ac:dyDescent="0.25">
      <c r="A25" s="6" t="s">
        <v>48</v>
      </c>
      <c r="B25" s="13">
        <v>0.3533333333333375</v>
      </c>
      <c r="C25" s="14">
        <v>0.72666666666666491</v>
      </c>
      <c r="D25" s="13">
        <v>0.33333333333333282</v>
      </c>
      <c r="E25" s="14">
        <v>0.36666666666666681</v>
      </c>
      <c r="F25" s="13">
        <v>0.8666666666666667</v>
      </c>
      <c r="G25" s="15">
        <v>1.3877787807814457E-16</v>
      </c>
      <c r="I25" s="37">
        <f t="shared" si="0"/>
        <v>0.24733333333333624</v>
      </c>
      <c r="J25" s="37">
        <f t="shared" si="1"/>
        <v>0.10600000000000125</v>
      </c>
      <c r="K25" s="37">
        <f t="shared" si="2"/>
        <v>0.14533333333333298</v>
      </c>
      <c r="L25" s="37">
        <f t="shared" si="3"/>
        <v>7.2666666666666491E-2</v>
      </c>
      <c r="M25" s="37">
        <f t="shared" si="4"/>
        <v>0.50866666666666538</v>
      </c>
      <c r="N25" s="37">
        <f t="shared" si="5"/>
        <v>0.33333333333333282</v>
      </c>
      <c r="O25" s="37">
        <f t="shared" si="6"/>
        <v>0.14666666666666672</v>
      </c>
      <c r="P25" s="37">
        <f t="shared" si="7"/>
        <v>0.1833333333333334</v>
      </c>
      <c r="Q25" s="37">
        <f t="shared" si="8"/>
        <v>3.6666666666666681E-2</v>
      </c>
      <c r="R25" s="37">
        <f t="shared" si="9"/>
        <v>0.8666666666666667</v>
      </c>
      <c r="S25" s="37">
        <f t="shared" si="10"/>
        <v>8.3266726846886741E-17</v>
      </c>
      <c r="T25" s="37">
        <f t="shared" si="11"/>
        <v>5.5511151231257827E-17</v>
      </c>
      <c r="V25" s="37">
        <f t="shared" si="12"/>
        <v>0.10253333333333337</v>
      </c>
      <c r="W25" s="37">
        <f t="shared" si="13"/>
        <v>0.388600000000001</v>
      </c>
      <c r="X25" s="37">
        <f t="shared" si="14"/>
        <v>0.10600000000000125</v>
      </c>
      <c r="Y25" s="37">
        <f t="shared" si="15"/>
        <v>0.50866666666666538</v>
      </c>
      <c r="Z25" s="37">
        <f t="shared" si="16"/>
        <v>0.33333333333333282</v>
      </c>
      <c r="AA25" s="37">
        <f t="shared" si="17"/>
        <v>1.4666666666666706E-2</v>
      </c>
      <c r="AB25" s="37">
        <f t="shared" si="18"/>
        <v>1.4538000000000004</v>
      </c>
    </row>
    <row r="26" spans="1:28" x14ac:dyDescent="0.25">
      <c r="A26" s="6" t="s">
        <v>49</v>
      </c>
      <c r="B26" s="13">
        <v>1.3</v>
      </c>
      <c r="C26" s="14">
        <v>0.4466666666666636</v>
      </c>
      <c r="D26" s="13">
        <v>0.28888888888888842</v>
      </c>
      <c r="E26" s="14">
        <v>1</v>
      </c>
      <c r="F26" s="13">
        <v>0.93333333333333335</v>
      </c>
      <c r="G26" s="15">
        <v>1.3877787807814457E-16</v>
      </c>
      <c r="I26" s="37">
        <f t="shared" si="0"/>
        <v>0.90999999999999992</v>
      </c>
      <c r="J26" s="37">
        <f t="shared" si="1"/>
        <v>0.39</v>
      </c>
      <c r="K26" s="37">
        <f t="shared" si="2"/>
        <v>8.9333333333332723E-2</v>
      </c>
      <c r="L26" s="37">
        <f t="shared" si="3"/>
        <v>4.4666666666666362E-2</v>
      </c>
      <c r="M26" s="37">
        <f t="shared" si="4"/>
        <v>0.31266666666666448</v>
      </c>
      <c r="N26" s="37">
        <f t="shared" si="5"/>
        <v>0.28888888888888842</v>
      </c>
      <c r="O26" s="37">
        <f t="shared" si="6"/>
        <v>0.4</v>
      </c>
      <c r="P26" s="37">
        <f t="shared" si="7"/>
        <v>0.5</v>
      </c>
      <c r="Q26" s="37">
        <f t="shared" si="8"/>
        <v>0.1</v>
      </c>
      <c r="R26" s="37">
        <f t="shared" si="9"/>
        <v>0.93333333333333335</v>
      </c>
      <c r="S26" s="37">
        <f t="shared" si="10"/>
        <v>8.3266726846886741E-17</v>
      </c>
      <c r="T26" s="37">
        <f t="shared" si="11"/>
        <v>5.5511151231257827E-17</v>
      </c>
      <c r="V26" s="37">
        <f t="shared" si="12"/>
        <v>0.24893333333333328</v>
      </c>
      <c r="W26" s="37">
        <f t="shared" si="13"/>
        <v>0.68243333333333323</v>
      </c>
      <c r="X26" s="37">
        <f t="shared" si="14"/>
        <v>0.39</v>
      </c>
      <c r="Y26" s="37">
        <f t="shared" si="15"/>
        <v>0.31266666666666448</v>
      </c>
      <c r="Z26" s="37">
        <f t="shared" si="16"/>
        <v>0.28888888888888842</v>
      </c>
      <c r="AA26" s="37">
        <f t="shared" si="17"/>
        <v>4.0000000000000042E-2</v>
      </c>
      <c r="AB26" s="37">
        <f t="shared" si="18"/>
        <v>1.9629222222222196</v>
      </c>
    </row>
    <row r="27" spans="1:28" x14ac:dyDescent="0.25">
      <c r="A27" s="6" t="s">
        <v>50</v>
      </c>
      <c r="B27" s="13">
        <v>0.12333333333333707</v>
      </c>
      <c r="C27" s="14">
        <v>0.31999999999999718</v>
      </c>
      <c r="D27" s="13">
        <v>1</v>
      </c>
      <c r="E27" s="14">
        <v>0.1000000000000002</v>
      </c>
      <c r="F27" s="13">
        <v>0.26666666666666683</v>
      </c>
      <c r="G27" s="15">
        <v>1.3877787807814457E-16</v>
      </c>
      <c r="I27" s="37">
        <f t="shared" si="0"/>
        <v>8.633333333333594E-2</v>
      </c>
      <c r="J27" s="37">
        <f t="shared" si="1"/>
        <v>3.7000000000001122E-2</v>
      </c>
      <c r="K27" s="37">
        <f t="shared" si="2"/>
        <v>6.3999999999999432E-2</v>
      </c>
      <c r="L27" s="37">
        <f t="shared" si="3"/>
        <v>3.1999999999999716E-2</v>
      </c>
      <c r="M27" s="37">
        <f t="shared" si="4"/>
        <v>0.22399999999999801</v>
      </c>
      <c r="N27" s="37">
        <f t="shared" si="5"/>
        <v>1</v>
      </c>
      <c r="O27" s="37">
        <f t="shared" si="6"/>
        <v>4.0000000000000084E-2</v>
      </c>
      <c r="P27" s="37">
        <f t="shared" si="7"/>
        <v>5.00000000000001E-2</v>
      </c>
      <c r="Q27" s="37">
        <f t="shared" si="8"/>
        <v>1.0000000000000021E-2</v>
      </c>
      <c r="R27" s="37">
        <f t="shared" si="9"/>
        <v>0.26666666666666683</v>
      </c>
      <c r="S27" s="37">
        <f t="shared" si="10"/>
        <v>8.3266726846886741E-17</v>
      </c>
      <c r="T27" s="37">
        <f t="shared" si="11"/>
        <v>5.5511151231257827E-17</v>
      </c>
      <c r="V27" s="37">
        <f t="shared" si="12"/>
        <v>3.0400000000000017E-2</v>
      </c>
      <c r="W27" s="37">
        <f t="shared" si="13"/>
        <v>0.12411666666666757</v>
      </c>
      <c r="X27" s="37">
        <f t="shared" si="14"/>
        <v>3.7000000000001122E-2</v>
      </c>
      <c r="Y27" s="37">
        <f t="shared" si="15"/>
        <v>0.22399999999999801</v>
      </c>
      <c r="Z27" s="37">
        <f t="shared" si="16"/>
        <v>1</v>
      </c>
      <c r="AA27" s="37">
        <f t="shared" si="17"/>
        <v>4.0000000000000417E-3</v>
      </c>
      <c r="AB27" s="37">
        <f t="shared" si="18"/>
        <v>1.4195166666666668</v>
      </c>
    </row>
    <row r="28" spans="1:28" x14ac:dyDescent="0.25">
      <c r="A28" s="6" t="s">
        <v>51</v>
      </c>
      <c r="B28" s="13">
        <v>0.20000000000000359</v>
      </c>
      <c r="C28" s="14">
        <v>0.41999999999999699</v>
      </c>
      <c r="D28" s="13">
        <v>1</v>
      </c>
      <c r="E28" s="14">
        <v>0.20000000000000018</v>
      </c>
      <c r="F28" s="13">
        <v>0.73333333333333339</v>
      </c>
      <c r="G28" s="15">
        <v>1.3877787807814457E-16</v>
      </c>
      <c r="I28" s="37">
        <f t="shared" si="0"/>
        <v>0.14000000000000251</v>
      </c>
      <c r="J28" s="37">
        <f t="shared" si="1"/>
        <v>6.0000000000001073E-2</v>
      </c>
      <c r="K28" s="37">
        <f t="shared" si="2"/>
        <v>8.3999999999999408E-2</v>
      </c>
      <c r="L28" s="37">
        <f t="shared" si="3"/>
        <v>4.1999999999999704E-2</v>
      </c>
      <c r="M28" s="37">
        <f t="shared" si="4"/>
        <v>0.29399999999999787</v>
      </c>
      <c r="N28" s="37">
        <f t="shared" si="5"/>
        <v>1</v>
      </c>
      <c r="O28" s="37">
        <f t="shared" si="6"/>
        <v>8.0000000000000071E-2</v>
      </c>
      <c r="P28" s="37">
        <f t="shared" si="7"/>
        <v>0.10000000000000009</v>
      </c>
      <c r="Q28" s="37">
        <f t="shared" si="8"/>
        <v>2.0000000000000018E-2</v>
      </c>
      <c r="R28" s="37">
        <f t="shared" si="9"/>
        <v>0.73333333333333339</v>
      </c>
      <c r="S28" s="37">
        <f t="shared" si="10"/>
        <v>8.3266726846886741E-17</v>
      </c>
      <c r="T28" s="37">
        <f t="shared" si="11"/>
        <v>5.5511151231257827E-17</v>
      </c>
      <c r="V28" s="37">
        <f t="shared" si="12"/>
        <v>5.6400000000000013E-2</v>
      </c>
      <c r="W28" s="37">
        <f t="shared" si="13"/>
        <v>0.29240000000000083</v>
      </c>
      <c r="X28" s="37">
        <f t="shared" si="14"/>
        <v>6.0000000000001073E-2</v>
      </c>
      <c r="Y28" s="37">
        <f t="shared" si="15"/>
        <v>0.29399999999999787</v>
      </c>
      <c r="Z28" s="37">
        <f t="shared" si="16"/>
        <v>1</v>
      </c>
      <c r="AA28" s="37">
        <f t="shared" si="17"/>
        <v>8.0000000000000401E-3</v>
      </c>
      <c r="AB28" s="37">
        <f t="shared" si="18"/>
        <v>1.7107999999999999</v>
      </c>
    </row>
    <row r="29" spans="1:28" x14ac:dyDescent="0.25">
      <c r="A29" s="6" t="s">
        <v>52</v>
      </c>
      <c r="B29" s="13">
        <v>0.34666666666667079</v>
      </c>
      <c r="C29" s="14">
        <v>0.49999999999999684</v>
      </c>
      <c r="D29" s="13">
        <v>0.35555555555555501</v>
      </c>
      <c r="E29" s="14">
        <v>0.33339999999999997</v>
      </c>
      <c r="F29" s="13">
        <v>0.8666666666666667</v>
      </c>
      <c r="G29" s="15">
        <v>1.3877787807814457E-16</v>
      </c>
      <c r="I29" s="37">
        <f t="shared" si="0"/>
        <v>0.24266666666666953</v>
      </c>
      <c r="J29" s="37">
        <f t="shared" si="1"/>
        <v>0.10400000000000123</v>
      </c>
      <c r="K29" s="37">
        <f t="shared" si="2"/>
        <v>9.9999999999999367E-2</v>
      </c>
      <c r="L29" s="37">
        <f t="shared" si="3"/>
        <v>4.9999999999999684E-2</v>
      </c>
      <c r="M29" s="37">
        <f t="shared" si="4"/>
        <v>0.34999999999999776</v>
      </c>
      <c r="N29" s="37">
        <f t="shared" si="5"/>
        <v>0.35555555555555501</v>
      </c>
      <c r="O29" s="37">
        <f t="shared" si="6"/>
        <v>0.13336000000000001</v>
      </c>
      <c r="P29" s="37">
        <f t="shared" si="7"/>
        <v>0.16669999999999999</v>
      </c>
      <c r="Q29" s="37">
        <f t="shared" si="8"/>
        <v>3.3340000000000002E-2</v>
      </c>
      <c r="R29" s="37">
        <f t="shared" si="9"/>
        <v>0.8666666666666667</v>
      </c>
      <c r="S29" s="37">
        <f t="shared" si="10"/>
        <v>8.3266726846886741E-17</v>
      </c>
      <c r="T29" s="37">
        <f t="shared" si="11"/>
        <v>5.5511151231257827E-17</v>
      </c>
      <c r="V29" s="37">
        <f t="shared" si="12"/>
        <v>9.0015999999999971E-2</v>
      </c>
      <c r="W29" s="37">
        <f t="shared" si="13"/>
        <v>0.37993833333333427</v>
      </c>
      <c r="X29" s="37">
        <f t="shared" si="14"/>
        <v>0.10400000000000123</v>
      </c>
      <c r="Y29" s="37">
        <f t="shared" si="15"/>
        <v>0.34999999999999776</v>
      </c>
      <c r="Z29" s="37">
        <f t="shared" si="16"/>
        <v>0.35555555555555501</v>
      </c>
      <c r="AA29" s="37">
        <f t="shared" si="17"/>
        <v>1.3336000000000034E-2</v>
      </c>
      <c r="AB29" s="37">
        <f t="shared" si="18"/>
        <v>1.2928458888888883</v>
      </c>
    </row>
    <row r="30" spans="1:28" x14ac:dyDescent="0.25">
      <c r="A30" s="6" t="s">
        <v>53</v>
      </c>
      <c r="B30" s="13">
        <v>0.3533333333333375</v>
      </c>
      <c r="C30" s="14">
        <v>0.46666666666666357</v>
      </c>
      <c r="D30" s="13">
        <v>0.31111111111111062</v>
      </c>
      <c r="E30" s="14">
        <v>0.30000000000000016</v>
      </c>
      <c r="F30" s="13">
        <v>1</v>
      </c>
      <c r="G30" s="15">
        <v>1.3877787807814457E-16</v>
      </c>
      <c r="I30" s="37">
        <f t="shared" si="0"/>
        <v>0.24733333333333624</v>
      </c>
      <c r="J30" s="37">
        <f t="shared" si="1"/>
        <v>0.10600000000000125</v>
      </c>
      <c r="K30" s="37">
        <f t="shared" si="2"/>
        <v>9.3333333333332713E-2</v>
      </c>
      <c r="L30" s="37">
        <f t="shared" si="3"/>
        <v>4.6666666666666357E-2</v>
      </c>
      <c r="M30" s="37">
        <f t="shared" si="4"/>
        <v>0.3266666666666645</v>
      </c>
      <c r="N30" s="37">
        <f t="shared" si="5"/>
        <v>0.31111111111111062</v>
      </c>
      <c r="O30" s="37">
        <f t="shared" si="6"/>
        <v>0.12000000000000006</v>
      </c>
      <c r="P30" s="37">
        <f t="shared" si="7"/>
        <v>0.15000000000000008</v>
      </c>
      <c r="Q30" s="37">
        <f t="shared" si="8"/>
        <v>3.0000000000000016E-2</v>
      </c>
      <c r="R30" s="37">
        <f t="shared" si="9"/>
        <v>1</v>
      </c>
      <c r="S30" s="37">
        <f t="shared" si="10"/>
        <v>8.3266726846886741E-17</v>
      </c>
      <c r="T30" s="37">
        <f t="shared" si="11"/>
        <v>5.5511151231257827E-17</v>
      </c>
      <c r="V30" s="37">
        <f t="shared" si="12"/>
        <v>8.1333333333333341E-2</v>
      </c>
      <c r="W30" s="37">
        <f t="shared" si="13"/>
        <v>0.41840000000000094</v>
      </c>
      <c r="X30" s="37">
        <f t="shared" si="14"/>
        <v>0.10600000000000125</v>
      </c>
      <c r="Y30" s="37">
        <f t="shared" si="15"/>
        <v>0.3266666666666645</v>
      </c>
      <c r="Z30" s="37">
        <f t="shared" si="16"/>
        <v>0.31111111111111062</v>
      </c>
      <c r="AA30" s="37">
        <f t="shared" si="17"/>
        <v>1.200000000000004E-2</v>
      </c>
      <c r="AB30" s="37">
        <f t="shared" si="18"/>
        <v>1.2555111111111106</v>
      </c>
    </row>
    <row r="31" spans="1:28" x14ac:dyDescent="0.25">
      <c r="A31" s="6" t="s">
        <v>54</v>
      </c>
      <c r="B31" s="13">
        <v>0.10333333333333711</v>
      </c>
      <c r="C31" s="14">
        <v>0.33333333333333048</v>
      </c>
      <c r="D31" s="13">
        <v>0.37777777777777721</v>
      </c>
      <c r="E31" s="14">
        <v>0.1000000000000002</v>
      </c>
      <c r="F31" s="13">
        <v>0.40000000000000013</v>
      </c>
      <c r="G31" s="15">
        <v>1.3877787807814457E-16</v>
      </c>
      <c r="I31" s="37">
        <f t="shared" si="0"/>
        <v>7.233333333333597E-2</v>
      </c>
      <c r="J31" s="37">
        <f t="shared" si="1"/>
        <v>3.1000000000001131E-2</v>
      </c>
      <c r="K31" s="37">
        <f t="shared" si="2"/>
        <v>6.6666666666666097E-2</v>
      </c>
      <c r="L31" s="37">
        <f t="shared" si="3"/>
        <v>3.3333333333333048E-2</v>
      </c>
      <c r="M31" s="37">
        <f t="shared" si="4"/>
        <v>0.23333333333333131</v>
      </c>
      <c r="N31" s="37">
        <f t="shared" si="5"/>
        <v>0.37777777777777721</v>
      </c>
      <c r="O31" s="37">
        <f t="shared" si="6"/>
        <v>4.0000000000000084E-2</v>
      </c>
      <c r="P31" s="37">
        <f t="shared" si="7"/>
        <v>5.00000000000001E-2</v>
      </c>
      <c r="Q31" s="37">
        <f t="shared" si="8"/>
        <v>1.0000000000000021E-2</v>
      </c>
      <c r="R31" s="37">
        <f t="shared" si="9"/>
        <v>0.40000000000000013</v>
      </c>
      <c r="S31" s="37">
        <f t="shared" si="10"/>
        <v>8.3266726846886741E-17</v>
      </c>
      <c r="T31" s="37">
        <f t="shared" si="11"/>
        <v>5.5511151231257827E-17</v>
      </c>
      <c r="V31" s="37">
        <f t="shared" si="12"/>
        <v>3.0666666666666682E-2</v>
      </c>
      <c r="W31" s="37">
        <f t="shared" si="13"/>
        <v>0.15948333333333425</v>
      </c>
      <c r="X31" s="37">
        <f t="shared" si="14"/>
        <v>3.1000000000001131E-2</v>
      </c>
      <c r="Y31" s="37">
        <f t="shared" si="15"/>
        <v>0.23333333333333131</v>
      </c>
      <c r="Z31" s="37">
        <f t="shared" si="16"/>
        <v>0.37777777777777721</v>
      </c>
      <c r="AA31" s="37">
        <f t="shared" si="17"/>
        <v>4.0000000000000417E-3</v>
      </c>
      <c r="AB31" s="37">
        <f t="shared" si="18"/>
        <v>0.83626111111111057</v>
      </c>
    </row>
    <row r="32" spans="1:28" s="9" customFormat="1" x14ac:dyDescent="0.25">
      <c r="A32" s="6" t="s">
        <v>55</v>
      </c>
      <c r="B32" s="13">
        <v>0.27000000000000363</v>
      </c>
      <c r="C32" s="14">
        <v>0.76666666666666516</v>
      </c>
      <c r="D32" s="13">
        <v>0.91111111111111098</v>
      </c>
      <c r="E32" s="14">
        <v>0.2333333333333335</v>
      </c>
      <c r="F32" s="13">
        <v>1</v>
      </c>
      <c r="G32" s="15">
        <v>1.3877787807814457E-16</v>
      </c>
      <c r="I32" s="37">
        <f t="shared" si="0"/>
        <v>0.18900000000000253</v>
      </c>
      <c r="J32" s="37">
        <f t="shared" si="1"/>
        <v>8.1000000000001085E-2</v>
      </c>
      <c r="K32" s="37">
        <f t="shared" si="2"/>
        <v>0.15333333333333304</v>
      </c>
      <c r="L32" s="37">
        <f t="shared" si="3"/>
        <v>7.6666666666666522E-2</v>
      </c>
      <c r="M32" s="37">
        <f t="shared" si="4"/>
        <v>0.53666666666666563</v>
      </c>
      <c r="N32" s="37">
        <f t="shared" si="5"/>
        <v>0.91111111111111098</v>
      </c>
      <c r="O32" s="37">
        <f t="shared" si="6"/>
        <v>9.3333333333333407E-2</v>
      </c>
      <c r="P32" s="37">
        <f t="shared" si="7"/>
        <v>0.11666666666666675</v>
      </c>
      <c r="Q32" s="37">
        <f t="shared" si="8"/>
        <v>2.3333333333333352E-2</v>
      </c>
      <c r="R32" s="37">
        <f t="shared" si="9"/>
        <v>1</v>
      </c>
      <c r="S32" s="37">
        <f t="shared" si="10"/>
        <v>8.3266726846886741E-17</v>
      </c>
      <c r="T32" s="37">
        <f t="shared" si="11"/>
        <v>5.5511151231257827E-17</v>
      </c>
      <c r="V32" s="37">
        <f t="shared" si="12"/>
        <v>7.1333333333333374E-2</v>
      </c>
      <c r="W32" s="37">
        <f t="shared" si="13"/>
        <v>0.39898333333333419</v>
      </c>
      <c r="X32" s="37">
        <f t="shared" si="14"/>
        <v>8.1000000000001085E-2</v>
      </c>
      <c r="Y32" s="37">
        <f t="shared" si="15"/>
        <v>0.53666666666666563</v>
      </c>
      <c r="Z32" s="37">
        <f t="shared" si="16"/>
        <v>0.91111111111111098</v>
      </c>
      <c r="AA32" s="37">
        <f t="shared" si="17"/>
        <v>9.333333333333374E-3</v>
      </c>
      <c r="AB32" s="37">
        <f t="shared" si="18"/>
        <v>2.0084277777777784</v>
      </c>
    </row>
    <row r="33" spans="1:28" s="9" customFormat="1" x14ac:dyDescent="0.25">
      <c r="A33" s="6" t="s">
        <v>56</v>
      </c>
      <c r="B33" s="13">
        <v>0.48666666666667169</v>
      </c>
      <c r="C33" s="14">
        <v>0.49333333333333018</v>
      </c>
      <c r="D33" s="13">
        <v>0.35555555555555501</v>
      </c>
      <c r="E33" s="14">
        <v>0.60000000000000009</v>
      </c>
      <c r="F33" s="13">
        <v>0.20000000000000018</v>
      </c>
      <c r="G33" s="15">
        <v>1.3877787807814457E-16</v>
      </c>
      <c r="I33" s="37">
        <f t="shared" si="0"/>
        <v>0.34066666666667017</v>
      </c>
      <c r="J33" s="37">
        <f t="shared" si="1"/>
        <v>0.14600000000000149</v>
      </c>
      <c r="K33" s="37">
        <f t="shared" si="2"/>
        <v>9.8666666666666042E-2</v>
      </c>
      <c r="L33" s="37">
        <f t="shared" si="3"/>
        <v>4.9333333333333021E-2</v>
      </c>
      <c r="M33" s="37">
        <f t="shared" si="4"/>
        <v>0.34533333333333111</v>
      </c>
      <c r="N33" s="37">
        <f t="shared" si="5"/>
        <v>0.35555555555555501</v>
      </c>
      <c r="O33" s="37">
        <f t="shared" si="6"/>
        <v>0.24000000000000005</v>
      </c>
      <c r="P33" s="37">
        <f t="shared" si="7"/>
        <v>0.30000000000000004</v>
      </c>
      <c r="Q33" s="37">
        <f t="shared" si="8"/>
        <v>6.0000000000000012E-2</v>
      </c>
      <c r="R33" s="37">
        <f t="shared" si="9"/>
        <v>0.20000000000000018</v>
      </c>
      <c r="S33" s="37">
        <f t="shared" si="10"/>
        <v>8.3266726846886741E-17</v>
      </c>
      <c r="T33" s="37">
        <f t="shared" si="11"/>
        <v>5.5511151231257827E-17</v>
      </c>
      <c r="V33" s="37">
        <f t="shared" si="12"/>
        <v>0.15386666666666665</v>
      </c>
      <c r="W33" s="37">
        <f t="shared" si="13"/>
        <v>0.23410000000000122</v>
      </c>
      <c r="X33" s="37">
        <f t="shared" si="14"/>
        <v>0.14600000000000149</v>
      </c>
      <c r="Y33" s="37">
        <f t="shared" si="15"/>
        <v>0.34533333333333111</v>
      </c>
      <c r="Z33" s="37">
        <f t="shared" si="16"/>
        <v>0.35555555555555501</v>
      </c>
      <c r="AA33" s="37">
        <f t="shared" si="17"/>
        <v>2.4000000000000042E-2</v>
      </c>
      <c r="AB33" s="37">
        <f t="shared" si="18"/>
        <v>1.2588555555555554</v>
      </c>
    </row>
    <row r="34" spans="1:28" s="9" customFormat="1" x14ac:dyDescent="0.25">
      <c r="A34" s="6" t="s">
        <v>57</v>
      </c>
      <c r="B34" s="13">
        <v>0.81333333333333524</v>
      </c>
      <c r="C34" s="14">
        <v>0.3599999999999971</v>
      </c>
      <c r="D34" s="13">
        <v>0.46666666666666601</v>
      </c>
      <c r="E34" s="14">
        <v>0.50000000000000011</v>
      </c>
      <c r="F34" s="13">
        <v>0.13333333333333353</v>
      </c>
      <c r="G34" s="15">
        <v>1.3877787807814457E-16</v>
      </c>
      <c r="I34" s="37">
        <f t="shared" si="0"/>
        <v>0.56933333333333458</v>
      </c>
      <c r="J34" s="37">
        <f t="shared" si="1"/>
        <v>0.24400000000000055</v>
      </c>
      <c r="K34" s="37">
        <f t="shared" si="2"/>
        <v>7.1999999999999426E-2</v>
      </c>
      <c r="L34" s="37">
        <f t="shared" si="3"/>
        <v>3.5999999999999713E-2</v>
      </c>
      <c r="M34" s="37">
        <f t="shared" si="4"/>
        <v>0.25199999999999795</v>
      </c>
      <c r="N34" s="37">
        <f t="shared" si="5"/>
        <v>0.46666666666666601</v>
      </c>
      <c r="O34" s="37">
        <f t="shared" si="6"/>
        <v>0.20000000000000007</v>
      </c>
      <c r="P34" s="37">
        <f t="shared" si="7"/>
        <v>0.25000000000000006</v>
      </c>
      <c r="Q34" s="37">
        <f t="shared" si="8"/>
        <v>5.0000000000000017E-2</v>
      </c>
      <c r="R34" s="37">
        <f t="shared" si="9"/>
        <v>0.13333333333333353</v>
      </c>
      <c r="S34" s="37">
        <f t="shared" si="10"/>
        <v>8.3266726846886741E-17</v>
      </c>
      <c r="T34" s="37">
        <f t="shared" si="11"/>
        <v>5.5511151231257827E-17</v>
      </c>
      <c r="V34" s="37">
        <f t="shared" si="12"/>
        <v>0.12720000000000001</v>
      </c>
      <c r="W34" s="37">
        <f t="shared" si="13"/>
        <v>0.28396666666666709</v>
      </c>
      <c r="X34" s="37">
        <f t="shared" si="14"/>
        <v>0.24400000000000055</v>
      </c>
      <c r="Y34" s="37">
        <f t="shared" si="15"/>
        <v>0.25199999999999795</v>
      </c>
      <c r="Z34" s="37">
        <f t="shared" si="16"/>
        <v>0.46666666666666601</v>
      </c>
      <c r="AA34" s="37">
        <f t="shared" si="17"/>
        <v>2.0000000000000042E-2</v>
      </c>
      <c r="AB34" s="37">
        <f t="shared" si="18"/>
        <v>1.3938333333333315</v>
      </c>
    </row>
    <row r="35" spans="1:28" s="9" customFormat="1" ht="15.75" thickBot="1" x14ac:dyDescent="0.3">
      <c r="A35" s="10" t="s">
        <v>58</v>
      </c>
      <c r="B35" s="16">
        <v>0.27666666666667034</v>
      </c>
      <c r="C35" s="17">
        <v>0.75333333333333174</v>
      </c>
      <c r="D35" s="16">
        <v>0.53333333333333266</v>
      </c>
      <c r="E35" s="17">
        <v>0.30000000000000016</v>
      </c>
      <c r="F35" s="16">
        <v>0.26666666666666683</v>
      </c>
      <c r="G35" s="18">
        <v>0.10000000000000014</v>
      </c>
      <c r="I35" s="37">
        <f t="shared" si="0"/>
        <v>0.19366666666666923</v>
      </c>
      <c r="J35" s="37">
        <f t="shared" si="1"/>
        <v>8.3000000000001101E-2</v>
      </c>
      <c r="K35" s="37">
        <f t="shared" si="2"/>
        <v>0.15066666666666637</v>
      </c>
      <c r="L35" s="37">
        <f t="shared" si="3"/>
        <v>7.5333333333333183E-2</v>
      </c>
      <c r="M35" s="37">
        <f t="shared" si="4"/>
        <v>0.52733333333333221</v>
      </c>
      <c r="N35" s="37">
        <f t="shared" si="5"/>
        <v>0.53333333333333266</v>
      </c>
      <c r="O35" s="37">
        <f t="shared" si="6"/>
        <v>0.12000000000000006</v>
      </c>
      <c r="P35" s="37">
        <f t="shared" si="7"/>
        <v>0.15000000000000008</v>
      </c>
      <c r="Q35" s="37">
        <f t="shared" si="8"/>
        <v>3.0000000000000016E-2</v>
      </c>
      <c r="R35" s="37">
        <f t="shared" si="9"/>
        <v>0.26666666666666683</v>
      </c>
      <c r="S35" s="37">
        <f t="shared" si="10"/>
        <v>6.0000000000000081E-2</v>
      </c>
      <c r="T35" s="37">
        <f t="shared" si="11"/>
        <v>4.0000000000000063E-2</v>
      </c>
      <c r="V35" s="37">
        <f>(K35*0.1)+(O35*0.6)+(S35*0.3)</f>
        <v>0.1050666666666667</v>
      </c>
      <c r="W35" s="37">
        <f>+I35*0.35+L35*0.2+P35*0.15+R35*0.3</f>
        <v>0.1853500000000009</v>
      </c>
      <c r="X35" s="37">
        <f>+J35</f>
        <v>8.3000000000001101E-2</v>
      </c>
      <c r="Y35" s="37">
        <f>+M35</f>
        <v>0.52733333333333221</v>
      </c>
      <c r="Z35" s="37">
        <f>+N35</f>
        <v>0.53333333333333266</v>
      </c>
      <c r="AA35" s="37">
        <f>+Q35*0.4+T35*0.6</f>
        <v>3.6000000000000046E-2</v>
      </c>
      <c r="AB35" s="37">
        <f>+SUM(V35:AA35)</f>
        <v>1.4700833333333336</v>
      </c>
    </row>
    <row r="36" spans="1:28" s="9" customFormat="1" x14ac:dyDescent="0.25">
      <c r="A36" s="8"/>
      <c r="B36" s="14"/>
      <c r="C36" s="14"/>
      <c r="D36" s="14"/>
      <c r="E36" s="14"/>
      <c r="F36" s="14"/>
      <c r="G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V36" s="14"/>
      <c r="W36" s="14"/>
      <c r="X36" s="14"/>
      <c r="Y36" s="14"/>
      <c r="Z36" s="14"/>
      <c r="AA36" s="14"/>
      <c r="AB36" s="14"/>
    </row>
    <row r="37" spans="1:28" s="9" customFormat="1" ht="15.75" thickBot="1" x14ac:dyDescent="0.3">
      <c r="A37" s="8"/>
      <c r="B37" s="14"/>
      <c r="C37" s="14"/>
      <c r="D37" s="14"/>
      <c r="E37" s="14"/>
      <c r="F37" s="14"/>
      <c r="G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V37" s="14"/>
      <c r="W37" s="14"/>
      <c r="X37" s="14"/>
      <c r="Y37" s="14"/>
      <c r="Z37" s="14"/>
      <c r="AA37" s="14"/>
      <c r="AB37" s="14"/>
    </row>
    <row r="38" spans="1:28" s="9" customFormat="1" ht="15.75" thickBot="1" x14ac:dyDescent="0.3">
      <c r="A38" s="28" t="s">
        <v>3</v>
      </c>
      <c r="B38" s="29" t="s">
        <v>220</v>
      </c>
      <c r="C38" s="14"/>
      <c r="D38" s="14"/>
      <c r="E38" s="14"/>
      <c r="F38" s="14"/>
      <c r="G38" s="14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</row>
    <row r="39" spans="1:28" s="9" customFormat="1" ht="15.75" thickBot="1" x14ac:dyDescent="0.3">
      <c r="A39" s="5" t="s">
        <v>189</v>
      </c>
      <c r="B39" s="29" t="s">
        <v>217</v>
      </c>
      <c r="C39" s="14"/>
      <c r="D39" s="14"/>
      <c r="E39" s="14"/>
      <c r="F39" s="14"/>
      <c r="G39" s="14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</row>
    <row r="40" spans="1:28" s="9" customFormat="1" ht="15.75" thickBot="1" x14ac:dyDescent="0.3">
      <c r="A40" s="28" t="s">
        <v>274</v>
      </c>
      <c r="B40" s="29" t="s">
        <v>297</v>
      </c>
      <c r="C40" s="14"/>
      <c r="D40" s="14"/>
      <c r="E40" s="14"/>
      <c r="F40" s="14"/>
      <c r="G40" s="14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</row>
    <row r="41" spans="1:28" ht="15.75" thickBot="1" x14ac:dyDescent="0.3">
      <c r="A41"/>
      <c r="B41"/>
      <c r="C41"/>
      <c r="D41"/>
      <c r="E41"/>
      <c r="F41"/>
      <c r="G41"/>
      <c r="I41" s="161" t="s">
        <v>236</v>
      </c>
      <c r="J41" s="161"/>
      <c r="K41" s="161"/>
      <c r="L41" s="161"/>
      <c r="M41" s="161"/>
      <c r="N41" s="161"/>
      <c r="O41" s="161"/>
      <c r="P41" s="161"/>
      <c r="Q41" s="161"/>
      <c r="R41" s="161"/>
      <c r="S41" s="161"/>
      <c r="T41" s="161"/>
      <c r="U41" s="9"/>
      <c r="V41" s="9"/>
      <c r="W41" s="9"/>
      <c r="X41" s="9"/>
      <c r="Y41" s="9"/>
      <c r="Z41" s="9"/>
      <c r="AA41" s="9"/>
      <c r="AB41" s="9"/>
    </row>
    <row r="42" spans="1:28" ht="15.75" thickBot="1" x14ac:dyDescent="0.3">
      <c r="A42" s="28" t="s">
        <v>219</v>
      </c>
      <c r="B42" s="5" t="s">
        <v>298</v>
      </c>
      <c r="C42" s="5" t="s">
        <v>299</v>
      </c>
      <c r="D42" s="5" t="s">
        <v>300</v>
      </c>
      <c r="E42" s="5" t="s">
        <v>301</v>
      </c>
      <c r="F42" s="5" t="s">
        <v>302</v>
      </c>
      <c r="G42" s="5" t="s">
        <v>304</v>
      </c>
      <c r="I42" s="36" t="s">
        <v>224</v>
      </c>
      <c r="J42" s="36" t="s">
        <v>225</v>
      </c>
      <c r="K42" s="36" t="s">
        <v>227</v>
      </c>
      <c r="L42" s="36" t="s">
        <v>228</v>
      </c>
      <c r="M42" s="36" t="s">
        <v>226</v>
      </c>
      <c r="N42" s="36" t="s">
        <v>229</v>
      </c>
      <c r="O42" s="36" t="s">
        <v>231</v>
      </c>
      <c r="P42" s="36" t="s">
        <v>230</v>
      </c>
      <c r="Q42" s="36" t="s">
        <v>232</v>
      </c>
      <c r="R42" s="36" t="s">
        <v>233</v>
      </c>
      <c r="S42" s="36" t="s">
        <v>234</v>
      </c>
      <c r="T42" s="36" t="s">
        <v>235</v>
      </c>
      <c r="U42" s="9"/>
      <c r="V42" s="36" t="s">
        <v>237</v>
      </c>
      <c r="W42" s="36" t="s">
        <v>238</v>
      </c>
      <c r="X42" s="36" t="s">
        <v>239</v>
      </c>
      <c r="Y42" s="36" t="s">
        <v>240</v>
      </c>
      <c r="Z42" s="36" t="s">
        <v>241</v>
      </c>
      <c r="AA42" s="36" t="s">
        <v>242</v>
      </c>
      <c r="AB42" s="36" t="s">
        <v>243</v>
      </c>
    </row>
    <row r="43" spans="1:28" x14ac:dyDescent="0.25">
      <c r="A43" s="22" t="s">
        <v>59</v>
      </c>
      <c r="B43" s="31">
        <v>1.3</v>
      </c>
      <c r="C43" s="23">
        <v>0.40666666666666368</v>
      </c>
      <c r="D43" s="31">
        <v>0.84444444444444422</v>
      </c>
      <c r="E43" s="23">
        <v>0.8</v>
      </c>
      <c r="F43" s="31">
        <v>0.26666666666666683</v>
      </c>
      <c r="G43" s="24">
        <v>1.3877787807814457E-16</v>
      </c>
      <c r="I43" s="37">
        <f>+B43*0.7</f>
        <v>0.90999999999999992</v>
      </c>
      <c r="J43" s="37">
        <f>+B43*0.3</f>
        <v>0.39</v>
      </c>
      <c r="K43" s="37">
        <f>+C43*0.2</f>
        <v>8.1333333333332744E-2</v>
      </c>
      <c r="L43" s="37">
        <f>+C43*0.1</f>
        <v>4.0666666666666372E-2</v>
      </c>
      <c r="M43" s="37">
        <f>+C43*0.7</f>
        <v>0.28466666666666457</v>
      </c>
      <c r="N43" s="37">
        <f>+D43</f>
        <v>0.84444444444444422</v>
      </c>
      <c r="O43" s="37">
        <f>+E43*0.4</f>
        <v>0.32000000000000006</v>
      </c>
      <c r="P43" s="37">
        <f>+E43*0.5</f>
        <v>0.4</v>
      </c>
      <c r="Q43" s="37">
        <f>+E43*0.1</f>
        <v>8.0000000000000016E-2</v>
      </c>
      <c r="R43" s="37">
        <f>+F43</f>
        <v>0.26666666666666683</v>
      </c>
      <c r="S43" s="37">
        <f>+G43*0.6</f>
        <v>8.3266726846886741E-17</v>
      </c>
      <c r="T43" s="37">
        <f>+G43*0.4</f>
        <v>5.5511151231257827E-17</v>
      </c>
      <c r="U43" s="9"/>
      <c r="V43" s="37">
        <f>(K43*0.1)+(O43*0.6)+(S43*0.3)</f>
        <v>0.20013333333333333</v>
      </c>
      <c r="W43" s="37">
        <f>+I43*0.35+L43*0.2+P43*0.15+R43*0.3</f>
        <v>0.46663333333333323</v>
      </c>
      <c r="X43" s="37">
        <f>+J43</f>
        <v>0.39</v>
      </c>
      <c r="Y43" s="37">
        <f>+M43</f>
        <v>0.28466666666666457</v>
      </c>
      <c r="Z43" s="37">
        <f>+N43</f>
        <v>0.84444444444444422</v>
      </c>
      <c r="AA43" s="37">
        <f>+Q43*0.4+T43*0.6</f>
        <v>3.2000000000000042E-2</v>
      </c>
      <c r="AB43" s="37">
        <f>+SUM(V43:AA43)</f>
        <v>2.2178777777777752</v>
      </c>
    </row>
    <row r="44" spans="1:28" x14ac:dyDescent="0.25">
      <c r="A44" s="22" t="s">
        <v>60</v>
      </c>
      <c r="B44" s="31">
        <v>0.70333333333333636</v>
      </c>
      <c r="C44" s="23">
        <v>0.62</v>
      </c>
      <c r="D44" s="31">
        <v>0.48888888888888821</v>
      </c>
      <c r="E44" s="23">
        <v>0.36666666666666681</v>
      </c>
      <c r="F44" s="31">
        <v>0.53333333333333344</v>
      </c>
      <c r="G44" s="24">
        <v>0.10000000000000014</v>
      </c>
      <c r="I44" s="37">
        <f t="shared" ref="I44:I107" si="19">+B44*0.7</f>
        <v>0.4923333333333354</v>
      </c>
      <c r="J44" s="37">
        <f t="shared" ref="J44:J107" si="20">+B44*0.3</f>
        <v>0.21100000000000091</v>
      </c>
      <c r="K44" s="37">
        <f t="shared" ref="K44:K107" si="21">+C44*0.2</f>
        <v>0.124</v>
      </c>
      <c r="L44" s="37">
        <f t="shared" ref="L44:L107" si="22">+C44*0.1</f>
        <v>6.2E-2</v>
      </c>
      <c r="M44" s="37">
        <f t="shared" ref="M44:M107" si="23">+C44*0.7</f>
        <v>0.434</v>
      </c>
      <c r="N44" s="37">
        <f t="shared" ref="N44:N107" si="24">+D44</f>
        <v>0.48888888888888821</v>
      </c>
      <c r="O44" s="37">
        <f t="shared" ref="O44:O107" si="25">+E44*0.4</f>
        <v>0.14666666666666672</v>
      </c>
      <c r="P44" s="37">
        <f t="shared" ref="P44:P107" si="26">+E44*0.5</f>
        <v>0.1833333333333334</v>
      </c>
      <c r="Q44" s="37">
        <f t="shared" ref="Q44:Q107" si="27">+E44*0.1</f>
        <v>3.6666666666666681E-2</v>
      </c>
      <c r="R44" s="37">
        <f t="shared" ref="R44:R107" si="28">+F44</f>
        <v>0.53333333333333344</v>
      </c>
      <c r="S44" s="37">
        <f t="shared" ref="S44:S107" si="29">+G44*0.6</f>
        <v>6.0000000000000081E-2</v>
      </c>
      <c r="T44" s="37">
        <f t="shared" ref="T44:T107" si="30">+G44*0.4</f>
        <v>4.0000000000000063E-2</v>
      </c>
      <c r="U44" s="9"/>
      <c r="V44" s="37">
        <f t="shared" ref="V44:V107" si="31">(K44*0.1)+(O44*0.6)+(S44*0.3)</f>
        <v>0.11840000000000006</v>
      </c>
      <c r="W44" s="37">
        <f t="shared" ref="W44:W107" si="32">+I44*0.35+L44*0.2+P44*0.15+R44*0.3</f>
        <v>0.37221666666666742</v>
      </c>
      <c r="X44" s="37">
        <f t="shared" ref="X44:X107" si="33">+J44</f>
        <v>0.21100000000000091</v>
      </c>
      <c r="Y44" s="37">
        <f t="shared" ref="Y44:Y107" si="34">+M44</f>
        <v>0.434</v>
      </c>
      <c r="Z44" s="37">
        <f t="shared" ref="Z44:Z107" si="35">+N44</f>
        <v>0.48888888888888821</v>
      </c>
      <c r="AA44" s="37">
        <f t="shared" ref="AA44:AA107" si="36">+Q44*0.4+T44*0.6</f>
        <v>3.866666666666671E-2</v>
      </c>
      <c r="AB44" s="37">
        <f t="shared" ref="AB44:AB107" si="37">+SUM(V44:AA44)</f>
        <v>1.6631722222222232</v>
      </c>
    </row>
    <row r="45" spans="1:28" x14ac:dyDescent="0.25">
      <c r="A45" s="22" t="s">
        <v>61</v>
      </c>
      <c r="B45" s="31">
        <v>0.28333333333333705</v>
      </c>
      <c r="C45" s="23">
        <v>0.74666666666666504</v>
      </c>
      <c r="D45" s="31">
        <v>0.44444444444444381</v>
      </c>
      <c r="E45" s="23">
        <v>0.33339999999999997</v>
      </c>
      <c r="F45" s="31">
        <v>1</v>
      </c>
      <c r="G45" s="24">
        <v>1.3877787807814457E-16</v>
      </c>
      <c r="I45" s="37">
        <f t="shared" si="19"/>
        <v>0.19833333333333591</v>
      </c>
      <c r="J45" s="37">
        <f t="shared" si="20"/>
        <v>8.5000000000001116E-2</v>
      </c>
      <c r="K45" s="37">
        <f t="shared" si="21"/>
        <v>0.14933333333333301</v>
      </c>
      <c r="L45" s="37">
        <f t="shared" si="22"/>
        <v>7.4666666666666506E-2</v>
      </c>
      <c r="M45" s="37">
        <f t="shared" si="23"/>
        <v>0.5226666666666655</v>
      </c>
      <c r="N45" s="37">
        <f t="shared" si="24"/>
        <v>0.44444444444444381</v>
      </c>
      <c r="O45" s="37">
        <f t="shared" si="25"/>
        <v>0.13336000000000001</v>
      </c>
      <c r="P45" s="37">
        <f t="shared" si="26"/>
        <v>0.16669999999999999</v>
      </c>
      <c r="Q45" s="37">
        <f t="shared" si="27"/>
        <v>3.3340000000000002E-2</v>
      </c>
      <c r="R45" s="37">
        <f t="shared" si="28"/>
        <v>1</v>
      </c>
      <c r="S45" s="37">
        <f t="shared" si="29"/>
        <v>8.3266726846886741E-17</v>
      </c>
      <c r="T45" s="37">
        <f t="shared" si="30"/>
        <v>5.5511151231257827E-17</v>
      </c>
      <c r="U45" s="9"/>
      <c r="V45" s="37">
        <f t="shared" si="31"/>
        <v>9.494933333333333E-2</v>
      </c>
      <c r="W45" s="37">
        <f t="shared" si="32"/>
        <v>0.40935500000000086</v>
      </c>
      <c r="X45" s="37">
        <f t="shared" si="33"/>
        <v>8.5000000000001116E-2</v>
      </c>
      <c r="Y45" s="37">
        <f t="shared" si="34"/>
        <v>0.5226666666666655</v>
      </c>
      <c r="Z45" s="37">
        <f t="shared" si="35"/>
        <v>0.44444444444444381</v>
      </c>
      <c r="AA45" s="37">
        <f t="shared" si="36"/>
        <v>1.3336000000000034E-2</v>
      </c>
      <c r="AB45" s="37">
        <f t="shared" si="37"/>
        <v>1.5697514444444445</v>
      </c>
    </row>
    <row r="46" spans="1:28" x14ac:dyDescent="0.25">
      <c r="A46" s="22" t="s">
        <v>62</v>
      </c>
      <c r="B46" s="31">
        <v>0.24333333333333684</v>
      </c>
      <c r="C46" s="23">
        <v>0.55999999999999717</v>
      </c>
      <c r="D46" s="31">
        <v>0.19999999999999954</v>
      </c>
      <c r="E46" s="23">
        <v>0.20000000000000018</v>
      </c>
      <c r="F46" s="31">
        <v>0.13333333333333353</v>
      </c>
      <c r="G46" s="24">
        <v>1.3877787807814457E-16</v>
      </c>
      <c r="I46" s="37">
        <f t="shared" si="19"/>
        <v>0.17033333333333578</v>
      </c>
      <c r="J46" s="37">
        <f t="shared" si="20"/>
        <v>7.300000000000105E-2</v>
      </c>
      <c r="K46" s="37">
        <f t="shared" si="21"/>
        <v>0.11199999999999943</v>
      </c>
      <c r="L46" s="37">
        <f t="shared" si="22"/>
        <v>5.5999999999999717E-2</v>
      </c>
      <c r="M46" s="37">
        <f t="shared" si="23"/>
        <v>0.39199999999999802</v>
      </c>
      <c r="N46" s="37">
        <f t="shared" si="24"/>
        <v>0.19999999999999954</v>
      </c>
      <c r="O46" s="37">
        <f t="shared" si="25"/>
        <v>8.0000000000000071E-2</v>
      </c>
      <c r="P46" s="37">
        <f t="shared" si="26"/>
        <v>0.10000000000000009</v>
      </c>
      <c r="Q46" s="37">
        <f t="shared" si="27"/>
        <v>2.0000000000000018E-2</v>
      </c>
      <c r="R46" s="37">
        <f t="shared" si="28"/>
        <v>0.13333333333333353</v>
      </c>
      <c r="S46" s="37">
        <f t="shared" si="29"/>
        <v>8.3266726846886741E-17</v>
      </c>
      <c r="T46" s="37">
        <f t="shared" si="30"/>
        <v>5.5511151231257827E-17</v>
      </c>
      <c r="U46" s="9"/>
      <c r="V46" s="37">
        <f t="shared" si="31"/>
        <v>5.9200000000000016E-2</v>
      </c>
      <c r="W46" s="37">
        <f t="shared" si="32"/>
        <v>0.12581666666666752</v>
      </c>
      <c r="X46" s="37">
        <f t="shared" si="33"/>
        <v>7.300000000000105E-2</v>
      </c>
      <c r="Y46" s="37">
        <f t="shared" si="34"/>
        <v>0.39199999999999802</v>
      </c>
      <c r="Z46" s="37">
        <f t="shared" si="35"/>
        <v>0.19999999999999954</v>
      </c>
      <c r="AA46" s="37">
        <f t="shared" si="36"/>
        <v>8.0000000000000401E-3</v>
      </c>
      <c r="AB46" s="37">
        <f t="shared" si="37"/>
        <v>0.85801666666666621</v>
      </c>
    </row>
    <row r="47" spans="1:28" x14ac:dyDescent="0.25">
      <c r="A47" s="22" t="s">
        <v>63</v>
      </c>
      <c r="B47" s="31">
        <v>1.3</v>
      </c>
      <c r="C47" s="23">
        <v>0.45333333333333026</v>
      </c>
      <c r="D47" s="31">
        <v>0.13333333333333286</v>
      </c>
      <c r="E47" s="23">
        <v>0.63333333333333341</v>
      </c>
      <c r="F47" s="31">
        <v>0.13333333333333353</v>
      </c>
      <c r="G47" s="24">
        <v>1.3877787807814457E-16</v>
      </c>
      <c r="I47" s="37">
        <f t="shared" si="19"/>
        <v>0.90999999999999992</v>
      </c>
      <c r="J47" s="37">
        <f t="shared" si="20"/>
        <v>0.39</v>
      </c>
      <c r="K47" s="37">
        <f t="shared" si="21"/>
        <v>9.0666666666666063E-2</v>
      </c>
      <c r="L47" s="37">
        <f t="shared" si="22"/>
        <v>4.5333333333333031E-2</v>
      </c>
      <c r="M47" s="37">
        <f t="shared" si="23"/>
        <v>0.31733333333333114</v>
      </c>
      <c r="N47" s="37">
        <f t="shared" si="24"/>
        <v>0.13333333333333286</v>
      </c>
      <c r="O47" s="37">
        <f t="shared" si="25"/>
        <v>0.25333333333333335</v>
      </c>
      <c r="P47" s="37">
        <f t="shared" si="26"/>
        <v>0.31666666666666671</v>
      </c>
      <c r="Q47" s="37">
        <f t="shared" si="27"/>
        <v>6.3333333333333339E-2</v>
      </c>
      <c r="R47" s="37">
        <f t="shared" si="28"/>
        <v>0.13333333333333353</v>
      </c>
      <c r="S47" s="37">
        <f t="shared" si="29"/>
        <v>8.3266726846886741E-17</v>
      </c>
      <c r="T47" s="37">
        <f t="shared" si="30"/>
        <v>5.5511151231257827E-17</v>
      </c>
      <c r="U47" s="9"/>
      <c r="V47" s="37">
        <f t="shared" si="31"/>
        <v>0.16106666666666664</v>
      </c>
      <c r="W47" s="37">
        <f t="shared" si="32"/>
        <v>0.41506666666666658</v>
      </c>
      <c r="X47" s="37">
        <f t="shared" si="33"/>
        <v>0.39</v>
      </c>
      <c r="Y47" s="37">
        <f t="shared" si="34"/>
        <v>0.31733333333333114</v>
      </c>
      <c r="Z47" s="37">
        <f t="shared" si="35"/>
        <v>0.13333333333333286</v>
      </c>
      <c r="AA47" s="37">
        <f t="shared" si="36"/>
        <v>2.5333333333333371E-2</v>
      </c>
      <c r="AB47" s="37">
        <f t="shared" si="37"/>
        <v>1.4421333333333306</v>
      </c>
    </row>
    <row r="48" spans="1:28" x14ac:dyDescent="0.25">
      <c r="A48" s="22" t="s">
        <v>64</v>
      </c>
      <c r="B48" s="31">
        <v>1.3</v>
      </c>
      <c r="C48" s="23">
        <v>0.73333333333333162</v>
      </c>
      <c r="D48" s="31">
        <v>0.73333333333333295</v>
      </c>
      <c r="E48" s="23">
        <v>1</v>
      </c>
      <c r="F48" s="31">
        <v>1</v>
      </c>
      <c r="G48" s="24">
        <v>1.3877787807814457E-16</v>
      </c>
      <c r="I48" s="37">
        <f t="shared" si="19"/>
        <v>0.90999999999999992</v>
      </c>
      <c r="J48" s="37">
        <f t="shared" si="20"/>
        <v>0.39</v>
      </c>
      <c r="K48" s="37">
        <f t="shared" si="21"/>
        <v>0.14666666666666633</v>
      </c>
      <c r="L48" s="37">
        <f t="shared" si="22"/>
        <v>7.3333333333333167E-2</v>
      </c>
      <c r="M48" s="37">
        <f t="shared" si="23"/>
        <v>0.51333333333333209</v>
      </c>
      <c r="N48" s="37">
        <f t="shared" si="24"/>
        <v>0.73333333333333295</v>
      </c>
      <c r="O48" s="37">
        <f t="shared" si="25"/>
        <v>0.4</v>
      </c>
      <c r="P48" s="37">
        <f t="shared" si="26"/>
        <v>0.5</v>
      </c>
      <c r="Q48" s="37">
        <f t="shared" si="27"/>
        <v>0.1</v>
      </c>
      <c r="R48" s="37">
        <f t="shared" si="28"/>
        <v>1</v>
      </c>
      <c r="S48" s="37">
        <f t="shared" si="29"/>
        <v>8.3266726846886741E-17</v>
      </c>
      <c r="T48" s="37">
        <f t="shared" si="30"/>
        <v>5.5511151231257827E-17</v>
      </c>
      <c r="U48" s="9"/>
      <c r="V48" s="37">
        <f t="shared" si="31"/>
        <v>0.2546666666666666</v>
      </c>
      <c r="W48" s="37">
        <f t="shared" si="32"/>
        <v>0.70816666666666661</v>
      </c>
      <c r="X48" s="37">
        <f t="shared" si="33"/>
        <v>0.39</v>
      </c>
      <c r="Y48" s="37">
        <f t="shared" si="34"/>
        <v>0.51333333333333209</v>
      </c>
      <c r="Z48" s="37">
        <f t="shared" si="35"/>
        <v>0.73333333333333295</v>
      </c>
      <c r="AA48" s="37">
        <f t="shared" si="36"/>
        <v>4.0000000000000042E-2</v>
      </c>
      <c r="AB48" s="37">
        <f t="shared" si="37"/>
        <v>2.6394999999999982</v>
      </c>
    </row>
    <row r="49" spans="1:28" x14ac:dyDescent="0.25">
      <c r="A49" s="22" t="s">
        <v>65</v>
      </c>
      <c r="B49" s="31">
        <v>0.31333333333333724</v>
      </c>
      <c r="C49" s="23">
        <v>1</v>
      </c>
      <c r="D49" s="31">
        <v>0.22222222222222177</v>
      </c>
      <c r="E49" s="23">
        <v>0.40000000000000013</v>
      </c>
      <c r="F49" s="31">
        <v>0.26666666666666683</v>
      </c>
      <c r="G49" s="24">
        <v>0.10000000000000014</v>
      </c>
      <c r="I49" s="37">
        <f t="shared" si="19"/>
        <v>0.21933333333333604</v>
      </c>
      <c r="J49" s="37">
        <f t="shared" si="20"/>
        <v>9.4000000000001166E-2</v>
      </c>
      <c r="K49" s="37">
        <f t="shared" si="21"/>
        <v>0.2</v>
      </c>
      <c r="L49" s="37">
        <f t="shared" si="22"/>
        <v>0.1</v>
      </c>
      <c r="M49" s="37">
        <f t="shared" si="23"/>
        <v>0.7</v>
      </c>
      <c r="N49" s="37">
        <f t="shared" si="24"/>
        <v>0.22222222222222177</v>
      </c>
      <c r="O49" s="37">
        <f t="shared" si="25"/>
        <v>0.16000000000000006</v>
      </c>
      <c r="P49" s="37">
        <f t="shared" si="26"/>
        <v>0.20000000000000007</v>
      </c>
      <c r="Q49" s="37">
        <f t="shared" si="27"/>
        <v>4.0000000000000015E-2</v>
      </c>
      <c r="R49" s="37">
        <f t="shared" si="28"/>
        <v>0.26666666666666683</v>
      </c>
      <c r="S49" s="37">
        <f t="shared" si="29"/>
        <v>6.0000000000000081E-2</v>
      </c>
      <c r="T49" s="37">
        <f t="shared" si="30"/>
        <v>4.0000000000000063E-2</v>
      </c>
      <c r="U49" s="9"/>
      <c r="V49" s="37">
        <f t="shared" si="31"/>
        <v>0.13400000000000006</v>
      </c>
      <c r="W49" s="37">
        <f t="shared" si="32"/>
        <v>0.20676666666666765</v>
      </c>
      <c r="X49" s="37">
        <f t="shared" si="33"/>
        <v>9.4000000000001166E-2</v>
      </c>
      <c r="Y49" s="37">
        <f t="shared" si="34"/>
        <v>0.7</v>
      </c>
      <c r="Z49" s="37">
        <f t="shared" si="35"/>
        <v>0.22222222222222177</v>
      </c>
      <c r="AA49" s="37">
        <f t="shared" si="36"/>
        <v>4.0000000000000049E-2</v>
      </c>
      <c r="AB49" s="37">
        <f t="shared" si="37"/>
        <v>1.3969888888888908</v>
      </c>
    </row>
    <row r="50" spans="1:28" x14ac:dyDescent="0.25">
      <c r="A50" s="22" t="s">
        <v>66</v>
      </c>
      <c r="B50" s="31">
        <v>1.5</v>
      </c>
      <c r="C50" s="23">
        <v>1</v>
      </c>
      <c r="D50" s="31">
        <v>1</v>
      </c>
      <c r="E50" s="23">
        <v>1</v>
      </c>
      <c r="F50" s="31">
        <v>1</v>
      </c>
      <c r="G50" s="24">
        <v>0.10000000000000014</v>
      </c>
      <c r="I50" s="37">
        <f t="shared" si="19"/>
        <v>1.0499999999999998</v>
      </c>
      <c r="J50" s="37">
        <f t="shared" si="20"/>
        <v>0.44999999999999996</v>
      </c>
      <c r="K50" s="37">
        <f t="shared" si="21"/>
        <v>0.2</v>
      </c>
      <c r="L50" s="37">
        <f t="shared" si="22"/>
        <v>0.1</v>
      </c>
      <c r="M50" s="37">
        <f t="shared" si="23"/>
        <v>0.7</v>
      </c>
      <c r="N50" s="37">
        <f t="shared" si="24"/>
        <v>1</v>
      </c>
      <c r="O50" s="37">
        <f t="shared" si="25"/>
        <v>0.4</v>
      </c>
      <c r="P50" s="37">
        <f t="shared" si="26"/>
        <v>0.5</v>
      </c>
      <c r="Q50" s="37">
        <f t="shared" si="27"/>
        <v>0.1</v>
      </c>
      <c r="R50" s="37">
        <f t="shared" si="28"/>
        <v>1</v>
      </c>
      <c r="S50" s="37">
        <f t="shared" si="29"/>
        <v>6.0000000000000081E-2</v>
      </c>
      <c r="T50" s="37">
        <f t="shared" si="30"/>
        <v>4.0000000000000063E-2</v>
      </c>
      <c r="U50" s="9"/>
      <c r="V50" s="37">
        <f t="shared" si="31"/>
        <v>0.27800000000000002</v>
      </c>
      <c r="W50" s="37">
        <f t="shared" si="32"/>
        <v>0.76249999999999996</v>
      </c>
      <c r="X50" s="37">
        <f t="shared" si="33"/>
        <v>0.44999999999999996</v>
      </c>
      <c r="Y50" s="37">
        <f t="shared" si="34"/>
        <v>0.7</v>
      </c>
      <c r="Z50" s="37">
        <f t="shared" si="35"/>
        <v>1</v>
      </c>
      <c r="AA50" s="37">
        <f t="shared" si="36"/>
        <v>6.4000000000000043E-2</v>
      </c>
      <c r="AB50" s="37">
        <f t="shared" si="37"/>
        <v>3.2545000000000002</v>
      </c>
    </row>
    <row r="51" spans="1:28" x14ac:dyDescent="0.25">
      <c r="A51" s="22" t="s">
        <v>67</v>
      </c>
      <c r="B51" s="31">
        <v>1.3</v>
      </c>
      <c r="C51" s="23">
        <v>1</v>
      </c>
      <c r="D51" s="31">
        <v>0.46666666666666601</v>
      </c>
      <c r="E51" s="23">
        <v>1</v>
      </c>
      <c r="F51" s="31">
        <v>1</v>
      </c>
      <c r="G51" s="24">
        <v>0.20000000000000015</v>
      </c>
      <c r="I51" s="37">
        <f t="shared" si="19"/>
        <v>0.90999999999999992</v>
      </c>
      <c r="J51" s="37">
        <f t="shared" si="20"/>
        <v>0.39</v>
      </c>
      <c r="K51" s="37">
        <f t="shared" si="21"/>
        <v>0.2</v>
      </c>
      <c r="L51" s="37">
        <f t="shared" si="22"/>
        <v>0.1</v>
      </c>
      <c r="M51" s="37">
        <f t="shared" si="23"/>
        <v>0.7</v>
      </c>
      <c r="N51" s="37">
        <f t="shared" si="24"/>
        <v>0.46666666666666601</v>
      </c>
      <c r="O51" s="37">
        <f t="shared" si="25"/>
        <v>0.4</v>
      </c>
      <c r="P51" s="37">
        <f t="shared" si="26"/>
        <v>0.5</v>
      </c>
      <c r="Q51" s="37">
        <f t="shared" si="27"/>
        <v>0.1</v>
      </c>
      <c r="R51" s="37">
        <f t="shared" si="28"/>
        <v>1</v>
      </c>
      <c r="S51" s="37">
        <f t="shared" si="29"/>
        <v>0.12000000000000008</v>
      </c>
      <c r="T51" s="37">
        <f t="shared" si="30"/>
        <v>8.0000000000000071E-2</v>
      </c>
      <c r="U51" s="9"/>
      <c r="V51" s="37">
        <f t="shared" si="31"/>
        <v>0.29600000000000004</v>
      </c>
      <c r="W51" s="37">
        <f t="shared" si="32"/>
        <v>0.71350000000000002</v>
      </c>
      <c r="X51" s="37">
        <f t="shared" si="33"/>
        <v>0.39</v>
      </c>
      <c r="Y51" s="37">
        <f t="shared" si="34"/>
        <v>0.7</v>
      </c>
      <c r="Z51" s="37">
        <f t="shared" si="35"/>
        <v>0.46666666666666601</v>
      </c>
      <c r="AA51" s="37">
        <f t="shared" si="36"/>
        <v>8.800000000000005E-2</v>
      </c>
      <c r="AB51" s="37">
        <f t="shared" si="37"/>
        <v>2.6541666666666659</v>
      </c>
    </row>
    <row r="52" spans="1:28" x14ac:dyDescent="0.25">
      <c r="A52" s="22" t="s">
        <v>68</v>
      </c>
      <c r="B52" s="31">
        <v>1.5</v>
      </c>
      <c r="C52" s="23">
        <v>1</v>
      </c>
      <c r="D52" s="31">
        <v>0.44444444444444381</v>
      </c>
      <c r="E52" s="23">
        <v>1</v>
      </c>
      <c r="F52" s="31">
        <v>0.53333333333333344</v>
      </c>
      <c r="G52" s="24">
        <v>1.3877787807814457E-16</v>
      </c>
      <c r="I52" s="37">
        <f t="shared" si="19"/>
        <v>1.0499999999999998</v>
      </c>
      <c r="J52" s="37">
        <f t="shared" si="20"/>
        <v>0.44999999999999996</v>
      </c>
      <c r="K52" s="37">
        <f t="shared" si="21"/>
        <v>0.2</v>
      </c>
      <c r="L52" s="37">
        <f t="shared" si="22"/>
        <v>0.1</v>
      </c>
      <c r="M52" s="37">
        <f t="shared" si="23"/>
        <v>0.7</v>
      </c>
      <c r="N52" s="37">
        <f t="shared" si="24"/>
        <v>0.44444444444444381</v>
      </c>
      <c r="O52" s="37">
        <f t="shared" si="25"/>
        <v>0.4</v>
      </c>
      <c r="P52" s="37">
        <f t="shared" si="26"/>
        <v>0.5</v>
      </c>
      <c r="Q52" s="37">
        <f t="shared" si="27"/>
        <v>0.1</v>
      </c>
      <c r="R52" s="37">
        <f t="shared" si="28"/>
        <v>0.53333333333333344</v>
      </c>
      <c r="S52" s="37">
        <f t="shared" si="29"/>
        <v>8.3266726846886741E-17</v>
      </c>
      <c r="T52" s="37">
        <f t="shared" si="30"/>
        <v>5.5511151231257827E-17</v>
      </c>
      <c r="U52" s="9"/>
      <c r="V52" s="37">
        <f t="shared" si="31"/>
        <v>0.26</v>
      </c>
      <c r="W52" s="37">
        <f t="shared" si="32"/>
        <v>0.62250000000000005</v>
      </c>
      <c r="X52" s="37">
        <f t="shared" si="33"/>
        <v>0.44999999999999996</v>
      </c>
      <c r="Y52" s="37">
        <f t="shared" si="34"/>
        <v>0.7</v>
      </c>
      <c r="Z52" s="37">
        <f t="shared" si="35"/>
        <v>0.44444444444444381</v>
      </c>
      <c r="AA52" s="37">
        <f t="shared" si="36"/>
        <v>4.0000000000000042E-2</v>
      </c>
      <c r="AB52" s="37">
        <f t="shared" si="37"/>
        <v>2.5169444444444435</v>
      </c>
    </row>
    <row r="53" spans="1:28" x14ac:dyDescent="0.25">
      <c r="A53" s="22" t="s">
        <v>69</v>
      </c>
      <c r="B53" s="31">
        <v>0.58666666666667089</v>
      </c>
      <c r="C53" s="23">
        <v>1</v>
      </c>
      <c r="D53" s="31">
        <v>0.33333333333333282</v>
      </c>
      <c r="E53" s="23">
        <v>0.60000000000000009</v>
      </c>
      <c r="F53" s="31">
        <v>1</v>
      </c>
      <c r="G53" s="24">
        <v>0.20000000000000015</v>
      </c>
      <c r="I53" s="37">
        <f t="shared" si="19"/>
        <v>0.41066666666666962</v>
      </c>
      <c r="J53" s="37">
        <f t="shared" si="20"/>
        <v>0.17600000000000127</v>
      </c>
      <c r="K53" s="37">
        <f t="shared" si="21"/>
        <v>0.2</v>
      </c>
      <c r="L53" s="37">
        <f t="shared" si="22"/>
        <v>0.1</v>
      </c>
      <c r="M53" s="37">
        <f t="shared" si="23"/>
        <v>0.7</v>
      </c>
      <c r="N53" s="37">
        <f t="shared" si="24"/>
        <v>0.33333333333333282</v>
      </c>
      <c r="O53" s="37">
        <f t="shared" si="25"/>
        <v>0.24000000000000005</v>
      </c>
      <c r="P53" s="37">
        <f t="shared" si="26"/>
        <v>0.30000000000000004</v>
      </c>
      <c r="Q53" s="37">
        <f t="shared" si="27"/>
        <v>6.0000000000000012E-2</v>
      </c>
      <c r="R53" s="37">
        <f>+F53</f>
        <v>1</v>
      </c>
      <c r="S53" s="37">
        <f t="shared" si="29"/>
        <v>0.12000000000000008</v>
      </c>
      <c r="T53" s="37">
        <f t="shared" si="30"/>
        <v>8.0000000000000071E-2</v>
      </c>
      <c r="U53" s="9"/>
      <c r="V53" s="37">
        <f t="shared" si="31"/>
        <v>0.20000000000000007</v>
      </c>
      <c r="W53" s="37">
        <f t="shared" si="32"/>
        <v>0.50873333333333437</v>
      </c>
      <c r="X53" s="37">
        <f t="shared" si="33"/>
        <v>0.17600000000000127</v>
      </c>
      <c r="Y53" s="37">
        <f t="shared" si="34"/>
        <v>0.7</v>
      </c>
      <c r="Z53" s="37">
        <f t="shared" si="35"/>
        <v>0.33333333333333282</v>
      </c>
      <c r="AA53" s="37">
        <f t="shared" si="36"/>
        <v>7.200000000000005E-2</v>
      </c>
      <c r="AB53" s="37">
        <f t="shared" si="37"/>
        <v>1.9900666666666684</v>
      </c>
    </row>
    <row r="54" spans="1:28" x14ac:dyDescent="0.25">
      <c r="A54" s="22" t="s">
        <v>70</v>
      </c>
      <c r="B54" s="31">
        <v>0.86000000000000143</v>
      </c>
      <c r="C54" s="23">
        <v>1</v>
      </c>
      <c r="D54" s="31">
        <v>0.62222222222222168</v>
      </c>
      <c r="E54" s="23">
        <v>0.76666666666666672</v>
      </c>
      <c r="F54" s="31">
        <v>0.93333333333333335</v>
      </c>
      <c r="G54" s="24">
        <v>0.10000000000000014</v>
      </c>
      <c r="I54" s="37">
        <f t="shared" si="19"/>
        <v>0.60200000000000098</v>
      </c>
      <c r="J54" s="37">
        <f t="shared" si="20"/>
        <v>0.2580000000000004</v>
      </c>
      <c r="K54" s="37">
        <f t="shared" si="21"/>
        <v>0.2</v>
      </c>
      <c r="L54" s="37">
        <f t="shared" si="22"/>
        <v>0.1</v>
      </c>
      <c r="M54" s="37">
        <f t="shared" si="23"/>
        <v>0.7</v>
      </c>
      <c r="N54" s="37">
        <f t="shared" si="24"/>
        <v>0.62222222222222168</v>
      </c>
      <c r="O54" s="37">
        <f t="shared" si="25"/>
        <v>0.3066666666666667</v>
      </c>
      <c r="P54" s="37">
        <f t="shared" si="26"/>
        <v>0.38333333333333336</v>
      </c>
      <c r="Q54" s="37">
        <f t="shared" si="27"/>
        <v>7.6666666666666675E-2</v>
      </c>
      <c r="R54" s="37">
        <f t="shared" si="28"/>
        <v>0.93333333333333335</v>
      </c>
      <c r="S54" s="37">
        <f t="shared" si="29"/>
        <v>6.0000000000000081E-2</v>
      </c>
      <c r="T54" s="37">
        <f t="shared" si="30"/>
        <v>4.0000000000000063E-2</v>
      </c>
      <c r="U54" s="9"/>
      <c r="V54" s="37">
        <f t="shared" si="31"/>
        <v>0.22200000000000003</v>
      </c>
      <c r="W54" s="37">
        <f t="shared" si="32"/>
        <v>0.56820000000000026</v>
      </c>
      <c r="X54" s="37">
        <f t="shared" si="33"/>
        <v>0.2580000000000004</v>
      </c>
      <c r="Y54" s="37">
        <f t="shared" si="34"/>
        <v>0.7</v>
      </c>
      <c r="Z54" s="37">
        <f t="shared" si="35"/>
        <v>0.62222222222222168</v>
      </c>
      <c r="AA54" s="37">
        <f t="shared" si="36"/>
        <v>5.4666666666666711E-2</v>
      </c>
      <c r="AB54" s="37">
        <f t="shared" si="37"/>
        <v>2.4250888888888893</v>
      </c>
    </row>
    <row r="55" spans="1:28" x14ac:dyDescent="0.25">
      <c r="A55" s="22" t="s">
        <v>71</v>
      </c>
      <c r="B55" s="31">
        <v>0.41000000000000453</v>
      </c>
      <c r="C55" s="23">
        <v>1</v>
      </c>
      <c r="D55" s="31">
        <v>0.31111111111111062</v>
      </c>
      <c r="E55" s="23">
        <v>0.40000000000000013</v>
      </c>
      <c r="F55" s="31">
        <v>0.60000000000000009</v>
      </c>
      <c r="G55" s="24">
        <v>0.10000000000000014</v>
      </c>
      <c r="I55" s="37">
        <f t="shared" si="19"/>
        <v>0.28700000000000314</v>
      </c>
      <c r="J55" s="37">
        <f t="shared" si="20"/>
        <v>0.12300000000000136</v>
      </c>
      <c r="K55" s="37">
        <f t="shared" si="21"/>
        <v>0.2</v>
      </c>
      <c r="L55" s="37">
        <f t="shared" si="22"/>
        <v>0.1</v>
      </c>
      <c r="M55" s="37">
        <f t="shared" si="23"/>
        <v>0.7</v>
      </c>
      <c r="N55" s="37">
        <f t="shared" si="24"/>
        <v>0.31111111111111062</v>
      </c>
      <c r="O55" s="37">
        <f t="shared" si="25"/>
        <v>0.16000000000000006</v>
      </c>
      <c r="P55" s="37">
        <f t="shared" si="26"/>
        <v>0.20000000000000007</v>
      </c>
      <c r="Q55" s="37">
        <f t="shared" si="27"/>
        <v>4.0000000000000015E-2</v>
      </c>
      <c r="R55" s="37">
        <f t="shared" si="28"/>
        <v>0.60000000000000009</v>
      </c>
      <c r="S55" s="37">
        <f t="shared" si="29"/>
        <v>6.0000000000000081E-2</v>
      </c>
      <c r="T55" s="37">
        <f t="shared" si="30"/>
        <v>4.0000000000000063E-2</v>
      </c>
      <c r="U55" s="9"/>
      <c r="V55" s="37">
        <f t="shared" si="31"/>
        <v>0.13400000000000006</v>
      </c>
      <c r="W55" s="37">
        <f t="shared" si="32"/>
        <v>0.33045000000000113</v>
      </c>
      <c r="X55" s="37">
        <f t="shared" si="33"/>
        <v>0.12300000000000136</v>
      </c>
      <c r="Y55" s="37">
        <f t="shared" si="34"/>
        <v>0.7</v>
      </c>
      <c r="Z55" s="37">
        <f t="shared" si="35"/>
        <v>0.31111111111111062</v>
      </c>
      <c r="AA55" s="37">
        <f t="shared" si="36"/>
        <v>4.0000000000000049E-2</v>
      </c>
      <c r="AB55" s="37">
        <f t="shared" si="37"/>
        <v>1.6385611111111131</v>
      </c>
    </row>
    <row r="56" spans="1:28" x14ac:dyDescent="0.25">
      <c r="A56" s="22" t="s">
        <v>72</v>
      </c>
      <c r="B56" s="31">
        <v>0.5266666666666715</v>
      </c>
      <c r="C56" s="23">
        <v>1</v>
      </c>
      <c r="D56" s="31">
        <v>0.37777777777777721</v>
      </c>
      <c r="E56" s="23">
        <v>0.50000000000000011</v>
      </c>
      <c r="F56" s="31">
        <v>1</v>
      </c>
      <c r="G56" s="24">
        <v>0.10000000000000014</v>
      </c>
      <c r="I56" s="37">
        <f t="shared" si="19"/>
        <v>0.36866666666667003</v>
      </c>
      <c r="J56" s="37">
        <f t="shared" si="20"/>
        <v>0.15800000000000144</v>
      </c>
      <c r="K56" s="37">
        <f t="shared" si="21"/>
        <v>0.2</v>
      </c>
      <c r="L56" s="37">
        <f t="shared" si="22"/>
        <v>0.1</v>
      </c>
      <c r="M56" s="37">
        <f t="shared" si="23"/>
        <v>0.7</v>
      </c>
      <c r="N56" s="37">
        <f t="shared" si="24"/>
        <v>0.37777777777777721</v>
      </c>
      <c r="O56" s="37">
        <f t="shared" si="25"/>
        <v>0.20000000000000007</v>
      </c>
      <c r="P56" s="37">
        <f t="shared" si="26"/>
        <v>0.25000000000000006</v>
      </c>
      <c r="Q56" s="37">
        <f t="shared" si="27"/>
        <v>5.0000000000000017E-2</v>
      </c>
      <c r="R56" s="37">
        <f t="shared" si="28"/>
        <v>1</v>
      </c>
      <c r="S56" s="37">
        <f t="shared" si="29"/>
        <v>6.0000000000000081E-2</v>
      </c>
      <c r="T56" s="37">
        <f t="shared" si="30"/>
        <v>4.0000000000000063E-2</v>
      </c>
      <c r="U56" s="9"/>
      <c r="V56" s="37">
        <f t="shared" si="31"/>
        <v>0.15800000000000006</v>
      </c>
      <c r="W56" s="37">
        <f t="shared" si="32"/>
        <v>0.48653333333333448</v>
      </c>
      <c r="X56" s="37">
        <f t="shared" si="33"/>
        <v>0.15800000000000144</v>
      </c>
      <c r="Y56" s="37">
        <f t="shared" si="34"/>
        <v>0.7</v>
      </c>
      <c r="Z56" s="37">
        <f t="shared" si="35"/>
        <v>0.37777777777777721</v>
      </c>
      <c r="AA56" s="37">
        <f t="shared" si="36"/>
        <v>4.4000000000000046E-2</v>
      </c>
      <c r="AB56" s="37">
        <f t="shared" si="37"/>
        <v>1.9243111111111131</v>
      </c>
    </row>
    <row r="57" spans="1:28" x14ac:dyDescent="0.25">
      <c r="A57" s="22" t="s">
        <v>73</v>
      </c>
      <c r="B57" s="31">
        <v>1.5</v>
      </c>
      <c r="C57" s="23">
        <v>0.82666666666666555</v>
      </c>
      <c r="D57" s="31">
        <v>0.46666666666666601</v>
      </c>
      <c r="E57" s="23">
        <v>1</v>
      </c>
      <c r="F57" s="31">
        <v>1</v>
      </c>
      <c r="G57" s="24">
        <v>0.10000000000000014</v>
      </c>
      <c r="I57" s="37">
        <f t="shared" si="19"/>
        <v>1.0499999999999998</v>
      </c>
      <c r="J57" s="37">
        <f t="shared" si="20"/>
        <v>0.44999999999999996</v>
      </c>
      <c r="K57" s="37">
        <f t="shared" si="21"/>
        <v>0.16533333333333311</v>
      </c>
      <c r="L57" s="37">
        <f t="shared" si="22"/>
        <v>8.2666666666666555E-2</v>
      </c>
      <c r="M57" s="37">
        <f t="shared" si="23"/>
        <v>0.57866666666666589</v>
      </c>
      <c r="N57" s="37">
        <f t="shared" si="24"/>
        <v>0.46666666666666601</v>
      </c>
      <c r="O57" s="37">
        <f t="shared" si="25"/>
        <v>0.4</v>
      </c>
      <c r="P57" s="37">
        <f t="shared" si="26"/>
        <v>0.5</v>
      </c>
      <c r="Q57" s="37">
        <f t="shared" si="27"/>
        <v>0.1</v>
      </c>
      <c r="R57" s="37">
        <f t="shared" si="28"/>
        <v>1</v>
      </c>
      <c r="S57" s="37">
        <f t="shared" si="29"/>
        <v>6.0000000000000081E-2</v>
      </c>
      <c r="T57" s="37">
        <f t="shared" si="30"/>
        <v>4.0000000000000063E-2</v>
      </c>
      <c r="U57" s="9"/>
      <c r="V57" s="37">
        <f t="shared" si="31"/>
        <v>0.2745333333333333</v>
      </c>
      <c r="W57" s="37">
        <f t="shared" si="32"/>
        <v>0.75903333333333323</v>
      </c>
      <c r="X57" s="37">
        <f t="shared" si="33"/>
        <v>0.44999999999999996</v>
      </c>
      <c r="Y57" s="37">
        <f t="shared" si="34"/>
        <v>0.57866666666666589</v>
      </c>
      <c r="Z57" s="37">
        <f t="shared" si="35"/>
        <v>0.46666666666666601</v>
      </c>
      <c r="AA57" s="37">
        <f t="shared" si="36"/>
        <v>6.4000000000000043E-2</v>
      </c>
      <c r="AB57" s="37">
        <f t="shared" si="37"/>
        <v>2.5928999999999984</v>
      </c>
    </row>
    <row r="58" spans="1:28" x14ac:dyDescent="0.25">
      <c r="A58" s="22" t="s">
        <v>74</v>
      </c>
      <c r="B58" s="31">
        <v>0.34333333333333743</v>
      </c>
      <c r="C58" s="23">
        <v>0.71333333333333149</v>
      </c>
      <c r="D58" s="31">
        <v>0.13333333333333286</v>
      </c>
      <c r="E58" s="23">
        <v>0.36666666666666681</v>
      </c>
      <c r="F58" s="31">
        <v>0.20000000000000018</v>
      </c>
      <c r="G58" s="24">
        <v>0.10000000000000014</v>
      </c>
      <c r="I58" s="37">
        <f t="shared" si="19"/>
        <v>0.24033333333333617</v>
      </c>
      <c r="J58" s="37">
        <f t="shared" si="20"/>
        <v>0.10300000000000123</v>
      </c>
      <c r="K58" s="37">
        <f t="shared" si="21"/>
        <v>0.1426666666666663</v>
      </c>
      <c r="L58" s="37">
        <f t="shared" si="22"/>
        <v>7.1333333333333152E-2</v>
      </c>
      <c r="M58" s="37">
        <f t="shared" si="23"/>
        <v>0.49933333333333202</v>
      </c>
      <c r="N58" s="37">
        <f t="shared" si="24"/>
        <v>0.13333333333333286</v>
      </c>
      <c r="O58" s="37">
        <f t="shared" si="25"/>
        <v>0.14666666666666672</v>
      </c>
      <c r="P58" s="37">
        <f t="shared" si="26"/>
        <v>0.1833333333333334</v>
      </c>
      <c r="Q58" s="37">
        <f t="shared" si="27"/>
        <v>3.6666666666666681E-2</v>
      </c>
      <c r="R58" s="37">
        <f t="shared" si="28"/>
        <v>0.20000000000000018</v>
      </c>
      <c r="S58" s="37">
        <f t="shared" si="29"/>
        <v>6.0000000000000081E-2</v>
      </c>
      <c r="T58" s="37">
        <f t="shared" si="30"/>
        <v>4.0000000000000063E-2</v>
      </c>
      <c r="U58" s="9"/>
      <c r="V58" s="37">
        <f t="shared" si="31"/>
        <v>0.12026666666666669</v>
      </c>
      <c r="W58" s="37">
        <f t="shared" si="32"/>
        <v>0.18588333333333434</v>
      </c>
      <c r="X58" s="37">
        <f t="shared" si="33"/>
        <v>0.10300000000000123</v>
      </c>
      <c r="Y58" s="37">
        <f t="shared" si="34"/>
        <v>0.49933333333333202</v>
      </c>
      <c r="Z58" s="37">
        <f t="shared" si="35"/>
        <v>0.13333333333333286</v>
      </c>
      <c r="AA58" s="37">
        <f t="shared" si="36"/>
        <v>3.866666666666671E-2</v>
      </c>
      <c r="AB58" s="37">
        <f t="shared" si="37"/>
        <v>1.0804833333333337</v>
      </c>
    </row>
    <row r="59" spans="1:28" x14ac:dyDescent="0.25">
      <c r="A59" s="22" t="s">
        <v>75</v>
      </c>
      <c r="B59" s="31">
        <v>1.5</v>
      </c>
      <c r="C59" s="23">
        <v>1</v>
      </c>
      <c r="D59" s="31">
        <v>0.26666666666666622</v>
      </c>
      <c r="E59" s="23">
        <v>1</v>
      </c>
      <c r="F59" s="31">
        <v>1</v>
      </c>
      <c r="G59" s="24">
        <v>0.10000000000000014</v>
      </c>
      <c r="I59" s="37">
        <f t="shared" si="19"/>
        <v>1.0499999999999998</v>
      </c>
      <c r="J59" s="37">
        <f t="shared" si="20"/>
        <v>0.44999999999999996</v>
      </c>
      <c r="K59" s="37">
        <f t="shared" si="21"/>
        <v>0.2</v>
      </c>
      <c r="L59" s="37">
        <f t="shared" si="22"/>
        <v>0.1</v>
      </c>
      <c r="M59" s="37">
        <f t="shared" si="23"/>
        <v>0.7</v>
      </c>
      <c r="N59" s="37">
        <f t="shared" si="24"/>
        <v>0.26666666666666622</v>
      </c>
      <c r="O59" s="37">
        <f t="shared" si="25"/>
        <v>0.4</v>
      </c>
      <c r="P59" s="37">
        <f t="shared" si="26"/>
        <v>0.5</v>
      </c>
      <c r="Q59" s="37">
        <f t="shared" si="27"/>
        <v>0.1</v>
      </c>
      <c r="R59" s="37">
        <f t="shared" si="28"/>
        <v>1</v>
      </c>
      <c r="S59" s="37">
        <f t="shared" si="29"/>
        <v>6.0000000000000081E-2</v>
      </c>
      <c r="T59" s="37">
        <f t="shared" si="30"/>
        <v>4.0000000000000063E-2</v>
      </c>
      <c r="U59" s="9"/>
      <c r="V59" s="37">
        <f t="shared" si="31"/>
        <v>0.27800000000000002</v>
      </c>
      <c r="W59" s="37">
        <f t="shared" si="32"/>
        <v>0.76249999999999996</v>
      </c>
      <c r="X59" s="37">
        <f t="shared" si="33"/>
        <v>0.44999999999999996</v>
      </c>
      <c r="Y59" s="37">
        <f t="shared" si="34"/>
        <v>0.7</v>
      </c>
      <c r="Z59" s="37">
        <f t="shared" si="35"/>
        <v>0.26666666666666622</v>
      </c>
      <c r="AA59" s="37">
        <f t="shared" si="36"/>
        <v>6.4000000000000043E-2</v>
      </c>
      <c r="AB59" s="37">
        <f t="shared" si="37"/>
        <v>2.5211666666666663</v>
      </c>
    </row>
    <row r="60" spans="1:28" x14ac:dyDescent="0.25">
      <c r="A60" s="22" t="s">
        <v>76</v>
      </c>
      <c r="B60" s="31">
        <v>1.3</v>
      </c>
      <c r="C60" s="23">
        <v>0.89999999999999936</v>
      </c>
      <c r="D60" s="31">
        <v>0.7555555555555552</v>
      </c>
      <c r="E60" s="23">
        <v>0.9</v>
      </c>
      <c r="F60" s="31">
        <v>1</v>
      </c>
      <c r="G60" s="24">
        <v>1.3877787807814457E-16</v>
      </c>
      <c r="I60" s="37">
        <f t="shared" si="19"/>
        <v>0.90999999999999992</v>
      </c>
      <c r="J60" s="37">
        <f t="shared" si="20"/>
        <v>0.39</v>
      </c>
      <c r="K60" s="37">
        <f t="shared" si="21"/>
        <v>0.17999999999999988</v>
      </c>
      <c r="L60" s="37">
        <f t="shared" si="22"/>
        <v>8.9999999999999941E-2</v>
      </c>
      <c r="M60" s="37">
        <f t="shared" si="23"/>
        <v>0.62999999999999956</v>
      </c>
      <c r="N60" s="37">
        <f t="shared" si="24"/>
        <v>0.7555555555555552</v>
      </c>
      <c r="O60" s="37">
        <f t="shared" si="25"/>
        <v>0.36000000000000004</v>
      </c>
      <c r="P60" s="37">
        <f t="shared" si="26"/>
        <v>0.45</v>
      </c>
      <c r="Q60" s="37">
        <f t="shared" si="27"/>
        <v>9.0000000000000011E-2</v>
      </c>
      <c r="R60" s="37">
        <f t="shared" si="28"/>
        <v>1</v>
      </c>
      <c r="S60" s="37">
        <f t="shared" si="29"/>
        <v>8.3266726846886741E-17</v>
      </c>
      <c r="T60" s="37">
        <f t="shared" si="30"/>
        <v>5.5511151231257827E-17</v>
      </c>
      <c r="U60" s="9"/>
      <c r="V60" s="37">
        <f t="shared" si="31"/>
        <v>0.23400000000000004</v>
      </c>
      <c r="W60" s="37">
        <f t="shared" si="32"/>
        <v>0.70399999999999996</v>
      </c>
      <c r="X60" s="37">
        <f t="shared" si="33"/>
        <v>0.39</v>
      </c>
      <c r="Y60" s="37">
        <f t="shared" si="34"/>
        <v>0.62999999999999956</v>
      </c>
      <c r="Z60" s="37">
        <f t="shared" si="35"/>
        <v>0.7555555555555552</v>
      </c>
      <c r="AA60" s="37">
        <f t="shared" si="36"/>
        <v>3.6000000000000039E-2</v>
      </c>
      <c r="AB60" s="37">
        <f t="shared" si="37"/>
        <v>2.7495555555555544</v>
      </c>
    </row>
    <row r="61" spans="1:28" x14ac:dyDescent="0.25">
      <c r="A61" s="22" t="s">
        <v>77</v>
      </c>
      <c r="B61" s="31">
        <v>1.5</v>
      </c>
      <c r="C61" s="23">
        <v>0.87999999999999923</v>
      </c>
      <c r="D61" s="31">
        <v>0.19999999999999954</v>
      </c>
      <c r="E61" s="23">
        <v>0.96666666666666667</v>
      </c>
      <c r="F61" s="31">
        <v>0.40000000000000013</v>
      </c>
      <c r="G61" s="24">
        <v>0.10000000000000014</v>
      </c>
      <c r="I61" s="37">
        <f t="shared" si="19"/>
        <v>1.0499999999999998</v>
      </c>
      <c r="J61" s="37">
        <f t="shared" si="20"/>
        <v>0.44999999999999996</v>
      </c>
      <c r="K61" s="37">
        <f t="shared" si="21"/>
        <v>0.17599999999999985</v>
      </c>
      <c r="L61" s="37">
        <f t="shared" si="22"/>
        <v>8.7999999999999926E-2</v>
      </c>
      <c r="M61" s="37">
        <f t="shared" si="23"/>
        <v>0.61599999999999944</v>
      </c>
      <c r="N61" s="37">
        <f t="shared" si="24"/>
        <v>0.19999999999999954</v>
      </c>
      <c r="O61" s="37">
        <f t="shared" si="25"/>
        <v>0.38666666666666671</v>
      </c>
      <c r="P61" s="37">
        <f t="shared" si="26"/>
        <v>0.48333333333333334</v>
      </c>
      <c r="Q61" s="37">
        <f t="shared" si="27"/>
        <v>9.6666666666666679E-2</v>
      </c>
      <c r="R61" s="37">
        <f t="shared" si="28"/>
        <v>0.40000000000000013</v>
      </c>
      <c r="S61" s="37">
        <f t="shared" si="29"/>
        <v>6.0000000000000081E-2</v>
      </c>
      <c r="T61" s="37">
        <f t="shared" si="30"/>
        <v>4.0000000000000063E-2</v>
      </c>
      <c r="U61" s="9"/>
      <c r="V61" s="37">
        <f t="shared" si="31"/>
        <v>0.2676</v>
      </c>
      <c r="W61" s="37">
        <f t="shared" si="32"/>
        <v>0.5776</v>
      </c>
      <c r="X61" s="37">
        <f t="shared" si="33"/>
        <v>0.44999999999999996</v>
      </c>
      <c r="Y61" s="37">
        <f t="shared" si="34"/>
        <v>0.61599999999999944</v>
      </c>
      <c r="Z61" s="37">
        <f t="shared" si="35"/>
        <v>0.19999999999999954</v>
      </c>
      <c r="AA61" s="37">
        <f t="shared" si="36"/>
        <v>6.2666666666666718E-2</v>
      </c>
      <c r="AB61" s="37">
        <f t="shared" si="37"/>
        <v>2.1738666666666657</v>
      </c>
    </row>
    <row r="62" spans="1:28" x14ac:dyDescent="0.25">
      <c r="A62" s="22" t="s">
        <v>78</v>
      </c>
      <c r="B62" s="31">
        <v>1.3</v>
      </c>
      <c r="C62" s="23">
        <v>1</v>
      </c>
      <c r="D62" s="31">
        <v>0.48888888888888821</v>
      </c>
      <c r="E62" s="23">
        <v>0.96666666666666667</v>
      </c>
      <c r="F62" s="31">
        <v>0.53333333333333344</v>
      </c>
      <c r="G62" s="24">
        <v>0.10000000000000014</v>
      </c>
      <c r="I62" s="37">
        <f t="shared" si="19"/>
        <v>0.90999999999999992</v>
      </c>
      <c r="J62" s="37">
        <f t="shared" si="20"/>
        <v>0.39</v>
      </c>
      <c r="K62" s="37">
        <f t="shared" si="21"/>
        <v>0.2</v>
      </c>
      <c r="L62" s="37">
        <f t="shared" si="22"/>
        <v>0.1</v>
      </c>
      <c r="M62" s="37">
        <f t="shared" si="23"/>
        <v>0.7</v>
      </c>
      <c r="N62" s="37">
        <f t="shared" si="24"/>
        <v>0.48888888888888821</v>
      </c>
      <c r="O62" s="37">
        <f t="shared" si="25"/>
        <v>0.38666666666666671</v>
      </c>
      <c r="P62" s="37">
        <f t="shared" si="26"/>
        <v>0.48333333333333334</v>
      </c>
      <c r="Q62" s="37">
        <f t="shared" si="27"/>
        <v>9.6666666666666679E-2</v>
      </c>
      <c r="R62" s="37">
        <f t="shared" si="28"/>
        <v>0.53333333333333344</v>
      </c>
      <c r="S62" s="37">
        <f t="shared" si="29"/>
        <v>6.0000000000000081E-2</v>
      </c>
      <c r="T62" s="37">
        <f t="shared" si="30"/>
        <v>4.0000000000000063E-2</v>
      </c>
      <c r="U62" s="9"/>
      <c r="V62" s="37">
        <f t="shared" si="31"/>
        <v>0.27</v>
      </c>
      <c r="W62" s="37">
        <f t="shared" si="32"/>
        <v>0.57099999999999995</v>
      </c>
      <c r="X62" s="37">
        <f t="shared" si="33"/>
        <v>0.39</v>
      </c>
      <c r="Y62" s="37">
        <f t="shared" si="34"/>
        <v>0.7</v>
      </c>
      <c r="Z62" s="37">
        <f t="shared" si="35"/>
        <v>0.48888888888888821</v>
      </c>
      <c r="AA62" s="37">
        <f t="shared" si="36"/>
        <v>6.2666666666666718E-2</v>
      </c>
      <c r="AB62" s="37">
        <f t="shared" si="37"/>
        <v>2.482555555555555</v>
      </c>
    </row>
    <row r="63" spans="1:28" x14ac:dyDescent="0.25">
      <c r="A63" s="22" t="s">
        <v>79</v>
      </c>
      <c r="B63" s="31">
        <v>0.67666666666666997</v>
      </c>
      <c r="C63" s="23">
        <v>0.73333333333333162</v>
      </c>
      <c r="D63" s="31">
        <v>0.33333333333333282</v>
      </c>
      <c r="E63" s="23">
        <v>0.46666666666666679</v>
      </c>
      <c r="F63" s="31">
        <v>1</v>
      </c>
      <c r="G63" s="24">
        <v>0.10000000000000014</v>
      </c>
      <c r="I63" s="37">
        <f t="shared" si="19"/>
        <v>0.47366666666666896</v>
      </c>
      <c r="J63" s="37">
        <f t="shared" si="20"/>
        <v>0.20300000000000099</v>
      </c>
      <c r="K63" s="37">
        <f t="shared" si="21"/>
        <v>0.14666666666666633</v>
      </c>
      <c r="L63" s="37">
        <f t="shared" si="22"/>
        <v>7.3333333333333167E-2</v>
      </c>
      <c r="M63" s="37">
        <f t="shared" si="23"/>
        <v>0.51333333333333209</v>
      </c>
      <c r="N63" s="37">
        <f t="shared" si="24"/>
        <v>0.33333333333333282</v>
      </c>
      <c r="O63" s="37">
        <f t="shared" si="25"/>
        <v>0.18666666666666673</v>
      </c>
      <c r="P63" s="37">
        <f t="shared" si="26"/>
        <v>0.23333333333333339</v>
      </c>
      <c r="Q63" s="37">
        <f t="shared" si="27"/>
        <v>4.6666666666666683E-2</v>
      </c>
      <c r="R63" s="37">
        <f t="shared" si="28"/>
        <v>1</v>
      </c>
      <c r="S63" s="37">
        <f t="shared" si="29"/>
        <v>6.0000000000000081E-2</v>
      </c>
      <c r="T63" s="37">
        <f t="shared" si="30"/>
        <v>4.0000000000000063E-2</v>
      </c>
      <c r="U63" s="9"/>
      <c r="V63" s="37">
        <f t="shared" si="31"/>
        <v>0.14466666666666667</v>
      </c>
      <c r="W63" s="37">
        <f t="shared" si="32"/>
        <v>0.51545000000000074</v>
      </c>
      <c r="X63" s="37">
        <f t="shared" si="33"/>
        <v>0.20300000000000099</v>
      </c>
      <c r="Y63" s="37">
        <f t="shared" si="34"/>
        <v>0.51333333333333209</v>
      </c>
      <c r="Z63" s="37">
        <f t="shared" si="35"/>
        <v>0.33333333333333282</v>
      </c>
      <c r="AA63" s="37">
        <f t="shared" si="36"/>
        <v>4.2666666666666714E-2</v>
      </c>
      <c r="AB63" s="37">
        <f t="shared" si="37"/>
        <v>1.7524499999999998</v>
      </c>
    </row>
    <row r="64" spans="1:28" x14ac:dyDescent="0.25">
      <c r="A64" s="22" t="s">
        <v>80</v>
      </c>
      <c r="B64" s="31">
        <v>0.63000000000000378</v>
      </c>
      <c r="C64" s="23">
        <v>1</v>
      </c>
      <c r="D64" s="31">
        <v>0.37777777777777721</v>
      </c>
      <c r="E64" s="23">
        <v>0.33339999999999997</v>
      </c>
      <c r="F64" s="31">
        <v>0.73333333333333339</v>
      </c>
      <c r="G64" s="24">
        <v>0.20000000000000015</v>
      </c>
      <c r="I64" s="37">
        <f t="shared" si="19"/>
        <v>0.44100000000000261</v>
      </c>
      <c r="J64" s="37">
        <f t="shared" si="20"/>
        <v>0.18900000000000114</v>
      </c>
      <c r="K64" s="37">
        <f t="shared" si="21"/>
        <v>0.2</v>
      </c>
      <c r="L64" s="37">
        <f t="shared" si="22"/>
        <v>0.1</v>
      </c>
      <c r="M64" s="37">
        <f t="shared" si="23"/>
        <v>0.7</v>
      </c>
      <c r="N64" s="37">
        <f t="shared" si="24"/>
        <v>0.37777777777777721</v>
      </c>
      <c r="O64" s="37">
        <f t="shared" si="25"/>
        <v>0.13336000000000001</v>
      </c>
      <c r="P64" s="37">
        <f t="shared" si="26"/>
        <v>0.16669999999999999</v>
      </c>
      <c r="Q64" s="37">
        <f t="shared" si="27"/>
        <v>3.3340000000000002E-2</v>
      </c>
      <c r="R64" s="37">
        <f t="shared" si="28"/>
        <v>0.73333333333333339</v>
      </c>
      <c r="S64" s="37">
        <f t="shared" si="29"/>
        <v>0.12000000000000008</v>
      </c>
      <c r="T64" s="37">
        <f t="shared" si="30"/>
        <v>8.0000000000000071E-2</v>
      </c>
      <c r="U64" s="9"/>
      <c r="V64" s="37">
        <f t="shared" si="31"/>
        <v>0.13601600000000003</v>
      </c>
      <c r="W64" s="37">
        <f t="shared" si="32"/>
        <v>0.41935500000000092</v>
      </c>
      <c r="X64" s="37">
        <f t="shared" si="33"/>
        <v>0.18900000000000114</v>
      </c>
      <c r="Y64" s="37">
        <f t="shared" si="34"/>
        <v>0.7</v>
      </c>
      <c r="Z64" s="37">
        <f t="shared" si="35"/>
        <v>0.37777777777777721</v>
      </c>
      <c r="AA64" s="37">
        <f t="shared" si="36"/>
        <v>6.1336000000000043E-2</v>
      </c>
      <c r="AB64" s="37">
        <f t="shared" si="37"/>
        <v>1.8834847777777795</v>
      </c>
    </row>
    <row r="65" spans="1:28" x14ac:dyDescent="0.25">
      <c r="A65" s="22" t="s">
        <v>81</v>
      </c>
      <c r="B65" s="31">
        <v>0.9933333333333334</v>
      </c>
      <c r="C65" s="23">
        <v>0.91999999999999948</v>
      </c>
      <c r="D65" s="31">
        <v>0.33333333333333282</v>
      </c>
      <c r="E65" s="23">
        <v>0.66666666666666674</v>
      </c>
      <c r="F65" s="31">
        <v>1</v>
      </c>
      <c r="G65" s="24">
        <v>1.3877787807814457E-16</v>
      </c>
      <c r="I65" s="37">
        <f t="shared" si="19"/>
        <v>0.69533333333333336</v>
      </c>
      <c r="J65" s="37">
        <f t="shared" si="20"/>
        <v>0.29799999999999999</v>
      </c>
      <c r="K65" s="37">
        <f t="shared" si="21"/>
        <v>0.18399999999999991</v>
      </c>
      <c r="L65" s="37">
        <f t="shared" si="22"/>
        <v>9.1999999999999957E-2</v>
      </c>
      <c r="M65" s="37">
        <f t="shared" si="23"/>
        <v>0.64399999999999957</v>
      </c>
      <c r="N65" s="37">
        <f t="shared" si="24"/>
        <v>0.33333333333333282</v>
      </c>
      <c r="O65" s="37">
        <f t="shared" si="25"/>
        <v>0.26666666666666672</v>
      </c>
      <c r="P65" s="37">
        <f t="shared" si="26"/>
        <v>0.33333333333333337</v>
      </c>
      <c r="Q65" s="37">
        <f t="shared" si="27"/>
        <v>6.666666666666668E-2</v>
      </c>
      <c r="R65" s="37">
        <f t="shared" si="28"/>
        <v>1</v>
      </c>
      <c r="S65" s="37">
        <f t="shared" si="29"/>
        <v>8.3266726846886741E-17</v>
      </c>
      <c r="T65" s="37">
        <f t="shared" si="30"/>
        <v>5.5511151231257827E-17</v>
      </c>
      <c r="U65" s="9"/>
      <c r="V65" s="37">
        <f t="shared" si="31"/>
        <v>0.17840000000000006</v>
      </c>
      <c r="W65" s="37">
        <f t="shared" si="32"/>
        <v>0.61176666666666657</v>
      </c>
      <c r="X65" s="37">
        <f t="shared" si="33"/>
        <v>0.29799999999999999</v>
      </c>
      <c r="Y65" s="37">
        <f t="shared" si="34"/>
        <v>0.64399999999999957</v>
      </c>
      <c r="Z65" s="37">
        <f t="shared" si="35"/>
        <v>0.33333333333333282</v>
      </c>
      <c r="AA65" s="37">
        <f t="shared" si="36"/>
        <v>2.6666666666666707E-2</v>
      </c>
      <c r="AB65" s="37">
        <f t="shared" si="37"/>
        <v>2.0921666666666661</v>
      </c>
    </row>
    <row r="66" spans="1:28" x14ac:dyDescent="0.25">
      <c r="A66" s="22" t="s">
        <v>82</v>
      </c>
      <c r="B66" s="31">
        <v>0.37666666666667098</v>
      </c>
      <c r="C66" s="23">
        <v>1</v>
      </c>
      <c r="D66" s="31">
        <v>0.22222222222222177</v>
      </c>
      <c r="E66" s="23">
        <v>0.43333333333333346</v>
      </c>
      <c r="F66" s="31">
        <v>0.33333333333333348</v>
      </c>
      <c r="G66" s="24">
        <v>0.10000000000000014</v>
      </c>
      <c r="I66" s="37">
        <f t="shared" si="19"/>
        <v>0.26366666666666966</v>
      </c>
      <c r="J66" s="37">
        <f t="shared" si="20"/>
        <v>0.11300000000000129</v>
      </c>
      <c r="K66" s="37">
        <f t="shared" si="21"/>
        <v>0.2</v>
      </c>
      <c r="L66" s="37">
        <f t="shared" si="22"/>
        <v>0.1</v>
      </c>
      <c r="M66" s="37">
        <f t="shared" si="23"/>
        <v>0.7</v>
      </c>
      <c r="N66" s="37">
        <f t="shared" si="24"/>
        <v>0.22222222222222177</v>
      </c>
      <c r="O66" s="37">
        <f t="shared" si="25"/>
        <v>0.17333333333333339</v>
      </c>
      <c r="P66" s="37">
        <f t="shared" si="26"/>
        <v>0.21666666666666673</v>
      </c>
      <c r="Q66" s="37">
        <f t="shared" si="27"/>
        <v>4.3333333333333349E-2</v>
      </c>
      <c r="R66" s="37">
        <f t="shared" si="28"/>
        <v>0.33333333333333348</v>
      </c>
      <c r="S66" s="37">
        <f t="shared" si="29"/>
        <v>6.0000000000000081E-2</v>
      </c>
      <c r="T66" s="37">
        <f t="shared" si="30"/>
        <v>4.0000000000000063E-2</v>
      </c>
      <c r="U66" s="9"/>
      <c r="V66" s="37">
        <f t="shared" si="31"/>
        <v>0.14200000000000007</v>
      </c>
      <c r="W66" s="37">
        <f t="shared" si="32"/>
        <v>0.24478333333333441</v>
      </c>
      <c r="X66" s="37">
        <f t="shared" si="33"/>
        <v>0.11300000000000129</v>
      </c>
      <c r="Y66" s="37">
        <f t="shared" si="34"/>
        <v>0.7</v>
      </c>
      <c r="Z66" s="37">
        <f t="shared" si="35"/>
        <v>0.22222222222222177</v>
      </c>
      <c r="AA66" s="37">
        <f t="shared" si="36"/>
        <v>4.1333333333333375E-2</v>
      </c>
      <c r="AB66" s="37">
        <f t="shared" si="37"/>
        <v>1.463338888888891</v>
      </c>
    </row>
    <row r="67" spans="1:28" x14ac:dyDescent="0.25">
      <c r="A67" s="22" t="s">
        <v>83</v>
      </c>
      <c r="B67" s="31">
        <v>0.83333333333333504</v>
      </c>
      <c r="C67" s="23">
        <v>1</v>
      </c>
      <c r="D67" s="31">
        <v>0.24444444444444399</v>
      </c>
      <c r="E67" s="23">
        <v>0.70000000000000007</v>
      </c>
      <c r="F67" s="31">
        <v>0.8666666666666667</v>
      </c>
      <c r="G67" s="24">
        <v>0.10000000000000014</v>
      </c>
      <c r="I67" s="37">
        <f t="shared" si="19"/>
        <v>0.58333333333333448</v>
      </c>
      <c r="J67" s="37">
        <f t="shared" si="20"/>
        <v>0.2500000000000005</v>
      </c>
      <c r="K67" s="37">
        <f t="shared" si="21"/>
        <v>0.2</v>
      </c>
      <c r="L67" s="37">
        <f t="shared" si="22"/>
        <v>0.1</v>
      </c>
      <c r="M67" s="37">
        <f t="shared" si="23"/>
        <v>0.7</v>
      </c>
      <c r="N67" s="37">
        <f t="shared" si="24"/>
        <v>0.24444444444444399</v>
      </c>
      <c r="O67" s="37">
        <f t="shared" si="25"/>
        <v>0.28000000000000003</v>
      </c>
      <c r="P67" s="37">
        <f t="shared" si="26"/>
        <v>0.35000000000000003</v>
      </c>
      <c r="Q67" s="37">
        <f t="shared" si="27"/>
        <v>7.0000000000000007E-2</v>
      </c>
      <c r="R67" s="37">
        <f t="shared" si="28"/>
        <v>0.8666666666666667</v>
      </c>
      <c r="S67" s="37">
        <f t="shared" si="29"/>
        <v>6.0000000000000081E-2</v>
      </c>
      <c r="T67" s="37">
        <f t="shared" si="30"/>
        <v>4.0000000000000063E-2</v>
      </c>
      <c r="U67" s="9"/>
      <c r="V67" s="37">
        <f t="shared" si="31"/>
        <v>0.20600000000000002</v>
      </c>
      <c r="W67" s="37">
        <f t="shared" si="32"/>
        <v>0.53666666666666707</v>
      </c>
      <c r="X67" s="37">
        <f t="shared" si="33"/>
        <v>0.2500000000000005</v>
      </c>
      <c r="Y67" s="37">
        <f t="shared" si="34"/>
        <v>0.7</v>
      </c>
      <c r="Z67" s="37">
        <f t="shared" si="35"/>
        <v>0.24444444444444399</v>
      </c>
      <c r="AA67" s="37">
        <f t="shared" si="36"/>
        <v>5.2000000000000046E-2</v>
      </c>
      <c r="AB67" s="37">
        <f t="shared" si="37"/>
        <v>1.9891111111111115</v>
      </c>
    </row>
    <row r="68" spans="1:28" x14ac:dyDescent="0.25">
      <c r="A68" s="22" t="s">
        <v>84</v>
      </c>
      <c r="B68" s="31">
        <v>0.5366666666666714</v>
      </c>
      <c r="C68" s="23">
        <v>1</v>
      </c>
      <c r="D68" s="31">
        <v>0.35555555555555501</v>
      </c>
      <c r="E68" s="23">
        <v>0.46666666666666679</v>
      </c>
      <c r="F68" s="31">
        <v>0.26666666666666683</v>
      </c>
      <c r="G68" s="24">
        <v>0.10000000000000014</v>
      </c>
      <c r="I68" s="37">
        <f t="shared" si="19"/>
        <v>0.37566666666666998</v>
      </c>
      <c r="J68" s="37">
        <f t="shared" si="20"/>
        <v>0.16100000000000142</v>
      </c>
      <c r="K68" s="37">
        <f t="shared" si="21"/>
        <v>0.2</v>
      </c>
      <c r="L68" s="37">
        <f t="shared" si="22"/>
        <v>0.1</v>
      </c>
      <c r="M68" s="37">
        <f t="shared" si="23"/>
        <v>0.7</v>
      </c>
      <c r="N68" s="37">
        <f t="shared" si="24"/>
        <v>0.35555555555555501</v>
      </c>
      <c r="O68" s="37">
        <f t="shared" si="25"/>
        <v>0.18666666666666673</v>
      </c>
      <c r="P68" s="37">
        <f t="shared" si="26"/>
        <v>0.23333333333333339</v>
      </c>
      <c r="Q68" s="37">
        <f t="shared" si="27"/>
        <v>4.6666666666666683E-2</v>
      </c>
      <c r="R68" s="37">
        <f t="shared" si="28"/>
        <v>0.26666666666666683</v>
      </c>
      <c r="S68" s="37">
        <f t="shared" si="29"/>
        <v>6.0000000000000081E-2</v>
      </c>
      <c r="T68" s="37">
        <f t="shared" si="30"/>
        <v>4.0000000000000063E-2</v>
      </c>
      <c r="U68" s="9"/>
      <c r="V68" s="37">
        <f t="shared" si="31"/>
        <v>0.15000000000000005</v>
      </c>
      <c r="W68" s="37">
        <f t="shared" si="32"/>
        <v>0.26648333333333452</v>
      </c>
      <c r="X68" s="37">
        <f t="shared" si="33"/>
        <v>0.16100000000000142</v>
      </c>
      <c r="Y68" s="37">
        <f t="shared" si="34"/>
        <v>0.7</v>
      </c>
      <c r="Z68" s="37">
        <f t="shared" si="35"/>
        <v>0.35555555555555501</v>
      </c>
      <c r="AA68" s="37">
        <f t="shared" si="36"/>
        <v>4.2666666666666714E-2</v>
      </c>
      <c r="AB68" s="37">
        <f t="shared" si="37"/>
        <v>1.6757055555555576</v>
      </c>
    </row>
    <row r="69" spans="1:28" x14ac:dyDescent="0.25">
      <c r="A69" s="22" t="s">
        <v>85</v>
      </c>
      <c r="B69" s="31">
        <v>0.59666666666667079</v>
      </c>
      <c r="C69" s="23">
        <v>1</v>
      </c>
      <c r="D69" s="31">
        <v>0.19999999999999954</v>
      </c>
      <c r="E69" s="23">
        <v>0.63333333333333341</v>
      </c>
      <c r="F69" s="31">
        <v>0.53333333333333344</v>
      </c>
      <c r="G69" s="24">
        <v>0.10000000000000014</v>
      </c>
      <c r="I69" s="37">
        <f t="shared" si="19"/>
        <v>0.41766666666666952</v>
      </c>
      <c r="J69" s="37">
        <f t="shared" si="20"/>
        <v>0.17900000000000124</v>
      </c>
      <c r="K69" s="37">
        <f t="shared" si="21"/>
        <v>0.2</v>
      </c>
      <c r="L69" s="37">
        <f t="shared" si="22"/>
        <v>0.1</v>
      </c>
      <c r="M69" s="37">
        <f t="shared" si="23"/>
        <v>0.7</v>
      </c>
      <c r="N69" s="37">
        <f t="shared" si="24"/>
        <v>0.19999999999999954</v>
      </c>
      <c r="O69" s="37">
        <f t="shared" si="25"/>
        <v>0.25333333333333335</v>
      </c>
      <c r="P69" s="37">
        <f t="shared" si="26"/>
        <v>0.31666666666666671</v>
      </c>
      <c r="Q69" s="37">
        <f t="shared" si="27"/>
        <v>6.3333333333333339E-2</v>
      </c>
      <c r="R69" s="37">
        <f t="shared" si="28"/>
        <v>0.53333333333333344</v>
      </c>
      <c r="S69" s="37">
        <f t="shared" si="29"/>
        <v>6.0000000000000081E-2</v>
      </c>
      <c r="T69" s="37">
        <f t="shared" si="30"/>
        <v>4.0000000000000063E-2</v>
      </c>
      <c r="U69" s="9"/>
      <c r="V69" s="37">
        <f t="shared" si="31"/>
        <v>0.19</v>
      </c>
      <c r="W69" s="37">
        <f t="shared" si="32"/>
        <v>0.37368333333333437</v>
      </c>
      <c r="X69" s="37">
        <f t="shared" si="33"/>
        <v>0.17900000000000124</v>
      </c>
      <c r="Y69" s="37">
        <f t="shared" si="34"/>
        <v>0.7</v>
      </c>
      <c r="Z69" s="37">
        <f t="shared" si="35"/>
        <v>0.19999999999999954</v>
      </c>
      <c r="AA69" s="37">
        <f t="shared" si="36"/>
        <v>4.9333333333333375E-2</v>
      </c>
      <c r="AB69" s="37">
        <f t="shared" si="37"/>
        <v>1.6920166666666687</v>
      </c>
    </row>
    <row r="70" spans="1:28" x14ac:dyDescent="0.25">
      <c r="A70" s="22" t="s">
        <v>86</v>
      </c>
      <c r="B70" s="31">
        <v>0.73666666666666936</v>
      </c>
      <c r="C70" s="23">
        <v>1</v>
      </c>
      <c r="D70" s="31">
        <v>0.24444444444444399</v>
      </c>
      <c r="E70" s="23">
        <v>0.53333333333333344</v>
      </c>
      <c r="F70" s="31">
        <v>1</v>
      </c>
      <c r="G70" s="24">
        <v>0.20000000000000015</v>
      </c>
      <c r="I70" s="37">
        <f t="shared" si="19"/>
        <v>0.51566666666666849</v>
      </c>
      <c r="J70" s="37">
        <f t="shared" si="20"/>
        <v>0.22100000000000081</v>
      </c>
      <c r="K70" s="37">
        <f t="shared" si="21"/>
        <v>0.2</v>
      </c>
      <c r="L70" s="37">
        <f t="shared" si="22"/>
        <v>0.1</v>
      </c>
      <c r="M70" s="37">
        <f t="shared" si="23"/>
        <v>0.7</v>
      </c>
      <c r="N70" s="37">
        <f t="shared" si="24"/>
        <v>0.24444444444444399</v>
      </c>
      <c r="O70" s="37">
        <f t="shared" si="25"/>
        <v>0.21333333333333337</v>
      </c>
      <c r="P70" s="37">
        <f t="shared" si="26"/>
        <v>0.26666666666666672</v>
      </c>
      <c r="Q70" s="37">
        <f t="shared" si="27"/>
        <v>5.3333333333333344E-2</v>
      </c>
      <c r="R70" s="37">
        <f t="shared" si="28"/>
        <v>1</v>
      </c>
      <c r="S70" s="37">
        <f t="shared" si="29"/>
        <v>0.12000000000000008</v>
      </c>
      <c r="T70" s="37">
        <f t="shared" si="30"/>
        <v>8.0000000000000071E-2</v>
      </c>
      <c r="U70" s="9"/>
      <c r="V70" s="37">
        <f t="shared" si="31"/>
        <v>0.18400000000000005</v>
      </c>
      <c r="W70" s="37">
        <f t="shared" si="32"/>
        <v>0.54048333333333398</v>
      </c>
      <c r="X70" s="37">
        <f t="shared" si="33"/>
        <v>0.22100000000000081</v>
      </c>
      <c r="Y70" s="37">
        <f t="shared" si="34"/>
        <v>0.7</v>
      </c>
      <c r="Z70" s="37">
        <f t="shared" si="35"/>
        <v>0.24444444444444399</v>
      </c>
      <c r="AA70" s="37">
        <f t="shared" si="36"/>
        <v>6.9333333333333386E-2</v>
      </c>
      <c r="AB70" s="37">
        <f t="shared" si="37"/>
        <v>1.9592611111111122</v>
      </c>
    </row>
    <row r="71" spans="1:28" x14ac:dyDescent="0.25">
      <c r="A71" s="22" t="s">
        <v>87</v>
      </c>
      <c r="B71" s="31">
        <v>0.69000000000000317</v>
      </c>
      <c r="C71" s="23">
        <v>1</v>
      </c>
      <c r="D71" s="31">
        <v>0.22222222222222177</v>
      </c>
      <c r="E71" s="23">
        <v>0.53333333333333344</v>
      </c>
      <c r="F71" s="31">
        <v>0.40000000000000013</v>
      </c>
      <c r="G71" s="24">
        <v>0.20000000000000015</v>
      </c>
      <c r="I71" s="37">
        <f t="shared" si="19"/>
        <v>0.48300000000000221</v>
      </c>
      <c r="J71" s="37">
        <f t="shared" si="20"/>
        <v>0.20700000000000093</v>
      </c>
      <c r="K71" s="37">
        <f t="shared" si="21"/>
        <v>0.2</v>
      </c>
      <c r="L71" s="37">
        <f t="shared" si="22"/>
        <v>0.1</v>
      </c>
      <c r="M71" s="37">
        <f t="shared" si="23"/>
        <v>0.7</v>
      </c>
      <c r="N71" s="37">
        <f t="shared" si="24"/>
        <v>0.22222222222222177</v>
      </c>
      <c r="O71" s="37">
        <f t="shared" si="25"/>
        <v>0.21333333333333337</v>
      </c>
      <c r="P71" s="37">
        <f t="shared" si="26"/>
        <v>0.26666666666666672</v>
      </c>
      <c r="Q71" s="37">
        <f t="shared" si="27"/>
        <v>5.3333333333333344E-2</v>
      </c>
      <c r="R71" s="37">
        <f t="shared" si="28"/>
        <v>0.40000000000000013</v>
      </c>
      <c r="S71" s="37">
        <f t="shared" si="29"/>
        <v>0.12000000000000008</v>
      </c>
      <c r="T71" s="37">
        <f t="shared" si="30"/>
        <v>8.0000000000000071E-2</v>
      </c>
      <c r="U71" s="9"/>
      <c r="V71" s="37">
        <f t="shared" si="31"/>
        <v>0.18400000000000005</v>
      </c>
      <c r="W71" s="37">
        <f t="shared" si="32"/>
        <v>0.3490500000000008</v>
      </c>
      <c r="X71" s="37">
        <f t="shared" si="33"/>
        <v>0.20700000000000093</v>
      </c>
      <c r="Y71" s="37">
        <f t="shared" si="34"/>
        <v>0.7</v>
      </c>
      <c r="Z71" s="37">
        <f t="shared" si="35"/>
        <v>0.22222222222222177</v>
      </c>
      <c r="AA71" s="37">
        <f t="shared" si="36"/>
        <v>6.9333333333333386E-2</v>
      </c>
      <c r="AB71" s="37">
        <f t="shared" si="37"/>
        <v>1.731605555555557</v>
      </c>
    </row>
    <row r="72" spans="1:28" x14ac:dyDescent="0.25">
      <c r="A72" s="22" t="s">
        <v>88</v>
      </c>
      <c r="B72" s="31">
        <v>0.60333333333333738</v>
      </c>
      <c r="C72" s="23">
        <v>0.97333333333333316</v>
      </c>
      <c r="D72" s="31">
        <v>0.24444444444444399</v>
      </c>
      <c r="E72" s="23">
        <v>0.40000000000000013</v>
      </c>
      <c r="F72" s="31">
        <v>0.40000000000000013</v>
      </c>
      <c r="G72" s="24">
        <v>0.10000000000000014</v>
      </c>
      <c r="I72" s="37">
        <f t="shared" si="19"/>
        <v>0.42233333333333617</v>
      </c>
      <c r="J72" s="37">
        <f t="shared" si="20"/>
        <v>0.18100000000000122</v>
      </c>
      <c r="K72" s="37">
        <f t="shared" si="21"/>
        <v>0.19466666666666665</v>
      </c>
      <c r="L72" s="37">
        <f t="shared" si="22"/>
        <v>9.7333333333333327E-2</v>
      </c>
      <c r="M72" s="37">
        <f t="shared" si="23"/>
        <v>0.68133333333333312</v>
      </c>
      <c r="N72" s="37">
        <f t="shared" si="24"/>
        <v>0.24444444444444399</v>
      </c>
      <c r="O72" s="37">
        <f t="shared" si="25"/>
        <v>0.16000000000000006</v>
      </c>
      <c r="P72" s="37">
        <f t="shared" si="26"/>
        <v>0.20000000000000007</v>
      </c>
      <c r="Q72" s="37">
        <f t="shared" si="27"/>
        <v>4.0000000000000015E-2</v>
      </c>
      <c r="R72" s="37">
        <f t="shared" si="28"/>
        <v>0.40000000000000013</v>
      </c>
      <c r="S72" s="37">
        <f t="shared" si="29"/>
        <v>6.0000000000000081E-2</v>
      </c>
      <c r="T72" s="37">
        <f t="shared" si="30"/>
        <v>4.0000000000000063E-2</v>
      </c>
      <c r="U72" s="9"/>
      <c r="V72" s="37">
        <f t="shared" si="31"/>
        <v>0.13346666666666671</v>
      </c>
      <c r="W72" s="37">
        <f t="shared" si="32"/>
        <v>0.31728333333333436</v>
      </c>
      <c r="X72" s="37">
        <f t="shared" si="33"/>
        <v>0.18100000000000122</v>
      </c>
      <c r="Y72" s="37">
        <f t="shared" si="34"/>
        <v>0.68133333333333312</v>
      </c>
      <c r="Z72" s="37">
        <f t="shared" si="35"/>
        <v>0.24444444444444399</v>
      </c>
      <c r="AA72" s="37">
        <f t="shared" si="36"/>
        <v>4.0000000000000049E-2</v>
      </c>
      <c r="AB72" s="37">
        <f t="shared" si="37"/>
        <v>1.5975277777777794</v>
      </c>
    </row>
    <row r="73" spans="1:28" x14ac:dyDescent="0.25">
      <c r="A73" s="22" t="s">
        <v>89</v>
      </c>
      <c r="B73" s="31">
        <v>0.59000000000000419</v>
      </c>
      <c r="C73" s="23">
        <v>0.76666666666666516</v>
      </c>
      <c r="D73" s="31">
        <v>0.22222222222222177</v>
      </c>
      <c r="E73" s="23">
        <v>0.46666666666666679</v>
      </c>
      <c r="F73" s="31">
        <v>1</v>
      </c>
      <c r="G73" s="24">
        <v>1.3877787807814457E-16</v>
      </c>
      <c r="I73" s="37">
        <f t="shared" si="19"/>
        <v>0.41300000000000292</v>
      </c>
      <c r="J73" s="37">
        <f t="shared" si="20"/>
        <v>0.17700000000000124</v>
      </c>
      <c r="K73" s="37">
        <f t="shared" si="21"/>
        <v>0.15333333333333304</v>
      </c>
      <c r="L73" s="37">
        <f t="shared" si="22"/>
        <v>7.6666666666666522E-2</v>
      </c>
      <c r="M73" s="37">
        <f t="shared" si="23"/>
        <v>0.53666666666666563</v>
      </c>
      <c r="N73" s="37">
        <f t="shared" si="24"/>
        <v>0.22222222222222177</v>
      </c>
      <c r="O73" s="37">
        <f t="shared" si="25"/>
        <v>0.18666666666666673</v>
      </c>
      <c r="P73" s="37">
        <f t="shared" si="26"/>
        <v>0.23333333333333339</v>
      </c>
      <c r="Q73" s="37">
        <f t="shared" si="27"/>
        <v>4.6666666666666683E-2</v>
      </c>
      <c r="R73" s="37">
        <f t="shared" si="28"/>
        <v>1</v>
      </c>
      <c r="S73" s="37">
        <f t="shared" si="29"/>
        <v>8.3266726846886741E-17</v>
      </c>
      <c r="T73" s="37">
        <f t="shared" si="30"/>
        <v>5.5511151231257827E-17</v>
      </c>
      <c r="U73" s="9"/>
      <c r="V73" s="37">
        <f t="shared" si="31"/>
        <v>0.12733333333333335</v>
      </c>
      <c r="W73" s="37">
        <f t="shared" si="32"/>
        <v>0.49488333333333434</v>
      </c>
      <c r="X73" s="37">
        <f t="shared" si="33"/>
        <v>0.17700000000000124</v>
      </c>
      <c r="Y73" s="37">
        <f t="shared" si="34"/>
        <v>0.53666666666666563</v>
      </c>
      <c r="Z73" s="37">
        <f t="shared" si="35"/>
        <v>0.22222222222222177</v>
      </c>
      <c r="AA73" s="37">
        <f t="shared" si="36"/>
        <v>1.866666666666671E-2</v>
      </c>
      <c r="AB73" s="37">
        <f t="shared" si="37"/>
        <v>1.5767722222222231</v>
      </c>
    </row>
    <row r="74" spans="1:28" x14ac:dyDescent="0.25">
      <c r="A74" s="22" t="s">
        <v>90</v>
      </c>
      <c r="B74" s="31">
        <v>0.88333333333333452</v>
      </c>
      <c r="C74" s="23">
        <v>1</v>
      </c>
      <c r="D74" s="31">
        <v>0.37777777777777721</v>
      </c>
      <c r="E74" s="23">
        <v>0.56666666666666676</v>
      </c>
      <c r="F74" s="31">
        <v>1</v>
      </c>
      <c r="G74" s="24">
        <v>0.20000000000000015</v>
      </c>
      <c r="I74" s="37">
        <f t="shared" si="19"/>
        <v>0.61833333333333418</v>
      </c>
      <c r="J74" s="37">
        <f t="shared" si="20"/>
        <v>0.26500000000000035</v>
      </c>
      <c r="K74" s="37">
        <f t="shared" si="21"/>
        <v>0.2</v>
      </c>
      <c r="L74" s="37">
        <f t="shared" si="22"/>
        <v>0.1</v>
      </c>
      <c r="M74" s="37">
        <f t="shared" si="23"/>
        <v>0.7</v>
      </c>
      <c r="N74" s="37">
        <f t="shared" si="24"/>
        <v>0.37777777777777721</v>
      </c>
      <c r="O74" s="37">
        <f t="shared" si="25"/>
        <v>0.22666666666666671</v>
      </c>
      <c r="P74" s="37">
        <f t="shared" si="26"/>
        <v>0.28333333333333338</v>
      </c>
      <c r="Q74" s="37">
        <f t="shared" si="27"/>
        <v>5.6666666666666678E-2</v>
      </c>
      <c r="R74" s="37">
        <f t="shared" si="28"/>
        <v>1</v>
      </c>
      <c r="S74" s="37">
        <f t="shared" si="29"/>
        <v>0.12000000000000008</v>
      </c>
      <c r="T74" s="37">
        <f t="shared" si="30"/>
        <v>8.0000000000000071E-2</v>
      </c>
      <c r="U74" s="9"/>
      <c r="V74" s="37">
        <f t="shared" si="31"/>
        <v>0.19200000000000006</v>
      </c>
      <c r="W74" s="37">
        <f t="shared" si="32"/>
        <v>0.57891666666666697</v>
      </c>
      <c r="X74" s="37">
        <f t="shared" si="33"/>
        <v>0.26500000000000035</v>
      </c>
      <c r="Y74" s="37">
        <f t="shared" si="34"/>
        <v>0.7</v>
      </c>
      <c r="Z74" s="37">
        <f t="shared" si="35"/>
        <v>0.37777777777777721</v>
      </c>
      <c r="AA74" s="37">
        <f t="shared" si="36"/>
        <v>7.0666666666666711E-2</v>
      </c>
      <c r="AB74" s="37">
        <f t="shared" si="37"/>
        <v>2.1843611111111114</v>
      </c>
    </row>
    <row r="75" spans="1:28" x14ac:dyDescent="0.25">
      <c r="A75" s="22" t="s">
        <v>91</v>
      </c>
      <c r="B75" s="31">
        <v>0.33333333333333737</v>
      </c>
      <c r="C75" s="23">
        <v>1</v>
      </c>
      <c r="D75" s="31">
        <v>0.31111111111111062</v>
      </c>
      <c r="E75" s="23">
        <v>0.36666666666666681</v>
      </c>
      <c r="F75" s="31">
        <v>1</v>
      </c>
      <c r="G75" s="24">
        <v>0.10000000000000014</v>
      </c>
      <c r="I75" s="37">
        <f t="shared" si="19"/>
        <v>0.23333333333333614</v>
      </c>
      <c r="J75" s="37">
        <f t="shared" si="20"/>
        <v>0.10000000000000121</v>
      </c>
      <c r="K75" s="37">
        <f t="shared" si="21"/>
        <v>0.2</v>
      </c>
      <c r="L75" s="37">
        <f t="shared" si="22"/>
        <v>0.1</v>
      </c>
      <c r="M75" s="37">
        <f t="shared" si="23"/>
        <v>0.7</v>
      </c>
      <c r="N75" s="37">
        <f t="shared" si="24"/>
        <v>0.31111111111111062</v>
      </c>
      <c r="O75" s="37">
        <f t="shared" si="25"/>
        <v>0.14666666666666672</v>
      </c>
      <c r="P75" s="37">
        <f t="shared" si="26"/>
        <v>0.1833333333333334</v>
      </c>
      <c r="Q75" s="37">
        <f t="shared" si="27"/>
        <v>3.6666666666666681E-2</v>
      </c>
      <c r="R75" s="37">
        <f t="shared" si="28"/>
        <v>1</v>
      </c>
      <c r="S75" s="37">
        <f t="shared" si="29"/>
        <v>6.0000000000000081E-2</v>
      </c>
      <c r="T75" s="37">
        <f t="shared" si="30"/>
        <v>4.0000000000000063E-2</v>
      </c>
      <c r="U75" s="9"/>
      <c r="V75" s="37">
        <f t="shared" si="31"/>
        <v>0.12600000000000006</v>
      </c>
      <c r="W75" s="37">
        <f t="shared" si="32"/>
        <v>0.42916666666666764</v>
      </c>
      <c r="X75" s="37">
        <f t="shared" si="33"/>
        <v>0.10000000000000121</v>
      </c>
      <c r="Y75" s="37">
        <f t="shared" si="34"/>
        <v>0.7</v>
      </c>
      <c r="Z75" s="37">
        <f t="shared" si="35"/>
        <v>0.31111111111111062</v>
      </c>
      <c r="AA75" s="37">
        <f t="shared" si="36"/>
        <v>3.866666666666671E-2</v>
      </c>
      <c r="AB75" s="37">
        <f t="shared" si="37"/>
        <v>1.7049444444444461</v>
      </c>
    </row>
    <row r="76" spans="1:28" x14ac:dyDescent="0.25">
      <c r="A76" s="22" t="s">
        <v>92</v>
      </c>
      <c r="B76" s="31">
        <v>0.44000000000000472</v>
      </c>
      <c r="C76" s="23">
        <v>0.93999999999999961</v>
      </c>
      <c r="D76" s="31">
        <v>0.37777777777777721</v>
      </c>
      <c r="E76" s="23">
        <v>0.40000000000000013</v>
      </c>
      <c r="F76" s="31">
        <v>0.93333333333333335</v>
      </c>
      <c r="G76" s="24">
        <v>1.3877787807814457E-16</v>
      </c>
      <c r="I76" s="37">
        <f t="shared" si="19"/>
        <v>0.30800000000000327</v>
      </c>
      <c r="J76" s="37">
        <f t="shared" si="20"/>
        <v>0.13200000000000142</v>
      </c>
      <c r="K76" s="37">
        <f t="shared" si="21"/>
        <v>0.18799999999999994</v>
      </c>
      <c r="L76" s="37">
        <f t="shared" si="22"/>
        <v>9.3999999999999972E-2</v>
      </c>
      <c r="M76" s="37">
        <f t="shared" si="23"/>
        <v>0.6579999999999997</v>
      </c>
      <c r="N76" s="37">
        <f t="shared" si="24"/>
        <v>0.37777777777777721</v>
      </c>
      <c r="O76" s="37">
        <f t="shared" si="25"/>
        <v>0.16000000000000006</v>
      </c>
      <c r="P76" s="37">
        <f t="shared" si="26"/>
        <v>0.20000000000000007</v>
      </c>
      <c r="Q76" s="37">
        <f t="shared" si="27"/>
        <v>4.0000000000000015E-2</v>
      </c>
      <c r="R76" s="37">
        <f t="shared" si="28"/>
        <v>0.93333333333333335</v>
      </c>
      <c r="S76" s="37">
        <f t="shared" si="29"/>
        <v>8.3266726846886741E-17</v>
      </c>
      <c r="T76" s="37">
        <f t="shared" si="30"/>
        <v>5.5511151231257827E-17</v>
      </c>
      <c r="U76" s="9"/>
      <c r="V76" s="37">
        <f t="shared" si="31"/>
        <v>0.11480000000000005</v>
      </c>
      <c r="W76" s="37">
        <f t="shared" si="32"/>
        <v>0.4366000000000011</v>
      </c>
      <c r="X76" s="37">
        <f t="shared" si="33"/>
        <v>0.13200000000000142</v>
      </c>
      <c r="Y76" s="37">
        <f t="shared" si="34"/>
        <v>0.6579999999999997</v>
      </c>
      <c r="Z76" s="37">
        <f t="shared" si="35"/>
        <v>0.37777777777777721</v>
      </c>
      <c r="AA76" s="37">
        <f t="shared" si="36"/>
        <v>1.6000000000000042E-2</v>
      </c>
      <c r="AB76" s="37">
        <f t="shared" si="37"/>
        <v>1.7351777777777797</v>
      </c>
    </row>
    <row r="77" spans="1:28" x14ac:dyDescent="0.25">
      <c r="A77" s="22" t="s">
        <v>93</v>
      </c>
      <c r="B77" s="31">
        <v>0.5133333333333383</v>
      </c>
      <c r="C77" s="23">
        <v>0.90666666666666607</v>
      </c>
      <c r="D77" s="31">
        <v>0.22222222222222177</v>
      </c>
      <c r="E77" s="23">
        <v>0.50000000000000011</v>
      </c>
      <c r="F77" s="31">
        <v>0.60000000000000009</v>
      </c>
      <c r="G77" s="24">
        <v>0.30000000000000016</v>
      </c>
      <c r="I77" s="37">
        <f t="shared" si="19"/>
        <v>0.35933333333333678</v>
      </c>
      <c r="J77" s="37">
        <f t="shared" si="20"/>
        <v>0.1540000000000015</v>
      </c>
      <c r="K77" s="37">
        <f t="shared" si="21"/>
        <v>0.18133333333333324</v>
      </c>
      <c r="L77" s="37">
        <f t="shared" si="22"/>
        <v>9.0666666666666618E-2</v>
      </c>
      <c r="M77" s="37">
        <f t="shared" si="23"/>
        <v>0.63466666666666616</v>
      </c>
      <c r="N77" s="37">
        <f t="shared" si="24"/>
        <v>0.22222222222222177</v>
      </c>
      <c r="O77" s="37">
        <f t="shared" si="25"/>
        <v>0.20000000000000007</v>
      </c>
      <c r="P77" s="37">
        <f t="shared" si="26"/>
        <v>0.25000000000000006</v>
      </c>
      <c r="Q77" s="37">
        <f t="shared" si="27"/>
        <v>5.0000000000000017E-2</v>
      </c>
      <c r="R77" s="37">
        <f t="shared" si="28"/>
        <v>0.60000000000000009</v>
      </c>
      <c r="S77" s="37">
        <f t="shared" si="29"/>
        <v>0.18000000000000008</v>
      </c>
      <c r="T77" s="37">
        <f t="shared" si="30"/>
        <v>0.12000000000000006</v>
      </c>
      <c r="U77" s="9"/>
      <c r="V77" s="37">
        <f t="shared" si="31"/>
        <v>0.19213333333333338</v>
      </c>
      <c r="W77" s="37">
        <f t="shared" si="32"/>
        <v>0.36140000000000122</v>
      </c>
      <c r="X77" s="37">
        <f t="shared" si="33"/>
        <v>0.1540000000000015</v>
      </c>
      <c r="Y77" s="37">
        <f t="shared" si="34"/>
        <v>0.63466666666666616</v>
      </c>
      <c r="Z77" s="37">
        <f t="shared" si="35"/>
        <v>0.22222222222222177</v>
      </c>
      <c r="AA77" s="37">
        <f t="shared" si="36"/>
        <v>9.200000000000004E-2</v>
      </c>
      <c r="AB77" s="37">
        <f t="shared" si="37"/>
        <v>1.6564222222222242</v>
      </c>
    </row>
    <row r="78" spans="1:28" x14ac:dyDescent="0.25">
      <c r="A78" s="22" t="s">
        <v>94</v>
      </c>
      <c r="B78" s="31">
        <v>0.63000000000000378</v>
      </c>
      <c r="C78" s="23">
        <v>0.8599999999999991</v>
      </c>
      <c r="D78" s="31">
        <v>0.42222222222222161</v>
      </c>
      <c r="E78" s="23">
        <v>0.46666666666666679</v>
      </c>
      <c r="F78" s="31">
        <v>0.26666666666666683</v>
      </c>
      <c r="G78" s="24">
        <v>0.10000000000000014</v>
      </c>
      <c r="I78" s="37">
        <f t="shared" si="19"/>
        <v>0.44100000000000261</v>
      </c>
      <c r="J78" s="37">
        <f t="shared" si="20"/>
        <v>0.18900000000000114</v>
      </c>
      <c r="K78" s="37">
        <f t="shared" si="21"/>
        <v>0.17199999999999982</v>
      </c>
      <c r="L78" s="37">
        <f t="shared" si="22"/>
        <v>8.599999999999991E-2</v>
      </c>
      <c r="M78" s="37">
        <f t="shared" si="23"/>
        <v>0.60199999999999931</v>
      </c>
      <c r="N78" s="37">
        <f t="shared" si="24"/>
        <v>0.42222222222222161</v>
      </c>
      <c r="O78" s="37">
        <f t="shared" si="25"/>
        <v>0.18666666666666673</v>
      </c>
      <c r="P78" s="37">
        <f t="shared" si="26"/>
        <v>0.23333333333333339</v>
      </c>
      <c r="Q78" s="37">
        <f t="shared" si="27"/>
        <v>4.6666666666666683E-2</v>
      </c>
      <c r="R78" s="37">
        <f t="shared" si="28"/>
        <v>0.26666666666666683</v>
      </c>
      <c r="S78" s="37">
        <f t="shared" si="29"/>
        <v>6.0000000000000081E-2</v>
      </c>
      <c r="T78" s="37">
        <f t="shared" si="30"/>
        <v>4.0000000000000063E-2</v>
      </c>
      <c r="U78" s="9"/>
      <c r="V78" s="37">
        <f t="shared" si="31"/>
        <v>0.14720000000000003</v>
      </c>
      <c r="W78" s="37">
        <f t="shared" si="32"/>
        <v>0.28655000000000097</v>
      </c>
      <c r="X78" s="37">
        <f t="shared" si="33"/>
        <v>0.18900000000000114</v>
      </c>
      <c r="Y78" s="37">
        <f t="shared" si="34"/>
        <v>0.60199999999999931</v>
      </c>
      <c r="Z78" s="37">
        <f t="shared" si="35"/>
        <v>0.42222222222222161</v>
      </c>
      <c r="AA78" s="37">
        <f t="shared" si="36"/>
        <v>4.2666666666666714E-2</v>
      </c>
      <c r="AB78" s="37">
        <f t="shared" si="37"/>
        <v>1.6896388888888898</v>
      </c>
    </row>
    <row r="79" spans="1:28" x14ac:dyDescent="0.25">
      <c r="A79" s="22" t="s">
        <v>95</v>
      </c>
      <c r="B79" s="31">
        <v>1.5</v>
      </c>
      <c r="C79" s="23">
        <v>1</v>
      </c>
      <c r="D79" s="31">
        <v>0.46666666666666601</v>
      </c>
      <c r="E79" s="23">
        <v>1</v>
      </c>
      <c r="F79" s="31">
        <v>0.33333333333333348</v>
      </c>
      <c r="G79" s="24">
        <v>0.10000000000000014</v>
      </c>
      <c r="I79" s="37">
        <f t="shared" si="19"/>
        <v>1.0499999999999998</v>
      </c>
      <c r="J79" s="37">
        <f t="shared" si="20"/>
        <v>0.44999999999999996</v>
      </c>
      <c r="K79" s="37">
        <f t="shared" si="21"/>
        <v>0.2</v>
      </c>
      <c r="L79" s="37">
        <f t="shared" si="22"/>
        <v>0.1</v>
      </c>
      <c r="M79" s="37">
        <f t="shared" si="23"/>
        <v>0.7</v>
      </c>
      <c r="N79" s="37">
        <f t="shared" si="24"/>
        <v>0.46666666666666601</v>
      </c>
      <c r="O79" s="37">
        <f t="shared" si="25"/>
        <v>0.4</v>
      </c>
      <c r="P79" s="37">
        <f t="shared" si="26"/>
        <v>0.5</v>
      </c>
      <c r="Q79" s="37">
        <f t="shared" si="27"/>
        <v>0.1</v>
      </c>
      <c r="R79" s="37">
        <f t="shared" si="28"/>
        <v>0.33333333333333348</v>
      </c>
      <c r="S79" s="37">
        <f t="shared" si="29"/>
        <v>6.0000000000000081E-2</v>
      </c>
      <c r="T79" s="37">
        <f t="shared" si="30"/>
        <v>4.0000000000000063E-2</v>
      </c>
      <c r="U79" s="9"/>
      <c r="V79" s="37">
        <f t="shared" si="31"/>
        <v>0.27800000000000002</v>
      </c>
      <c r="W79" s="37">
        <f t="shared" si="32"/>
        <v>0.5625</v>
      </c>
      <c r="X79" s="37">
        <f t="shared" si="33"/>
        <v>0.44999999999999996</v>
      </c>
      <c r="Y79" s="37">
        <f t="shared" si="34"/>
        <v>0.7</v>
      </c>
      <c r="Z79" s="37">
        <f t="shared" si="35"/>
        <v>0.46666666666666601</v>
      </c>
      <c r="AA79" s="37">
        <f t="shared" si="36"/>
        <v>6.4000000000000043E-2</v>
      </c>
      <c r="AB79" s="37">
        <f t="shared" si="37"/>
        <v>2.5211666666666659</v>
      </c>
    </row>
    <row r="80" spans="1:28" x14ac:dyDescent="0.25">
      <c r="A80" s="22" t="s">
        <v>96</v>
      </c>
      <c r="B80" s="31">
        <v>0.30000000000000382</v>
      </c>
      <c r="C80" s="23">
        <v>1</v>
      </c>
      <c r="D80" s="31">
        <v>0.37777777777777721</v>
      </c>
      <c r="E80" s="23">
        <v>0.36666666666666681</v>
      </c>
      <c r="F80" s="31">
        <v>0.26666666666666683</v>
      </c>
      <c r="G80" s="24">
        <v>0.10000000000000014</v>
      </c>
      <c r="I80" s="37">
        <f t="shared" si="19"/>
        <v>0.21000000000000266</v>
      </c>
      <c r="J80" s="37">
        <f t="shared" si="20"/>
        <v>9.0000000000001149E-2</v>
      </c>
      <c r="K80" s="37">
        <f t="shared" si="21"/>
        <v>0.2</v>
      </c>
      <c r="L80" s="37">
        <f t="shared" si="22"/>
        <v>0.1</v>
      </c>
      <c r="M80" s="37">
        <f t="shared" si="23"/>
        <v>0.7</v>
      </c>
      <c r="N80" s="37">
        <f t="shared" si="24"/>
        <v>0.37777777777777721</v>
      </c>
      <c r="O80" s="37">
        <f t="shared" si="25"/>
        <v>0.14666666666666672</v>
      </c>
      <c r="P80" s="37">
        <f t="shared" si="26"/>
        <v>0.1833333333333334</v>
      </c>
      <c r="Q80" s="37">
        <f t="shared" si="27"/>
        <v>3.6666666666666681E-2</v>
      </c>
      <c r="R80" s="37">
        <f t="shared" si="28"/>
        <v>0.26666666666666683</v>
      </c>
      <c r="S80" s="37">
        <f t="shared" si="29"/>
        <v>6.0000000000000081E-2</v>
      </c>
      <c r="T80" s="37">
        <f t="shared" si="30"/>
        <v>4.0000000000000063E-2</v>
      </c>
      <c r="U80" s="9"/>
      <c r="V80" s="37">
        <f t="shared" si="31"/>
        <v>0.12600000000000006</v>
      </c>
      <c r="W80" s="37">
        <f t="shared" si="32"/>
        <v>0.20100000000000098</v>
      </c>
      <c r="X80" s="37">
        <f t="shared" si="33"/>
        <v>9.0000000000001149E-2</v>
      </c>
      <c r="Y80" s="37">
        <f t="shared" si="34"/>
        <v>0.7</v>
      </c>
      <c r="Z80" s="37">
        <f t="shared" si="35"/>
        <v>0.37777777777777721</v>
      </c>
      <c r="AA80" s="37">
        <f t="shared" si="36"/>
        <v>3.866666666666671E-2</v>
      </c>
      <c r="AB80" s="37">
        <f t="shared" si="37"/>
        <v>1.5334444444444462</v>
      </c>
    </row>
    <row r="81" spans="1:28" x14ac:dyDescent="0.25">
      <c r="A81" s="22" t="s">
        <v>97</v>
      </c>
      <c r="B81" s="31">
        <v>0.3233333333333373</v>
      </c>
      <c r="C81" s="23">
        <v>1</v>
      </c>
      <c r="D81" s="31">
        <v>0.39999999999999941</v>
      </c>
      <c r="E81" s="23">
        <v>0.40000000000000013</v>
      </c>
      <c r="F81" s="31">
        <v>0.33333333333333348</v>
      </c>
      <c r="G81" s="24">
        <v>0.10000000000000014</v>
      </c>
      <c r="I81" s="37">
        <f t="shared" si="19"/>
        <v>0.22633333333333611</v>
      </c>
      <c r="J81" s="37">
        <f t="shared" si="20"/>
        <v>9.7000000000001182E-2</v>
      </c>
      <c r="K81" s="37">
        <f t="shared" si="21"/>
        <v>0.2</v>
      </c>
      <c r="L81" s="37">
        <f t="shared" si="22"/>
        <v>0.1</v>
      </c>
      <c r="M81" s="37">
        <f t="shared" si="23"/>
        <v>0.7</v>
      </c>
      <c r="N81" s="37">
        <f t="shared" si="24"/>
        <v>0.39999999999999941</v>
      </c>
      <c r="O81" s="37">
        <f t="shared" si="25"/>
        <v>0.16000000000000006</v>
      </c>
      <c r="P81" s="37">
        <f t="shared" si="26"/>
        <v>0.20000000000000007</v>
      </c>
      <c r="Q81" s="37">
        <f t="shared" si="27"/>
        <v>4.0000000000000015E-2</v>
      </c>
      <c r="R81" s="37">
        <f t="shared" si="28"/>
        <v>0.33333333333333348</v>
      </c>
      <c r="S81" s="37">
        <f t="shared" si="29"/>
        <v>6.0000000000000081E-2</v>
      </c>
      <c r="T81" s="37">
        <f t="shared" si="30"/>
        <v>4.0000000000000063E-2</v>
      </c>
      <c r="U81" s="9"/>
      <c r="V81" s="37">
        <f t="shared" si="31"/>
        <v>0.13400000000000006</v>
      </c>
      <c r="W81" s="37">
        <f t="shared" si="32"/>
        <v>0.22921666666666768</v>
      </c>
      <c r="X81" s="37">
        <f t="shared" si="33"/>
        <v>9.7000000000001182E-2</v>
      </c>
      <c r="Y81" s="37">
        <f t="shared" si="34"/>
        <v>0.7</v>
      </c>
      <c r="Z81" s="37">
        <f t="shared" si="35"/>
        <v>0.39999999999999941</v>
      </c>
      <c r="AA81" s="37">
        <f t="shared" si="36"/>
        <v>4.0000000000000049E-2</v>
      </c>
      <c r="AB81" s="37">
        <f t="shared" si="37"/>
        <v>1.6002166666666684</v>
      </c>
    </row>
    <row r="82" spans="1:28" x14ac:dyDescent="0.25">
      <c r="A82" s="22" t="s">
        <v>98</v>
      </c>
      <c r="B82" s="31">
        <v>0.35000000000000414</v>
      </c>
      <c r="C82" s="23">
        <v>1</v>
      </c>
      <c r="D82" s="31">
        <v>0.39999999999999941</v>
      </c>
      <c r="E82" s="23">
        <v>0.36666666666666681</v>
      </c>
      <c r="F82" s="31">
        <v>0.73333333333333339</v>
      </c>
      <c r="G82" s="24">
        <v>0.10000000000000014</v>
      </c>
      <c r="I82" s="37">
        <f t="shared" si="19"/>
        <v>0.24500000000000288</v>
      </c>
      <c r="J82" s="37">
        <f t="shared" si="20"/>
        <v>0.10500000000000125</v>
      </c>
      <c r="K82" s="37">
        <f t="shared" si="21"/>
        <v>0.2</v>
      </c>
      <c r="L82" s="37">
        <f t="shared" si="22"/>
        <v>0.1</v>
      </c>
      <c r="M82" s="37">
        <f t="shared" si="23"/>
        <v>0.7</v>
      </c>
      <c r="N82" s="37">
        <f t="shared" si="24"/>
        <v>0.39999999999999941</v>
      </c>
      <c r="O82" s="37">
        <f t="shared" si="25"/>
        <v>0.14666666666666672</v>
      </c>
      <c r="P82" s="37">
        <f t="shared" si="26"/>
        <v>0.1833333333333334</v>
      </c>
      <c r="Q82" s="37">
        <f t="shared" si="27"/>
        <v>3.6666666666666681E-2</v>
      </c>
      <c r="R82" s="37">
        <f t="shared" si="28"/>
        <v>0.73333333333333339</v>
      </c>
      <c r="S82" s="37">
        <f t="shared" si="29"/>
        <v>6.0000000000000081E-2</v>
      </c>
      <c r="T82" s="37">
        <f t="shared" si="30"/>
        <v>4.0000000000000063E-2</v>
      </c>
      <c r="U82" s="9"/>
      <c r="V82" s="37">
        <f t="shared" si="31"/>
        <v>0.12600000000000006</v>
      </c>
      <c r="W82" s="37">
        <f t="shared" si="32"/>
        <v>0.35325000000000106</v>
      </c>
      <c r="X82" s="37">
        <f t="shared" si="33"/>
        <v>0.10500000000000125</v>
      </c>
      <c r="Y82" s="37">
        <f t="shared" si="34"/>
        <v>0.7</v>
      </c>
      <c r="Z82" s="37">
        <f t="shared" si="35"/>
        <v>0.39999999999999941</v>
      </c>
      <c r="AA82" s="37">
        <f t="shared" si="36"/>
        <v>3.866666666666671E-2</v>
      </c>
      <c r="AB82" s="37">
        <f t="shared" si="37"/>
        <v>1.7229166666666684</v>
      </c>
    </row>
    <row r="83" spans="1:28" x14ac:dyDescent="0.25">
      <c r="A83" s="22" t="s">
        <v>99</v>
      </c>
      <c r="B83" s="31">
        <v>0.39333333333333775</v>
      </c>
      <c r="C83" s="23">
        <v>0.93999999999999961</v>
      </c>
      <c r="D83" s="31">
        <v>0.22222222222222177</v>
      </c>
      <c r="E83" s="23">
        <v>0.40000000000000013</v>
      </c>
      <c r="F83" s="31">
        <v>0.8</v>
      </c>
      <c r="G83" s="24">
        <v>0.10000000000000014</v>
      </c>
      <c r="I83" s="37">
        <f t="shared" si="19"/>
        <v>0.27533333333333643</v>
      </c>
      <c r="J83" s="37">
        <f t="shared" si="20"/>
        <v>0.11800000000000133</v>
      </c>
      <c r="K83" s="37">
        <f t="shared" si="21"/>
        <v>0.18799999999999994</v>
      </c>
      <c r="L83" s="37">
        <f t="shared" si="22"/>
        <v>9.3999999999999972E-2</v>
      </c>
      <c r="M83" s="37">
        <f t="shared" si="23"/>
        <v>0.6579999999999997</v>
      </c>
      <c r="N83" s="37">
        <f t="shared" si="24"/>
        <v>0.22222222222222177</v>
      </c>
      <c r="O83" s="37">
        <f t="shared" si="25"/>
        <v>0.16000000000000006</v>
      </c>
      <c r="P83" s="37">
        <f t="shared" si="26"/>
        <v>0.20000000000000007</v>
      </c>
      <c r="Q83" s="37">
        <f t="shared" si="27"/>
        <v>4.0000000000000015E-2</v>
      </c>
      <c r="R83" s="37">
        <f t="shared" si="28"/>
        <v>0.8</v>
      </c>
      <c r="S83" s="37">
        <f t="shared" si="29"/>
        <v>6.0000000000000081E-2</v>
      </c>
      <c r="T83" s="37">
        <f t="shared" si="30"/>
        <v>4.0000000000000063E-2</v>
      </c>
      <c r="U83" s="9"/>
      <c r="V83" s="37">
        <f t="shared" si="31"/>
        <v>0.13280000000000006</v>
      </c>
      <c r="W83" s="37">
        <f t="shared" si="32"/>
        <v>0.38516666666666777</v>
      </c>
      <c r="X83" s="37">
        <f t="shared" si="33"/>
        <v>0.11800000000000133</v>
      </c>
      <c r="Y83" s="37">
        <f t="shared" si="34"/>
        <v>0.6579999999999997</v>
      </c>
      <c r="Z83" s="37">
        <f t="shared" si="35"/>
        <v>0.22222222222222177</v>
      </c>
      <c r="AA83" s="37">
        <f t="shared" si="36"/>
        <v>4.0000000000000049E-2</v>
      </c>
      <c r="AB83" s="37">
        <f t="shared" si="37"/>
        <v>1.5561888888888906</v>
      </c>
    </row>
    <row r="84" spans="1:28" x14ac:dyDescent="0.25">
      <c r="A84" s="22" t="s">
        <v>100</v>
      </c>
      <c r="B84" s="31">
        <v>0.34666666666667079</v>
      </c>
      <c r="C84" s="23">
        <v>1</v>
      </c>
      <c r="D84" s="31">
        <v>0.37777777777777721</v>
      </c>
      <c r="E84" s="23">
        <v>0.30000000000000016</v>
      </c>
      <c r="F84" s="31">
        <v>0.20000000000000018</v>
      </c>
      <c r="G84" s="24">
        <v>0.10000000000000014</v>
      </c>
      <c r="I84" s="37">
        <f t="shared" si="19"/>
        <v>0.24266666666666953</v>
      </c>
      <c r="J84" s="37">
        <f t="shared" si="20"/>
        <v>0.10400000000000123</v>
      </c>
      <c r="K84" s="37">
        <f t="shared" si="21"/>
        <v>0.2</v>
      </c>
      <c r="L84" s="37">
        <f t="shared" si="22"/>
        <v>0.1</v>
      </c>
      <c r="M84" s="37">
        <f t="shared" si="23"/>
        <v>0.7</v>
      </c>
      <c r="N84" s="37">
        <f t="shared" si="24"/>
        <v>0.37777777777777721</v>
      </c>
      <c r="O84" s="37">
        <f t="shared" si="25"/>
        <v>0.12000000000000006</v>
      </c>
      <c r="P84" s="37">
        <f t="shared" si="26"/>
        <v>0.15000000000000008</v>
      </c>
      <c r="Q84" s="37">
        <f t="shared" si="27"/>
        <v>3.0000000000000016E-2</v>
      </c>
      <c r="R84" s="37">
        <f t="shared" si="28"/>
        <v>0.20000000000000018</v>
      </c>
      <c r="S84" s="37">
        <f t="shared" si="29"/>
        <v>6.0000000000000081E-2</v>
      </c>
      <c r="T84" s="37">
        <f t="shared" si="30"/>
        <v>4.0000000000000063E-2</v>
      </c>
      <c r="U84" s="9"/>
      <c r="V84" s="37">
        <f t="shared" si="31"/>
        <v>0.11000000000000007</v>
      </c>
      <c r="W84" s="37">
        <f t="shared" si="32"/>
        <v>0.1874333333333344</v>
      </c>
      <c r="X84" s="37">
        <f t="shared" si="33"/>
        <v>0.10400000000000123</v>
      </c>
      <c r="Y84" s="37">
        <f t="shared" si="34"/>
        <v>0.7</v>
      </c>
      <c r="Z84" s="37">
        <f t="shared" si="35"/>
        <v>0.37777777777777721</v>
      </c>
      <c r="AA84" s="37">
        <f t="shared" si="36"/>
        <v>3.6000000000000046E-2</v>
      </c>
      <c r="AB84" s="37">
        <f t="shared" si="37"/>
        <v>1.5152111111111131</v>
      </c>
    </row>
    <row r="85" spans="1:28" x14ac:dyDescent="0.25">
      <c r="A85" s="22" t="s">
        <v>101</v>
      </c>
      <c r="B85" s="31">
        <v>0.27000000000000363</v>
      </c>
      <c r="C85" s="23">
        <v>0.89333333333333265</v>
      </c>
      <c r="D85" s="31">
        <v>0.26666666666666622</v>
      </c>
      <c r="E85" s="23">
        <v>0.30000000000000016</v>
      </c>
      <c r="F85" s="31">
        <v>0.26666666666666683</v>
      </c>
      <c r="G85" s="24">
        <v>0.10000000000000014</v>
      </c>
      <c r="I85" s="37">
        <f t="shared" si="19"/>
        <v>0.18900000000000253</v>
      </c>
      <c r="J85" s="37">
        <f t="shared" si="20"/>
        <v>8.1000000000001085E-2</v>
      </c>
      <c r="K85" s="37">
        <f t="shared" si="21"/>
        <v>0.17866666666666653</v>
      </c>
      <c r="L85" s="37">
        <f t="shared" si="22"/>
        <v>8.9333333333333265E-2</v>
      </c>
      <c r="M85" s="37">
        <f t="shared" si="23"/>
        <v>0.62533333333333285</v>
      </c>
      <c r="N85" s="37">
        <f t="shared" si="24"/>
        <v>0.26666666666666622</v>
      </c>
      <c r="O85" s="37">
        <f t="shared" si="25"/>
        <v>0.12000000000000006</v>
      </c>
      <c r="P85" s="37">
        <f t="shared" si="26"/>
        <v>0.15000000000000008</v>
      </c>
      <c r="Q85" s="37">
        <f t="shared" si="27"/>
        <v>3.0000000000000016E-2</v>
      </c>
      <c r="R85" s="37">
        <f t="shared" si="28"/>
        <v>0.26666666666666683</v>
      </c>
      <c r="S85" s="37">
        <f t="shared" si="29"/>
        <v>6.0000000000000081E-2</v>
      </c>
      <c r="T85" s="37">
        <f t="shared" si="30"/>
        <v>4.0000000000000063E-2</v>
      </c>
      <c r="U85" s="9"/>
      <c r="V85" s="37">
        <f t="shared" si="31"/>
        <v>0.10786666666666672</v>
      </c>
      <c r="W85" s="37">
        <f t="shared" si="32"/>
        <v>0.18651666666666758</v>
      </c>
      <c r="X85" s="37">
        <f t="shared" si="33"/>
        <v>8.1000000000001085E-2</v>
      </c>
      <c r="Y85" s="37">
        <f t="shared" si="34"/>
        <v>0.62533333333333285</v>
      </c>
      <c r="Z85" s="37">
        <f t="shared" si="35"/>
        <v>0.26666666666666622</v>
      </c>
      <c r="AA85" s="37">
        <f t="shared" si="36"/>
        <v>3.6000000000000046E-2</v>
      </c>
      <c r="AB85" s="37">
        <f t="shared" si="37"/>
        <v>1.3033833333333344</v>
      </c>
    </row>
    <row r="86" spans="1:28" x14ac:dyDescent="0.25">
      <c r="A86" s="22" t="s">
        <v>102</v>
      </c>
      <c r="B86" s="31">
        <v>1.5</v>
      </c>
      <c r="C86" s="23">
        <v>1</v>
      </c>
      <c r="D86" s="31">
        <v>0.86666666666666647</v>
      </c>
      <c r="E86" s="23">
        <v>1</v>
      </c>
      <c r="F86" s="31">
        <v>1</v>
      </c>
      <c r="G86" s="24">
        <v>0.10000000000000014</v>
      </c>
      <c r="I86" s="37">
        <f t="shared" si="19"/>
        <v>1.0499999999999998</v>
      </c>
      <c r="J86" s="37">
        <f t="shared" si="20"/>
        <v>0.44999999999999996</v>
      </c>
      <c r="K86" s="37">
        <f t="shared" si="21"/>
        <v>0.2</v>
      </c>
      <c r="L86" s="37">
        <f t="shared" si="22"/>
        <v>0.1</v>
      </c>
      <c r="M86" s="37">
        <f t="shared" si="23"/>
        <v>0.7</v>
      </c>
      <c r="N86" s="37">
        <f t="shared" si="24"/>
        <v>0.86666666666666647</v>
      </c>
      <c r="O86" s="37">
        <f t="shared" si="25"/>
        <v>0.4</v>
      </c>
      <c r="P86" s="37">
        <f t="shared" si="26"/>
        <v>0.5</v>
      </c>
      <c r="Q86" s="37">
        <f t="shared" si="27"/>
        <v>0.1</v>
      </c>
      <c r="R86" s="37">
        <f t="shared" si="28"/>
        <v>1</v>
      </c>
      <c r="S86" s="37">
        <f t="shared" si="29"/>
        <v>6.0000000000000081E-2</v>
      </c>
      <c r="T86" s="37">
        <f t="shared" si="30"/>
        <v>4.0000000000000063E-2</v>
      </c>
      <c r="U86" s="9"/>
      <c r="V86" s="37">
        <f t="shared" si="31"/>
        <v>0.27800000000000002</v>
      </c>
      <c r="W86" s="37">
        <f t="shared" si="32"/>
        <v>0.76249999999999996</v>
      </c>
      <c r="X86" s="37">
        <f t="shared" si="33"/>
        <v>0.44999999999999996</v>
      </c>
      <c r="Y86" s="37">
        <f t="shared" si="34"/>
        <v>0.7</v>
      </c>
      <c r="Z86" s="37">
        <f t="shared" si="35"/>
        <v>0.86666666666666647</v>
      </c>
      <c r="AA86" s="37">
        <f t="shared" si="36"/>
        <v>6.4000000000000043E-2</v>
      </c>
      <c r="AB86" s="37">
        <f t="shared" si="37"/>
        <v>3.1211666666666664</v>
      </c>
    </row>
    <row r="87" spans="1:28" x14ac:dyDescent="0.25">
      <c r="A87" s="22" t="s">
        <v>292</v>
      </c>
      <c r="B87" s="31">
        <v>0.63666666666667038</v>
      </c>
      <c r="C87" s="23">
        <v>1</v>
      </c>
      <c r="D87" s="31">
        <v>0.62222222222222168</v>
      </c>
      <c r="E87" s="23">
        <v>0.30000000000000016</v>
      </c>
      <c r="F87" s="31">
        <v>0.26666666666666683</v>
      </c>
      <c r="G87" s="24">
        <v>0.10000000000000014</v>
      </c>
      <c r="I87" s="37">
        <f t="shared" si="19"/>
        <v>0.44566666666666921</v>
      </c>
      <c r="J87" s="37">
        <f t="shared" si="20"/>
        <v>0.19100000000000111</v>
      </c>
      <c r="K87" s="37">
        <f t="shared" si="21"/>
        <v>0.2</v>
      </c>
      <c r="L87" s="37">
        <f t="shared" si="22"/>
        <v>0.1</v>
      </c>
      <c r="M87" s="37">
        <f t="shared" si="23"/>
        <v>0.7</v>
      </c>
      <c r="N87" s="37">
        <f t="shared" si="24"/>
        <v>0.62222222222222168</v>
      </c>
      <c r="O87" s="37">
        <f t="shared" si="25"/>
        <v>0.12000000000000006</v>
      </c>
      <c r="P87" s="37">
        <f t="shared" si="26"/>
        <v>0.15000000000000008</v>
      </c>
      <c r="Q87" s="37">
        <f t="shared" si="27"/>
        <v>3.0000000000000016E-2</v>
      </c>
      <c r="R87" s="37">
        <f t="shared" si="28"/>
        <v>0.26666666666666683</v>
      </c>
      <c r="S87" s="37">
        <f t="shared" si="29"/>
        <v>6.0000000000000081E-2</v>
      </c>
      <c r="T87" s="37">
        <f t="shared" si="30"/>
        <v>4.0000000000000063E-2</v>
      </c>
      <c r="U87" s="9"/>
      <c r="V87" s="37">
        <f t="shared" si="31"/>
        <v>0.11000000000000007</v>
      </c>
      <c r="W87" s="37">
        <f t="shared" si="32"/>
        <v>0.2784833333333343</v>
      </c>
      <c r="X87" s="37">
        <f t="shared" si="33"/>
        <v>0.19100000000000111</v>
      </c>
      <c r="Y87" s="37">
        <f t="shared" si="34"/>
        <v>0.7</v>
      </c>
      <c r="Z87" s="37">
        <f t="shared" si="35"/>
        <v>0.62222222222222168</v>
      </c>
      <c r="AA87" s="37">
        <f t="shared" si="36"/>
        <v>3.6000000000000046E-2</v>
      </c>
      <c r="AB87" s="37">
        <f t="shared" si="37"/>
        <v>1.9377055555555573</v>
      </c>
    </row>
    <row r="88" spans="1:28" x14ac:dyDescent="0.25">
      <c r="A88" s="22" t="s">
        <v>103</v>
      </c>
      <c r="B88" s="31">
        <v>0.61000000000000398</v>
      </c>
      <c r="C88" s="23">
        <v>0.69333333333333136</v>
      </c>
      <c r="D88" s="31">
        <v>0.26666666666666622</v>
      </c>
      <c r="E88" s="23">
        <v>0.30000000000000016</v>
      </c>
      <c r="F88" s="31">
        <v>0.13333333333333353</v>
      </c>
      <c r="G88" s="24">
        <v>1.3877787807814457E-16</v>
      </c>
      <c r="I88" s="37">
        <f t="shared" si="19"/>
        <v>0.42700000000000277</v>
      </c>
      <c r="J88" s="37">
        <f t="shared" si="20"/>
        <v>0.18300000000000119</v>
      </c>
      <c r="K88" s="37">
        <f t="shared" si="21"/>
        <v>0.13866666666666627</v>
      </c>
      <c r="L88" s="37">
        <f t="shared" si="22"/>
        <v>6.9333333333333136E-2</v>
      </c>
      <c r="M88" s="37">
        <f t="shared" si="23"/>
        <v>0.4853333333333319</v>
      </c>
      <c r="N88" s="37">
        <f t="shared" si="24"/>
        <v>0.26666666666666622</v>
      </c>
      <c r="O88" s="37">
        <f t="shared" si="25"/>
        <v>0.12000000000000006</v>
      </c>
      <c r="P88" s="37">
        <f t="shared" si="26"/>
        <v>0.15000000000000008</v>
      </c>
      <c r="Q88" s="37">
        <f t="shared" si="27"/>
        <v>3.0000000000000016E-2</v>
      </c>
      <c r="R88" s="37">
        <f t="shared" si="28"/>
        <v>0.13333333333333353</v>
      </c>
      <c r="S88" s="37">
        <f t="shared" si="29"/>
        <v>8.3266726846886741E-17</v>
      </c>
      <c r="T88" s="37">
        <f t="shared" si="30"/>
        <v>5.5511151231257827E-17</v>
      </c>
      <c r="U88" s="9"/>
      <c r="V88" s="37">
        <f t="shared" si="31"/>
        <v>8.5866666666666688E-2</v>
      </c>
      <c r="W88" s="37">
        <f t="shared" si="32"/>
        <v>0.22581666666666769</v>
      </c>
      <c r="X88" s="37">
        <f t="shared" si="33"/>
        <v>0.18300000000000119</v>
      </c>
      <c r="Y88" s="37">
        <f t="shared" si="34"/>
        <v>0.4853333333333319</v>
      </c>
      <c r="Z88" s="37">
        <f t="shared" si="35"/>
        <v>0.26666666666666622</v>
      </c>
      <c r="AA88" s="37">
        <f t="shared" si="36"/>
        <v>1.200000000000004E-2</v>
      </c>
      <c r="AB88" s="37">
        <f t="shared" si="37"/>
        <v>1.2586833333333336</v>
      </c>
    </row>
    <row r="89" spans="1:28" x14ac:dyDescent="0.25">
      <c r="A89" s="22" t="s">
        <v>104</v>
      </c>
      <c r="B89" s="31">
        <v>0.33333333333333737</v>
      </c>
      <c r="C89" s="23">
        <v>1</v>
      </c>
      <c r="D89" s="31">
        <v>0.22222222222222177</v>
      </c>
      <c r="E89" s="23">
        <v>0.40000000000000013</v>
      </c>
      <c r="F89" s="31">
        <v>0.26666666666666683</v>
      </c>
      <c r="G89" s="24">
        <v>0.10000000000000014</v>
      </c>
      <c r="I89" s="37">
        <f t="shared" si="19"/>
        <v>0.23333333333333614</v>
      </c>
      <c r="J89" s="37">
        <f t="shared" si="20"/>
        <v>0.10000000000000121</v>
      </c>
      <c r="K89" s="37">
        <f t="shared" si="21"/>
        <v>0.2</v>
      </c>
      <c r="L89" s="37">
        <f t="shared" si="22"/>
        <v>0.1</v>
      </c>
      <c r="M89" s="37">
        <f t="shared" si="23"/>
        <v>0.7</v>
      </c>
      <c r="N89" s="37">
        <f t="shared" si="24"/>
        <v>0.22222222222222177</v>
      </c>
      <c r="O89" s="37">
        <f t="shared" si="25"/>
        <v>0.16000000000000006</v>
      </c>
      <c r="P89" s="37">
        <f t="shared" si="26"/>
        <v>0.20000000000000007</v>
      </c>
      <c r="Q89" s="37">
        <f t="shared" si="27"/>
        <v>4.0000000000000015E-2</v>
      </c>
      <c r="R89" s="37">
        <f t="shared" si="28"/>
        <v>0.26666666666666683</v>
      </c>
      <c r="S89" s="37">
        <f t="shared" si="29"/>
        <v>6.0000000000000081E-2</v>
      </c>
      <c r="T89" s="37">
        <f t="shared" si="30"/>
        <v>4.0000000000000063E-2</v>
      </c>
      <c r="U89" s="9"/>
      <c r="V89" s="37">
        <f t="shared" si="31"/>
        <v>0.13400000000000006</v>
      </c>
      <c r="W89" s="37">
        <f t="shared" si="32"/>
        <v>0.2116666666666677</v>
      </c>
      <c r="X89" s="37">
        <f t="shared" si="33"/>
        <v>0.10000000000000121</v>
      </c>
      <c r="Y89" s="37">
        <f t="shared" si="34"/>
        <v>0.7</v>
      </c>
      <c r="Z89" s="37">
        <f t="shared" si="35"/>
        <v>0.22222222222222177</v>
      </c>
      <c r="AA89" s="37">
        <f t="shared" si="36"/>
        <v>4.0000000000000049E-2</v>
      </c>
      <c r="AB89" s="37">
        <f t="shared" si="37"/>
        <v>1.4078888888888907</v>
      </c>
    </row>
    <row r="90" spans="1:28" x14ac:dyDescent="0.25">
      <c r="A90" s="22" t="s">
        <v>105</v>
      </c>
      <c r="B90" s="31">
        <v>0.3900000000000044</v>
      </c>
      <c r="C90" s="23">
        <v>0.87999999999999923</v>
      </c>
      <c r="D90" s="31">
        <v>0.28888888888888842</v>
      </c>
      <c r="E90" s="23">
        <v>0.36666666666666681</v>
      </c>
      <c r="F90" s="31">
        <v>0.46666666666666679</v>
      </c>
      <c r="G90" s="24">
        <v>0.10000000000000014</v>
      </c>
      <c r="I90" s="37">
        <f t="shared" si="19"/>
        <v>0.27300000000000307</v>
      </c>
      <c r="J90" s="37">
        <f t="shared" si="20"/>
        <v>0.11700000000000131</v>
      </c>
      <c r="K90" s="37">
        <f t="shared" si="21"/>
        <v>0.17599999999999985</v>
      </c>
      <c r="L90" s="37">
        <f t="shared" si="22"/>
        <v>8.7999999999999926E-2</v>
      </c>
      <c r="M90" s="37">
        <f t="shared" si="23"/>
        <v>0.61599999999999944</v>
      </c>
      <c r="N90" s="37">
        <f t="shared" si="24"/>
        <v>0.28888888888888842</v>
      </c>
      <c r="O90" s="37">
        <f t="shared" si="25"/>
        <v>0.14666666666666672</v>
      </c>
      <c r="P90" s="37">
        <f t="shared" si="26"/>
        <v>0.1833333333333334</v>
      </c>
      <c r="Q90" s="37">
        <f t="shared" si="27"/>
        <v>3.6666666666666681E-2</v>
      </c>
      <c r="R90" s="37">
        <f t="shared" si="28"/>
        <v>0.46666666666666679</v>
      </c>
      <c r="S90" s="37">
        <f t="shared" si="29"/>
        <v>6.0000000000000081E-2</v>
      </c>
      <c r="T90" s="37">
        <f t="shared" si="30"/>
        <v>4.0000000000000063E-2</v>
      </c>
      <c r="U90" s="9"/>
      <c r="V90" s="37">
        <f t="shared" si="31"/>
        <v>0.12360000000000004</v>
      </c>
      <c r="W90" s="37">
        <f t="shared" si="32"/>
        <v>0.28065000000000107</v>
      </c>
      <c r="X90" s="37">
        <f t="shared" si="33"/>
        <v>0.11700000000000131</v>
      </c>
      <c r="Y90" s="37">
        <f t="shared" si="34"/>
        <v>0.61599999999999944</v>
      </c>
      <c r="Z90" s="37">
        <f t="shared" si="35"/>
        <v>0.28888888888888842</v>
      </c>
      <c r="AA90" s="37">
        <f t="shared" si="36"/>
        <v>3.866666666666671E-2</v>
      </c>
      <c r="AB90" s="37">
        <f t="shared" si="37"/>
        <v>1.464805555555557</v>
      </c>
    </row>
    <row r="91" spans="1:28" x14ac:dyDescent="0.25">
      <c r="A91" s="22" t="s">
        <v>106</v>
      </c>
      <c r="B91" s="31">
        <v>0.36666666666667092</v>
      </c>
      <c r="C91" s="23">
        <v>1</v>
      </c>
      <c r="D91" s="31">
        <v>0.33333333333333282</v>
      </c>
      <c r="E91" s="23">
        <v>0.40000000000000013</v>
      </c>
      <c r="F91" s="31">
        <v>1</v>
      </c>
      <c r="G91" s="24">
        <v>0.10000000000000014</v>
      </c>
      <c r="I91" s="37">
        <f t="shared" si="19"/>
        <v>0.25666666666666965</v>
      </c>
      <c r="J91" s="37">
        <f t="shared" si="20"/>
        <v>0.11000000000000128</v>
      </c>
      <c r="K91" s="37">
        <f t="shared" si="21"/>
        <v>0.2</v>
      </c>
      <c r="L91" s="37">
        <f t="shared" si="22"/>
        <v>0.1</v>
      </c>
      <c r="M91" s="37">
        <f t="shared" si="23"/>
        <v>0.7</v>
      </c>
      <c r="N91" s="37">
        <f t="shared" si="24"/>
        <v>0.33333333333333282</v>
      </c>
      <c r="O91" s="37">
        <f t="shared" si="25"/>
        <v>0.16000000000000006</v>
      </c>
      <c r="P91" s="37">
        <f t="shared" si="26"/>
        <v>0.20000000000000007</v>
      </c>
      <c r="Q91" s="37">
        <f t="shared" si="27"/>
        <v>4.0000000000000015E-2</v>
      </c>
      <c r="R91" s="37">
        <f t="shared" si="28"/>
        <v>1</v>
      </c>
      <c r="S91" s="37">
        <f t="shared" si="29"/>
        <v>6.0000000000000081E-2</v>
      </c>
      <c r="T91" s="37">
        <f t="shared" si="30"/>
        <v>4.0000000000000063E-2</v>
      </c>
      <c r="U91" s="9"/>
      <c r="V91" s="37">
        <f t="shared" si="31"/>
        <v>0.13400000000000006</v>
      </c>
      <c r="W91" s="37">
        <f t="shared" si="32"/>
        <v>0.43983333333333441</v>
      </c>
      <c r="X91" s="37">
        <f t="shared" si="33"/>
        <v>0.11000000000000128</v>
      </c>
      <c r="Y91" s="37">
        <f t="shared" si="34"/>
        <v>0.7</v>
      </c>
      <c r="Z91" s="37">
        <f t="shared" si="35"/>
        <v>0.33333333333333282</v>
      </c>
      <c r="AA91" s="37">
        <f t="shared" si="36"/>
        <v>4.0000000000000049E-2</v>
      </c>
      <c r="AB91" s="37">
        <f t="shared" si="37"/>
        <v>1.7571666666666685</v>
      </c>
    </row>
    <row r="92" spans="1:28" x14ac:dyDescent="0.25">
      <c r="A92" s="22" t="s">
        <v>107</v>
      </c>
      <c r="B92" s="31">
        <v>1.3</v>
      </c>
      <c r="C92" s="23">
        <v>1</v>
      </c>
      <c r="D92" s="31">
        <v>1</v>
      </c>
      <c r="E92" s="23">
        <v>1</v>
      </c>
      <c r="F92" s="31">
        <v>0.8666666666666667</v>
      </c>
      <c r="G92" s="24">
        <v>0.20000000000000015</v>
      </c>
      <c r="I92" s="37">
        <f t="shared" si="19"/>
        <v>0.90999999999999992</v>
      </c>
      <c r="J92" s="37">
        <f t="shared" si="20"/>
        <v>0.39</v>
      </c>
      <c r="K92" s="37">
        <f t="shared" si="21"/>
        <v>0.2</v>
      </c>
      <c r="L92" s="37">
        <f t="shared" si="22"/>
        <v>0.1</v>
      </c>
      <c r="M92" s="37">
        <f t="shared" si="23"/>
        <v>0.7</v>
      </c>
      <c r="N92" s="37">
        <f t="shared" si="24"/>
        <v>1</v>
      </c>
      <c r="O92" s="37">
        <f t="shared" si="25"/>
        <v>0.4</v>
      </c>
      <c r="P92" s="37">
        <f t="shared" si="26"/>
        <v>0.5</v>
      </c>
      <c r="Q92" s="37">
        <f t="shared" si="27"/>
        <v>0.1</v>
      </c>
      <c r="R92" s="37">
        <f t="shared" si="28"/>
        <v>0.8666666666666667</v>
      </c>
      <c r="S92" s="37">
        <f t="shared" si="29"/>
        <v>0.12000000000000008</v>
      </c>
      <c r="T92" s="37">
        <f t="shared" si="30"/>
        <v>8.0000000000000071E-2</v>
      </c>
      <c r="U92" s="9"/>
      <c r="V92" s="37">
        <f t="shared" si="31"/>
        <v>0.29600000000000004</v>
      </c>
      <c r="W92" s="37">
        <f t="shared" si="32"/>
        <v>0.67349999999999999</v>
      </c>
      <c r="X92" s="37">
        <f t="shared" si="33"/>
        <v>0.39</v>
      </c>
      <c r="Y92" s="37">
        <f t="shared" si="34"/>
        <v>0.7</v>
      </c>
      <c r="Z92" s="37">
        <f t="shared" si="35"/>
        <v>1</v>
      </c>
      <c r="AA92" s="37">
        <f t="shared" si="36"/>
        <v>8.800000000000005E-2</v>
      </c>
      <c r="AB92" s="37">
        <f t="shared" si="37"/>
        <v>3.1475</v>
      </c>
    </row>
    <row r="93" spans="1:28" x14ac:dyDescent="0.25">
      <c r="A93" s="22" t="s">
        <v>108</v>
      </c>
      <c r="B93" s="31">
        <v>0.36666666666667092</v>
      </c>
      <c r="C93" s="23">
        <v>1</v>
      </c>
      <c r="D93" s="31">
        <v>0.19999999999999954</v>
      </c>
      <c r="E93" s="23">
        <v>0.36666666666666681</v>
      </c>
      <c r="F93" s="31">
        <v>1</v>
      </c>
      <c r="G93" s="24">
        <v>0.10000000000000014</v>
      </c>
      <c r="I93" s="37">
        <f t="shared" si="19"/>
        <v>0.25666666666666965</v>
      </c>
      <c r="J93" s="37">
        <f t="shared" si="20"/>
        <v>0.11000000000000128</v>
      </c>
      <c r="K93" s="37">
        <f t="shared" si="21"/>
        <v>0.2</v>
      </c>
      <c r="L93" s="37">
        <f t="shared" si="22"/>
        <v>0.1</v>
      </c>
      <c r="M93" s="37">
        <f t="shared" si="23"/>
        <v>0.7</v>
      </c>
      <c r="N93" s="37">
        <f t="shared" si="24"/>
        <v>0.19999999999999954</v>
      </c>
      <c r="O93" s="37">
        <f t="shared" si="25"/>
        <v>0.14666666666666672</v>
      </c>
      <c r="P93" s="37">
        <f t="shared" si="26"/>
        <v>0.1833333333333334</v>
      </c>
      <c r="Q93" s="37">
        <f t="shared" si="27"/>
        <v>3.6666666666666681E-2</v>
      </c>
      <c r="R93" s="37">
        <f t="shared" si="28"/>
        <v>1</v>
      </c>
      <c r="S93" s="37">
        <f t="shared" si="29"/>
        <v>6.0000000000000081E-2</v>
      </c>
      <c r="T93" s="37">
        <f t="shared" si="30"/>
        <v>4.0000000000000063E-2</v>
      </c>
      <c r="U93" s="9"/>
      <c r="V93" s="37">
        <f t="shared" si="31"/>
        <v>0.12600000000000006</v>
      </c>
      <c r="W93" s="37">
        <f t="shared" si="32"/>
        <v>0.43733333333333435</v>
      </c>
      <c r="X93" s="37">
        <f t="shared" si="33"/>
        <v>0.11000000000000128</v>
      </c>
      <c r="Y93" s="37">
        <f t="shared" si="34"/>
        <v>0.7</v>
      </c>
      <c r="Z93" s="37">
        <f t="shared" si="35"/>
        <v>0.19999999999999954</v>
      </c>
      <c r="AA93" s="37">
        <f t="shared" si="36"/>
        <v>3.866666666666671E-2</v>
      </c>
      <c r="AB93" s="37">
        <f t="shared" si="37"/>
        <v>1.6120000000000019</v>
      </c>
    </row>
    <row r="94" spans="1:28" x14ac:dyDescent="0.25">
      <c r="A94" s="22" t="s">
        <v>109</v>
      </c>
      <c r="B94" s="31">
        <v>0.36666666666667092</v>
      </c>
      <c r="C94" s="23">
        <v>0.86670000000000003</v>
      </c>
      <c r="D94" s="31">
        <v>0.15555555555555509</v>
      </c>
      <c r="E94" s="23">
        <v>0.40000000000000013</v>
      </c>
      <c r="F94" s="31">
        <v>0.40000000000000013</v>
      </c>
      <c r="G94" s="24">
        <v>0.10000000000000014</v>
      </c>
      <c r="I94" s="37">
        <f t="shared" si="19"/>
        <v>0.25666666666666965</v>
      </c>
      <c r="J94" s="37">
        <f t="shared" si="20"/>
        <v>0.11000000000000128</v>
      </c>
      <c r="K94" s="37">
        <f t="shared" si="21"/>
        <v>0.17334000000000002</v>
      </c>
      <c r="L94" s="37">
        <f t="shared" si="22"/>
        <v>8.6670000000000011E-2</v>
      </c>
      <c r="M94" s="37">
        <f t="shared" si="23"/>
        <v>0.60668999999999995</v>
      </c>
      <c r="N94" s="37">
        <f t="shared" si="24"/>
        <v>0.15555555555555509</v>
      </c>
      <c r="O94" s="37">
        <f t="shared" si="25"/>
        <v>0.16000000000000006</v>
      </c>
      <c r="P94" s="37">
        <f t="shared" si="26"/>
        <v>0.20000000000000007</v>
      </c>
      <c r="Q94" s="37">
        <f t="shared" si="27"/>
        <v>4.0000000000000015E-2</v>
      </c>
      <c r="R94" s="37">
        <f t="shared" si="28"/>
        <v>0.40000000000000013</v>
      </c>
      <c r="S94" s="37">
        <f t="shared" si="29"/>
        <v>6.0000000000000081E-2</v>
      </c>
      <c r="T94" s="37">
        <f t="shared" si="30"/>
        <v>4.0000000000000063E-2</v>
      </c>
      <c r="U94" s="9"/>
      <c r="V94" s="37">
        <f t="shared" si="31"/>
        <v>0.13133400000000006</v>
      </c>
      <c r="W94" s="37">
        <f t="shared" si="32"/>
        <v>0.25716733333333441</v>
      </c>
      <c r="X94" s="37">
        <f t="shared" si="33"/>
        <v>0.11000000000000128</v>
      </c>
      <c r="Y94" s="37">
        <f t="shared" si="34"/>
        <v>0.60668999999999995</v>
      </c>
      <c r="Z94" s="37">
        <f t="shared" si="35"/>
        <v>0.15555555555555509</v>
      </c>
      <c r="AA94" s="37">
        <f t="shared" si="36"/>
        <v>4.0000000000000049E-2</v>
      </c>
      <c r="AB94" s="37">
        <f t="shared" si="37"/>
        <v>1.3007468888888907</v>
      </c>
    </row>
    <row r="95" spans="1:28" x14ac:dyDescent="0.25">
      <c r="A95" s="22" t="s">
        <v>110</v>
      </c>
      <c r="B95" s="31">
        <v>0.60666666666667068</v>
      </c>
      <c r="C95" s="23">
        <v>1</v>
      </c>
      <c r="D95" s="31">
        <v>0.73333333333333295</v>
      </c>
      <c r="E95" s="23">
        <v>0.46666666666666679</v>
      </c>
      <c r="F95" s="31">
        <v>1</v>
      </c>
      <c r="G95" s="24">
        <v>0.10000000000000014</v>
      </c>
      <c r="I95" s="37">
        <f t="shared" si="19"/>
        <v>0.42466666666666947</v>
      </c>
      <c r="J95" s="37">
        <f t="shared" si="20"/>
        <v>0.18200000000000119</v>
      </c>
      <c r="K95" s="37">
        <f t="shared" si="21"/>
        <v>0.2</v>
      </c>
      <c r="L95" s="37">
        <f t="shared" si="22"/>
        <v>0.1</v>
      </c>
      <c r="M95" s="37">
        <f t="shared" si="23"/>
        <v>0.7</v>
      </c>
      <c r="N95" s="37">
        <f t="shared" si="24"/>
        <v>0.73333333333333295</v>
      </c>
      <c r="O95" s="37">
        <f t="shared" si="25"/>
        <v>0.18666666666666673</v>
      </c>
      <c r="P95" s="37">
        <f t="shared" si="26"/>
        <v>0.23333333333333339</v>
      </c>
      <c r="Q95" s="37">
        <f t="shared" si="27"/>
        <v>4.6666666666666683E-2</v>
      </c>
      <c r="R95" s="37">
        <f t="shared" si="28"/>
        <v>1</v>
      </c>
      <c r="S95" s="37">
        <f t="shared" si="29"/>
        <v>6.0000000000000081E-2</v>
      </c>
      <c r="T95" s="37">
        <f t="shared" si="30"/>
        <v>4.0000000000000063E-2</v>
      </c>
      <c r="U95" s="9"/>
      <c r="V95" s="37">
        <f t="shared" si="31"/>
        <v>0.15000000000000005</v>
      </c>
      <c r="W95" s="37">
        <f t="shared" si="32"/>
        <v>0.50363333333333427</v>
      </c>
      <c r="X95" s="37">
        <f t="shared" si="33"/>
        <v>0.18200000000000119</v>
      </c>
      <c r="Y95" s="37">
        <f t="shared" si="34"/>
        <v>0.7</v>
      </c>
      <c r="Z95" s="37">
        <f t="shared" si="35"/>
        <v>0.73333333333333295</v>
      </c>
      <c r="AA95" s="37">
        <f t="shared" si="36"/>
        <v>4.2666666666666714E-2</v>
      </c>
      <c r="AB95" s="37">
        <f t="shared" si="37"/>
        <v>2.3116333333333352</v>
      </c>
    </row>
    <row r="96" spans="1:28" x14ac:dyDescent="0.25">
      <c r="A96" s="22" t="s">
        <v>111</v>
      </c>
      <c r="B96" s="31">
        <v>0.66000000000000347</v>
      </c>
      <c r="C96" s="23">
        <v>0.6</v>
      </c>
      <c r="D96" s="31">
        <v>0.17777777777777731</v>
      </c>
      <c r="E96" s="23">
        <v>0.40000000000000013</v>
      </c>
      <c r="F96" s="31">
        <v>1</v>
      </c>
      <c r="G96" s="24">
        <v>1.3877787807814457E-16</v>
      </c>
      <c r="I96" s="37">
        <f t="shared" si="19"/>
        <v>0.46200000000000241</v>
      </c>
      <c r="J96" s="37">
        <f t="shared" si="20"/>
        <v>0.19800000000000104</v>
      </c>
      <c r="K96" s="37">
        <f t="shared" si="21"/>
        <v>0.12</v>
      </c>
      <c r="L96" s="37">
        <f t="shared" si="22"/>
        <v>0.06</v>
      </c>
      <c r="M96" s="37">
        <f t="shared" si="23"/>
        <v>0.42</v>
      </c>
      <c r="N96" s="37">
        <f t="shared" si="24"/>
        <v>0.17777777777777731</v>
      </c>
      <c r="O96" s="37">
        <f t="shared" si="25"/>
        <v>0.16000000000000006</v>
      </c>
      <c r="P96" s="37">
        <f t="shared" si="26"/>
        <v>0.20000000000000007</v>
      </c>
      <c r="Q96" s="37">
        <f t="shared" si="27"/>
        <v>4.0000000000000015E-2</v>
      </c>
      <c r="R96" s="37">
        <f t="shared" si="28"/>
        <v>1</v>
      </c>
      <c r="S96" s="37">
        <f t="shared" si="29"/>
        <v>8.3266726846886741E-17</v>
      </c>
      <c r="T96" s="37">
        <f t="shared" si="30"/>
        <v>5.5511151231257827E-17</v>
      </c>
      <c r="U96" s="9"/>
      <c r="V96" s="37">
        <f t="shared" si="31"/>
        <v>0.10800000000000005</v>
      </c>
      <c r="W96" s="37">
        <f t="shared" si="32"/>
        <v>0.50370000000000081</v>
      </c>
      <c r="X96" s="37">
        <f t="shared" si="33"/>
        <v>0.19800000000000104</v>
      </c>
      <c r="Y96" s="37">
        <f t="shared" si="34"/>
        <v>0.42</v>
      </c>
      <c r="Z96" s="37">
        <f t="shared" si="35"/>
        <v>0.17777777777777731</v>
      </c>
      <c r="AA96" s="37">
        <f t="shared" si="36"/>
        <v>1.6000000000000042E-2</v>
      </c>
      <c r="AB96" s="37">
        <f t="shared" si="37"/>
        <v>1.4234777777777794</v>
      </c>
    </row>
    <row r="97" spans="1:28" x14ac:dyDescent="0.25">
      <c r="A97" s="22" t="s">
        <v>112</v>
      </c>
      <c r="B97" s="31">
        <v>0.90333333333333432</v>
      </c>
      <c r="C97" s="23">
        <v>1</v>
      </c>
      <c r="D97" s="31">
        <v>0.39999999999999941</v>
      </c>
      <c r="E97" s="23">
        <v>0.50000000000000011</v>
      </c>
      <c r="F97" s="31">
        <v>0.46666666666666679</v>
      </c>
      <c r="G97" s="24">
        <v>0.10000000000000014</v>
      </c>
      <c r="I97" s="37">
        <f t="shared" si="19"/>
        <v>0.63233333333333397</v>
      </c>
      <c r="J97" s="37">
        <f t="shared" si="20"/>
        <v>0.2710000000000003</v>
      </c>
      <c r="K97" s="37">
        <f t="shared" si="21"/>
        <v>0.2</v>
      </c>
      <c r="L97" s="37">
        <f t="shared" si="22"/>
        <v>0.1</v>
      </c>
      <c r="M97" s="37">
        <f t="shared" si="23"/>
        <v>0.7</v>
      </c>
      <c r="N97" s="37">
        <f t="shared" si="24"/>
        <v>0.39999999999999941</v>
      </c>
      <c r="O97" s="37">
        <f t="shared" si="25"/>
        <v>0.20000000000000007</v>
      </c>
      <c r="P97" s="37">
        <f t="shared" si="26"/>
        <v>0.25000000000000006</v>
      </c>
      <c r="Q97" s="37">
        <f t="shared" si="27"/>
        <v>5.0000000000000017E-2</v>
      </c>
      <c r="R97" s="37">
        <f t="shared" si="28"/>
        <v>0.46666666666666679</v>
      </c>
      <c r="S97" s="37">
        <f t="shared" si="29"/>
        <v>6.0000000000000081E-2</v>
      </c>
      <c r="T97" s="37">
        <f t="shared" si="30"/>
        <v>4.0000000000000063E-2</v>
      </c>
      <c r="U97" s="9"/>
      <c r="V97" s="37">
        <f t="shared" si="31"/>
        <v>0.15800000000000006</v>
      </c>
      <c r="W97" s="37">
        <f t="shared" si="32"/>
        <v>0.41881666666666695</v>
      </c>
      <c r="X97" s="37">
        <f t="shared" si="33"/>
        <v>0.2710000000000003</v>
      </c>
      <c r="Y97" s="37">
        <f t="shared" si="34"/>
        <v>0.7</v>
      </c>
      <c r="Z97" s="37">
        <f t="shared" si="35"/>
        <v>0.39999999999999941</v>
      </c>
      <c r="AA97" s="37">
        <f t="shared" si="36"/>
        <v>4.4000000000000046E-2</v>
      </c>
      <c r="AB97" s="37">
        <f t="shared" si="37"/>
        <v>1.9918166666666668</v>
      </c>
    </row>
    <row r="98" spans="1:28" x14ac:dyDescent="0.25">
      <c r="A98" s="22" t="s">
        <v>113</v>
      </c>
      <c r="B98" s="31">
        <v>1.3</v>
      </c>
      <c r="C98" s="23">
        <v>1</v>
      </c>
      <c r="D98" s="31">
        <v>0.15555555555555509</v>
      </c>
      <c r="E98" s="23">
        <v>0.73333333333333339</v>
      </c>
      <c r="F98" s="31">
        <v>0.20000000000000018</v>
      </c>
      <c r="G98" s="24">
        <v>0.10000000000000014</v>
      </c>
      <c r="I98" s="37">
        <f t="shared" si="19"/>
        <v>0.90999999999999992</v>
      </c>
      <c r="J98" s="37">
        <f t="shared" si="20"/>
        <v>0.39</v>
      </c>
      <c r="K98" s="37">
        <f t="shared" si="21"/>
        <v>0.2</v>
      </c>
      <c r="L98" s="37">
        <f t="shared" si="22"/>
        <v>0.1</v>
      </c>
      <c r="M98" s="37">
        <f t="shared" si="23"/>
        <v>0.7</v>
      </c>
      <c r="N98" s="37">
        <f t="shared" si="24"/>
        <v>0.15555555555555509</v>
      </c>
      <c r="O98" s="37">
        <f t="shared" si="25"/>
        <v>0.29333333333333339</v>
      </c>
      <c r="P98" s="37">
        <f t="shared" si="26"/>
        <v>0.3666666666666667</v>
      </c>
      <c r="Q98" s="37">
        <f t="shared" si="27"/>
        <v>7.3333333333333348E-2</v>
      </c>
      <c r="R98" s="37">
        <f t="shared" si="28"/>
        <v>0.20000000000000018</v>
      </c>
      <c r="S98" s="37">
        <f t="shared" si="29"/>
        <v>6.0000000000000081E-2</v>
      </c>
      <c r="T98" s="37">
        <f t="shared" si="30"/>
        <v>4.0000000000000063E-2</v>
      </c>
      <c r="U98" s="9"/>
      <c r="V98" s="37">
        <f t="shared" si="31"/>
        <v>0.21400000000000002</v>
      </c>
      <c r="W98" s="37">
        <f t="shared" si="32"/>
        <v>0.45350000000000001</v>
      </c>
      <c r="X98" s="37">
        <f t="shared" si="33"/>
        <v>0.39</v>
      </c>
      <c r="Y98" s="37">
        <f t="shared" si="34"/>
        <v>0.7</v>
      </c>
      <c r="Z98" s="37">
        <f t="shared" si="35"/>
        <v>0.15555555555555509</v>
      </c>
      <c r="AA98" s="37">
        <f t="shared" si="36"/>
        <v>5.3333333333333378E-2</v>
      </c>
      <c r="AB98" s="37">
        <f t="shared" si="37"/>
        <v>1.9663888888888885</v>
      </c>
    </row>
    <row r="99" spans="1:28" x14ac:dyDescent="0.25">
      <c r="A99" s="22" t="s">
        <v>114</v>
      </c>
      <c r="B99" s="31">
        <v>0.5366666666666714</v>
      </c>
      <c r="C99" s="23">
        <v>0.75999999999999845</v>
      </c>
      <c r="D99" s="31">
        <v>0.44444444444444381</v>
      </c>
      <c r="E99" s="23">
        <v>0.53333333333333344</v>
      </c>
      <c r="F99" s="31">
        <v>0.46666666666666679</v>
      </c>
      <c r="G99" s="24">
        <v>1.3877787807814457E-16</v>
      </c>
      <c r="I99" s="37">
        <f t="shared" si="19"/>
        <v>0.37566666666666998</v>
      </c>
      <c r="J99" s="37">
        <f t="shared" si="20"/>
        <v>0.16100000000000142</v>
      </c>
      <c r="K99" s="37">
        <f t="shared" si="21"/>
        <v>0.15199999999999969</v>
      </c>
      <c r="L99" s="37">
        <f t="shared" si="22"/>
        <v>7.5999999999999845E-2</v>
      </c>
      <c r="M99" s="37">
        <f t="shared" si="23"/>
        <v>0.53199999999999892</v>
      </c>
      <c r="N99" s="37">
        <f t="shared" si="24"/>
        <v>0.44444444444444381</v>
      </c>
      <c r="O99" s="37">
        <f t="shared" si="25"/>
        <v>0.21333333333333337</v>
      </c>
      <c r="P99" s="37">
        <f t="shared" si="26"/>
        <v>0.26666666666666672</v>
      </c>
      <c r="Q99" s="37">
        <f t="shared" si="27"/>
        <v>5.3333333333333344E-2</v>
      </c>
      <c r="R99" s="37">
        <f t="shared" si="28"/>
        <v>0.46666666666666679</v>
      </c>
      <c r="S99" s="37">
        <f t="shared" si="29"/>
        <v>8.3266726846886741E-17</v>
      </c>
      <c r="T99" s="37">
        <f t="shared" si="30"/>
        <v>5.5511151231257827E-17</v>
      </c>
      <c r="U99" s="9"/>
      <c r="V99" s="37">
        <f t="shared" si="31"/>
        <v>0.14320000000000002</v>
      </c>
      <c r="W99" s="37">
        <f t="shared" si="32"/>
        <v>0.32668333333333449</v>
      </c>
      <c r="X99" s="37">
        <f t="shared" si="33"/>
        <v>0.16100000000000142</v>
      </c>
      <c r="Y99" s="37">
        <f t="shared" si="34"/>
        <v>0.53199999999999892</v>
      </c>
      <c r="Z99" s="37">
        <f t="shared" si="35"/>
        <v>0.44444444444444381</v>
      </c>
      <c r="AA99" s="37">
        <f t="shared" si="36"/>
        <v>2.1333333333333374E-2</v>
      </c>
      <c r="AB99" s="37">
        <f t="shared" si="37"/>
        <v>1.628661111111112</v>
      </c>
    </row>
    <row r="100" spans="1:28" x14ac:dyDescent="0.25">
      <c r="A100" s="22" t="s">
        <v>115</v>
      </c>
      <c r="B100" s="31">
        <v>0.5166666666666716</v>
      </c>
      <c r="C100" s="23">
        <v>1</v>
      </c>
      <c r="D100" s="31">
        <v>0.35555555555555501</v>
      </c>
      <c r="E100" s="23">
        <v>0.40000000000000013</v>
      </c>
      <c r="F100" s="31">
        <v>0.8</v>
      </c>
      <c r="G100" s="24">
        <v>0.10000000000000014</v>
      </c>
      <c r="I100" s="37">
        <f t="shared" si="19"/>
        <v>0.36166666666667008</v>
      </c>
      <c r="J100" s="37">
        <f t="shared" si="20"/>
        <v>0.15500000000000147</v>
      </c>
      <c r="K100" s="37">
        <f t="shared" si="21"/>
        <v>0.2</v>
      </c>
      <c r="L100" s="37">
        <f t="shared" si="22"/>
        <v>0.1</v>
      </c>
      <c r="M100" s="37">
        <f t="shared" si="23"/>
        <v>0.7</v>
      </c>
      <c r="N100" s="37">
        <f t="shared" si="24"/>
        <v>0.35555555555555501</v>
      </c>
      <c r="O100" s="37">
        <f t="shared" si="25"/>
        <v>0.16000000000000006</v>
      </c>
      <c r="P100" s="37">
        <f t="shared" si="26"/>
        <v>0.20000000000000007</v>
      </c>
      <c r="Q100" s="37">
        <f t="shared" si="27"/>
        <v>4.0000000000000015E-2</v>
      </c>
      <c r="R100" s="37">
        <f t="shared" si="28"/>
        <v>0.8</v>
      </c>
      <c r="S100" s="37">
        <f t="shared" si="29"/>
        <v>6.0000000000000081E-2</v>
      </c>
      <c r="T100" s="37">
        <f t="shared" si="30"/>
        <v>4.0000000000000063E-2</v>
      </c>
      <c r="U100" s="9"/>
      <c r="V100" s="37">
        <f t="shared" si="31"/>
        <v>0.13400000000000006</v>
      </c>
      <c r="W100" s="37">
        <f t="shared" si="32"/>
        <v>0.41658333333333453</v>
      </c>
      <c r="X100" s="37">
        <f t="shared" si="33"/>
        <v>0.15500000000000147</v>
      </c>
      <c r="Y100" s="37">
        <f t="shared" si="34"/>
        <v>0.7</v>
      </c>
      <c r="Z100" s="37">
        <f t="shared" si="35"/>
        <v>0.35555555555555501</v>
      </c>
      <c r="AA100" s="37">
        <f t="shared" si="36"/>
        <v>4.0000000000000049E-2</v>
      </c>
      <c r="AB100" s="37">
        <f t="shared" si="37"/>
        <v>1.8011388888888911</v>
      </c>
    </row>
    <row r="101" spans="1:28" x14ac:dyDescent="0.25">
      <c r="A101" s="22" t="s">
        <v>116</v>
      </c>
      <c r="B101" s="31">
        <v>1.5</v>
      </c>
      <c r="C101" s="23">
        <v>1</v>
      </c>
      <c r="D101" s="31">
        <v>0.82222222222222197</v>
      </c>
      <c r="E101" s="23">
        <v>0.8</v>
      </c>
      <c r="F101" s="31">
        <v>0.40000000000000013</v>
      </c>
      <c r="G101" s="24">
        <v>0.10000000000000014</v>
      </c>
      <c r="I101" s="37">
        <f t="shared" si="19"/>
        <v>1.0499999999999998</v>
      </c>
      <c r="J101" s="37">
        <f t="shared" si="20"/>
        <v>0.44999999999999996</v>
      </c>
      <c r="K101" s="37">
        <f t="shared" si="21"/>
        <v>0.2</v>
      </c>
      <c r="L101" s="37">
        <f t="shared" si="22"/>
        <v>0.1</v>
      </c>
      <c r="M101" s="37">
        <f t="shared" si="23"/>
        <v>0.7</v>
      </c>
      <c r="N101" s="37">
        <f t="shared" si="24"/>
        <v>0.82222222222222197</v>
      </c>
      <c r="O101" s="37">
        <f t="shared" si="25"/>
        <v>0.32000000000000006</v>
      </c>
      <c r="P101" s="37">
        <f t="shared" si="26"/>
        <v>0.4</v>
      </c>
      <c r="Q101" s="37">
        <f t="shared" si="27"/>
        <v>8.0000000000000016E-2</v>
      </c>
      <c r="R101" s="37">
        <f t="shared" si="28"/>
        <v>0.40000000000000013</v>
      </c>
      <c r="S101" s="37">
        <f t="shared" si="29"/>
        <v>6.0000000000000081E-2</v>
      </c>
      <c r="T101" s="37">
        <f t="shared" si="30"/>
        <v>4.0000000000000063E-2</v>
      </c>
      <c r="U101" s="9"/>
      <c r="V101" s="37">
        <f t="shared" si="31"/>
        <v>0.23000000000000004</v>
      </c>
      <c r="W101" s="37">
        <f t="shared" si="32"/>
        <v>0.5675</v>
      </c>
      <c r="X101" s="37">
        <f t="shared" si="33"/>
        <v>0.44999999999999996</v>
      </c>
      <c r="Y101" s="37">
        <f t="shared" si="34"/>
        <v>0.7</v>
      </c>
      <c r="Z101" s="37">
        <f t="shared" si="35"/>
        <v>0.82222222222222197</v>
      </c>
      <c r="AA101" s="37">
        <f t="shared" si="36"/>
        <v>5.600000000000005E-2</v>
      </c>
      <c r="AB101" s="37">
        <f t="shared" si="37"/>
        <v>2.8257222222222218</v>
      </c>
    </row>
    <row r="102" spans="1:28" x14ac:dyDescent="0.25">
      <c r="A102" s="22" t="s">
        <v>117</v>
      </c>
      <c r="B102" s="31">
        <v>1.3</v>
      </c>
      <c r="C102" s="23">
        <v>1</v>
      </c>
      <c r="D102" s="31">
        <v>0.26666666666666622</v>
      </c>
      <c r="E102" s="23">
        <v>1</v>
      </c>
      <c r="F102" s="31">
        <v>0.26666666666666683</v>
      </c>
      <c r="G102" s="24">
        <v>0.10000000000000014</v>
      </c>
      <c r="I102" s="37">
        <f t="shared" si="19"/>
        <v>0.90999999999999992</v>
      </c>
      <c r="J102" s="37">
        <f t="shared" si="20"/>
        <v>0.39</v>
      </c>
      <c r="K102" s="37">
        <f t="shared" si="21"/>
        <v>0.2</v>
      </c>
      <c r="L102" s="37">
        <f t="shared" si="22"/>
        <v>0.1</v>
      </c>
      <c r="M102" s="37">
        <f t="shared" si="23"/>
        <v>0.7</v>
      </c>
      <c r="N102" s="37">
        <f t="shared" si="24"/>
        <v>0.26666666666666622</v>
      </c>
      <c r="O102" s="37">
        <f t="shared" si="25"/>
        <v>0.4</v>
      </c>
      <c r="P102" s="37">
        <f t="shared" si="26"/>
        <v>0.5</v>
      </c>
      <c r="Q102" s="37">
        <f t="shared" si="27"/>
        <v>0.1</v>
      </c>
      <c r="R102" s="37">
        <f t="shared" si="28"/>
        <v>0.26666666666666683</v>
      </c>
      <c r="S102" s="37">
        <f t="shared" si="29"/>
        <v>6.0000000000000081E-2</v>
      </c>
      <c r="T102" s="37">
        <f t="shared" si="30"/>
        <v>4.0000000000000063E-2</v>
      </c>
      <c r="U102" s="9"/>
      <c r="V102" s="37">
        <f t="shared" si="31"/>
        <v>0.27800000000000002</v>
      </c>
      <c r="W102" s="37">
        <f t="shared" si="32"/>
        <v>0.49350000000000005</v>
      </c>
      <c r="X102" s="37">
        <f t="shared" si="33"/>
        <v>0.39</v>
      </c>
      <c r="Y102" s="37">
        <f t="shared" si="34"/>
        <v>0.7</v>
      </c>
      <c r="Z102" s="37">
        <f t="shared" si="35"/>
        <v>0.26666666666666622</v>
      </c>
      <c r="AA102" s="37">
        <f t="shared" si="36"/>
        <v>6.4000000000000043E-2</v>
      </c>
      <c r="AB102" s="37">
        <f t="shared" si="37"/>
        <v>2.1921666666666666</v>
      </c>
    </row>
    <row r="103" spans="1:28" x14ac:dyDescent="0.25">
      <c r="A103" s="22" t="s">
        <v>118</v>
      </c>
      <c r="B103" s="31">
        <v>0.86000000000000143</v>
      </c>
      <c r="C103" s="23">
        <v>1</v>
      </c>
      <c r="D103" s="31">
        <v>0.39999999999999941</v>
      </c>
      <c r="E103" s="23">
        <v>0.60000000000000009</v>
      </c>
      <c r="F103" s="31">
        <v>1</v>
      </c>
      <c r="G103" s="24">
        <v>1.3877787807814457E-16</v>
      </c>
      <c r="I103" s="37">
        <f t="shared" si="19"/>
        <v>0.60200000000000098</v>
      </c>
      <c r="J103" s="37">
        <f t="shared" si="20"/>
        <v>0.2580000000000004</v>
      </c>
      <c r="K103" s="37">
        <f t="shared" si="21"/>
        <v>0.2</v>
      </c>
      <c r="L103" s="37">
        <f t="shared" si="22"/>
        <v>0.1</v>
      </c>
      <c r="M103" s="37">
        <f t="shared" si="23"/>
        <v>0.7</v>
      </c>
      <c r="N103" s="37">
        <f t="shared" si="24"/>
        <v>0.39999999999999941</v>
      </c>
      <c r="O103" s="37">
        <f t="shared" si="25"/>
        <v>0.24000000000000005</v>
      </c>
      <c r="P103" s="37">
        <f t="shared" si="26"/>
        <v>0.30000000000000004</v>
      </c>
      <c r="Q103" s="37">
        <f t="shared" si="27"/>
        <v>6.0000000000000012E-2</v>
      </c>
      <c r="R103" s="37">
        <f t="shared" si="28"/>
        <v>1</v>
      </c>
      <c r="S103" s="37">
        <f t="shared" si="29"/>
        <v>8.3266726846886741E-17</v>
      </c>
      <c r="T103" s="37">
        <f t="shared" si="30"/>
        <v>5.5511151231257827E-17</v>
      </c>
      <c r="U103" s="9"/>
      <c r="V103" s="37">
        <f t="shared" si="31"/>
        <v>0.16400000000000006</v>
      </c>
      <c r="W103" s="37">
        <f t="shared" si="32"/>
        <v>0.57570000000000032</v>
      </c>
      <c r="X103" s="37">
        <f t="shared" si="33"/>
        <v>0.2580000000000004</v>
      </c>
      <c r="Y103" s="37">
        <f t="shared" si="34"/>
        <v>0.7</v>
      </c>
      <c r="Z103" s="37">
        <f t="shared" si="35"/>
        <v>0.39999999999999941</v>
      </c>
      <c r="AA103" s="37">
        <f t="shared" si="36"/>
        <v>2.4000000000000042E-2</v>
      </c>
      <c r="AB103" s="37">
        <f t="shared" si="37"/>
        <v>2.1217000000000001</v>
      </c>
    </row>
    <row r="104" spans="1:28" x14ac:dyDescent="0.25">
      <c r="A104" s="22" t="s">
        <v>119</v>
      </c>
      <c r="B104" s="31">
        <v>0.67666666666666997</v>
      </c>
      <c r="C104" s="23">
        <v>1</v>
      </c>
      <c r="D104" s="31">
        <v>0.46666666666666601</v>
      </c>
      <c r="E104" s="23">
        <v>0.53333333333333344</v>
      </c>
      <c r="F104" s="31">
        <v>1</v>
      </c>
      <c r="G104" s="24">
        <v>0.10000000000000014</v>
      </c>
      <c r="I104" s="37">
        <f t="shared" si="19"/>
        <v>0.47366666666666896</v>
      </c>
      <c r="J104" s="37">
        <f t="shared" si="20"/>
        <v>0.20300000000000099</v>
      </c>
      <c r="K104" s="37">
        <f t="shared" si="21"/>
        <v>0.2</v>
      </c>
      <c r="L104" s="37">
        <f t="shared" si="22"/>
        <v>0.1</v>
      </c>
      <c r="M104" s="37">
        <f t="shared" si="23"/>
        <v>0.7</v>
      </c>
      <c r="N104" s="37">
        <f t="shared" si="24"/>
        <v>0.46666666666666601</v>
      </c>
      <c r="O104" s="37">
        <f t="shared" si="25"/>
        <v>0.21333333333333337</v>
      </c>
      <c r="P104" s="37">
        <f t="shared" si="26"/>
        <v>0.26666666666666672</v>
      </c>
      <c r="Q104" s="37">
        <f t="shared" si="27"/>
        <v>5.3333333333333344E-2</v>
      </c>
      <c r="R104" s="37">
        <f t="shared" si="28"/>
        <v>1</v>
      </c>
      <c r="S104" s="37">
        <f t="shared" si="29"/>
        <v>6.0000000000000081E-2</v>
      </c>
      <c r="T104" s="37">
        <f t="shared" si="30"/>
        <v>4.0000000000000063E-2</v>
      </c>
      <c r="U104" s="9"/>
      <c r="V104" s="37">
        <f t="shared" si="31"/>
        <v>0.16600000000000004</v>
      </c>
      <c r="W104" s="37">
        <f t="shared" si="32"/>
        <v>0.52578333333333416</v>
      </c>
      <c r="X104" s="37">
        <f t="shared" si="33"/>
        <v>0.20300000000000099</v>
      </c>
      <c r="Y104" s="37">
        <f t="shared" si="34"/>
        <v>0.7</v>
      </c>
      <c r="Z104" s="37">
        <f t="shared" si="35"/>
        <v>0.46666666666666601</v>
      </c>
      <c r="AA104" s="37">
        <f t="shared" si="36"/>
        <v>4.5333333333333378E-2</v>
      </c>
      <c r="AB104" s="37">
        <f t="shared" si="37"/>
        <v>2.1067833333333343</v>
      </c>
    </row>
    <row r="105" spans="1:28" x14ac:dyDescent="0.25">
      <c r="A105" s="22" t="s">
        <v>120</v>
      </c>
      <c r="B105" s="31">
        <v>1.3</v>
      </c>
      <c r="C105" s="23">
        <v>1</v>
      </c>
      <c r="D105" s="31">
        <v>0.88888888888888873</v>
      </c>
      <c r="E105" s="23">
        <v>0.73333333333333339</v>
      </c>
      <c r="F105" s="31">
        <v>0.53333333333333344</v>
      </c>
      <c r="G105" s="24">
        <v>0.10000000000000014</v>
      </c>
      <c r="I105" s="37">
        <f t="shared" si="19"/>
        <v>0.90999999999999992</v>
      </c>
      <c r="J105" s="37">
        <f t="shared" si="20"/>
        <v>0.39</v>
      </c>
      <c r="K105" s="37">
        <f t="shared" si="21"/>
        <v>0.2</v>
      </c>
      <c r="L105" s="37">
        <f t="shared" si="22"/>
        <v>0.1</v>
      </c>
      <c r="M105" s="37">
        <f t="shared" si="23"/>
        <v>0.7</v>
      </c>
      <c r="N105" s="37">
        <f t="shared" si="24"/>
        <v>0.88888888888888873</v>
      </c>
      <c r="O105" s="37">
        <f t="shared" si="25"/>
        <v>0.29333333333333339</v>
      </c>
      <c r="P105" s="37">
        <f t="shared" si="26"/>
        <v>0.3666666666666667</v>
      </c>
      <c r="Q105" s="37">
        <f t="shared" si="27"/>
        <v>7.3333333333333348E-2</v>
      </c>
      <c r="R105" s="37">
        <f t="shared" si="28"/>
        <v>0.53333333333333344</v>
      </c>
      <c r="S105" s="37">
        <f t="shared" si="29"/>
        <v>6.0000000000000081E-2</v>
      </c>
      <c r="T105" s="37">
        <f t="shared" si="30"/>
        <v>4.0000000000000063E-2</v>
      </c>
      <c r="U105" s="9"/>
      <c r="V105" s="37">
        <f t="shared" si="31"/>
        <v>0.21400000000000002</v>
      </c>
      <c r="W105" s="37">
        <f t="shared" si="32"/>
        <v>0.55349999999999999</v>
      </c>
      <c r="X105" s="37">
        <f t="shared" si="33"/>
        <v>0.39</v>
      </c>
      <c r="Y105" s="37">
        <f t="shared" si="34"/>
        <v>0.7</v>
      </c>
      <c r="Z105" s="37">
        <f t="shared" si="35"/>
        <v>0.88888888888888873</v>
      </c>
      <c r="AA105" s="37">
        <f t="shared" si="36"/>
        <v>5.3333333333333378E-2</v>
      </c>
      <c r="AB105" s="37">
        <f t="shared" si="37"/>
        <v>2.799722222222222</v>
      </c>
    </row>
    <row r="106" spans="1:28" x14ac:dyDescent="0.25">
      <c r="A106" s="22" t="s">
        <v>121</v>
      </c>
      <c r="B106" s="31">
        <v>1.5</v>
      </c>
      <c r="C106" s="23">
        <v>0.6</v>
      </c>
      <c r="D106" s="31">
        <v>0.17777777777777731</v>
      </c>
      <c r="E106" s="23">
        <v>1</v>
      </c>
      <c r="F106" s="31">
        <v>0.60000000000000009</v>
      </c>
      <c r="G106" s="24">
        <v>0.10000000000000014</v>
      </c>
      <c r="I106" s="37">
        <f t="shared" si="19"/>
        <v>1.0499999999999998</v>
      </c>
      <c r="J106" s="37">
        <f t="shared" si="20"/>
        <v>0.44999999999999996</v>
      </c>
      <c r="K106" s="37">
        <f t="shared" si="21"/>
        <v>0.12</v>
      </c>
      <c r="L106" s="37">
        <f t="shared" si="22"/>
        <v>0.06</v>
      </c>
      <c r="M106" s="37">
        <f t="shared" si="23"/>
        <v>0.42</v>
      </c>
      <c r="N106" s="37">
        <f t="shared" si="24"/>
        <v>0.17777777777777731</v>
      </c>
      <c r="O106" s="37">
        <f t="shared" si="25"/>
        <v>0.4</v>
      </c>
      <c r="P106" s="37">
        <f t="shared" si="26"/>
        <v>0.5</v>
      </c>
      <c r="Q106" s="37">
        <f t="shared" si="27"/>
        <v>0.1</v>
      </c>
      <c r="R106" s="37">
        <f t="shared" si="28"/>
        <v>0.60000000000000009</v>
      </c>
      <c r="S106" s="37">
        <f t="shared" si="29"/>
        <v>6.0000000000000081E-2</v>
      </c>
      <c r="T106" s="37">
        <f t="shared" si="30"/>
        <v>4.0000000000000063E-2</v>
      </c>
      <c r="U106" s="9"/>
      <c r="V106" s="37">
        <f t="shared" si="31"/>
        <v>0.27</v>
      </c>
      <c r="W106" s="37">
        <f t="shared" si="32"/>
        <v>0.63449999999999995</v>
      </c>
      <c r="X106" s="37">
        <f t="shared" si="33"/>
        <v>0.44999999999999996</v>
      </c>
      <c r="Y106" s="37">
        <f t="shared" si="34"/>
        <v>0.42</v>
      </c>
      <c r="Z106" s="37">
        <f t="shared" si="35"/>
        <v>0.17777777777777731</v>
      </c>
      <c r="AA106" s="37">
        <f t="shared" si="36"/>
        <v>6.4000000000000043E-2</v>
      </c>
      <c r="AB106" s="37">
        <f t="shared" si="37"/>
        <v>2.0162777777777769</v>
      </c>
    </row>
    <row r="107" spans="1:28" x14ac:dyDescent="0.25">
      <c r="A107" s="22" t="s">
        <v>122</v>
      </c>
      <c r="B107" s="31">
        <v>1.5</v>
      </c>
      <c r="C107" s="23">
        <v>1</v>
      </c>
      <c r="D107" s="31">
        <v>1</v>
      </c>
      <c r="E107" s="23">
        <v>0.96666666666666667</v>
      </c>
      <c r="F107" s="31">
        <v>1</v>
      </c>
      <c r="G107" s="24">
        <v>0.10000000000000014</v>
      </c>
      <c r="I107" s="37">
        <f t="shared" si="19"/>
        <v>1.0499999999999998</v>
      </c>
      <c r="J107" s="37">
        <f t="shared" si="20"/>
        <v>0.44999999999999996</v>
      </c>
      <c r="K107" s="37">
        <f t="shared" si="21"/>
        <v>0.2</v>
      </c>
      <c r="L107" s="37">
        <f t="shared" si="22"/>
        <v>0.1</v>
      </c>
      <c r="M107" s="37">
        <f t="shared" si="23"/>
        <v>0.7</v>
      </c>
      <c r="N107" s="37">
        <f t="shared" si="24"/>
        <v>1</v>
      </c>
      <c r="O107" s="37">
        <f t="shared" si="25"/>
        <v>0.38666666666666671</v>
      </c>
      <c r="P107" s="37">
        <f t="shared" si="26"/>
        <v>0.48333333333333334</v>
      </c>
      <c r="Q107" s="37">
        <f t="shared" si="27"/>
        <v>9.6666666666666679E-2</v>
      </c>
      <c r="R107" s="37">
        <f t="shared" si="28"/>
        <v>1</v>
      </c>
      <c r="S107" s="37">
        <f t="shared" si="29"/>
        <v>6.0000000000000081E-2</v>
      </c>
      <c r="T107" s="37">
        <f t="shared" si="30"/>
        <v>4.0000000000000063E-2</v>
      </c>
      <c r="U107" s="9"/>
      <c r="V107" s="37">
        <f t="shared" si="31"/>
        <v>0.27</v>
      </c>
      <c r="W107" s="37">
        <f t="shared" si="32"/>
        <v>0.76</v>
      </c>
      <c r="X107" s="37">
        <f t="shared" si="33"/>
        <v>0.44999999999999996</v>
      </c>
      <c r="Y107" s="37">
        <f t="shared" si="34"/>
        <v>0.7</v>
      </c>
      <c r="Z107" s="37">
        <f t="shared" si="35"/>
        <v>1</v>
      </c>
      <c r="AA107" s="37">
        <f t="shared" si="36"/>
        <v>6.2666666666666718E-2</v>
      </c>
      <c r="AB107" s="37">
        <f t="shared" si="37"/>
        <v>3.2426666666666666</v>
      </c>
    </row>
    <row r="108" spans="1:28" x14ac:dyDescent="0.25">
      <c r="A108" s="22" t="s">
        <v>123</v>
      </c>
      <c r="B108" s="31">
        <v>0.60666666666667068</v>
      </c>
      <c r="C108" s="23">
        <v>0.77333333333333187</v>
      </c>
      <c r="D108" s="31">
        <v>0.22222222222222177</v>
      </c>
      <c r="E108" s="23">
        <v>0.46666666666666679</v>
      </c>
      <c r="F108" s="31">
        <v>0.8666666666666667</v>
      </c>
      <c r="G108" s="24">
        <v>1.3877787807814457E-16</v>
      </c>
      <c r="I108" s="37">
        <f t="shared" ref="I108:I118" si="38">+B108*0.7</f>
        <v>0.42466666666666947</v>
      </c>
      <c r="J108" s="37">
        <f t="shared" ref="J108:J119" si="39">+B108*0.3</f>
        <v>0.18200000000000119</v>
      </c>
      <c r="K108" s="37">
        <f t="shared" ref="K108:K119" si="40">+C108*0.2</f>
        <v>0.1546666666666664</v>
      </c>
      <c r="L108" s="37">
        <f t="shared" ref="L108:L119" si="41">+C108*0.1</f>
        <v>7.7333333333333198E-2</v>
      </c>
      <c r="M108" s="37">
        <f t="shared" ref="M108:M119" si="42">+C108*0.7</f>
        <v>0.54133333333333222</v>
      </c>
      <c r="N108" s="37">
        <f t="shared" ref="N108:N119" si="43">+D108</f>
        <v>0.22222222222222177</v>
      </c>
      <c r="O108" s="37">
        <f t="shared" ref="O108:O119" si="44">+E108*0.4</f>
        <v>0.18666666666666673</v>
      </c>
      <c r="P108" s="37">
        <f t="shared" ref="P108:P119" si="45">+E108*0.5</f>
        <v>0.23333333333333339</v>
      </c>
      <c r="Q108" s="37">
        <f t="shared" ref="Q108:Q119" si="46">+E108*0.1</f>
        <v>4.6666666666666683E-2</v>
      </c>
      <c r="R108" s="37">
        <f t="shared" ref="R108:R119" si="47">+F108</f>
        <v>0.8666666666666667</v>
      </c>
      <c r="S108" s="37">
        <f t="shared" ref="S108:S119" si="48">+G108*0.6</f>
        <v>8.3266726846886741E-17</v>
      </c>
      <c r="T108" s="37">
        <f t="shared" ref="T108:T119" si="49">+G108*0.4</f>
        <v>5.5511151231257827E-17</v>
      </c>
      <c r="U108" s="9"/>
      <c r="V108" s="37">
        <f t="shared" ref="V108:V119" si="50">(K108*0.1)+(O108*0.6)+(S108*0.3)</f>
        <v>0.1274666666666667</v>
      </c>
      <c r="W108" s="37">
        <f t="shared" ref="W108:W119" si="51">+I108*0.35+L108*0.2+P108*0.15+R108*0.3</f>
        <v>0.45910000000000095</v>
      </c>
      <c r="X108" s="37">
        <f t="shared" ref="X108:X119" si="52">+J108</f>
        <v>0.18200000000000119</v>
      </c>
      <c r="Y108" s="37">
        <f t="shared" ref="Y108:Y119" si="53">+M108</f>
        <v>0.54133333333333222</v>
      </c>
      <c r="Z108" s="37">
        <f t="shared" ref="Z108:Z119" si="54">+N108</f>
        <v>0.22222222222222177</v>
      </c>
      <c r="AA108" s="37">
        <f t="shared" ref="AA108:AA119" si="55">+Q108*0.4+T108*0.6</f>
        <v>1.866666666666671E-2</v>
      </c>
      <c r="AB108" s="37">
        <f t="shared" ref="AB108:AB119" si="56">+SUM(V108:AA108)</f>
        <v>1.5507888888888897</v>
      </c>
    </row>
    <row r="109" spans="1:28" x14ac:dyDescent="0.25">
      <c r="A109" s="22" t="s">
        <v>124</v>
      </c>
      <c r="B109" s="31">
        <v>0.37333333333333762</v>
      </c>
      <c r="C109" s="23">
        <v>1</v>
      </c>
      <c r="D109" s="31">
        <v>0.28888888888888842</v>
      </c>
      <c r="E109" s="23">
        <v>0.33339999999999997</v>
      </c>
      <c r="F109" s="31">
        <v>0.33333333333333348</v>
      </c>
      <c r="G109" s="24">
        <v>0.20000000000000015</v>
      </c>
      <c r="I109" s="37">
        <f t="shared" si="38"/>
        <v>0.2613333333333363</v>
      </c>
      <c r="J109" s="37">
        <f t="shared" si="39"/>
        <v>0.11200000000000128</v>
      </c>
      <c r="K109" s="37">
        <f t="shared" si="40"/>
        <v>0.2</v>
      </c>
      <c r="L109" s="37">
        <f t="shared" si="41"/>
        <v>0.1</v>
      </c>
      <c r="M109" s="37">
        <f t="shared" si="42"/>
        <v>0.7</v>
      </c>
      <c r="N109" s="37">
        <f t="shared" si="43"/>
        <v>0.28888888888888842</v>
      </c>
      <c r="O109" s="37">
        <f t="shared" si="44"/>
        <v>0.13336000000000001</v>
      </c>
      <c r="P109" s="37">
        <f t="shared" si="45"/>
        <v>0.16669999999999999</v>
      </c>
      <c r="Q109" s="37">
        <f t="shared" si="46"/>
        <v>3.3340000000000002E-2</v>
      </c>
      <c r="R109" s="37">
        <f t="shared" si="47"/>
        <v>0.33333333333333348</v>
      </c>
      <c r="S109" s="37">
        <f t="shared" si="48"/>
        <v>0.12000000000000008</v>
      </c>
      <c r="T109" s="37">
        <f t="shared" si="49"/>
        <v>8.0000000000000071E-2</v>
      </c>
      <c r="U109" s="9"/>
      <c r="V109" s="37">
        <f t="shared" si="50"/>
        <v>0.13601600000000003</v>
      </c>
      <c r="W109" s="37">
        <f t="shared" si="51"/>
        <v>0.23647166666666775</v>
      </c>
      <c r="X109" s="37">
        <f t="shared" si="52"/>
        <v>0.11200000000000128</v>
      </c>
      <c r="Y109" s="37">
        <f t="shared" si="53"/>
        <v>0.7</v>
      </c>
      <c r="Z109" s="37">
        <f t="shared" si="54"/>
        <v>0.28888888888888842</v>
      </c>
      <c r="AA109" s="37">
        <f t="shared" si="55"/>
        <v>6.1336000000000043E-2</v>
      </c>
      <c r="AB109" s="37">
        <f t="shared" si="56"/>
        <v>1.5347125555555576</v>
      </c>
    </row>
    <row r="110" spans="1:28" x14ac:dyDescent="0.25">
      <c r="A110" s="22" t="s">
        <v>125</v>
      </c>
      <c r="B110" s="31">
        <v>0.41000000000000453</v>
      </c>
      <c r="C110" s="23">
        <v>0.89999999999999936</v>
      </c>
      <c r="D110" s="31">
        <v>0.28888888888888842</v>
      </c>
      <c r="E110" s="23">
        <v>0.46666666666666679</v>
      </c>
      <c r="F110" s="31">
        <v>0.33333333333333348</v>
      </c>
      <c r="G110" s="24">
        <v>0.10000000000000014</v>
      </c>
      <c r="I110" s="37">
        <f t="shared" si="38"/>
        <v>0.28700000000000314</v>
      </c>
      <c r="J110" s="37">
        <f t="shared" si="39"/>
        <v>0.12300000000000136</v>
      </c>
      <c r="K110" s="37">
        <f t="shared" si="40"/>
        <v>0.17999999999999988</v>
      </c>
      <c r="L110" s="37">
        <f t="shared" si="41"/>
        <v>8.9999999999999941E-2</v>
      </c>
      <c r="M110" s="37">
        <f t="shared" si="42"/>
        <v>0.62999999999999956</v>
      </c>
      <c r="N110" s="37">
        <f t="shared" si="43"/>
        <v>0.28888888888888842</v>
      </c>
      <c r="O110" s="37">
        <f t="shared" si="44"/>
        <v>0.18666666666666673</v>
      </c>
      <c r="P110" s="37">
        <f t="shared" si="45"/>
        <v>0.23333333333333339</v>
      </c>
      <c r="Q110" s="37">
        <f t="shared" si="46"/>
        <v>4.6666666666666683E-2</v>
      </c>
      <c r="R110" s="37">
        <f t="shared" si="47"/>
        <v>0.33333333333333348</v>
      </c>
      <c r="S110" s="37">
        <f t="shared" si="48"/>
        <v>6.0000000000000081E-2</v>
      </c>
      <c r="T110" s="37">
        <f t="shared" si="49"/>
        <v>4.0000000000000063E-2</v>
      </c>
      <c r="U110" s="9"/>
      <c r="V110" s="37">
        <f t="shared" si="50"/>
        <v>0.14800000000000002</v>
      </c>
      <c r="W110" s="37">
        <f t="shared" si="51"/>
        <v>0.25345000000000112</v>
      </c>
      <c r="X110" s="37">
        <f t="shared" si="52"/>
        <v>0.12300000000000136</v>
      </c>
      <c r="Y110" s="37">
        <f t="shared" si="53"/>
        <v>0.62999999999999956</v>
      </c>
      <c r="Z110" s="37">
        <f t="shared" si="54"/>
        <v>0.28888888888888842</v>
      </c>
      <c r="AA110" s="37">
        <f t="shared" si="55"/>
        <v>4.2666666666666714E-2</v>
      </c>
      <c r="AB110" s="37">
        <f t="shared" si="56"/>
        <v>1.4860055555555569</v>
      </c>
    </row>
    <row r="111" spans="1:28" x14ac:dyDescent="0.25">
      <c r="A111" s="22" t="s">
        <v>126</v>
      </c>
      <c r="B111" s="31">
        <v>0.25666666666667021</v>
      </c>
      <c r="C111" s="23">
        <v>0.71333333333333149</v>
      </c>
      <c r="D111" s="31">
        <v>0.11111111111111063</v>
      </c>
      <c r="E111" s="23">
        <v>0.30000000000000016</v>
      </c>
      <c r="F111" s="31">
        <v>0.20000000000000018</v>
      </c>
      <c r="G111" s="24">
        <v>0.10000000000000014</v>
      </c>
      <c r="I111" s="37">
        <f t="shared" si="38"/>
        <v>0.17966666666666914</v>
      </c>
      <c r="J111" s="37">
        <f t="shared" si="39"/>
        <v>7.7000000000001054E-2</v>
      </c>
      <c r="K111" s="37">
        <f t="shared" si="40"/>
        <v>0.1426666666666663</v>
      </c>
      <c r="L111" s="37">
        <f t="shared" si="41"/>
        <v>7.1333333333333152E-2</v>
      </c>
      <c r="M111" s="37">
        <f t="shared" si="42"/>
        <v>0.49933333333333202</v>
      </c>
      <c r="N111" s="37">
        <f t="shared" si="43"/>
        <v>0.11111111111111063</v>
      </c>
      <c r="O111" s="37">
        <f t="shared" si="44"/>
        <v>0.12000000000000006</v>
      </c>
      <c r="P111" s="37">
        <f t="shared" si="45"/>
        <v>0.15000000000000008</v>
      </c>
      <c r="Q111" s="37">
        <f t="shared" si="46"/>
        <v>3.0000000000000016E-2</v>
      </c>
      <c r="R111" s="37">
        <f t="shared" si="47"/>
        <v>0.20000000000000018</v>
      </c>
      <c r="S111" s="37">
        <f t="shared" si="48"/>
        <v>6.0000000000000081E-2</v>
      </c>
      <c r="T111" s="37">
        <f t="shared" si="49"/>
        <v>4.0000000000000063E-2</v>
      </c>
      <c r="U111" s="9"/>
      <c r="V111" s="37">
        <f t="shared" si="50"/>
        <v>0.1042666666666667</v>
      </c>
      <c r="W111" s="37">
        <f t="shared" si="51"/>
        <v>0.1596500000000009</v>
      </c>
      <c r="X111" s="37">
        <f t="shared" si="52"/>
        <v>7.7000000000001054E-2</v>
      </c>
      <c r="Y111" s="37">
        <f t="shared" si="53"/>
        <v>0.49933333333333202</v>
      </c>
      <c r="Z111" s="37">
        <f t="shared" si="54"/>
        <v>0.11111111111111063</v>
      </c>
      <c r="AA111" s="37">
        <f t="shared" si="55"/>
        <v>3.6000000000000046E-2</v>
      </c>
      <c r="AB111" s="37">
        <f t="shared" si="56"/>
        <v>0.98736111111111124</v>
      </c>
    </row>
    <row r="112" spans="1:28" x14ac:dyDescent="0.25">
      <c r="A112" s="22" t="s">
        <v>127</v>
      </c>
      <c r="B112" s="31">
        <v>0.33333333333333737</v>
      </c>
      <c r="C112" s="23">
        <v>1</v>
      </c>
      <c r="D112" s="31">
        <v>0.55559999999999998</v>
      </c>
      <c r="E112" s="23">
        <v>0.33339999999999997</v>
      </c>
      <c r="F112" s="31">
        <v>1</v>
      </c>
      <c r="G112" s="24">
        <v>0.10000000000000014</v>
      </c>
      <c r="I112" s="37">
        <f t="shared" si="38"/>
        <v>0.23333333333333614</v>
      </c>
      <c r="J112" s="37">
        <f t="shared" si="39"/>
        <v>0.10000000000000121</v>
      </c>
      <c r="K112" s="37">
        <f t="shared" si="40"/>
        <v>0.2</v>
      </c>
      <c r="L112" s="37">
        <f t="shared" si="41"/>
        <v>0.1</v>
      </c>
      <c r="M112" s="37">
        <f t="shared" si="42"/>
        <v>0.7</v>
      </c>
      <c r="N112" s="37">
        <f t="shared" si="43"/>
        <v>0.55559999999999998</v>
      </c>
      <c r="O112" s="37">
        <f t="shared" si="44"/>
        <v>0.13336000000000001</v>
      </c>
      <c r="P112" s="37">
        <f t="shared" si="45"/>
        <v>0.16669999999999999</v>
      </c>
      <c r="Q112" s="37">
        <f t="shared" si="46"/>
        <v>3.3340000000000002E-2</v>
      </c>
      <c r="R112" s="37">
        <f t="shared" si="47"/>
        <v>1</v>
      </c>
      <c r="S112" s="37">
        <f t="shared" si="48"/>
        <v>6.0000000000000081E-2</v>
      </c>
      <c r="T112" s="37">
        <f t="shared" si="49"/>
        <v>4.0000000000000063E-2</v>
      </c>
      <c r="U112" s="9"/>
      <c r="V112" s="37">
        <f t="shared" si="50"/>
        <v>0.11801600000000004</v>
      </c>
      <c r="W112" s="37">
        <f t="shared" si="51"/>
        <v>0.42667166666666767</v>
      </c>
      <c r="X112" s="37">
        <f t="shared" si="52"/>
        <v>0.10000000000000121</v>
      </c>
      <c r="Y112" s="37">
        <f t="shared" si="53"/>
        <v>0.7</v>
      </c>
      <c r="Z112" s="37">
        <f t="shared" si="54"/>
        <v>0.55559999999999998</v>
      </c>
      <c r="AA112" s="37">
        <f t="shared" si="55"/>
        <v>3.7336000000000036E-2</v>
      </c>
      <c r="AB112" s="37">
        <f t="shared" si="56"/>
        <v>1.9376236666666691</v>
      </c>
    </row>
    <row r="113" spans="1:28" x14ac:dyDescent="0.25">
      <c r="A113" s="22" t="s">
        <v>128</v>
      </c>
      <c r="B113" s="31">
        <v>1.3</v>
      </c>
      <c r="C113" s="23">
        <v>0.66666666666666452</v>
      </c>
      <c r="D113" s="31">
        <v>0.42222222222222161</v>
      </c>
      <c r="E113" s="23">
        <v>0.66666666666666674</v>
      </c>
      <c r="F113" s="31">
        <v>0.33333333333333348</v>
      </c>
      <c r="G113" s="24">
        <v>1.3877787807814457E-16</v>
      </c>
      <c r="I113" s="37">
        <f t="shared" si="38"/>
        <v>0.90999999999999992</v>
      </c>
      <c r="J113" s="37">
        <f t="shared" si="39"/>
        <v>0.39</v>
      </c>
      <c r="K113" s="37">
        <f t="shared" si="40"/>
        <v>0.13333333333333292</v>
      </c>
      <c r="L113" s="37">
        <f t="shared" si="41"/>
        <v>6.6666666666666458E-2</v>
      </c>
      <c r="M113" s="37">
        <f t="shared" si="42"/>
        <v>0.46666666666666512</v>
      </c>
      <c r="N113" s="37">
        <f t="shared" si="43"/>
        <v>0.42222222222222161</v>
      </c>
      <c r="O113" s="37">
        <f t="shared" si="44"/>
        <v>0.26666666666666672</v>
      </c>
      <c r="P113" s="37">
        <f t="shared" si="45"/>
        <v>0.33333333333333337</v>
      </c>
      <c r="Q113" s="37">
        <f t="shared" si="46"/>
        <v>6.666666666666668E-2</v>
      </c>
      <c r="R113" s="37">
        <f t="shared" si="47"/>
        <v>0.33333333333333348</v>
      </c>
      <c r="S113" s="37">
        <f t="shared" si="48"/>
        <v>8.3266726846886741E-17</v>
      </c>
      <c r="T113" s="37">
        <f t="shared" si="49"/>
        <v>5.5511151231257827E-17</v>
      </c>
      <c r="U113" s="9"/>
      <c r="V113" s="37">
        <f t="shared" si="50"/>
        <v>0.17333333333333334</v>
      </c>
      <c r="W113" s="37">
        <f t="shared" si="51"/>
        <v>0.48183333333333328</v>
      </c>
      <c r="X113" s="37">
        <f t="shared" si="52"/>
        <v>0.39</v>
      </c>
      <c r="Y113" s="37">
        <f t="shared" si="53"/>
        <v>0.46666666666666512</v>
      </c>
      <c r="Z113" s="37">
        <f t="shared" si="54"/>
        <v>0.42222222222222161</v>
      </c>
      <c r="AA113" s="37">
        <f t="shared" si="55"/>
        <v>2.6666666666666707E-2</v>
      </c>
      <c r="AB113" s="37">
        <f t="shared" si="56"/>
        <v>1.96072222222222</v>
      </c>
    </row>
    <row r="114" spans="1:28" x14ac:dyDescent="0.25">
      <c r="A114" s="22" t="s">
        <v>129</v>
      </c>
      <c r="B114" s="31">
        <v>0.28000000000000369</v>
      </c>
      <c r="C114" s="23">
        <v>1</v>
      </c>
      <c r="D114" s="31">
        <v>0.28888888888888842</v>
      </c>
      <c r="E114" s="23">
        <v>0.33339999999999997</v>
      </c>
      <c r="F114" s="31">
        <v>0.40000000000000013</v>
      </c>
      <c r="G114" s="24">
        <v>0.20000000000000015</v>
      </c>
      <c r="I114" s="37">
        <f t="shared" si="38"/>
        <v>0.19600000000000256</v>
      </c>
      <c r="J114" s="37">
        <f t="shared" si="39"/>
        <v>8.4000000000001102E-2</v>
      </c>
      <c r="K114" s="37">
        <f t="shared" si="40"/>
        <v>0.2</v>
      </c>
      <c r="L114" s="37">
        <f t="shared" si="41"/>
        <v>0.1</v>
      </c>
      <c r="M114" s="37">
        <f t="shared" si="42"/>
        <v>0.7</v>
      </c>
      <c r="N114" s="37">
        <f t="shared" si="43"/>
        <v>0.28888888888888842</v>
      </c>
      <c r="O114" s="37">
        <f t="shared" si="44"/>
        <v>0.13336000000000001</v>
      </c>
      <c r="P114" s="37">
        <f t="shared" si="45"/>
        <v>0.16669999999999999</v>
      </c>
      <c r="Q114" s="37">
        <f t="shared" si="46"/>
        <v>3.3340000000000002E-2</v>
      </c>
      <c r="R114" s="37">
        <f t="shared" si="47"/>
        <v>0.40000000000000013</v>
      </c>
      <c r="S114" s="37">
        <f t="shared" si="48"/>
        <v>0.12000000000000008</v>
      </c>
      <c r="T114" s="37">
        <f t="shared" si="49"/>
        <v>8.0000000000000071E-2</v>
      </c>
      <c r="U114" s="9"/>
      <c r="V114" s="37">
        <f t="shared" si="50"/>
        <v>0.13601600000000003</v>
      </c>
      <c r="W114" s="37">
        <f t="shared" si="51"/>
        <v>0.23360500000000095</v>
      </c>
      <c r="X114" s="37">
        <f t="shared" si="52"/>
        <v>8.4000000000001102E-2</v>
      </c>
      <c r="Y114" s="37">
        <f t="shared" si="53"/>
        <v>0.7</v>
      </c>
      <c r="Z114" s="37">
        <f t="shared" si="54"/>
        <v>0.28888888888888842</v>
      </c>
      <c r="AA114" s="37">
        <f t="shared" si="55"/>
        <v>6.1336000000000043E-2</v>
      </c>
      <c r="AB114" s="37">
        <f t="shared" si="56"/>
        <v>1.5038458888888904</v>
      </c>
    </row>
    <row r="115" spans="1:28" x14ac:dyDescent="0.25">
      <c r="A115" s="22" t="s">
        <v>130</v>
      </c>
      <c r="B115" s="31">
        <v>1</v>
      </c>
      <c r="C115" s="23">
        <v>1</v>
      </c>
      <c r="D115" s="31">
        <v>0.86666666666666647</v>
      </c>
      <c r="E115" s="23">
        <v>0.73333333333333339</v>
      </c>
      <c r="F115" s="31">
        <v>1</v>
      </c>
      <c r="G115" s="24">
        <v>0.10000000000000014</v>
      </c>
      <c r="I115" s="37">
        <f t="shared" si="38"/>
        <v>0.7</v>
      </c>
      <c r="J115" s="37">
        <f t="shared" si="39"/>
        <v>0.3</v>
      </c>
      <c r="K115" s="37">
        <f t="shared" si="40"/>
        <v>0.2</v>
      </c>
      <c r="L115" s="37">
        <f t="shared" si="41"/>
        <v>0.1</v>
      </c>
      <c r="M115" s="37">
        <f t="shared" si="42"/>
        <v>0.7</v>
      </c>
      <c r="N115" s="37">
        <f t="shared" si="43"/>
        <v>0.86666666666666647</v>
      </c>
      <c r="O115" s="37">
        <f t="shared" si="44"/>
        <v>0.29333333333333339</v>
      </c>
      <c r="P115" s="37">
        <f t="shared" si="45"/>
        <v>0.3666666666666667</v>
      </c>
      <c r="Q115" s="37">
        <f t="shared" si="46"/>
        <v>7.3333333333333348E-2</v>
      </c>
      <c r="R115" s="37">
        <f t="shared" si="47"/>
        <v>1</v>
      </c>
      <c r="S115" s="37">
        <f t="shared" si="48"/>
        <v>6.0000000000000081E-2</v>
      </c>
      <c r="T115" s="37">
        <f t="shared" si="49"/>
        <v>4.0000000000000063E-2</v>
      </c>
      <c r="U115" s="9"/>
      <c r="V115" s="37">
        <f t="shared" si="50"/>
        <v>0.21400000000000002</v>
      </c>
      <c r="W115" s="37">
        <f t="shared" si="51"/>
        <v>0.61999999999999988</v>
      </c>
      <c r="X115" s="37">
        <f t="shared" si="52"/>
        <v>0.3</v>
      </c>
      <c r="Y115" s="37">
        <f t="shared" si="53"/>
        <v>0.7</v>
      </c>
      <c r="Z115" s="37">
        <f t="shared" si="54"/>
        <v>0.86666666666666647</v>
      </c>
      <c r="AA115" s="37">
        <f t="shared" si="55"/>
        <v>5.3333333333333378E-2</v>
      </c>
      <c r="AB115" s="37">
        <f t="shared" si="56"/>
        <v>2.7539999999999996</v>
      </c>
    </row>
    <row r="116" spans="1:28" x14ac:dyDescent="0.25">
      <c r="A116" s="22" t="s">
        <v>131</v>
      </c>
      <c r="B116" s="31">
        <v>0.39666666666667111</v>
      </c>
      <c r="C116" s="23">
        <v>1</v>
      </c>
      <c r="D116" s="31">
        <v>0.91111111111111098</v>
      </c>
      <c r="E116" s="23">
        <v>0.46666666666666679</v>
      </c>
      <c r="F116" s="31">
        <v>0.66666666666666674</v>
      </c>
      <c r="G116" s="24">
        <v>0.30000000000000016</v>
      </c>
      <c r="I116" s="37">
        <f t="shared" si="38"/>
        <v>0.27766666666666978</v>
      </c>
      <c r="J116" s="37">
        <f t="shared" si="39"/>
        <v>0.11900000000000133</v>
      </c>
      <c r="K116" s="37">
        <f t="shared" si="40"/>
        <v>0.2</v>
      </c>
      <c r="L116" s="37">
        <f t="shared" si="41"/>
        <v>0.1</v>
      </c>
      <c r="M116" s="37">
        <f t="shared" si="42"/>
        <v>0.7</v>
      </c>
      <c r="N116" s="37">
        <f t="shared" si="43"/>
        <v>0.91111111111111098</v>
      </c>
      <c r="O116" s="37">
        <f t="shared" si="44"/>
        <v>0.18666666666666673</v>
      </c>
      <c r="P116" s="37">
        <f t="shared" si="45"/>
        <v>0.23333333333333339</v>
      </c>
      <c r="Q116" s="37">
        <f t="shared" si="46"/>
        <v>4.6666666666666683E-2</v>
      </c>
      <c r="R116" s="37">
        <f t="shared" si="47"/>
        <v>0.66666666666666674</v>
      </c>
      <c r="S116" s="37">
        <f t="shared" si="48"/>
        <v>0.18000000000000008</v>
      </c>
      <c r="T116" s="37">
        <f t="shared" si="49"/>
        <v>0.12000000000000006</v>
      </c>
      <c r="U116" s="9"/>
      <c r="V116" s="37">
        <f t="shared" si="50"/>
        <v>0.18600000000000005</v>
      </c>
      <c r="W116" s="37">
        <f t="shared" si="51"/>
        <v>0.3521833333333344</v>
      </c>
      <c r="X116" s="37">
        <f t="shared" si="52"/>
        <v>0.11900000000000133</v>
      </c>
      <c r="Y116" s="37">
        <f t="shared" si="53"/>
        <v>0.7</v>
      </c>
      <c r="Z116" s="37">
        <f t="shared" si="54"/>
        <v>0.91111111111111098</v>
      </c>
      <c r="AA116" s="37">
        <f t="shared" si="55"/>
        <v>9.0666666666666715E-2</v>
      </c>
      <c r="AB116" s="37">
        <f t="shared" si="56"/>
        <v>2.3589611111111135</v>
      </c>
    </row>
    <row r="117" spans="1:28" x14ac:dyDescent="0.25">
      <c r="A117" s="22" t="s">
        <v>132</v>
      </c>
      <c r="B117" s="31">
        <v>0.28333333333333705</v>
      </c>
      <c r="C117" s="23">
        <v>0.99333333333333329</v>
      </c>
      <c r="D117" s="31">
        <v>0.24444444444444399</v>
      </c>
      <c r="E117" s="23">
        <v>0.26666666666666683</v>
      </c>
      <c r="F117" s="31">
        <v>1</v>
      </c>
      <c r="G117" s="24">
        <v>0.10000000000000014</v>
      </c>
      <c r="I117" s="37">
        <f t="shared" si="38"/>
        <v>0.19833333333333591</v>
      </c>
      <c r="J117" s="37">
        <f t="shared" si="39"/>
        <v>8.5000000000001116E-2</v>
      </c>
      <c r="K117" s="37">
        <f t="shared" si="40"/>
        <v>0.19866666666666666</v>
      </c>
      <c r="L117" s="37">
        <f t="shared" si="41"/>
        <v>9.9333333333333329E-2</v>
      </c>
      <c r="M117" s="37">
        <f t="shared" si="42"/>
        <v>0.69533333333333325</v>
      </c>
      <c r="N117" s="37">
        <f t="shared" si="43"/>
        <v>0.24444444444444399</v>
      </c>
      <c r="O117" s="37">
        <f t="shared" si="44"/>
        <v>0.10666666666666674</v>
      </c>
      <c r="P117" s="37">
        <f t="shared" si="45"/>
        <v>0.13333333333333341</v>
      </c>
      <c r="Q117" s="37">
        <f t="shared" si="46"/>
        <v>2.6666666666666686E-2</v>
      </c>
      <c r="R117" s="37">
        <f t="shared" si="47"/>
        <v>1</v>
      </c>
      <c r="S117" s="37">
        <f t="shared" si="48"/>
        <v>6.0000000000000081E-2</v>
      </c>
      <c r="T117" s="37">
        <f t="shared" si="49"/>
        <v>4.0000000000000063E-2</v>
      </c>
      <c r="U117" s="9"/>
      <c r="V117" s="37">
        <f t="shared" si="50"/>
        <v>0.10186666666666674</v>
      </c>
      <c r="W117" s="37">
        <f t="shared" si="51"/>
        <v>0.40928333333333422</v>
      </c>
      <c r="X117" s="37">
        <f t="shared" si="52"/>
        <v>8.5000000000001116E-2</v>
      </c>
      <c r="Y117" s="37">
        <f t="shared" si="53"/>
        <v>0.69533333333333325</v>
      </c>
      <c r="Z117" s="37">
        <f t="shared" si="54"/>
        <v>0.24444444444444399</v>
      </c>
      <c r="AA117" s="37">
        <f t="shared" si="55"/>
        <v>3.4666666666666714E-2</v>
      </c>
      <c r="AB117" s="37">
        <f t="shared" si="56"/>
        <v>1.570594444444446</v>
      </c>
    </row>
    <row r="118" spans="1:28" x14ac:dyDescent="0.25">
      <c r="A118" s="22" t="s">
        <v>133</v>
      </c>
      <c r="B118" s="31">
        <v>1</v>
      </c>
      <c r="C118" s="23">
        <v>0.96666666666666645</v>
      </c>
      <c r="D118" s="31">
        <v>0.53333333333333266</v>
      </c>
      <c r="E118" s="23">
        <v>0.70000000000000007</v>
      </c>
      <c r="F118" s="31">
        <v>0.66666666666666674</v>
      </c>
      <c r="G118" s="24">
        <v>0.10000000000000014</v>
      </c>
      <c r="I118" s="37">
        <f t="shared" si="38"/>
        <v>0.7</v>
      </c>
      <c r="J118" s="37">
        <f t="shared" si="39"/>
        <v>0.3</v>
      </c>
      <c r="K118" s="37">
        <f t="shared" si="40"/>
        <v>0.1933333333333333</v>
      </c>
      <c r="L118" s="37">
        <f t="shared" si="41"/>
        <v>9.6666666666666651E-2</v>
      </c>
      <c r="M118" s="37">
        <f t="shared" si="42"/>
        <v>0.67666666666666653</v>
      </c>
      <c r="N118" s="37">
        <f t="shared" si="43"/>
        <v>0.53333333333333266</v>
      </c>
      <c r="O118" s="37">
        <f t="shared" si="44"/>
        <v>0.28000000000000003</v>
      </c>
      <c r="P118" s="37">
        <f t="shared" si="45"/>
        <v>0.35000000000000003</v>
      </c>
      <c r="Q118" s="37">
        <f t="shared" si="46"/>
        <v>7.0000000000000007E-2</v>
      </c>
      <c r="R118" s="37">
        <f t="shared" si="47"/>
        <v>0.66666666666666674</v>
      </c>
      <c r="S118" s="37">
        <f t="shared" si="48"/>
        <v>6.0000000000000081E-2</v>
      </c>
      <c r="T118" s="37">
        <f t="shared" si="49"/>
        <v>4.0000000000000063E-2</v>
      </c>
      <c r="U118" s="9"/>
      <c r="V118" s="37">
        <f t="shared" si="50"/>
        <v>0.20533333333333337</v>
      </c>
      <c r="W118" s="37">
        <f t="shared" si="51"/>
        <v>0.51683333333333326</v>
      </c>
      <c r="X118" s="37">
        <f t="shared" si="52"/>
        <v>0.3</v>
      </c>
      <c r="Y118" s="37">
        <f t="shared" si="53"/>
        <v>0.67666666666666653</v>
      </c>
      <c r="Z118" s="37">
        <f t="shared" si="54"/>
        <v>0.53333333333333266</v>
      </c>
      <c r="AA118" s="37">
        <f t="shared" si="55"/>
        <v>5.2000000000000046E-2</v>
      </c>
      <c r="AB118" s="37">
        <f t="shared" si="56"/>
        <v>2.2841666666666658</v>
      </c>
    </row>
    <row r="119" spans="1:28" x14ac:dyDescent="0.25">
      <c r="A119" s="22" t="s">
        <v>135</v>
      </c>
      <c r="B119" s="31">
        <v>0.57333333333333769</v>
      </c>
      <c r="C119" s="23">
        <v>0.71333333333333149</v>
      </c>
      <c r="D119" s="31">
        <v>0.35555555555555501</v>
      </c>
      <c r="E119" s="23">
        <v>0.50000000000000011</v>
      </c>
      <c r="F119" s="31">
        <v>0.33333333333333348</v>
      </c>
      <c r="G119" s="24">
        <v>0.10000000000000014</v>
      </c>
      <c r="I119" s="37">
        <f>+B119*0.7</f>
        <v>0.40133333333333637</v>
      </c>
      <c r="J119" s="37">
        <f t="shared" si="39"/>
        <v>0.17200000000000129</v>
      </c>
      <c r="K119" s="37">
        <f t="shared" si="40"/>
        <v>0.1426666666666663</v>
      </c>
      <c r="L119" s="37">
        <f t="shared" si="41"/>
        <v>7.1333333333333152E-2</v>
      </c>
      <c r="M119" s="37">
        <f t="shared" si="42"/>
        <v>0.49933333333333202</v>
      </c>
      <c r="N119" s="37">
        <f t="shared" si="43"/>
        <v>0.35555555555555501</v>
      </c>
      <c r="O119" s="37">
        <f t="shared" si="44"/>
        <v>0.20000000000000007</v>
      </c>
      <c r="P119" s="37">
        <f t="shared" si="45"/>
        <v>0.25000000000000006</v>
      </c>
      <c r="Q119" s="37">
        <f t="shared" si="46"/>
        <v>5.0000000000000017E-2</v>
      </c>
      <c r="R119" s="37">
        <f t="shared" si="47"/>
        <v>0.33333333333333348</v>
      </c>
      <c r="S119" s="37">
        <f t="shared" si="48"/>
        <v>6.0000000000000081E-2</v>
      </c>
      <c r="T119" s="37">
        <f t="shared" si="49"/>
        <v>4.0000000000000063E-2</v>
      </c>
      <c r="U119" s="9"/>
      <c r="V119" s="37">
        <f t="shared" si="50"/>
        <v>0.15226666666666669</v>
      </c>
      <c r="W119" s="37">
        <f t="shared" si="51"/>
        <v>0.2922333333333344</v>
      </c>
      <c r="X119" s="37">
        <f t="shared" si="52"/>
        <v>0.17200000000000129</v>
      </c>
      <c r="Y119" s="37">
        <f t="shared" si="53"/>
        <v>0.49933333333333202</v>
      </c>
      <c r="Z119" s="37">
        <f t="shared" si="54"/>
        <v>0.35555555555555501</v>
      </c>
      <c r="AA119" s="37">
        <f t="shared" si="55"/>
        <v>4.4000000000000046E-2</v>
      </c>
      <c r="AB119" s="37">
        <f t="shared" si="56"/>
        <v>1.5153888888888893</v>
      </c>
    </row>
    <row r="120" spans="1:28" x14ac:dyDescent="0.25">
      <c r="A120" s="22" t="s">
        <v>136</v>
      </c>
      <c r="B120" s="31">
        <v>0.38000000000000433</v>
      </c>
      <c r="C120" s="23">
        <v>0.45999999999999691</v>
      </c>
      <c r="D120" s="31">
        <v>0.35555555555555501</v>
      </c>
      <c r="E120" s="23">
        <v>0.43333333333333346</v>
      </c>
      <c r="F120" s="31">
        <v>0.53333333333333344</v>
      </c>
      <c r="G120" s="24">
        <v>1.3877787807814457E-16</v>
      </c>
      <c r="I120" s="37">
        <f>+B120*0.7</f>
        <v>0.26600000000000301</v>
      </c>
      <c r="J120" s="37">
        <f>+B120*0.3</f>
        <v>0.11400000000000129</v>
      </c>
      <c r="K120" s="37">
        <f>+C120*0.2</f>
        <v>9.1999999999999388E-2</v>
      </c>
      <c r="L120" s="37">
        <f>+C120*0.1</f>
        <v>4.5999999999999694E-2</v>
      </c>
      <c r="M120" s="37">
        <f>+C120*0.7</f>
        <v>0.32199999999999784</v>
      </c>
      <c r="N120" s="37">
        <f>+D120</f>
        <v>0.35555555555555501</v>
      </c>
      <c r="O120" s="37">
        <f>+E120*0.4</f>
        <v>0.17333333333333339</v>
      </c>
      <c r="P120" s="37">
        <f>+E120*0.5</f>
        <v>0.21666666666666673</v>
      </c>
      <c r="Q120" s="37">
        <f>+E120*0.1</f>
        <v>4.3333333333333349E-2</v>
      </c>
      <c r="R120" s="37">
        <f>+F120</f>
        <v>0.53333333333333344</v>
      </c>
      <c r="S120" s="37">
        <f>+G120*0.6</f>
        <v>8.3266726846886741E-17</v>
      </c>
      <c r="T120" s="37">
        <f>+G120*0.4</f>
        <v>5.5511151231257827E-17</v>
      </c>
      <c r="U120" s="9"/>
      <c r="V120" s="37">
        <f>(K120*0.1)+(O120*0.6)+(S120*0.3)</f>
        <v>0.11320000000000001</v>
      </c>
      <c r="W120" s="37">
        <f>+I120*0.35+L120*0.2+P120*0.15+R120*0.3</f>
        <v>0.29480000000000106</v>
      </c>
      <c r="X120" s="37">
        <f>+J120</f>
        <v>0.11400000000000129</v>
      </c>
      <c r="Y120" s="37">
        <f>+M120</f>
        <v>0.32199999999999784</v>
      </c>
      <c r="Z120" s="37">
        <f>+N120</f>
        <v>0.35555555555555501</v>
      </c>
      <c r="AA120" s="37">
        <f>+Q120*0.4+T120*0.6</f>
        <v>1.7333333333333374E-2</v>
      </c>
      <c r="AB120" s="37">
        <f>+SUM(V120:AA120)</f>
        <v>1.2168888888888887</v>
      </c>
    </row>
    <row r="121" spans="1:28" s="9" customFormat="1" x14ac:dyDescent="0.25">
      <c r="A121" s="22" t="s">
        <v>137</v>
      </c>
      <c r="B121" s="31">
        <v>0.28333333333333705</v>
      </c>
      <c r="C121" s="23">
        <v>0.64666666666666439</v>
      </c>
      <c r="D121" s="31">
        <v>0.37777777777777721</v>
      </c>
      <c r="E121" s="23">
        <v>0.30000000000000016</v>
      </c>
      <c r="F121" s="31">
        <v>0.73333333333333339</v>
      </c>
      <c r="G121" s="24">
        <v>0.10000000000000014</v>
      </c>
      <c r="I121" s="37">
        <f>+B121*0.7</f>
        <v>0.19833333333333591</v>
      </c>
      <c r="J121" s="37">
        <f>+B121*0.3</f>
        <v>8.5000000000001116E-2</v>
      </c>
      <c r="K121" s="37">
        <f>+C121*0.2</f>
        <v>0.12933333333333288</v>
      </c>
      <c r="L121" s="37">
        <f>+C121*0.1</f>
        <v>6.4666666666666442E-2</v>
      </c>
      <c r="M121" s="37">
        <f>+C121*0.7</f>
        <v>0.45266666666666505</v>
      </c>
      <c r="N121" s="37">
        <f>+D121</f>
        <v>0.37777777777777721</v>
      </c>
      <c r="O121" s="37">
        <f>+E121*0.4</f>
        <v>0.12000000000000006</v>
      </c>
      <c r="P121" s="37">
        <f>+E121*0.5</f>
        <v>0.15000000000000008</v>
      </c>
      <c r="Q121" s="37">
        <f>+E121*0.1</f>
        <v>3.0000000000000016E-2</v>
      </c>
      <c r="R121" s="37">
        <f>+F121</f>
        <v>0.73333333333333339</v>
      </c>
      <c r="S121" s="37">
        <f>+G121*0.6</f>
        <v>6.0000000000000081E-2</v>
      </c>
      <c r="T121" s="37">
        <f>+G121*0.4</f>
        <v>4.0000000000000063E-2</v>
      </c>
      <c r="V121" s="37">
        <f>(K121*0.1)+(O121*0.6)+(S121*0.3)</f>
        <v>0.10293333333333335</v>
      </c>
      <c r="W121" s="37">
        <f>+I121*0.35+L121*0.2+P121*0.15+R121*0.3</f>
        <v>0.32485000000000086</v>
      </c>
      <c r="X121" s="37">
        <f>+J121</f>
        <v>8.5000000000001116E-2</v>
      </c>
      <c r="Y121" s="37">
        <f>+M121</f>
        <v>0.45266666666666505</v>
      </c>
      <c r="Z121" s="37">
        <f>+N121</f>
        <v>0.37777777777777721</v>
      </c>
      <c r="AA121" s="37">
        <f>+Q121*0.4+T121*0.6</f>
        <v>3.6000000000000046E-2</v>
      </c>
      <c r="AB121" s="37">
        <f>+SUM(V121:AA121)</f>
        <v>1.3792277777777775</v>
      </c>
    </row>
    <row r="122" spans="1:28" s="9" customFormat="1" x14ac:dyDescent="0.25">
      <c r="A122" s="22" t="s">
        <v>138</v>
      </c>
      <c r="B122" s="31">
        <v>0.65333333333333687</v>
      </c>
      <c r="C122" s="23">
        <v>1</v>
      </c>
      <c r="D122" s="31">
        <v>0.73333333333333295</v>
      </c>
      <c r="E122" s="23">
        <v>0.40000000000000013</v>
      </c>
      <c r="F122" s="31">
        <v>0.60000000000000009</v>
      </c>
      <c r="G122" s="24">
        <v>0.10000000000000014</v>
      </c>
      <c r="I122" s="37">
        <f t="shared" ref="I122:I131" si="57">+B122*0.7</f>
        <v>0.45733333333333576</v>
      </c>
      <c r="J122" s="37">
        <f t="shared" ref="J122:J131" si="58">+B122*0.3</f>
        <v>0.19600000000000106</v>
      </c>
      <c r="K122" s="37">
        <f t="shared" ref="K122:K131" si="59">+C122*0.2</f>
        <v>0.2</v>
      </c>
      <c r="L122" s="37">
        <f t="shared" ref="L122:L131" si="60">+C122*0.1</f>
        <v>0.1</v>
      </c>
      <c r="M122" s="37">
        <f t="shared" ref="M122:M131" si="61">+C122*0.7</f>
        <v>0.7</v>
      </c>
      <c r="N122" s="37">
        <f t="shared" ref="N122:N131" si="62">+D122</f>
        <v>0.73333333333333295</v>
      </c>
      <c r="O122" s="37">
        <f t="shared" ref="O122:O131" si="63">+E122*0.4</f>
        <v>0.16000000000000006</v>
      </c>
      <c r="P122" s="37">
        <f t="shared" ref="P122:P131" si="64">+E122*0.5</f>
        <v>0.20000000000000007</v>
      </c>
      <c r="Q122" s="37">
        <f t="shared" ref="Q122:Q131" si="65">+E122*0.1</f>
        <v>4.0000000000000015E-2</v>
      </c>
      <c r="R122" s="37">
        <f t="shared" ref="R122:R131" si="66">+F122</f>
        <v>0.60000000000000009</v>
      </c>
      <c r="S122" s="37">
        <f t="shared" ref="S122:S131" si="67">+G122*0.6</f>
        <v>6.0000000000000081E-2</v>
      </c>
      <c r="T122" s="37">
        <f t="shared" ref="T122:T131" si="68">+G122*0.4</f>
        <v>4.0000000000000063E-2</v>
      </c>
      <c r="V122" s="37">
        <f t="shared" ref="V122:V131" si="69">(K122*0.1)+(O122*0.6)+(S122*0.3)</f>
        <v>0.13400000000000006</v>
      </c>
      <c r="W122" s="37">
        <f t="shared" ref="W122:W131" si="70">+I122*0.35+L122*0.2+P122*0.15+R122*0.3</f>
        <v>0.39006666666666751</v>
      </c>
      <c r="X122" s="37">
        <f t="shared" ref="X122:X131" si="71">+J122</f>
        <v>0.19600000000000106</v>
      </c>
      <c r="Y122" s="37">
        <f t="shared" ref="Y122:Y131" si="72">+M122</f>
        <v>0.7</v>
      </c>
      <c r="Z122" s="37">
        <f t="shared" ref="Z122:Z131" si="73">+N122</f>
        <v>0.73333333333333295</v>
      </c>
      <c r="AA122" s="37">
        <f t="shared" ref="AA122:AA131" si="74">+Q122*0.4+T122*0.6</f>
        <v>4.0000000000000049E-2</v>
      </c>
      <c r="AB122" s="37">
        <f t="shared" ref="AB122:AB131" si="75">+SUM(V122:AA122)</f>
        <v>2.1934000000000013</v>
      </c>
    </row>
    <row r="123" spans="1:28" s="9" customFormat="1" x14ac:dyDescent="0.25">
      <c r="A123" s="22" t="s">
        <v>139</v>
      </c>
      <c r="B123" s="31">
        <v>0.93666666666666731</v>
      </c>
      <c r="C123" s="23">
        <v>0.72666666666666491</v>
      </c>
      <c r="D123" s="31">
        <v>0.24444444444444399</v>
      </c>
      <c r="E123" s="23">
        <v>0.66666666666666674</v>
      </c>
      <c r="F123" s="31">
        <v>1</v>
      </c>
      <c r="G123" s="24">
        <v>1.3877787807814457E-16</v>
      </c>
      <c r="I123" s="37">
        <f t="shared" si="57"/>
        <v>0.65566666666666706</v>
      </c>
      <c r="J123" s="37">
        <f t="shared" si="58"/>
        <v>0.28100000000000019</v>
      </c>
      <c r="K123" s="37">
        <f t="shared" si="59"/>
        <v>0.14533333333333298</v>
      </c>
      <c r="L123" s="37">
        <f t="shared" si="60"/>
        <v>7.2666666666666491E-2</v>
      </c>
      <c r="M123" s="37">
        <f t="shared" si="61"/>
        <v>0.50866666666666538</v>
      </c>
      <c r="N123" s="37">
        <f t="shared" si="62"/>
        <v>0.24444444444444399</v>
      </c>
      <c r="O123" s="37">
        <f t="shared" si="63"/>
        <v>0.26666666666666672</v>
      </c>
      <c r="P123" s="37">
        <f t="shared" si="64"/>
        <v>0.33333333333333337</v>
      </c>
      <c r="Q123" s="37">
        <f t="shared" si="65"/>
        <v>6.666666666666668E-2</v>
      </c>
      <c r="R123" s="37">
        <f t="shared" si="66"/>
        <v>1</v>
      </c>
      <c r="S123" s="37">
        <f t="shared" si="67"/>
        <v>8.3266726846886741E-17</v>
      </c>
      <c r="T123" s="37">
        <f t="shared" si="68"/>
        <v>5.5511151231257827E-17</v>
      </c>
      <c r="V123" s="37">
        <f t="shared" si="69"/>
        <v>0.17453333333333335</v>
      </c>
      <c r="W123" s="37">
        <f t="shared" si="70"/>
        <v>0.59401666666666675</v>
      </c>
      <c r="X123" s="37">
        <f t="shared" si="71"/>
        <v>0.28100000000000019</v>
      </c>
      <c r="Y123" s="37">
        <f t="shared" si="72"/>
        <v>0.50866666666666538</v>
      </c>
      <c r="Z123" s="37">
        <f t="shared" si="73"/>
        <v>0.24444444444444399</v>
      </c>
      <c r="AA123" s="37">
        <f t="shared" si="74"/>
        <v>2.6666666666666707E-2</v>
      </c>
      <c r="AB123" s="37">
        <f t="shared" si="75"/>
        <v>1.8293277777777763</v>
      </c>
    </row>
    <row r="124" spans="1:28" s="9" customFormat="1" x14ac:dyDescent="0.25">
      <c r="A124" s="22" t="s">
        <v>140</v>
      </c>
      <c r="B124" s="31">
        <v>0.27000000000000363</v>
      </c>
      <c r="C124" s="23">
        <v>0.8599999999999991</v>
      </c>
      <c r="D124" s="31">
        <v>0.15555555555555509</v>
      </c>
      <c r="E124" s="23">
        <v>0.30000000000000016</v>
      </c>
      <c r="F124" s="31">
        <v>0.33333333333333348</v>
      </c>
      <c r="G124" s="24">
        <v>0.10000000000000014</v>
      </c>
      <c r="I124" s="37">
        <f t="shared" si="57"/>
        <v>0.18900000000000253</v>
      </c>
      <c r="J124" s="37">
        <f t="shared" si="58"/>
        <v>8.1000000000001085E-2</v>
      </c>
      <c r="K124" s="37">
        <f t="shared" si="59"/>
        <v>0.17199999999999982</v>
      </c>
      <c r="L124" s="37">
        <f t="shared" si="60"/>
        <v>8.599999999999991E-2</v>
      </c>
      <c r="M124" s="37">
        <f t="shared" si="61"/>
        <v>0.60199999999999931</v>
      </c>
      <c r="N124" s="37">
        <f t="shared" si="62"/>
        <v>0.15555555555555509</v>
      </c>
      <c r="O124" s="37">
        <f t="shared" si="63"/>
        <v>0.12000000000000006</v>
      </c>
      <c r="P124" s="37">
        <f t="shared" si="64"/>
        <v>0.15000000000000008</v>
      </c>
      <c r="Q124" s="37">
        <f t="shared" si="65"/>
        <v>3.0000000000000016E-2</v>
      </c>
      <c r="R124" s="37">
        <f t="shared" si="66"/>
        <v>0.33333333333333348</v>
      </c>
      <c r="S124" s="37">
        <f t="shared" si="67"/>
        <v>6.0000000000000081E-2</v>
      </c>
      <c r="T124" s="37">
        <f t="shared" si="68"/>
        <v>4.0000000000000063E-2</v>
      </c>
      <c r="V124" s="37">
        <f t="shared" si="69"/>
        <v>0.10720000000000005</v>
      </c>
      <c r="W124" s="37">
        <f t="shared" si="70"/>
        <v>0.20585000000000092</v>
      </c>
      <c r="X124" s="37">
        <f t="shared" si="71"/>
        <v>8.1000000000001085E-2</v>
      </c>
      <c r="Y124" s="37">
        <f t="shared" si="72"/>
        <v>0.60199999999999931</v>
      </c>
      <c r="Z124" s="37">
        <f t="shared" si="73"/>
        <v>0.15555555555555509</v>
      </c>
      <c r="AA124" s="37">
        <f t="shared" si="74"/>
        <v>3.6000000000000046E-2</v>
      </c>
      <c r="AB124" s="37">
        <f t="shared" si="75"/>
        <v>1.1876055555555565</v>
      </c>
    </row>
    <row r="125" spans="1:28" s="9" customFormat="1" x14ac:dyDescent="0.25">
      <c r="A125" s="22" t="s">
        <v>141</v>
      </c>
      <c r="B125" s="31">
        <v>0.30666666666667053</v>
      </c>
      <c r="C125" s="23">
        <v>0.45999999999999691</v>
      </c>
      <c r="D125" s="31">
        <v>0.28888888888888842</v>
      </c>
      <c r="E125" s="23">
        <v>0.36666666666666681</v>
      </c>
      <c r="F125" s="31">
        <v>1</v>
      </c>
      <c r="G125" s="24">
        <v>1.3877787807814457E-16</v>
      </c>
      <c r="I125" s="37">
        <f t="shared" si="57"/>
        <v>0.21466666666666936</v>
      </c>
      <c r="J125" s="37">
        <f t="shared" si="58"/>
        <v>9.200000000000115E-2</v>
      </c>
      <c r="K125" s="37">
        <f t="shared" si="59"/>
        <v>9.1999999999999388E-2</v>
      </c>
      <c r="L125" s="37">
        <f t="shared" si="60"/>
        <v>4.5999999999999694E-2</v>
      </c>
      <c r="M125" s="37">
        <f t="shared" si="61"/>
        <v>0.32199999999999784</v>
      </c>
      <c r="N125" s="37">
        <f t="shared" si="62"/>
        <v>0.28888888888888842</v>
      </c>
      <c r="O125" s="37">
        <f t="shared" si="63"/>
        <v>0.14666666666666672</v>
      </c>
      <c r="P125" s="37">
        <f t="shared" si="64"/>
        <v>0.1833333333333334</v>
      </c>
      <c r="Q125" s="37">
        <f t="shared" si="65"/>
        <v>3.6666666666666681E-2</v>
      </c>
      <c r="R125" s="37">
        <f t="shared" si="66"/>
        <v>1</v>
      </c>
      <c r="S125" s="37">
        <f t="shared" si="67"/>
        <v>8.3266726846886741E-17</v>
      </c>
      <c r="T125" s="37">
        <f t="shared" si="68"/>
        <v>5.5511151231257827E-17</v>
      </c>
      <c r="V125" s="37">
        <f t="shared" si="69"/>
        <v>9.7200000000000009E-2</v>
      </c>
      <c r="W125" s="37">
        <f t="shared" si="70"/>
        <v>0.41183333333333422</v>
      </c>
      <c r="X125" s="37">
        <f t="shared" si="71"/>
        <v>9.200000000000115E-2</v>
      </c>
      <c r="Y125" s="37">
        <f t="shared" si="72"/>
        <v>0.32199999999999784</v>
      </c>
      <c r="Z125" s="37">
        <f t="shared" si="73"/>
        <v>0.28888888888888842</v>
      </c>
      <c r="AA125" s="37">
        <f t="shared" si="74"/>
        <v>1.4666666666666706E-2</v>
      </c>
      <c r="AB125" s="37">
        <f t="shared" si="75"/>
        <v>1.2265888888888883</v>
      </c>
    </row>
    <row r="126" spans="1:28" s="9" customFormat="1" x14ac:dyDescent="0.25">
      <c r="A126" s="22" t="s">
        <v>142</v>
      </c>
      <c r="B126" s="31">
        <v>0.79666666666666874</v>
      </c>
      <c r="C126" s="23">
        <v>0.89999999999999936</v>
      </c>
      <c r="D126" s="31">
        <v>0.86666666666666647</v>
      </c>
      <c r="E126" s="23">
        <v>0.33339999999999997</v>
      </c>
      <c r="F126" s="31">
        <v>0.60000000000000009</v>
      </c>
      <c r="G126" s="24">
        <v>1.3877787807814457E-16</v>
      </c>
      <c r="I126" s="37">
        <f t="shared" si="57"/>
        <v>0.55766666666666809</v>
      </c>
      <c r="J126" s="37">
        <f t="shared" si="58"/>
        <v>0.2390000000000006</v>
      </c>
      <c r="K126" s="37">
        <f t="shared" si="59"/>
        <v>0.17999999999999988</v>
      </c>
      <c r="L126" s="37">
        <f t="shared" si="60"/>
        <v>8.9999999999999941E-2</v>
      </c>
      <c r="M126" s="37">
        <f t="shared" si="61"/>
        <v>0.62999999999999956</v>
      </c>
      <c r="N126" s="37">
        <f t="shared" si="62"/>
        <v>0.86666666666666647</v>
      </c>
      <c r="O126" s="37">
        <f t="shared" si="63"/>
        <v>0.13336000000000001</v>
      </c>
      <c r="P126" s="37">
        <f t="shared" si="64"/>
        <v>0.16669999999999999</v>
      </c>
      <c r="Q126" s="37">
        <f t="shared" si="65"/>
        <v>3.3340000000000002E-2</v>
      </c>
      <c r="R126" s="37">
        <f t="shared" si="66"/>
        <v>0.60000000000000009</v>
      </c>
      <c r="S126" s="37">
        <f t="shared" si="67"/>
        <v>8.3266726846886741E-17</v>
      </c>
      <c r="T126" s="37">
        <f t="shared" si="68"/>
        <v>5.5511151231257827E-17</v>
      </c>
      <c r="V126" s="37">
        <f t="shared" si="69"/>
        <v>9.801600000000002E-2</v>
      </c>
      <c r="W126" s="37">
        <f t="shared" si="70"/>
        <v>0.41818833333333383</v>
      </c>
      <c r="X126" s="37">
        <f t="shared" si="71"/>
        <v>0.2390000000000006</v>
      </c>
      <c r="Y126" s="37">
        <f t="shared" si="72"/>
        <v>0.62999999999999956</v>
      </c>
      <c r="Z126" s="37">
        <f t="shared" si="73"/>
        <v>0.86666666666666647</v>
      </c>
      <c r="AA126" s="37">
        <f t="shared" si="74"/>
        <v>1.3336000000000034E-2</v>
      </c>
      <c r="AB126" s="37">
        <f t="shared" si="75"/>
        <v>2.2652070000000006</v>
      </c>
    </row>
    <row r="127" spans="1:28" s="9" customFormat="1" x14ac:dyDescent="0.25">
      <c r="A127" s="22" t="s">
        <v>143</v>
      </c>
      <c r="B127" s="31">
        <v>0.72666666666666946</v>
      </c>
      <c r="C127" s="23">
        <v>0.73999999999999833</v>
      </c>
      <c r="D127" s="31">
        <v>0.64444444444444393</v>
      </c>
      <c r="E127" s="23">
        <v>0.53333333333333344</v>
      </c>
      <c r="F127" s="31">
        <v>0.53333333333333344</v>
      </c>
      <c r="G127" s="24">
        <v>0.10000000000000014</v>
      </c>
      <c r="I127" s="37">
        <f t="shared" si="57"/>
        <v>0.5086666666666686</v>
      </c>
      <c r="J127" s="37">
        <f t="shared" si="58"/>
        <v>0.21800000000000083</v>
      </c>
      <c r="K127" s="37">
        <f t="shared" si="59"/>
        <v>0.14799999999999966</v>
      </c>
      <c r="L127" s="37">
        <f t="shared" si="60"/>
        <v>7.399999999999983E-2</v>
      </c>
      <c r="M127" s="37">
        <f t="shared" si="61"/>
        <v>0.51799999999999879</v>
      </c>
      <c r="N127" s="37">
        <f t="shared" si="62"/>
        <v>0.64444444444444393</v>
      </c>
      <c r="O127" s="37">
        <f t="shared" si="63"/>
        <v>0.21333333333333337</v>
      </c>
      <c r="P127" s="37">
        <f t="shared" si="64"/>
        <v>0.26666666666666672</v>
      </c>
      <c r="Q127" s="37">
        <f t="shared" si="65"/>
        <v>5.3333333333333344E-2</v>
      </c>
      <c r="R127" s="37">
        <f t="shared" si="66"/>
        <v>0.53333333333333344</v>
      </c>
      <c r="S127" s="37">
        <f t="shared" si="67"/>
        <v>6.0000000000000081E-2</v>
      </c>
      <c r="T127" s="37">
        <f t="shared" si="68"/>
        <v>4.0000000000000063E-2</v>
      </c>
      <c r="V127" s="37">
        <f t="shared" si="69"/>
        <v>0.1608</v>
      </c>
      <c r="W127" s="37">
        <f t="shared" si="70"/>
        <v>0.39283333333333403</v>
      </c>
      <c r="X127" s="37">
        <f t="shared" si="71"/>
        <v>0.21800000000000083</v>
      </c>
      <c r="Y127" s="37">
        <f t="shared" si="72"/>
        <v>0.51799999999999879</v>
      </c>
      <c r="Z127" s="37">
        <f t="shared" si="73"/>
        <v>0.64444444444444393</v>
      </c>
      <c r="AA127" s="37">
        <f t="shared" si="74"/>
        <v>4.5333333333333378E-2</v>
      </c>
      <c r="AB127" s="37">
        <f t="shared" si="75"/>
        <v>1.979411111111111</v>
      </c>
    </row>
    <row r="128" spans="1:28" s="9" customFormat="1" x14ac:dyDescent="0.25">
      <c r="A128" s="22" t="s">
        <v>144</v>
      </c>
      <c r="B128" s="31">
        <v>0.61333333333333728</v>
      </c>
      <c r="C128" s="23">
        <v>0.50666666666666349</v>
      </c>
      <c r="D128" s="31">
        <v>0.26666666666666622</v>
      </c>
      <c r="E128" s="23">
        <v>0.46666666666666679</v>
      </c>
      <c r="F128" s="31">
        <v>0.73333333333333339</v>
      </c>
      <c r="G128" s="24">
        <v>1.3877787807814457E-16</v>
      </c>
      <c r="I128" s="37">
        <f t="shared" si="57"/>
        <v>0.42933333333333606</v>
      </c>
      <c r="J128" s="37">
        <f t="shared" si="58"/>
        <v>0.18400000000000119</v>
      </c>
      <c r="K128" s="37">
        <f t="shared" si="59"/>
        <v>0.10133333333333271</v>
      </c>
      <c r="L128" s="37">
        <f t="shared" si="60"/>
        <v>5.0666666666666353E-2</v>
      </c>
      <c r="M128" s="37">
        <f t="shared" si="61"/>
        <v>0.35466666666666441</v>
      </c>
      <c r="N128" s="37">
        <f t="shared" si="62"/>
        <v>0.26666666666666622</v>
      </c>
      <c r="O128" s="37">
        <f t="shared" si="63"/>
        <v>0.18666666666666673</v>
      </c>
      <c r="P128" s="37">
        <f t="shared" si="64"/>
        <v>0.23333333333333339</v>
      </c>
      <c r="Q128" s="37">
        <f t="shared" si="65"/>
        <v>4.6666666666666683E-2</v>
      </c>
      <c r="R128" s="37">
        <f t="shared" si="66"/>
        <v>0.73333333333333339</v>
      </c>
      <c r="S128" s="37">
        <f t="shared" si="67"/>
        <v>8.3266726846886741E-17</v>
      </c>
      <c r="T128" s="37">
        <f t="shared" si="68"/>
        <v>5.5511151231257827E-17</v>
      </c>
      <c r="V128" s="37">
        <f t="shared" si="69"/>
        <v>0.12213333333333333</v>
      </c>
      <c r="W128" s="37">
        <f t="shared" si="70"/>
        <v>0.41540000000000088</v>
      </c>
      <c r="X128" s="37">
        <f t="shared" si="71"/>
        <v>0.18400000000000119</v>
      </c>
      <c r="Y128" s="37">
        <f t="shared" si="72"/>
        <v>0.35466666666666441</v>
      </c>
      <c r="Z128" s="37">
        <f t="shared" si="73"/>
        <v>0.26666666666666622</v>
      </c>
      <c r="AA128" s="37">
        <f t="shared" si="74"/>
        <v>1.866666666666671E-2</v>
      </c>
      <c r="AB128" s="37">
        <f t="shared" si="75"/>
        <v>1.3615333333333326</v>
      </c>
    </row>
    <row r="129" spans="1:28" s="9" customFormat="1" x14ac:dyDescent="0.25">
      <c r="A129" s="22" t="s">
        <v>145</v>
      </c>
      <c r="B129" s="31">
        <v>1.3</v>
      </c>
      <c r="C129" s="23">
        <v>0.43999999999999695</v>
      </c>
      <c r="D129" s="31">
        <v>0.26666666666666622</v>
      </c>
      <c r="E129" s="23">
        <v>0.60000000000000009</v>
      </c>
      <c r="F129" s="31">
        <v>0.8</v>
      </c>
      <c r="G129" s="24">
        <v>1.3877787807814457E-16</v>
      </c>
      <c r="I129" s="37">
        <f t="shared" si="57"/>
        <v>0.90999999999999992</v>
      </c>
      <c r="J129" s="37">
        <f t="shared" si="58"/>
        <v>0.39</v>
      </c>
      <c r="K129" s="37">
        <f t="shared" si="59"/>
        <v>8.7999999999999398E-2</v>
      </c>
      <c r="L129" s="37">
        <f t="shared" si="60"/>
        <v>4.3999999999999699E-2</v>
      </c>
      <c r="M129" s="37">
        <f t="shared" si="61"/>
        <v>0.30799999999999783</v>
      </c>
      <c r="N129" s="37">
        <f t="shared" si="62"/>
        <v>0.26666666666666622</v>
      </c>
      <c r="O129" s="37">
        <f t="shared" si="63"/>
        <v>0.24000000000000005</v>
      </c>
      <c r="P129" s="37">
        <f t="shared" si="64"/>
        <v>0.30000000000000004</v>
      </c>
      <c r="Q129" s="37">
        <f t="shared" si="65"/>
        <v>6.0000000000000012E-2</v>
      </c>
      <c r="R129" s="37">
        <f t="shared" si="66"/>
        <v>0.8</v>
      </c>
      <c r="S129" s="37">
        <f t="shared" si="67"/>
        <v>8.3266726846886741E-17</v>
      </c>
      <c r="T129" s="37">
        <f t="shared" si="68"/>
        <v>5.5511151231257827E-17</v>
      </c>
      <c r="V129" s="37">
        <f t="shared" si="69"/>
        <v>0.15279999999999999</v>
      </c>
      <c r="W129" s="37">
        <f t="shared" si="70"/>
        <v>0.61229999999999984</v>
      </c>
      <c r="X129" s="37">
        <f t="shared" si="71"/>
        <v>0.39</v>
      </c>
      <c r="Y129" s="37">
        <f t="shared" si="72"/>
        <v>0.30799999999999783</v>
      </c>
      <c r="Z129" s="37">
        <f t="shared" si="73"/>
        <v>0.26666666666666622</v>
      </c>
      <c r="AA129" s="37">
        <f t="shared" si="74"/>
        <v>2.4000000000000042E-2</v>
      </c>
      <c r="AB129" s="37">
        <f t="shared" si="75"/>
        <v>1.753766666666664</v>
      </c>
    </row>
    <row r="130" spans="1:28" s="9" customFormat="1" x14ac:dyDescent="0.25">
      <c r="A130" s="22" t="s">
        <v>146</v>
      </c>
      <c r="B130" s="31">
        <v>1.3</v>
      </c>
      <c r="C130" s="23">
        <v>0.93999999999999961</v>
      </c>
      <c r="D130" s="31">
        <v>0.46666666666666601</v>
      </c>
      <c r="E130" s="23">
        <v>0.96666666666666667</v>
      </c>
      <c r="F130" s="31">
        <v>1</v>
      </c>
      <c r="G130" s="24">
        <v>1.3877787807814457E-16</v>
      </c>
      <c r="I130" s="37">
        <f t="shared" si="57"/>
        <v>0.90999999999999992</v>
      </c>
      <c r="J130" s="37">
        <f t="shared" si="58"/>
        <v>0.39</v>
      </c>
      <c r="K130" s="37">
        <f t="shared" si="59"/>
        <v>0.18799999999999994</v>
      </c>
      <c r="L130" s="37">
        <f t="shared" si="60"/>
        <v>9.3999999999999972E-2</v>
      </c>
      <c r="M130" s="37">
        <f t="shared" si="61"/>
        <v>0.6579999999999997</v>
      </c>
      <c r="N130" s="37">
        <f t="shared" si="62"/>
        <v>0.46666666666666601</v>
      </c>
      <c r="O130" s="37">
        <f t="shared" si="63"/>
        <v>0.38666666666666671</v>
      </c>
      <c r="P130" s="37">
        <f t="shared" si="64"/>
        <v>0.48333333333333334</v>
      </c>
      <c r="Q130" s="37">
        <f t="shared" si="65"/>
        <v>9.6666666666666679E-2</v>
      </c>
      <c r="R130" s="37">
        <f t="shared" si="66"/>
        <v>1</v>
      </c>
      <c r="S130" s="37">
        <f t="shared" si="67"/>
        <v>8.3266726846886741E-17</v>
      </c>
      <c r="T130" s="37">
        <f t="shared" si="68"/>
        <v>5.5511151231257827E-17</v>
      </c>
      <c r="V130" s="37">
        <f t="shared" si="69"/>
        <v>0.25080000000000002</v>
      </c>
      <c r="W130" s="37">
        <f t="shared" si="70"/>
        <v>0.70979999999999999</v>
      </c>
      <c r="X130" s="37">
        <f t="shared" si="71"/>
        <v>0.39</v>
      </c>
      <c r="Y130" s="37">
        <f t="shared" si="72"/>
        <v>0.6579999999999997</v>
      </c>
      <c r="Z130" s="37">
        <f t="shared" si="73"/>
        <v>0.46666666666666601</v>
      </c>
      <c r="AA130" s="37">
        <f t="shared" si="74"/>
        <v>3.866666666666671E-2</v>
      </c>
      <c r="AB130" s="37">
        <f t="shared" si="75"/>
        <v>2.5139333333333322</v>
      </c>
    </row>
    <row r="131" spans="1:28" s="9" customFormat="1" x14ac:dyDescent="0.25">
      <c r="A131" s="22" t="s">
        <v>147</v>
      </c>
      <c r="B131" s="31">
        <v>0.27333333333333698</v>
      </c>
      <c r="C131" s="23">
        <v>1</v>
      </c>
      <c r="D131" s="31">
        <v>0.31111111111111062</v>
      </c>
      <c r="E131" s="23">
        <v>0.30000000000000016</v>
      </c>
      <c r="F131" s="31">
        <v>0.53333333333333344</v>
      </c>
      <c r="G131" s="24">
        <v>0.10000000000000014</v>
      </c>
      <c r="I131" s="37">
        <f t="shared" si="57"/>
        <v>0.19133333333333588</v>
      </c>
      <c r="J131" s="37">
        <f t="shared" si="58"/>
        <v>8.2000000000001086E-2</v>
      </c>
      <c r="K131" s="37">
        <f t="shared" si="59"/>
        <v>0.2</v>
      </c>
      <c r="L131" s="37">
        <f t="shared" si="60"/>
        <v>0.1</v>
      </c>
      <c r="M131" s="37">
        <f t="shared" si="61"/>
        <v>0.7</v>
      </c>
      <c r="N131" s="37">
        <f t="shared" si="62"/>
        <v>0.31111111111111062</v>
      </c>
      <c r="O131" s="37">
        <f t="shared" si="63"/>
        <v>0.12000000000000006</v>
      </c>
      <c r="P131" s="37">
        <f t="shared" si="64"/>
        <v>0.15000000000000008</v>
      </c>
      <c r="Q131" s="37">
        <f t="shared" si="65"/>
        <v>3.0000000000000016E-2</v>
      </c>
      <c r="R131" s="37">
        <f t="shared" si="66"/>
        <v>0.53333333333333344</v>
      </c>
      <c r="S131" s="37">
        <f t="shared" si="67"/>
        <v>6.0000000000000081E-2</v>
      </c>
      <c r="T131" s="37">
        <f t="shared" si="68"/>
        <v>4.0000000000000063E-2</v>
      </c>
      <c r="V131" s="37">
        <f t="shared" si="69"/>
        <v>0.11000000000000007</v>
      </c>
      <c r="W131" s="37">
        <f t="shared" si="70"/>
        <v>0.26946666666666758</v>
      </c>
      <c r="X131" s="37">
        <f t="shared" si="71"/>
        <v>8.2000000000001086E-2</v>
      </c>
      <c r="Y131" s="37">
        <f t="shared" si="72"/>
        <v>0.7</v>
      </c>
      <c r="Z131" s="37">
        <f t="shared" si="73"/>
        <v>0.31111111111111062</v>
      </c>
      <c r="AA131" s="37">
        <f t="shared" si="74"/>
        <v>3.6000000000000046E-2</v>
      </c>
      <c r="AB131" s="37">
        <f t="shared" si="75"/>
        <v>1.5085777777777793</v>
      </c>
    </row>
    <row r="132" spans="1:28" s="9" customFormat="1" x14ac:dyDescent="0.25">
      <c r="A132" s="22" t="s">
        <v>148</v>
      </c>
      <c r="B132" s="31">
        <v>0.72333333333333616</v>
      </c>
      <c r="C132" s="23">
        <v>0.55333333333333046</v>
      </c>
      <c r="D132" s="31">
        <v>0.31111111111111062</v>
      </c>
      <c r="E132" s="23">
        <v>0.46666666666666679</v>
      </c>
      <c r="F132" s="31">
        <v>0.40000000000000013</v>
      </c>
      <c r="G132" s="24">
        <v>0.10000000000000014</v>
      </c>
      <c r="I132" s="37">
        <f>+B132*0.7</f>
        <v>0.5063333333333353</v>
      </c>
      <c r="J132" s="37">
        <f>+B132*0.3</f>
        <v>0.21700000000000083</v>
      </c>
      <c r="K132" s="37">
        <f>+C132*0.2</f>
        <v>0.11066666666666609</v>
      </c>
      <c r="L132" s="37">
        <f>+C132*0.1</f>
        <v>5.5333333333333047E-2</v>
      </c>
      <c r="M132" s="37">
        <f>+C132*0.7</f>
        <v>0.38733333333333131</v>
      </c>
      <c r="N132" s="37">
        <f>+D132</f>
        <v>0.31111111111111062</v>
      </c>
      <c r="O132" s="37">
        <f>+E132*0.4</f>
        <v>0.18666666666666673</v>
      </c>
      <c r="P132" s="37">
        <f>+E132*0.5</f>
        <v>0.23333333333333339</v>
      </c>
      <c r="Q132" s="37">
        <f>+E132*0.1</f>
        <v>4.6666666666666683E-2</v>
      </c>
      <c r="R132" s="37">
        <f>+F132</f>
        <v>0.40000000000000013</v>
      </c>
      <c r="S132" s="37">
        <f>+G132*0.6</f>
        <v>6.0000000000000081E-2</v>
      </c>
      <c r="T132" s="37">
        <f>+G132*0.4</f>
        <v>4.0000000000000063E-2</v>
      </c>
      <c r="V132" s="37">
        <f>(K132*0.1)+(O132*0.6)+(S132*0.3)</f>
        <v>0.14106666666666667</v>
      </c>
      <c r="W132" s="37">
        <f>+I132*0.35+L132*0.2+P132*0.15+R132*0.3</f>
        <v>0.343283333333334</v>
      </c>
      <c r="X132" s="37">
        <f>+J132</f>
        <v>0.21700000000000083</v>
      </c>
      <c r="Y132" s="37">
        <f t="shared" ref="Y132:Z136" si="76">+M132</f>
        <v>0.38733333333333131</v>
      </c>
      <c r="Z132" s="37">
        <f t="shared" si="76"/>
        <v>0.31111111111111062</v>
      </c>
      <c r="AA132" s="37">
        <f>+Q132*0.4+T132*0.6</f>
        <v>4.2666666666666714E-2</v>
      </c>
      <c r="AB132" s="37">
        <f>+SUM(V132:AA132)</f>
        <v>1.4424611111111101</v>
      </c>
    </row>
    <row r="133" spans="1:28" s="9" customFormat="1" x14ac:dyDescent="0.25">
      <c r="A133" s="22" t="s">
        <v>149</v>
      </c>
      <c r="B133" s="31">
        <v>0.38000000000000433</v>
      </c>
      <c r="C133" s="23">
        <v>0.68666666666666465</v>
      </c>
      <c r="D133" s="31">
        <v>0.55559999999999998</v>
      </c>
      <c r="E133" s="23">
        <v>0.40000000000000013</v>
      </c>
      <c r="F133" s="31">
        <v>1</v>
      </c>
      <c r="G133" s="24">
        <v>1.3877787807814457E-16</v>
      </c>
      <c r="I133" s="37">
        <f>+B133*0.7</f>
        <v>0.26600000000000301</v>
      </c>
      <c r="J133" s="37">
        <f>+B133*0.3</f>
        <v>0.11400000000000129</v>
      </c>
      <c r="K133" s="37">
        <f>+C133*0.2</f>
        <v>0.13733333333333295</v>
      </c>
      <c r="L133" s="37">
        <f>+C133*0.1</f>
        <v>6.8666666666666473E-2</v>
      </c>
      <c r="M133" s="37">
        <f>+C133*0.7</f>
        <v>0.48066666666666524</v>
      </c>
      <c r="N133" s="37">
        <f>+D133</f>
        <v>0.55559999999999998</v>
      </c>
      <c r="O133" s="37">
        <f>+E133*0.4</f>
        <v>0.16000000000000006</v>
      </c>
      <c r="P133" s="37">
        <f>+E133*0.5</f>
        <v>0.20000000000000007</v>
      </c>
      <c r="Q133" s="37">
        <f>+E133*0.1</f>
        <v>4.0000000000000015E-2</v>
      </c>
      <c r="R133" s="37">
        <f>+F133</f>
        <v>1</v>
      </c>
      <c r="S133" s="37">
        <f>+G133*0.6</f>
        <v>8.3266726846886741E-17</v>
      </c>
      <c r="T133" s="37">
        <f>+G133*0.4</f>
        <v>5.5511151231257827E-17</v>
      </c>
      <c r="V133" s="37">
        <f>(K133*0.1)+(O133*0.6)+(S133*0.3)</f>
        <v>0.10973333333333335</v>
      </c>
      <c r="W133" s="37">
        <f>+I133*0.35+L133*0.2+P133*0.15+R133*0.3</f>
        <v>0.43683333333333429</v>
      </c>
      <c r="X133" s="37">
        <f>+J133</f>
        <v>0.11400000000000129</v>
      </c>
      <c r="Y133" s="37">
        <f t="shared" si="76"/>
        <v>0.48066666666666524</v>
      </c>
      <c r="Z133" s="37">
        <f t="shared" si="76"/>
        <v>0.55559999999999998</v>
      </c>
      <c r="AA133" s="37">
        <f>+Q133*0.4+T133*0.6</f>
        <v>1.6000000000000042E-2</v>
      </c>
      <c r="AB133" s="37">
        <f>+SUM(V133:AA133)</f>
        <v>1.7128333333333341</v>
      </c>
    </row>
    <row r="134" spans="1:28" s="9" customFormat="1" x14ac:dyDescent="0.25">
      <c r="A134" s="22" t="s">
        <v>150</v>
      </c>
      <c r="B134" s="31">
        <v>1.3</v>
      </c>
      <c r="C134" s="23">
        <v>0.62666666666666426</v>
      </c>
      <c r="D134" s="31">
        <v>0.42222222222222161</v>
      </c>
      <c r="E134" s="23">
        <v>0.8666666666666667</v>
      </c>
      <c r="F134" s="31">
        <v>0.53333333333333344</v>
      </c>
      <c r="G134" s="24">
        <v>1.3877787807814457E-16</v>
      </c>
      <c r="I134" s="37">
        <f>+B134*0.7</f>
        <v>0.90999999999999992</v>
      </c>
      <c r="J134" s="37">
        <f>+B134*0.3</f>
        <v>0.39</v>
      </c>
      <c r="K134" s="37">
        <f>+C134*0.2</f>
        <v>0.12533333333333285</v>
      </c>
      <c r="L134" s="37">
        <f>+C134*0.1</f>
        <v>6.2666666666666426E-2</v>
      </c>
      <c r="M134" s="37">
        <f>+C134*0.7</f>
        <v>0.43866666666666493</v>
      </c>
      <c r="N134" s="37">
        <f>+D134</f>
        <v>0.42222222222222161</v>
      </c>
      <c r="O134" s="37">
        <f>+E134*0.4</f>
        <v>0.34666666666666668</v>
      </c>
      <c r="P134" s="37">
        <f>+E134*0.5</f>
        <v>0.43333333333333335</v>
      </c>
      <c r="Q134" s="37">
        <f>+E134*0.1</f>
        <v>8.666666666666667E-2</v>
      </c>
      <c r="R134" s="37">
        <f>+F134</f>
        <v>0.53333333333333344</v>
      </c>
      <c r="S134" s="37">
        <f>+G134*0.6</f>
        <v>8.3266726846886741E-17</v>
      </c>
      <c r="T134" s="37">
        <f>+G134*0.4</f>
        <v>5.5511151231257827E-17</v>
      </c>
      <c r="V134" s="37">
        <f>(K134*0.1)+(O134*0.6)+(S134*0.3)</f>
        <v>0.2205333333333333</v>
      </c>
      <c r="W134" s="37">
        <f>+I134*0.35+L134*0.2+P134*0.15+R134*0.3</f>
        <v>0.55603333333333327</v>
      </c>
      <c r="X134" s="37">
        <f>+J134</f>
        <v>0.39</v>
      </c>
      <c r="Y134" s="37">
        <f t="shared" si="76"/>
        <v>0.43866666666666493</v>
      </c>
      <c r="Z134" s="37">
        <f t="shared" si="76"/>
        <v>0.42222222222222161</v>
      </c>
      <c r="AA134" s="37">
        <f>+Q134*0.4+T134*0.6</f>
        <v>3.4666666666666707E-2</v>
      </c>
      <c r="AB134" s="37">
        <f>+SUM(V134:AA134)</f>
        <v>2.0621222222222202</v>
      </c>
    </row>
    <row r="135" spans="1:28" s="9" customFormat="1" x14ac:dyDescent="0.25">
      <c r="A135" s="22" t="s">
        <v>151</v>
      </c>
      <c r="B135" s="31">
        <v>0.5366666666666714</v>
      </c>
      <c r="C135" s="23">
        <v>0.7199999999999982</v>
      </c>
      <c r="D135" s="31">
        <v>0.35555555555555501</v>
      </c>
      <c r="E135" s="23">
        <v>0.43333333333333346</v>
      </c>
      <c r="F135" s="31">
        <v>0.40000000000000013</v>
      </c>
      <c r="G135" s="24">
        <v>1.3877787807814457E-16</v>
      </c>
      <c r="I135" s="37">
        <f>+B135*0.7</f>
        <v>0.37566666666666998</v>
      </c>
      <c r="J135" s="37">
        <f>+B135*0.3</f>
        <v>0.16100000000000142</v>
      </c>
      <c r="K135" s="37">
        <f>+C135*0.2</f>
        <v>0.14399999999999966</v>
      </c>
      <c r="L135" s="37">
        <f>+C135*0.1</f>
        <v>7.1999999999999828E-2</v>
      </c>
      <c r="M135" s="37">
        <f>+C135*0.7</f>
        <v>0.50399999999999867</v>
      </c>
      <c r="N135" s="37">
        <f>+D135</f>
        <v>0.35555555555555501</v>
      </c>
      <c r="O135" s="37">
        <f>+E135*0.4</f>
        <v>0.17333333333333339</v>
      </c>
      <c r="P135" s="37">
        <f>+E135*0.5</f>
        <v>0.21666666666666673</v>
      </c>
      <c r="Q135" s="37">
        <f>+E135*0.1</f>
        <v>4.3333333333333349E-2</v>
      </c>
      <c r="R135" s="37">
        <f>+F135</f>
        <v>0.40000000000000013</v>
      </c>
      <c r="S135" s="37">
        <f>+G135*0.6</f>
        <v>8.3266726846886741E-17</v>
      </c>
      <c r="T135" s="37">
        <f>+G135*0.4</f>
        <v>5.5511151231257827E-17</v>
      </c>
      <c r="V135" s="37">
        <f>(K135*0.1)+(O135*0.6)+(S135*0.3)</f>
        <v>0.11840000000000003</v>
      </c>
      <c r="W135" s="37">
        <f>+I135*0.35+L135*0.2+P135*0.15+R135*0.3</f>
        <v>0.2983833333333345</v>
      </c>
      <c r="X135" s="37">
        <f>+J135</f>
        <v>0.16100000000000142</v>
      </c>
      <c r="Y135" s="37">
        <f t="shared" si="76"/>
        <v>0.50399999999999867</v>
      </c>
      <c r="Z135" s="37">
        <f t="shared" si="76"/>
        <v>0.35555555555555501</v>
      </c>
      <c r="AA135" s="37">
        <f>+Q135*0.4+T135*0.6</f>
        <v>1.7333333333333374E-2</v>
      </c>
      <c r="AB135" s="37">
        <f>+SUM(V135:AA135)</f>
        <v>1.454672222222223</v>
      </c>
    </row>
    <row r="136" spans="1:28" s="9" customFormat="1" x14ac:dyDescent="0.25">
      <c r="A136" s="22" t="s">
        <v>152</v>
      </c>
      <c r="B136" s="31">
        <v>0.15666666666667034</v>
      </c>
      <c r="C136" s="23">
        <v>1</v>
      </c>
      <c r="D136" s="31">
        <v>0.17777777777777731</v>
      </c>
      <c r="E136" s="23">
        <v>0.13333333333333353</v>
      </c>
      <c r="F136" s="31">
        <v>0.53333333333333344</v>
      </c>
      <c r="G136" s="24">
        <v>0.10000000000000014</v>
      </c>
      <c r="I136" s="37">
        <f>+B136*0.7</f>
        <v>0.10966666666666923</v>
      </c>
      <c r="J136" s="37">
        <f>+B136*0.3</f>
        <v>4.7000000000001103E-2</v>
      </c>
      <c r="K136" s="37">
        <f>+C136*0.2</f>
        <v>0.2</v>
      </c>
      <c r="L136" s="37">
        <f>+C136*0.1</f>
        <v>0.1</v>
      </c>
      <c r="M136" s="37">
        <f>+C136*0.7</f>
        <v>0.7</v>
      </c>
      <c r="N136" s="37">
        <f>+D136</f>
        <v>0.17777777777777731</v>
      </c>
      <c r="O136" s="37">
        <f>+E136*0.4</f>
        <v>5.3333333333333413E-2</v>
      </c>
      <c r="P136" s="37">
        <f>+E136*0.5</f>
        <v>6.6666666666666763E-2</v>
      </c>
      <c r="Q136" s="37">
        <f>+E136*0.1</f>
        <v>1.3333333333333353E-2</v>
      </c>
      <c r="R136" s="37">
        <f>+F136</f>
        <v>0.53333333333333344</v>
      </c>
      <c r="S136" s="37">
        <f>+G136*0.6</f>
        <v>6.0000000000000081E-2</v>
      </c>
      <c r="T136" s="37">
        <f>+G136*0.4</f>
        <v>4.0000000000000063E-2</v>
      </c>
      <c r="V136" s="37">
        <f>(K136*0.1)+(O136*0.6)+(S136*0.3)</f>
        <v>7.0000000000000076E-2</v>
      </c>
      <c r="W136" s="37">
        <f>+I136*0.35+L136*0.2+P136*0.15+R136*0.3</f>
        <v>0.22838333333333427</v>
      </c>
      <c r="X136" s="37">
        <f>+J136</f>
        <v>4.7000000000001103E-2</v>
      </c>
      <c r="Y136" s="37">
        <f t="shared" si="76"/>
        <v>0.7</v>
      </c>
      <c r="Z136" s="37">
        <f t="shared" si="76"/>
        <v>0.17777777777777731</v>
      </c>
      <c r="AA136" s="37">
        <f>+Q136*0.4+T136*0.6</f>
        <v>2.9333333333333381E-2</v>
      </c>
      <c r="AB136" s="37">
        <f>+SUM(V136:AA136)</f>
        <v>1.2524944444444461</v>
      </c>
    </row>
    <row r="137" spans="1:28" s="9" customFormat="1" x14ac:dyDescent="0.25">
      <c r="A137" s="22" t="s">
        <v>153</v>
      </c>
      <c r="B137" s="31">
        <v>1.3</v>
      </c>
      <c r="C137" s="23">
        <v>0.48666666666666353</v>
      </c>
      <c r="D137" s="31">
        <v>0.26666666666666622</v>
      </c>
      <c r="E137" s="23">
        <v>0.73333333333333339</v>
      </c>
      <c r="F137" s="31">
        <v>0.60000000000000009</v>
      </c>
      <c r="G137" s="24">
        <v>1.3877787807814457E-16</v>
      </c>
      <c r="I137" s="37">
        <f t="shared" ref="I137:I159" si="77">+B137*0.7</f>
        <v>0.90999999999999992</v>
      </c>
      <c r="J137" s="37">
        <f t="shared" ref="J137:J159" si="78">+B137*0.3</f>
        <v>0.39</v>
      </c>
      <c r="K137" s="37">
        <f t="shared" ref="K137:K159" si="79">+C137*0.2</f>
        <v>9.7333333333332717E-2</v>
      </c>
      <c r="L137" s="37">
        <f t="shared" ref="L137:L159" si="80">+C137*0.1</f>
        <v>4.8666666666666358E-2</v>
      </c>
      <c r="M137" s="37">
        <f t="shared" ref="M137:M159" si="81">+C137*0.7</f>
        <v>0.34066666666666445</v>
      </c>
      <c r="N137" s="37">
        <f t="shared" ref="N137:N159" si="82">+D137</f>
        <v>0.26666666666666622</v>
      </c>
      <c r="O137" s="37">
        <f t="shared" ref="O137:O159" si="83">+E137*0.4</f>
        <v>0.29333333333333339</v>
      </c>
      <c r="P137" s="37">
        <f t="shared" ref="P137:P159" si="84">+E137*0.5</f>
        <v>0.3666666666666667</v>
      </c>
      <c r="Q137" s="37">
        <f t="shared" ref="Q137:Q159" si="85">+E137*0.1</f>
        <v>7.3333333333333348E-2</v>
      </c>
      <c r="R137" s="37">
        <f t="shared" ref="R137:R159" si="86">+F137</f>
        <v>0.60000000000000009</v>
      </c>
      <c r="S137" s="37">
        <f t="shared" ref="S137:S159" si="87">+G137*0.6</f>
        <v>8.3266726846886741E-17</v>
      </c>
      <c r="T137" s="37">
        <f t="shared" ref="T137:T159" si="88">+G137*0.4</f>
        <v>5.5511151231257827E-17</v>
      </c>
      <c r="V137" s="37">
        <f t="shared" ref="V137:V159" si="89">(K137*0.1)+(O137*0.6)+(S137*0.3)</f>
        <v>0.18573333333333331</v>
      </c>
      <c r="W137" s="37">
        <f t="shared" ref="W137:W159" si="90">+I137*0.35+L137*0.2+P137*0.15+R137*0.3</f>
        <v>0.56323333333333325</v>
      </c>
      <c r="X137" s="37">
        <f t="shared" ref="X137:X159" si="91">+J137</f>
        <v>0.39</v>
      </c>
      <c r="Y137" s="37">
        <f t="shared" ref="Y137:Y159" si="92">+M137</f>
        <v>0.34066666666666445</v>
      </c>
      <c r="Z137" s="37">
        <f t="shared" ref="Z137:Z159" si="93">+N137</f>
        <v>0.26666666666666622</v>
      </c>
      <c r="AA137" s="37">
        <f t="shared" ref="AA137:AA159" si="94">+Q137*0.4+T137*0.6</f>
        <v>2.9333333333333374E-2</v>
      </c>
      <c r="AB137" s="37">
        <f t="shared" ref="AB137:AB159" si="95">+SUM(V137:AA137)</f>
        <v>1.7756333333333307</v>
      </c>
    </row>
    <row r="138" spans="1:28" s="9" customFormat="1" x14ac:dyDescent="0.25">
      <c r="A138" s="22" t="s">
        <v>154</v>
      </c>
      <c r="B138" s="31">
        <v>1.3</v>
      </c>
      <c r="C138" s="23">
        <v>1</v>
      </c>
      <c r="D138" s="31">
        <v>0.62222222222222168</v>
      </c>
      <c r="E138" s="23">
        <v>0.73333333333333339</v>
      </c>
      <c r="F138" s="31">
        <v>0.66666666666666674</v>
      </c>
      <c r="G138" s="24">
        <v>0.20000000000000015</v>
      </c>
      <c r="I138" s="37">
        <f t="shared" si="77"/>
        <v>0.90999999999999992</v>
      </c>
      <c r="J138" s="37">
        <f t="shared" si="78"/>
        <v>0.39</v>
      </c>
      <c r="K138" s="37">
        <f t="shared" si="79"/>
        <v>0.2</v>
      </c>
      <c r="L138" s="37">
        <f t="shared" si="80"/>
        <v>0.1</v>
      </c>
      <c r="M138" s="37">
        <f t="shared" si="81"/>
        <v>0.7</v>
      </c>
      <c r="N138" s="37">
        <f t="shared" si="82"/>
        <v>0.62222222222222168</v>
      </c>
      <c r="O138" s="37">
        <f t="shared" si="83"/>
        <v>0.29333333333333339</v>
      </c>
      <c r="P138" s="37">
        <f t="shared" si="84"/>
        <v>0.3666666666666667</v>
      </c>
      <c r="Q138" s="37">
        <f t="shared" si="85"/>
        <v>7.3333333333333348E-2</v>
      </c>
      <c r="R138" s="37">
        <f t="shared" si="86"/>
        <v>0.66666666666666674</v>
      </c>
      <c r="S138" s="37">
        <f t="shared" si="87"/>
        <v>0.12000000000000008</v>
      </c>
      <c r="T138" s="37">
        <f t="shared" si="88"/>
        <v>8.0000000000000071E-2</v>
      </c>
      <c r="V138" s="37">
        <f t="shared" si="89"/>
        <v>0.23200000000000004</v>
      </c>
      <c r="W138" s="37">
        <f t="shared" si="90"/>
        <v>0.59349999999999992</v>
      </c>
      <c r="X138" s="37">
        <f t="shared" si="91"/>
        <v>0.39</v>
      </c>
      <c r="Y138" s="37">
        <f t="shared" si="92"/>
        <v>0.7</v>
      </c>
      <c r="Z138" s="37">
        <f t="shared" si="93"/>
        <v>0.62222222222222168</v>
      </c>
      <c r="AA138" s="37">
        <f t="shared" si="94"/>
        <v>7.7333333333333379E-2</v>
      </c>
      <c r="AB138" s="37">
        <f t="shared" si="95"/>
        <v>2.6150555555555548</v>
      </c>
    </row>
    <row r="139" spans="1:28" s="9" customFormat="1" x14ac:dyDescent="0.25">
      <c r="A139" s="22" t="s">
        <v>155</v>
      </c>
      <c r="B139" s="31">
        <v>0.34333333333333743</v>
      </c>
      <c r="C139" s="23">
        <v>1</v>
      </c>
      <c r="D139" s="31">
        <v>0.35555555555555501</v>
      </c>
      <c r="E139" s="23">
        <v>0.33339999999999997</v>
      </c>
      <c r="F139" s="31">
        <v>0.26666666666666683</v>
      </c>
      <c r="G139" s="24">
        <v>0.30000000000000016</v>
      </c>
      <c r="I139" s="37">
        <f t="shared" si="77"/>
        <v>0.24033333333333617</v>
      </c>
      <c r="J139" s="37">
        <f t="shared" si="78"/>
        <v>0.10300000000000123</v>
      </c>
      <c r="K139" s="37">
        <f t="shared" si="79"/>
        <v>0.2</v>
      </c>
      <c r="L139" s="37">
        <f t="shared" si="80"/>
        <v>0.1</v>
      </c>
      <c r="M139" s="37">
        <f t="shared" si="81"/>
        <v>0.7</v>
      </c>
      <c r="N139" s="37">
        <f t="shared" si="82"/>
        <v>0.35555555555555501</v>
      </c>
      <c r="O139" s="37">
        <f t="shared" si="83"/>
        <v>0.13336000000000001</v>
      </c>
      <c r="P139" s="37">
        <f t="shared" si="84"/>
        <v>0.16669999999999999</v>
      </c>
      <c r="Q139" s="37">
        <f t="shared" si="85"/>
        <v>3.3340000000000002E-2</v>
      </c>
      <c r="R139" s="37">
        <f t="shared" si="86"/>
        <v>0.26666666666666683</v>
      </c>
      <c r="S139" s="37">
        <f t="shared" si="87"/>
        <v>0.18000000000000008</v>
      </c>
      <c r="T139" s="37">
        <f t="shared" si="88"/>
        <v>0.12000000000000006</v>
      </c>
      <c r="V139" s="37">
        <f t="shared" si="89"/>
        <v>0.15401600000000004</v>
      </c>
      <c r="W139" s="37">
        <f t="shared" si="90"/>
        <v>0.2091216666666677</v>
      </c>
      <c r="X139" s="37">
        <f t="shared" si="91"/>
        <v>0.10300000000000123</v>
      </c>
      <c r="Y139" s="37">
        <f t="shared" si="92"/>
        <v>0.7</v>
      </c>
      <c r="Z139" s="37">
        <f t="shared" si="93"/>
        <v>0.35555555555555501</v>
      </c>
      <c r="AA139" s="37">
        <f t="shared" si="94"/>
        <v>8.5336000000000037E-2</v>
      </c>
      <c r="AB139" s="37">
        <f t="shared" si="95"/>
        <v>1.607029222222224</v>
      </c>
    </row>
    <row r="140" spans="1:28" s="9" customFormat="1" x14ac:dyDescent="0.25">
      <c r="A140" s="22" t="s">
        <v>156</v>
      </c>
      <c r="B140" s="31">
        <v>0.87333333333333463</v>
      </c>
      <c r="C140" s="23">
        <v>0.55333333333333046</v>
      </c>
      <c r="D140" s="31">
        <v>0.22222222222222177</v>
      </c>
      <c r="E140" s="23">
        <v>0.53333333333333344</v>
      </c>
      <c r="F140" s="31">
        <v>0.33333333333333348</v>
      </c>
      <c r="G140" s="24">
        <v>1.3877787807814457E-16</v>
      </c>
      <c r="I140" s="37">
        <f t="shared" si="77"/>
        <v>0.61133333333333417</v>
      </c>
      <c r="J140" s="37">
        <f t="shared" si="78"/>
        <v>0.2620000000000004</v>
      </c>
      <c r="K140" s="37">
        <f t="shared" si="79"/>
        <v>0.11066666666666609</v>
      </c>
      <c r="L140" s="37">
        <f t="shared" si="80"/>
        <v>5.5333333333333047E-2</v>
      </c>
      <c r="M140" s="37">
        <f t="shared" si="81"/>
        <v>0.38733333333333131</v>
      </c>
      <c r="N140" s="37">
        <f t="shared" si="82"/>
        <v>0.22222222222222177</v>
      </c>
      <c r="O140" s="37">
        <f t="shared" si="83"/>
        <v>0.21333333333333337</v>
      </c>
      <c r="P140" s="37">
        <f t="shared" si="84"/>
        <v>0.26666666666666672</v>
      </c>
      <c r="Q140" s="37">
        <f t="shared" si="85"/>
        <v>5.3333333333333344E-2</v>
      </c>
      <c r="R140" s="37">
        <f t="shared" si="86"/>
        <v>0.33333333333333348</v>
      </c>
      <c r="S140" s="37">
        <f t="shared" si="87"/>
        <v>8.3266726846886741E-17</v>
      </c>
      <c r="T140" s="37">
        <f t="shared" si="88"/>
        <v>5.5511151231257827E-17</v>
      </c>
      <c r="V140" s="37">
        <f t="shared" si="89"/>
        <v>0.13906666666666667</v>
      </c>
      <c r="W140" s="37">
        <f t="shared" si="90"/>
        <v>0.3650333333333336</v>
      </c>
      <c r="X140" s="37">
        <f t="shared" si="91"/>
        <v>0.2620000000000004</v>
      </c>
      <c r="Y140" s="37">
        <f t="shared" si="92"/>
        <v>0.38733333333333131</v>
      </c>
      <c r="Z140" s="37">
        <f t="shared" si="93"/>
        <v>0.22222222222222177</v>
      </c>
      <c r="AA140" s="37">
        <f t="shared" si="94"/>
        <v>2.1333333333333374E-2</v>
      </c>
      <c r="AB140" s="37">
        <f t="shared" si="95"/>
        <v>1.3969888888888871</v>
      </c>
    </row>
    <row r="141" spans="1:28" s="9" customFormat="1" x14ac:dyDescent="0.25">
      <c r="A141" s="22" t="s">
        <v>157</v>
      </c>
      <c r="B141" s="31">
        <v>0.32666666666667066</v>
      </c>
      <c r="C141" s="23">
        <v>1</v>
      </c>
      <c r="D141" s="31">
        <v>0.24444444444444399</v>
      </c>
      <c r="E141" s="23">
        <v>0.33339999999999997</v>
      </c>
      <c r="F141" s="31">
        <v>0.26666666666666683</v>
      </c>
      <c r="G141" s="24">
        <v>0.10000000000000014</v>
      </c>
      <c r="I141" s="37">
        <f t="shared" si="77"/>
        <v>0.22866666666666943</v>
      </c>
      <c r="J141" s="37">
        <f t="shared" si="78"/>
        <v>9.8000000000001197E-2</v>
      </c>
      <c r="K141" s="37">
        <f t="shared" si="79"/>
        <v>0.2</v>
      </c>
      <c r="L141" s="37">
        <f t="shared" si="80"/>
        <v>0.1</v>
      </c>
      <c r="M141" s="37">
        <f t="shared" si="81"/>
        <v>0.7</v>
      </c>
      <c r="N141" s="37">
        <f t="shared" si="82"/>
        <v>0.24444444444444399</v>
      </c>
      <c r="O141" s="37">
        <f t="shared" si="83"/>
        <v>0.13336000000000001</v>
      </c>
      <c r="P141" s="37">
        <f t="shared" si="84"/>
        <v>0.16669999999999999</v>
      </c>
      <c r="Q141" s="37">
        <f t="shared" si="85"/>
        <v>3.3340000000000002E-2</v>
      </c>
      <c r="R141" s="37">
        <f t="shared" si="86"/>
        <v>0.26666666666666683</v>
      </c>
      <c r="S141" s="37">
        <f t="shared" si="87"/>
        <v>6.0000000000000081E-2</v>
      </c>
      <c r="T141" s="37">
        <f t="shared" si="88"/>
        <v>4.0000000000000063E-2</v>
      </c>
      <c r="V141" s="37">
        <f t="shared" si="89"/>
        <v>0.11801600000000004</v>
      </c>
      <c r="W141" s="37">
        <f t="shared" si="90"/>
        <v>0.20503833333333435</v>
      </c>
      <c r="X141" s="37">
        <f t="shared" si="91"/>
        <v>9.8000000000001197E-2</v>
      </c>
      <c r="Y141" s="37">
        <f t="shared" si="92"/>
        <v>0.7</v>
      </c>
      <c r="Z141" s="37">
        <f t="shared" si="93"/>
        <v>0.24444444444444399</v>
      </c>
      <c r="AA141" s="37">
        <f t="shared" si="94"/>
        <v>3.7336000000000036E-2</v>
      </c>
      <c r="AB141" s="37">
        <f t="shared" si="95"/>
        <v>1.4028347777777797</v>
      </c>
    </row>
    <row r="142" spans="1:28" s="9" customFormat="1" x14ac:dyDescent="0.25">
      <c r="A142" s="22" t="s">
        <v>158</v>
      </c>
      <c r="B142" s="31">
        <v>0.57666666666667099</v>
      </c>
      <c r="C142" s="23">
        <v>0.69999999999999807</v>
      </c>
      <c r="D142" s="31">
        <v>0.53333333333333266</v>
      </c>
      <c r="E142" s="23">
        <v>0.46666666666666679</v>
      </c>
      <c r="F142" s="31">
        <v>0.46666666666666679</v>
      </c>
      <c r="G142" s="24">
        <v>1.3877787807814457E-16</v>
      </c>
      <c r="I142" s="37">
        <f t="shared" si="77"/>
        <v>0.40366666666666967</v>
      </c>
      <c r="J142" s="37">
        <f t="shared" si="78"/>
        <v>0.17300000000000129</v>
      </c>
      <c r="K142" s="37">
        <f t="shared" si="79"/>
        <v>0.13999999999999962</v>
      </c>
      <c r="L142" s="37">
        <f t="shared" si="80"/>
        <v>6.9999999999999812E-2</v>
      </c>
      <c r="M142" s="37">
        <f t="shared" si="81"/>
        <v>0.4899999999999986</v>
      </c>
      <c r="N142" s="37">
        <f t="shared" si="82"/>
        <v>0.53333333333333266</v>
      </c>
      <c r="O142" s="37">
        <f t="shared" si="83"/>
        <v>0.18666666666666673</v>
      </c>
      <c r="P142" s="37">
        <f t="shared" si="84"/>
        <v>0.23333333333333339</v>
      </c>
      <c r="Q142" s="37">
        <f t="shared" si="85"/>
        <v>4.6666666666666683E-2</v>
      </c>
      <c r="R142" s="37">
        <f t="shared" si="86"/>
        <v>0.46666666666666679</v>
      </c>
      <c r="S142" s="37">
        <f t="shared" si="87"/>
        <v>8.3266726846886741E-17</v>
      </c>
      <c r="T142" s="37">
        <f t="shared" si="88"/>
        <v>5.5511151231257827E-17</v>
      </c>
      <c r="V142" s="37">
        <f t="shared" si="89"/>
        <v>0.12600000000000003</v>
      </c>
      <c r="W142" s="37">
        <f t="shared" si="90"/>
        <v>0.33028333333333437</v>
      </c>
      <c r="X142" s="37">
        <f t="shared" si="91"/>
        <v>0.17300000000000129</v>
      </c>
      <c r="Y142" s="37">
        <f t="shared" si="92"/>
        <v>0.4899999999999986</v>
      </c>
      <c r="Z142" s="37">
        <f t="shared" si="93"/>
        <v>0.53333333333333266</v>
      </c>
      <c r="AA142" s="37">
        <f t="shared" si="94"/>
        <v>1.866666666666671E-2</v>
      </c>
      <c r="AB142" s="37">
        <f t="shared" si="95"/>
        <v>1.6712833333333335</v>
      </c>
    </row>
    <row r="143" spans="1:28" s="9" customFormat="1" x14ac:dyDescent="0.25">
      <c r="A143" s="22" t="s">
        <v>159</v>
      </c>
      <c r="B143" s="31">
        <v>0.26666666666667027</v>
      </c>
      <c r="C143" s="23">
        <v>1</v>
      </c>
      <c r="D143" s="31">
        <v>0.28888888888888842</v>
      </c>
      <c r="E143" s="23">
        <v>0.30000000000000016</v>
      </c>
      <c r="F143" s="31">
        <v>0.46666666666666679</v>
      </c>
      <c r="G143" s="24">
        <v>0.20000000000000015</v>
      </c>
      <c r="I143" s="37">
        <f t="shared" si="77"/>
        <v>0.18666666666666917</v>
      </c>
      <c r="J143" s="37">
        <f t="shared" si="78"/>
        <v>8.0000000000001084E-2</v>
      </c>
      <c r="K143" s="37">
        <f t="shared" si="79"/>
        <v>0.2</v>
      </c>
      <c r="L143" s="37">
        <f t="shared" si="80"/>
        <v>0.1</v>
      </c>
      <c r="M143" s="37">
        <f t="shared" si="81"/>
        <v>0.7</v>
      </c>
      <c r="N143" s="37">
        <f t="shared" si="82"/>
        <v>0.28888888888888842</v>
      </c>
      <c r="O143" s="37">
        <f t="shared" si="83"/>
        <v>0.12000000000000006</v>
      </c>
      <c r="P143" s="37">
        <f t="shared" si="84"/>
        <v>0.15000000000000008</v>
      </c>
      <c r="Q143" s="37">
        <f t="shared" si="85"/>
        <v>3.0000000000000016E-2</v>
      </c>
      <c r="R143" s="37">
        <f t="shared" si="86"/>
        <v>0.46666666666666679</v>
      </c>
      <c r="S143" s="37">
        <f t="shared" si="87"/>
        <v>0.12000000000000008</v>
      </c>
      <c r="T143" s="37">
        <f t="shared" si="88"/>
        <v>8.0000000000000071E-2</v>
      </c>
      <c r="V143" s="37">
        <f t="shared" si="89"/>
        <v>0.12800000000000006</v>
      </c>
      <c r="W143" s="37">
        <f t="shared" si="90"/>
        <v>0.24783333333333424</v>
      </c>
      <c r="X143" s="37">
        <f t="shared" si="91"/>
        <v>8.0000000000001084E-2</v>
      </c>
      <c r="Y143" s="37">
        <f t="shared" si="92"/>
        <v>0.7</v>
      </c>
      <c r="Z143" s="37">
        <f t="shared" si="93"/>
        <v>0.28888888888888842</v>
      </c>
      <c r="AA143" s="37">
        <f t="shared" si="94"/>
        <v>6.0000000000000053E-2</v>
      </c>
      <c r="AB143" s="37">
        <f t="shared" si="95"/>
        <v>1.5047222222222238</v>
      </c>
    </row>
    <row r="144" spans="1:28" s="9" customFormat="1" x14ac:dyDescent="0.25">
      <c r="A144" s="22" t="s">
        <v>160</v>
      </c>
      <c r="B144" s="31">
        <v>1.3</v>
      </c>
      <c r="C144" s="23">
        <v>0.61333333333333084</v>
      </c>
      <c r="D144" s="31">
        <v>0.39999999999999941</v>
      </c>
      <c r="E144" s="23">
        <v>0.70000000000000007</v>
      </c>
      <c r="F144" s="31">
        <v>0.8</v>
      </c>
      <c r="G144" s="24">
        <v>1.3877787807814457E-16</v>
      </c>
      <c r="I144" s="37">
        <f t="shared" si="77"/>
        <v>0.90999999999999992</v>
      </c>
      <c r="J144" s="37">
        <f t="shared" si="78"/>
        <v>0.39</v>
      </c>
      <c r="K144" s="37">
        <f t="shared" si="79"/>
        <v>0.12266666666666617</v>
      </c>
      <c r="L144" s="37">
        <f t="shared" si="80"/>
        <v>6.1333333333333087E-2</v>
      </c>
      <c r="M144" s="37">
        <f t="shared" si="81"/>
        <v>0.42933333333333157</v>
      </c>
      <c r="N144" s="37">
        <f t="shared" si="82"/>
        <v>0.39999999999999941</v>
      </c>
      <c r="O144" s="37">
        <f t="shared" si="83"/>
        <v>0.28000000000000003</v>
      </c>
      <c r="P144" s="37">
        <f t="shared" si="84"/>
        <v>0.35000000000000003</v>
      </c>
      <c r="Q144" s="37">
        <f t="shared" si="85"/>
        <v>7.0000000000000007E-2</v>
      </c>
      <c r="R144" s="37">
        <f t="shared" si="86"/>
        <v>0.8</v>
      </c>
      <c r="S144" s="37">
        <f t="shared" si="87"/>
        <v>8.3266726846886741E-17</v>
      </c>
      <c r="T144" s="37">
        <f t="shared" si="88"/>
        <v>5.5511151231257827E-17</v>
      </c>
      <c r="V144" s="37">
        <f t="shared" si="89"/>
        <v>0.18026666666666666</v>
      </c>
      <c r="W144" s="37">
        <f t="shared" si="90"/>
        <v>0.62326666666666652</v>
      </c>
      <c r="X144" s="37">
        <f t="shared" si="91"/>
        <v>0.39</v>
      </c>
      <c r="Y144" s="37">
        <f t="shared" si="92"/>
        <v>0.42933333333333157</v>
      </c>
      <c r="Z144" s="37">
        <f t="shared" si="93"/>
        <v>0.39999999999999941</v>
      </c>
      <c r="AA144" s="37">
        <f t="shared" si="94"/>
        <v>2.8000000000000039E-2</v>
      </c>
      <c r="AB144" s="37">
        <f t="shared" si="95"/>
        <v>2.0508666666666642</v>
      </c>
    </row>
    <row r="145" spans="1:28" s="9" customFormat="1" x14ac:dyDescent="0.25">
      <c r="A145" s="22" t="s">
        <v>161</v>
      </c>
      <c r="B145" s="31">
        <v>0.80333333333333534</v>
      </c>
      <c r="C145" s="23">
        <v>1</v>
      </c>
      <c r="D145" s="31">
        <v>0.19999999999999954</v>
      </c>
      <c r="E145" s="23">
        <v>0.63333333333333341</v>
      </c>
      <c r="F145" s="31">
        <v>0.26666666666666683</v>
      </c>
      <c r="G145" s="24">
        <v>0.20000000000000015</v>
      </c>
      <c r="I145" s="37">
        <f t="shared" si="77"/>
        <v>0.56233333333333468</v>
      </c>
      <c r="J145" s="37">
        <f t="shared" si="78"/>
        <v>0.2410000000000006</v>
      </c>
      <c r="K145" s="37">
        <f t="shared" si="79"/>
        <v>0.2</v>
      </c>
      <c r="L145" s="37">
        <f t="shared" si="80"/>
        <v>0.1</v>
      </c>
      <c r="M145" s="37">
        <f t="shared" si="81"/>
        <v>0.7</v>
      </c>
      <c r="N145" s="37">
        <f t="shared" si="82"/>
        <v>0.19999999999999954</v>
      </c>
      <c r="O145" s="37">
        <f t="shared" si="83"/>
        <v>0.25333333333333335</v>
      </c>
      <c r="P145" s="37">
        <f t="shared" si="84"/>
        <v>0.31666666666666671</v>
      </c>
      <c r="Q145" s="37">
        <f t="shared" si="85"/>
        <v>6.3333333333333339E-2</v>
      </c>
      <c r="R145" s="37">
        <f t="shared" si="86"/>
        <v>0.26666666666666683</v>
      </c>
      <c r="S145" s="37">
        <f t="shared" si="87"/>
        <v>0.12000000000000008</v>
      </c>
      <c r="T145" s="37">
        <f t="shared" si="88"/>
        <v>8.0000000000000071E-2</v>
      </c>
      <c r="V145" s="37">
        <f t="shared" si="89"/>
        <v>0.20800000000000002</v>
      </c>
      <c r="W145" s="37">
        <f t="shared" si="90"/>
        <v>0.34431666666666716</v>
      </c>
      <c r="X145" s="37">
        <f t="shared" si="91"/>
        <v>0.2410000000000006</v>
      </c>
      <c r="Y145" s="37">
        <f t="shared" si="92"/>
        <v>0.7</v>
      </c>
      <c r="Z145" s="37">
        <f t="shared" si="93"/>
        <v>0.19999999999999954</v>
      </c>
      <c r="AA145" s="37">
        <f t="shared" si="94"/>
        <v>7.3333333333333375E-2</v>
      </c>
      <c r="AB145" s="37">
        <f t="shared" si="95"/>
        <v>1.7666500000000007</v>
      </c>
    </row>
    <row r="146" spans="1:28" s="9" customFormat="1" x14ac:dyDescent="0.25">
      <c r="A146" s="22" t="s">
        <v>162</v>
      </c>
      <c r="B146" s="31">
        <v>1.3</v>
      </c>
      <c r="C146" s="23">
        <v>0.66666666666666452</v>
      </c>
      <c r="D146" s="31">
        <v>1</v>
      </c>
      <c r="E146" s="23">
        <v>0.83333333333333337</v>
      </c>
      <c r="F146" s="31">
        <v>0.73333333333333339</v>
      </c>
      <c r="G146" s="24">
        <v>1.3877787807814457E-16</v>
      </c>
      <c r="I146" s="37">
        <f t="shared" si="77"/>
        <v>0.90999999999999992</v>
      </c>
      <c r="J146" s="37">
        <f t="shared" si="78"/>
        <v>0.39</v>
      </c>
      <c r="K146" s="37">
        <f t="shared" si="79"/>
        <v>0.13333333333333292</v>
      </c>
      <c r="L146" s="37">
        <f t="shared" si="80"/>
        <v>6.6666666666666458E-2</v>
      </c>
      <c r="M146" s="37">
        <f t="shared" si="81"/>
        <v>0.46666666666666512</v>
      </c>
      <c r="N146" s="37">
        <f t="shared" si="82"/>
        <v>1</v>
      </c>
      <c r="O146" s="37">
        <f t="shared" si="83"/>
        <v>0.33333333333333337</v>
      </c>
      <c r="P146" s="37">
        <f t="shared" si="84"/>
        <v>0.41666666666666669</v>
      </c>
      <c r="Q146" s="37">
        <f t="shared" si="85"/>
        <v>8.3333333333333343E-2</v>
      </c>
      <c r="R146" s="37">
        <f t="shared" si="86"/>
        <v>0.73333333333333339</v>
      </c>
      <c r="S146" s="37">
        <f t="shared" si="87"/>
        <v>8.3266726846886741E-17</v>
      </c>
      <c r="T146" s="37">
        <f t="shared" si="88"/>
        <v>5.5511151231257827E-17</v>
      </c>
      <c r="V146" s="37">
        <f t="shared" si="89"/>
        <v>0.21333333333333332</v>
      </c>
      <c r="W146" s="37">
        <f t="shared" si="90"/>
        <v>0.61433333333333329</v>
      </c>
      <c r="X146" s="37">
        <f t="shared" si="91"/>
        <v>0.39</v>
      </c>
      <c r="Y146" s="37">
        <f t="shared" si="92"/>
        <v>0.46666666666666512</v>
      </c>
      <c r="Z146" s="37">
        <f t="shared" si="93"/>
        <v>1</v>
      </c>
      <c r="AA146" s="37">
        <f t="shared" si="94"/>
        <v>3.3333333333333375E-2</v>
      </c>
      <c r="AB146" s="37">
        <f t="shared" si="95"/>
        <v>2.7176666666666649</v>
      </c>
    </row>
    <row r="147" spans="1:28" s="9" customFormat="1" x14ac:dyDescent="0.25">
      <c r="A147" s="22" t="s">
        <v>163</v>
      </c>
      <c r="B147" s="31">
        <v>1.3</v>
      </c>
      <c r="C147" s="23">
        <v>0.71333333333333149</v>
      </c>
      <c r="D147" s="31">
        <v>0.37777777777777721</v>
      </c>
      <c r="E147" s="23">
        <v>0.8</v>
      </c>
      <c r="F147" s="31">
        <v>0.53333333333333344</v>
      </c>
      <c r="G147" s="24">
        <v>1.3877787807814457E-16</v>
      </c>
      <c r="I147" s="37">
        <f t="shared" si="77"/>
        <v>0.90999999999999992</v>
      </c>
      <c r="J147" s="37">
        <f t="shared" si="78"/>
        <v>0.39</v>
      </c>
      <c r="K147" s="37">
        <f t="shared" si="79"/>
        <v>0.1426666666666663</v>
      </c>
      <c r="L147" s="37">
        <f t="shared" si="80"/>
        <v>7.1333333333333152E-2</v>
      </c>
      <c r="M147" s="37">
        <f t="shared" si="81"/>
        <v>0.49933333333333202</v>
      </c>
      <c r="N147" s="37">
        <f t="shared" si="82"/>
        <v>0.37777777777777721</v>
      </c>
      <c r="O147" s="37">
        <f t="shared" si="83"/>
        <v>0.32000000000000006</v>
      </c>
      <c r="P147" s="37">
        <f t="shared" si="84"/>
        <v>0.4</v>
      </c>
      <c r="Q147" s="37">
        <f t="shared" si="85"/>
        <v>8.0000000000000016E-2</v>
      </c>
      <c r="R147" s="37">
        <f t="shared" si="86"/>
        <v>0.53333333333333344</v>
      </c>
      <c r="S147" s="37">
        <f t="shared" si="87"/>
        <v>8.3266726846886741E-17</v>
      </c>
      <c r="T147" s="37">
        <f t="shared" si="88"/>
        <v>5.5511151231257827E-17</v>
      </c>
      <c r="V147" s="37">
        <f t="shared" si="89"/>
        <v>0.20626666666666668</v>
      </c>
      <c r="W147" s="37">
        <f t="shared" si="90"/>
        <v>0.55276666666666663</v>
      </c>
      <c r="X147" s="37">
        <f t="shared" si="91"/>
        <v>0.39</v>
      </c>
      <c r="Y147" s="37">
        <f t="shared" si="92"/>
        <v>0.49933333333333202</v>
      </c>
      <c r="Z147" s="37">
        <f t="shared" si="93"/>
        <v>0.37777777777777721</v>
      </c>
      <c r="AA147" s="37">
        <f t="shared" si="94"/>
        <v>3.2000000000000042E-2</v>
      </c>
      <c r="AB147" s="37">
        <f t="shared" si="95"/>
        <v>2.0581444444444426</v>
      </c>
    </row>
    <row r="148" spans="1:28" s="9" customFormat="1" x14ac:dyDescent="0.25">
      <c r="A148" s="22" t="s">
        <v>164</v>
      </c>
      <c r="B148" s="31">
        <v>0.65666666666667017</v>
      </c>
      <c r="C148" s="23">
        <v>1</v>
      </c>
      <c r="D148" s="31">
        <v>0.59999999999999942</v>
      </c>
      <c r="E148" s="23">
        <v>0.50000000000000011</v>
      </c>
      <c r="F148" s="31">
        <v>1</v>
      </c>
      <c r="G148" s="24">
        <v>0.10000000000000014</v>
      </c>
      <c r="I148" s="37">
        <f t="shared" si="77"/>
        <v>0.45966666666666911</v>
      </c>
      <c r="J148" s="37">
        <f t="shared" si="78"/>
        <v>0.19700000000000104</v>
      </c>
      <c r="K148" s="37">
        <f t="shared" si="79"/>
        <v>0.2</v>
      </c>
      <c r="L148" s="37">
        <f t="shared" si="80"/>
        <v>0.1</v>
      </c>
      <c r="M148" s="37">
        <f t="shared" si="81"/>
        <v>0.7</v>
      </c>
      <c r="N148" s="37">
        <f t="shared" si="82"/>
        <v>0.59999999999999942</v>
      </c>
      <c r="O148" s="37">
        <f t="shared" si="83"/>
        <v>0.20000000000000007</v>
      </c>
      <c r="P148" s="37">
        <f t="shared" si="84"/>
        <v>0.25000000000000006</v>
      </c>
      <c r="Q148" s="37">
        <f t="shared" si="85"/>
        <v>5.0000000000000017E-2</v>
      </c>
      <c r="R148" s="37">
        <f t="shared" si="86"/>
        <v>1</v>
      </c>
      <c r="S148" s="37">
        <f t="shared" si="87"/>
        <v>6.0000000000000081E-2</v>
      </c>
      <c r="T148" s="37">
        <f t="shared" si="88"/>
        <v>4.0000000000000063E-2</v>
      </c>
      <c r="V148" s="37">
        <f t="shared" si="89"/>
        <v>0.15800000000000006</v>
      </c>
      <c r="W148" s="37">
        <f t="shared" si="90"/>
        <v>0.5183833333333342</v>
      </c>
      <c r="X148" s="37">
        <f t="shared" si="91"/>
        <v>0.19700000000000104</v>
      </c>
      <c r="Y148" s="37">
        <f t="shared" si="92"/>
        <v>0.7</v>
      </c>
      <c r="Z148" s="37">
        <f t="shared" si="93"/>
        <v>0.59999999999999942</v>
      </c>
      <c r="AA148" s="37">
        <f t="shared" si="94"/>
        <v>4.4000000000000046E-2</v>
      </c>
      <c r="AB148" s="37">
        <f t="shared" si="95"/>
        <v>2.2173833333333346</v>
      </c>
    </row>
    <row r="149" spans="1:28" s="9" customFormat="1" x14ac:dyDescent="0.25">
      <c r="A149" s="22" t="s">
        <v>165</v>
      </c>
      <c r="B149" s="31">
        <v>0.3533333333333375</v>
      </c>
      <c r="C149" s="23">
        <v>0.3599999999999971</v>
      </c>
      <c r="D149" s="31">
        <v>0.19999999999999954</v>
      </c>
      <c r="E149" s="23">
        <v>0.50000000000000011</v>
      </c>
      <c r="F149" s="31">
        <v>0.53333333333333344</v>
      </c>
      <c r="G149" s="24">
        <v>1.3877787807814457E-16</v>
      </c>
      <c r="I149" s="37">
        <f t="shared" si="77"/>
        <v>0.24733333333333624</v>
      </c>
      <c r="J149" s="37">
        <f t="shared" si="78"/>
        <v>0.10600000000000125</v>
      </c>
      <c r="K149" s="37">
        <f t="shared" si="79"/>
        <v>7.1999999999999426E-2</v>
      </c>
      <c r="L149" s="37">
        <f t="shared" si="80"/>
        <v>3.5999999999999713E-2</v>
      </c>
      <c r="M149" s="37">
        <f t="shared" si="81"/>
        <v>0.25199999999999795</v>
      </c>
      <c r="N149" s="37">
        <f t="shared" si="82"/>
        <v>0.19999999999999954</v>
      </c>
      <c r="O149" s="37">
        <f t="shared" si="83"/>
        <v>0.20000000000000007</v>
      </c>
      <c r="P149" s="37">
        <f t="shared" si="84"/>
        <v>0.25000000000000006</v>
      </c>
      <c r="Q149" s="37">
        <f t="shared" si="85"/>
        <v>5.0000000000000017E-2</v>
      </c>
      <c r="R149" s="37">
        <f t="shared" si="86"/>
        <v>0.53333333333333344</v>
      </c>
      <c r="S149" s="37">
        <f t="shared" si="87"/>
        <v>8.3266726846886741E-17</v>
      </c>
      <c r="T149" s="37">
        <f t="shared" si="88"/>
        <v>5.5511151231257827E-17</v>
      </c>
      <c r="V149" s="37">
        <f t="shared" si="89"/>
        <v>0.12720000000000001</v>
      </c>
      <c r="W149" s="37">
        <f t="shared" si="90"/>
        <v>0.29126666666666767</v>
      </c>
      <c r="X149" s="37">
        <f t="shared" si="91"/>
        <v>0.10600000000000125</v>
      </c>
      <c r="Y149" s="37">
        <f t="shared" si="92"/>
        <v>0.25199999999999795</v>
      </c>
      <c r="Z149" s="37">
        <f t="shared" si="93"/>
        <v>0.19999999999999954</v>
      </c>
      <c r="AA149" s="37">
        <f t="shared" si="94"/>
        <v>2.0000000000000042E-2</v>
      </c>
      <c r="AB149" s="37">
        <f t="shared" si="95"/>
        <v>0.99646666666666639</v>
      </c>
    </row>
    <row r="150" spans="1:28" s="9" customFormat="1" x14ac:dyDescent="0.25">
      <c r="A150" s="22" t="s">
        <v>166</v>
      </c>
      <c r="B150" s="31">
        <v>0.24000000000000352</v>
      </c>
      <c r="C150" s="23">
        <v>0.37999999999999706</v>
      </c>
      <c r="D150" s="31">
        <v>0.22222222222222177</v>
      </c>
      <c r="E150" s="23">
        <v>0.2333333333333335</v>
      </c>
      <c r="F150" s="31">
        <v>1</v>
      </c>
      <c r="G150" s="24">
        <v>1.3877787807814457E-16</v>
      </c>
      <c r="I150" s="37">
        <f t="shared" si="77"/>
        <v>0.16800000000000245</v>
      </c>
      <c r="J150" s="37">
        <f t="shared" si="78"/>
        <v>7.2000000000001049E-2</v>
      </c>
      <c r="K150" s="37">
        <f t="shared" si="79"/>
        <v>7.5999999999999415E-2</v>
      </c>
      <c r="L150" s="37">
        <f t="shared" si="80"/>
        <v>3.7999999999999708E-2</v>
      </c>
      <c r="M150" s="37">
        <f t="shared" si="81"/>
        <v>0.2659999999999979</v>
      </c>
      <c r="N150" s="37">
        <f t="shared" si="82"/>
        <v>0.22222222222222177</v>
      </c>
      <c r="O150" s="37">
        <f t="shared" si="83"/>
        <v>9.3333333333333407E-2</v>
      </c>
      <c r="P150" s="37">
        <f t="shared" si="84"/>
        <v>0.11666666666666675</v>
      </c>
      <c r="Q150" s="37">
        <f t="shared" si="85"/>
        <v>2.3333333333333352E-2</v>
      </c>
      <c r="R150" s="37">
        <f t="shared" si="86"/>
        <v>1</v>
      </c>
      <c r="S150" s="37">
        <f t="shared" si="87"/>
        <v>8.3266726846886741E-17</v>
      </c>
      <c r="T150" s="37">
        <f t="shared" si="88"/>
        <v>5.5511151231257827E-17</v>
      </c>
      <c r="V150" s="37">
        <f t="shared" si="89"/>
        <v>6.3600000000000018E-2</v>
      </c>
      <c r="W150" s="37">
        <f t="shared" si="90"/>
        <v>0.3839000000000008</v>
      </c>
      <c r="X150" s="37">
        <f t="shared" si="91"/>
        <v>7.2000000000001049E-2</v>
      </c>
      <c r="Y150" s="37">
        <f t="shared" si="92"/>
        <v>0.2659999999999979</v>
      </c>
      <c r="Z150" s="37">
        <f t="shared" si="93"/>
        <v>0.22222222222222177</v>
      </c>
      <c r="AA150" s="37">
        <f t="shared" si="94"/>
        <v>9.333333333333374E-3</v>
      </c>
      <c r="AB150" s="37">
        <f t="shared" si="95"/>
        <v>1.0170555555555549</v>
      </c>
    </row>
    <row r="151" spans="1:28" s="9" customFormat="1" x14ac:dyDescent="0.25">
      <c r="A151" s="22" t="s">
        <v>167</v>
      </c>
      <c r="B151" s="31">
        <v>0.4266666666666713</v>
      </c>
      <c r="C151" s="23">
        <v>0.73999999999999833</v>
      </c>
      <c r="D151" s="31">
        <v>0.37777777777777721</v>
      </c>
      <c r="E151" s="23">
        <v>0.33339999999999997</v>
      </c>
      <c r="F151" s="31">
        <v>1</v>
      </c>
      <c r="G151" s="24">
        <v>1.3877787807814457E-16</v>
      </c>
      <c r="I151" s="37">
        <f t="shared" si="77"/>
        <v>0.29866666666666991</v>
      </c>
      <c r="J151" s="37">
        <f t="shared" si="78"/>
        <v>0.12800000000000139</v>
      </c>
      <c r="K151" s="37">
        <f t="shared" si="79"/>
        <v>0.14799999999999966</v>
      </c>
      <c r="L151" s="37">
        <f t="shared" si="80"/>
        <v>7.399999999999983E-2</v>
      </c>
      <c r="M151" s="37">
        <f t="shared" si="81"/>
        <v>0.51799999999999879</v>
      </c>
      <c r="N151" s="37">
        <f t="shared" si="82"/>
        <v>0.37777777777777721</v>
      </c>
      <c r="O151" s="37">
        <f t="shared" si="83"/>
        <v>0.13336000000000001</v>
      </c>
      <c r="P151" s="37">
        <f t="shared" si="84"/>
        <v>0.16669999999999999</v>
      </c>
      <c r="Q151" s="37">
        <f t="shared" si="85"/>
        <v>3.3340000000000002E-2</v>
      </c>
      <c r="R151" s="37">
        <f t="shared" si="86"/>
        <v>1</v>
      </c>
      <c r="S151" s="37">
        <f t="shared" si="87"/>
        <v>8.3266726846886741E-17</v>
      </c>
      <c r="T151" s="37">
        <f t="shared" si="88"/>
        <v>5.5511151231257827E-17</v>
      </c>
      <c r="V151" s="37">
        <f t="shared" si="89"/>
        <v>9.4815999999999998E-2</v>
      </c>
      <c r="W151" s="37">
        <f t="shared" si="90"/>
        <v>0.44433833333333439</v>
      </c>
      <c r="X151" s="37">
        <f t="shared" si="91"/>
        <v>0.12800000000000139</v>
      </c>
      <c r="Y151" s="37">
        <f t="shared" si="92"/>
        <v>0.51799999999999879</v>
      </c>
      <c r="Z151" s="37">
        <f t="shared" si="93"/>
        <v>0.37777777777777721</v>
      </c>
      <c r="AA151" s="37">
        <f t="shared" si="94"/>
        <v>1.3336000000000034E-2</v>
      </c>
      <c r="AB151" s="37">
        <f t="shared" si="95"/>
        <v>1.5762681111111119</v>
      </c>
    </row>
    <row r="152" spans="1:28" s="9" customFormat="1" x14ac:dyDescent="0.25">
      <c r="A152" s="22" t="s">
        <v>168</v>
      </c>
      <c r="B152" s="31">
        <v>0.96000000000000041</v>
      </c>
      <c r="C152" s="23">
        <v>0.58666666666666401</v>
      </c>
      <c r="D152" s="31">
        <v>0.59999999999999942</v>
      </c>
      <c r="E152" s="23">
        <v>0.70000000000000007</v>
      </c>
      <c r="F152" s="31">
        <v>1</v>
      </c>
      <c r="G152" s="24">
        <v>1.3877787807814457E-16</v>
      </c>
      <c r="I152" s="37">
        <f t="shared" si="77"/>
        <v>0.67200000000000026</v>
      </c>
      <c r="J152" s="37">
        <f t="shared" si="78"/>
        <v>0.28800000000000009</v>
      </c>
      <c r="K152" s="37">
        <f t="shared" si="79"/>
        <v>0.1173333333333328</v>
      </c>
      <c r="L152" s="37">
        <f t="shared" si="80"/>
        <v>5.8666666666666402E-2</v>
      </c>
      <c r="M152" s="37">
        <f t="shared" si="81"/>
        <v>0.41066666666666479</v>
      </c>
      <c r="N152" s="37">
        <f t="shared" si="82"/>
        <v>0.59999999999999942</v>
      </c>
      <c r="O152" s="37">
        <f t="shared" si="83"/>
        <v>0.28000000000000003</v>
      </c>
      <c r="P152" s="37">
        <f t="shared" si="84"/>
        <v>0.35000000000000003</v>
      </c>
      <c r="Q152" s="37">
        <f t="shared" si="85"/>
        <v>7.0000000000000007E-2</v>
      </c>
      <c r="R152" s="37">
        <f t="shared" si="86"/>
        <v>1</v>
      </c>
      <c r="S152" s="37">
        <f t="shared" si="87"/>
        <v>8.3266726846886741E-17</v>
      </c>
      <c r="T152" s="37">
        <f t="shared" si="88"/>
        <v>5.5511151231257827E-17</v>
      </c>
      <c r="V152" s="37">
        <f t="shared" si="89"/>
        <v>0.17973333333333333</v>
      </c>
      <c r="W152" s="37">
        <f t="shared" si="90"/>
        <v>0.59943333333333337</v>
      </c>
      <c r="X152" s="37">
        <f t="shared" si="91"/>
        <v>0.28800000000000009</v>
      </c>
      <c r="Y152" s="37">
        <f t="shared" si="92"/>
        <v>0.41066666666666479</v>
      </c>
      <c r="Z152" s="37">
        <f t="shared" si="93"/>
        <v>0.59999999999999942</v>
      </c>
      <c r="AA152" s="37">
        <f t="shared" si="94"/>
        <v>2.8000000000000039E-2</v>
      </c>
      <c r="AB152" s="37">
        <f t="shared" si="95"/>
        <v>2.1058333333333308</v>
      </c>
    </row>
    <row r="153" spans="1:28" s="9" customFormat="1" x14ac:dyDescent="0.25">
      <c r="A153" s="22" t="s">
        <v>169</v>
      </c>
      <c r="B153" s="31">
        <v>0.30000000000000382</v>
      </c>
      <c r="C153" s="23">
        <v>0.50666666666666349</v>
      </c>
      <c r="D153" s="31">
        <v>0.22222222222222177</v>
      </c>
      <c r="E153" s="23">
        <v>0.26666666666666683</v>
      </c>
      <c r="F153" s="31">
        <v>1</v>
      </c>
      <c r="G153" s="24">
        <v>0.10000000000000014</v>
      </c>
      <c r="I153" s="37">
        <f t="shared" si="77"/>
        <v>0.21000000000000266</v>
      </c>
      <c r="J153" s="37">
        <f t="shared" si="78"/>
        <v>9.0000000000001149E-2</v>
      </c>
      <c r="K153" s="37">
        <f t="shared" si="79"/>
        <v>0.10133333333333271</v>
      </c>
      <c r="L153" s="37">
        <f t="shared" si="80"/>
        <v>5.0666666666666353E-2</v>
      </c>
      <c r="M153" s="37">
        <f t="shared" si="81"/>
        <v>0.35466666666666441</v>
      </c>
      <c r="N153" s="37">
        <f t="shared" si="82"/>
        <v>0.22222222222222177</v>
      </c>
      <c r="O153" s="37">
        <f t="shared" si="83"/>
        <v>0.10666666666666674</v>
      </c>
      <c r="P153" s="37">
        <f t="shared" si="84"/>
        <v>0.13333333333333341</v>
      </c>
      <c r="Q153" s="37">
        <f t="shared" si="85"/>
        <v>2.6666666666666686E-2</v>
      </c>
      <c r="R153" s="37">
        <f t="shared" si="86"/>
        <v>1</v>
      </c>
      <c r="S153" s="37">
        <f t="shared" si="87"/>
        <v>6.0000000000000081E-2</v>
      </c>
      <c r="T153" s="37">
        <f t="shared" si="88"/>
        <v>4.0000000000000063E-2</v>
      </c>
      <c r="V153" s="37">
        <f t="shared" si="89"/>
        <v>9.2133333333333345E-2</v>
      </c>
      <c r="W153" s="37">
        <f t="shared" si="90"/>
        <v>0.40363333333333418</v>
      </c>
      <c r="X153" s="37">
        <f t="shared" si="91"/>
        <v>9.0000000000001149E-2</v>
      </c>
      <c r="Y153" s="37">
        <f t="shared" si="92"/>
        <v>0.35466666666666441</v>
      </c>
      <c r="Z153" s="37">
        <f t="shared" si="93"/>
        <v>0.22222222222222177</v>
      </c>
      <c r="AA153" s="37">
        <f t="shared" si="94"/>
        <v>3.4666666666666714E-2</v>
      </c>
      <c r="AB153" s="37">
        <f t="shared" si="95"/>
        <v>1.1973222222222215</v>
      </c>
    </row>
    <row r="154" spans="1:28" s="9" customFormat="1" x14ac:dyDescent="0.25">
      <c r="A154" s="22" t="s">
        <v>170</v>
      </c>
      <c r="B154" s="31">
        <v>0.58000000000000429</v>
      </c>
      <c r="C154" s="23">
        <v>0.6533333333333311</v>
      </c>
      <c r="D154" s="31">
        <v>0.46666666666666601</v>
      </c>
      <c r="E154" s="23">
        <v>0.36666666666666681</v>
      </c>
      <c r="F154" s="31">
        <v>1</v>
      </c>
      <c r="G154" s="24">
        <v>0.10000000000000014</v>
      </c>
      <c r="I154" s="37">
        <f t="shared" si="77"/>
        <v>0.40600000000000297</v>
      </c>
      <c r="J154" s="37">
        <f t="shared" si="78"/>
        <v>0.17400000000000129</v>
      </c>
      <c r="K154" s="37">
        <f t="shared" si="79"/>
        <v>0.13066666666666624</v>
      </c>
      <c r="L154" s="37">
        <f t="shared" si="80"/>
        <v>6.5333333333333118E-2</v>
      </c>
      <c r="M154" s="37">
        <f t="shared" si="81"/>
        <v>0.45733333333333176</v>
      </c>
      <c r="N154" s="37">
        <f t="shared" si="82"/>
        <v>0.46666666666666601</v>
      </c>
      <c r="O154" s="37">
        <f t="shared" si="83"/>
        <v>0.14666666666666672</v>
      </c>
      <c r="P154" s="37">
        <f t="shared" si="84"/>
        <v>0.1833333333333334</v>
      </c>
      <c r="Q154" s="37">
        <f t="shared" si="85"/>
        <v>3.6666666666666681E-2</v>
      </c>
      <c r="R154" s="37">
        <f t="shared" si="86"/>
        <v>1</v>
      </c>
      <c r="S154" s="37">
        <f t="shared" si="87"/>
        <v>6.0000000000000081E-2</v>
      </c>
      <c r="T154" s="37">
        <f t="shared" si="88"/>
        <v>4.0000000000000063E-2</v>
      </c>
      <c r="V154" s="37">
        <f t="shared" si="89"/>
        <v>0.11906666666666668</v>
      </c>
      <c r="W154" s="37">
        <f t="shared" si="90"/>
        <v>0.48266666666666763</v>
      </c>
      <c r="X154" s="37">
        <f t="shared" si="91"/>
        <v>0.17400000000000129</v>
      </c>
      <c r="Y154" s="37">
        <f t="shared" si="92"/>
        <v>0.45733333333333176</v>
      </c>
      <c r="Z154" s="37">
        <f t="shared" si="93"/>
        <v>0.46666666666666601</v>
      </c>
      <c r="AA154" s="37">
        <f t="shared" si="94"/>
        <v>3.866666666666671E-2</v>
      </c>
      <c r="AB154" s="37">
        <f t="shared" si="95"/>
        <v>1.7384000000000002</v>
      </c>
    </row>
    <row r="155" spans="1:28" s="9" customFormat="1" x14ac:dyDescent="0.25">
      <c r="A155" s="22" t="s">
        <v>171</v>
      </c>
      <c r="B155" s="31">
        <v>0.36333333333333756</v>
      </c>
      <c r="C155" s="23">
        <v>1</v>
      </c>
      <c r="D155" s="31">
        <v>1</v>
      </c>
      <c r="E155" s="23">
        <v>0.43333333333333346</v>
      </c>
      <c r="F155" s="31">
        <v>0.66666666666666674</v>
      </c>
      <c r="G155" s="24">
        <v>0.30000000000000016</v>
      </c>
      <c r="I155" s="37">
        <f t="shared" si="77"/>
        <v>0.2543333333333363</v>
      </c>
      <c r="J155" s="37">
        <f t="shared" si="78"/>
        <v>0.10900000000000126</v>
      </c>
      <c r="K155" s="37">
        <f t="shared" si="79"/>
        <v>0.2</v>
      </c>
      <c r="L155" s="37">
        <f t="shared" si="80"/>
        <v>0.1</v>
      </c>
      <c r="M155" s="37">
        <f t="shared" si="81"/>
        <v>0.7</v>
      </c>
      <c r="N155" s="37">
        <f t="shared" si="82"/>
        <v>1</v>
      </c>
      <c r="O155" s="37">
        <f t="shared" si="83"/>
        <v>0.17333333333333339</v>
      </c>
      <c r="P155" s="37">
        <f t="shared" si="84"/>
        <v>0.21666666666666673</v>
      </c>
      <c r="Q155" s="37">
        <f t="shared" si="85"/>
        <v>4.3333333333333349E-2</v>
      </c>
      <c r="R155" s="37">
        <f t="shared" si="86"/>
        <v>0.66666666666666674</v>
      </c>
      <c r="S155" s="37">
        <f t="shared" si="87"/>
        <v>0.18000000000000008</v>
      </c>
      <c r="T155" s="37">
        <f t="shared" si="88"/>
        <v>0.12000000000000006</v>
      </c>
      <c r="V155" s="37">
        <f t="shared" si="89"/>
        <v>0.17800000000000005</v>
      </c>
      <c r="W155" s="37">
        <f t="shared" si="90"/>
        <v>0.34151666666666769</v>
      </c>
      <c r="X155" s="37">
        <f t="shared" si="91"/>
        <v>0.10900000000000126</v>
      </c>
      <c r="Y155" s="37">
        <f t="shared" si="92"/>
        <v>0.7</v>
      </c>
      <c r="Z155" s="37">
        <f t="shared" si="93"/>
        <v>1</v>
      </c>
      <c r="AA155" s="37">
        <f t="shared" si="94"/>
        <v>8.9333333333333376E-2</v>
      </c>
      <c r="AB155" s="37">
        <f t="shared" si="95"/>
        <v>2.4178500000000023</v>
      </c>
    </row>
    <row r="156" spans="1:28" s="9" customFormat="1" x14ac:dyDescent="0.25">
      <c r="A156" s="22" t="s">
        <v>172</v>
      </c>
      <c r="B156" s="31">
        <v>0.38000000000000433</v>
      </c>
      <c r="C156" s="23">
        <v>0.45333333333333026</v>
      </c>
      <c r="D156" s="31">
        <v>0.31111111111111062</v>
      </c>
      <c r="E156" s="23">
        <v>0.33339999999999997</v>
      </c>
      <c r="F156" s="31">
        <v>0.33333333333333348</v>
      </c>
      <c r="G156" s="24">
        <v>1.3877787807814457E-16</v>
      </c>
      <c r="I156" s="37">
        <f t="shared" si="77"/>
        <v>0.26600000000000301</v>
      </c>
      <c r="J156" s="37">
        <f t="shared" si="78"/>
        <v>0.11400000000000129</v>
      </c>
      <c r="K156" s="37">
        <f t="shared" si="79"/>
        <v>9.0666666666666063E-2</v>
      </c>
      <c r="L156" s="37">
        <f t="shared" si="80"/>
        <v>4.5333333333333031E-2</v>
      </c>
      <c r="M156" s="37">
        <f t="shared" si="81"/>
        <v>0.31733333333333114</v>
      </c>
      <c r="N156" s="37">
        <f t="shared" si="82"/>
        <v>0.31111111111111062</v>
      </c>
      <c r="O156" s="37">
        <f t="shared" si="83"/>
        <v>0.13336000000000001</v>
      </c>
      <c r="P156" s="37">
        <f t="shared" si="84"/>
        <v>0.16669999999999999</v>
      </c>
      <c r="Q156" s="37">
        <f t="shared" si="85"/>
        <v>3.3340000000000002E-2</v>
      </c>
      <c r="R156" s="37">
        <f t="shared" si="86"/>
        <v>0.33333333333333348</v>
      </c>
      <c r="S156" s="37">
        <f t="shared" si="87"/>
        <v>8.3266726846886741E-17</v>
      </c>
      <c r="T156" s="37">
        <f t="shared" si="88"/>
        <v>5.5511151231257827E-17</v>
      </c>
      <c r="V156" s="37">
        <f t="shared" si="89"/>
        <v>8.9082666666666643E-2</v>
      </c>
      <c r="W156" s="37">
        <f t="shared" si="90"/>
        <v>0.22717166666666772</v>
      </c>
      <c r="X156" s="37">
        <f t="shared" si="91"/>
        <v>0.11400000000000129</v>
      </c>
      <c r="Y156" s="37">
        <f t="shared" si="92"/>
        <v>0.31733333333333114</v>
      </c>
      <c r="Z156" s="37">
        <f t="shared" si="93"/>
        <v>0.31111111111111062</v>
      </c>
      <c r="AA156" s="37">
        <f t="shared" si="94"/>
        <v>1.3336000000000034E-2</v>
      </c>
      <c r="AB156" s="37">
        <f t="shared" si="95"/>
        <v>1.0720347777777774</v>
      </c>
    </row>
    <row r="157" spans="1:28" s="9" customFormat="1" x14ac:dyDescent="0.25">
      <c r="A157" s="22" t="s">
        <v>173</v>
      </c>
      <c r="B157" s="31">
        <v>0.40666666666667117</v>
      </c>
      <c r="C157" s="23">
        <v>0.55333333333333046</v>
      </c>
      <c r="D157" s="31">
        <v>0.35555555555555501</v>
      </c>
      <c r="E157" s="23">
        <v>0.43333333333333346</v>
      </c>
      <c r="F157" s="31">
        <v>1</v>
      </c>
      <c r="G157" s="24">
        <v>1.3877787807814457E-16</v>
      </c>
      <c r="I157" s="37">
        <f t="shared" si="77"/>
        <v>0.28466666666666979</v>
      </c>
      <c r="J157" s="37">
        <f t="shared" si="78"/>
        <v>0.12200000000000134</v>
      </c>
      <c r="K157" s="37">
        <f t="shared" si="79"/>
        <v>0.11066666666666609</v>
      </c>
      <c r="L157" s="37">
        <f t="shared" si="80"/>
        <v>5.5333333333333047E-2</v>
      </c>
      <c r="M157" s="37">
        <f t="shared" si="81"/>
        <v>0.38733333333333131</v>
      </c>
      <c r="N157" s="37">
        <f t="shared" si="82"/>
        <v>0.35555555555555501</v>
      </c>
      <c r="O157" s="37">
        <f t="shared" si="83"/>
        <v>0.17333333333333339</v>
      </c>
      <c r="P157" s="37">
        <f t="shared" si="84"/>
        <v>0.21666666666666673</v>
      </c>
      <c r="Q157" s="37">
        <f t="shared" si="85"/>
        <v>4.3333333333333349E-2</v>
      </c>
      <c r="R157" s="37">
        <f t="shared" si="86"/>
        <v>1</v>
      </c>
      <c r="S157" s="37">
        <f t="shared" si="87"/>
        <v>8.3266726846886741E-17</v>
      </c>
      <c r="T157" s="37">
        <f t="shared" si="88"/>
        <v>5.5511151231257827E-17</v>
      </c>
      <c r="V157" s="37">
        <f t="shared" si="89"/>
        <v>0.11506666666666668</v>
      </c>
      <c r="W157" s="37">
        <f t="shared" si="90"/>
        <v>0.44320000000000104</v>
      </c>
      <c r="X157" s="37">
        <f t="shared" si="91"/>
        <v>0.12200000000000134</v>
      </c>
      <c r="Y157" s="37">
        <f t="shared" si="92"/>
        <v>0.38733333333333131</v>
      </c>
      <c r="Z157" s="37">
        <f t="shared" si="93"/>
        <v>0.35555555555555501</v>
      </c>
      <c r="AA157" s="37">
        <f t="shared" si="94"/>
        <v>1.7333333333333374E-2</v>
      </c>
      <c r="AB157" s="37">
        <f t="shared" si="95"/>
        <v>1.4404888888888887</v>
      </c>
    </row>
    <row r="158" spans="1:28" s="9" customFormat="1" x14ac:dyDescent="0.25">
      <c r="A158" s="22" t="s">
        <v>174</v>
      </c>
      <c r="B158" s="31">
        <v>0.74333333333333595</v>
      </c>
      <c r="C158" s="23">
        <v>0.62666666666666426</v>
      </c>
      <c r="D158" s="31">
        <v>0.51111111111111041</v>
      </c>
      <c r="E158" s="23">
        <v>0.70000000000000007</v>
      </c>
      <c r="F158" s="31">
        <v>1</v>
      </c>
      <c r="G158" s="24">
        <v>0.10000000000000014</v>
      </c>
      <c r="I158" s="37">
        <f t="shared" si="77"/>
        <v>0.52033333333333509</v>
      </c>
      <c r="J158" s="37">
        <f t="shared" si="78"/>
        <v>0.22300000000000078</v>
      </c>
      <c r="K158" s="37">
        <f t="shared" si="79"/>
        <v>0.12533333333333285</v>
      </c>
      <c r="L158" s="37">
        <f t="shared" si="80"/>
        <v>6.2666666666666426E-2</v>
      </c>
      <c r="M158" s="37">
        <f t="shared" si="81"/>
        <v>0.43866666666666493</v>
      </c>
      <c r="N158" s="37">
        <f t="shared" si="82"/>
        <v>0.51111111111111041</v>
      </c>
      <c r="O158" s="37">
        <f t="shared" si="83"/>
        <v>0.28000000000000003</v>
      </c>
      <c r="P158" s="37">
        <f t="shared" si="84"/>
        <v>0.35000000000000003</v>
      </c>
      <c r="Q158" s="37">
        <f t="shared" si="85"/>
        <v>7.0000000000000007E-2</v>
      </c>
      <c r="R158" s="37">
        <f t="shared" si="86"/>
        <v>1</v>
      </c>
      <c r="S158" s="37">
        <f t="shared" si="87"/>
        <v>6.0000000000000081E-2</v>
      </c>
      <c r="T158" s="37">
        <f t="shared" si="88"/>
        <v>4.0000000000000063E-2</v>
      </c>
      <c r="V158" s="37">
        <f t="shared" si="89"/>
        <v>0.19853333333333331</v>
      </c>
      <c r="W158" s="37">
        <f t="shared" si="90"/>
        <v>0.54715000000000047</v>
      </c>
      <c r="X158" s="37">
        <f t="shared" si="91"/>
        <v>0.22300000000000078</v>
      </c>
      <c r="Y158" s="37">
        <f t="shared" si="92"/>
        <v>0.43866666666666493</v>
      </c>
      <c r="Z158" s="37">
        <f t="shared" si="93"/>
        <v>0.51111111111111041</v>
      </c>
      <c r="AA158" s="37">
        <f t="shared" si="94"/>
        <v>5.2000000000000046E-2</v>
      </c>
      <c r="AB158" s="37">
        <f t="shared" si="95"/>
        <v>1.9704611111111099</v>
      </c>
    </row>
    <row r="159" spans="1:28" s="9" customFormat="1" x14ac:dyDescent="0.25">
      <c r="A159" s="22" t="s">
        <v>175</v>
      </c>
      <c r="B159" s="31">
        <v>0.33000000000000401</v>
      </c>
      <c r="C159" s="23">
        <v>0.67999999999999794</v>
      </c>
      <c r="D159" s="31">
        <v>0.22222222222222177</v>
      </c>
      <c r="E159" s="23">
        <v>0.30000000000000016</v>
      </c>
      <c r="F159" s="31">
        <v>1</v>
      </c>
      <c r="G159" s="24">
        <v>1.3877787807814457E-16</v>
      </c>
      <c r="I159" s="37">
        <f t="shared" si="77"/>
        <v>0.23100000000000279</v>
      </c>
      <c r="J159" s="37">
        <f t="shared" si="78"/>
        <v>9.9000000000001198E-2</v>
      </c>
      <c r="K159" s="37">
        <f t="shared" si="79"/>
        <v>0.13599999999999959</v>
      </c>
      <c r="L159" s="37">
        <f t="shared" si="80"/>
        <v>6.7999999999999797E-2</v>
      </c>
      <c r="M159" s="37">
        <f t="shared" si="81"/>
        <v>0.47599999999999854</v>
      </c>
      <c r="N159" s="37">
        <f t="shared" si="82"/>
        <v>0.22222222222222177</v>
      </c>
      <c r="O159" s="37">
        <f t="shared" si="83"/>
        <v>0.12000000000000006</v>
      </c>
      <c r="P159" s="37">
        <f t="shared" si="84"/>
        <v>0.15000000000000008</v>
      </c>
      <c r="Q159" s="37">
        <f t="shared" si="85"/>
        <v>3.0000000000000016E-2</v>
      </c>
      <c r="R159" s="37">
        <f t="shared" si="86"/>
        <v>1</v>
      </c>
      <c r="S159" s="37">
        <f t="shared" si="87"/>
        <v>8.3266726846886741E-17</v>
      </c>
      <c r="T159" s="37">
        <f t="shared" si="88"/>
        <v>5.5511151231257827E-17</v>
      </c>
      <c r="V159" s="37">
        <f t="shared" si="89"/>
        <v>8.5600000000000023E-2</v>
      </c>
      <c r="W159" s="37">
        <f t="shared" si="90"/>
        <v>0.41695000000000093</v>
      </c>
      <c r="X159" s="37">
        <f t="shared" si="91"/>
        <v>9.9000000000001198E-2</v>
      </c>
      <c r="Y159" s="37">
        <f t="shared" si="92"/>
        <v>0.47599999999999854</v>
      </c>
      <c r="Z159" s="37">
        <f t="shared" si="93"/>
        <v>0.22222222222222177</v>
      </c>
      <c r="AA159" s="37">
        <f t="shared" si="94"/>
        <v>1.200000000000004E-2</v>
      </c>
      <c r="AB159" s="37">
        <f t="shared" si="95"/>
        <v>1.3117722222222223</v>
      </c>
    </row>
    <row r="160" spans="1:28" s="9" customFormat="1" x14ac:dyDescent="0.25">
      <c r="A160" s="22" t="s">
        <v>176</v>
      </c>
      <c r="B160" s="31">
        <v>0.36333333333333756</v>
      </c>
      <c r="C160" s="23">
        <v>0.93999999999999961</v>
      </c>
      <c r="D160" s="31">
        <v>0.62222222222222168</v>
      </c>
      <c r="E160" s="23">
        <v>0.33339999999999997</v>
      </c>
      <c r="F160" s="31">
        <v>1</v>
      </c>
      <c r="G160" s="24">
        <v>0.10000000000000014</v>
      </c>
      <c r="I160" s="37">
        <f>+B160*0.7</f>
        <v>0.2543333333333363</v>
      </c>
      <c r="J160" s="37">
        <f>+B160*0.3</f>
        <v>0.10900000000000126</v>
      </c>
      <c r="K160" s="37">
        <f>+C160*0.2</f>
        <v>0.18799999999999994</v>
      </c>
      <c r="L160" s="37">
        <f>+C160*0.1</f>
        <v>9.3999999999999972E-2</v>
      </c>
      <c r="M160" s="37">
        <f>+C160*0.7</f>
        <v>0.6579999999999997</v>
      </c>
      <c r="N160" s="37">
        <f>+D160</f>
        <v>0.62222222222222168</v>
      </c>
      <c r="O160" s="37">
        <f>+E160*0.4</f>
        <v>0.13336000000000001</v>
      </c>
      <c r="P160" s="37">
        <f>+E160*0.5</f>
        <v>0.16669999999999999</v>
      </c>
      <c r="Q160" s="37">
        <f>+E160*0.1</f>
        <v>3.3340000000000002E-2</v>
      </c>
      <c r="R160" s="37">
        <f>+F160</f>
        <v>1</v>
      </c>
      <c r="S160" s="37">
        <f>+G160*0.6</f>
        <v>6.0000000000000081E-2</v>
      </c>
      <c r="T160" s="37">
        <f>+G160*0.4</f>
        <v>4.0000000000000063E-2</v>
      </c>
      <c r="V160" s="37">
        <f>(K160*0.1)+(O160*0.6)+(S160*0.3)</f>
        <v>0.11681600000000003</v>
      </c>
      <c r="W160" s="37">
        <f>+I160*0.35+L160*0.2+P160*0.15+R160*0.3</f>
        <v>0.43282166666666766</v>
      </c>
      <c r="X160" s="37">
        <f>+J160</f>
        <v>0.10900000000000126</v>
      </c>
      <c r="Y160" s="37">
        <f t="shared" ref="Y160:Z163" si="96">+M160</f>
        <v>0.6579999999999997</v>
      </c>
      <c r="Z160" s="37">
        <f t="shared" si="96"/>
        <v>0.62222222222222168</v>
      </c>
      <c r="AA160" s="37">
        <f>+Q160*0.4+T160*0.6</f>
        <v>3.7336000000000036E-2</v>
      </c>
      <c r="AB160" s="37">
        <f>+SUM(V160:AA160)</f>
        <v>1.9761958888888904</v>
      </c>
    </row>
    <row r="161" spans="1:28" s="9" customFormat="1" x14ac:dyDescent="0.25">
      <c r="A161" s="22" t="s">
        <v>177</v>
      </c>
      <c r="B161" s="31">
        <v>0.64000000000000368</v>
      </c>
      <c r="C161" s="23">
        <v>0.97333333333333316</v>
      </c>
      <c r="D161" s="31">
        <v>0.53333333333333266</v>
      </c>
      <c r="E161" s="23">
        <v>0.50000000000000011</v>
      </c>
      <c r="F161" s="31">
        <v>0.53333333333333344</v>
      </c>
      <c r="G161" s="24">
        <v>0.10000000000000014</v>
      </c>
      <c r="I161" s="37">
        <f>+B161*0.7</f>
        <v>0.44800000000000256</v>
      </c>
      <c r="J161" s="37">
        <f>+B161*0.3</f>
        <v>0.19200000000000109</v>
      </c>
      <c r="K161" s="37">
        <f>+C161*0.2</f>
        <v>0.19466666666666665</v>
      </c>
      <c r="L161" s="37">
        <f>+C161*0.1</f>
        <v>9.7333333333333327E-2</v>
      </c>
      <c r="M161" s="37">
        <f>+C161*0.7</f>
        <v>0.68133333333333312</v>
      </c>
      <c r="N161" s="37">
        <f>+D161</f>
        <v>0.53333333333333266</v>
      </c>
      <c r="O161" s="37">
        <f>+E161*0.4</f>
        <v>0.20000000000000007</v>
      </c>
      <c r="P161" s="37">
        <f>+E161*0.5</f>
        <v>0.25000000000000006</v>
      </c>
      <c r="Q161" s="37">
        <f>+E161*0.1</f>
        <v>5.0000000000000017E-2</v>
      </c>
      <c r="R161" s="37">
        <f>+F161</f>
        <v>0.53333333333333344</v>
      </c>
      <c r="S161" s="37">
        <f>+G161*0.6</f>
        <v>6.0000000000000081E-2</v>
      </c>
      <c r="T161" s="37">
        <f>+G161*0.4</f>
        <v>4.0000000000000063E-2</v>
      </c>
      <c r="V161" s="37">
        <f>(K161*0.1)+(O161*0.6)+(S161*0.3)</f>
        <v>0.15746666666666673</v>
      </c>
      <c r="W161" s="37">
        <f>+I161*0.35+L161*0.2+P161*0.15+R161*0.3</f>
        <v>0.37376666666666758</v>
      </c>
      <c r="X161" s="37">
        <f>+J161</f>
        <v>0.19200000000000109</v>
      </c>
      <c r="Y161" s="37">
        <f t="shared" si="96"/>
        <v>0.68133333333333312</v>
      </c>
      <c r="Z161" s="37">
        <f t="shared" si="96"/>
        <v>0.53333333333333266</v>
      </c>
      <c r="AA161" s="37">
        <f>+Q161*0.4+T161*0.6</f>
        <v>4.4000000000000046E-2</v>
      </c>
      <c r="AB161" s="37">
        <f>+SUM(V161:AA161)</f>
        <v>1.9819000000000013</v>
      </c>
    </row>
    <row r="162" spans="1:28" s="9" customFormat="1" x14ac:dyDescent="0.25">
      <c r="A162" s="22" t="s">
        <v>178</v>
      </c>
      <c r="B162" s="31">
        <v>0.38000000000000433</v>
      </c>
      <c r="C162" s="23">
        <v>0.5799999999999973</v>
      </c>
      <c r="D162" s="31">
        <v>0.33333333333333282</v>
      </c>
      <c r="E162" s="23">
        <v>0.33339999999999997</v>
      </c>
      <c r="F162" s="31">
        <v>0.40000000000000013</v>
      </c>
      <c r="G162" s="24">
        <v>1.3877787807814457E-16</v>
      </c>
      <c r="I162" s="37">
        <f>+B162*0.7</f>
        <v>0.26600000000000301</v>
      </c>
      <c r="J162" s="37">
        <f>+B162*0.3</f>
        <v>0.11400000000000129</v>
      </c>
      <c r="K162" s="37">
        <f>+C162*0.2</f>
        <v>0.11599999999999946</v>
      </c>
      <c r="L162" s="37">
        <f>+C162*0.1</f>
        <v>5.7999999999999732E-2</v>
      </c>
      <c r="M162" s="37">
        <f>+C162*0.7</f>
        <v>0.40599999999999808</v>
      </c>
      <c r="N162" s="37">
        <f>+D162</f>
        <v>0.33333333333333282</v>
      </c>
      <c r="O162" s="37">
        <f>+E162*0.4</f>
        <v>0.13336000000000001</v>
      </c>
      <c r="P162" s="37">
        <f>+E162*0.5</f>
        <v>0.16669999999999999</v>
      </c>
      <c r="Q162" s="37">
        <f>+E162*0.1</f>
        <v>3.3340000000000002E-2</v>
      </c>
      <c r="R162" s="37">
        <f>+F162</f>
        <v>0.40000000000000013</v>
      </c>
      <c r="S162" s="37">
        <f>+G162*0.6</f>
        <v>8.3266726846886741E-17</v>
      </c>
      <c r="T162" s="37">
        <f>+G162*0.4</f>
        <v>5.5511151231257827E-17</v>
      </c>
      <c r="V162" s="37">
        <f>(K162*0.1)+(O162*0.6)+(S162*0.3)</f>
        <v>9.1615999999999975E-2</v>
      </c>
      <c r="W162" s="37">
        <f>+I162*0.35+L162*0.2+P162*0.15+R162*0.3</f>
        <v>0.24970500000000101</v>
      </c>
      <c r="X162" s="37">
        <f>+J162</f>
        <v>0.11400000000000129</v>
      </c>
      <c r="Y162" s="37">
        <f t="shared" si="96"/>
        <v>0.40599999999999808</v>
      </c>
      <c r="Z162" s="37">
        <f t="shared" si="96"/>
        <v>0.33333333333333282</v>
      </c>
      <c r="AA162" s="37">
        <f>+Q162*0.4+T162*0.6</f>
        <v>1.3336000000000034E-2</v>
      </c>
      <c r="AB162" s="37">
        <f>+SUM(V162:AA162)</f>
        <v>1.2079903333333333</v>
      </c>
    </row>
    <row r="163" spans="1:28" s="9" customFormat="1" x14ac:dyDescent="0.25">
      <c r="A163" s="22" t="s">
        <v>179</v>
      </c>
      <c r="B163" s="31">
        <v>0.5400000000000047</v>
      </c>
      <c r="C163" s="23">
        <v>0.36666666666666375</v>
      </c>
      <c r="D163" s="31">
        <v>0.17777777777777731</v>
      </c>
      <c r="E163" s="23">
        <v>0.33339999999999997</v>
      </c>
      <c r="F163" s="31">
        <v>1</v>
      </c>
      <c r="G163" s="24">
        <v>1.3877787807814457E-16</v>
      </c>
      <c r="I163" s="37">
        <f>+B163*0.7</f>
        <v>0.37800000000000328</v>
      </c>
      <c r="J163" s="37">
        <f>+B163*0.3</f>
        <v>0.16200000000000139</v>
      </c>
      <c r="K163" s="37">
        <f>+C163*0.2</f>
        <v>7.3333333333332751E-2</v>
      </c>
      <c r="L163" s="37">
        <f>+C163*0.1</f>
        <v>3.6666666666666375E-2</v>
      </c>
      <c r="M163" s="37">
        <f>+C163*0.7</f>
        <v>0.2566666666666646</v>
      </c>
      <c r="N163" s="37">
        <f>+D163</f>
        <v>0.17777777777777731</v>
      </c>
      <c r="O163" s="37">
        <f>+E163*0.4</f>
        <v>0.13336000000000001</v>
      </c>
      <c r="P163" s="37">
        <f>+E163*0.5</f>
        <v>0.16669999999999999</v>
      </c>
      <c r="Q163" s="37">
        <f>+E163*0.1</f>
        <v>3.3340000000000002E-2</v>
      </c>
      <c r="R163" s="37">
        <f>+F163</f>
        <v>1</v>
      </c>
      <c r="S163" s="37">
        <f>+G163*0.6</f>
        <v>8.3266726846886741E-17</v>
      </c>
      <c r="T163" s="37">
        <f>+G163*0.4</f>
        <v>5.5511151231257827E-17</v>
      </c>
      <c r="V163" s="37">
        <f>(K163*0.1)+(O163*0.6)+(S163*0.3)</f>
        <v>8.7349333333333307E-2</v>
      </c>
      <c r="W163" s="37">
        <f>+I163*0.35+L163*0.2+P163*0.15+R163*0.3</f>
        <v>0.46463833333333437</v>
      </c>
      <c r="X163" s="37">
        <f>+J163</f>
        <v>0.16200000000000139</v>
      </c>
      <c r="Y163" s="37">
        <f t="shared" si="96"/>
        <v>0.2566666666666646</v>
      </c>
      <c r="Z163" s="37">
        <f t="shared" si="96"/>
        <v>0.17777777777777731</v>
      </c>
      <c r="AA163" s="37">
        <f>+Q163*0.4+T163*0.6</f>
        <v>1.3336000000000034E-2</v>
      </c>
      <c r="AB163" s="37">
        <f>+SUM(V163:AA163)</f>
        <v>1.1617681111111109</v>
      </c>
    </row>
    <row r="164" spans="1:28" s="9" customFormat="1" x14ac:dyDescent="0.25">
      <c r="A164" s="22" t="s">
        <v>180</v>
      </c>
      <c r="B164" s="31">
        <v>1.3</v>
      </c>
      <c r="C164" s="23">
        <v>0.51999999999999691</v>
      </c>
      <c r="D164" s="31">
        <v>0.13333333333333286</v>
      </c>
      <c r="E164" s="23">
        <v>0.73333333333333339</v>
      </c>
      <c r="F164" s="31">
        <v>0.33333333333333348</v>
      </c>
      <c r="G164" s="24">
        <v>0.10000000000000014</v>
      </c>
      <c r="I164" s="37">
        <f t="shared" ref="I164:I165" si="97">+B164*0.7</f>
        <v>0.90999999999999992</v>
      </c>
      <c r="J164" s="37">
        <f t="shared" ref="J164:J165" si="98">+B164*0.3</f>
        <v>0.39</v>
      </c>
      <c r="K164" s="37">
        <f t="shared" ref="K164:K165" si="99">+C164*0.2</f>
        <v>0.10399999999999938</v>
      </c>
      <c r="L164" s="37">
        <f t="shared" ref="L164:L165" si="100">+C164*0.1</f>
        <v>5.1999999999999692E-2</v>
      </c>
      <c r="M164" s="37">
        <f t="shared" ref="M164:M165" si="101">+C164*0.7</f>
        <v>0.36399999999999783</v>
      </c>
      <c r="N164" s="37">
        <f t="shared" ref="N164:N165" si="102">+D164</f>
        <v>0.13333333333333286</v>
      </c>
      <c r="O164" s="37">
        <f t="shared" ref="O164:O165" si="103">+E164*0.4</f>
        <v>0.29333333333333339</v>
      </c>
      <c r="P164" s="37">
        <f t="shared" ref="P164:P165" si="104">+E164*0.5</f>
        <v>0.3666666666666667</v>
      </c>
      <c r="Q164" s="37">
        <f t="shared" ref="Q164:Q165" si="105">+E164*0.1</f>
        <v>7.3333333333333348E-2</v>
      </c>
      <c r="R164" s="37">
        <f t="shared" ref="R164:R165" si="106">+F164</f>
        <v>0.33333333333333348</v>
      </c>
      <c r="S164" s="37">
        <f t="shared" ref="S164:S165" si="107">+G164*0.6</f>
        <v>6.0000000000000081E-2</v>
      </c>
      <c r="T164" s="37">
        <f t="shared" ref="T164:T165" si="108">+G164*0.4</f>
        <v>4.0000000000000063E-2</v>
      </c>
      <c r="V164" s="37">
        <f t="shared" ref="V164:V165" si="109">(K164*0.1)+(O164*0.6)+(S164*0.3)</f>
        <v>0.20439999999999997</v>
      </c>
      <c r="W164" s="37">
        <f t="shared" ref="W164:W165" si="110">+I164*0.35+L164*0.2+P164*0.15+R164*0.3</f>
        <v>0.48389999999999994</v>
      </c>
      <c r="X164" s="37">
        <f t="shared" ref="X164:X165" si="111">+J164</f>
        <v>0.39</v>
      </c>
      <c r="Y164" s="37">
        <f t="shared" ref="Y164:Y165" si="112">+M164</f>
        <v>0.36399999999999783</v>
      </c>
      <c r="Z164" s="37">
        <f t="shared" ref="Z164:Z165" si="113">+N164</f>
        <v>0.13333333333333286</v>
      </c>
      <c r="AA164" s="37">
        <f t="shared" ref="AA164:AA165" si="114">+Q164*0.4+T164*0.6</f>
        <v>5.3333333333333378E-2</v>
      </c>
      <c r="AB164" s="37">
        <f t="shared" ref="AB164:AB165" si="115">+SUM(V164:AA164)</f>
        <v>1.6289666666666642</v>
      </c>
    </row>
    <row r="165" spans="1:28" s="9" customFormat="1" ht="15.75" thickBot="1" x14ac:dyDescent="0.3">
      <c r="A165" s="25" t="s">
        <v>181</v>
      </c>
      <c r="B165" s="32">
        <v>0.38666666666667104</v>
      </c>
      <c r="C165" s="26">
        <v>0.56666666666666388</v>
      </c>
      <c r="D165" s="32">
        <v>0.24444444444444399</v>
      </c>
      <c r="E165" s="26">
        <v>0.36666666666666681</v>
      </c>
      <c r="F165" s="32">
        <v>1</v>
      </c>
      <c r="G165" s="27">
        <v>0.10000000000000014</v>
      </c>
      <c r="I165" s="37">
        <f t="shared" si="97"/>
        <v>0.27066666666666972</v>
      </c>
      <c r="J165" s="37">
        <f t="shared" si="98"/>
        <v>0.11600000000000131</v>
      </c>
      <c r="K165" s="37">
        <f t="shared" si="99"/>
        <v>0.11333333333333279</v>
      </c>
      <c r="L165" s="37">
        <f t="shared" si="100"/>
        <v>5.6666666666666393E-2</v>
      </c>
      <c r="M165" s="37">
        <f t="shared" si="101"/>
        <v>0.39666666666666467</v>
      </c>
      <c r="N165" s="37">
        <f t="shared" si="102"/>
        <v>0.24444444444444399</v>
      </c>
      <c r="O165" s="37">
        <f t="shared" si="103"/>
        <v>0.14666666666666672</v>
      </c>
      <c r="P165" s="37">
        <f t="shared" si="104"/>
        <v>0.1833333333333334</v>
      </c>
      <c r="Q165" s="37">
        <f t="shared" si="105"/>
        <v>3.6666666666666681E-2</v>
      </c>
      <c r="R165" s="37">
        <f t="shared" si="106"/>
        <v>1</v>
      </c>
      <c r="S165" s="37">
        <f t="shared" si="107"/>
        <v>6.0000000000000081E-2</v>
      </c>
      <c r="T165" s="37">
        <f t="shared" si="108"/>
        <v>4.0000000000000063E-2</v>
      </c>
      <c r="V165" s="37">
        <f t="shared" si="109"/>
        <v>0.11733333333333335</v>
      </c>
      <c r="W165" s="37">
        <f t="shared" si="110"/>
        <v>0.43356666666666765</v>
      </c>
      <c r="X165" s="37">
        <f t="shared" si="111"/>
        <v>0.11600000000000131</v>
      </c>
      <c r="Y165" s="37">
        <f t="shared" si="112"/>
        <v>0.39666666666666467</v>
      </c>
      <c r="Z165" s="37">
        <f t="shared" si="113"/>
        <v>0.24444444444444399</v>
      </c>
      <c r="AA165" s="37">
        <f t="shared" si="114"/>
        <v>3.866666666666671E-2</v>
      </c>
      <c r="AB165" s="37">
        <f t="shared" si="115"/>
        <v>1.3466777777777776</v>
      </c>
    </row>
    <row r="166" spans="1:28" s="9" customFormat="1" x14ac:dyDescent="0.25">
      <c r="A166"/>
      <c r="B166"/>
      <c r="C166"/>
      <c r="D166"/>
      <c r="E166"/>
      <c r="F166"/>
      <c r="G166"/>
    </row>
    <row r="167" spans="1:28" s="9" customFormat="1" ht="15.75" thickBot="1" x14ac:dyDescent="0.3">
      <c r="A167"/>
      <c r="B167"/>
      <c r="C167"/>
      <c r="D167"/>
      <c r="E167"/>
      <c r="F167"/>
      <c r="G167"/>
    </row>
    <row r="168" spans="1:28" s="9" customFormat="1" x14ac:dyDescent="0.25">
      <c r="A168" s="51"/>
      <c r="B168" s="23"/>
      <c r="C168" s="23"/>
      <c r="D168" s="23"/>
      <c r="E168" s="23"/>
      <c r="F168" s="23"/>
      <c r="G168" s="23"/>
    </row>
    <row r="169" spans="1:28" s="9" customFormat="1" x14ac:dyDescent="0.25">
      <c r="A169" s="51"/>
      <c r="B169" s="23"/>
      <c r="C169" s="23"/>
      <c r="D169" s="23"/>
      <c r="E169" s="23"/>
      <c r="F169" s="23"/>
      <c r="G169" s="23"/>
    </row>
    <row r="170" spans="1:28" s="9" customFormat="1" x14ac:dyDescent="0.25">
      <c r="A170" s="51"/>
      <c r="B170" s="23"/>
      <c r="C170" s="23"/>
      <c r="D170" s="23"/>
      <c r="E170" s="23"/>
      <c r="F170" s="23"/>
      <c r="G170" s="23"/>
    </row>
    <row r="171" spans="1:28" s="9" customFormat="1" x14ac:dyDescent="0.25">
      <c r="A171" s="51"/>
      <c r="B171" s="23"/>
      <c r="C171" s="23"/>
      <c r="D171" s="23"/>
      <c r="E171" s="23"/>
      <c r="F171" s="23"/>
      <c r="G171" s="23"/>
    </row>
    <row r="172" spans="1:28" s="9" customFormat="1" x14ac:dyDescent="0.25">
      <c r="A172" s="51"/>
      <c r="B172" s="23"/>
      <c r="C172" s="23"/>
      <c r="D172" s="23"/>
      <c r="E172" s="23"/>
      <c r="F172" s="23"/>
      <c r="G172" s="23"/>
    </row>
    <row r="173" spans="1:28" s="9" customFormat="1" x14ac:dyDescent="0.25">
      <c r="A173" s="51"/>
      <c r="B173" s="23"/>
      <c r="C173" s="23"/>
      <c r="D173" s="23"/>
      <c r="E173" s="23"/>
      <c r="F173" s="23"/>
      <c r="G173" s="23"/>
    </row>
    <row r="174" spans="1:28" s="9" customFormat="1" x14ac:dyDescent="0.25">
      <c r="A174" s="51"/>
      <c r="B174" s="23"/>
      <c r="C174" s="23"/>
      <c r="D174" s="23"/>
      <c r="E174" s="23"/>
      <c r="F174" s="23"/>
      <c r="G174" s="23"/>
    </row>
    <row r="175" spans="1:28" s="9" customFormat="1" x14ac:dyDescent="0.25">
      <c r="A175" s="51"/>
      <c r="B175" s="23"/>
      <c r="C175" s="23"/>
      <c r="D175" s="23"/>
      <c r="E175" s="23"/>
      <c r="F175" s="23"/>
      <c r="G175" s="23"/>
    </row>
    <row r="176" spans="1:28" s="9" customFormat="1" x14ac:dyDescent="0.25">
      <c r="A176" s="51"/>
      <c r="B176" s="23"/>
      <c r="C176" s="23"/>
      <c r="D176" s="23"/>
      <c r="E176" s="23"/>
      <c r="F176" s="23"/>
      <c r="G176" s="23"/>
    </row>
    <row r="177" spans="1:7" s="9" customFormat="1" x14ac:dyDescent="0.25">
      <c r="A177" s="51"/>
      <c r="B177" s="23"/>
      <c r="C177" s="23"/>
      <c r="D177" s="23"/>
      <c r="E177" s="23"/>
      <c r="F177" s="23"/>
      <c r="G177" s="23"/>
    </row>
    <row r="178" spans="1:7" s="9" customFormat="1" x14ac:dyDescent="0.25">
      <c r="A178" s="51"/>
      <c r="B178" s="23"/>
      <c r="C178" s="23"/>
      <c r="D178" s="23"/>
      <c r="E178" s="23"/>
      <c r="F178" s="23"/>
      <c r="G178" s="23"/>
    </row>
    <row r="179" spans="1:7" s="9" customFormat="1" x14ac:dyDescent="0.25">
      <c r="A179" s="51"/>
      <c r="B179" s="23"/>
      <c r="C179" s="23"/>
      <c r="D179" s="23"/>
      <c r="E179" s="23"/>
      <c r="F179" s="23"/>
      <c r="G179" s="23"/>
    </row>
    <row r="180" spans="1:7" s="9" customFormat="1" x14ac:dyDescent="0.25">
      <c r="A180" s="51"/>
      <c r="B180" s="23"/>
      <c r="C180" s="23"/>
      <c r="D180" s="23"/>
      <c r="E180" s="23"/>
      <c r="F180" s="23"/>
      <c r="G180" s="23"/>
    </row>
    <row r="181" spans="1:7" s="9" customFormat="1" x14ac:dyDescent="0.25">
      <c r="A181" s="51"/>
      <c r="B181" s="23"/>
      <c r="C181" s="23"/>
      <c r="D181" s="23"/>
      <c r="E181" s="23"/>
      <c r="F181" s="23"/>
      <c r="G181" s="23"/>
    </row>
    <row r="182" spans="1:7" s="9" customFormat="1" x14ac:dyDescent="0.25">
      <c r="A182" s="51"/>
      <c r="B182" s="23"/>
      <c r="C182" s="23"/>
      <c r="D182" s="23"/>
      <c r="E182" s="23"/>
      <c r="F182" s="23"/>
      <c r="G182" s="23"/>
    </row>
    <row r="183" spans="1:7" s="9" customFormat="1" x14ac:dyDescent="0.25">
      <c r="A183" s="51"/>
      <c r="B183" s="23"/>
      <c r="C183" s="23"/>
      <c r="D183" s="23"/>
      <c r="E183" s="23"/>
      <c r="F183" s="23"/>
      <c r="G183" s="23"/>
    </row>
    <row r="184" spans="1:7" s="9" customFormat="1" x14ac:dyDescent="0.25">
      <c r="A184" s="51"/>
      <c r="B184" s="23"/>
      <c r="C184" s="23"/>
      <c r="D184" s="23"/>
      <c r="E184" s="23"/>
      <c r="F184" s="23"/>
      <c r="G184" s="23"/>
    </row>
    <row r="185" spans="1:7" s="9" customFormat="1" x14ac:dyDescent="0.25">
      <c r="A185" s="51"/>
      <c r="B185" s="23"/>
      <c r="C185" s="23"/>
      <c r="D185" s="23"/>
      <c r="E185" s="23"/>
      <c r="F185" s="23"/>
      <c r="G185" s="23"/>
    </row>
    <row r="186" spans="1:7" s="9" customFormat="1" x14ac:dyDescent="0.25">
      <c r="A186" s="51"/>
      <c r="B186" s="23"/>
      <c r="C186" s="23"/>
      <c r="D186" s="23"/>
      <c r="E186" s="23"/>
      <c r="F186" s="23"/>
      <c r="G186" s="23"/>
    </row>
    <row r="187" spans="1:7" s="9" customFormat="1" x14ac:dyDescent="0.25">
      <c r="A187" s="51"/>
      <c r="B187" s="23"/>
      <c r="C187" s="23"/>
      <c r="D187" s="23"/>
      <c r="E187" s="23"/>
      <c r="F187" s="23"/>
      <c r="G187" s="23"/>
    </row>
    <row r="188" spans="1:7" s="9" customFormat="1" x14ac:dyDescent="0.25">
      <c r="A188" s="51"/>
      <c r="B188" s="23"/>
      <c r="C188" s="23"/>
      <c r="D188" s="23"/>
      <c r="E188" s="23"/>
      <c r="F188" s="23"/>
      <c r="G188" s="23"/>
    </row>
    <row r="189" spans="1:7" s="9" customFormat="1" x14ac:dyDescent="0.25">
      <c r="A189" s="51"/>
      <c r="B189" s="23"/>
      <c r="C189" s="23"/>
      <c r="D189" s="23"/>
      <c r="E189" s="23"/>
      <c r="F189" s="23"/>
      <c r="G189" s="23"/>
    </row>
    <row r="190" spans="1:7" s="9" customFormat="1" x14ac:dyDescent="0.25">
      <c r="A190" s="51"/>
      <c r="B190" s="23"/>
      <c r="C190" s="23"/>
      <c r="D190" s="23"/>
      <c r="E190" s="23"/>
      <c r="F190" s="23"/>
      <c r="G190" s="23"/>
    </row>
    <row r="191" spans="1:7" s="9" customFormat="1" x14ac:dyDescent="0.25">
      <c r="A191" s="51"/>
      <c r="B191" s="23"/>
      <c r="C191" s="23"/>
      <c r="D191" s="23"/>
      <c r="E191" s="23"/>
      <c r="F191" s="23"/>
      <c r="G191" s="23"/>
    </row>
    <row r="192" spans="1:7" s="9" customFormat="1" x14ac:dyDescent="0.25">
      <c r="A192" s="51"/>
      <c r="B192" s="23"/>
      <c r="C192" s="23"/>
      <c r="D192" s="23"/>
      <c r="E192" s="23"/>
      <c r="F192" s="23"/>
      <c r="G192" s="23"/>
    </row>
    <row r="193" spans="1:28" s="9" customFormat="1" x14ac:dyDescent="0.25">
      <c r="A193" s="51"/>
      <c r="B193" s="23"/>
      <c r="C193" s="23"/>
      <c r="D193" s="23"/>
      <c r="E193" s="23"/>
      <c r="F193" s="23"/>
      <c r="G193" s="23"/>
    </row>
    <row r="194" spans="1:28" s="9" customFormat="1" x14ac:dyDescent="0.25">
      <c r="A194" s="51"/>
      <c r="B194" s="23"/>
      <c r="C194" s="23"/>
      <c r="D194" s="23"/>
      <c r="E194" s="23"/>
      <c r="F194" s="23"/>
      <c r="G194" s="23"/>
    </row>
    <row r="195" spans="1:28" s="9" customFormat="1" x14ac:dyDescent="0.25">
      <c r="A195" s="51"/>
      <c r="B195" s="23"/>
      <c r="C195" s="23"/>
      <c r="D195" s="23"/>
      <c r="E195" s="23"/>
      <c r="F195" s="23"/>
      <c r="G195" s="23"/>
    </row>
    <row r="196" spans="1:28" s="9" customFormat="1" x14ac:dyDescent="0.25">
      <c r="A196" s="51"/>
      <c r="B196" s="23"/>
      <c r="C196" s="23"/>
      <c r="D196" s="23"/>
      <c r="E196" s="23"/>
      <c r="F196" s="23"/>
      <c r="G196" s="23"/>
    </row>
    <row r="197" spans="1:28" s="9" customFormat="1" x14ac:dyDescent="0.25">
      <c r="A197" s="51"/>
      <c r="B197" s="23"/>
      <c r="C197" s="23"/>
      <c r="D197" s="23"/>
      <c r="E197" s="23"/>
      <c r="F197" s="23"/>
      <c r="G197" s="23"/>
    </row>
    <row r="198" spans="1:28" s="9" customFormat="1" x14ac:dyDescent="0.25">
      <c r="A198" s="51"/>
      <c r="B198" s="23"/>
      <c r="C198" s="23"/>
      <c r="D198" s="23"/>
      <c r="E198" s="23"/>
      <c r="F198" s="23"/>
      <c r="G198" s="23"/>
    </row>
    <row r="199" spans="1:28" s="9" customFormat="1" x14ac:dyDescent="0.25">
      <c r="A199" s="51"/>
      <c r="B199" s="23"/>
      <c r="C199" s="23"/>
      <c r="D199" s="23"/>
      <c r="E199" s="23"/>
      <c r="F199" s="23"/>
      <c r="G199" s="23"/>
    </row>
    <row r="200" spans="1:28" s="9" customFormat="1" x14ac:dyDescent="0.25">
      <c r="A200" s="51"/>
      <c r="B200" s="23"/>
      <c r="C200" s="23"/>
      <c r="D200" s="23"/>
      <c r="E200" s="23"/>
      <c r="F200" s="23"/>
      <c r="G200" s="23"/>
    </row>
    <row r="201" spans="1:28" s="9" customFormat="1" x14ac:dyDescent="0.25">
      <c r="A201" s="51"/>
      <c r="B201" s="23"/>
      <c r="C201" s="23"/>
      <c r="D201" s="23"/>
      <c r="E201" s="23"/>
      <c r="F201" s="23"/>
      <c r="G201" s="23"/>
    </row>
    <row r="202" spans="1:28" s="9" customFormat="1" ht="15.75" thickBot="1" x14ac:dyDescent="0.3">
      <c r="A202" s="51"/>
      <c r="B202" s="23"/>
      <c r="C202" s="23"/>
      <c r="D202" s="23"/>
      <c r="E202" s="23"/>
      <c r="F202" s="23"/>
      <c r="G202" s="23"/>
    </row>
    <row r="203" spans="1:28" ht="15.75" thickBot="1" x14ac:dyDescent="0.3">
      <c r="A203" s="28" t="s">
        <v>251</v>
      </c>
      <c r="B203" s="29" t="s">
        <v>252</v>
      </c>
      <c r="C203"/>
      <c r="D203"/>
      <c r="E203"/>
      <c r="F203"/>
      <c r="G203"/>
    </row>
    <row r="204" spans="1:28" ht="15.75" thickBot="1" x14ac:dyDescent="0.3">
      <c r="A204" s="28" t="s">
        <v>3</v>
      </c>
      <c r="B204" s="29" t="s">
        <v>220</v>
      </c>
      <c r="C204"/>
      <c r="D204"/>
      <c r="E204"/>
      <c r="F204"/>
      <c r="G204"/>
    </row>
    <row r="205" spans="1:28" ht="15.75" thickBot="1" x14ac:dyDescent="0.3">
      <c r="A205" s="28" t="s">
        <v>189</v>
      </c>
      <c r="B205" s="29" t="s">
        <v>218</v>
      </c>
      <c r="C205"/>
      <c r="D205"/>
      <c r="E205"/>
      <c r="F205"/>
      <c r="G205"/>
    </row>
    <row r="206" spans="1:28" ht="15.75" thickBot="1" x14ac:dyDescent="0.3">
      <c r="A206"/>
      <c r="B206"/>
      <c r="C206"/>
      <c r="D206"/>
      <c r="E206"/>
      <c r="F206"/>
      <c r="G206"/>
      <c r="I206" s="161" t="s">
        <v>236</v>
      </c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</row>
    <row r="207" spans="1:28" ht="15.75" thickBot="1" x14ac:dyDescent="0.3">
      <c r="A207" s="19" t="s">
        <v>219</v>
      </c>
      <c r="B207" s="30" t="s">
        <v>191</v>
      </c>
      <c r="C207" s="20" t="s">
        <v>194</v>
      </c>
      <c r="D207" s="30" t="s">
        <v>198</v>
      </c>
      <c r="E207" s="20" t="s">
        <v>200</v>
      </c>
      <c r="F207" s="30" t="s">
        <v>196</v>
      </c>
      <c r="G207" s="21" t="s">
        <v>202</v>
      </c>
      <c r="I207" s="36" t="s">
        <v>224</v>
      </c>
      <c r="J207" s="36" t="s">
        <v>225</v>
      </c>
      <c r="K207" s="36" t="s">
        <v>227</v>
      </c>
      <c r="L207" s="36" t="s">
        <v>228</v>
      </c>
      <c r="M207" s="36" t="s">
        <v>226</v>
      </c>
      <c r="N207" s="36" t="s">
        <v>229</v>
      </c>
      <c r="O207" s="36" t="s">
        <v>231</v>
      </c>
      <c r="P207" s="36" t="s">
        <v>230</v>
      </c>
      <c r="Q207" s="36" t="s">
        <v>232</v>
      </c>
      <c r="R207" s="36" t="s">
        <v>233</v>
      </c>
      <c r="S207" s="36" t="s">
        <v>234</v>
      </c>
      <c r="T207" s="36" t="s">
        <v>235</v>
      </c>
    </row>
    <row r="208" spans="1:28" ht="15.75" thickBot="1" x14ac:dyDescent="0.3">
      <c r="A208" s="22" t="s">
        <v>183</v>
      </c>
      <c r="B208" s="58">
        <v>0.27166666666667044</v>
      </c>
      <c r="C208" s="23">
        <v>0.32722222222221969</v>
      </c>
      <c r="D208" s="34">
        <v>0.17962962962962914</v>
      </c>
      <c r="E208" s="23">
        <v>0.23612222222222237</v>
      </c>
      <c r="F208" s="34">
        <v>0.60555555555555551</v>
      </c>
      <c r="G208" s="24">
        <v>1.6666666666666805E-2</v>
      </c>
      <c r="I208" s="37">
        <f t="shared" ref="I208:I215" si="116">+B208*0.7</f>
        <v>0.19016666666666929</v>
      </c>
      <c r="J208" s="37">
        <f t="shared" ref="J208:J215" si="117">+B208*0.3</f>
        <v>8.1500000000001127E-2</v>
      </c>
      <c r="K208" s="37">
        <f t="shared" ref="K208:K215" si="118">+C208*0.2</f>
        <v>6.5444444444443944E-2</v>
      </c>
      <c r="L208" s="37">
        <f t="shared" ref="L208:L215" si="119">+C208*0.1</f>
        <v>3.2722222222221972E-2</v>
      </c>
      <c r="M208" s="37">
        <f t="shared" ref="M208:M215" si="120">+C208*0.7</f>
        <v>0.22905555555555376</v>
      </c>
      <c r="N208" s="37">
        <f t="shared" ref="N208:N215" si="121">+D208</f>
        <v>0.17962962962962914</v>
      </c>
      <c r="O208" s="37">
        <f t="shared" ref="O208:O215" si="122">+E208*0.4</f>
        <v>9.4448888888888957E-2</v>
      </c>
      <c r="P208" s="37">
        <f t="shared" ref="P208:P215" si="123">+E208*0.5</f>
        <v>0.11806111111111119</v>
      </c>
      <c r="Q208" s="37">
        <f t="shared" ref="Q208:Q215" si="124">+E208*0.1</f>
        <v>2.3612222222222239E-2</v>
      </c>
      <c r="R208" s="37">
        <f t="shared" ref="R208:R215" si="125">+F208</f>
        <v>0.60555555555555551</v>
      </c>
      <c r="S208" s="37">
        <f t="shared" ref="S208:S215" si="126">+G208*0.6</f>
        <v>1.0000000000000083E-2</v>
      </c>
      <c r="T208" s="37">
        <f t="shared" ref="T208:T215" si="127">+G208*0.4</f>
        <v>6.6666666666667226E-3</v>
      </c>
      <c r="U208" s="9"/>
      <c r="V208" s="37">
        <f t="shared" ref="V208:V215" si="128">(K208*0.1)+(O208*0.6)+(S208*0.3)</f>
        <v>6.6213777777777788E-2</v>
      </c>
      <c r="W208" s="37">
        <f t="shared" ref="W208:W215" si="129">+I208*0.35+L208*0.2+P208*0.15+R208*0.3</f>
        <v>0.27247861111111193</v>
      </c>
      <c r="X208" s="37">
        <f t="shared" ref="X208:X215" si="130">+J208</f>
        <v>8.1500000000001127E-2</v>
      </c>
      <c r="Y208" s="37">
        <f t="shared" ref="Y208:Y215" si="131">+M208</f>
        <v>0.22905555555555376</v>
      </c>
      <c r="Z208" s="37">
        <f t="shared" ref="Z208:Z215" si="132">+N208</f>
        <v>0.17962962962962914</v>
      </c>
      <c r="AA208" s="37">
        <f t="shared" ref="AA208:AA215" si="133">+Q208*0.4+T208*0.6</f>
        <v>1.344488888888893E-2</v>
      </c>
      <c r="AB208" s="37">
        <f t="shared" ref="AB208:AB215" si="134">+SUM(V208:AA208)</f>
        <v>0.84232246296296276</v>
      </c>
    </row>
    <row r="209" spans="1:28" x14ac:dyDescent="0.25">
      <c r="A209" s="22" t="s">
        <v>184</v>
      </c>
      <c r="B209" s="31">
        <v>0.51090909090909375</v>
      </c>
      <c r="C209" s="23">
        <v>0.29696969696969427</v>
      </c>
      <c r="D209" s="31">
        <v>0.18787878787878737</v>
      </c>
      <c r="E209" s="23">
        <v>0.34242424242424258</v>
      </c>
      <c r="F209" s="31">
        <v>0.78181818181818197</v>
      </c>
      <c r="G209" s="24">
        <v>1.3877787807814457E-16</v>
      </c>
      <c r="I209" s="37">
        <f t="shared" si="116"/>
        <v>0.35763636363636558</v>
      </c>
      <c r="J209" s="37">
        <f t="shared" si="117"/>
        <v>0.15327272727272812</v>
      </c>
      <c r="K209" s="37">
        <f t="shared" si="118"/>
        <v>5.939393939393886E-2</v>
      </c>
      <c r="L209" s="37">
        <f t="shared" si="119"/>
        <v>2.969696969696943E-2</v>
      </c>
      <c r="M209" s="37">
        <f t="shared" si="120"/>
        <v>0.20787878787878597</v>
      </c>
      <c r="N209" s="37">
        <f t="shared" si="121"/>
        <v>0.18787878787878737</v>
      </c>
      <c r="O209" s="37">
        <f t="shared" si="122"/>
        <v>0.13696969696969705</v>
      </c>
      <c r="P209" s="37">
        <f t="shared" si="123"/>
        <v>0.17121212121212129</v>
      </c>
      <c r="Q209" s="37">
        <f t="shared" si="124"/>
        <v>3.4242424242424262E-2</v>
      </c>
      <c r="R209" s="37">
        <f t="shared" si="125"/>
        <v>0.78181818181818197</v>
      </c>
      <c r="S209" s="37">
        <f t="shared" si="126"/>
        <v>8.3266726846886741E-17</v>
      </c>
      <c r="T209" s="37">
        <f t="shared" si="127"/>
        <v>5.5511151231257827E-17</v>
      </c>
      <c r="U209" s="9"/>
      <c r="V209" s="37">
        <f t="shared" si="128"/>
        <v>8.8121212121212142E-2</v>
      </c>
      <c r="W209" s="37">
        <f t="shared" si="129"/>
        <v>0.3913393939393946</v>
      </c>
      <c r="X209" s="37">
        <f t="shared" si="130"/>
        <v>0.15327272727272812</v>
      </c>
      <c r="Y209" s="37">
        <f t="shared" si="131"/>
        <v>0.20787878787878597</v>
      </c>
      <c r="Z209" s="37">
        <f t="shared" si="132"/>
        <v>0.18787878787878737</v>
      </c>
      <c r="AA209" s="37">
        <f t="shared" si="133"/>
        <v>1.3696969696969739E-2</v>
      </c>
      <c r="AB209" s="37">
        <f t="shared" si="134"/>
        <v>1.042187878787878</v>
      </c>
    </row>
    <row r="210" spans="1:28" ht="15.75" thickBot="1" x14ac:dyDescent="0.3">
      <c r="A210" s="22" t="s">
        <v>185</v>
      </c>
      <c r="B210" s="31">
        <v>0.58577777777778051</v>
      </c>
      <c r="C210" s="23">
        <v>0.27866666666666401</v>
      </c>
      <c r="D210" s="31">
        <v>0.25185185185185133</v>
      </c>
      <c r="E210" s="23">
        <v>0.32889333333333348</v>
      </c>
      <c r="F210" s="31">
        <v>0.7599999999999999</v>
      </c>
      <c r="G210" s="24">
        <v>1.3877787807814457E-16</v>
      </c>
      <c r="I210" s="37">
        <f t="shared" si="116"/>
        <v>0.41004444444444632</v>
      </c>
      <c r="J210" s="37">
        <f t="shared" si="117"/>
        <v>0.17573333333333416</v>
      </c>
      <c r="K210" s="37">
        <f t="shared" si="118"/>
        <v>5.5733333333332802E-2</v>
      </c>
      <c r="L210" s="37">
        <f t="shared" si="119"/>
        <v>2.7866666666666401E-2</v>
      </c>
      <c r="M210" s="37">
        <f t="shared" si="120"/>
        <v>0.19506666666666481</v>
      </c>
      <c r="N210" s="37">
        <f t="shared" si="121"/>
        <v>0.25185185185185133</v>
      </c>
      <c r="O210" s="37">
        <f t="shared" si="122"/>
        <v>0.13155733333333339</v>
      </c>
      <c r="P210" s="37">
        <f t="shared" si="123"/>
        <v>0.16444666666666674</v>
      </c>
      <c r="Q210" s="37">
        <f t="shared" si="124"/>
        <v>3.2889333333333347E-2</v>
      </c>
      <c r="R210" s="37">
        <f t="shared" si="125"/>
        <v>0.7599999999999999</v>
      </c>
      <c r="S210" s="37">
        <f t="shared" si="126"/>
        <v>8.3266726846886741E-17</v>
      </c>
      <c r="T210" s="37">
        <f t="shared" si="127"/>
        <v>5.5511151231257827E-17</v>
      </c>
      <c r="U210" s="9"/>
      <c r="V210" s="37">
        <f t="shared" si="128"/>
        <v>8.4507733333333335E-2</v>
      </c>
      <c r="W210" s="37">
        <f t="shared" si="129"/>
        <v>0.40175588888888947</v>
      </c>
      <c r="X210" s="37">
        <f t="shared" si="130"/>
        <v>0.17573333333333416</v>
      </c>
      <c r="Y210" s="37">
        <f t="shared" si="131"/>
        <v>0.19506666666666481</v>
      </c>
      <c r="Z210" s="37">
        <f t="shared" si="132"/>
        <v>0.25185185185185133</v>
      </c>
      <c r="AA210" s="37">
        <f t="shared" si="133"/>
        <v>1.3155733333333372E-2</v>
      </c>
      <c r="AB210" s="37">
        <f t="shared" si="134"/>
        <v>1.1220712074074064</v>
      </c>
    </row>
    <row r="211" spans="1:28" x14ac:dyDescent="0.25">
      <c r="A211" s="22" t="s">
        <v>186</v>
      </c>
      <c r="B211" s="34">
        <v>0.27388888888889273</v>
      </c>
      <c r="C211" s="23">
        <v>0.23444444444444179</v>
      </c>
      <c r="D211" s="31">
        <v>0.13333333333333283</v>
      </c>
      <c r="E211" s="23">
        <v>0.2666777777777779</v>
      </c>
      <c r="F211" s="31">
        <v>0.73333333333333339</v>
      </c>
      <c r="G211" s="24">
        <v>1.6666666666666805E-2</v>
      </c>
      <c r="I211" s="37">
        <f t="shared" si="116"/>
        <v>0.1917222222222249</v>
      </c>
      <c r="J211" s="37">
        <f t="shared" si="117"/>
        <v>8.2166666666667817E-2</v>
      </c>
      <c r="K211" s="37">
        <f t="shared" si="118"/>
        <v>4.6888888888888362E-2</v>
      </c>
      <c r="L211" s="37">
        <f t="shared" si="119"/>
        <v>2.3444444444444181E-2</v>
      </c>
      <c r="M211" s="37">
        <f t="shared" si="120"/>
        <v>0.16411111111110924</v>
      </c>
      <c r="N211" s="37">
        <f t="shared" si="121"/>
        <v>0.13333333333333283</v>
      </c>
      <c r="O211" s="37">
        <f t="shared" si="122"/>
        <v>0.10667111111111116</v>
      </c>
      <c r="P211" s="37">
        <f t="shared" si="123"/>
        <v>0.13333888888888895</v>
      </c>
      <c r="Q211" s="37">
        <f t="shared" si="124"/>
        <v>2.666777777777779E-2</v>
      </c>
      <c r="R211" s="37">
        <f t="shared" si="125"/>
        <v>0.73333333333333339</v>
      </c>
      <c r="S211" s="37">
        <f t="shared" si="126"/>
        <v>1.0000000000000083E-2</v>
      </c>
      <c r="T211" s="37">
        <f t="shared" si="127"/>
        <v>6.6666666666667226E-3</v>
      </c>
      <c r="U211" s="9"/>
      <c r="V211" s="37">
        <f t="shared" si="128"/>
        <v>7.1691555555555564E-2</v>
      </c>
      <c r="W211" s="37">
        <f t="shared" si="129"/>
        <v>0.31179250000000092</v>
      </c>
      <c r="X211" s="37">
        <f t="shared" si="130"/>
        <v>8.2166666666667817E-2</v>
      </c>
      <c r="Y211" s="37">
        <f t="shared" si="131"/>
        <v>0.16411111111110924</v>
      </c>
      <c r="Z211" s="37">
        <f t="shared" si="132"/>
        <v>0.13333333333333283</v>
      </c>
      <c r="AA211" s="37">
        <f t="shared" si="133"/>
        <v>1.466711111111115E-2</v>
      </c>
      <c r="AB211" s="37">
        <f t="shared" si="134"/>
        <v>0.77776227777777762</v>
      </c>
    </row>
    <row r="212" spans="1:28" x14ac:dyDescent="0.25">
      <c r="A212" s="22" t="s">
        <v>187</v>
      </c>
      <c r="B212" s="31">
        <v>0.43846153846154212</v>
      </c>
      <c r="C212" s="23">
        <v>0.25897435897435633</v>
      </c>
      <c r="D212" s="31">
        <v>0.208547008547008</v>
      </c>
      <c r="E212" s="23">
        <v>0.2974564102564104</v>
      </c>
      <c r="F212" s="31">
        <v>0.79999999999999993</v>
      </c>
      <c r="G212" s="24">
        <v>1.3877787807814457E-16</v>
      </c>
      <c r="I212" s="37">
        <f t="shared" si="116"/>
        <v>0.30692307692307946</v>
      </c>
      <c r="J212" s="37">
        <f t="shared" si="117"/>
        <v>0.13153846153846263</v>
      </c>
      <c r="K212" s="37">
        <f t="shared" si="118"/>
        <v>5.1794871794871272E-2</v>
      </c>
      <c r="L212" s="37">
        <f t="shared" si="119"/>
        <v>2.5897435897435636E-2</v>
      </c>
      <c r="M212" s="37">
        <f t="shared" si="120"/>
        <v>0.18128205128204941</v>
      </c>
      <c r="N212" s="37">
        <f t="shared" si="121"/>
        <v>0.208547008547008</v>
      </c>
      <c r="O212" s="37">
        <f t="shared" si="122"/>
        <v>0.11898256410256416</v>
      </c>
      <c r="P212" s="37">
        <f t="shared" si="123"/>
        <v>0.1487282051282052</v>
      </c>
      <c r="Q212" s="37">
        <f t="shared" si="124"/>
        <v>2.9745641025641041E-2</v>
      </c>
      <c r="R212" s="37">
        <f t="shared" si="125"/>
        <v>0.79999999999999993</v>
      </c>
      <c r="S212" s="37">
        <f t="shared" si="126"/>
        <v>8.3266726846886741E-17</v>
      </c>
      <c r="T212" s="37">
        <f t="shared" si="127"/>
        <v>5.5511151231257827E-17</v>
      </c>
      <c r="U212" s="9"/>
      <c r="V212" s="37">
        <f t="shared" si="128"/>
        <v>7.6569025641025648E-2</v>
      </c>
      <c r="W212" s="37">
        <f t="shared" si="129"/>
        <v>0.37491179487179571</v>
      </c>
      <c r="X212" s="37">
        <f t="shared" si="130"/>
        <v>0.13153846153846263</v>
      </c>
      <c r="Y212" s="37">
        <f t="shared" si="131"/>
        <v>0.18128205128204941</v>
      </c>
      <c r="Z212" s="37">
        <f t="shared" si="132"/>
        <v>0.208547008547008</v>
      </c>
      <c r="AA212" s="37">
        <f t="shared" si="133"/>
        <v>1.189825641025645E-2</v>
      </c>
      <c r="AB212" s="37">
        <f t="shared" si="134"/>
        <v>0.98474659829059785</v>
      </c>
    </row>
    <row r="213" spans="1:28" ht="15.75" thickBot="1" x14ac:dyDescent="0.3">
      <c r="A213" s="22" t="s">
        <v>188</v>
      </c>
      <c r="B213" s="32">
        <v>0.27740740740741116</v>
      </c>
      <c r="C213" s="23">
        <v>0.43111111111110889</v>
      </c>
      <c r="D213" s="31">
        <v>0.15061728395061683</v>
      </c>
      <c r="E213" s="23">
        <v>0.24816296296296311</v>
      </c>
      <c r="F213" s="31">
        <v>0.36296296296296304</v>
      </c>
      <c r="G213" s="24">
        <v>2.2222222222222362E-2</v>
      </c>
      <c r="I213" s="37">
        <f t="shared" si="116"/>
        <v>0.19418518518518779</v>
      </c>
      <c r="J213" s="37">
        <f t="shared" si="117"/>
        <v>8.3222222222223349E-2</v>
      </c>
      <c r="K213" s="37">
        <f t="shared" si="118"/>
        <v>8.6222222222221784E-2</v>
      </c>
      <c r="L213" s="37">
        <f t="shared" si="119"/>
        <v>4.3111111111110892E-2</v>
      </c>
      <c r="M213" s="37">
        <f t="shared" si="120"/>
        <v>0.3017777777777762</v>
      </c>
      <c r="N213" s="37">
        <f t="shared" si="121"/>
        <v>0.15061728395061683</v>
      </c>
      <c r="O213" s="37">
        <f t="shared" si="122"/>
        <v>9.9265185185185248E-2</v>
      </c>
      <c r="P213" s="37">
        <f t="shared" si="123"/>
        <v>0.12408148148148156</v>
      </c>
      <c r="Q213" s="37">
        <f t="shared" si="124"/>
        <v>2.4816296296296312E-2</v>
      </c>
      <c r="R213" s="37">
        <f t="shared" si="125"/>
        <v>0.36296296296296304</v>
      </c>
      <c r="S213" s="37">
        <f t="shared" si="126"/>
        <v>1.3333333333333417E-2</v>
      </c>
      <c r="T213" s="37">
        <f t="shared" si="127"/>
        <v>8.8888888888889444E-3</v>
      </c>
      <c r="U213" s="9"/>
      <c r="V213" s="37">
        <f t="shared" si="128"/>
        <v>7.2181333333333361E-2</v>
      </c>
      <c r="W213" s="37">
        <f t="shared" si="129"/>
        <v>0.20408814814814907</v>
      </c>
      <c r="X213" s="37">
        <f t="shared" si="130"/>
        <v>8.3222222222223349E-2</v>
      </c>
      <c r="Y213" s="37">
        <f t="shared" si="131"/>
        <v>0.3017777777777762</v>
      </c>
      <c r="Z213" s="37">
        <f t="shared" si="132"/>
        <v>0.15061728395061683</v>
      </c>
      <c r="AA213" s="37">
        <f t="shared" si="133"/>
        <v>1.5259851851851892E-2</v>
      </c>
      <c r="AB213" s="37">
        <f t="shared" si="134"/>
        <v>0.82714661728395067</v>
      </c>
    </row>
    <row r="214" spans="1:28" x14ac:dyDescent="0.25">
      <c r="A214" s="22" t="s">
        <v>221</v>
      </c>
      <c r="B214" s="31">
        <v>0.36461538461538789</v>
      </c>
      <c r="C214" s="23">
        <v>0.33641025641025413</v>
      </c>
      <c r="D214" s="31">
        <v>0.15213675213675162</v>
      </c>
      <c r="E214" s="23">
        <v>0.31795897435897447</v>
      </c>
      <c r="F214" s="31">
        <v>0.49743589743589767</v>
      </c>
      <c r="G214" s="24">
        <v>2.307692307692321E-2</v>
      </c>
      <c r="I214" s="37">
        <f t="shared" si="116"/>
        <v>0.25523076923077154</v>
      </c>
      <c r="J214" s="37">
        <f t="shared" si="117"/>
        <v>0.10938461538461637</v>
      </c>
      <c r="K214" s="37">
        <f t="shared" si="118"/>
        <v>6.7282051282050823E-2</v>
      </c>
      <c r="L214" s="37">
        <f t="shared" si="119"/>
        <v>3.3641025641025411E-2</v>
      </c>
      <c r="M214" s="37">
        <f t="shared" si="120"/>
        <v>0.23548717948717787</v>
      </c>
      <c r="N214" s="37">
        <f t="shared" si="121"/>
        <v>0.15213675213675162</v>
      </c>
      <c r="O214" s="37">
        <f t="shared" si="122"/>
        <v>0.12718358974358979</v>
      </c>
      <c r="P214" s="37">
        <f t="shared" si="123"/>
        <v>0.15897948717948723</v>
      </c>
      <c r="Q214" s="37">
        <f t="shared" si="124"/>
        <v>3.1795897435897447E-2</v>
      </c>
      <c r="R214" s="37">
        <f t="shared" si="125"/>
        <v>0.49743589743589767</v>
      </c>
      <c r="S214" s="37">
        <f t="shared" si="126"/>
        <v>1.3846153846153926E-2</v>
      </c>
      <c r="T214" s="37">
        <f t="shared" si="127"/>
        <v>9.2307692307692837E-3</v>
      </c>
      <c r="U214" s="9"/>
      <c r="V214" s="37">
        <f t="shared" si="128"/>
        <v>8.7192205128205136E-2</v>
      </c>
      <c r="W214" s="37">
        <f t="shared" si="129"/>
        <v>0.26913666666666752</v>
      </c>
      <c r="X214" s="37">
        <f t="shared" si="130"/>
        <v>0.10938461538461637</v>
      </c>
      <c r="Y214" s="37">
        <f t="shared" si="131"/>
        <v>0.23548717948717787</v>
      </c>
      <c r="Z214" s="37">
        <f t="shared" si="132"/>
        <v>0.15213675213675162</v>
      </c>
      <c r="AA214" s="37">
        <f t="shared" si="133"/>
        <v>1.825682051282055E-2</v>
      </c>
      <c r="AB214" s="37">
        <f t="shared" si="134"/>
        <v>0.87159423931623903</v>
      </c>
    </row>
    <row r="215" spans="1:28" x14ac:dyDescent="0.25">
      <c r="A215" s="22" t="s">
        <v>222</v>
      </c>
      <c r="B215" s="31">
        <v>0.30500000000000338</v>
      </c>
      <c r="C215" s="23">
        <v>0.3313333333333307</v>
      </c>
      <c r="D215" s="31">
        <v>0.15111111111111061</v>
      </c>
      <c r="E215" s="23">
        <v>0.27000666666666684</v>
      </c>
      <c r="F215" s="31">
        <v>0.42666666666666686</v>
      </c>
      <c r="G215" s="24">
        <v>2.0000000000000139E-2</v>
      </c>
      <c r="I215" s="37">
        <f t="shared" si="116"/>
        <v>0.21350000000000235</v>
      </c>
      <c r="J215" s="37">
        <f t="shared" si="117"/>
        <v>9.1500000000001011E-2</v>
      </c>
      <c r="K215" s="37">
        <f t="shared" si="118"/>
        <v>6.6266666666666141E-2</v>
      </c>
      <c r="L215" s="37">
        <f t="shared" si="119"/>
        <v>3.313333333333307E-2</v>
      </c>
      <c r="M215" s="37">
        <f t="shared" si="120"/>
        <v>0.23193333333333147</v>
      </c>
      <c r="N215" s="37">
        <f t="shared" si="121"/>
        <v>0.15111111111111061</v>
      </c>
      <c r="O215" s="37">
        <f t="shared" si="122"/>
        <v>0.10800266666666675</v>
      </c>
      <c r="P215" s="37">
        <f t="shared" si="123"/>
        <v>0.13500333333333342</v>
      </c>
      <c r="Q215" s="37">
        <f t="shared" si="124"/>
        <v>2.7000666666666687E-2</v>
      </c>
      <c r="R215" s="37">
        <f t="shared" si="125"/>
        <v>0.42666666666666686</v>
      </c>
      <c r="S215" s="37">
        <f t="shared" si="126"/>
        <v>1.2000000000000084E-2</v>
      </c>
      <c r="T215" s="37">
        <f t="shared" si="127"/>
        <v>8.0000000000000557E-3</v>
      </c>
      <c r="U215" s="9"/>
      <c r="V215" s="37">
        <f t="shared" si="128"/>
        <v>7.5028266666666676E-2</v>
      </c>
      <c r="W215" s="37">
        <f t="shared" si="129"/>
        <v>0.2296021666666675</v>
      </c>
      <c r="X215" s="37">
        <f t="shared" si="130"/>
        <v>9.1500000000001011E-2</v>
      </c>
      <c r="Y215" s="37">
        <f t="shared" si="131"/>
        <v>0.23193333333333147</v>
      </c>
      <c r="Z215" s="37">
        <f t="shared" si="132"/>
        <v>0.15111111111111061</v>
      </c>
      <c r="AA215" s="37">
        <f t="shared" si="133"/>
        <v>1.5600266666666709E-2</v>
      </c>
      <c r="AB215" s="37">
        <f t="shared" si="134"/>
        <v>0.79477514444444397</v>
      </c>
    </row>
    <row r="216" spans="1:28" x14ac:dyDescent="0.25">
      <c r="A216" s="22" t="s">
        <v>260</v>
      </c>
      <c r="B216" s="31">
        <v>0.21833333333333718</v>
      </c>
      <c r="C216" s="23">
        <v>0.22111111111110845</v>
      </c>
      <c r="D216" s="31">
        <v>0.1592592592592588</v>
      </c>
      <c r="E216" s="23">
        <v>0.20000000000000018</v>
      </c>
      <c r="F216" s="31">
        <v>0.51111111111111118</v>
      </c>
      <c r="G216" s="24">
        <v>1.3877787807814457E-16</v>
      </c>
      <c r="I216" s="37">
        <f t="shared" ref="I216:I225" si="135">+B216*0.7</f>
        <v>0.15283333333333601</v>
      </c>
      <c r="J216" s="37">
        <f t="shared" ref="J216:J225" si="136">+B216*0.3</f>
        <v>6.5500000000001155E-2</v>
      </c>
      <c r="K216" s="37">
        <f t="shared" ref="K216:K225" si="137">+C216*0.2</f>
        <v>4.4222222222221691E-2</v>
      </c>
      <c r="L216" s="37">
        <f t="shared" ref="L216:L225" si="138">+C216*0.1</f>
        <v>2.2111111111110845E-2</v>
      </c>
      <c r="M216" s="37">
        <f t="shared" ref="M216:M225" si="139">+C216*0.7</f>
        <v>0.1547777777777759</v>
      </c>
      <c r="N216" s="37">
        <f t="shared" ref="N216:N225" si="140">+D216</f>
        <v>0.1592592592592588</v>
      </c>
      <c r="O216" s="37">
        <f t="shared" ref="O216:O225" si="141">+E216*0.4</f>
        <v>8.0000000000000071E-2</v>
      </c>
      <c r="P216" s="37">
        <f t="shared" ref="P216:P225" si="142">+E216*0.5</f>
        <v>0.10000000000000009</v>
      </c>
      <c r="Q216" s="37">
        <f t="shared" ref="Q216:Q225" si="143">+E216*0.1</f>
        <v>2.0000000000000018E-2</v>
      </c>
      <c r="R216" s="37">
        <f t="shared" ref="R216:R225" si="144">+F216</f>
        <v>0.51111111111111118</v>
      </c>
      <c r="S216" s="37">
        <f t="shared" ref="S216:S225" si="145">+G216*0.6</f>
        <v>8.3266726846886741E-17</v>
      </c>
      <c r="T216" s="37">
        <f t="shared" ref="T216:T225" si="146">+G216*0.4</f>
        <v>5.5511151231257827E-17</v>
      </c>
      <c r="U216" s="9"/>
      <c r="V216" s="37">
        <f t="shared" ref="V216:V225" si="147">(K216*0.1)+(O216*0.6)+(S216*0.3)</f>
        <v>5.2422222222222238E-2</v>
      </c>
      <c r="W216" s="37">
        <f t="shared" ref="W216:W225" si="148">+I216*0.35+L216*0.2+P216*0.15+R216*0.3</f>
        <v>0.22624722222222313</v>
      </c>
      <c r="X216" s="37">
        <f t="shared" ref="X216:X225" si="149">+J216</f>
        <v>6.5500000000001155E-2</v>
      </c>
      <c r="Y216" s="37">
        <f t="shared" ref="Y216:Y225" si="150">+M216</f>
        <v>0.1547777777777759</v>
      </c>
      <c r="Z216" s="37">
        <f t="shared" ref="Z216:Z225" si="151">+N216</f>
        <v>0.1592592592592588</v>
      </c>
      <c r="AA216" s="37">
        <f t="shared" ref="AA216:AA225" si="152">+Q216*0.4+T216*0.6</f>
        <v>8.0000000000000401E-3</v>
      </c>
      <c r="AB216" s="37">
        <f t="shared" ref="AB216:AB225" si="153">+SUM(V216:AA216)</f>
        <v>0.66620648148148121</v>
      </c>
    </row>
    <row r="217" spans="1:28" x14ac:dyDescent="0.25">
      <c r="A217" s="22" t="s">
        <v>261</v>
      </c>
      <c r="B217" s="31">
        <v>0.36750000000000338</v>
      </c>
      <c r="C217" s="23">
        <v>0.19583333333333072</v>
      </c>
      <c r="D217" s="31">
        <v>0.1027777777777773</v>
      </c>
      <c r="E217" s="23">
        <v>0.27083333333333348</v>
      </c>
      <c r="F217" s="31">
        <v>0.34166666666666679</v>
      </c>
      <c r="G217" s="24">
        <v>1.3877787807814457E-16</v>
      </c>
      <c r="I217" s="37">
        <f t="shared" si="135"/>
        <v>0.25725000000000237</v>
      </c>
      <c r="J217" s="37">
        <f t="shared" si="136"/>
        <v>0.11025000000000101</v>
      </c>
      <c r="K217" s="37">
        <f t="shared" si="137"/>
        <v>3.9166666666666149E-2</v>
      </c>
      <c r="L217" s="37">
        <f t="shared" si="138"/>
        <v>1.9583333333333074E-2</v>
      </c>
      <c r="M217" s="37">
        <f t="shared" si="139"/>
        <v>0.1370833333333315</v>
      </c>
      <c r="N217" s="37">
        <f t="shared" si="140"/>
        <v>0.1027777777777773</v>
      </c>
      <c r="O217" s="37">
        <f t="shared" si="141"/>
        <v>0.10833333333333339</v>
      </c>
      <c r="P217" s="37">
        <f t="shared" si="142"/>
        <v>0.13541666666666674</v>
      </c>
      <c r="Q217" s="37">
        <f t="shared" si="143"/>
        <v>2.7083333333333348E-2</v>
      </c>
      <c r="R217" s="37">
        <f t="shared" si="144"/>
        <v>0.34166666666666679</v>
      </c>
      <c r="S217" s="37">
        <f t="shared" si="145"/>
        <v>8.3266726846886741E-17</v>
      </c>
      <c r="T217" s="37">
        <f t="shared" si="146"/>
        <v>5.5511151231257827E-17</v>
      </c>
      <c r="U217" s="9"/>
      <c r="V217" s="37">
        <f t="shared" si="147"/>
        <v>6.8916666666666668E-2</v>
      </c>
      <c r="W217" s="37">
        <f t="shared" si="148"/>
        <v>0.2167666666666675</v>
      </c>
      <c r="X217" s="37">
        <f t="shared" si="149"/>
        <v>0.11025000000000101</v>
      </c>
      <c r="Y217" s="37">
        <f t="shared" si="150"/>
        <v>0.1370833333333315</v>
      </c>
      <c r="Z217" s="37">
        <f t="shared" si="151"/>
        <v>0.1027777777777773</v>
      </c>
      <c r="AA217" s="37">
        <f t="shared" si="152"/>
        <v>1.0833333333333374E-2</v>
      </c>
      <c r="AB217" s="37">
        <f t="shared" si="153"/>
        <v>0.64662777777777736</v>
      </c>
    </row>
    <row r="218" spans="1:28" x14ac:dyDescent="0.25">
      <c r="A218" s="22" t="s">
        <v>262</v>
      </c>
      <c r="B218" s="31">
        <v>0.23333333333333697</v>
      </c>
      <c r="C218" s="23">
        <v>0.24888888888888619</v>
      </c>
      <c r="D218" s="31">
        <v>8.5185185185184698E-2</v>
      </c>
      <c r="E218" s="23">
        <v>0.22778888888888904</v>
      </c>
      <c r="F218" s="31">
        <v>0.34444444444444455</v>
      </c>
      <c r="G218" s="24">
        <v>1.3877787807814457E-16</v>
      </c>
      <c r="I218" s="37">
        <f t="shared" si="135"/>
        <v>0.16333333333333588</v>
      </c>
      <c r="J218" s="37">
        <f t="shared" si="136"/>
        <v>7.0000000000001089E-2</v>
      </c>
      <c r="K218" s="37">
        <f t="shared" si="137"/>
        <v>4.9777777777777241E-2</v>
      </c>
      <c r="L218" s="37">
        <f t="shared" si="138"/>
        <v>2.488888888888862E-2</v>
      </c>
      <c r="M218" s="37">
        <f t="shared" si="139"/>
        <v>0.17422222222222034</v>
      </c>
      <c r="N218" s="37">
        <f t="shared" si="140"/>
        <v>8.5185185185184698E-2</v>
      </c>
      <c r="O218" s="37">
        <f t="shared" si="141"/>
        <v>9.1115555555555616E-2</v>
      </c>
      <c r="P218" s="37">
        <f t="shared" si="142"/>
        <v>0.11389444444444452</v>
      </c>
      <c r="Q218" s="37">
        <f t="shared" si="143"/>
        <v>2.2778888888888904E-2</v>
      </c>
      <c r="R218" s="37">
        <f t="shared" si="144"/>
        <v>0.34444444444444455</v>
      </c>
      <c r="S218" s="37">
        <f t="shared" si="145"/>
        <v>8.3266726846886741E-17</v>
      </c>
      <c r="T218" s="37">
        <f t="shared" si="146"/>
        <v>5.5511151231257827E-17</v>
      </c>
      <c r="U218" s="9"/>
      <c r="V218" s="37">
        <f t="shared" si="147"/>
        <v>5.9647111111111123E-2</v>
      </c>
      <c r="W218" s="37">
        <f t="shared" si="148"/>
        <v>0.18256194444444532</v>
      </c>
      <c r="X218" s="37">
        <f t="shared" si="149"/>
        <v>7.0000000000001089E-2</v>
      </c>
      <c r="Y218" s="37">
        <f t="shared" si="150"/>
        <v>0.17422222222222034</v>
      </c>
      <c r="Z218" s="37">
        <f t="shared" si="151"/>
        <v>8.5185185185184698E-2</v>
      </c>
      <c r="AA218" s="37">
        <f t="shared" si="152"/>
        <v>9.1115555555555949E-3</v>
      </c>
      <c r="AB218" s="37">
        <f t="shared" si="153"/>
        <v>0.58072801851851819</v>
      </c>
    </row>
    <row r="219" spans="1:28" x14ac:dyDescent="0.25">
      <c r="A219" s="22" t="s">
        <v>263</v>
      </c>
      <c r="B219" s="31">
        <v>0.19875000000000381</v>
      </c>
      <c r="C219" s="23">
        <v>0.26666666666666405</v>
      </c>
      <c r="D219" s="31">
        <v>0.11388888888888839</v>
      </c>
      <c r="E219" s="23">
        <v>0.21666666666666684</v>
      </c>
      <c r="F219" s="31">
        <v>0.37500000000000011</v>
      </c>
      <c r="G219" s="24">
        <v>1.2500000000000139E-2</v>
      </c>
      <c r="I219" s="37">
        <f t="shared" si="135"/>
        <v>0.13912500000000266</v>
      </c>
      <c r="J219" s="37">
        <f t="shared" si="136"/>
        <v>5.9625000000001142E-2</v>
      </c>
      <c r="K219" s="37">
        <f t="shared" si="137"/>
        <v>5.3333333333332816E-2</v>
      </c>
      <c r="L219" s="37">
        <f t="shared" si="138"/>
        <v>2.6666666666666408E-2</v>
      </c>
      <c r="M219" s="37">
        <f t="shared" si="139"/>
        <v>0.18666666666666482</v>
      </c>
      <c r="N219" s="37">
        <f t="shared" si="140"/>
        <v>0.11388888888888839</v>
      </c>
      <c r="O219" s="37">
        <f t="shared" si="141"/>
        <v>8.6666666666666739E-2</v>
      </c>
      <c r="P219" s="37">
        <f t="shared" si="142"/>
        <v>0.10833333333333342</v>
      </c>
      <c r="Q219" s="37">
        <f t="shared" si="143"/>
        <v>2.1666666666666685E-2</v>
      </c>
      <c r="R219" s="37">
        <f t="shared" si="144"/>
        <v>0.37500000000000011</v>
      </c>
      <c r="S219" s="37">
        <f t="shared" si="145"/>
        <v>7.500000000000083E-3</v>
      </c>
      <c r="T219" s="37">
        <f t="shared" si="146"/>
        <v>5.0000000000000565E-3</v>
      </c>
      <c r="U219" s="9"/>
      <c r="V219" s="37">
        <f t="shared" si="147"/>
        <v>5.9583333333333342E-2</v>
      </c>
      <c r="W219" s="37">
        <f t="shared" si="148"/>
        <v>0.18277708333333426</v>
      </c>
      <c r="X219" s="37">
        <f t="shared" si="149"/>
        <v>5.9625000000001142E-2</v>
      </c>
      <c r="Y219" s="37">
        <f t="shared" si="150"/>
        <v>0.18666666666666482</v>
      </c>
      <c r="Z219" s="37">
        <f t="shared" si="151"/>
        <v>0.11388888888888839</v>
      </c>
      <c r="AA219" s="37">
        <f t="shared" si="152"/>
        <v>1.1666666666666709E-2</v>
      </c>
      <c r="AB219" s="37">
        <f t="shared" si="153"/>
        <v>0.61420763888888863</v>
      </c>
    </row>
    <row r="220" spans="1:28" x14ac:dyDescent="0.25">
      <c r="A220" s="22" t="s">
        <v>264</v>
      </c>
      <c r="B220" s="31">
        <v>0.19370370370370754</v>
      </c>
      <c r="C220" s="23">
        <v>0.14888888888888638</v>
      </c>
      <c r="D220" s="31">
        <v>8.6419753086419276E-2</v>
      </c>
      <c r="E220" s="23">
        <v>0.18888888888888905</v>
      </c>
      <c r="F220" s="31">
        <v>0.3407407407407409</v>
      </c>
      <c r="G220" s="24">
        <v>1.3877787807814457E-16</v>
      </c>
      <c r="I220" s="37">
        <f t="shared" si="135"/>
        <v>0.13559259259259526</v>
      </c>
      <c r="J220" s="37">
        <f t="shared" si="136"/>
        <v>5.8111111111112258E-2</v>
      </c>
      <c r="K220" s="37">
        <f t="shared" si="137"/>
        <v>2.9777777777777278E-2</v>
      </c>
      <c r="L220" s="37">
        <f t="shared" si="138"/>
        <v>1.4888888888888639E-2</v>
      </c>
      <c r="M220" s="37">
        <f t="shared" si="139"/>
        <v>0.10422222222222045</v>
      </c>
      <c r="N220" s="37">
        <f t="shared" si="140"/>
        <v>8.6419753086419276E-2</v>
      </c>
      <c r="O220" s="37">
        <f t="shared" si="141"/>
        <v>7.5555555555555626E-2</v>
      </c>
      <c r="P220" s="37">
        <f t="shared" si="142"/>
        <v>9.4444444444444525E-2</v>
      </c>
      <c r="Q220" s="37">
        <f t="shared" si="143"/>
        <v>1.8888888888888906E-2</v>
      </c>
      <c r="R220" s="37">
        <f t="shared" si="144"/>
        <v>0.3407407407407409</v>
      </c>
      <c r="S220" s="37">
        <f t="shared" si="145"/>
        <v>8.3266726846886741E-17</v>
      </c>
      <c r="T220" s="37">
        <f t="shared" si="146"/>
        <v>5.5511151231257827E-17</v>
      </c>
      <c r="U220" s="9"/>
      <c r="V220" s="37">
        <f t="shared" si="147"/>
        <v>4.8311111111111124E-2</v>
      </c>
      <c r="W220" s="37">
        <f t="shared" si="148"/>
        <v>0.16682407407407501</v>
      </c>
      <c r="X220" s="37">
        <f t="shared" si="149"/>
        <v>5.8111111111112258E-2</v>
      </c>
      <c r="Y220" s="37">
        <f t="shared" si="150"/>
        <v>0.10422222222222045</v>
      </c>
      <c r="Z220" s="37">
        <f t="shared" si="151"/>
        <v>8.6419753086419276E-2</v>
      </c>
      <c r="AA220" s="37">
        <f t="shared" si="152"/>
        <v>7.5555555555555957E-3</v>
      </c>
      <c r="AB220" s="37">
        <f t="shared" si="153"/>
        <v>0.47144382716049377</v>
      </c>
    </row>
    <row r="221" spans="1:28" x14ac:dyDescent="0.25">
      <c r="A221" s="22" t="s">
        <v>265</v>
      </c>
      <c r="B221" s="31">
        <v>0.24266666666667072</v>
      </c>
      <c r="C221" s="23">
        <v>0.29066666666666385</v>
      </c>
      <c r="D221" s="31">
        <v>0.12444444444444396</v>
      </c>
      <c r="E221" s="23">
        <v>0.23334666666666681</v>
      </c>
      <c r="F221" s="31">
        <v>0.33333333333333348</v>
      </c>
      <c r="G221" s="24">
        <v>1.3877787807814457E-16</v>
      </c>
      <c r="I221" s="37">
        <f t="shared" si="135"/>
        <v>0.1698666666666695</v>
      </c>
      <c r="J221" s="37">
        <f t="shared" si="136"/>
        <v>7.2800000000001211E-2</v>
      </c>
      <c r="K221" s="37">
        <f t="shared" si="137"/>
        <v>5.8133333333332773E-2</v>
      </c>
      <c r="L221" s="37">
        <f t="shared" si="138"/>
        <v>2.9066666666666387E-2</v>
      </c>
      <c r="M221" s="37">
        <f t="shared" si="139"/>
        <v>0.20346666666666469</v>
      </c>
      <c r="N221" s="37">
        <f t="shared" si="140"/>
        <v>0.12444444444444396</v>
      </c>
      <c r="O221" s="37">
        <f t="shared" si="141"/>
        <v>9.3338666666666736E-2</v>
      </c>
      <c r="P221" s="37">
        <f t="shared" si="142"/>
        <v>0.11667333333333341</v>
      </c>
      <c r="Q221" s="37">
        <f t="shared" si="143"/>
        <v>2.3334666666666684E-2</v>
      </c>
      <c r="R221" s="37">
        <f t="shared" si="144"/>
        <v>0.33333333333333348</v>
      </c>
      <c r="S221" s="37">
        <f t="shared" si="145"/>
        <v>8.3266726846886741E-17</v>
      </c>
      <c r="T221" s="37">
        <f t="shared" si="146"/>
        <v>5.5511151231257827E-17</v>
      </c>
      <c r="U221" s="9"/>
      <c r="V221" s="37">
        <f t="shared" si="147"/>
        <v>6.181653333333334E-2</v>
      </c>
      <c r="W221" s="37">
        <f t="shared" si="148"/>
        <v>0.18276766666666766</v>
      </c>
      <c r="X221" s="37">
        <f t="shared" si="149"/>
        <v>7.2800000000001211E-2</v>
      </c>
      <c r="Y221" s="37">
        <f t="shared" si="150"/>
        <v>0.20346666666666469</v>
      </c>
      <c r="Z221" s="37">
        <f t="shared" si="151"/>
        <v>0.12444444444444396</v>
      </c>
      <c r="AA221" s="37">
        <f t="shared" si="152"/>
        <v>9.3338666666667076E-3</v>
      </c>
      <c r="AB221" s="37">
        <f t="shared" si="153"/>
        <v>0.65462917777777752</v>
      </c>
    </row>
    <row r="222" spans="1:28" x14ac:dyDescent="0.25">
      <c r="A222" s="22" t="s">
        <v>266</v>
      </c>
      <c r="B222" s="31">
        <v>0.20277777777778164</v>
      </c>
      <c r="C222" s="23">
        <v>0.34555555555555273</v>
      </c>
      <c r="D222" s="31">
        <v>0.12962962962962918</v>
      </c>
      <c r="E222" s="23">
        <v>0.18334444444444462</v>
      </c>
      <c r="F222" s="31">
        <v>0.32222222222222235</v>
      </c>
      <c r="G222" s="24">
        <v>1.3877787807814457E-16</v>
      </c>
      <c r="I222" s="37">
        <f t="shared" si="135"/>
        <v>0.14194444444444715</v>
      </c>
      <c r="J222" s="37">
        <f t="shared" si="136"/>
        <v>6.0833333333334488E-2</v>
      </c>
      <c r="K222" s="37">
        <f t="shared" si="137"/>
        <v>6.9111111111110554E-2</v>
      </c>
      <c r="L222" s="37">
        <f t="shared" si="138"/>
        <v>3.4555555555555277E-2</v>
      </c>
      <c r="M222" s="37">
        <f t="shared" si="139"/>
        <v>0.2418888888888869</v>
      </c>
      <c r="N222" s="37">
        <f t="shared" si="140"/>
        <v>0.12962962962962918</v>
      </c>
      <c r="O222" s="37">
        <f t="shared" si="141"/>
        <v>7.3337777777777849E-2</v>
      </c>
      <c r="P222" s="37">
        <f t="shared" si="142"/>
        <v>9.1672222222222308E-2</v>
      </c>
      <c r="Q222" s="37">
        <f t="shared" si="143"/>
        <v>1.8334444444444462E-2</v>
      </c>
      <c r="R222" s="37">
        <f t="shared" si="144"/>
        <v>0.32222222222222235</v>
      </c>
      <c r="S222" s="37">
        <f t="shared" si="145"/>
        <v>8.3266726846886741E-17</v>
      </c>
      <c r="T222" s="37">
        <f t="shared" si="146"/>
        <v>5.5511151231257827E-17</v>
      </c>
      <c r="U222" s="9"/>
      <c r="V222" s="37">
        <f t="shared" si="147"/>
        <v>5.0913777777777794E-2</v>
      </c>
      <c r="W222" s="37">
        <f t="shared" si="148"/>
        <v>0.1670091666666676</v>
      </c>
      <c r="X222" s="37">
        <f t="shared" si="149"/>
        <v>6.0833333333334488E-2</v>
      </c>
      <c r="Y222" s="37">
        <f t="shared" si="150"/>
        <v>0.2418888888888869</v>
      </c>
      <c r="Z222" s="37">
        <f t="shared" si="151"/>
        <v>0.12962962962962918</v>
      </c>
      <c r="AA222" s="37">
        <f t="shared" si="152"/>
        <v>7.3337777777778184E-3</v>
      </c>
      <c r="AB222" s="37">
        <f t="shared" si="153"/>
        <v>0.6576085740740738</v>
      </c>
    </row>
    <row r="223" spans="1:28" x14ac:dyDescent="0.25">
      <c r="A223" s="22" t="s">
        <v>267</v>
      </c>
      <c r="B223" s="31">
        <v>0.24533333333333712</v>
      </c>
      <c r="C223" s="23">
        <v>0.20933333333333071</v>
      </c>
      <c r="D223" s="31">
        <v>0.15111111111111061</v>
      </c>
      <c r="E223" s="23">
        <v>0.21333333333333351</v>
      </c>
      <c r="F223" s="31">
        <v>0.36000000000000015</v>
      </c>
      <c r="G223" s="24">
        <v>1.3877787807814457E-16</v>
      </c>
      <c r="I223" s="37">
        <f t="shared" si="135"/>
        <v>0.17173333333333599</v>
      </c>
      <c r="J223" s="37">
        <f t="shared" si="136"/>
        <v>7.3600000000001137E-2</v>
      </c>
      <c r="K223" s="37">
        <f t="shared" si="137"/>
        <v>4.1866666666666143E-2</v>
      </c>
      <c r="L223" s="37">
        <f t="shared" si="138"/>
        <v>2.0933333333333071E-2</v>
      </c>
      <c r="M223" s="37">
        <f t="shared" si="139"/>
        <v>0.14653333333333149</v>
      </c>
      <c r="N223" s="37">
        <f t="shared" si="140"/>
        <v>0.15111111111111061</v>
      </c>
      <c r="O223" s="37">
        <f t="shared" si="141"/>
        <v>8.5333333333333414E-2</v>
      </c>
      <c r="P223" s="37">
        <f t="shared" si="142"/>
        <v>0.10666666666666676</v>
      </c>
      <c r="Q223" s="37">
        <f t="shared" si="143"/>
        <v>2.1333333333333353E-2</v>
      </c>
      <c r="R223" s="37">
        <f t="shared" si="144"/>
        <v>0.36000000000000015</v>
      </c>
      <c r="S223" s="37">
        <f t="shared" si="145"/>
        <v>8.3266726846886741E-17</v>
      </c>
      <c r="T223" s="37">
        <f t="shared" si="146"/>
        <v>5.5511151231257827E-17</v>
      </c>
      <c r="U223" s="9"/>
      <c r="V223" s="37">
        <f t="shared" si="147"/>
        <v>5.5386666666666688E-2</v>
      </c>
      <c r="W223" s="37">
        <f t="shared" si="148"/>
        <v>0.18829333333333426</v>
      </c>
      <c r="X223" s="37">
        <f t="shared" si="149"/>
        <v>7.3600000000001137E-2</v>
      </c>
      <c r="Y223" s="37">
        <f t="shared" si="150"/>
        <v>0.14653333333333149</v>
      </c>
      <c r="Z223" s="37">
        <f t="shared" si="151"/>
        <v>0.15111111111111061</v>
      </c>
      <c r="AA223" s="37">
        <f t="shared" si="152"/>
        <v>8.5333333333333754E-3</v>
      </c>
      <c r="AB223" s="37">
        <f t="shared" si="153"/>
        <v>0.62345777777777767</v>
      </c>
    </row>
    <row r="224" spans="1:28" x14ac:dyDescent="0.25">
      <c r="A224" s="22" t="s">
        <v>268</v>
      </c>
      <c r="B224" s="31">
        <v>0.52600000000000258</v>
      </c>
      <c r="C224" s="23">
        <v>0.21199999999999738</v>
      </c>
      <c r="D224" s="31">
        <v>0.11555555555555508</v>
      </c>
      <c r="E224" s="23">
        <v>0.36666666666666681</v>
      </c>
      <c r="F224" s="31">
        <v>0.37333333333333346</v>
      </c>
      <c r="G224" s="24">
        <v>1.3877787807814457E-16</v>
      </c>
      <c r="I224" s="37">
        <f t="shared" si="135"/>
        <v>0.3682000000000018</v>
      </c>
      <c r="J224" s="37">
        <f t="shared" si="136"/>
        <v>0.15780000000000077</v>
      </c>
      <c r="K224" s="37">
        <f t="shared" si="137"/>
        <v>4.239999999999948E-2</v>
      </c>
      <c r="L224" s="37">
        <f t="shared" si="138"/>
        <v>2.119999999999974E-2</v>
      </c>
      <c r="M224" s="37">
        <f t="shared" si="139"/>
        <v>0.14839999999999817</v>
      </c>
      <c r="N224" s="37">
        <f t="shared" si="140"/>
        <v>0.11555555555555508</v>
      </c>
      <c r="O224" s="37">
        <f t="shared" si="141"/>
        <v>0.14666666666666672</v>
      </c>
      <c r="P224" s="37">
        <f t="shared" si="142"/>
        <v>0.1833333333333334</v>
      </c>
      <c r="Q224" s="37">
        <f t="shared" si="143"/>
        <v>3.6666666666666681E-2</v>
      </c>
      <c r="R224" s="37">
        <f t="shared" si="144"/>
        <v>0.37333333333333346</v>
      </c>
      <c r="S224" s="37">
        <f t="shared" si="145"/>
        <v>8.3266726846886741E-17</v>
      </c>
      <c r="T224" s="37">
        <f t="shared" si="146"/>
        <v>5.5511151231257827E-17</v>
      </c>
      <c r="U224" s="9"/>
      <c r="V224" s="37">
        <f t="shared" si="147"/>
        <v>9.2240000000000016E-2</v>
      </c>
      <c r="W224" s="37">
        <f t="shared" si="148"/>
        <v>0.27261000000000063</v>
      </c>
      <c r="X224" s="37">
        <f t="shared" si="149"/>
        <v>0.15780000000000077</v>
      </c>
      <c r="Y224" s="37">
        <f t="shared" si="150"/>
        <v>0.14839999999999817</v>
      </c>
      <c r="Z224" s="37">
        <f t="shared" si="151"/>
        <v>0.11555555555555508</v>
      </c>
      <c r="AA224" s="37">
        <f t="shared" si="152"/>
        <v>1.4666666666666706E-2</v>
      </c>
      <c r="AB224" s="37">
        <f t="shared" si="153"/>
        <v>0.80127222222222139</v>
      </c>
    </row>
    <row r="225" spans="1:28" ht="15.75" thickBot="1" x14ac:dyDescent="0.3">
      <c r="A225" s="25" t="s">
        <v>269</v>
      </c>
      <c r="B225" s="32">
        <v>0.39333333333333648</v>
      </c>
      <c r="C225" s="26">
        <v>0.37999999999999773</v>
      </c>
      <c r="D225" s="32">
        <v>0.17037037037036987</v>
      </c>
      <c r="E225" s="26">
        <v>0.21111111111111128</v>
      </c>
      <c r="F225" s="32">
        <v>0.46666666666666679</v>
      </c>
      <c r="G225" s="27">
        <v>1.6666666666666805E-2</v>
      </c>
      <c r="I225" s="37">
        <f t="shared" si="135"/>
        <v>0.27533333333333554</v>
      </c>
      <c r="J225" s="37">
        <f t="shared" si="136"/>
        <v>0.11800000000000094</v>
      </c>
      <c r="K225" s="37">
        <f t="shared" si="137"/>
        <v>7.5999999999999554E-2</v>
      </c>
      <c r="L225" s="37">
        <f t="shared" si="138"/>
        <v>3.7999999999999777E-2</v>
      </c>
      <c r="M225" s="37">
        <f t="shared" si="139"/>
        <v>0.2659999999999984</v>
      </c>
      <c r="N225" s="37">
        <f t="shared" si="140"/>
        <v>0.17037037037036987</v>
      </c>
      <c r="O225" s="37">
        <f t="shared" si="141"/>
        <v>8.4444444444444516E-2</v>
      </c>
      <c r="P225" s="37">
        <f t="shared" si="142"/>
        <v>0.10555555555555564</v>
      </c>
      <c r="Q225" s="37">
        <f t="shared" si="143"/>
        <v>2.1111111111111129E-2</v>
      </c>
      <c r="R225" s="37">
        <f t="shared" si="144"/>
        <v>0.46666666666666679</v>
      </c>
      <c r="S225" s="37">
        <f t="shared" si="145"/>
        <v>1.0000000000000083E-2</v>
      </c>
      <c r="T225" s="37">
        <f t="shared" si="146"/>
        <v>6.6666666666667226E-3</v>
      </c>
      <c r="U225" s="9"/>
      <c r="V225" s="37">
        <f t="shared" si="147"/>
        <v>6.1266666666666685E-2</v>
      </c>
      <c r="W225" s="37">
        <f t="shared" si="148"/>
        <v>0.25980000000000081</v>
      </c>
      <c r="X225" s="37">
        <f t="shared" si="149"/>
        <v>0.11800000000000094</v>
      </c>
      <c r="Y225" s="37">
        <f t="shared" si="150"/>
        <v>0.2659999999999984</v>
      </c>
      <c r="Z225" s="37">
        <f t="shared" si="151"/>
        <v>0.17037037037036987</v>
      </c>
      <c r="AA225" s="37">
        <f t="shared" si="152"/>
        <v>1.2444444444444485E-2</v>
      </c>
      <c r="AB225" s="37">
        <f t="shared" si="153"/>
        <v>0.88788148148148116</v>
      </c>
    </row>
    <row r="226" spans="1:28" x14ac:dyDescent="0.25">
      <c r="I226" s="37">
        <f>+B226*0.7</f>
        <v>0</v>
      </c>
      <c r="J226" s="37">
        <f>+B226*0.3</f>
        <v>0</v>
      </c>
      <c r="K226" s="37">
        <f>+C226*0.2</f>
        <v>0</v>
      </c>
      <c r="L226" s="37">
        <f>+C226*0.1</f>
        <v>0</v>
      </c>
      <c r="M226" s="37">
        <f>+C226*0.7</f>
        <v>0</v>
      </c>
      <c r="N226" s="37">
        <f>+D226</f>
        <v>0</v>
      </c>
      <c r="O226" s="37">
        <f>+E226*0.4</f>
        <v>0</v>
      </c>
      <c r="P226" s="37">
        <f>+E226*0.5</f>
        <v>0</v>
      </c>
      <c r="Q226" s="37">
        <f>+E226*0.1</f>
        <v>0</v>
      </c>
      <c r="R226" s="37">
        <f>+F226</f>
        <v>0</v>
      </c>
      <c r="S226" s="37">
        <f>+G226*0.6</f>
        <v>0</v>
      </c>
      <c r="T226" s="37">
        <f>+G226*0.4</f>
        <v>0</v>
      </c>
      <c r="U226" s="9"/>
      <c r="V226" s="37">
        <f>(K226*0.1)+(O226*0.6)+(S226*0.3)</f>
        <v>0</v>
      </c>
      <c r="W226" s="37">
        <f>+I226*0.35+L226*0.2+P226*0.15+R226*0.3</f>
        <v>0</v>
      </c>
      <c r="X226" s="37">
        <f>+J226</f>
        <v>0</v>
      </c>
      <c r="Y226" s="37">
        <f>+M226</f>
        <v>0</v>
      </c>
      <c r="Z226" s="37">
        <f>+N226</f>
        <v>0</v>
      </c>
      <c r="AA226" s="37">
        <f>+Q226*0.4+T226*0.6</f>
        <v>0</v>
      </c>
      <c r="AB226" s="37">
        <f>+SUM(V226:AA226)</f>
        <v>0</v>
      </c>
    </row>
  </sheetData>
  <sheetProtection selectLockedCells="1" selectUnlockedCells="1"/>
  <mergeCells count="3">
    <mergeCell ref="I4:T4"/>
    <mergeCell ref="I41:T41"/>
    <mergeCell ref="I206:T206"/>
  </mergeCells>
  <conditionalFormatting sqref="AB43:AB165">
    <cfRule type="colorScale" priority="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B208:AB226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B6:AB37">
    <cfRule type="colorScale" priority="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orientation="portrait" horizontalDpi="4294967293" verticalDpi="4294967293"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7"/>
  <sheetViews>
    <sheetView workbookViewId="0">
      <selection activeCell="B26" sqref="B26"/>
    </sheetView>
  </sheetViews>
  <sheetFormatPr baseColWidth="10" defaultRowHeight="15" x14ac:dyDescent="0.25"/>
  <cols>
    <col min="1" max="1" width="17.5703125" bestFit="1" customWidth="1"/>
    <col min="2" max="2" width="20.42578125" bestFit="1" customWidth="1"/>
    <col min="3" max="3" width="12.42578125" bestFit="1" customWidth="1"/>
    <col min="4" max="4" width="14.7109375" bestFit="1" customWidth="1"/>
    <col min="5" max="5" width="13" bestFit="1" customWidth="1"/>
    <col min="6" max="6" width="12.5703125" bestFit="1" customWidth="1"/>
    <col min="7" max="7" width="12.85546875" bestFit="1" customWidth="1"/>
    <col min="8" max="8" width="1.7109375" customWidth="1"/>
    <col min="9" max="9" width="15.7109375" bestFit="1" customWidth="1"/>
    <col min="10" max="10" width="17.7109375" bestFit="1" customWidth="1"/>
    <col min="11" max="11" width="15.5703125" bestFit="1" customWidth="1"/>
    <col min="12" max="12" width="15.28515625" bestFit="1" customWidth="1"/>
    <col min="13" max="13" width="20.5703125" bestFit="1" customWidth="1"/>
    <col min="14" max="14" width="23.140625" bestFit="1" customWidth="1"/>
    <col min="15" max="15" width="15.5703125" bestFit="1" customWidth="1"/>
    <col min="16" max="16" width="15.28515625" bestFit="1" customWidth="1"/>
    <col min="17" max="17" width="22.42578125" bestFit="1" customWidth="1"/>
    <col min="18" max="18" width="16.7109375" bestFit="1" customWidth="1"/>
    <col min="19" max="19" width="15.85546875" bestFit="1" customWidth="1"/>
    <col min="20" max="20" width="22.7109375" bestFit="1" customWidth="1"/>
    <col min="21" max="21" width="3" customWidth="1"/>
    <col min="22" max="22" width="7.7109375" bestFit="1" customWidth="1"/>
    <col min="23" max="23" width="7.42578125" bestFit="1" customWidth="1"/>
    <col min="24" max="24" width="9.28515625" bestFit="1" customWidth="1"/>
    <col min="25" max="25" width="12.5703125" bestFit="1" customWidth="1"/>
    <col min="26" max="26" width="13.85546875" bestFit="1" customWidth="1"/>
    <col min="27" max="27" width="14.28515625" bestFit="1" customWidth="1"/>
    <col min="28" max="28" width="6.5703125" bestFit="1" customWidth="1"/>
  </cols>
  <sheetData>
    <row r="1" spans="1:28" ht="15.75" thickBot="1" x14ac:dyDescent="0.3">
      <c r="A1" s="141" t="s">
        <v>3</v>
      </c>
      <c r="B1" s="30" t="s">
        <v>220</v>
      </c>
    </row>
    <row r="2" spans="1:28" ht="15.75" thickBot="1" x14ac:dyDescent="0.3">
      <c r="A2" s="5" t="s">
        <v>189</v>
      </c>
      <c r="B2" s="30" t="s">
        <v>218</v>
      </c>
    </row>
    <row r="3" spans="1:28" ht="15.75" thickBot="1" x14ac:dyDescent="0.3">
      <c r="A3" s="141" t="s">
        <v>274</v>
      </c>
      <c r="B3" s="30" t="s">
        <v>297</v>
      </c>
    </row>
    <row r="4" spans="1:28" ht="15.75" thickBot="1" x14ac:dyDescent="0.3">
      <c r="I4" s="161" t="s">
        <v>296</v>
      </c>
      <c r="J4" s="161"/>
      <c r="K4" s="161"/>
      <c r="L4" s="161"/>
      <c r="M4" s="161"/>
      <c r="N4" s="161"/>
      <c r="O4" s="161"/>
      <c r="P4" s="161"/>
      <c r="Q4" s="161"/>
      <c r="R4" s="161"/>
      <c r="S4" s="161"/>
      <c r="T4" s="161"/>
    </row>
    <row r="5" spans="1:28" ht="15.75" thickBot="1" x14ac:dyDescent="0.3">
      <c r="A5" s="141" t="s">
        <v>219</v>
      </c>
      <c r="B5" s="5" t="s">
        <v>298</v>
      </c>
      <c r="C5" s="5" t="s">
        <v>299</v>
      </c>
      <c r="D5" s="5" t="s">
        <v>305</v>
      </c>
      <c r="E5" s="5" t="s">
        <v>301</v>
      </c>
      <c r="F5" s="5" t="s">
        <v>302</v>
      </c>
      <c r="G5" s="5" t="s">
        <v>303</v>
      </c>
      <c r="I5" s="36" t="s">
        <v>224</v>
      </c>
      <c r="J5" s="36" t="s">
        <v>225</v>
      </c>
      <c r="K5" s="36" t="s">
        <v>227</v>
      </c>
      <c r="L5" s="36" t="s">
        <v>228</v>
      </c>
      <c r="M5" s="36" t="s">
        <v>226</v>
      </c>
      <c r="N5" s="36" t="s">
        <v>229</v>
      </c>
      <c r="O5" s="36" t="s">
        <v>231</v>
      </c>
      <c r="P5" s="36" t="s">
        <v>230</v>
      </c>
      <c r="Q5" s="36" t="s">
        <v>232</v>
      </c>
      <c r="R5" s="36" t="s">
        <v>233</v>
      </c>
      <c r="S5" s="36" t="s">
        <v>234</v>
      </c>
      <c r="T5" s="36" t="s">
        <v>235</v>
      </c>
      <c r="U5" s="9"/>
      <c r="V5" s="36" t="s">
        <v>237</v>
      </c>
      <c r="W5" s="36" t="s">
        <v>238</v>
      </c>
      <c r="X5" s="36" t="s">
        <v>239</v>
      </c>
      <c r="Y5" s="36" t="s">
        <v>240</v>
      </c>
      <c r="Z5" s="36" t="s">
        <v>241</v>
      </c>
      <c r="AA5" s="36" t="s">
        <v>242</v>
      </c>
      <c r="AB5" s="36" t="s">
        <v>243</v>
      </c>
    </row>
    <row r="6" spans="1:28" x14ac:dyDescent="0.25">
      <c r="A6" s="142" t="s">
        <v>183</v>
      </c>
      <c r="B6" s="31">
        <v>0.27666666666667034</v>
      </c>
      <c r="C6" s="24">
        <v>0.22666666666666402</v>
      </c>
      <c r="D6" s="24">
        <v>0.11111111111111063</v>
      </c>
      <c r="E6" s="24">
        <v>0.30000000000000016</v>
      </c>
      <c r="F6" s="24">
        <v>0.20000000000000018</v>
      </c>
      <c r="G6" s="24">
        <v>1.3877787807814457E-16</v>
      </c>
      <c r="I6" s="37">
        <f>+B6*0.7</f>
        <v>0.19366666666666923</v>
      </c>
      <c r="J6" s="37">
        <f>+B6*0.3</f>
        <v>8.3000000000001101E-2</v>
      </c>
      <c r="K6" s="37">
        <f>+C6*0.2</f>
        <v>4.5333333333332809E-2</v>
      </c>
      <c r="L6" s="37">
        <f>+C6*0.1</f>
        <v>2.2666666666666405E-2</v>
      </c>
      <c r="M6" s="37">
        <f>+C6*0.7</f>
        <v>0.15866666666666479</v>
      </c>
      <c r="N6" s="37">
        <f>+D6</f>
        <v>0.11111111111111063</v>
      </c>
      <c r="O6" s="37">
        <f>+E6*0.4</f>
        <v>0.12000000000000006</v>
      </c>
      <c r="P6" s="37">
        <f>+E6*0.5</f>
        <v>0.15000000000000008</v>
      </c>
      <c r="Q6" s="37">
        <f>+E6*0.1</f>
        <v>3.0000000000000016E-2</v>
      </c>
      <c r="R6" s="37">
        <f>+F6</f>
        <v>0.20000000000000018</v>
      </c>
      <c r="S6" s="37">
        <f>+G6*0.6</f>
        <v>8.3266726846886741E-17</v>
      </c>
      <c r="T6" s="37">
        <f>+G6*0.4</f>
        <v>5.5511151231257827E-17</v>
      </c>
      <c r="U6" s="9"/>
      <c r="V6" s="37">
        <f>(K6*0.1)+(O6*0.6)+(S6*0.3)</f>
        <v>7.6533333333333342E-2</v>
      </c>
      <c r="W6" s="37">
        <f>+I6*0.35+L6*0.2+P6*0.15+R6*0.3</f>
        <v>0.15481666666666755</v>
      </c>
      <c r="X6" s="37">
        <f>+J6</f>
        <v>8.3000000000001101E-2</v>
      </c>
      <c r="Y6" s="37">
        <f>+M6</f>
        <v>0.15866666666666479</v>
      </c>
      <c r="Z6" s="37">
        <f>+N6</f>
        <v>0.11111111111111063</v>
      </c>
      <c r="AA6" s="37">
        <f>+Q6*0.4+T6*0.6</f>
        <v>1.200000000000004E-2</v>
      </c>
      <c r="AB6" s="37">
        <f>+SUM(V6:AA6)</f>
        <v>0.59612777777777748</v>
      </c>
    </row>
    <row r="7" spans="1:28" x14ac:dyDescent="0.25">
      <c r="A7" s="139" t="s">
        <v>184</v>
      </c>
      <c r="B7" s="31">
        <v>1.3</v>
      </c>
      <c r="C7" s="24">
        <v>0.58666666666666401</v>
      </c>
      <c r="D7" s="24">
        <v>0.31111111111111062</v>
      </c>
      <c r="E7" s="24">
        <v>0.73333333333333339</v>
      </c>
      <c r="F7" s="24">
        <v>1</v>
      </c>
      <c r="G7" s="24">
        <v>1.3877787807814457E-16</v>
      </c>
      <c r="I7" s="37">
        <f t="shared" ref="I7:I25" si="0">+B7*0.7</f>
        <v>0.90999999999999992</v>
      </c>
      <c r="J7" s="37">
        <f t="shared" ref="J7:J25" si="1">+B7*0.3</f>
        <v>0.39</v>
      </c>
      <c r="K7" s="37">
        <f t="shared" ref="K7:K25" si="2">+C7*0.2</f>
        <v>0.1173333333333328</v>
      </c>
      <c r="L7" s="37">
        <f t="shared" ref="L7:L25" si="3">+C7*0.1</f>
        <v>5.8666666666666402E-2</v>
      </c>
      <c r="M7" s="37">
        <f t="shared" ref="M7:M25" si="4">+C7*0.7</f>
        <v>0.41066666666666479</v>
      </c>
      <c r="N7" s="37">
        <f t="shared" ref="N7:N25" si="5">+D7</f>
        <v>0.31111111111111062</v>
      </c>
      <c r="O7" s="37">
        <f t="shared" ref="O7:O25" si="6">+E7*0.4</f>
        <v>0.29333333333333339</v>
      </c>
      <c r="P7" s="37">
        <f t="shared" ref="P7:P25" si="7">+E7*0.5</f>
        <v>0.3666666666666667</v>
      </c>
      <c r="Q7" s="37">
        <f t="shared" ref="Q7:Q25" si="8">+E7*0.1</f>
        <v>7.3333333333333348E-2</v>
      </c>
      <c r="R7" s="37">
        <f t="shared" ref="R7:R25" si="9">+F7</f>
        <v>1</v>
      </c>
      <c r="S7" s="37">
        <f t="shared" ref="S7:S25" si="10">+G7*0.6</f>
        <v>8.3266726846886741E-17</v>
      </c>
      <c r="T7" s="37">
        <f t="shared" ref="T7:T25" si="11">+G7*0.4</f>
        <v>5.5511151231257827E-17</v>
      </c>
      <c r="U7" s="9"/>
      <c r="V7" s="37">
        <f t="shared" ref="V7:V25" si="12">(K7*0.1)+(O7*0.6)+(S7*0.3)</f>
        <v>0.18773333333333334</v>
      </c>
      <c r="W7" s="37">
        <f t="shared" ref="W7:W25" si="13">+I7*0.35+L7*0.2+P7*0.15+R7*0.3</f>
        <v>0.68523333333333314</v>
      </c>
      <c r="X7" s="37">
        <f t="shared" ref="X7:X25" si="14">+J7</f>
        <v>0.39</v>
      </c>
      <c r="Y7" s="37">
        <f t="shared" ref="Y7:Z25" si="15">+M7</f>
        <v>0.41066666666666479</v>
      </c>
      <c r="Z7" s="37">
        <f t="shared" si="15"/>
        <v>0.31111111111111062</v>
      </c>
      <c r="AA7" s="37">
        <f t="shared" ref="AA7:AA25" si="16">+Q7*0.4+T7*0.6</f>
        <v>2.9333333333333374E-2</v>
      </c>
      <c r="AB7" s="37">
        <f t="shared" ref="AB7:AB25" si="17">+SUM(V7:AA7)</f>
        <v>2.014077777777775</v>
      </c>
    </row>
    <row r="8" spans="1:28" x14ac:dyDescent="0.25">
      <c r="A8" s="139" t="s">
        <v>185</v>
      </c>
      <c r="B8" s="31">
        <v>0.24666666666667017</v>
      </c>
      <c r="C8" s="24">
        <v>0.32666666666666383</v>
      </c>
      <c r="D8" s="24">
        <v>0.53333333333333266</v>
      </c>
      <c r="E8" s="24">
        <v>0.26666666666666683</v>
      </c>
      <c r="F8" s="24">
        <v>0.13333333333333353</v>
      </c>
      <c r="G8" s="24">
        <v>1.3877787807814457E-16</v>
      </c>
      <c r="I8" s="37">
        <f t="shared" si="0"/>
        <v>0.17266666666666911</v>
      </c>
      <c r="J8" s="37">
        <f t="shared" si="1"/>
        <v>7.4000000000001051E-2</v>
      </c>
      <c r="K8" s="37">
        <f t="shared" si="2"/>
        <v>6.5333333333332771E-2</v>
      </c>
      <c r="L8" s="37">
        <f t="shared" si="3"/>
        <v>3.2666666666666386E-2</v>
      </c>
      <c r="M8" s="37">
        <f t="shared" si="4"/>
        <v>0.22866666666666466</v>
      </c>
      <c r="N8" s="37">
        <f t="shared" si="5"/>
        <v>0.53333333333333266</v>
      </c>
      <c r="O8" s="37">
        <f t="shared" si="6"/>
        <v>0.10666666666666674</v>
      </c>
      <c r="P8" s="37">
        <f t="shared" si="7"/>
        <v>0.13333333333333341</v>
      </c>
      <c r="Q8" s="37">
        <f t="shared" si="8"/>
        <v>2.6666666666666686E-2</v>
      </c>
      <c r="R8" s="37">
        <f t="shared" si="9"/>
        <v>0.13333333333333353</v>
      </c>
      <c r="S8" s="37">
        <f t="shared" si="10"/>
        <v>8.3266726846886741E-17</v>
      </c>
      <c r="T8" s="37">
        <f t="shared" si="11"/>
        <v>5.5511151231257827E-17</v>
      </c>
      <c r="U8" s="9"/>
      <c r="V8" s="37">
        <f t="shared" si="12"/>
        <v>7.0533333333333351E-2</v>
      </c>
      <c r="W8" s="37">
        <f t="shared" si="13"/>
        <v>0.12696666666666753</v>
      </c>
      <c r="X8" s="37">
        <f t="shared" si="14"/>
        <v>7.4000000000001051E-2</v>
      </c>
      <c r="Y8" s="37">
        <f t="shared" si="15"/>
        <v>0.22866666666666466</v>
      </c>
      <c r="Z8" s="37">
        <f t="shared" si="15"/>
        <v>0.53333333333333266</v>
      </c>
      <c r="AA8" s="37">
        <f t="shared" si="16"/>
        <v>1.0666666666666708E-2</v>
      </c>
      <c r="AB8" s="37">
        <f t="shared" si="17"/>
        <v>1.0441666666666658</v>
      </c>
    </row>
    <row r="9" spans="1:28" x14ac:dyDescent="0.25">
      <c r="A9" s="139" t="s">
        <v>293</v>
      </c>
      <c r="B9" s="31">
        <v>0.14333333333333703</v>
      </c>
      <c r="C9" s="24">
        <v>0.14666666666666417</v>
      </c>
      <c r="D9" s="24">
        <v>0.11111111111111063</v>
      </c>
      <c r="E9" s="24">
        <v>0.13333333333333353</v>
      </c>
      <c r="F9" s="24">
        <v>6.666666666666686E-2</v>
      </c>
      <c r="G9" s="24">
        <v>1.3877787807814457E-16</v>
      </c>
      <c r="I9" s="37">
        <f t="shared" si="0"/>
        <v>0.10033333333333591</v>
      </c>
      <c r="J9" s="37">
        <f t="shared" si="1"/>
        <v>4.3000000000001107E-2</v>
      </c>
      <c r="K9" s="37">
        <f t="shared" si="2"/>
        <v>2.9333333333332837E-2</v>
      </c>
      <c r="L9" s="37">
        <f t="shared" si="3"/>
        <v>1.4666666666666418E-2</v>
      </c>
      <c r="M9" s="37">
        <f t="shared" si="4"/>
        <v>0.10266666666666491</v>
      </c>
      <c r="N9" s="37">
        <f t="shared" si="5"/>
        <v>0.11111111111111063</v>
      </c>
      <c r="O9" s="37">
        <f t="shared" si="6"/>
        <v>5.3333333333333413E-2</v>
      </c>
      <c r="P9" s="37">
        <f t="shared" si="7"/>
        <v>6.6666666666666763E-2</v>
      </c>
      <c r="Q9" s="37">
        <f t="shared" si="8"/>
        <v>1.3333333333333353E-2</v>
      </c>
      <c r="R9" s="37">
        <f t="shared" si="9"/>
        <v>6.666666666666686E-2</v>
      </c>
      <c r="S9" s="37">
        <f t="shared" si="10"/>
        <v>8.3266726846886741E-17</v>
      </c>
      <c r="T9" s="37">
        <f t="shared" si="11"/>
        <v>5.5511151231257827E-17</v>
      </c>
      <c r="U9" s="9"/>
      <c r="V9" s="37">
        <f t="shared" si="12"/>
        <v>3.4933333333333358E-2</v>
      </c>
      <c r="W9" s="37">
        <f t="shared" si="13"/>
        <v>6.8050000000000915E-2</v>
      </c>
      <c r="X9" s="37">
        <f t="shared" si="14"/>
        <v>4.3000000000001107E-2</v>
      </c>
      <c r="Y9" s="37">
        <f t="shared" si="15"/>
        <v>0.10266666666666491</v>
      </c>
      <c r="Z9" s="37">
        <f t="shared" si="15"/>
        <v>0.11111111111111063</v>
      </c>
      <c r="AA9" s="37">
        <f t="shared" si="16"/>
        <v>5.3333333333333748E-3</v>
      </c>
      <c r="AB9" s="37">
        <f t="shared" si="17"/>
        <v>0.36509444444444428</v>
      </c>
    </row>
    <row r="10" spans="1:28" x14ac:dyDescent="0.25">
      <c r="A10" s="139" t="s">
        <v>186</v>
      </c>
      <c r="B10" s="31">
        <v>0.3233333333333373</v>
      </c>
      <c r="C10" s="24">
        <v>0.48666666666666353</v>
      </c>
      <c r="D10" s="24">
        <v>0.17777777777777731</v>
      </c>
      <c r="E10" s="24">
        <v>0.33339999999999997</v>
      </c>
      <c r="F10" s="24">
        <v>1</v>
      </c>
      <c r="G10" s="24">
        <v>0.10000000000000014</v>
      </c>
      <c r="I10" s="37">
        <f t="shared" si="0"/>
        <v>0.22633333333333611</v>
      </c>
      <c r="J10" s="37">
        <f t="shared" si="1"/>
        <v>9.7000000000001182E-2</v>
      </c>
      <c r="K10" s="37">
        <f t="shared" si="2"/>
        <v>9.7333333333332717E-2</v>
      </c>
      <c r="L10" s="37">
        <f t="shared" si="3"/>
        <v>4.8666666666666358E-2</v>
      </c>
      <c r="M10" s="37">
        <f t="shared" si="4"/>
        <v>0.34066666666666445</v>
      </c>
      <c r="N10" s="37">
        <f t="shared" si="5"/>
        <v>0.17777777777777731</v>
      </c>
      <c r="O10" s="37">
        <f t="shared" si="6"/>
        <v>0.13336000000000001</v>
      </c>
      <c r="P10" s="37">
        <f t="shared" si="7"/>
        <v>0.16669999999999999</v>
      </c>
      <c r="Q10" s="37">
        <f t="shared" si="8"/>
        <v>3.3340000000000002E-2</v>
      </c>
      <c r="R10" s="37">
        <f t="shared" si="9"/>
        <v>1</v>
      </c>
      <c r="S10" s="37">
        <f t="shared" si="10"/>
        <v>6.0000000000000081E-2</v>
      </c>
      <c r="T10" s="37">
        <f t="shared" si="11"/>
        <v>4.0000000000000063E-2</v>
      </c>
      <c r="U10" s="9"/>
      <c r="V10" s="37">
        <f t="shared" si="12"/>
        <v>0.10774933333333331</v>
      </c>
      <c r="W10" s="37">
        <f t="shared" si="13"/>
        <v>0.41395500000000091</v>
      </c>
      <c r="X10" s="37">
        <f t="shared" si="14"/>
        <v>9.7000000000001182E-2</v>
      </c>
      <c r="Y10" s="37">
        <f t="shared" si="15"/>
        <v>0.34066666666666445</v>
      </c>
      <c r="Z10" s="37">
        <f t="shared" si="15"/>
        <v>0.17777777777777731</v>
      </c>
      <c r="AA10" s="37">
        <f t="shared" si="16"/>
        <v>3.7336000000000036E-2</v>
      </c>
      <c r="AB10" s="37">
        <f t="shared" si="17"/>
        <v>1.1744847777777772</v>
      </c>
    </row>
    <row r="11" spans="1:28" x14ac:dyDescent="0.25">
      <c r="A11" s="139" t="s">
        <v>187</v>
      </c>
      <c r="B11" s="31">
        <v>0.57333333333333769</v>
      </c>
      <c r="C11" s="24">
        <v>0.25333333333333063</v>
      </c>
      <c r="D11" s="24">
        <v>0.26666666666666622</v>
      </c>
      <c r="E11" s="24">
        <v>0.43333333333333346</v>
      </c>
      <c r="F11" s="24">
        <v>1</v>
      </c>
      <c r="G11" s="24">
        <v>1.3877787807814457E-16</v>
      </c>
      <c r="I11" s="37">
        <f t="shared" si="0"/>
        <v>0.40133333333333637</v>
      </c>
      <c r="J11" s="37">
        <f t="shared" si="1"/>
        <v>0.17200000000000129</v>
      </c>
      <c r="K11" s="37">
        <f t="shared" si="2"/>
        <v>5.0666666666666131E-2</v>
      </c>
      <c r="L11" s="37">
        <f t="shared" si="3"/>
        <v>2.5333333333333066E-2</v>
      </c>
      <c r="M11" s="37">
        <f t="shared" si="4"/>
        <v>0.17733333333333143</v>
      </c>
      <c r="N11" s="37">
        <f t="shared" si="5"/>
        <v>0.26666666666666622</v>
      </c>
      <c r="O11" s="37">
        <f t="shared" si="6"/>
        <v>0.17333333333333339</v>
      </c>
      <c r="P11" s="37">
        <f t="shared" si="7"/>
        <v>0.21666666666666673</v>
      </c>
      <c r="Q11" s="37">
        <f t="shared" si="8"/>
        <v>4.3333333333333349E-2</v>
      </c>
      <c r="R11" s="37">
        <f t="shared" si="9"/>
        <v>1</v>
      </c>
      <c r="S11" s="37">
        <f t="shared" si="10"/>
        <v>8.3266726846886741E-17</v>
      </c>
      <c r="T11" s="37">
        <f t="shared" si="11"/>
        <v>5.5511151231257827E-17</v>
      </c>
      <c r="U11" s="9"/>
      <c r="V11" s="37">
        <f t="shared" si="12"/>
        <v>0.10906666666666667</v>
      </c>
      <c r="W11" s="37">
        <f t="shared" si="13"/>
        <v>0.47803333333333431</v>
      </c>
      <c r="X11" s="37">
        <f t="shared" si="14"/>
        <v>0.17200000000000129</v>
      </c>
      <c r="Y11" s="37">
        <f t="shared" si="15"/>
        <v>0.17733333333333143</v>
      </c>
      <c r="Z11" s="37">
        <f t="shared" si="15"/>
        <v>0.26666666666666622</v>
      </c>
      <c r="AA11" s="37">
        <f t="shared" si="16"/>
        <v>1.7333333333333374E-2</v>
      </c>
      <c r="AB11" s="37">
        <f t="shared" si="17"/>
        <v>1.2204333333333333</v>
      </c>
    </row>
    <row r="12" spans="1:28" x14ac:dyDescent="0.25">
      <c r="A12" s="139" t="s">
        <v>188</v>
      </c>
      <c r="B12" s="31">
        <v>0.29666666666667046</v>
      </c>
      <c r="C12" s="24">
        <v>0.38666666666666372</v>
      </c>
      <c r="D12" s="24">
        <v>0.13333333333333286</v>
      </c>
      <c r="E12" s="24">
        <v>0.33339999999999997</v>
      </c>
      <c r="F12" s="24">
        <v>1</v>
      </c>
      <c r="G12" s="24">
        <v>1.3877787807814457E-16</v>
      </c>
      <c r="I12" s="37">
        <f t="shared" si="0"/>
        <v>0.2076666666666693</v>
      </c>
      <c r="J12" s="37">
        <f t="shared" si="1"/>
        <v>8.9000000000001134E-2</v>
      </c>
      <c r="K12" s="37">
        <f t="shared" si="2"/>
        <v>7.7333333333332754E-2</v>
      </c>
      <c r="L12" s="37">
        <f t="shared" si="3"/>
        <v>3.8666666666666377E-2</v>
      </c>
      <c r="M12" s="37">
        <f t="shared" si="4"/>
        <v>0.27066666666666456</v>
      </c>
      <c r="N12" s="37">
        <f t="shared" si="5"/>
        <v>0.13333333333333286</v>
      </c>
      <c r="O12" s="37">
        <f t="shared" si="6"/>
        <v>0.13336000000000001</v>
      </c>
      <c r="P12" s="37">
        <f t="shared" si="7"/>
        <v>0.16669999999999999</v>
      </c>
      <c r="Q12" s="37">
        <f t="shared" si="8"/>
        <v>3.3340000000000002E-2</v>
      </c>
      <c r="R12" s="37">
        <f t="shared" si="9"/>
        <v>1</v>
      </c>
      <c r="S12" s="37">
        <f t="shared" si="10"/>
        <v>8.3266726846886741E-17</v>
      </c>
      <c r="T12" s="37">
        <f t="shared" si="11"/>
        <v>5.5511151231257827E-17</v>
      </c>
      <c r="U12" s="9"/>
      <c r="V12" s="37">
        <f t="shared" si="12"/>
        <v>8.7749333333333304E-2</v>
      </c>
      <c r="W12" s="37">
        <f t="shared" si="13"/>
        <v>0.40542166666666751</v>
      </c>
      <c r="X12" s="37">
        <f t="shared" si="14"/>
        <v>8.9000000000001134E-2</v>
      </c>
      <c r="Y12" s="37">
        <f t="shared" si="15"/>
        <v>0.27066666666666456</v>
      </c>
      <c r="Z12" s="37">
        <f t="shared" si="15"/>
        <v>0.13333333333333286</v>
      </c>
      <c r="AA12" s="37">
        <f t="shared" si="16"/>
        <v>1.3336000000000034E-2</v>
      </c>
      <c r="AB12" s="37">
        <f t="shared" si="17"/>
        <v>0.99950699999999948</v>
      </c>
    </row>
    <row r="13" spans="1:28" x14ac:dyDescent="0.25">
      <c r="A13" s="139" t="s">
        <v>221</v>
      </c>
      <c r="B13" s="31">
        <v>0.23333333333333686</v>
      </c>
      <c r="C13" s="24">
        <v>0.16666666666666413</v>
      </c>
      <c r="D13" s="24">
        <v>8.8888888888888407E-2</v>
      </c>
      <c r="E13" s="24">
        <v>0.2333333333333335</v>
      </c>
      <c r="F13" s="24">
        <v>0.66666666666666674</v>
      </c>
      <c r="G13" s="24">
        <v>1.3877787807814457E-16</v>
      </c>
      <c r="I13" s="37">
        <f t="shared" si="0"/>
        <v>0.1633333333333358</v>
      </c>
      <c r="J13" s="37">
        <f t="shared" si="1"/>
        <v>7.0000000000001061E-2</v>
      </c>
      <c r="K13" s="37">
        <f t="shared" si="2"/>
        <v>3.3333333333332826E-2</v>
      </c>
      <c r="L13" s="37">
        <f t="shared" si="3"/>
        <v>1.6666666666666413E-2</v>
      </c>
      <c r="M13" s="37">
        <f t="shared" si="4"/>
        <v>0.11666666666666488</v>
      </c>
      <c r="N13" s="37">
        <f t="shared" si="5"/>
        <v>8.8888888888888407E-2</v>
      </c>
      <c r="O13" s="37">
        <f t="shared" si="6"/>
        <v>9.3333333333333407E-2</v>
      </c>
      <c r="P13" s="37">
        <f t="shared" si="7"/>
        <v>0.11666666666666675</v>
      </c>
      <c r="Q13" s="37">
        <f t="shared" si="8"/>
        <v>2.3333333333333352E-2</v>
      </c>
      <c r="R13" s="37">
        <f t="shared" si="9"/>
        <v>0.66666666666666674</v>
      </c>
      <c r="S13" s="37">
        <f t="shared" si="10"/>
        <v>8.3266726846886741E-17</v>
      </c>
      <c r="T13" s="37">
        <f t="shared" si="11"/>
        <v>5.5511151231257827E-17</v>
      </c>
      <c r="U13" s="9"/>
      <c r="V13" s="37">
        <f t="shared" si="12"/>
        <v>5.9333333333333356E-2</v>
      </c>
      <c r="W13" s="37">
        <f t="shared" si="13"/>
        <v>0.2780000000000008</v>
      </c>
      <c r="X13" s="37">
        <f t="shared" si="14"/>
        <v>7.0000000000001061E-2</v>
      </c>
      <c r="Y13" s="37">
        <f t="shared" si="15"/>
        <v>0.11666666666666488</v>
      </c>
      <c r="Z13" s="37">
        <f t="shared" si="15"/>
        <v>8.8888888888888407E-2</v>
      </c>
      <c r="AA13" s="37">
        <f t="shared" si="16"/>
        <v>9.333333333333374E-3</v>
      </c>
      <c r="AB13" s="37">
        <f t="shared" si="17"/>
        <v>0.62222222222222201</v>
      </c>
    </row>
    <row r="14" spans="1:28" x14ac:dyDescent="0.25">
      <c r="A14" s="139" t="s">
        <v>222</v>
      </c>
      <c r="B14" s="31">
        <v>0.83</v>
      </c>
      <c r="C14" s="24">
        <v>0.4333333333333303</v>
      </c>
      <c r="D14" s="24">
        <v>0.24444444444444399</v>
      </c>
      <c r="E14" s="24">
        <v>0.53333333333333344</v>
      </c>
      <c r="F14" s="24">
        <v>0.53333333333333344</v>
      </c>
      <c r="G14" s="24">
        <v>1.3877787807814457E-16</v>
      </c>
      <c r="I14" s="37">
        <f t="shared" si="0"/>
        <v>0.58099999999999996</v>
      </c>
      <c r="J14" s="37">
        <f t="shared" si="1"/>
        <v>0.24899999999999997</v>
      </c>
      <c r="K14" s="37">
        <f t="shared" si="2"/>
        <v>8.6666666666666059E-2</v>
      </c>
      <c r="L14" s="37">
        <f t="shared" si="3"/>
        <v>4.333333333333303E-2</v>
      </c>
      <c r="M14" s="37">
        <f t="shared" si="4"/>
        <v>0.30333333333333118</v>
      </c>
      <c r="N14" s="37">
        <f t="shared" si="5"/>
        <v>0.24444444444444399</v>
      </c>
      <c r="O14" s="37">
        <f t="shared" si="6"/>
        <v>0.21333333333333337</v>
      </c>
      <c r="P14" s="37">
        <f t="shared" si="7"/>
        <v>0.26666666666666672</v>
      </c>
      <c r="Q14" s="37">
        <f t="shared" si="8"/>
        <v>5.3333333333333344E-2</v>
      </c>
      <c r="R14" s="37">
        <f t="shared" si="9"/>
        <v>0.53333333333333344</v>
      </c>
      <c r="S14" s="37">
        <f t="shared" si="10"/>
        <v>8.3266726846886741E-17</v>
      </c>
      <c r="T14" s="37">
        <f t="shared" si="11"/>
        <v>5.5511151231257827E-17</v>
      </c>
      <c r="U14" s="9"/>
      <c r="V14" s="37">
        <f t="shared" si="12"/>
        <v>0.13666666666666666</v>
      </c>
      <c r="W14" s="37">
        <f t="shared" si="13"/>
        <v>0.41201666666666659</v>
      </c>
      <c r="X14" s="37">
        <f t="shared" si="14"/>
        <v>0.24899999999999997</v>
      </c>
      <c r="Y14" s="37">
        <f t="shared" si="15"/>
        <v>0.30333333333333118</v>
      </c>
      <c r="Z14" s="37">
        <f t="shared" si="15"/>
        <v>0.24444444444444399</v>
      </c>
      <c r="AA14" s="37">
        <f t="shared" si="16"/>
        <v>2.1333333333333374E-2</v>
      </c>
      <c r="AB14" s="37">
        <f t="shared" si="17"/>
        <v>1.3667944444444418</v>
      </c>
    </row>
    <row r="15" spans="1:28" x14ac:dyDescent="0.25">
      <c r="A15" s="139" t="s">
        <v>259</v>
      </c>
      <c r="B15" s="31">
        <v>0.16666666666667032</v>
      </c>
      <c r="C15" s="24">
        <v>0.19333333333333075</v>
      </c>
      <c r="D15" s="24">
        <v>0.24444444444444399</v>
      </c>
      <c r="E15" s="24">
        <v>0.13333333333333353</v>
      </c>
      <c r="F15" s="24">
        <v>1</v>
      </c>
      <c r="G15" s="24">
        <v>1.3877787807814457E-16</v>
      </c>
      <c r="I15" s="37">
        <f t="shared" si="0"/>
        <v>0.11666666666666922</v>
      </c>
      <c r="J15" s="37">
        <f t="shared" si="1"/>
        <v>5.0000000000001092E-2</v>
      </c>
      <c r="K15" s="37">
        <f t="shared" si="2"/>
        <v>3.8666666666666155E-2</v>
      </c>
      <c r="L15" s="37">
        <f t="shared" si="3"/>
        <v>1.9333333333333078E-2</v>
      </c>
      <c r="M15" s="37">
        <f t="shared" si="4"/>
        <v>0.1353333333333315</v>
      </c>
      <c r="N15" s="37">
        <f t="shared" si="5"/>
        <v>0.24444444444444399</v>
      </c>
      <c r="O15" s="37">
        <f t="shared" si="6"/>
        <v>5.3333333333333413E-2</v>
      </c>
      <c r="P15" s="37">
        <f t="shared" si="7"/>
        <v>6.6666666666666763E-2</v>
      </c>
      <c r="Q15" s="37">
        <f t="shared" si="8"/>
        <v>1.3333333333333353E-2</v>
      </c>
      <c r="R15" s="37">
        <f t="shared" si="9"/>
        <v>1</v>
      </c>
      <c r="S15" s="37">
        <f t="shared" si="10"/>
        <v>8.3266726846886741E-17</v>
      </c>
      <c r="T15" s="37">
        <f t="shared" si="11"/>
        <v>5.5511151231257827E-17</v>
      </c>
      <c r="U15" s="9"/>
      <c r="V15" s="37">
        <f t="shared" si="12"/>
        <v>3.5866666666666693E-2</v>
      </c>
      <c r="W15" s="37">
        <f t="shared" si="13"/>
        <v>0.35470000000000085</v>
      </c>
      <c r="X15" s="37">
        <f t="shared" si="14"/>
        <v>5.0000000000001092E-2</v>
      </c>
      <c r="Y15" s="37">
        <f t="shared" si="15"/>
        <v>0.1353333333333315</v>
      </c>
      <c r="Z15" s="37">
        <f t="shared" si="15"/>
        <v>0.24444444444444399</v>
      </c>
      <c r="AA15" s="37">
        <f t="shared" si="16"/>
        <v>5.3333333333333748E-3</v>
      </c>
      <c r="AB15" s="37">
        <f t="shared" si="17"/>
        <v>0.82567777777777762</v>
      </c>
    </row>
    <row r="16" spans="1:28" x14ac:dyDescent="0.25">
      <c r="A16" s="139" t="s">
        <v>260</v>
      </c>
      <c r="B16" s="31">
        <v>0.510000000000005</v>
      </c>
      <c r="C16" s="24">
        <v>0.30666666666666387</v>
      </c>
      <c r="D16" s="24">
        <v>0.28888888888888842</v>
      </c>
      <c r="E16" s="24">
        <v>0.36666666666666681</v>
      </c>
      <c r="F16" s="24">
        <v>1</v>
      </c>
      <c r="G16" s="24">
        <v>1.3877787807814457E-16</v>
      </c>
      <c r="I16" s="37">
        <f t="shared" si="0"/>
        <v>0.35700000000000348</v>
      </c>
      <c r="J16" s="37">
        <f t="shared" si="1"/>
        <v>0.1530000000000015</v>
      </c>
      <c r="K16" s="37">
        <f t="shared" si="2"/>
        <v>6.1333333333332775E-2</v>
      </c>
      <c r="L16" s="37">
        <f t="shared" si="3"/>
        <v>3.0666666666666387E-2</v>
      </c>
      <c r="M16" s="37">
        <f t="shared" si="4"/>
        <v>0.2146666666666647</v>
      </c>
      <c r="N16" s="37">
        <f t="shared" si="5"/>
        <v>0.28888888888888842</v>
      </c>
      <c r="O16" s="37">
        <f t="shared" si="6"/>
        <v>0.14666666666666672</v>
      </c>
      <c r="P16" s="37">
        <f t="shared" si="7"/>
        <v>0.1833333333333334</v>
      </c>
      <c r="Q16" s="37">
        <f t="shared" si="8"/>
        <v>3.6666666666666681E-2</v>
      </c>
      <c r="R16" s="37">
        <f t="shared" si="9"/>
        <v>1</v>
      </c>
      <c r="S16" s="37">
        <f t="shared" si="10"/>
        <v>8.3266726846886741E-17</v>
      </c>
      <c r="T16" s="37">
        <f t="shared" si="11"/>
        <v>5.5511151231257827E-17</v>
      </c>
      <c r="U16" s="9"/>
      <c r="V16" s="37">
        <f t="shared" si="12"/>
        <v>9.4133333333333347E-2</v>
      </c>
      <c r="W16" s="37">
        <f t="shared" si="13"/>
        <v>0.45858333333333451</v>
      </c>
      <c r="X16" s="37">
        <f t="shared" si="14"/>
        <v>0.1530000000000015</v>
      </c>
      <c r="Y16" s="37">
        <f t="shared" si="15"/>
        <v>0.2146666666666647</v>
      </c>
      <c r="Z16" s="37">
        <f t="shared" si="15"/>
        <v>0.28888888888888842</v>
      </c>
      <c r="AA16" s="37">
        <f t="shared" si="16"/>
        <v>1.4666666666666706E-2</v>
      </c>
      <c r="AB16" s="37">
        <f t="shared" si="17"/>
        <v>1.2239388888888889</v>
      </c>
    </row>
    <row r="17" spans="1:28" x14ac:dyDescent="0.25">
      <c r="A17" s="139" t="s">
        <v>261</v>
      </c>
      <c r="B17" s="31">
        <v>1.5</v>
      </c>
      <c r="C17" s="24">
        <v>0.25999999999999729</v>
      </c>
      <c r="D17" s="24">
        <v>0.13333333333333286</v>
      </c>
      <c r="E17" s="24">
        <v>0.60000000000000009</v>
      </c>
      <c r="F17" s="24">
        <v>1</v>
      </c>
      <c r="G17" s="24">
        <v>1.3877787807814457E-16</v>
      </c>
      <c r="I17" s="37">
        <f t="shared" si="0"/>
        <v>1.0499999999999998</v>
      </c>
      <c r="J17" s="37">
        <f t="shared" si="1"/>
        <v>0.44999999999999996</v>
      </c>
      <c r="K17" s="37">
        <f t="shared" si="2"/>
        <v>5.1999999999999463E-2</v>
      </c>
      <c r="L17" s="37">
        <f t="shared" si="3"/>
        <v>2.5999999999999732E-2</v>
      </c>
      <c r="M17" s="37">
        <f t="shared" si="4"/>
        <v>0.18199999999999808</v>
      </c>
      <c r="N17" s="37">
        <f t="shared" si="5"/>
        <v>0.13333333333333286</v>
      </c>
      <c r="O17" s="37">
        <f t="shared" si="6"/>
        <v>0.24000000000000005</v>
      </c>
      <c r="P17" s="37">
        <f t="shared" si="7"/>
        <v>0.30000000000000004</v>
      </c>
      <c r="Q17" s="37">
        <f t="shared" si="8"/>
        <v>6.0000000000000012E-2</v>
      </c>
      <c r="R17" s="37">
        <f t="shared" si="9"/>
        <v>1</v>
      </c>
      <c r="S17" s="37">
        <f t="shared" si="10"/>
        <v>8.3266726846886741E-17</v>
      </c>
      <c r="T17" s="37">
        <f t="shared" si="11"/>
        <v>5.5511151231257827E-17</v>
      </c>
      <c r="U17" s="9"/>
      <c r="V17" s="37">
        <f t="shared" si="12"/>
        <v>0.1492</v>
      </c>
      <c r="W17" s="37">
        <f t="shared" si="13"/>
        <v>0.71769999999999978</v>
      </c>
      <c r="X17" s="37">
        <f t="shared" si="14"/>
        <v>0.44999999999999996</v>
      </c>
      <c r="Y17" s="37">
        <f t="shared" si="15"/>
        <v>0.18199999999999808</v>
      </c>
      <c r="Z17" s="37">
        <f t="shared" si="15"/>
        <v>0.13333333333333286</v>
      </c>
      <c r="AA17" s="37">
        <f t="shared" si="16"/>
        <v>2.4000000000000042E-2</v>
      </c>
      <c r="AB17" s="37">
        <f t="shared" si="17"/>
        <v>1.6562333333333308</v>
      </c>
    </row>
    <row r="18" spans="1:28" x14ac:dyDescent="0.25">
      <c r="A18" s="139" t="s">
        <v>262</v>
      </c>
      <c r="B18" s="31">
        <v>0.68666666666666987</v>
      </c>
      <c r="C18" s="24">
        <v>0.4333333333333303</v>
      </c>
      <c r="D18" s="24">
        <v>0.15555555555555509</v>
      </c>
      <c r="E18" s="24">
        <v>0.43333333333333346</v>
      </c>
      <c r="F18" s="24">
        <v>1</v>
      </c>
      <c r="G18" s="24">
        <v>1.3877787807814457E-16</v>
      </c>
      <c r="I18" s="37">
        <f t="shared" si="0"/>
        <v>0.48066666666666885</v>
      </c>
      <c r="J18" s="37">
        <f t="shared" si="1"/>
        <v>0.20600000000000096</v>
      </c>
      <c r="K18" s="37">
        <f t="shared" si="2"/>
        <v>8.6666666666666059E-2</v>
      </c>
      <c r="L18" s="37">
        <f t="shared" si="3"/>
        <v>4.333333333333303E-2</v>
      </c>
      <c r="M18" s="37">
        <f t="shared" si="4"/>
        <v>0.30333333333333118</v>
      </c>
      <c r="N18" s="37">
        <f t="shared" si="5"/>
        <v>0.15555555555555509</v>
      </c>
      <c r="O18" s="37">
        <f t="shared" si="6"/>
        <v>0.17333333333333339</v>
      </c>
      <c r="P18" s="37">
        <f t="shared" si="7"/>
        <v>0.21666666666666673</v>
      </c>
      <c r="Q18" s="37">
        <f t="shared" si="8"/>
        <v>4.3333333333333349E-2</v>
      </c>
      <c r="R18" s="37">
        <f t="shared" si="9"/>
        <v>1</v>
      </c>
      <c r="S18" s="37">
        <f t="shared" si="10"/>
        <v>8.3266726846886741E-17</v>
      </c>
      <c r="T18" s="37">
        <f t="shared" si="11"/>
        <v>5.5511151231257827E-17</v>
      </c>
      <c r="U18" s="9"/>
      <c r="V18" s="37">
        <f t="shared" si="12"/>
        <v>0.11266666666666666</v>
      </c>
      <c r="W18" s="37">
        <f t="shared" si="13"/>
        <v>0.50940000000000074</v>
      </c>
      <c r="X18" s="37">
        <f t="shared" si="14"/>
        <v>0.20600000000000096</v>
      </c>
      <c r="Y18" s="37">
        <f t="shared" si="15"/>
        <v>0.30333333333333118</v>
      </c>
      <c r="Z18" s="37">
        <f t="shared" si="15"/>
        <v>0.15555555555555509</v>
      </c>
      <c r="AA18" s="37">
        <f t="shared" si="16"/>
        <v>1.7333333333333374E-2</v>
      </c>
      <c r="AB18" s="37">
        <f t="shared" si="17"/>
        <v>1.3042888888888879</v>
      </c>
    </row>
    <row r="19" spans="1:28" x14ac:dyDescent="0.25">
      <c r="A19" s="139" t="s">
        <v>263</v>
      </c>
      <c r="B19" s="31">
        <v>0.543333333333338</v>
      </c>
      <c r="C19" s="24">
        <v>0.43999999999999695</v>
      </c>
      <c r="D19" s="24">
        <v>0.13333333333333286</v>
      </c>
      <c r="E19" s="24">
        <v>0.43333333333333346</v>
      </c>
      <c r="F19" s="24">
        <v>1</v>
      </c>
      <c r="G19" s="24">
        <v>1.3877787807814457E-16</v>
      </c>
      <c r="I19" s="37">
        <f t="shared" si="0"/>
        <v>0.38033333333333658</v>
      </c>
      <c r="J19" s="37">
        <f t="shared" si="1"/>
        <v>0.16300000000000139</v>
      </c>
      <c r="K19" s="37">
        <f t="shared" si="2"/>
        <v>8.7999999999999398E-2</v>
      </c>
      <c r="L19" s="37">
        <f t="shared" si="3"/>
        <v>4.3999999999999699E-2</v>
      </c>
      <c r="M19" s="37">
        <f t="shared" si="4"/>
        <v>0.30799999999999783</v>
      </c>
      <c r="N19" s="37">
        <f t="shared" si="5"/>
        <v>0.13333333333333286</v>
      </c>
      <c r="O19" s="37">
        <f t="shared" si="6"/>
        <v>0.17333333333333339</v>
      </c>
      <c r="P19" s="37">
        <f t="shared" si="7"/>
        <v>0.21666666666666673</v>
      </c>
      <c r="Q19" s="37">
        <f t="shared" si="8"/>
        <v>4.3333333333333349E-2</v>
      </c>
      <c r="R19" s="37">
        <f t="shared" si="9"/>
        <v>1</v>
      </c>
      <c r="S19" s="37">
        <f t="shared" si="10"/>
        <v>8.3266726846886741E-17</v>
      </c>
      <c r="T19" s="37">
        <f t="shared" si="11"/>
        <v>5.5511151231257827E-17</v>
      </c>
      <c r="U19" s="9"/>
      <c r="V19" s="37">
        <f t="shared" si="12"/>
        <v>0.11280000000000001</v>
      </c>
      <c r="W19" s="37">
        <f t="shared" si="13"/>
        <v>0.47441666666666771</v>
      </c>
      <c r="X19" s="37">
        <f t="shared" si="14"/>
        <v>0.16300000000000139</v>
      </c>
      <c r="Y19" s="37">
        <f t="shared" si="15"/>
        <v>0.30799999999999783</v>
      </c>
      <c r="Z19" s="37">
        <f t="shared" si="15"/>
        <v>0.13333333333333286</v>
      </c>
      <c r="AA19" s="37">
        <f t="shared" si="16"/>
        <v>1.7333333333333374E-2</v>
      </c>
      <c r="AB19" s="37">
        <f t="shared" si="17"/>
        <v>1.2088833333333333</v>
      </c>
    </row>
    <row r="20" spans="1:28" x14ac:dyDescent="0.25">
      <c r="A20" s="139" t="s">
        <v>264</v>
      </c>
      <c r="B20" s="31">
        <v>0.5333333333333381</v>
      </c>
      <c r="C20" s="24">
        <v>0.22666666666666402</v>
      </c>
      <c r="D20" s="24">
        <v>0.11111111111111063</v>
      </c>
      <c r="E20" s="24">
        <v>0.40000000000000013</v>
      </c>
      <c r="F20" s="24">
        <v>0.8666666666666667</v>
      </c>
      <c r="G20" s="24">
        <v>1.3877787807814457E-16</v>
      </c>
      <c r="I20" s="37">
        <f t="shared" si="0"/>
        <v>0.37333333333333663</v>
      </c>
      <c r="J20" s="37">
        <f t="shared" si="1"/>
        <v>0.16000000000000142</v>
      </c>
      <c r="K20" s="37">
        <f t="shared" si="2"/>
        <v>4.5333333333332809E-2</v>
      </c>
      <c r="L20" s="37">
        <f t="shared" si="3"/>
        <v>2.2666666666666405E-2</v>
      </c>
      <c r="M20" s="37">
        <f t="shared" si="4"/>
        <v>0.15866666666666479</v>
      </c>
      <c r="N20" s="37">
        <f t="shared" si="5"/>
        <v>0.11111111111111063</v>
      </c>
      <c r="O20" s="37">
        <f t="shared" si="6"/>
        <v>0.16000000000000006</v>
      </c>
      <c r="P20" s="37">
        <f t="shared" si="7"/>
        <v>0.20000000000000007</v>
      </c>
      <c r="Q20" s="37">
        <f t="shared" si="8"/>
        <v>4.0000000000000015E-2</v>
      </c>
      <c r="R20" s="37">
        <f t="shared" si="9"/>
        <v>0.8666666666666667</v>
      </c>
      <c r="S20" s="37">
        <f t="shared" si="10"/>
        <v>8.3266726846886741E-17</v>
      </c>
      <c r="T20" s="37">
        <f t="shared" si="11"/>
        <v>5.5511151231257827E-17</v>
      </c>
      <c r="U20" s="9"/>
      <c r="V20" s="37">
        <f t="shared" si="12"/>
        <v>0.10053333333333334</v>
      </c>
      <c r="W20" s="37">
        <f t="shared" si="13"/>
        <v>0.42520000000000113</v>
      </c>
      <c r="X20" s="37">
        <f t="shared" si="14"/>
        <v>0.16000000000000142</v>
      </c>
      <c r="Y20" s="37">
        <f t="shared" si="15"/>
        <v>0.15866666666666479</v>
      </c>
      <c r="Z20" s="37">
        <f t="shared" si="15"/>
        <v>0.11111111111111063</v>
      </c>
      <c r="AA20" s="37">
        <f t="shared" si="16"/>
        <v>1.6000000000000042E-2</v>
      </c>
      <c r="AB20" s="37">
        <f t="shared" si="17"/>
        <v>0.97151111111111133</v>
      </c>
    </row>
    <row r="21" spans="1:28" x14ac:dyDescent="0.25">
      <c r="A21" s="139" t="s">
        <v>265</v>
      </c>
      <c r="B21" s="31">
        <v>0.5166666666666716</v>
      </c>
      <c r="C21" s="24">
        <v>0.43999999999999695</v>
      </c>
      <c r="D21" s="24">
        <v>0.22222222222222177</v>
      </c>
      <c r="E21" s="24">
        <v>0.36666666666666681</v>
      </c>
      <c r="F21" s="24">
        <v>1</v>
      </c>
      <c r="G21" s="24">
        <v>1.3877787807814457E-16</v>
      </c>
      <c r="I21" s="37">
        <f t="shared" si="0"/>
        <v>0.36166666666667008</v>
      </c>
      <c r="J21" s="37">
        <f t="shared" si="1"/>
        <v>0.15500000000000147</v>
      </c>
      <c r="K21" s="37">
        <f t="shared" si="2"/>
        <v>8.7999999999999398E-2</v>
      </c>
      <c r="L21" s="37">
        <f t="shared" si="3"/>
        <v>4.3999999999999699E-2</v>
      </c>
      <c r="M21" s="37">
        <f t="shared" si="4"/>
        <v>0.30799999999999783</v>
      </c>
      <c r="N21" s="37">
        <f t="shared" si="5"/>
        <v>0.22222222222222177</v>
      </c>
      <c r="O21" s="37">
        <f t="shared" si="6"/>
        <v>0.14666666666666672</v>
      </c>
      <c r="P21" s="37">
        <f t="shared" si="7"/>
        <v>0.1833333333333334</v>
      </c>
      <c r="Q21" s="37">
        <f t="shared" si="8"/>
        <v>3.6666666666666681E-2</v>
      </c>
      <c r="R21" s="37">
        <f t="shared" si="9"/>
        <v>1</v>
      </c>
      <c r="S21" s="37">
        <f t="shared" si="10"/>
        <v>8.3266726846886741E-17</v>
      </c>
      <c r="T21" s="37">
        <f t="shared" si="11"/>
        <v>5.5511151231257827E-17</v>
      </c>
      <c r="U21" s="9"/>
      <c r="V21" s="37">
        <f t="shared" si="12"/>
        <v>9.6799999999999997E-2</v>
      </c>
      <c r="W21" s="37">
        <f t="shared" si="13"/>
        <v>0.46288333333333448</v>
      </c>
      <c r="X21" s="37">
        <f t="shared" si="14"/>
        <v>0.15500000000000147</v>
      </c>
      <c r="Y21" s="37">
        <f t="shared" si="15"/>
        <v>0.30799999999999783</v>
      </c>
      <c r="Z21" s="37">
        <f t="shared" si="15"/>
        <v>0.22222222222222177</v>
      </c>
      <c r="AA21" s="37">
        <f t="shared" si="16"/>
        <v>1.4666666666666706E-2</v>
      </c>
      <c r="AB21" s="37">
        <f t="shared" si="17"/>
        <v>1.2595722222222221</v>
      </c>
    </row>
    <row r="22" spans="1:28" x14ac:dyDescent="0.25">
      <c r="A22" s="139" t="s">
        <v>266</v>
      </c>
      <c r="B22" s="31">
        <v>0.5233333333333382</v>
      </c>
      <c r="C22" s="24">
        <v>0.41999999999999699</v>
      </c>
      <c r="D22" s="24">
        <v>0.24444444444444399</v>
      </c>
      <c r="E22" s="24">
        <v>0.33339999999999997</v>
      </c>
      <c r="F22" s="24">
        <v>0.93333333333333335</v>
      </c>
      <c r="G22" s="24">
        <v>1.3877787807814457E-16</v>
      </c>
      <c r="I22" s="37">
        <f t="shared" si="0"/>
        <v>0.36633333333333673</v>
      </c>
      <c r="J22" s="37">
        <f t="shared" si="1"/>
        <v>0.15700000000000144</v>
      </c>
      <c r="K22" s="37">
        <f t="shared" si="2"/>
        <v>8.3999999999999408E-2</v>
      </c>
      <c r="L22" s="37">
        <f t="shared" si="3"/>
        <v>4.1999999999999704E-2</v>
      </c>
      <c r="M22" s="37">
        <f t="shared" si="4"/>
        <v>0.29399999999999787</v>
      </c>
      <c r="N22" s="37">
        <f t="shared" si="5"/>
        <v>0.24444444444444399</v>
      </c>
      <c r="O22" s="37">
        <f t="shared" si="6"/>
        <v>0.13336000000000001</v>
      </c>
      <c r="P22" s="37">
        <f t="shared" si="7"/>
        <v>0.16669999999999999</v>
      </c>
      <c r="Q22" s="37">
        <f t="shared" si="8"/>
        <v>3.3340000000000002E-2</v>
      </c>
      <c r="R22" s="37">
        <f t="shared" si="9"/>
        <v>0.93333333333333335</v>
      </c>
      <c r="S22" s="37">
        <f t="shared" si="10"/>
        <v>8.3266726846886741E-17</v>
      </c>
      <c r="T22" s="37">
        <f t="shared" si="11"/>
        <v>5.5511151231257827E-17</v>
      </c>
      <c r="U22" s="9"/>
      <c r="V22" s="37">
        <f t="shared" si="12"/>
        <v>8.8415999999999967E-2</v>
      </c>
      <c r="W22" s="37">
        <f t="shared" si="13"/>
        <v>0.44162166666666774</v>
      </c>
      <c r="X22" s="37">
        <f t="shared" si="14"/>
        <v>0.15700000000000144</v>
      </c>
      <c r="Y22" s="37">
        <f t="shared" si="15"/>
        <v>0.29399999999999787</v>
      </c>
      <c r="Z22" s="37">
        <f t="shared" si="15"/>
        <v>0.24444444444444399</v>
      </c>
      <c r="AA22" s="37">
        <f t="shared" si="16"/>
        <v>1.3336000000000034E-2</v>
      </c>
      <c r="AB22" s="37">
        <f t="shared" si="17"/>
        <v>1.2388181111111112</v>
      </c>
    </row>
    <row r="23" spans="1:28" x14ac:dyDescent="0.25">
      <c r="A23" s="139" t="s">
        <v>267</v>
      </c>
      <c r="B23" s="31">
        <v>0.59000000000000419</v>
      </c>
      <c r="C23" s="24">
        <v>0.37999999999999706</v>
      </c>
      <c r="D23" s="24">
        <v>0.31111111111111062</v>
      </c>
      <c r="E23" s="24">
        <v>0.40000000000000013</v>
      </c>
      <c r="F23" s="24">
        <v>1</v>
      </c>
      <c r="G23" s="24">
        <v>1.3877787807814457E-16</v>
      </c>
      <c r="I23" s="37">
        <f t="shared" si="0"/>
        <v>0.41300000000000292</v>
      </c>
      <c r="J23" s="37">
        <f t="shared" si="1"/>
        <v>0.17700000000000124</v>
      </c>
      <c r="K23" s="37">
        <f t="shared" si="2"/>
        <v>7.5999999999999415E-2</v>
      </c>
      <c r="L23" s="37">
        <f t="shared" si="3"/>
        <v>3.7999999999999708E-2</v>
      </c>
      <c r="M23" s="37">
        <f t="shared" si="4"/>
        <v>0.2659999999999979</v>
      </c>
      <c r="N23" s="37">
        <f t="shared" si="5"/>
        <v>0.31111111111111062</v>
      </c>
      <c r="O23" s="37">
        <f t="shared" si="6"/>
        <v>0.16000000000000006</v>
      </c>
      <c r="P23" s="37">
        <f t="shared" si="7"/>
        <v>0.20000000000000007</v>
      </c>
      <c r="Q23" s="37">
        <f t="shared" si="8"/>
        <v>4.0000000000000015E-2</v>
      </c>
      <c r="R23" s="37">
        <f t="shared" si="9"/>
        <v>1</v>
      </c>
      <c r="S23" s="37">
        <f t="shared" si="10"/>
        <v>8.3266726846886741E-17</v>
      </c>
      <c r="T23" s="37">
        <f t="shared" si="11"/>
        <v>5.5511151231257827E-17</v>
      </c>
      <c r="U23" s="9"/>
      <c r="V23" s="37">
        <f t="shared" si="12"/>
        <v>0.1036</v>
      </c>
      <c r="W23" s="37">
        <f t="shared" si="13"/>
        <v>0.48215000000000097</v>
      </c>
      <c r="X23" s="37">
        <f t="shared" si="14"/>
        <v>0.17700000000000124</v>
      </c>
      <c r="Y23" s="37">
        <f t="shared" si="15"/>
        <v>0.2659999999999979</v>
      </c>
      <c r="Z23" s="37">
        <f t="shared" si="15"/>
        <v>0.31111111111111062</v>
      </c>
      <c r="AA23" s="37">
        <f t="shared" si="16"/>
        <v>1.6000000000000042E-2</v>
      </c>
      <c r="AB23" s="37">
        <f t="shared" si="17"/>
        <v>1.3558611111111107</v>
      </c>
    </row>
    <row r="24" spans="1:28" x14ac:dyDescent="0.25">
      <c r="A24" s="139" t="s">
        <v>268</v>
      </c>
      <c r="B24" s="31">
        <v>1.5</v>
      </c>
      <c r="C24" s="24">
        <v>0.29333333333333056</v>
      </c>
      <c r="D24" s="24">
        <v>0.22222222222222177</v>
      </c>
      <c r="E24" s="24">
        <v>1</v>
      </c>
      <c r="F24" s="24">
        <v>1</v>
      </c>
      <c r="G24" s="24">
        <v>1.3877787807814457E-16</v>
      </c>
      <c r="I24" s="37">
        <f t="shared" si="0"/>
        <v>1.0499999999999998</v>
      </c>
      <c r="J24" s="37">
        <f t="shared" si="1"/>
        <v>0.44999999999999996</v>
      </c>
      <c r="K24" s="37">
        <f t="shared" si="2"/>
        <v>5.8666666666666117E-2</v>
      </c>
      <c r="L24" s="37">
        <f t="shared" si="3"/>
        <v>2.9333333333333059E-2</v>
      </c>
      <c r="M24" s="37">
        <f t="shared" si="4"/>
        <v>0.20533333333333137</v>
      </c>
      <c r="N24" s="37">
        <f t="shared" si="5"/>
        <v>0.22222222222222177</v>
      </c>
      <c r="O24" s="37">
        <f t="shared" si="6"/>
        <v>0.4</v>
      </c>
      <c r="P24" s="37">
        <f t="shared" si="7"/>
        <v>0.5</v>
      </c>
      <c r="Q24" s="37">
        <f t="shared" si="8"/>
        <v>0.1</v>
      </c>
      <c r="R24" s="37">
        <f t="shared" si="9"/>
        <v>1</v>
      </c>
      <c r="S24" s="37">
        <f t="shared" si="10"/>
        <v>8.3266726846886741E-17</v>
      </c>
      <c r="T24" s="37">
        <f t="shared" si="11"/>
        <v>5.5511151231257827E-17</v>
      </c>
      <c r="U24" s="9"/>
      <c r="V24" s="37">
        <f t="shared" si="12"/>
        <v>0.24586666666666662</v>
      </c>
      <c r="W24" s="37">
        <f t="shared" si="13"/>
        <v>0.74836666666666662</v>
      </c>
      <c r="X24" s="37">
        <f t="shared" si="14"/>
        <v>0.44999999999999996</v>
      </c>
      <c r="Y24" s="37">
        <f t="shared" si="15"/>
        <v>0.20533333333333137</v>
      </c>
      <c r="Z24" s="37">
        <f t="shared" si="15"/>
        <v>0.22222222222222177</v>
      </c>
      <c r="AA24" s="37">
        <f t="shared" si="16"/>
        <v>4.0000000000000042E-2</v>
      </c>
      <c r="AB24" s="37">
        <f t="shared" si="17"/>
        <v>1.9117888888888865</v>
      </c>
    </row>
    <row r="25" spans="1:28" ht="15.75" thickBot="1" x14ac:dyDescent="0.3">
      <c r="A25" s="140" t="s">
        <v>269</v>
      </c>
      <c r="B25" s="32">
        <v>1.3</v>
      </c>
      <c r="C25" s="27">
        <v>0.55333333333333046</v>
      </c>
      <c r="D25" s="27">
        <v>0.19999999999999954</v>
      </c>
      <c r="E25" s="27">
        <v>0.50000000000000011</v>
      </c>
      <c r="F25" s="27">
        <v>0.93333333333333335</v>
      </c>
      <c r="G25" s="27">
        <v>1.3877787807814457E-16</v>
      </c>
      <c r="I25" s="37">
        <f t="shared" si="0"/>
        <v>0.90999999999999992</v>
      </c>
      <c r="J25" s="37">
        <f t="shared" si="1"/>
        <v>0.39</v>
      </c>
      <c r="K25" s="37">
        <f t="shared" si="2"/>
        <v>0.11066666666666609</v>
      </c>
      <c r="L25" s="37">
        <f t="shared" si="3"/>
        <v>5.5333333333333047E-2</v>
      </c>
      <c r="M25" s="37">
        <f t="shared" si="4"/>
        <v>0.38733333333333131</v>
      </c>
      <c r="N25" s="37">
        <f t="shared" si="5"/>
        <v>0.19999999999999954</v>
      </c>
      <c r="O25" s="37">
        <f t="shared" si="6"/>
        <v>0.20000000000000007</v>
      </c>
      <c r="P25" s="37">
        <f t="shared" si="7"/>
        <v>0.25000000000000006</v>
      </c>
      <c r="Q25" s="37">
        <f t="shared" si="8"/>
        <v>5.0000000000000017E-2</v>
      </c>
      <c r="R25" s="37">
        <f t="shared" si="9"/>
        <v>0.93333333333333335</v>
      </c>
      <c r="S25" s="37">
        <f t="shared" si="10"/>
        <v>8.3266726846886741E-17</v>
      </c>
      <c r="T25" s="37">
        <f t="shared" si="11"/>
        <v>5.5511151231257827E-17</v>
      </c>
      <c r="U25" s="9"/>
      <c r="V25" s="37">
        <f t="shared" si="12"/>
        <v>0.13106666666666666</v>
      </c>
      <c r="W25" s="37">
        <f t="shared" si="13"/>
        <v>0.64706666666666646</v>
      </c>
      <c r="X25" s="37">
        <f t="shared" si="14"/>
        <v>0.39</v>
      </c>
      <c r="Y25" s="37">
        <f t="shared" si="15"/>
        <v>0.38733333333333131</v>
      </c>
      <c r="Z25" s="37">
        <f t="shared" si="15"/>
        <v>0.19999999999999954</v>
      </c>
      <c r="AA25" s="37">
        <f t="shared" si="16"/>
        <v>2.0000000000000042E-2</v>
      </c>
      <c r="AB25" s="37">
        <f t="shared" si="17"/>
        <v>1.7754666666666639</v>
      </c>
    </row>
    <row r="27" spans="1:28" x14ac:dyDescent="0.25">
      <c r="B27" s="138"/>
      <c r="C27" s="138"/>
      <c r="E27" s="138"/>
      <c r="F27" s="138"/>
      <c r="H27" s="138"/>
      <c r="I27" s="138"/>
      <c r="K27" s="138"/>
      <c r="L27" s="138"/>
      <c r="N27" s="138"/>
      <c r="O27" s="138"/>
      <c r="Q27" s="138"/>
      <c r="R27" s="138"/>
      <c r="T27" s="138"/>
      <c r="U27" s="138"/>
      <c r="W27" s="138"/>
      <c r="X27" s="138"/>
      <c r="Z27" s="138"/>
      <c r="AA27" s="138"/>
    </row>
  </sheetData>
  <mergeCells count="1">
    <mergeCell ref="I4:T4"/>
  </mergeCells>
  <conditionalFormatting sqref="AB6:AB25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7"/>
  <sheetViews>
    <sheetView workbookViewId="0">
      <selection activeCell="I2" sqref="I2"/>
    </sheetView>
  </sheetViews>
  <sheetFormatPr baseColWidth="10" defaultRowHeight="15" x14ac:dyDescent="0.25"/>
  <cols>
    <col min="1" max="1" width="17.5703125" style="2" bestFit="1" customWidth="1"/>
    <col min="2" max="2" width="25.7109375" style="2" customWidth="1"/>
    <col min="3" max="3" width="20" style="2" customWidth="1"/>
    <col min="4" max="4" width="20.7109375" style="2" customWidth="1"/>
    <col min="5" max="5" width="20.85546875" style="2" customWidth="1"/>
    <col min="6" max="6" width="21.28515625" style="2" customWidth="1"/>
    <col min="7" max="7" width="23.7109375" style="2" customWidth="1"/>
    <col min="8" max="8" width="21.42578125" style="2" customWidth="1"/>
    <col min="9" max="16384" width="11.42578125" style="2"/>
  </cols>
  <sheetData>
    <row r="1" spans="1:8" x14ac:dyDescent="0.25">
      <c r="A1" s="143" t="s">
        <v>274</v>
      </c>
      <c r="B1" s="2" t="s">
        <v>297</v>
      </c>
    </row>
    <row r="2" spans="1:8" ht="15.75" thickBot="1" x14ac:dyDescent="0.3">
      <c r="A2" s="2">
        <v>1</v>
      </c>
      <c r="B2" s="2">
        <v>2</v>
      </c>
      <c r="C2" s="2">
        <v>3</v>
      </c>
      <c r="D2" s="2">
        <v>4</v>
      </c>
      <c r="E2" s="2">
        <v>5</v>
      </c>
      <c r="F2" s="2">
        <v>6</v>
      </c>
      <c r="G2" s="2">
        <v>7</v>
      </c>
      <c r="H2" s="2">
        <v>8</v>
      </c>
    </row>
    <row r="3" spans="1:8" ht="15.75" thickBot="1" x14ac:dyDescent="0.3">
      <c r="A3" s="149" t="s">
        <v>219</v>
      </c>
      <c r="B3" s="150" t="s">
        <v>307</v>
      </c>
      <c r="C3" s="150" t="s">
        <v>308</v>
      </c>
      <c r="D3" s="150" t="s">
        <v>309</v>
      </c>
      <c r="E3" s="150" t="s">
        <v>310</v>
      </c>
      <c r="F3" s="150" t="s">
        <v>311</v>
      </c>
      <c r="G3" s="150" t="s">
        <v>312</v>
      </c>
      <c r="H3" s="150" t="s">
        <v>313</v>
      </c>
    </row>
    <row r="4" spans="1:8" x14ac:dyDescent="0.25">
      <c r="A4" s="144" t="s">
        <v>27</v>
      </c>
      <c r="B4" s="146">
        <v>0.37</v>
      </c>
      <c r="C4" s="146">
        <v>38</v>
      </c>
      <c r="D4" s="146">
        <v>73</v>
      </c>
      <c r="E4" s="146">
        <v>4</v>
      </c>
      <c r="F4" s="146">
        <v>0</v>
      </c>
      <c r="G4" s="146">
        <v>9</v>
      </c>
      <c r="H4" s="146">
        <v>5</v>
      </c>
    </row>
    <row r="5" spans="1:8" x14ac:dyDescent="0.25">
      <c r="A5" s="144" t="s">
        <v>30</v>
      </c>
      <c r="B5" s="146">
        <v>0.41</v>
      </c>
      <c r="C5" s="146">
        <v>111</v>
      </c>
      <c r="D5" s="146">
        <v>78</v>
      </c>
      <c r="E5" s="146">
        <v>4</v>
      </c>
      <c r="F5" s="146">
        <v>0</v>
      </c>
      <c r="G5" s="146">
        <v>13</v>
      </c>
      <c r="H5" s="146">
        <v>13</v>
      </c>
    </row>
    <row r="6" spans="1:8" x14ac:dyDescent="0.25">
      <c r="A6" s="144" t="s">
        <v>31</v>
      </c>
      <c r="B6" s="146">
        <v>0.44</v>
      </c>
      <c r="C6" s="146">
        <v>77</v>
      </c>
      <c r="D6" s="146">
        <v>73</v>
      </c>
      <c r="E6" s="146">
        <v>27</v>
      </c>
      <c r="F6" s="146">
        <v>0</v>
      </c>
      <c r="G6" s="146">
        <v>27</v>
      </c>
      <c r="H6" s="146">
        <v>5</v>
      </c>
    </row>
    <row r="7" spans="1:8" x14ac:dyDescent="0.25">
      <c r="A7" s="144" t="s">
        <v>32</v>
      </c>
      <c r="B7" s="146">
        <v>0.39</v>
      </c>
      <c r="C7" s="146">
        <v>77</v>
      </c>
      <c r="D7" s="146">
        <v>68</v>
      </c>
      <c r="E7" s="146">
        <v>5</v>
      </c>
      <c r="F7" s="146">
        <v>0</v>
      </c>
      <c r="G7" s="146">
        <v>22</v>
      </c>
      <c r="H7" s="146">
        <v>9</v>
      </c>
    </row>
    <row r="8" spans="1:8" x14ac:dyDescent="0.25">
      <c r="A8" s="144" t="s">
        <v>33</v>
      </c>
      <c r="B8" s="146">
        <v>0.09</v>
      </c>
      <c r="C8" s="146">
        <v>53</v>
      </c>
      <c r="D8" s="146">
        <v>48</v>
      </c>
      <c r="E8" s="146">
        <v>4</v>
      </c>
      <c r="F8" s="146">
        <v>0</v>
      </c>
      <c r="G8" s="146">
        <v>27</v>
      </c>
      <c r="H8" s="146">
        <v>7</v>
      </c>
    </row>
    <row r="9" spans="1:8" x14ac:dyDescent="0.25">
      <c r="A9" s="144" t="s">
        <v>34</v>
      </c>
      <c r="B9" s="146">
        <v>0.49</v>
      </c>
      <c r="C9" s="146">
        <v>155</v>
      </c>
      <c r="D9" s="146">
        <v>93</v>
      </c>
      <c r="E9" s="146">
        <v>10</v>
      </c>
      <c r="F9" s="146">
        <v>0</v>
      </c>
      <c r="G9" s="146">
        <v>29</v>
      </c>
      <c r="H9" s="146">
        <v>10</v>
      </c>
    </row>
    <row r="10" spans="1:8" x14ac:dyDescent="0.25">
      <c r="A10" s="144" t="s">
        <v>35</v>
      </c>
      <c r="B10" s="146">
        <v>0.36</v>
      </c>
      <c r="C10" s="146">
        <v>58</v>
      </c>
      <c r="D10" s="146">
        <v>74</v>
      </c>
      <c r="E10" s="146">
        <v>12</v>
      </c>
      <c r="F10" s="146">
        <v>0</v>
      </c>
      <c r="G10" s="146">
        <v>10</v>
      </c>
      <c r="H10" s="146">
        <v>6</v>
      </c>
    </row>
    <row r="11" spans="1:8" x14ac:dyDescent="0.25">
      <c r="A11" s="144" t="s">
        <v>36</v>
      </c>
      <c r="B11" s="146">
        <v>0.96</v>
      </c>
      <c r="C11" s="146">
        <v>121</v>
      </c>
      <c r="D11" s="146">
        <v>93</v>
      </c>
      <c r="E11" s="146">
        <v>9</v>
      </c>
      <c r="F11" s="146">
        <v>0</v>
      </c>
      <c r="G11" s="146">
        <v>10</v>
      </c>
      <c r="H11" s="146">
        <v>13</v>
      </c>
    </row>
    <row r="12" spans="1:8" x14ac:dyDescent="0.25">
      <c r="A12" s="144" t="s">
        <v>37</v>
      </c>
      <c r="B12" s="146">
        <v>2.52</v>
      </c>
      <c r="C12" s="146">
        <v>50</v>
      </c>
      <c r="D12" s="146">
        <v>53</v>
      </c>
      <c r="E12" s="146">
        <v>3</v>
      </c>
      <c r="F12" s="146">
        <v>0</v>
      </c>
      <c r="G12" s="146">
        <v>12</v>
      </c>
      <c r="H12" s="146">
        <v>5</v>
      </c>
    </row>
    <row r="13" spans="1:8" x14ac:dyDescent="0.25">
      <c r="A13" s="144" t="s">
        <v>38</v>
      </c>
      <c r="B13" s="146">
        <v>1.05</v>
      </c>
      <c r="C13" s="146">
        <v>86</v>
      </c>
      <c r="D13" s="146">
        <v>74</v>
      </c>
      <c r="E13" s="146">
        <v>65</v>
      </c>
      <c r="F13" s="146">
        <v>0</v>
      </c>
      <c r="G13" s="146">
        <v>11</v>
      </c>
      <c r="H13" s="146">
        <v>6</v>
      </c>
    </row>
    <row r="14" spans="1:8" x14ac:dyDescent="0.25">
      <c r="A14" s="144" t="s">
        <v>39</v>
      </c>
      <c r="B14" s="146">
        <v>0.56999999999999995</v>
      </c>
      <c r="C14" s="146">
        <v>87</v>
      </c>
      <c r="D14" s="146">
        <v>62</v>
      </c>
      <c r="E14" s="146">
        <v>80</v>
      </c>
      <c r="F14" s="146">
        <v>0</v>
      </c>
      <c r="G14" s="146">
        <v>21</v>
      </c>
      <c r="H14" s="146">
        <v>7</v>
      </c>
    </row>
    <row r="15" spans="1:8" x14ac:dyDescent="0.25">
      <c r="A15" s="144" t="s">
        <v>40</v>
      </c>
      <c r="B15" s="146">
        <v>0.15</v>
      </c>
      <c r="C15" s="146">
        <v>281</v>
      </c>
      <c r="D15" s="146">
        <v>85</v>
      </c>
      <c r="E15" s="146">
        <v>2</v>
      </c>
      <c r="F15" s="146">
        <v>0</v>
      </c>
      <c r="G15" s="146">
        <v>11</v>
      </c>
      <c r="H15" s="146">
        <v>19</v>
      </c>
    </row>
    <row r="16" spans="1:8" x14ac:dyDescent="0.25">
      <c r="A16" s="144" t="s">
        <v>41</v>
      </c>
      <c r="B16" s="146">
        <v>0.4</v>
      </c>
      <c r="C16" s="146">
        <v>103</v>
      </c>
      <c r="D16" s="146">
        <v>312</v>
      </c>
      <c r="E16" s="146">
        <v>10</v>
      </c>
      <c r="F16" s="146">
        <v>1</v>
      </c>
      <c r="G16" s="146">
        <v>16</v>
      </c>
      <c r="H16" s="146">
        <v>10</v>
      </c>
    </row>
    <row r="17" spans="1:8" x14ac:dyDescent="0.25">
      <c r="A17" s="144" t="s">
        <v>42</v>
      </c>
      <c r="B17" s="146">
        <v>0.21</v>
      </c>
      <c r="C17" s="146">
        <v>42</v>
      </c>
      <c r="D17" s="146">
        <v>62</v>
      </c>
      <c r="E17" s="146">
        <v>3</v>
      </c>
      <c r="F17" s="146">
        <v>0</v>
      </c>
      <c r="G17" s="146">
        <v>6</v>
      </c>
      <c r="H17" s="146">
        <v>3</v>
      </c>
    </row>
    <row r="18" spans="1:8" x14ac:dyDescent="0.25">
      <c r="A18" s="144" t="s">
        <v>43</v>
      </c>
      <c r="B18" s="146">
        <v>7.0000000000000007E-2</v>
      </c>
      <c r="C18" s="146">
        <v>82</v>
      </c>
      <c r="D18" s="146">
        <v>200</v>
      </c>
      <c r="E18" s="146">
        <v>28</v>
      </c>
      <c r="F18" s="146">
        <v>1</v>
      </c>
      <c r="G18" s="146">
        <v>61</v>
      </c>
      <c r="H18" s="146">
        <v>6</v>
      </c>
    </row>
    <row r="19" spans="1:8" x14ac:dyDescent="0.25">
      <c r="A19" s="144" t="s">
        <v>44</v>
      </c>
      <c r="B19" s="146">
        <v>0.85</v>
      </c>
      <c r="C19" s="146">
        <v>16</v>
      </c>
      <c r="D19" s="146">
        <v>22</v>
      </c>
      <c r="E19" s="146">
        <v>3</v>
      </c>
      <c r="F19" s="146">
        <v>0</v>
      </c>
      <c r="G19" s="146">
        <v>8</v>
      </c>
      <c r="H19" s="146">
        <v>2</v>
      </c>
    </row>
    <row r="20" spans="1:8" x14ac:dyDescent="0.25">
      <c r="A20" s="144" t="s">
        <v>45</v>
      </c>
      <c r="B20" s="146">
        <v>0.41</v>
      </c>
      <c r="C20" s="146">
        <v>103</v>
      </c>
      <c r="D20" s="146">
        <v>117</v>
      </c>
      <c r="E20" s="146">
        <v>8</v>
      </c>
      <c r="F20" s="146">
        <v>0</v>
      </c>
      <c r="G20" s="146">
        <v>49</v>
      </c>
      <c r="H20" s="146">
        <v>11</v>
      </c>
    </row>
    <row r="21" spans="1:8" x14ac:dyDescent="0.25">
      <c r="A21" s="144" t="s">
        <v>46</v>
      </c>
      <c r="B21" s="146">
        <v>0.27</v>
      </c>
      <c r="C21" s="146">
        <v>385</v>
      </c>
      <c r="D21" s="146">
        <v>94</v>
      </c>
      <c r="E21" s="146">
        <v>8</v>
      </c>
      <c r="F21" s="146">
        <v>0</v>
      </c>
      <c r="G21" s="146">
        <v>53</v>
      </c>
      <c r="H21" s="146">
        <v>23</v>
      </c>
    </row>
    <row r="22" spans="1:8" x14ac:dyDescent="0.25">
      <c r="A22" s="144" t="s">
        <v>47</v>
      </c>
      <c r="B22" s="146">
        <v>0.72</v>
      </c>
      <c r="C22" s="146">
        <v>41</v>
      </c>
      <c r="D22" s="146">
        <v>98</v>
      </c>
      <c r="E22" s="146">
        <v>5</v>
      </c>
      <c r="F22" s="146">
        <v>0</v>
      </c>
      <c r="G22" s="146">
        <v>11</v>
      </c>
      <c r="H22" s="146">
        <v>2</v>
      </c>
    </row>
    <row r="23" spans="1:8" x14ac:dyDescent="0.25">
      <c r="A23" s="144" t="s">
        <v>48</v>
      </c>
      <c r="B23" s="146">
        <v>0.59</v>
      </c>
      <c r="C23" s="146">
        <v>106</v>
      </c>
      <c r="D23" s="146">
        <v>109</v>
      </c>
      <c r="E23" s="146">
        <v>13</v>
      </c>
      <c r="F23" s="146">
        <v>0</v>
      </c>
      <c r="G23" s="146">
        <v>15</v>
      </c>
      <c r="H23" s="146">
        <v>11</v>
      </c>
    </row>
    <row r="24" spans="1:8" x14ac:dyDescent="0.25">
      <c r="A24" s="144" t="s">
        <v>49</v>
      </c>
      <c r="B24" s="146">
        <v>0.53</v>
      </c>
      <c r="C24" s="146">
        <v>478</v>
      </c>
      <c r="D24" s="146">
        <v>67</v>
      </c>
      <c r="E24" s="146">
        <v>14</v>
      </c>
      <c r="F24" s="146">
        <v>0</v>
      </c>
      <c r="G24" s="146">
        <v>13</v>
      </c>
      <c r="H24" s="146">
        <v>38</v>
      </c>
    </row>
    <row r="25" spans="1:8" x14ac:dyDescent="0.25">
      <c r="A25" s="144" t="s">
        <v>50</v>
      </c>
      <c r="B25" s="146">
        <v>0.4</v>
      </c>
      <c r="C25" s="146">
        <v>37</v>
      </c>
      <c r="D25" s="146">
        <v>48</v>
      </c>
      <c r="E25" s="146">
        <v>4</v>
      </c>
      <c r="F25" s="146">
        <v>0</v>
      </c>
      <c r="G25" s="146">
        <v>51</v>
      </c>
      <c r="H25" s="146">
        <v>3</v>
      </c>
    </row>
    <row r="26" spans="1:8" x14ac:dyDescent="0.25">
      <c r="A26" s="144" t="s">
        <v>51</v>
      </c>
      <c r="B26" s="146">
        <v>0.55000000000000004</v>
      </c>
      <c r="C26" s="146">
        <v>60</v>
      </c>
      <c r="D26" s="146">
        <v>63</v>
      </c>
      <c r="E26" s="146">
        <v>11</v>
      </c>
      <c r="F26" s="146">
        <v>0</v>
      </c>
      <c r="G26" s="146">
        <v>55</v>
      </c>
      <c r="H26" s="146">
        <v>6</v>
      </c>
    </row>
    <row r="27" spans="1:8" x14ac:dyDescent="0.25">
      <c r="A27" s="144" t="s">
        <v>52</v>
      </c>
      <c r="B27" s="146">
        <v>0.54</v>
      </c>
      <c r="C27" s="146">
        <v>104</v>
      </c>
      <c r="D27" s="146">
        <v>75</v>
      </c>
      <c r="E27" s="146">
        <v>13</v>
      </c>
      <c r="F27" s="146">
        <v>0</v>
      </c>
      <c r="G27" s="146">
        <v>16</v>
      </c>
      <c r="H27" s="146">
        <v>10</v>
      </c>
    </row>
    <row r="28" spans="1:8" x14ac:dyDescent="0.25">
      <c r="A28" s="144" t="s">
        <v>53</v>
      </c>
      <c r="B28" s="146">
        <v>0.62</v>
      </c>
      <c r="C28" s="146">
        <v>106</v>
      </c>
      <c r="D28" s="146">
        <v>70</v>
      </c>
      <c r="E28" s="146">
        <v>88</v>
      </c>
      <c r="F28" s="146">
        <v>0</v>
      </c>
      <c r="G28" s="146">
        <v>14</v>
      </c>
      <c r="H28" s="146">
        <v>9</v>
      </c>
    </row>
    <row r="29" spans="1:8" x14ac:dyDescent="0.25">
      <c r="A29" s="144" t="s">
        <v>54</v>
      </c>
      <c r="B29" s="146">
        <v>0.28000000000000003</v>
      </c>
      <c r="C29" s="146">
        <v>31</v>
      </c>
      <c r="D29" s="146">
        <v>50</v>
      </c>
      <c r="E29" s="146">
        <v>6</v>
      </c>
      <c r="F29" s="146">
        <v>0</v>
      </c>
      <c r="G29" s="146">
        <v>17</v>
      </c>
      <c r="H29" s="146">
        <v>3</v>
      </c>
    </row>
    <row r="30" spans="1:8" x14ac:dyDescent="0.25">
      <c r="A30" s="144" t="s">
        <v>55</v>
      </c>
      <c r="B30" s="146">
        <v>0.39</v>
      </c>
      <c r="C30" s="146">
        <v>81</v>
      </c>
      <c r="D30" s="146">
        <v>115</v>
      </c>
      <c r="E30" s="146">
        <v>16</v>
      </c>
      <c r="F30" s="146">
        <v>0</v>
      </c>
      <c r="G30" s="146">
        <v>41</v>
      </c>
      <c r="H30" s="146">
        <v>7</v>
      </c>
    </row>
    <row r="31" spans="1:8" x14ac:dyDescent="0.25">
      <c r="A31" s="144" t="s">
        <v>56</v>
      </c>
      <c r="B31" s="146">
        <v>1.53</v>
      </c>
      <c r="C31" s="146">
        <v>146</v>
      </c>
      <c r="D31" s="146">
        <v>74</v>
      </c>
      <c r="E31" s="146">
        <v>3</v>
      </c>
      <c r="F31" s="146">
        <v>0</v>
      </c>
      <c r="G31" s="146">
        <v>16</v>
      </c>
      <c r="H31" s="146">
        <v>18</v>
      </c>
    </row>
    <row r="32" spans="1:8" x14ac:dyDescent="0.25">
      <c r="A32" s="144" t="s">
        <v>57</v>
      </c>
      <c r="B32" s="146">
        <v>0.45</v>
      </c>
      <c r="C32" s="146">
        <v>244</v>
      </c>
      <c r="D32" s="146">
        <v>54</v>
      </c>
      <c r="E32" s="146">
        <v>2</v>
      </c>
      <c r="F32" s="146">
        <v>0</v>
      </c>
      <c r="G32" s="146">
        <v>21</v>
      </c>
      <c r="H32" s="146">
        <v>15</v>
      </c>
    </row>
    <row r="33" spans="1:8" x14ac:dyDescent="0.25">
      <c r="A33" s="144" t="s">
        <v>58</v>
      </c>
      <c r="B33" s="146">
        <v>0.38</v>
      </c>
      <c r="C33" s="146">
        <v>83</v>
      </c>
      <c r="D33" s="146">
        <v>113</v>
      </c>
      <c r="E33" s="146">
        <v>4</v>
      </c>
      <c r="F33" s="146">
        <v>1</v>
      </c>
      <c r="G33" s="146">
        <v>24</v>
      </c>
      <c r="H33" s="146">
        <v>9</v>
      </c>
    </row>
    <row r="34" spans="1:8" x14ac:dyDescent="0.25">
      <c r="A34" s="144" t="s">
        <v>59</v>
      </c>
      <c r="B34" s="146">
        <v>0.23</v>
      </c>
      <c r="C34" s="146">
        <v>410</v>
      </c>
      <c r="D34" s="146">
        <v>61</v>
      </c>
      <c r="E34" s="146">
        <v>4</v>
      </c>
      <c r="F34" s="146">
        <v>0</v>
      </c>
      <c r="G34" s="146">
        <v>38</v>
      </c>
      <c r="H34" s="146">
        <v>24</v>
      </c>
    </row>
    <row r="35" spans="1:8" x14ac:dyDescent="0.25">
      <c r="A35" s="144" t="s">
        <v>60</v>
      </c>
      <c r="B35" s="146">
        <v>0.8</v>
      </c>
      <c r="C35" s="146">
        <v>211</v>
      </c>
      <c r="D35" s="146">
        <v>93</v>
      </c>
      <c r="E35" s="146">
        <v>8</v>
      </c>
      <c r="F35" s="146">
        <v>1</v>
      </c>
      <c r="G35" s="146">
        <v>22</v>
      </c>
      <c r="H35" s="146">
        <v>11</v>
      </c>
    </row>
    <row r="36" spans="1:8" x14ac:dyDescent="0.25">
      <c r="A36" s="144" t="s">
        <v>61</v>
      </c>
      <c r="B36" s="146">
        <v>0.14000000000000001</v>
      </c>
      <c r="C36" s="146">
        <v>85</v>
      </c>
      <c r="D36" s="146">
        <v>112</v>
      </c>
      <c r="E36" s="146">
        <v>21</v>
      </c>
      <c r="F36" s="146">
        <v>0</v>
      </c>
      <c r="G36" s="146">
        <v>20</v>
      </c>
      <c r="H36" s="146">
        <v>10</v>
      </c>
    </row>
    <row r="37" spans="1:8" x14ac:dyDescent="0.25">
      <c r="A37" s="144" t="s">
        <v>62</v>
      </c>
      <c r="B37" s="146">
        <v>0.25</v>
      </c>
      <c r="C37" s="146">
        <v>73</v>
      </c>
      <c r="D37" s="146">
        <v>84</v>
      </c>
      <c r="E37" s="146">
        <v>2</v>
      </c>
      <c r="F37" s="146">
        <v>0</v>
      </c>
      <c r="G37" s="146">
        <v>9</v>
      </c>
      <c r="H37" s="146">
        <v>6</v>
      </c>
    </row>
    <row r="38" spans="1:8" x14ac:dyDescent="0.25">
      <c r="A38" s="144" t="s">
        <v>63</v>
      </c>
      <c r="B38" s="146">
        <v>0.21</v>
      </c>
      <c r="C38" s="146">
        <v>312</v>
      </c>
      <c r="D38" s="146">
        <v>68</v>
      </c>
      <c r="E38" s="146">
        <v>2</v>
      </c>
      <c r="F38" s="146">
        <v>0</v>
      </c>
      <c r="G38" s="146">
        <v>6</v>
      </c>
      <c r="H38" s="146">
        <v>19</v>
      </c>
    </row>
    <row r="39" spans="1:8" x14ac:dyDescent="0.25">
      <c r="A39" s="144" t="s">
        <v>64</v>
      </c>
      <c r="B39" s="146">
        <v>0.3</v>
      </c>
      <c r="C39" s="146">
        <v>439</v>
      </c>
      <c r="D39" s="146">
        <v>110</v>
      </c>
      <c r="E39" s="146">
        <v>37</v>
      </c>
      <c r="F39" s="146">
        <v>0</v>
      </c>
      <c r="G39" s="146">
        <v>33</v>
      </c>
      <c r="H39" s="146">
        <v>36</v>
      </c>
    </row>
    <row r="40" spans="1:8" x14ac:dyDescent="0.25">
      <c r="A40" s="144" t="s">
        <v>65</v>
      </c>
      <c r="B40" s="146">
        <v>0.41</v>
      </c>
      <c r="C40" s="146">
        <v>94</v>
      </c>
      <c r="D40" s="146">
        <v>160</v>
      </c>
      <c r="E40" s="146">
        <v>4</v>
      </c>
      <c r="F40" s="146">
        <v>1</v>
      </c>
      <c r="G40" s="146">
        <v>10</v>
      </c>
      <c r="H40" s="146">
        <v>12</v>
      </c>
    </row>
    <row r="41" spans="1:8" x14ac:dyDescent="0.25">
      <c r="A41" s="144" t="s">
        <v>66</v>
      </c>
      <c r="B41" s="146">
        <v>0.42</v>
      </c>
      <c r="C41" s="146">
        <v>1515</v>
      </c>
      <c r="D41" s="146">
        <v>257</v>
      </c>
      <c r="E41" s="146">
        <v>16</v>
      </c>
      <c r="F41" s="146">
        <v>1</v>
      </c>
      <c r="G41" s="146">
        <v>107</v>
      </c>
      <c r="H41" s="146">
        <v>66</v>
      </c>
    </row>
    <row r="42" spans="1:8" x14ac:dyDescent="0.25">
      <c r="A42" s="144" t="s">
        <v>67</v>
      </c>
      <c r="B42" s="146">
        <v>0.39</v>
      </c>
      <c r="C42" s="146">
        <v>418.7</v>
      </c>
      <c r="D42" s="146">
        <v>221</v>
      </c>
      <c r="E42" s="146">
        <v>164</v>
      </c>
      <c r="F42" s="146">
        <v>2</v>
      </c>
      <c r="G42" s="146">
        <v>21</v>
      </c>
      <c r="H42" s="146">
        <v>43.4</v>
      </c>
    </row>
    <row r="43" spans="1:8" x14ac:dyDescent="0.25">
      <c r="A43" s="144" t="s">
        <v>68</v>
      </c>
      <c r="B43" s="146">
        <v>0.5</v>
      </c>
      <c r="C43" s="146">
        <v>930</v>
      </c>
      <c r="D43" s="146">
        <v>177</v>
      </c>
      <c r="E43" s="146">
        <v>8</v>
      </c>
      <c r="F43" s="146">
        <v>0</v>
      </c>
      <c r="G43" s="146">
        <v>20</v>
      </c>
      <c r="H43" s="146">
        <v>64</v>
      </c>
    </row>
    <row r="44" spans="1:8" x14ac:dyDescent="0.25">
      <c r="A44" s="144" t="s">
        <v>69</v>
      </c>
      <c r="B44" s="146">
        <v>0.78</v>
      </c>
      <c r="C44" s="146">
        <v>176</v>
      </c>
      <c r="D44" s="146">
        <v>252</v>
      </c>
      <c r="E44" s="146">
        <v>20</v>
      </c>
      <c r="F44" s="146">
        <v>2</v>
      </c>
      <c r="G44" s="146">
        <v>15</v>
      </c>
      <c r="H44" s="146">
        <v>18</v>
      </c>
    </row>
    <row r="45" spans="1:8" x14ac:dyDescent="0.25">
      <c r="A45" s="144" t="s">
        <v>70</v>
      </c>
      <c r="B45" s="146">
        <v>0.32</v>
      </c>
      <c r="C45" s="146">
        <v>258</v>
      </c>
      <c r="D45" s="146">
        <v>182</v>
      </c>
      <c r="E45" s="146">
        <v>14</v>
      </c>
      <c r="F45" s="146">
        <v>1</v>
      </c>
      <c r="G45" s="146">
        <v>28</v>
      </c>
      <c r="H45" s="146">
        <v>23</v>
      </c>
    </row>
    <row r="46" spans="1:8" x14ac:dyDescent="0.25">
      <c r="A46" s="144" t="s">
        <v>71</v>
      </c>
      <c r="B46" s="146">
        <v>0.36</v>
      </c>
      <c r="C46" s="146">
        <v>123</v>
      </c>
      <c r="D46" s="146">
        <v>180</v>
      </c>
      <c r="E46" s="146">
        <v>9</v>
      </c>
      <c r="F46" s="146">
        <v>1</v>
      </c>
      <c r="G46" s="146">
        <v>14</v>
      </c>
      <c r="H46" s="146">
        <v>12</v>
      </c>
    </row>
    <row r="47" spans="1:8" x14ac:dyDescent="0.25">
      <c r="A47" s="144" t="s">
        <v>72</v>
      </c>
      <c r="B47" s="146">
        <v>0.34</v>
      </c>
      <c r="C47" s="146">
        <v>158</v>
      </c>
      <c r="D47" s="146">
        <v>157</v>
      </c>
      <c r="E47" s="146">
        <v>16</v>
      </c>
      <c r="F47" s="146">
        <v>1</v>
      </c>
      <c r="G47" s="146">
        <v>17</v>
      </c>
      <c r="H47" s="146">
        <v>15</v>
      </c>
    </row>
    <row r="48" spans="1:8" x14ac:dyDescent="0.25">
      <c r="A48" s="144" t="s">
        <v>73</v>
      </c>
      <c r="B48" s="146">
        <v>0.48</v>
      </c>
      <c r="C48" s="146">
        <v>563</v>
      </c>
      <c r="D48" s="146">
        <v>124</v>
      </c>
      <c r="E48" s="146">
        <v>108</v>
      </c>
      <c r="F48" s="146">
        <v>1</v>
      </c>
      <c r="G48" s="146">
        <v>21</v>
      </c>
      <c r="H48" s="146">
        <v>32</v>
      </c>
    </row>
    <row r="49" spans="1:8" x14ac:dyDescent="0.25">
      <c r="A49" s="144" t="s">
        <v>74</v>
      </c>
      <c r="B49" s="146">
        <v>0.38</v>
      </c>
      <c r="C49" s="146">
        <v>103</v>
      </c>
      <c r="D49" s="146">
        <v>107</v>
      </c>
      <c r="E49" s="146">
        <v>3</v>
      </c>
      <c r="F49" s="146">
        <v>1</v>
      </c>
      <c r="G49" s="146">
        <v>6</v>
      </c>
      <c r="H49" s="146">
        <v>11</v>
      </c>
    </row>
    <row r="50" spans="1:8" x14ac:dyDescent="0.25">
      <c r="A50" s="144" t="s">
        <v>75</v>
      </c>
      <c r="B50" s="146">
        <v>0.86</v>
      </c>
      <c r="C50" s="146">
        <v>736</v>
      </c>
      <c r="D50" s="146">
        <v>163</v>
      </c>
      <c r="E50" s="146">
        <v>22</v>
      </c>
      <c r="F50" s="146">
        <v>1</v>
      </c>
      <c r="G50" s="146">
        <v>12</v>
      </c>
      <c r="H50" s="146">
        <v>46</v>
      </c>
    </row>
    <row r="51" spans="1:8" x14ac:dyDescent="0.25">
      <c r="A51" s="144" t="s">
        <v>76</v>
      </c>
      <c r="B51" s="146">
        <v>0.71</v>
      </c>
      <c r="C51" s="146">
        <v>470</v>
      </c>
      <c r="D51" s="146">
        <v>135</v>
      </c>
      <c r="E51" s="146">
        <v>44</v>
      </c>
      <c r="F51" s="146">
        <v>0</v>
      </c>
      <c r="G51" s="146">
        <v>34</v>
      </c>
      <c r="H51" s="146">
        <v>27</v>
      </c>
    </row>
    <row r="52" spans="1:8" x14ac:dyDescent="0.25">
      <c r="A52" s="144" t="s">
        <v>77</v>
      </c>
      <c r="B52" s="146">
        <v>0.65</v>
      </c>
      <c r="C52" s="146">
        <v>553</v>
      </c>
      <c r="D52" s="146">
        <v>132</v>
      </c>
      <c r="E52" s="146">
        <v>6</v>
      </c>
      <c r="F52" s="146">
        <v>1</v>
      </c>
      <c r="G52" s="146">
        <v>9</v>
      </c>
      <c r="H52" s="146">
        <v>29</v>
      </c>
    </row>
    <row r="53" spans="1:8" x14ac:dyDescent="0.25">
      <c r="A53" s="144" t="s">
        <v>78</v>
      </c>
      <c r="B53" s="146">
        <v>0.83</v>
      </c>
      <c r="C53" s="146">
        <v>348</v>
      </c>
      <c r="D53" s="146">
        <v>163</v>
      </c>
      <c r="E53" s="146">
        <v>8</v>
      </c>
      <c r="F53" s="146">
        <v>1</v>
      </c>
      <c r="G53" s="146">
        <v>22</v>
      </c>
      <c r="H53" s="146">
        <v>29</v>
      </c>
    </row>
    <row r="54" spans="1:8" x14ac:dyDescent="0.25">
      <c r="A54" s="144" t="s">
        <v>79</v>
      </c>
      <c r="B54" s="146">
        <v>0.5</v>
      </c>
      <c r="C54" s="146">
        <v>203</v>
      </c>
      <c r="D54" s="146">
        <v>110</v>
      </c>
      <c r="E54" s="146">
        <v>15</v>
      </c>
      <c r="F54" s="146">
        <v>1</v>
      </c>
      <c r="G54" s="146">
        <v>15</v>
      </c>
      <c r="H54" s="146">
        <v>14</v>
      </c>
    </row>
    <row r="55" spans="1:8" x14ac:dyDescent="0.25">
      <c r="A55" s="144" t="s">
        <v>80</v>
      </c>
      <c r="B55" s="146">
        <v>0.36</v>
      </c>
      <c r="C55" s="146">
        <v>189</v>
      </c>
      <c r="D55" s="146">
        <v>381</v>
      </c>
      <c r="E55" s="146">
        <v>11</v>
      </c>
      <c r="F55" s="146">
        <v>2</v>
      </c>
      <c r="G55" s="146">
        <v>17</v>
      </c>
      <c r="H55" s="146">
        <v>10</v>
      </c>
    </row>
    <row r="56" spans="1:8" x14ac:dyDescent="0.25">
      <c r="A56" s="144" t="s">
        <v>81</v>
      </c>
      <c r="B56" s="146">
        <v>0.75</v>
      </c>
      <c r="C56" s="146">
        <v>298</v>
      </c>
      <c r="D56" s="146">
        <v>138</v>
      </c>
      <c r="E56" s="146">
        <v>84</v>
      </c>
      <c r="F56" s="146">
        <v>0</v>
      </c>
      <c r="G56" s="146">
        <v>15</v>
      </c>
      <c r="H56" s="146">
        <v>20</v>
      </c>
    </row>
    <row r="57" spans="1:8" x14ac:dyDescent="0.25">
      <c r="A57" s="144" t="s">
        <v>82</v>
      </c>
      <c r="B57" s="146">
        <v>0.56000000000000005</v>
      </c>
      <c r="C57" s="146">
        <v>113</v>
      </c>
      <c r="D57" s="146">
        <v>197</v>
      </c>
      <c r="E57" s="146">
        <v>5</v>
      </c>
      <c r="F57" s="146">
        <v>1</v>
      </c>
      <c r="G57" s="146">
        <v>10</v>
      </c>
      <c r="H57" s="146">
        <v>13</v>
      </c>
    </row>
    <row r="58" spans="1:8" x14ac:dyDescent="0.25">
      <c r="A58" s="144" t="s">
        <v>83</v>
      </c>
      <c r="B58" s="146">
        <v>0.77</v>
      </c>
      <c r="C58" s="146">
        <v>250</v>
      </c>
      <c r="D58" s="146">
        <v>245</v>
      </c>
      <c r="E58" s="146">
        <v>13</v>
      </c>
      <c r="F58" s="146">
        <v>1</v>
      </c>
      <c r="G58" s="146">
        <v>11</v>
      </c>
      <c r="H58" s="146">
        <v>21</v>
      </c>
    </row>
    <row r="59" spans="1:8" x14ac:dyDescent="0.25">
      <c r="A59" s="144" t="s">
        <v>84</v>
      </c>
      <c r="B59" s="146">
        <v>0.32</v>
      </c>
      <c r="C59" s="146">
        <v>161</v>
      </c>
      <c r="D59" s="146">
        <v>161</v>
      </c>
      <c r="E59" s="146">
        <v>4</v>
      </c>
      <c r="F59" s="146">
        <v>1</v>
      </c>
      <c r="G59" s="146">
        <v>16</v>
      </c>
      <c r="H59" s="146">
        <v>14</v>
      </c>
    </row>
    <row r="60" spans="1:8" x14ac:dyDescent="0.25">
      <c r="A60" s="144" t="s">
        <v>85</v>
      </c>
      <c r="B60" s="146">
        <v>0.5</v>
      </c>
      <c r="C60" s="146">
        <v>179</v>
      </c>
      <c r="D60" s="146">
        <v>165</v>
      </c>
      <c r="E60" s="146">
        <v>8</v>
      </c>
      <c r="F60" s="146">
        <v>1</v>
      </c>
      <c r="G60" s="146">
        <v>9</v>
      </c>
      <c r="H60" s="146">
        <v>19</v>
      </c>
    </row>
    <row r="61" spans="1:8" x14ac:dyDescent="0.25">
      <c r="A61" s="144" t="s">
        <v>86</v>
      </c>
      <c r="B61" s="146">
        <v>2.58</v>
      </c>
      <c r="C61" s="146">
        <v>221</v>
      </c>
      <c r="D61" s="146">
        <v>270</v>
      </c>
      <c r="E61" s="146">
        <v>16</v>
      </c>
      <c r="F61" s="146">
        <v>2</v>
      </c>
      <c r="G61" s="146">
        <v>11</v>
      </c>
      <c r="H61" s="146">
        <v>16</v>
      </c>
    </row>
    <row r="62" spans="1:8" x14ac:dyDescent="0.25">
      <c r="A62" s="144" t="s">
        <v>87</v>
      </c>
      <c r="B62" s="146">
        <v>0.99</v>
      </c>
      <c r="C62" s="146">
        <v>207</v>
      </c>
      <c r="D62" s="146">
        <v>216</v>
      </c>
      <c r="E62" s="146">
        <v>6</v>
      </c>
      <c r="F62" s="146">
        <v>2</v>
      </c>
      <c r="G62" s="146">
        <v>10</v>
      </c>
      <c r="H62" s="146">
        <v>16</v>
      </c>
    </row>
    <row r="63" spans="1:8" x14ac:dyDescent="0.25">
      <c r="A63" s="144" t="s">
        <v>88</v>
      </c>
      <c r="B63" s="146">
        <v>0.36</v>
      </c>
      <c r="C63" s="146">
        <v>181</v>
      </c>
      <c r="D63" s="146">
        <v>146</v>
      </c>
      <c r="E63" s="146">
        <v>6</v>
      </c>
      <c r="F63" s="146">
        <v>1</v>
      </c>
      <c r="G63" s="146">
        <v>11</v>
      </c>
      <c r="H63" s="146">
        <v>12</v>
      </c>
    </row>
    <row r="64" spans="1:8" x14ac:dyDescent="0.25">
      <c r="A64" s="144" t="s">
        <v>89</v>
      </c>
      <c r="B64" s="146">
        <v>0.26</v>
      </c>
      <c r="C64" s="146">
        <v>177</v>
      </c>
      <c r="D64" s="146">
        <v>115</v>
      </c>
      <c r="E64" s="146">
        <v>22</v>
      </c>
      <c r="F64" s="146">
        <v>0</v>
      </c>
      <c r="G64" s="146">
        <v>10</v>
      </c>
      <c r="H64" s="146">
        <v>14</v>
      </c>
    </row>
    <row r="65" spans="1:8" x14ac:dyDescent="0.25">
      <c r="A65" s="144" t="s">
        <v>90</v>
      </c>
      <c r="B65" s="146">
        <v>0.35</v>
      </c>
      <c r="C65" s="146">
        <v>265</v>
      </c>
      <c r="D65" s="146">
        <v>454</v>
      </c>
      <c r="E65" s="146">
        <v>16</v>
      </c>
      <c r="F65" s="146">
        <v>2</v>
      </c>
      <c r="G65" s="146">
        <v>17</v>
      </c>
      <c r="H65" s="146">
        <v>17</v>
      </c>
    </row>
    <row r="66" spans="1:8" x14ac:dyDescent="0.25">
      <c r="A66" s="144" t="s">
        <v>91</v>
      </c>
      <c r="B66" s="146">
        <v>0.62</v>
      </c>
      <c r="C66" s="146">
        <v>100</v>
      </c>
      <c r="D66" s="146">
        <v>173</v>
      </c>
      <c r="E66" s="146">
        <v>17</v>
      </c>
      <c r="F66" s="146">
        <v>1</v>
      </c>
      <c r="G66" s="146">
        <v>14</v>
      </c>
      <c r="H66" s="146">
        <v>11</v>
      </c>
    </row>
    <row r="67" spans="1:8" x14ac:dyDescent="0.25">
      <c r="A67" s="144" t="s">
        <v>92</v>
      </c>
      <c r="B67" s="146">
        <v>0.13</v>
      </c>
      <c r="C67" s="146">
        <v>132</v>
      </c>
      <c r="D67" s="146">
        <v>141</v>
      </c>
      <c r="E67" s="146">
        <v>14</v>
      </c>
      <c r="F67" s="146">
        <v>0</v>
      </c>
      <c r="G67" s="146">
        <v>17</v>
      </c>
      <c r="H67" s="146">
        <v>12</v>
      </c>
    </row>
    <row r="68" spans="1:8" x14ac:dyDescent="0.25">
      <c r="A68" s="144" t="s">
        <v>93</v>
      </c>
      <c r="B68" s="146">
        <v>0.21</v>
      </c>
      <c r="C68" s="146">
        <v>154</v>
      </c>
      <c r="D68" s="146">
        <v>136</v>
      </c>
      <c r="E68" s="146">
        <v>9</v>
      </c>
      <c r="F68" s="146">
        <v>3</v>
      </c>
      <c r="G68" s="146">
        <v>10</v>
      </c>
      <c r="H68" s="146">
        <v>15</v>
      </c>
    </row>
    <row r="69" spans="1:8" x14ac:dyDescent="0.25">
      <c r="A69" s="144" t="s">
        <v>94</v>
      </c>
      <c r="B69" s="146">
        <v>0.2</v>
      </c>
      <c r="C69" s="146">
        <v>189</v>
      </c>
      <c r="D69" s="146">
        <v>129</v>
      </c>
      <c r="E69" s="146">
        <v>4</v>
      </c>
      <c r="F69" s="146">
        <v>1</v>
      </c>
      <c r="G69" s="146">
        <v>19</v>
      </c>
      <c r="H69" s="146">
        <v>14</v>
      </c>
    </row>
    <row r="70" spans="1:8" x14ac:dyDescent="0.25">
      <c r="A70" s="144" t="s">
        <v>95</v>
      </c>
      <c r="B70" s="146">
        <v>0.16</v>
      </c>
      <c r="C70" s="146">
        <v>873</v>
      </c>
      <c r="D70" s="146">
        <v>187</v>
      </c>
      <c r="E70" s="146">
        <v>5</v>
      </c>
      <c r="F70" s="146">
        <v>1</v>
      </c>
      <c r="G70" s="146">
        <v>21</v>
      </c>
      <c r="H70" s="146">
        <v>35</v>
      </c>
    </row>
    <row r="71" spans="1:8" x14ac:dyDescent="0.25">
      <c r="A71" s="144" t="s">
        <v>96</v>
      </c>
      <c r="B71" s="146">
        <v>0.4</v>
      </c>
      <c r="C71" s="146">
        <v>90</v>
      </c>
      <c r="D71" s="146">
        <v>183</v>
      </c>
      <c r="E71" s="146">
        <v>4</v>
      </c>
      <c r="F71" s="146">
        <v>1</v>
      </c>
      <c r="G71" s="146">
        <v>17</v>
      </c>
      <c r="H71" s="146">
        <v>11</v>
      </c>
    </row>
    <row r="72" spans="1:8" x14ac:dyDescent="0.25">
      <c r="A72" s="144" t="s">
        <v>97</v>
      </c>
      <c r="B72" s="146">
        <v>0.78</v>
      </c>
      <c r="C72" s="146">
        <v>97</v>
      </c>
      <c r="D72" s="146">
        <v>220</v>
      </c>
      <c r="E72" s="146">
        <v>5</v>
      </c>
      <c r="F72" s="146">
        <v>1</v>
      </c>
      <c r="G72" s="146">
        <v>18</v>
      </c>
      <c r="H72" s="146">
        <v>12</v>
      </c>
    </row>
    <row r="73" spans="1:8" x14ac:dyDescent="0.25">
      <c r="A73" s="144" t="s">
        <v>98</v>
      </c>
      <c r="B73" s="146">
        <v>2.2799999999999998</v>
      </c>
      <c r="C73" s="146">
        <v>105</v>
      </c>
      <c r="D73" s="146">
        <v>161</v>
      </c>
      <c r="E73" s="146">
        <v>11</v>
      </c>
      <c r="F73" s="146">
        <v>1</v>
      </c>
      <c r="G73" s="146">
        <v>18</v>
      </c>
      <c r="H73" s="146">
        <v>11</v>
      </c>
    </row>
    <row r="74" spans="1:8" x14ac:dyDescent="0.25">
      <c r="A74" s="144" t="s">
        <v>99</v>
      </c>
      <c r="B74" s="146">
        <v>1.21</v>
      </c>
      <c r="C74" s="146">
        <v>118</v>
      </c>
      <c r="D74" s="146">
        <v>141</v>
      </c>
      <c r="E74" s="146">
        <v>12</v>
      </c>
      <c r="F74" s="146">
        <v>1</v>
      </c>
      <c r="G74" s="146">
        <v>10</v>
      </c>
      <c r="H74" s="146">
        <v>12</v>
      </c>
    </row>
    <row r="75" spans="1:8" x14ac:dyDescent="0.25">
      <c r="A75" s="144" t="s">
        <v>100</v>
      </c>
      <c r="B75" s="146">
        <v>1.36</v>
      </c>
      <c r="C75" s="146">
        <v>104</v>
      </c>
      <c r="D75" s="146">
        <v>156</v>
      </c>
      <c r="E75" s="146">
        <v>3</v>
      </c>
      <c r="F75" s="146">
        <v>1</v>
      </c>
      <c r="G75" s="146">
        <v>17</v>
      </c>
      <c r="H75" s="146">
        <v>9</v>
      </c>
    </row>
    <row r="76" spans="1:8" x14ac:dyDescent="0.25">
      <c r="A76" s="144" t="s">
        <v>101</v>
      </c>
      <c r="B76" s="146">
        <v>0.46</v>
      </c>
      <c r="C76" s="146">
        <v>81</v>
      </c>
      <c r="D76" s="146">
        <v>134</v>
      </c>
      <c r="E76" s="146">
        <v>4</v>
      </c>
      <c r="F76" s="146">
        <v>1</v>
      </c>
      <c r="G76" s="146">
        <v>12</v>
      </c>
      <c r="H76" s="146">
        <v>9</v>
      </c>
    </row>
    <row r="77" spans="1:8" x14ac:dyDescent="0.25">
      <c r="A77" s="144" t="s">
        <v>102</v>
      </c>
      <c r="B77" s="146">
        <v>0.28000000000000003</v>
      </c>
      <c r="C77" s="146">
        <v>831</v>
      </c>
      <c r="D77" s="146">
        <v>226</v>
      </c>
      <c r="E77" s="146">
        <v>21</v>
      </c>
      <c r="F77" s="146">
        <v>1</v>
      </c>
      <c r="G77" s="146">
        <v>39</v>
      </c>
      <c r="H77" s="146">
        <v>45</v>
      </c>
    </row>
    <row r="78" spans="1:8" x14ac:dyDescent="0.25">
      <c r="A78" s="144" t="s">
        <v>292</v>
      </c>
      <c r="B78" s="146">
        <v>0.02</v>
      </c>
      <c r="C78" s="146">
        <v>191</v>
      </c>
      <c r="D78" s="146">
        <v>160</v>
      </c>
      <c r="E78" s="146">
        <v>4</v>
      </c>
      <c r="F78" s="146">
        <v>1</v>
      </c>
      <c r="G78" s="146">
        <v>28</v>
      </c>
      <c r="H78" s="146">
        <v>9</v>
      </c>
    </row>
    <row r="79" spans="1:8" x14ac:dyDescent="0.25">
      <c r="A79" s="144" t="s">
        <v>103</v>
      </c>
      <c r="B79" s="146">
        <v>0.28999999999999998</v>
      </c>
      <c r="C79" s="146">
        <v>183</v>
      </c>
      <c r="D79" s="146">
        <v>104</v>
      </c>
      <c r="E79" s="146">
        <v>2</v>
      </c>
      <c r="F79" s="146">
        <v>0</v>
      </c>
      <c r="G79" s="146">
        <v>12</v>
      </c>
      <c r="H79" s="146">
        <v>9</v>
      </c>
    </row>
    <row r="80" spans="1:8" x14ac:dyDescent="0.25">
      <c r="A80" s="144" t="s">
        <v>104</v>
      </c>
      <c r="B80" s="146">
        <v>0.52</v>
      </c>
      <c r="C80" s="146">
        <v>100</v>
      </c>
      <c r="D80" s="146">
        <v>287</v>
      </c>
      <c r="E80" s="146">
        <v>4</v>
      </c>
      <c r="F80" s="146">
        <v>1</v>
      </c>
      <c r="G80" s="146">
        <v>10</v>
      </c>
      <c r="H80" s="146">
        <v>12</v>
      </c>
    </row>
    <row r="81" spans="1:8" x14ac:dyDescent="0.25">
      <c r="A81" s="144" t="s">
        <v>105</v>
      </c>
      <c r="B81" s="146">
        <v>0.33</v>
      </c>
      <c r="C81" s="146">
        <v>117</v>
      </c>
      <c r="D81" s="146">
        <v>132</v>
      </c>
      <c r="E81" s="146">
        <v>7</v>
      </c>
      <c r="F81" s="146">
        <v>1</v>
      </c>
      <c r="G81" s="146">
        <v>13</v>
      </c>
      <c r="H81" s="146">
        <v>11</v>
      </c>
    </row>
    <row r="82" spans="1:8" x14ac:dyDescent="0.25">
      <c r="A82" s="144" t="s">
        <v>106</v>
      </c>
      <c r="B82" s="146">
        <v>0.38</v>
      </c>
      <c r="C82" s="146">
        <v>110</v>
      </c>
      <c r="D82" s="146">
        <v>246</v>
      </c>
      <c r="E82" s="146">
        <v>125</v>
      </c>
      <c r="F82" s="146">
        <v>1</v>
      </c>
      <c r="G82" s="146">
        <v>15</v>
      </c>
      <c r="H82" s="146">
        <v>12</v>
      </c>
    </row>
    <row r="83" spans="1:8" x14ac:dyDescent="0.25">
      <c r="A83" s="144" t="s">
        <v>107</v>
      </c>
      <c r="B83" s="146">
        <v>0.43</v>
      </c>
      <c r="C83" s="146">
        <v>491</v>
      </c>
      <c r="D83" s="146">
        <v>463</v>
      </c>
      <c r="E83" s="146">
        <v>13</v>
      </c>
      <c r="F83" s="146">
        <v>2</v>
      </c>
      <c r="G83" s="146">
        <v>71</v>
      </c>
      <c r="H83" s="146">
        <v>30</v>
      </c>
    </row>
    <row r="84" spans="1:8" x14ac:dyDescent="0.25">
      <c r="A84" s="144" t="s">
        <v>108</v>
      </c>
      <c r="B84" s="146">
        <v>0.13</v>
      </c>
      <c r="C84" s="146">
        <v>110</v>
      </c>
      <c r="D84" s="146">
        <v>196</v>
      </c>
      <c r="E84" s="146">
        <v>232</v>
      </c>
      <c r="F84" s="146">
        <v>1</v>
      </c>
      <c r="G84" s="146">
        <v>9</v>
      </c>
      <c r="H84" s="146">
        <v>11</v>
      </c>
    </row>
    <row r="85" spans="1:8" x14ac:dyDescent="0.25">
      <c r="A85" s="144" t="s">
        <v>109</v>
      </c>
      <c r="B85" s="146">
        <v>0.49</v>
      </c>
      <c r="C85" s="146">
        <v>110</v>
      </c>
      <c r="D85" s="146">
        <v>130</v>
      </c>
      <c r="E85" s="146">
        <v>6</v>
      </c>
      <c r="F85" s="146">
        <v>1</v>
      </c>
      <c r="G85" s="146">
        <v>7</v>
      </c>
      <c r="H85" s="146">
        <v>12</v>
      </c>
    </row>
    <row r="86" spans="1:8" x14ac:dyDescent="0.25">
      <c r="A86" s="144" t="s">
        <v>110</v>
      </c>
      <c r="B86" s="146">
        <v>0.43</v>
      </c>
      <c r="C86" s="146">
        <v>182</v>
      </c>
      <c r="D86" s="146">
        <v>158</v>
      </c>
      <c r="E86" s="146">
        <v>36</v>
      </c>
      <c r="F86" s="146">
        <v>1</v>
      </c>
      <c r="G86" s="146">
        <v>33</v>
      </c>
      <c r="H86" s="146">
        <v>14</v>
      </c>
    </row>
    <row r="87" spans="1:8" x14ac:dyDescent="0.25">
      <c r="A87" s="144" t="s">
        <v>111</v>
      </c>
      <c r="B87" s="146">
        <v>1.8</v>
      </c>
      <c r="C87" s="146">
        <v>198</v>
      </c>
      <c r="D87" s="146">
        <v>99</v>
      </c>
      <c r="E87" s="146">
        <v>103</v>
      </c>
      <c r="F87" s="146">
        <v>0</v>
      </c>
      <c r="G87" s="146">
        <v>8</v>
      </c>
      <c r="H87" s="146">
        <v>12</v>
      </c>
    </row>
    <row r="88" spans="1:8" x14ac:dyDescent="0.25">
      <c r="A88" s="144" t="s">
        <v>112</v>
      </c>
      <c r="B88" s="146">
        <v>0.31</v>
      </c>
      <c r="C88" s="146">
        <v>271</v>
      </c>
      <c r="D88" s="146">
        <v>283</v>
      </c>
      <c r="E88" s="146">
        <v>7</v>
      </c>
      <c r="F88" s="146">
        <v>1</v>
      </c>
      <c r="G88" s="146">
        <v>18</v>
      </c>
      <c r="H88" s="146">
        <v>15</v>
      </c>
    </row>
    <row r="89" spans="1:8" x14ac:dyDescent="0.25">
      <c r="A89" s="144" t="s">
        <v>113</v>
      </c>
      <c r="B89" s="146">
        <v>0.25</v>
      </c>
      <c r="C89" s="146">
        <v>304</v>
      </c>
      <c r="D89" s="146">
        <v>174</v>
      </c>
      <c r="E89" s="146">
        <v>3</v>
      </c>
      <c r="F89" s="146">
        <v>1</v>
      </c>
      <c r="G89" s="146">
        <v>7</v>
      </c>
      <c r="H89" s="146">
        <v>22</v>
      </c>
    </row>
    <row r="90" spans="1:8" x14ac:dyDescent="0.25">
      <c r="A90" s="144" t="s">
        <v>114</v>
      </c>
      <c r="B90" s="146">
        <v>0.5</v>
      </c>
      <c r="C90" s="146">
        <v>161</v>
      </c>
      <c r="D90" s="146">
        <v>114</v>
      </c>
      <c r="E90" s="146">
        <v>7</v>
      </c>
      <c r="F90" s="146">
        <v>0</v>
      </c>
      <c r="G90" s="146">
        <v>20</v>
      </c>
      <c r="H90" s="146">
        <v>16</v>
      </c>
    </row>
    <row r="91" spans="1:8" x14ac:dyDescent="0.25">
      <c r="A91" s="144" t="s">
        <v>115</v>
      </c>
      <c r="B91" s="146">
        <v>0.82</v>
      </c>
      <c r="C91" s="146">
        <v>155</v>
      </c>
      <c r="D91" s="146">
        <v>159</v>
      </c>
      <c r="E91" s="146">
        <v>12</v>
      </c>
      <c r="F91" s="146">
        <v>1</v>
      </c>
      <c r="G91" s="146">
        <v>16</v>
      </c>
      <c r="H91" s="146">
        <v>12</v>
      </c>
    </row>
    <row r="92" spans="1:8" x14ac:dyDescent="0.25">
      <c r="A92" s="144" t="s">
        <v>116</v>
      </c>
      <c r="B92" s="146">
        <v>0.41</v>
      </c>
      <c r="C92" s="146">
        <v>579</v>
      </c>
      <c r="D92" s="146">
        <v>189</v>
      </c>
      <c r="E92" s="146">
        <v>6</v>
      </c>
      <c r="F92" s="146">
        <v>1</v>
      </c>
      <c r="G92" s="146">
        <v>37</v>
      </c>
      <c r="H92" s="146">
        <v>24</v>
      </c>
    </row>
    <row r="93" spans="1:8" x14ac:dyDescent="0.25">
      <c r="A93" s="144" t="s">
        <v>117</v>
      </c>
      <c r="B93" s="146">
        <v>1.22</v>
      </c>
      <c r="C93" s="146">
        <v>489</v>
      </c>
      <c r="D93" s="146">
        <v>208</v>
      </c>
      <c r="E93" s="146">
        <v>4</v>
      </c>
      <c r="F93" s="146">
        <v>1</v>
      </c>
      <c r="G93" s="146">
        <v>12</v>
      </c>
      <c r="H93" s="146">
        <v>36</v>
      </c>
    </row>
    <row r="94" spans="1:8" x14ac:dyDescent="0.25">
      <c r="A94" s="144" t="s">
        <v>118</v>
      </c>
      <c r="B94" s="146">
        <v>0.57999999999999996</v>
      </c>
      <c r="C94" s="146">
        <v>258</v>
      </c>
      <c r="D94" s="146">
        <v>162</v>
      </c>
      <c r="E94" s="146">
        <v>37</v>
      </c>
      <c r="F94" s="146">
        <v>0</v>
      </c>
      <c r="G94" s="146">
        <v>18</v>
      </c>
      <c r="H94" s="146">
        <v>18</v>
      </c>
    </row>
    <row r="95" spans="1:8" x14ac:dyDescent="0.25">
      <c r="A95" s="144" t="s">
        <v>119</v>
      </c>
      <c r="B95" s="146">
        <v>0.69</v>
      </c>
      <c r="C95" s="146">
        <v>203</v>
      </c>
      <c r="D95" s="146">
        <v>159</v>
      </c>
      <c r="E95" s="146">
        <v>34</v>
      </c>
      <c r="F95" s="146">
        <v>1</v>
      </c>
      <c r="G95" s="146">
        <v>21</v>
      </c>
      <c r="H95" s="146">
        <v>16</v>
      </c>
    </row>
    <row r="96" spans="1:8" x14ac:dyDescent="0.25">
      <c r="A96" s="144" t="s">
        <v>120</v>
      </c>
      <c r="B96" s="146">
        <v>0.84</v>
      </c>
      <c r="C96" s="146">
        <v>310</v>
      </c>
      <c r="D96" s="146">
        <v>175</v>
      </c>
      <c r="E96" s="146">
        <v>8</v>
      </c>
      <c r="F96" s="146">
        <v>1</v>
      </c>
      <c r="G96" s="146">
        <v>40</v>
      </c>
      <c r="H96" s="146">
        <v>22</v>
      </c>
    </row>
    <row r="97" spans="1:8" x14ac:dyDescent="0.25">
      <c r="A97" s="144" t="s">
        <v>121</v>
      </c>
      <c r="B97" s="146">
        <v>0.4</v>
      </c>
      <c r="C97" s="146">
        <v>2475</v>
      </c>
      <c r="D97" s="146">
        <v>99</v>
      </c>
      <c r="E97" s="146">
        <v>9</v>
      </c>
      <c r="F97" s="146">
        <v>1</v>
      </c>
      <c r="G97" s="146">
        <v>8</v>
      </c>
      <c r="H97" s="146">
        <v>94</v>
      </c>
    </row>
    <row r="98" spans="1:8" x14ac:dyDescent="0.25">
      <c r="A98" s="144" t="s">
        <v>122</v>
      </c>
      <c r="B98" s="146">
        <v>0.45</v>
      </c>
      <c r="C98" s="146">
        <v>713</v>
      </c>
      <c r="D98" s="146">
        <v>156</v>
      </c>
      <c r="E98" s="146">
        <v>35</v>
      </c>
      <c r="F98" s="146">
        <v>1</v>
      </c>
      <c r="G98" s="146">
        <v>62</v>
      </c>
      <c r="H98" s="146">
        <v>29</v>
      </c>
    </row>
    <row r="99" spans="1:8" x14ac:dyDescent="0.25">
      <c r="A99" s="144" t="s">
        <v>123</v>
      </c>
      <c r="B99" s="146">
        <v>0.45</v>
      </c>
      <c r="C99" s="146">
        <v>182</v>
      </c>
      <c r="D99" s="146">
        <v>116</v>
      </c>
      <c r="E99" s="146">
        <v>13</v>
      </c>
      <c r="F99" s="146">
        <v>0</v>
      </c>
      <c r="G99" s="146">
        <v>10</v>
      </c>
      <c r="H99" s="146">
        <v>14</v>
      </c>
    </row>
    <row r="100" spans="1:8" x14ac:dyDescent="0.25">
      <c r="A100" s="144" t="s">
        <v>124</v>
      </c>
      <c r="B100" s="146">
        <v>0.66</v>
      </c>
      <c r="C100" s="146">
        <v>112</v>
      </c>
      <c r="D100" s="146">
        <v>200</v>
      </c>
      <c r="E100" s="146">
        <v>5</v>
      </c>
      <c r="F100" s="146">
        <v>2</v>
      </c>
      <c r="G100" s="146">
        <v>13</v>
      </c>
      <c r="H100" s="146">
        <v>10</v>
      </c>
    </row>
    <row r="101" spans="1:8" x14ac:dyDescent="0.25">
      <c r="A101" s="144" t="s">
        <v>125</v>
      </c>
      <c r="B101" s="146">
        <v>0.85</v>
      </c>
      <c r="C101" s="146">
        <v>123</v>
      </c>
      <c r="D101" s="146">
        <v>135</v>
      </c>
      <c r="E101" s="146">
        <v>5</v>
      </c>
      <c r="F101" s="146">
        <v>1</v>
      </c>
      <c r="G101" s="146">
        <v>13</v>
      </c>
      <c r="H101" s="146">
        <v>14</v>
      </c>
    </row>
    <row r="102" spans="1:8" x14ac:dyDescent="0.25">
      <c r="A102" s="144" t="s">
        <v>126</v>
      </c>
      <c r="B102" s="146">
        <v>1.89</v>
      </c>
      <c r="C102" s="146">
        <v>77</v>
      </c>
      <c r="D102" s="146">
        <v>107</v>
      </c>
      <c r="E102" s="146">
        <v>3</v>
      </c>
      <c r="F102" s="146">
        <v>1</v>
      </c>
      <c r="G102" s="146">
        <v>5</v>
      </c>
      <c r="H102" s="146">
        <v>9</v>
      </c>
    </row>
    <row r="103" spans="1:8" x14ac:dyDescent="0.25">
      <c r="A103" s="144" t="s">
        <v>127</v>
      </c>
      <c r="B103" s="146">
        <v>0.42</v>
      </c>
      <c r="C103" s="146">
        <v>100</v>
      </c>
      <c r="D103" s="146">
        <v>173</v>
      </c>
      <c r="E103" s="146">
        <v>33</v>
      </c>
      <c r="F103" s="146">
        <v>1</v>
      </c>
      <c r="G103" s="146">
        <v>25</v>
      </c>
      <c r="H103" s="146">
        <v>10</v>
      </c>
    </row>
    <row r="104" spans="1:8" x14ac:dyDescent="0.25">
      <c r="A104" s="144" t="s">
        <v>128</v>
      </c>
      <c r="B104" s="146">
        <v>0.34</v>
      </c>
      <c r="C104" s="146">
        <v>322</v>
      </c>
      <c r="D104" s="146">
        <v>100</v>
      </c>
      <c r="E104" s="146">
        <v>5</v>
      </c>
      <c r="F104" s="146">
        <v>0</v>
      </c>
      <c r="G104" s="146">
        <v>19</v>
      </c>
      <c r="H104" s="146">
        <v>20</v>
      </c>
    </row>
    <row r="105" spans="1:8" x14ac:dyDescent="0.25">
      <c r="A105" s="144" t="s">
        <v>129</v>
      </c>
      <c r="B105" s="146">
        <v>1.71</v>
      </c>
      <c r="C105" s="146">
        <v>84</v>
      </c>
      <c r="D105" s="146">
        <v>173</v>
      </c>
      <c r="E105" s="146">
        <v>6</v>
      </c>
      <c r="F105" s="146">
        <v>2</v>
      </c>
      <c r="G105" s="146">
        <v>13</v>
      </c>
      <c r="H105" s="146">
        <v>10</v>
      </c>
    </row>
    <row r="106" spans="1:8" x14ac:dyDescent="0.25">
      <c r="A106" s="144" t="s">
        <v>130</v>
      </c>
      <c r="B106" s="146">
        <v>0.28999999999999998</v>
      </c>
      <c r="C106" s="146">
        <v>434</v>
      </c>
      <c r="D106" s="146">
        <v>208</v>
      </c>
      <c r="E106" s="146">
        <v>21</v>
      </c>
      <c r="F106" s="146">
        <v>1</v>
      </c>
      <c r="G106" s="146">
        <v>39</v>
      </c>
      <c r="H106" s="146">
        <v>22</v>
      </c>
    </row>
    <row r="107" spans="1:8" x14ac:dyDescent="0.25">
      <c r="A107" s="144" t="s">
        <v>131</v>
      </c>
      <c r="B107" s="146">
        <v>1.0900000000000001</v>
      </c>
      <c r="C107" s="146">
        <v>119</v>
      </c>
      <c r="D107" s="146">
        <v>366</v>
      </c>
      <c r="E107" s="146">
        <v>10</v>
      </c>
      <c r="F107" s="146">
        <v>3</v>
      </c>
      <c r="G107" s="146">
        <v>41</v>
      </c>
      <c r="H107" s="146">
        <v>14</v>
      </c>
    </row>
    <row r="108" spans="1:8" x14ac:dyDescent="0.25">
      <c r="A108" s="144" t="s">
        <v>132</v>
      </c>
      <c r="B108" s="146">
        <v>1.1499999999999999</v>
      </c>
      <c r="C108" s="146">
        <v>85</v>
      </c>
      <c r="D108" s="146">
        <v>149</v>
      </c>
      <c r="E108" s="146">
        <v>51</v>
      </c>
      <c r="F108" s="146">
        <v>1</v>
      </c>
      <c r="G108" s="146">
        <v>11</v>
      </c>
      <c r="H108" s="146">
        <v>8</v>
      </c>
    </row>
    <row r="109" spans="1:8" x14ac:dyDescent="0.25">
      <c r="A109" s="144" t="s">
        <v>133</v>
      </c>
      <c r="B109" s="146">
        <v>0.33</v>
      </c>
      <c r="C109" s="146">
        <v>303</v>
      </c>
      <c r="D109" s="146">
        <v>145</v>
      </c>
      <c r="E109" s="146">
        <v>10</v>
      </c>
      <c r="F109" s="146">
        <v>1</v>
      </c>
      <c r="G109" s="146">
        <v>24</v>
      </c>
      <c r="H109" s="146">
        <v>21</v>
      </c>
    </row>
    <row r="110" spans="1:8" x14ac:dyDescent="0.25">
      <c r="A110" s="144" t="s">
        <v>135</v>
      </c>
      <c r="B110" s="146">
        <v>0.28999999999999998</v>
      </c>
      <c r="C110" s="146">
        <v>172</v>
      </c>
      <c r="D110" s="146">
        <v>107</v>
      </c>
      <c r="E110" s="146">
        <v>5</v>
      </c>
      <c r="F110" s="146">
        <v>1</v>
      </c>
      <c r="G110" s="146">
        <v>16</v>
      </c>
      <c r="H110" s="146">
        <v>15</v>
      </c>
    </row>
    <row r="111" spans="1:8" x14ac:dyDescent="0.25">
      <c r="A111" s="144" t="s">
        <v>136</v>
      </c>
      <c r="B111" s="146">
        <v>0.78</v>
      </c>
      <c r="C111" s="146">
        <v>114</v>
      </c>
      <c r="D111" s="146">
        <v>69</v>
      </c>
      <c r="E111" s="146">
        <v>8</v>
      </c>
      <c r="F111" s="146">
        <v>0</v>
      </c>
      <c r="G111" s="146">
        <v>16</v>
      </c>
      <c r="H111" s="146">
        <v>13</v>
      </c>
    </row>
    <row r="112" spans="1:8" x14ac:dyDescent="0.25">
      <c r="A112" s="144" t="s">
        <v>137</v>
      </c>
      <c r="B112" s="146">
        <v>0.15</v>
      </c>
      <c r="C112" s="146">
        <v>85</v>
      </c>
      <c r="D112" s="146">
        <v>97</v>
      </c>
      <c r="E112" s="146">
        <v>11</v>
      </c>
      <c r="F112" s="146">
        <v>1</v>
      </c>
      <c r="G112" s="146">
        <v>17</v>
      </c>
      <c r="H112" s="146">
        <v>9</v>
      </c>
    </row>
    <row r="113" spans="1:8" x14ac:dyDescent="0.25">
      <c r="A113" s="144" t="s">
        <v>138</v>
      </c>
      <c r="B113" s="146">
        <v>0.66</v>
      </c>
      <c r="C113" s="146">
        <v>196</v>
      </c>
      <c r="D113" s="146">
        <v>166</v>
      </c>
      <c r="E113" s="146">
        <v>9</v>
      </c>
      <c r="F113" s="146">
        <v>1</v>
      </c>
      <c r="G113" s="146">
        <v>33</v>
      </c>
      <c r="H113" s="146">
        <v>12</v>
      </c>
    </row>
    <row r="114" spans="1:8" x14ac:dyDescent="0.25">
      <c r="A114" s="144" t="s">
        <v>139</v>
      </c>
      <c r="B114" s="146">
        <v>0.37</v>
      </c>
      <c r="C114" s="146">
        <v>281</v>
      </c>
      <c r="D114" s="146">
        <v>109</v>
      </c>
      <c r="E114" s="146">
        <v>16</v>
      </c>
      <c r="F114" s="146">
        <v>0</v>
      </c>
      <c r="G114" s="146">
        <v>11</v>
      </c>
      <c r="H114" s="146">
        <v>20</v>
      </c>
    </row>
    <row r="115" spans="1:8" x14ac:dyDescent="0.25">
      <c r="A115" s="144" t="s">
        <v>140</v>
      </c>
      <c r="B115" s="146">
        <v>0.78</v>
      </c>
      <c r="C115" s="146">
        <v>81</v>
      </c>
      <c r="D115" s="146">
        <v>129</v>
      </c>
      <c r="E115" s="146">
        <v>5</v>
      </c>
      <c r="F115" s="146">
        <v>1</v>
      </c>
      <c r="G115" s="146">
        <v>7</v>
      </c>
      <c r="H115" s="146">
        <v>9</v>
      </c>
    </row>
    <row r="116" spans="1:8" x14ac:dyDescent="0.25">
      <c r="A116" s="144" t="s">
        <v>141</v>
      </c>
      <c r="B116" s="146">
        <v>0.17</v>
      </c>
      <c r="C116" s="146">
        <v>92</v>
      </c>
      <c r="D116" s="146">
        <v>69</v>
      </c>
      <c r="E116" s="146">
        <v>194</v>
      </c>
      <c r="F116" s="146">
        <v>0</v>
      </c>
      <c r="G116" s="146">
        <v>13</v>
      </c>
      <c r="H116" s="146">
        <v>11</v>
      </c>
    </row>
    <row r="117" spans="1:8" x14ac:dyDescent="0.25">
      <c r="A117" s="144" t="s">
        <v>142</v>
      </c>
      <c r="B117" s="146">
        <v>0.81</v>
      </c>
      <c r="C117" s="146">
        <v>239</v>
      </c>
      <c r="D117" s="146">
        <v>135</v>
      </c>
      <c r="E117" s="146">
        <v>9</v>
      </c>
      <c r="F117" s="146">
        <v>0</v>
      </c>
      <c r="G117" s="146">
        <v>39</v>
      </c>
      <c r="H117" s="146">
        <v>10</v>
      </c>
    </row>
    <row r="118" spans="1:8" x14ac:dyDescent="0.25">
      <c r="A118" s="144" t="s">
        <v>143</v>
      </c>
      <c r="B118" s="146">
        <v>0.56999999999999995</v>
      </c>
      <c r="C118" s="146">
        <v>218</v>
      </c>
      <c r="D118" s="146">
        <v>111</v>
      </c>
      <c r="E118" s="146">
        <v>8</v>
      </c>
      <c r="F118" s="146">
        <v>1</v>
      </c>
      <c r="G118" s="146">
        <v>29</v>
      </c>
      <c r="H118" s="146">
        <v>16</v>
      </c>
    </row>
    <row r="119" spans="1:8" x14ac:dyDescent="0.25">
      <c r="A119" s="144" t="s">
        <v>144</v>
      </c>
      <c r="B119" s="146">
        <v>0.31</v>
      </c>
      <c r="C119" s="146">
        <v>184</v>
      </c>
      <c r="D119" s="146">
        <v>76</v>
      </c>
      <c r="E119" s="146">
        <v>11</v>
      </c>
      <c r="F119" s="146">
        <v>0</v>
      </c>
      <c r="G119" s="146">
        <v>12</v>
      </c>
      <c r="H119" s="146">
        <v>14</v>
      </c>
    </row>
    <row r="120" spans="1:8" x14ac:dyDescent="0.25">
      <c r="A120" s="144" t="s">
        <v>145</v>
      </c>
      <c r="B120" s="146">
        <v>0.8</v>
      </c>
      <c r="C120" s="146">
        <v>328</v>
      </c>
      <c r="D120" s="146">
        <v>66</v>
      </c>
      <c r="E120" s="146">
        <v>12</v>
      </c>
      <c r="F120" s="146">
        <v>0</v>
      </c>
      <c r="G120" s="146">
        <v>12</v>
      </c>
      <c r="H120" s="146">
        <v>18</v>
      </c>
    </row>
    <row r="121" spans="1:8" x14ac:dyDescent="0.25">
      <c r="A121" s="144" t="s">
        <v>146</v>
      </c>
      <c r="B121" s="146">
        <v>0.2</v>
      </c>
      <c r="C121" s="146">
        <v>441</v>
      </c>
      <c r="D121" s="146">
        <v>141</v>
      </c>
      <c r="E121" s="146">
        <v>211</v>
      </c>
      <c r="F121" s="146">
        <v>0</v>
      </c>
      <c r="G121" s="146">
        <v>21</v>
      </c>
      <c r="H121" s="146">
        <v>29</v>
      </c>
    </row>
    <row r="122" spans="1:8" x14ac:dyDescent="0.25">
      <c r="A122" s="144" t="s">
        <v>147</v>
      </c>
      <c r="B122" s="146">
        <v>0.83</v>
      </c>
      <c r="C122" s="146">
        <v>82</v>
      </c>
      <c r="D122" s="146">
        <v>153</v>
      </c>
      <c r="E122" s="146">
        <v>8</v>
      </c>
      <c r="F122" s="146">
        <v>1</v>
      </c>
      <c r="G122" s="146">
        <v>14</v>
      </c>
      <c r="H122" s="146">
        <v>9</v>
      </c>
    </row>
    <row r="123" spans="1:8" x14ac:dyDescent="0.25">
      <c r="A123" s="144" t="s">
        <v>148</v>
      </c>
      <c r="B123" s="146">
        <v>0.92</v>
      </c>
      <c r="C123" s="146">
        <v>217</v>
      </c>
      <c r="D123" s="146">
        <v>83</v>
      </c>
      <c r="E123" s="146">
        <v>6</v>
      </c>
      <c r="F123" s="146">
        <v>1</v>
      </c>
      <c r="G123" s="146">
        <v>14</v>
      </c>
      <c r="H123" s="146">
        <v>14</v>
      </c>
    </row>
    <row r="124" spans="1:8" x14ac:dyDescent="0.25">
      <c r="A124" s="144" t="s">
        <v>149</v>
      </c>
      <c r="B124" s="146">
        <v>0.23</v>
      </c>
      <c r="C124" s="146">
        <v>114</v>
      </c>
      <c r="D124" s="146">
        <v>103</v>
      </c>
      <c r="E124" s="146">
        <v>64</v>
      </c>
      <c r="F124" s="146">
        <v>0</v>
      </c>
      <c r="G124" s="146">
        <v>25</v>
      </c>
      <c r="H124" s="146">
        <v>12</v>
      </c>
    </row>
    <row r="125" spans="1:8" x14ac:dyDescent="0.25">
      <c r="A125" s="144" t="s">
        <v>150</v>
      </c>
      <c r="B125" s="146">
        <v>0.28999999999999998</v>
      </c>
      <c r="C125" s="146">
        <v>406</v>
      </c>
      <c r="D125" s="146">
        <v>94</v>
      </c>
      <c r="E125" s="146">
        <v>8</v>
      </c>
      <c r="F125" s="146">
        <v>0</v>
      </c>
      <c r="G125" s="146">
        <v>19</v>
      </c>
      <c r="H125" s="146">
        <v>26</v>
      </c>
    </row>
    <row r="126" spans="1:8" x14ac:dyDescent="0.25">
      <c r="A126" s="144" t="s">
        <v>151</v>
      </c>
      <c r="B126" s="146">
        <v>0.34</v>
      </c>
      <c r="C126" s="146">
        <v>161</v>
      </c>
      <c r="D126" s="146">
        <v>108</v>
      </c>
      <c r="E126" s="146">
        <v>6</v>
      </c>
      <c r="F126" s="146">
        <v>0</v>
      </c>
      <c r="G126" s="146">
        <v>16</v>
      </c>
      <c r="H126" s="146">
        <v>13</v>
      </c>
    </row>
    <row r="127" spans="1:8" x14ac:dyDescent="0.25">
      <c r="A127" s="144" t="s">
        <v>152</v>
      </c>
      <c r="B127" s="146">
        <v>0.3</v>
      </c>
      <c r="C127" s="146">
        <v>47</v>
      </c>
      <c r="D127" s="146">
        <v>169</v>
      </c>
      <c r="E127" s="146">
        <v>8</v>
      </c>
      <c r="F127" s="146">
        <v>1</v>
      </c>
      <c r="G127" s="146">
        <v>8</v>
      </c>
      <c r="H127" s="146">
        <v>4</v>
      </c>
    </row>
    <row r="128" spans="1:8" x14ac:dyDescent="0.25">
      <c r="A128" s="144" t="s">
        <v>153</v>
      </c>
      <c r="B128" s="146">
        <v>1.07</v>
      </c>
      <c r="C128" s="146">
        <v>305</v>
      </c>
      <c r="D128" s="146">
        <v>73</v>
      </c>
      <c r="E128" s="146">
        <v>9</v>
      </c>
      <c r="F128" s="146">
        <v>0</v>
      </c>
      <c r="G128" s="146">
        <v>12</v>
      </c>
      <c r="H128" s="146">
        <v>22</v>
      </c>
    </row>
    <row r="129" spans="1:8" x14ac:dyDescent="0.25">
      <c r="A129" s="144" t="s">
        <v>154</v>
      </c>
      <c r="B129" s="146">
        <v>0.81</v>
      </c>
      <c r="C129" s="146">
        <v>394</v>
      </c>
      <c r="D129" s="146">
        <v>270</v>
      </c>
      <c r="E129" s="146">
        <v>10</v>
      </c>
      <c r="F129" s="146">
        <v>2</v>
      </c>
      <c r="G129" s="146">
        <v>28</v>
      </c>
      <c r="H129" s="146">
        <v>22</v>
      </c>
    </row>
    <row r="130" spans="1:8" x14ac:dyDescent="0.25">
      <c r="A130" s="144" t="s">
        <v>155</v>
      </c>
      <c r="B130" s="146">
        <v>0.28000000000000003</v>
      </c>
      <c r="C130" s="146">
        <v>103</v>
      </c>
      <c r="D130" s="146">
        <v>344</v>
      </c>
      <c r="E130" s="146">
        <v>4</v>
      </c>
      <c r="F130" s="146">
        <v>3</v>
      </c>
      <c r="G130" s="146">
        <v>16</v>
      </c>
      <c r="H130" s="146">
        <v>10</v>
      </c>
    </row>
    <row r="131" spans="1:8" x14ac:dyDescent="0.25">
      <c r="A131" s="144" t="s">
        <v>156</v>
      </c>
      <c r="B131" s="146">
        <v>0.56000000000000005</v>
      </c>
      <c r="C131" s="146">
        <v>262</v>
      </c>
      <c r="D131" s="146">
        <v>83</v>
      </c>
      <c r="E131" s="146">
        <v>5</v>
      </c>
      <c r="F131" s="146">
        <v>0</v>
      </c>
      <c r="G131" s="146">
        <v>10</v>
      </c>
      <c r="H131" s="146">
        <v>16</v>
      </c>
    </row>
    <row r="132" spans="1:8" x14ac:dyDescent="0.25">
      <c r="A132" s="144" t="s">
        <v>157</v>
      </c>
      <c r="B132" s="146">
        <v>0.76</v>
      </c>
      <c r="C132" s="146">
        <v>98</v>
      </c>
      <c r="D132" s="146">
        <v>225</v>
      </c>
      <c r="E132" s="146">
        <v>4</v>
      </c>
      <c r="F132" s="146">
        <v>1</v>
      </c>
      <c r="G132" s="146">
        <v>11</v>
      </c>
      <c r="H132" s="146">
        <v>10</v>
      </c>
    </row>
    <row r="133" spans="1:8" x14ac:dyDescent="0.25">
      <c r="A133" s="144" t="s">
        <v>158</v>
      </c>
      <c r="B133" s="146">
        <v>0.72</v>
      </c>
      <c r="C133" s="146">
        <v>173</v>
      </c>
      <c r="D133" s="146">
        <v>105</v>
      </c>
      <c r="E133" s="146">
        <v>7</v>
      </c>
      <c r="F133" s="146">
        <v>0</v>
      </c>
      <c r="G133" s="146">
        <v>24</v>
      </c>
      <c r="H133" s="146">
        <v>14</v>
      </c>
    </row>
    <row r="134" spans="1:8" x14ac:dyDescent="0.25">
      <c r="A134" s="144" t="s">
        <v>159</v>
      </c>
      <c r="B134" s="146">
        <v>0.7</v>
      </c>
      <c r="C134" s="146">
        <v>80</v>
      </c>
      <c r="D134" s="146">
        <v>275</v>
      </c>
      <c r="E134" s="146">
        <v>7</v>
      </c>
      <c r="F134" s="146">
        <v>2</v>
      </c>
      <c r="G134" s="146">
        <v>13</v>
      </c>
      <c r="H134" s="146">
        <v>9</v>
      </c>
    </row>
    <row r="135" spans="1:8" x14ac:dyDescent="0.25">
      <c r="A135" s="144" t="s">
        <v>160</v>
      </c>
      <c r="B135" s="146">
        <v>0.9</v>
      </c>
      <c r="C135" s="146">
        <v>336</v>
      </c>
      <c r="D135" s="146">
        <v>92</v>
      </c>
      <c r="E135" s="146">
        <v>12</v>
      </c>
      <c r="F135" s="146">
        <v>0</v>
      </c>
      <c r="G135" s="146">
        <v>18</v>
      </c>
      <c r="H135" s="146">
        <v>21</v>
      </c>
    </row>
    <row r="136" spans="1:8" x14ac:dyDescent="0.25">
      <c r="A136" s="144" t="s">
        <v>161</v>
      </c>
      <c r="B136" s="146">
        <v>0.41</v>
      </c>
      <c r="C136" s="146">
        <v>241</v>
      </c>
      <c r="D136" s="146">
        <v>347</v>
      </c>
      <c r="E136" s="146">
        <v>4</v>
      </c>
      <c r="F136" s="146">
        <v>2</v>
      </c>
      <c r="G136" s="146">
        <v>9</v>
      </c>
      <c r="H136" s="146">
        <v>19</v>
      </c>
    </row>
    <row r="137" spans="1:8" x14ac:dyDescent="0.25">
      <c r="A137" s="144" t="s">
        <v>162</v>
      </c>
      <c r="B137" s="146">
        <v>0.42</v>
      </c>
      <c r="C137" s="146">
        <v>466</v>
      </c>
      <c r="D137" s="146">
        <v>100</v>
      </c>
      <c r="E137" s="146">
        <v>11</v>
      </c>
      <c r="F137" s="146">
        <v>0</v>
      </c>
      <c r="G137" s="146">
        <v>60</v>
      </c>
      <c r="H137" s="146">
        <v>25</v>
      </c>
    </row>
    <row r="138" spans="1:8" x14ac:dyDescent="0.25">
      <c r="A138" s="144" t="s">
        <v>163</v>
      </c>
      <c r="B138" s="146">
        <v>0.28999999999999998</v>
      </c>
      <c r="C138" s="146">
        <v>387</v>
      </c>
      <c r="D138" s="146">
        <v>107</v>
      </c>
      <c r="E138" s="146">
        <v>8</v>
      </c>
      <c r="F138" s="146">
        <v>0</v>
      </c>
      <c r="G138" s="146">
        <v>17</v>
      </c>
      <c r="H138" s="146">
        <v>24</v>
      </c>
    </row>
    <row r="139" spans="1:8" x14ac:dyDescent="0.25">
      <c r="A139" s="144" t="s">
        <v>164</v>
      </c>
      <c r="B139" s="146">
        <v>0.55000000000000004</v>
      </c>
      <c r="C139" s="146">
        <v>197</v>
      </c>
      <c r="D139" s="146">
        <v>156</v>
      </c>
      <c r="E139" s="146">
        <v>50</v>
      </c>
      <c r="F139" s="146">
        <v>1</v>
      </c>
      <c r="G139" s="146">
        <v>27</v>
      </c>
      <c r="H139" s="146">
        <v>15</v>
      </c>
    </row>
    <row r="140" spans="1:8" x14ac:dyDescent="0.25">
      <c r="A140" s="144" t="s">
        <v>165</v>
      </c>
      <c r="B140" s="146">
        <v>0.38</v>
      </c>
      <c r="C140" s="146">
        <v>106</v>
      </c>
      <c r="D140" s="146">
        <v>54</v>
      </c>
      <c r="E140" s="146">
        <v>8</v>
      </c>
      <c r="F140" s="146">
        <v>0</v>
      </c>
      <c r="G140" s="146">
        <v>9</v>
      </c>
      <c r="H140" s="146">
        <v>15</v>
      </c>
    </row>
    <row r="141" spans="1:8" x14ac:dyDescent="0.25">
      <c r="A141" s="144" t="s">
        <v>166</v>
      </c>
      <c r="B141" s="146">
        <v>0.36</v>
      </c>
      <c r="C141" s="146">
        <v>72</v>
      </c>
      <c r="D141" s="146">
        <v>57</v>
      </c>
      <c r="E141" s="146">
        <v>40</v>
      </c>
      <c r="F141" s="146">
        <v>0</v>
      </c>
      <c r="G141" s="146">
        <v>10</v>
      </c>
      <c r="H141" s="146">
        <v>7</v>
      </c>
    </row>
    <row r="142" spans="1:8" x14ac:dyDescent="0.25">
      <c r="A142" s="144" t="s">
        <v>167</v>
      </c>
      <c r="B142" s="146">
        <v>0.1</v>
      </c>
      <c r="C142" s="146">
        <v>128</v>
      </c>
      <c r="D142" s="146">
        <v>111</v>
      </c>
      <c r="E142" s="146">
        <v>85</v>
      </c>
      <c r="F142" s="146">
        <v>0</v>
      </c>
      <c r="G142" s="146">
        <v>17</v>
      </c>
      <c r="H142" s="146">
        <v>10</v>
      </c>
    </row>
    <row r="143" spans="1:8" x14ac:dyDescent="0.25">
      <c r="A143" s="144" t="s">
        <v>168</v>
      </c>
      <c r="B143" s="146">
        <v>0.56000000000000005</v>
      </c>
      <c r="C143" s="146">
        <v>288</v>
      </c>
      <c r="D143" s="146">
        <v>88</v>
      </c>
      <c r="E143" s="146">
        <v>30</v>
      </c>
      <c r="F143" s="146">
        <v>0</v>
      </c>
      <c r="G143" s="146">
        <v>27</v>
      </c>
      <c r="H143" s="146">
        <v>21</v>
      </c>
    </row>
    <row r="144" spans="1:8" x14ac:dyDescent="0.25">
      <c r="A144" s="144" t="s">
        <v>169</v>
      </c>
      <c r="B144" s="146">
        <v>1.05</v>
      </c>
      <c r="C144" s="146">
        <v>90</v>
      </c>
      <c r="D144" s="146">
        <v>76</v>
      </c>
      <c r="E144" s="146">
        <v>17</v>
      </c>
      <c r="F144" s="146">
        <v>1</v>
      </c>
      <c r="G144" s="146">
        <v>10</v>
      </c>
      <c r="H144" s="146">
        <v>8</v>
      </c>
    </row>
    <row r="145" spans="1:8" x14ac:dyDescent="0.25">
      <c r="A145" s="144" t="s">
        <v>170</v>
      </c>
      <c r="B145" s="146">
        <v>0.46</v>
      </c>
      <c r="C145" s="146">
        <v>174</v>
      </c>
      <c r="D145" s="146">
        <v>98</v>
      </c>
      <c r="E145" s="146">
        <v>83</v>
      </c>
      <c r="F145" s="146">
        <v>1</v>
      </c>
      <c r="G145" s="146">
        <v>21</v>
      </c>
      <c r="H145" s="146">
        <v>11</v>
      </c>
    </row>
    <row r="146" spans="1:8" x14ac:dyDescent="0.25">
      <c r="A146" s="144" t="s">
        <v>171</v>
      </c>
      <c r="B146" s="146">
        <v>0.33</v>
      </c>
      <c r="C146" s="146">
        <v>109</v>
      </c>
      <c r="D146" s="146">
        <v>221</v>
      </c>
      <c r="E146" s="146">
        <v>10</v>
      </c>
      <c r="F146" s="146">
        <v>3</v>
      </c>
      <c r="G146" s="146">
        <v>1787</v>
      </c>
      <c r="H146" s="146">
        <v>13</v>
      </c>
    </row>
    <row r="147" spans="1:8" x14ac:dyDescent="0.25">
      <c r="A147" s="144" t="s">
        <v>172</v>
      </c>
      <c r="B147" s="146">
        <v>0.39</v>
      </c>
      <c r="C147" s="146">
        <v>114</v>
      </c>
      <c r="D147" s="146">
        <v>68</v>
      </c>
      <c r="E147" s="146">
        <v>5</v>
      </c>
      <c r="F147" s="146">
        <v>0</v>
      </c>
      <c r="G147" s="146">
        <v>14</v>
      </c>
      <c r="H147" s="146">
        <v>10</v>
      </c>
    </row>
    <row r="148" spans="1:8" x14ac:dyDescent="0.25">
      <c r="A148" s="144" t="s">
        <v>173</v>
      </c>
      <c r="B148" s="146">
        <v>0.86</v>
      </c>
      <c r="C148" s="146">
        <v>122</v>
      </c>
      <c r="D148" s="146">
        <v>83</v>
      </c>
      <c r="E148" s="146">
        <v>43</v>
      </c>
      <c r="F148" s="146">
        <v>0</v>
      </c>
      <c r="G148" s="146">
        <v>16</v>
      </c>
      <c r="H148" s="146">
        <v>13</v>
      </c>
    </row>
    <row r="149" spans="1:8" x14ac:dyDescent="0.25">
      <c r="A149" s="144" t="s">
        <v>174</v>
      </c>
      <c r="B149" s="146">
        <v>0.25</v>
      </c>
      <c r="C149" s="146">
        <v>223</v>
      </c>
      <c r="D149" s="146">
        <v>94</v>
      </c>
      <c r="E149" s="146">
        <v>19</v>
      </c>
      <c r="F149" s="146">
        <v>1</v>
      </c>
      <c r="G149" s="146">
        <v>23</v>
      </c>
      <c r="H149" s="146">
        <v>21</v>
      </c>
    </row>
    <row r="150" spans="1:8" x14ac:dyDescent="0.25">
      <c r="A150" s="144" t="s">
        <v>175</v>
      </c>
      <c r="B150" s="146">
        <v>0.53</v>
      </c>
      <c r="C150" s="146">
        <v>99</v>
      </c>
      <c r="D150" s="146">
        <v>102</v>
      </c>
      <c r="E150" s="146">
        <v>33</v>
      </c>
      <c r="F150" s="146">
        <v>0</v>
      </c>
      <c r="G150" s="146">
        <v>10</v>
      </c>
      <c r="H150" s="146">
        <v>9</v>
      </c>
    </row>
    <row r="151" spans="1:8" x14ac:dyDescent="0.25">
      <c r="A151" s="144" t="s">
        <v>176</v>
      </c>
      <c r="B151" s="146">
        <v>0.49</v>
      </c>
      <c r="C151" s="146">
        <v>109</v>
      </c>
      <c r="D151" s="146">
        <v>141</v>
      </c>
      <c r="E151" s="146">
        <v>21</v>
      </c>
      <c r="F151" s="146">
        <v>1</v>
      </c>
      <c r="G151" s="146">
        <v>28</v>
      </c>
      <c r="H151" s="146">
        <v>10</v>
      </c>
    </row>
    <row r="152" spans="1:8" x14ac:dyDescent="0.25">
      <c r="A152" s="144" t="s">
        <v>177</v>
      </c>
      <c r="B152" s="146">
        <v>0.39</v>
      </c>
      <c r="C152" s="146">
        <v>192</v>
      </c>
      <c r="D152" s="146">
        <v>146</v>
      </c>
      <c r="E152" s="146">
        <v>8</v>
      </c>
      <c r="F152" s="146">
        <v>1</v>
      </c>
      <c r="G152" s="146">
        <v>24</v>
      </c>
      <c r="H152" s="146">
        <v>15</v>
      </c>
    </row>
    <row r="153" spans="1:8" x14ac:dyDescent="0.25">
      <c r="A153" s="144" t="s">
        <v>178</v>
      </c>
      <c r="B153" s="146">
        <v>0.47</v>
      </c>
      <c r="C153" s="146">
        <v>114</v>
      </c>
      <c r="D153" s="146">
        <v>87</v>
      </c>
      <c r="E153" s="146">
        <v>6</v>
      </c>
      <c r="F153" s="146">
        <v>0</v>
      </c>
      <c r="G153" s="146">
        <v>15</v>
      </c>
      <c r="H153" s="146">
        <v>10</v>
      </c>
    </row>
    <row r="154" spans="1:8" x14ac:dyDescent="0.25">
      <c r="A154" s="144" t="s">
        <v>179</v>
      </c>
      <c r="B154" s="146">
        <v>0.1</v>
      </c>
      <c r="C154" s="146">
        <v>162</v>
      </c>
      <c r="D154" s="146">
        <v>55</v>
      </c>
      <c r="E154" s="146">
        <v>16</v>
      </c>
      <c r="F154" s="146">
        <v>0</v>
      </c>
      <c r="G154" s="146">
        <v>8</v>
      </c>
      <c r="H154" s="146">
        <v>10</v>
      </c>
    </row>
    <row r="155" spans="1:8" x14ac:dyDescent="0.25">
      <c r="A155" s="144" t="s">
        <v>180</v>
      </c>
      <c r="B155" s="146">
        <v>0.24</v>
      </c>
      <c r="C155" s="146">
        <v>305</v>
      </c>
      <c r="D155" s="146">
        <v>78</v>
      </c>
      <c r="E155" s="146">
        <v>5</v>
      </c>
      <c r="F155" s="146">
        <v>1</v>
      </c>
      <c r="G155" s="146">
        <v>6</v>
      </c>
      <c r="H155" s="146">
        <v>22</v>
      </c>
    </row>
    <row r="156" spans="1:8" x14ac:dyDescent="0.25">
      <c r="A156" s="144" t="s">
        <v>181</v>
      </c>
      <c r="B156" s="146">
        <v>1.23</v>
      </c>
      <c r="C156" s="146">
        <v>116</v>
      </c>
      <c r="D156" s="146">
        <v>85</v>
      </c>
      <c r="E156" s="146">
        <v>20</v>
      </c>
      <c r="F156" s="146">
        <v>1</v>
      </c>
      <c r="G156" s="146">
        <v>11</v>
      </c>
      <c r="H156" s="146">
        <v>11</v>
      </c>
    </row>
    <row r="157" spans="1:8" x14ac:dyDescent="0.25">
      <c r="A157" s="144" t="s">
        <v>183</v>
      </c>
      <c r="B157" s="146">
        <v>2.44</v>
      </c>
      <c r="C157" s="146">
        <v>83</v>
      </c>
      <c r="D157" s="146">
        <v>34</v>
      </c>
      <c r="E157" s="146">
        <v>3</v>
      </c>
      <c r="F157" s="146">
        <v>0</v>
      </c>
      <c r="G157" s="146">
        <v>5</v>
      </c>
      <c r="H157" s="146">
        <v>9</v>
      </c>
    </row>
    <row r="158" spans="1:8" x14ac:dyDescent="0.25">
      <c r="A158" s="144" t="s">
        <v>184</v>
      </c>
      <c r="B158" s="146">
        <v>0.16</v>
      </c>
      <c r="C158" s="146">
        <v>356</v>
      </c>
      <c r="D158" s="146">
        <v>88</v>
      </c>
      <c r="E158" s="146">
        <v>38</v>
      </c>
      <c r="F158" s="146">
        <v>0</v>
      </c>
      <c r="G158" s="146">
        <v>14</v>
      </c>
      <c r="H158" s="146">
        <v>22</v>
      </c>
    </row>
    <row r="159" spans="1:8" x14ac:dyDescent="0.25">
      <c r="A159" s="144" t="s">
        <v>185</v>
      </c>
      <c r="B159" s="146">
        <v>0.4</v>
      </c>
      <c r="C159" s="146">
        <v>74</v>
      </c>
      <c r="D159" s="146">
        <v>49</v>
      </c>
      <c r="E159" s="146">
        <v>2</v>
      </c>
      <c r="F159" s="146">
        <v>0</v>
      </c>
      <c r="G159" s="146">
        <v>24</v>
      </c>
      <c r="H159" s="146">
        <v>8</v>
      </c>
    </row>
    <row r="160" spans="1:8" x14ac:dyDescent="0.25">
      <c r="A160" s="144" t="s">
        <v>293</v>
      </c>
      <c r="B160" s="146">
        <v>0</v>
      </c>
      <c r="C160" s="146">
        <v>43</v>
      </c>
      <c r="D160" s="146">
        <v>22</v>
      </c>
      <c r="E160" s="146">
        <v>1</v>
      </c>
      <c r="F160" s="146">
        <v>0</v>
      </c>
      <c r="G160" s="146">
        <v>5</v>
      </c>
      <c r="H160" s="146">
        <v>4</v>
      </c>
    </row>
    <row r="161" spans="1:8" x14ac:dyDescent="0.25">
      <c r="A161" s="144" t="s">
        <v>186</v>
      </c>
      <c r="B161" s="146">
        <v>0.53</v>
      </c>
      <c r="C161" s="146">
        <v>97</v>
      </c>
      <c r="D161" s="146">
        <v>73</v>
      </c>
      <c r="E161" s="146">
        <v>34</v>
      </c>
      <c r="F161" s="146">
        <v>1</v>
      </c>
      <c r="G161" s="146">
        <v>8</v>
      </c>
      <c r="H161" s="146">
        <v>10</v>
      </c>
    </row>
    <row r="162" spans="1:8" x14ac:dyDescent="0.25">
      <c r="A162" s="144" t="s">
        <v>187</v>
      </c>
      <c r="B162" s="146">
        <v>0.31</v>
      </c>
      <c r="C162" s="146">
        <v>172</v>
      </c>
      <c r="D162" s="146">
        <v>38</v>
      </c>
      <c r="E162" s="146">
        <v>63</v>
      </c>
      <c r="F162" s="146">
        <v>0</v>
      </c>
      <c r="G162" s="146">
        <v>12</v>
      </c>
      <c r="H162" s="146">
        <v>13</v>
      </c>
    </row>
    <row r="163" spans="1:8" x14ac:dyDescent="0.25">
      <c r="A163" s="144" t="s">
        <v>188</v>
      </c>
      <c r="B163" s="146">
        <v>0.52</v>
      </c>
      <c r="C163" s="146">
        <v>89</v>
      </c>
      <c r="D163" s="146">
        <v>58</v>
      </c>
      <c r="E163" s="146">
        <v>31</v>
      </c>
      <c r="F163" s="146">
        <v>0</v>
      </c>
      <c r="G163" s="146">
        <v>6</v>
      </c>
      <c r="H163" s="146">
        <v>10</v>
      </c>
    </row>
    <row r="164" spans="1:8" x14ac:dyDescent="0.25">
      <c r="A164" s="144" t="s">
        <v>221</v>
      </c>
      <c r="B164" s="146">
        <v>2.36</v>
      </c>
      <c r="C164" s="146">
        <v>70</v>
      </c>
      <c r="D164" s="146">
        <v>25</v>
      </c>
      <c r="E164" s="146">
        <v>10</v>
      </c>
      <c r="F164" s="146">
        <v>0</v>
      </c>
      <c r="G164" s="146">
        <v>4</v>
      </c>
      <c r="H164" s="146">
        <v>7</v>
      </c>
    </row>
    <row r="165" spans="1:8" x14ac:dyDescent="0.25">
      <c r="A165" s="144" t="s">
        <v>222</v>
      </c>
      <c r="B165" s="146">
        <v>0.19</v>
      </c>
      <c r="C165" s="146">
        <v>249</v>
      </c>
      <c r="D165" s="146">
        <v>65</v>
      </c>
      <c r="E165" s="146">
        <v>8</v>
      </c>
      <c r="F165" s="146">
        <v>0</v>
      </c>
      <c r="G165" s="146">
        <v>11</v>
      </c>
      <c r="H165" s="146">
        <v>16</v>
      </c>
    </row>
    <row r="166" spans="1:8" x14ac:dyDescent="0.25">
      <c r="A166" s="144" t="s">
        <v>259</v>
      </c>
      <c r="B166" s="146">
        <v>0.02</v>
      </c>
      <c r="C166" s="146">
        <v>50</v>
      </c>
      <c r="D166" s="146">
        <v>29</v>
      </c>
      <c r="E166" s="146">
        <v>150</v>
      </c>
      <c r="F166" s="146">
        <v>0</v>
      </c>
      <c r="G166" s="146">
        <v>11</v>
      </c>
      <c r="H166" s="146">
        <v>4</v>
      </c>
    </row>
    <row r="167" spans="1:8" x14ac:dyDescent="0.25">
      <c r="A167" s="144" t="s">
        <v>260</v>
      </c>
      <c r="B167" s="146">
        <v>2.2799999999999998</v>
      </c>
      <c r="C167" s="146">
        <v>153</v>
      </c>
      <c r="D167" s="146">
        <v>46</v>
      </c>
      <c r="E167" s="146">
        <v>20</v>
      </c>
      <c r="F167" s="146">
        <v>0</v>
      </c>
      <c r="G167" s="146">
        <v>13</v>
      </c>
      <c r="H167" s="146">
        <v>11</v>
      </c>
    </row>
    <row r="168" spans="1:8" x14ac:dyDescent="0.25">
      <c r="A168" s="144" t="s">
        <v>261</v>
      </c>
      <c r="B168" s="146">
        <v>0.22</v>
      </c>
      <c r="C168" s="146">
        <v>694</v>
      </c>
      <c r="D168" s="146">
        <v>39</v>
      </c>
      <c r="E168" s="146">
        <v>15</v>
      </c>
      <c r="F168" s="146">
        <v>0</v>
      </c>
      <c r="G168" s="146">
        <v>6</v>
      </c>
      <c r="H168" s="146">
        <v>18</v>
      </c>
    </row>
    <row r="169" spans="1:8" x14ac:dyDescent="0.25">
      <c r="A169" s="144" t="s">
        <v>262</v>
      </c>
      <c r="B169" s="146">
        <v>0.13</v>
      </c>
      <c r="C169" s="146">
        <v>206</v>
      </c>
      <c r="D169" s="146">
        <v>65</v>
      </c>
      <c r="E169" s="146">
        <v>21</v>
      </c>
      <c r="F169" s="146">
        <v>0</v>
      </c>
      <c r="G169" s="146">
        <v>7</v>
      </c>
      <c r="H169" s="146">
        <v>13</v>
      </c>
    </row>
    <row r="170" spans="1:8" x14ac:dyDescent="0.25">
      <c r="A170" s="144" t="s">
        <v>263</v>
      </c>
      <c r="B170" s="146">
        <v>0.22</v>
      </c>
      <c r="C170" s="146">
        <v>163</v>
      </c>
      <c r="D170" s="146">
        <v>66</v>
      </c>
      <c r="E170" s="146">
        <v>22</v>
      </c>
      <c r="F170" s="146">
        <v>0</v>
      </c>
      <c r="G170" s="146">
        <v>6</v>
      </c>
      <c r="H170" s="146">
        <v>13</v>
      </c>
    </row>
    <row r="171" spans="1:8" x14ac:dyDescent="0.25">
      <c r="A171" s="144" t="s">
        <v>264</v>
      </c>
      <c r="B171" s="146">
        <v>0.85</v>
      </c>
      <c r="C171" s="146">
        <v>160</v>
      </c>
      <c r="D171" s="146">
        <v>34</v>
      </c>
      <c r="E171" s="146">
        <v>13</v>
      </c>
      <c r="F171" s="146">
        <v>0</v>
      </c>
      <c r="G171" s="146">
        <v>5</v>
      </c>
      <c r="H171" s="146">
        <v>12</v>
      </c>
    </row>
    <row r="172" spans="1:8" x14ac:dyDescent="0.25">
      <c r="A172" s="144" t="s">
        <v>265</v>
      </c>
      <c r="B172" s="146">
        <v>0.08</v>
      </c>
      <c r="C172" s="146">
        <v>155</v>
      </c>
      <c r="D172" s="146">
        <v>66</v>
      </c>
      <c r="E172" s="146">
        <v>20</v>
      </c>
      <c r="F172" s="146">
        <v>0</v>
      </c>
      <c r="G172" s="146">
        <v>10</v>
      </c>
      <c r="H172" s="146">
        <v>11</v>
      </c>
    </row>
    <row r="173" spans="1:8" x14ac:dyDescent="0.25">
      <c r="A173" s="144" t="s">
        <v>266</v>
      </c>
      <c r="B173" s="146">
        <v>0.06</v>
      </c>
      <c r="C173" s="146">
        <v>157</v>
      </c>
      <c r="D173" s="146">
        <v>63</v>
      </c>
      <c r="E173" s="146">
        <v>14</v>
      </c>
      <c r="F173" s="146">
        <v>0</v>
      </c>
      <c r="G173" s="146">
        <v>11</v>
      </c>
      <c r="H173" s="146">
        <v>10</v>
      </c>
    </row>
    <row r="174" spans="1:8" x14ac:dyDescent="0.25">
      <c r="A174" s="144" t="s">
        <v>267</v>
      </c>
      <c r="B174" s="146">
        <v>0.4</v>
      </c>
      <c r="C174" s="146">
        <v>177</v>
      </c>
      <c r="D174" s="146">
        <v>57</v>
      </c>
      <c r="E174" s="146">
        <v>15</v>
      </c>
      <c r="F174" s="146">
        <v>0</v>
      </c>
      <c r="G174" s="146">
        <v>14</v>
      </c>
      <c r="H174" s="146">
        <v>12</v>
      </c>
    </row>
    <row r="175" spans="1:8" x14ac:dyDescent="0.25">
      <c r="A175" s="144" t="s">
        <v>268</v>
      </c>
      <c r="B175" s="146">
        <v>0.38</v>
      </c>
      <c r="C175" s="146">
        <v>698</v>
      </c>
      <c r="D175" s="146">
        <v>44</v>
      </c>
      <c r="E175" s="146">
        <v>28</v>
      </c>
      <c r="F175" s="146">
        <v>0</v>
      </c>
      <c r="G175" s="146">
        <v>10</v>
      </c>
      <c r="H175" s="146">
        <v>30</v>
      </c>
    </row>
    <row r="176" spans="1:8" ht="15.75" thickBot="1" x14ac:dyDescent="0.3">
      <c r="A176" s="144" t="s">
        <v>269</v>
      </c>
      <c r="B176" s="146">
        <v>0.08</v>
      </c>
      <c r="C176" s="146">
        <v>426</v>
      </c>
      <c r="D176" s="146">
        <v>83</v>
      </c>
      <c r="E176" s="146">
        <v>14</v>
      </c>
      <c r="F176" s="146">
        <v>0</v>
      </c>
      <c r="G176" s="146">
        <v>9</v>
      </c>
      <c r="H176" s="146">
        <v>15</v>
      </c>
    </row>
    <row r="177" spans="1:8" ht="15.75" thickBot="1" x14ac:dyDescent="0.3">
      <c r="A177" s="145" t="s">
        <v>306</v>
      </c>
      <c r="B177" s="147">
        <v>2.58</v>
      </c>
      <c r="C177" s="148">
        <v>2475</v>
      </c>
      <c r="D177" s="148">
        <v>463</v>
      </c>
      <c r="E177" s="148">
        <v>232</v>
      </c>
      <c r="F177" s="148">
        <v>3</v>
      </c>
      <c r="G177" s="148">
        <v>1787</v>
      </c>
      <c r="H177" s="148">
        <v>94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BK1664"/>
  <sheetViews>
    <sheetView zoomScale="80" zoomScaleNormal="80" workbookViewId="0">
      <pane xSplit="6" ySplit="1" topLeftCell="AG2" activePane="bottomRight" state="frozen"/>
      <selection pane="topRight" activeCell="E1" sqref="E1"/>
      <selection pane="bottomLeft" activeCell="A2" sqref="A2"/>
      <selection pane="bottomRight" activeCell="G514" sqref="G512:H514"/>
    </sheetView>
  </sheetViews>
  <sheetFormatPr baseColWidth="10" defaultRowHeight="15" x14ac:dyDescent="0.25"/>
  <cols>
    <col min="1" max="1" width="18.85546875" style="2" bestFit="1" customWidth="1"/>
    <col min="2" max="2" width="10.5703125" style="2" bestFit="1" customWidth="1"/>
    <col min="3" max="3" width="12.42578125" style="129" customWidth="1"/>
    <col min="4" max="4" width="12.42578125" style="2" customWidth="1"/>
    <col min="5" max="5" width="12.42578125" style="2" bestFit="1" customWidth="1"/>
    <col min="6" max="6" width="10.85546875" style="125" bestFit="1" customWidth="1"/>
    <col min="7" max="7" width="12.5703125" style="129" bestFit="1" customWidth="1"/>
    <col min="8" max="8" width="18" style="2" bestFit="1" customWidth="1"/>
    <col min="9" max="9" width="15.85546875" style="2" bestFit="1" customWidth="1"/>
    <col min="10" max="10" width="9.140625" style="2" bestFit="1" customWidth="1"/>
    <col min="11" max="11" width="12.5703125" style="2" bestFit="1" customWidth="1"/>
    <col min="12" max="12" width="10.5703125" style="2" bestFit="1" customWidth="1"/>
    <col min="13" max="13" width="12.140625" style="2" bestFit="1" customWidth="1"/>
    <col min="14" max="14" width="9.42578125" style="2" bestFit="1" customWidth="1"/>
    <col min="15" max="15" width="9" style="2" bestFit="1" customWidth="1"/>
    <col min="16" max="16" width="15.140625" style="2" bestFit="1" customWidth="1"/>
    <col min="17" max="17" width="23.140625" style="2" bestFit="1" customWidth="1"/>
    <col min="18" max="18" width="18.85546875" style="2" bestFit="1" customWidth="1"/>
    <col min="19" max="19" width="12.28515625" style="2" bestFit="1" customWidth="1"/>
    <col min="20" max="21" width="13" style="2" bestFit="1" customWidth="1"/>
    <col min="22" max="22" width="13.28515625" style="2" bestFit="1" customWidth="1"/>
    <col min="23" max="23" width="15.5703125" style="2" bestFit="1" customWidth="1"/>
    <col min="24" max="24" width="13.5703125" style="2" bestFit="1" customWidth="1"/>
    <col min="25" max="25" width="17.42578125" style="2" bestFit="1" customWidth="1"/>
    <col min="26" max="26" width="18.42578125" style="2" bestFit="1" customWidth="1"/>
    <col min="27" max="27" width="13" style="2" bestFit="1" customWidth="1"/>
    <col min="28" max="28" width="12.85546875" style="2" bestFit="1" customWidth="1"/>
    <col min="29" max="29" width="10.5703125" style="2" bestFit="1" customWidth="1"/>
    <col min="30" max="30" width="16.28515625" style="2" bestFit="1" customWidth="1"/>
    <col min="31" max="32" width="12.28515625" style="2" customWidth="1"/>
    <col min="33" max="33" width="14.140625" style="2" bestFit="1" customWidth="1"/>
    <col min="34" max="35" width="12.28515625" style="2" customWidth="1"/>
    <col min="36" max="36" width="15" style="2" customWidth="1"/>
    <col min="37" max="43" width="12.28515625" style="2" customWidth="1"/>
    <col min="44" max="44" width="12.28515625" style="132" customWidth="1"/>
    <col min="45" max="45" width="1.7109375" style="2" customWidth="1"/>
    <col min="46" max="46" width="10" style="2" customWidth="1"/>
    <col min="47" max="47" width="12.5703125" style="2" customWidth="1"/>
    <col min="48" max="48" width="10.5703125" style="2" customWidth="1"/>
    <col min="49" max="49" width="13" style="2" customWidth="1"/>
    <col min="50" max="50" width="11.42578125" style="2" customWidth="1"/>
    <col min="51" max="51" width="14" style="2" customWidth="1"/>
    <col min="52" max="57" width="11.42578125" style="2" customWidth="1"/>
    <col min="58" max="16384" width="11.42578125" style="2"/>
  </cols>
  <sheetData>
    <row r="1" spans="1:63" x14ac:dyDescent="0.25">
      <c r="A1" s="67" t="s">
        <v>271</v>
      </c>
      <c r="B1" s="67" t="s">
        <v>189</v>
      </c>
      <c r="C1" s="133" t="s">
        <v>250</v>
      </c>
      <c r="D1" s="67" t="s">
        <v>251</v>
      </c>
      <c r="E1" s="67" t="s">
        <v>0</v>
      </c>
      <c r="F1" s="123" t="s">
        <v>1</v>
      </c>
      <c r="G1" s="133" t="s">
        <v>3</v>
      </c>
      <c r="H1" s="67" t="s">
        <v>4</v>
      </c>
      <c r="I1" s="67" t="s">
        <v>5</v>
      </c>
      <c r="J1" s="67" t="s">
        <v>6</v>
      </c>
      <c r="K1" s="67" t="s">
        <v>7</v>
      </c>
      <c r="L1" s="67" t="s">
        <v>8</v>
      </c>
      <c r="M1" s="67" t="s">
        <v>9</v>
      </c>
      <c r="N1" s="67" t="s">
        <v>10</v>
      </c>
      <c r="O1" s="67" t="s">
        <v>11</v>
      </c>
      <c r="P1" s="67" t="s">
        <v>278</v>
      </c>
      <c r="Q1" s="67" t="s">
        <v>12</v>
      </c>
      <c r="R1" s="67" t="s">
        <v>13</v>
      </c>
      <c r="S1" s="67" t="s">
        <v>14</v>
      </c>
      <c r="T1" s="67" t="s">
        <v>15</v>
      </c>
      <c r="U1" s="67" t="s">
        <v>16</v>
      </c>
      <c r="V1" s="67" t="s">
        <v>17</v>
      </c>
      <c r="W1" s="67" t="s">
        <v>18</v>
      </c>
      <c r="X1" s="67" t="s">
        <v>19</v>
      </c>
      <c r="Y1" s="67" t="s">
        <v>20</v>
      </c>
      <c r="Z1" s="67" t="s">
        <v>21</v>
      </c>
      <c r="AA1" s="67" t="s">
        <v>22</v>
      </c>
      <c r="AB1" s="67" t="s">
        <v>23</v>
      </c>
      <c r="AC1" s="67" t="s">
        <v>24</v>
      </c>
      <c r="AD1" s="67" t="s">
        <v>25</v>
      </c>
      <c r="AE1" s="67" t="s">
        <v>204</v>
      </c>
      <c r="AF1" s="67" t="s">
        <v>206</v>
      </c>
      <c r="AG1" s="67" t="s">
        <v>205</v>
      </c>
      <c r="AH1" s="67" t="s">
        <v>207</v>
      </c>
      <c r="AI1" s="67" t="s">
        <v>208</v>
      </c>
      <c r="AJ1" s="67" t="s">
        <v>209</v>
      </c>
      <c r="AK1" s="67" t="s">
        <v>210</v>
      </c>
      <c r="AL1" s="67" t="s">
        <v>211</v>
      </c>
      <c r="AM1" s="67" t="s">
        <v>212</v>
      </c>
      <c r="AN1" s="67" t="s">
        <v>213</v>
      </c>
      <c r="AO1" s="67" t="s">
        <v>214</v>
      </c>
      <c r="AP1" s="67" t="s">
        <v>215</v>
      </c>
      <c r="AQ1" s="67" t="s">
        <v>275</v>
      </c>
      <c r="AR1" s="130" t="s">
        <v>274</v>
      </c>
      <c r="AT1" s="162" t="s">
        <v>192</v>
      </c>
      <c r="AU1" s="162"/>
      <c r="AV1" s="162"/>
      <c r="AW1" s="162"/>
      <c r="AX1" s="162"/>
      <c r="AY1" s="162"/>
      <c r="AZ1" s="162"/>
      <c r="BA1" s="162"/>
      <c r="BB1" s="162"/>
      <c r="BC1" s="162"/>
      <c r="BD1" s="162"/>
      <c r="BE1" s="162"/>
    </row>
    <row r="2" spans="1:63" x14ac:dyDescent="0.25">
      <c r="A2" s="65" t="s">
        <v>272</v>
      </c>
      <c r="B2" s="65" t="str">
        <f t="shared" ref="B2:B65" si="0">IF(F2&lt;="K030","DIWA2",IF(F2&lt;="K152","DIWA3",IF(F2&lt;="K171","DIWA5","")))</f>
        <v>DIWA2</v>
      </c>
      <c r="C2" s="117">
        <f t="shared" ref="C2:C65" si="1">VLOOKUP(F2,$BG$3:$BJ$230,4,0)</f>
        <v>40700</v>
      </c>
      <c r="D2" s="116" t="str">
        <f t="shared" ref="D2:D65" si="2">IF(C2&gt;G2,"CON","SIN")</f>
        <v>SIN</v>
      </c>
      <c r="E2" s="65" t="s">
        <v>26</v>
      </c>
      <c r="F2" s="124" t="s">
        <v>27</v>
      </c>
      <c r="G2" s="117">
        <v>42334</v>
      </c>
      <c r="H2" s="65">
        <v>908818</v>
      </c>
      <c r="I2" s="65">
        <v>71994</v>
      </c>
      <c r="J2" s="65">
        <v>0</v>
      </c>
      <c r="K2" s="65">
        <v>5</v>
      </c>
      <c r="L2" s="65"/>
      <c r="M2" s="65">
        <v>3</v>
      </c>
      <c r="N2" s="65">
        <v>6.1</v>
      </c>
      <c r="O2" s="65"/>
      <c r="P2" s="65"/>
      <c r="Q2" s="65">
        <v>0.37</v>
      </c>
      <c r="R2" s="65"/>
      <c r="S2" s="65">
        <v>38</v>
      </c>
      <c r="T2" s="65">
        <v>69</v>
      </c>
      <c r="U2" s="65">
        <v>0</v>
      </c>
      <c r="V2" s="65">
        <v>0</v>
      </c>
      <c r="W2" s="65">
        <v>7</v>
      </c>
      <c r="X2" s="65">
        <v>5</v>
      </c>
      <c r="Y2" s="65">
        <v>0</v>
      </c>
      <c r="Z2" s="65">
        <v>0</v>
      </c>
      <c r="AA2" s="65">
        <v>0</v>
      </c>
      <c r="AB2" s="65">
        <v>38</v>
      </c>
      <c r="AC2" s="65">
        <v>10</v>
      </c>
      <c r="AD2" s="65">
        <v>1</v>
      </c>
      <c r="AE2" s="118">
        <f t="shared" ref="AE2:AE65" si="3">+ROUND(S2,0)</f>
        <v>38</v>
      </c>
      <c r="AF2" s="119">
        <f t="shared" ref="AF2:AF13" si="4">IF(AE2&gt;500,1.5,IF(AE2&gt;300,1.3,VLOOKUP(AE2,$AT$3:$AU$304,2,0)))</f>
        <v>0.1266666666666704</v>
      </c>
      <c r="AG2" s="118">
        <f t="shared" ref="AG2:AG65" si="5">+ROUND(T2,0)</f>
        <v>69</v>
      </c>
      <c r="AH2" s="119">
        <f t="shared" ref="AH2:AH65" si="6">IF(AG2&gt;=150,1,VLOOKUP(AG2,$AV$3:$AW$228,2,0))</f>
        <v>0.45999999999999691</v>
      </c>
      <c r="AI2" s="118">
        <f t="shared" ref="AI2:AI65" si="7">+ROUND(W2,0)</f>
        <v>7</v>
      </c>
      <c r="AJ2" s="119">
        <f t="shared" ref="AJ2:AJ65" si="8">IF(AI2&gt;=45,1,VLOOKUP(AI2,$AX$3:$AY$226,2,0))</f>
        <v>0.15555555555555509</v>
      </c>
      <c r="AK2" s="118">
        <f t="shared" ref="AK2:AK65" si="9">+ROUND(X2,0)</f>
        <v>5</v>
      </c>
      <c r="AL2" s="119">
        <f t="shared" ref="AL2:AL65" si="10">IF(AK2&gt;=30,1,VLOOKUP(AK2,$AZ$3:$BA$226,2,0))</f>
        <v>0.16666666666666685</v>
      </c>
      <c r="AM2" s="118">
        <f t="shared" ref="AM2:AM65" si="11">+ROUND(U2,0)</f>
        <v>0</v>
      </c>
      <c r="AN2" s="119">
        <f t="shared" ref="AN2:AN65" si="12">IF(AM2&gt;=15,1,VLOOKUP(AM2,$BB$3:$BC$226,2,0))</f>
        <v>1.9428902930940239E-16</v>
      </c>
      <c r="AO2" s="118">
        <f t="shared" ref="AO2:AO65" si="13">ROUND(V2,0)</f>
        <v>0</v>
      </c>
      <c r="AP2" s="119">
        <f t="shared" ref="AP2:AP65" si="14">IF(AO2&gt;=10,1,VLOOKUP(AO2,$BD$3:$BE$226,2,0))</f>
        <v>1.3877787807814457E-16</v>
      </c>
      <c r="AQ2" s="122">
        <f t="shared" ref="AQ2:AQ65" si="15">IF(F2=F1,0,1)</f>
        <v>1</v>
      </c>
      <c r="AR2" s="131">
        <f>+IF(AQ2=1,AQ2,(AR1+1))</f>
        <v>1</v>
      </c>
      <c r="AS2" s="65"/>
      <c r="AT2" s="68" t="s">
        <v>191</v>
      </c>
      <c r="AU2" s="69" t="s">
        <v>193</v>
      </c>
      <c r="AV2" s="70" t="s">
        <v>194</v>
      </c>
      <c r="AW2" s="70" t="s">
        <v>195</v>
      </c>
      <c r="AX2" s="71" t="s">
        <v>198</v>
      </c>
      <c r="AY2" s="71" t="s">
        <v>199</v>
      </c>
      <c r="AZ2" s="72" t="s">
        <v>200</v>
      </c>
      <c r="BA2" s="72" t="s">
        <v>201</v>
      </c>
      <c r="BB2" s="73" t="s">
        <v>196</v>
      </c>
      <c r="BC2" s="73" t="s">
        <v>197</v>
      </c>
      <c r="BD2" s="74" t="s">
        <v>202</v>
      </c>
      <c r="BE2" s="75" t="s">
        <v>203</v>
      </c>
      <c r="BG2" s="76" t="s">
        <v>245</v>
      </c>
      <c r="BH2" s="76" t="s">
        <v>246</v>
      </c>
      <c r="BI2" s="76" t="s">
        <v>247</v>
      </c>
      <c r="BJ2" s="76" t="s">
        <v>248</v>
      </c>
    </row>
    <row r="3" spans="1:63" x14ac:dyDescent="0.25">
      <c r="A3" s="65" t="s">
        <v>272</v>
      </c>
      <c r="B3" s="65" t="str">
        <f t="shared" si="0"/>
        <v>DIWA2</v>
      </c>
      <c r="C3" s="117">
        <f t="shared" si="1"/>
        <v>40700</v>
      </c>
      <c r="D3" s="116" t="str">
        <f t="shared" si="2"/>
        <v>SIN</v>
      </c>
      <c r="E3" s="65" t="s">
        <v>26</v>
      </c>
      <c r="F3" s="124" t="s">
        <v>27</v>
      </c>
      <c r="G3" s="117">
        <v>42264</v>
      </c>
      <c r="H3" s="65">
        <v>895995</v>
      </c>
      <c r="I3" s="65">
        <v>59171</v>
      </c>
      <c r="J3" s="65">
        <v>0</v>
      </c>
      <c r="K3" s="65">
        <v>5</v>
      </c>
      <c r="L3" s="65"/>
      <c r="M3" s="65">
        <v>1</v>
      </c>
      <c r="N3" s="65">
        <v>6.3</v>
      </c>
      <c r="O3" s="65"/>
      <c r="P3" s="65"/>
      <c r="Q3" s="65">
        <v>0.04</v>
      </c>
      <c r="R3" s="65"/>
      <c r="S3" s="65">
        <v>35</v>
      </c>
      <c r="T3" s="65">
        <v>73</v>
      </c>
      <c r="U3" s="65">
        <v>1</v>
      </c>
      <c r="V3" s="65">
        <v>0</v>
      </c>
      <c r="W3" s="65">
        <v>9</v>
      </c>
      <c r="X3" s="65">
        <v>0</v>
      </c>
      <c r="Y3" s="65">
        <v>1</v>
      </c>
      <c r="Z3" s="65">
        <v>1</v>
      </c>
      <c r="AA3" s="65">
        <v>0</v>
      </c>
      <c r="AB3" s="65">
        <v>132</v>
      </c>
      <c r="AC3" s="65">
        <v>83</v>
      </c>
      <c r="AD3" s="65">
        <v>1</v>
      </c>
      <c r="AE3" s="118">
        <f t="shared" si="3"/>
        <v>35</v>
      </c>
      <c r="AF3" s="119">
        <f t="shared" si="4"/>
        <v>0.11666666666667042</v>
      </c>
      <c r="AG3" s="118">
        <f t="shared" si="5"/>
        <v>73</v>
      </c>
      <c r="AH3" s="119">
        <f t="shared" si="6"/>
        <v>0.48666666666666353</v>
      </c>
      <c r="AI3" s="118">
        <f t="shared" si="7"/>
        <v>9</v>
      </c>
      <c r="AJ3" s="119">
        <f t="shared" si="8"/>
        <v>0.19999999999999954</v>
      </c>
      <c r="AK3" s="118">
        <f t="shared" si="9"/>
        <v>0</v>
      </c>
      <c r="AL3" s="119">
        <f t="shared" si="10"/>
        <v>2.0816681711721685E-16</v>
      </c>
      <c r="AM3" s="118">
        <f t="shared" si="11"/>
        <v>1</v>
      </c>
      <c r="AN3" s="119">
        <f t="shared" si="12"/>
        <v>6.666666666666686E-2</v>
      </c>
      <c r="AO3" s="118">
        <f t="shared" si="13"/>
        <v>0</v>
      </c>
      <c r="AP3" s="119">
        <f t="shared" si="14"/>
        <v>1.3877787807814457E-16</v>
      </c>
      <c r="AQ3" s="122">
        <f t="shared" si="15"/>
        <v>0</v>
      </c>
      <c r="AR3" s="131">
        <f t="shared" ref="AR3:AR66" si="16">+IF(AQ3=1,AQ3,(AR2+1))</f>
        <v>2</v>
      </c>
      <c r="AS3" s="65"/>
      <c r="AT3" s="66">
        <v>300</v>
      </c>
      <c r="AU3" s="77">
        <v>1</v>
      </c>
      <c r="AV3" s="78">
        <v>150</v>
      </c>
      <c r="AW3" s="79">
        <v>1</v>
      </c>
      <c r="AX3" s="80">
        <v>45</v>
      </c>
      <c r="AY3" s="80">
        <v>1</v>
      </c>
      <c r="AZ3" s="81">
        <v>30</v>
      </c>
      <c r="BA3" s="82">
        <v>1</v>
      </c>
      <c r="BB3" s="83">
        <v>15</v>
      </c>
      <c r="BC3" s="84">
        <v>1</v>
      </c>
      <c r="BD3" s="85">
        <v>10</v>
      </c>
      <c r="BE3" s="86">
        <v>1</v>
      </c>
      <c r="BG3" s="87" t="s">
        <v>27</v>
      </c>
      <c r="BH3" s="88">
        <v>588305</v>
      </c>
      <c r="BI3" s="38">
        <v>600138</v>
      </c>
      <c r="BJ3" s="89">
        <v>40700</v>
      </c>
    </row>
    <row r="4" spans="1:63" x14ac:dyDescent="0.25">
      <c r="A4" s="65" t="s">
        <v>272</v>
      </c>
      <c r="B4" s="65" t="str">
        <f t="shared" si="0"/>
        <v>DIWA2</v>
      </c>
      <c r="C4" s="117">
        <f t="shared" si="1"/>
        <v>40700</v>
      </c>
      <c r="D4" s="116" t="str">
        <f t="shared" si="2"/>
        <v>SIN</v>
      </c>
      <c r="E4" s="65" t="s">
        <v>26</v>
      </c>
      <c r="F4" s="124" t="s">
        <v>27</v>
      </c>
      <c r="G4" s="117">
        <v>42052</v>
      </c>
      <c r="H4" s="65">
        <v>853394</v>
      </c>
      <c r="I4" s="65">
        <v>16570</v>
      </c>
      <c r="J4" s="65">
        <v>0</v>
      </c>
      <c r="K4" s="65">
        <v>2</v>
      </c>
      <c r="L4" s="65"/>
      <c r="M4" s="65">
        <v>1</v>
      </c>
      <c r="N4" s="65">
        <v>6.3</v>
      </c>
      <c r="O4" s="65">
        <v>29.04</v>
      </c>
      <c r="P4" s="65">
        <v>0.89</v>
      </c>
      <c r="Q4" s="65">
        <v>0.05</v>
      </c>
      <c r="R4" s="65"/>
      <c r="S4" s="65">
        <v>30</v>
      </c>
      <c r="T4" s="65">
        <v>37</v>
      </c>
      <c r="U4" s="65">
        <v>2</v>
      </c>
      <c r="V4" s="65">
        <v>0</v>
      </c>
      <c r="W4" s="65">
        <v>4</v>
      </c>
      <c r="X4" s="65">
        <v>2</v>
      </c>
      <c r="Y4" s="65">
        <v>0</v>
      </c>
      <c r="Z4" s="65"/>
      <c r="AA4" s="65">
        <v>0</v>
      </c>
      <c r="AB4" s="65">
        <v>28</v>
      </c>
      <c r="AC4" s="65">
        <v>6</v>
      </c>
      <c r="AD4" s="65">
        <v>0</v>
      </c>
      <c r="AE4" s="118">
        <f t="shared" si="3"/>
        <v>30</v>
      </c>
      <c r="AF4" s="119">
        <f t="shared" si="4"/>
        <v>0.10000000000000378</v>
      </c>
      <c r="AG4" s="118">
        <f t="shared" si="5"/>
        <v>37</v>
      </c>
      <c r="AH4" s="119">
        <f t="shared" si="6"/>
        <v>0.24666666666666398</v>
      </c>
      <c r="AI4" s="118">
        <f t="shared" si="7"/>
        <v>4</v>
      </c>
      <c r="AJ4" s="119">
        <f t="shared" si="8"/>
        <v>8.8888888888888407E-2</v>
      </c>
      <c r="AK4" s="118">
        <f t="shared" si="9"/>
        <v>2</v>
      </c>
      <c r="AL4" s="119">
        <f t="shared" si="10"/>
        <v>6.6666666666666874E-2</v>
      </c>
      <c r="AM4" s="118">
        <f t="shared" si="11"/>
        <v>2</v>
      </c>
      <c r="AN4" s="119">
        <f t="shared" si="12"/>
        <v>0.13333333333333353</v>
      </c>
      <c r="AO4" s="118">
        <f t="shared" si="13"/>
        <v>0</v>
      </c>
      <c r="AP4" s="119">
        <f t="shared" si="14"/>
        <v>1.3877787807814457E-16</v>
      </c>
      <c r="AQ4" s="122">
        <f t="shared" si="15"/>
        <v>0</v>
      </c>
      <c r="AR4" s="131">
        <f t="shared" si="16"/>
        <v>3</v>
      </c>
      <c r="AS4" s="65"/>
      <c r="AT4" s="66">
        <v>299</v>
      </c>
      <c r="AU4" s="77">
        <v>0.9966666666666667</v>
      </c>
      <c r="AV4" s="78">
        <v>149</v>
      </c>
      <c r="AW4" s="79">
        <v>0.99333333333333329</v>
      </c>
      <c r="AX4" s="80">
        <v>44</v>
      </c>
      <c r="AY4" s="90">
        <v>0.97777777777777775</v>
      </c>
      <c r="AZ4" s="81">
        <v>29</v>
      </c>
      <c r="BA4" s="82">
        <v>0.96666666666666667</v>
      </c>
      <c r="BB4" s="83">
        <v>14</v>
      </c>
      <c r="BC4" s="84">
        <v>0.93333333333333335</v>
      </c>
      <c r="BD4" s="85">
        <v>9</v>
      </c>
      <c r="BE4" s="86">
        <v>0.9</v>
      </c>
      <c r="BG4" s="87" t="s">
        <v>30</v>
      </c>
      <c r="BH4" s="88">
        <v>588310</v>
      </c>
      <c r="BI4" s="38">
        <v>610940</v>
      </c>
      <c r="BJ4" s="89">
        <v>40838</v>
      </c>
    </row>
    <row r="5" spans="1:63" x14ac:dyDescent="0.25">
      <c r="A5" s="65" t="s">
        <v>272</v>
      </c>
      <c r="B5" s="65" t="str">
        <f t="shared" si="0"/>
        <v>DIWA2</v>
      </c>
      <c r="C5" s="117">
        <f t="shared" si="1"/>
        <v>40700</v>
      </c>
      <c r="D5" s="116" t="str">
        <f t="shared" si="2"/>
        <v>SIN</v>
      </c>
      <c r="E5" s="65" t="s">
        <v>26</v>
      </c>
      <c r="F5" s="124" t="s">
        <v>27</v>
      </c>
      <c r="G5" s="117">
        <v>41990</v>
      </c>
      <c r="H5" s="65">
        <v>840976</v>
      </c>
      <c r="I5" s="65">
        <v>4152</v>
      </c>
      <c r="J5" s="65">
        <v>0</v>
      </c>
      <c r="K5" s="65">
        <v>2</v>
      </c>
      <c r="L5" s="65"/>
      <c r="M5" s="65">
        <v>1</v>
      </c>
      <c r="N5" s="65">
        <v>6.8</v>
      </c>
      <c r="O5" s="65"/>
      <c r="P5" s="65"/>
      <c r="Q5" s="65">
        <v>0.33</v>
      </c>
      <c r="R5" s="65"/>
      <c r="S5" s="65">
        <v>23</v>
      </c>
      <c r="T5" s="65">
        <v>27</v>
      </c>
      <c r="U5" s="65">
        <v>4</v>
      </c>
      <c r="V5" s="65">
        <v>0</v>
      </c>
      <c r="W5" s="65">
        <v>2</v>
      </c>
      <c r="X5" s="65">
        <v>2</v>
      </c>
      <c r="Y5" s="65">
        <v>0</v>
      </c>
      <c r="Z5" s="65">
        <v>0</v>
      </c>
      <c r="AA5" s="65">
        <v>0</v>
      </c>
      <c r="AB5" s="65">
        <v>27</v>
      </c>
      <c r="AC5" s="65">
        <v>6</v>
      </c>
      <c r="AD5" s="65">
        <v>0</v>
      </c>
      <c r="AE5" s="118">
        <f t="shared" si="3"/>
        <v>23</v>
      </c>
      <c r="AF5" s="119">
        <f t="shared" si="4"/>
        <v>7.6666666666670491E-2</v>
      </c>
      <c r="AG5" s="118">
        <f t="shared" si="5"/>
        <v>27</v>
      </c>
      <c r="AH5" s="119">
        <f t="shared" si="6"/>
        <v>0.17999999999999744</v>
      </c>
      <c r="AI5" s="118">
        <f t="shared" si="7"/>
        <v>2</v>
      </c>
      <c r="AJ5" s="119">
        <f t="shared" si="8"/>
        <v>4.4444444444443953E-2</v>
      </c>
      <c r="AK5" s="118">
        <f t="shared" si="9"/>
        <v>2</v>
      </c>
      <c r="AL5" s="119">
        <f t="shared" si="10"/>
        <v>6.6666666666666874E-2</v>
      </c>
      <c r="AM5" s="118">
        <f t="shared" si="11"/>
        <v>4</v>
      </c>
      <c r="AN5" s="119">
        <f t="shared" si="12"/>
        <v>0.26666666666666683</v>
      </c>
      <c r="AO5" s="118">
        <f t="shared" si="13"/>
        <v>0</v>
      </c>
      <c r="AP5" s="119">
        <f t="shared" si="14"/>
        <v>1.3877787807814457E-16</v>
      </c>
      <c r="AQ5" s="122">
        <f t="shared" si="15"/>
        <v>0</v>
      </c>
      <c r="AR5" s="131">
        <f t="shared" si="16"/>
        <v>4</v>
      </c>
      <c r="AS5" s="65"/>
      <c r="AT5" s="66">
        <v>298</v>
      </c>
      <c r="AU5" s="77">
        <v>0.9933333333333334</v>
      </c>
      <c r="AV5" s="78">
        <v>148</v>
      </c>
      <c r="AW5" s="79">
        <v>0.98666666666666658</v>
      </c>
      <c r="AX5" s="80">
        <v>43</v>
      </c>
      <c r="AY5" s="90">
        <v>0.95555555555555549</v>
      </c>
      <c r="AZ5" s="81">
        <v>28</v>
      </c>
      <c r="BA5" s="82">
        <v>0.93333333333333335</v>
      </c>
      <c r="BB5" s="83">
        <v>13</v>
      </c>
      <c r="BC5" s="84">
        <v>0.8666666666666667</v>
      </c>
      <c r="BD5" s="85">
        <v>8</v>
      </c>
      <c r="BE5" s="86">
        <v>0.8</v>
      </c>
      <c r="BG5" s="91" t="s">
        <v>31</v>
      </c>
      <c r="BH5" s="92">
        <v>588314</v>
      </c>
      <c r="BI5" s="39">
        <v>665072</v>
      </c>
      <c r="BJ5" s="89">
        <v>40969</v>
      </c>
    </row>
    <row r="6" spans="1:63" x14ac:dyDescent="0.25">
      <c r="A6" s="65" t="s">
        <v>273</v>
      </c>
      <c r="B6" s="65" t="str">
        <f t="shared" si="0"/>
        <v>DIWA2</v>
      </c>
      <c r="C6" s="117">
        <f t="shared" si="1"/>
        <v>40700</v>
      </c>
      <c r="D6" s="116" t="str">
        <f t="shared" si="2"/>
        <v>SIN</v>
      </c>
      <c r="E6" s="65" t="s">
        <v>26</v>
      </c>
      <c r="F6" s="124" t="s">
        <v>27</v>
      </c>
      <c r="G6" s="117">
        <v>41458</v>
      </c>
      <c r="H6" s="65">
        <v>745769</v>
      </c>
      <c r="I6" s="65">
        <v>120258</v>
      </c>
      <c r="J6" s="120">
        <v>0</v>
      </c>
      <c r="K6" s="120">
        <v>5</v>
      </c>
      <c r="L6" s="120">
        <v>-1</v>
      </c>
      <c r="M6" s="120">
        <v>13</v>
      </c>
      <c r="N6" s="120">
        <v>7</v>
      </c>
      <c r="O6" s="120">
        <v>37.4</v>
      </c>
      <c r="P6" s="120">
        <v>0.1</v>
      </c>
      <c r="Q6" s="120">
        <v>0.1</v>
      </c>
      <c r="R6" s="65" t="s">
        <v>244</v>
      </c>
      <c r="S6" s="120">
        <v>87</v>
      </c>
      <c r="T6" s="120">
        <v>68</v>
      </c>
      <c r="U6" s="120">
        <v>10</v>
      </c>
      <c r="V6" s="120">
        <v>0</v>
      </c>
      <c r="W6" s="120">
        <v>25</v>
      </c>
      <c r="X6" s="120">
        <v>7</v>
      </c>
      <c r="Y6" s="120">
        <v>0</v>
      </c>
      <c r="Z6" s="120">
        <v>1</v>
      </c>
      <c r="AA6" s="120">
        <v>-1</v>
      </c>
      <c r="AB6" s="120">
        <v>43</v>
      </c>
      <c r="AC6" s="120">
        <v>8</v>
      </c>
      <c r="AD6" s="120">
        <v>1</v>
      </c>
      <c r="AE6" s="118">
        <f t="shared" si="3"/>
        <v>87</v>
      </c>
      <c r="AF6" s="119">
        <f t="shared" si="4"/>
        <v>0.29000000000000375</v>
      </c>
      <c r="AG6" s="118">
        <f t="shared" si="5"/>
        <v>68</v>
      </c>
      <c r="AH6" s="119">
        <f t="shared" si="6"/>
        <v>0.45333333333333026</v>
      </c>
      <c r="AI6" s="118">
        <f t="shared" si="7"/>
        <v>25</v>
      </c>
      <c r="AJ6" s="119">
        <f t="shared" si="8"/>
        <v>0.55559999999999998</v>
      </c>
      <c r="AK6" s="118">
        <f t="shared" si="9"/>
        <v>7</v>
      </c>
      <c r="AL6" s="119">
        <f t="shared" si="10"/>
        <v>0.2333333333333335</v>
      </c>
      <c r="AM6" s="118">
        <f t="shared" si="11"/>
        <v>10</v>
      </c>
      <c r="AN6" s="119">
        <f t="shared" si="12"/>
        <v>0.66666666666666674</v>
      </c>
      <c r="AO6" s="118">
        <f t="shared" si="13"/>
        <v>0</v>
      </c>
      <c r="AP6" s="119">
        <f t="shared" si="14"/>
        <v>1.3877787807814457E-16</v>
      </c>
      <c r="AQ6" s="122">
        <f t="shared" si="15"/>
        <v>0</v>
      </c>
      <c r="AR6" s="131">
        <f t="shared" si="16"/>
        <v>5</v>
      </c>
      <c r="AS6" s="65"/>
      <c r="AT6" s="66">
        <v>297</v>
      </c>
      <c r="AU6" s="77">
        <v>0.9900000000000001</v>
      </c>
      <c r="AV6" s="78">
        <v>147</v>
      </c>
      <c r="AW6" s="79">
        <v>0.97999999999999987</v>
      </c>
      <c r="AX6" s="80">
        <v>42</v>
      </c>
      <c r="AY6" s="90">
        <v>0.93333333333333324</v>
      </c>
      <c r="AZ6" s="81">
        <v>27</v>
      </c>
      <c r="BA6" s="82">
        <v>0.9</v>
      </c>
      <c r="BB6" s="83">
        <v>12</v>
      </c>
      <c r="BC6" s="84">
        <v>0.8</v>
      </c>
      <c r="BD6" s="85">
        <v>7</v>
      </c>
      <c r="BE6" s="86">
        <v>0.70000000000000007</v>
      </c>
      <c r="BG6" s="93" t="s">
        <v>32</v>
      </c>
      <c r="BH6" s="92">
        <v>588215</v>
      </c>
      <c r="BI6" s="39">
        <v>692276</v>
      </c>
      <c r="BJ6" s="89">
        <v>41112</v>
      </c>
    </row>
    <row r="7" spans="1:63" x14ac:dyDescent="0.25">
      <c r="A7" s="65" t="s">
        <v>273</v>
      </c>
      <c r="B7" s="65" t="str">
        <f t="shared" si="0"/>
        <v>DIWA2</v>
      </c>
      <c r="C7" s="117">
        <f t="shared" si="1"/>
        <v>40700</v>
      </c>
      <c r="D7" s="116" t="str">
        <f t="shared" si="2"/>
        <v>SIN</v>
      </c>
      <c r="E7" s="65" t="s">
        <v>26</v>
      </c>
      <c r="F7" s="124" t="s">
        <v>27</v>
      </c>
      <c r="G7" s="117">
        <v>41249</v>
      </c>
      <c r="H7" s="65">
        <v>715400</v>
      </c>
      <c r="I7" s="65">
        <v>89889</v>
      </c>
      <c r="J7" s="65">
        <v>0</v>
      </c>
      <c r="K7" s="65">
        <v>0</v>
      </c>
      <c r="L7" s="65">
        <v>0</v>
      </c>
      <c r="M7" s="65">
        <v>25.4</v>
      </c>
      <c r="N7" s="65">
        <v>7</v>
      </c>
      <c r="O7" s="65">
        <v>37.6</v>
      </c>
      <c r="P7" s="65"/>
      <c r="Q7" s="65">
        <v>-1</v>
      </c>
      <c r="R7" s="65" t="s">
        <v>29</v>
      </c>
      <c r="S7" s="65">
        <v>60.7</v>
      </c>
      <c r="T7" s="65">
        <v>23.5</v>
      </c>
      <c r="U7" s="65">
        <v>6</v>
      </c>
      <c r="V7" s="65">
        <v>1.8</v>
      </c>
      <c r="W7" s="65">
        <v>5.0999999999999996</v>
      </c>
      <c r="X7" s="65">
        <v>13.4</v>
      </c>
      <c r="Y7" s="65">
        <v>0</v>
      </c>
      <c r="Z7" s="65">
        <v>2.4</v>
      </c>
      <c r="AA7" s="65">
        <v>0</v>
      </c>
      <c r="AB7" s="65">
        <v>149.19999999999999</v>
      </c>
      <c r="AC7" s="65">
        <v>44.4</v>
      </c>
      <c r="AD7" s="65">
        <v>0.5</v>
      </c>
      <c r="AE7" s="118">
        <f t="shared" si="3"/>
        <v>61</v>
      </c>
      <c r="AF7" s="119">
        <f t="shared" si="4"/>
        <v>0.20333333333333692</v>
      </c>
      <c r="AG7" s="118">
        <f t="shared" si="5"/>
        <v>24</v>
      </c>
      <c r="AH7" s="119">
        <f t="shared" si="6"/>
        <v>0.15999999999999748</v>
      </c>
      <c r="AI7" s="118">
        <f t="shared" si="7"/>
        <v>5</v>
      </c>
      <c r="AJ7" s="119">
        <f t="shared" si="8"/>
        <v>0.11111111111111063</v>
      </c>
      <c r="AK7" s="118">
        <f t="shared" si="9"/>
        <v>13</v>
      </c>
      <c r="AL7" s="119">
        <f t="shared" si="10"/>
        <v>0.43333333333333346</v>
      </c>
      <c r="AM7" s="118">
        <f t="shared" si="11"/>
        <v>6</v>
      </c>
      <c r="AN7" s="119">
        <f t="shared" si="12"/>
        <v>0.40000000000000013</v>
      </c>
      <c r="AO7" s="118">
        <f t="shared" si="13"/>
        <v>2</v>
      </c>
      <c r="AP7" s="119">
        <f t="shared" si="14"/>
        <v>0.20000000000000015</v>
      </c>
      <c r="AQ7" s="122">
        <f t="shared" si="15"/>
        <v>0</v>
      </c>
      <c r="AR7" s="131">
        <f t="shared" si="16"/>
        <v>6</v>
      </c>
      <c r="AS7" s="65"/>
      <c r="AT7" s="66">
        <v>296</v>
      </c>
      <c r="AU7" s="77">
        <v>0.9866666666666668</v>
      </c>
      <c r="AV7" s="78">
        <v>146</v>
      </c>
      <c r="AW7" s="79">
        <v>0.97333333333333316</v>
      </c>
      <c r="AX7" s="80">
        <v>41</v>
      </c>
      <c r="AY7" s="90">
        <v>0.91111111111111098</v>
      </c>
      <c r="AZ7" s="81">
        <v>26</v>
      </c>
      <c r="BA7" s="82">
        <v>0.8666666666666667</v>
      </c>
      <c r="BB7" s="83">
        <v>11</v>
      </c>
      <c r="BC7" s="84">
        <v>0.73333333333333339</v>
      </c>
      <c r="BD7" s="85">
        <v>6</v>
      </c>
      <c r="BE7" s="86">
        <v>0.60000000000000009</v>
      </c>
      <c r="BG7" s="93" t="s">
        <v>33</v>
      </c>
      <c r="BH7" s="92">
        <v>588223</v>
      </c>
      <c r="BI7" s="39"/>
      <c r="BJ7" s="89">
        <v>41720</v>
      </c>
    </row>
    <row r="8" spans="1:63" x14ac:dyDescent="0.25">
      <c r="A8" s="65" t="s">
        <v>273</v>
      </c>
      <c r="B8" s="65" t="str">
        <f t="shared" si="0"/>
        <v>DIWA2</v>
      </c>
      <c r="C8" s="117">
        <f t="shared" si="1"/>
        <v>40700</v>
      </c>
      <c r="D8" s="116" t="str">
        <f t="shared" si="2"/>
        <v>SIN</v>
      </c>
      <c r="E8" s="65" t="s">
        <v>26</v>
      </c>
      <c r="F8" s="124" t="s">
        <v>27</v>
      </c>
      <c r="G8" s="117">
        <v>40726</v>
      </c>
      <c r="H8" s="65">
        <v>607343</v>
      </c>
      <c r="I8" s="65">
        <v>7205</v>
      </c>
      <c r="J8" s="65">
        <v>0</v>
      </c>
      <c r="K8" s="65">
        <v>7.8108969999999998</v>
      </c>
      <c r="L8" s="65">
        <v>0</v>
      </c>
      <c r="M8" s="65">
        <v>1.031398</v>
      </c>
      <c r="N8" s="65">
        <v>5.7521019999999998</v>
      </c>
      <c r="O8" s="65">
        <v>31.56251</v>
      </c>
      <c r="P8" s="65"/>
      <c r="Q8" s="65">
        <v>25.4</v>
      </c>
      <c r="R8" s="65"/>
      <c r="S8" s="126">
        <v>49.11938</v>
      </c>
      <c r="T8" s="65">
        <v>69.974500000000006</v>
      </c>
      <c r="U8" s="65">
        <v>5.7392000000000003</v>
      </c>
      <c r="V8" s="65">
        <v>0.54453300000000004</v>
      </c>
      <c r="W8" s="65">
        <v>12.73268</v>
      </c>
      <c r="X8" s="65">
        <v>12.270720000000001</v>
      </c>
      <c r="Y8" s="65">
        <v>0</v>
      </c>
      <c r="Z8" s="65">
        <v>0</v>
      </c>
      <c r="AA8" s="65">
        <v>0</v>
      </c>
      <c r="AB8" s="65">
        <v>69.34599</v>
      </c>
      <c r="AC8" s="65">
        <v>19.89874</v>
      </c>
      <c r="AD8" s="65">
        <v>0</v>
      </c>
      <c r="AE8" s="118">
        <f t="shared" si="3"/>
        <v>49</v>
      </c>
      <c r="AF8" s="119">
        <f t="shared" si="4"/>
        <v>0.16333333333333699</v>
      </c>
      <c r="AG8" s="118">
        <f t="shared" si="5"/>
        <v>70</v>
      </c>
      <c r="AH8" s="119">
        <f t="shared" si="6"/>
        <v>0.46666666666666357</v>
      </c>
      <c r="AI8" s="118">
        <f t="shared" si="7"/>
        <v>13</v>
      </c>
      <c r="AJ8" s="119">
        <f t="shared" si="8"/>
        <v>0.28888888888888842</v>
      </c>
      <c r="AK8" s="118">
        <f t="shared" si="9"/>
        <v>12</v>
      </c>
      <c r="AL8" s="119">
        <f t="shared" si="10"/>
        <v>0.40000000000000013</v>
      </c>
      <c r="AM8" s="118">
        <f t="shared" si="11"/>
        <v>6</v>
      </c>
      <c r="AN8" s="119">
        <f t="shared" si="12"/>
        <v>0.40000000000000013</v>
      </c>
      <c r="AO8" s="118">
        <f t="shared" si="13"/>
        <v>1</v>
      </c>
      <c r="AP8" s="119">
        <f t="shared" si="14"/>
        <v>0.10000000000000014</v>
      </c>
      <c r="AQ8" s="122">
        <f t="shared" si="15"/>
        <v>0</v>
      </c>
      <c r="AR8" s="131">
        <f t="shared" si="16"/>
        <v>7</v>
      </c>
      <c r="AS8" s="65"/>
      <c r="AT8" s="66">
        <v>295</v>
      </c>
      <c r="AU8" s="77">
        <v>0.9833333333333335</v>
      </c>
      <c r="AV8" s="78">
        <v>145</v>
      </c>
      <c r="AW8" s="79">
        <v>0.96666666666666645</v>
      </c>
      <c r="AX8" s="80">
        <v>40</v>
      </c>
      <c r="AY8" s="90">
        <v>0.88888888888888873</v>
      </c>
      <c r="AZ8" s="81">
        <v>25</v>
      </c>
      <c r="BA8" s="82">
        <v>0.83333333333333337</v>
      </c>
      <c r="BB8" s="83">
        <v>10</v>
      </c>
      <c r="BC8" s="84">
        <v>0.66666666666666674</v>
      </c>
      <c r="BD8" s="85">
        <v>5</v>
      </c>
      <c r="BE8" s="86">
        <v>0.50000000000000011</v>
      </c>
      <c r="BG8" s="87" t="s">
        <v>34</v>
      </c>
      <c r="BH8" s="88">
        <v>588220</v>
      </c>
      <c r="BI8" s="39">
        <v>630625</v>
      </c>
      <c r="BJ8" s="94">
        <v>42003</v>
      </c>
    </row>
    <row r="9" spans="1:63" x14ac:dyDescent="0.25">
      <c r="A9" s="65" t="s">
        <v>272</v>
      </c>
      <c r="B9" s="65" t="str">
        <f t="shared" si="0"/>
        <v>DIWA2</v>
      </c>
      <c r="C9" s="117">
        <f t="shared" si="1"/>
        <v>40838</v>
      </c>
      <c r="D9" s="116" t="str">
        <f t="shared" si="2"/>
        <v>SIN</v>
      </c>
      <c r="E9" s="65" t="s">
        <v>26</v>
      </c>
      <c r="F9" s="124" t="s">
        <v>30</v>
      </c>
      <c r="G9" s="117">
        <v>42321</v>
      </c>
      <c r="H9" s="65">
        <v>884318</v>
      </c>
      <c r="I9" s="65">
        <v>85178</v>
      </c>
      <c r="J9" s="65">
        <v>0</v>
      </c>
      <c r="K9" s="65">
        <v>4</v>
      </c>
      <c r="L9" s="65"/>
      <c r="M9" s="65">
        <v>3</v>
      </c>
      <c r="N9" s="65">
        <v>6.1</v>
      </c>
      <c r="O9" s="65"/>
      <c r="P9" s="65"/>
      <c r="Q9" s="65">
        <v>0.32</v>
      </c>
      <c r="R9" s="65"/>
      <c r="S9" s="65">
        <v>111</v>
      </c>
      <c r="T9" s="65">
        <v>70</v>
      </c>
      <c r="U9" s="65">
        <v>1</v>
      </c>
      <c r="V9" s="65">
        <v>0</v>
      </c>
      <c r="W9" s="65">
        <v>9</v>
      </c>
      <c r="X9" s="65">
        <v>13</v>
      </c>
      <c r="Y9" s="65">
        <v>0</v>
      </c>
      <c r="Z9" s="65">
        <v>0</v>
      </c>
      <c r="AA9" s="65">
        <v>1</v>
      </c>
      <c r="AB9" s="65">
        <v>43</v>
      </c>
      <c r="AC9" s="65">
        <v>10</v>
      </c>
      <c r="AD9" s="65">
        <v>1</v>
      </c>
      <c r="AE9" s="118">
        <f t="shared" si="3"/>
        <v>111</v>
      </c>
      <c r="AF9" s="119">
        <f t="shared" si="4"/>
        <v>0.37000000000000427</v>
      </c>
      <c r="AG9" s="118">
        <f t="shared" si="5"/>
        <v>70</v>
      </c>
      <c r="AH9" s="119">
        <f t="shared" si="6"/>
        <v>0.46666666666666357</v>
      </c>
      <c r="AI9" s="118">
        <f t="shared" si="7"/>
        <v>9</v>
      </c>
      <c r="AJ9" s="119">
        <f t="shared" si="8"/>
        <v>0.19999999999999954</v>
      </c>
      <c r="AK9" s="118">
        <f t="shared" si="9"/>
        <v>13</v>
      </c>
      <c r="AL9" s="119">
        <f t="shared" si="10"/>
        <v>0.43333333333333346</v>
      </c>
      <c r="AM9" s="118">
        <f t="shared" si="11"/>
        <v>1</v>
      </c>
      <c r="AN9" s="119">
        <f t="shared" si="12"/>
        <v>6.666666666666686E-2</v>
      </c>
      <c r="AO9" s="118">
        <f t="shared" si="13"/>
        <v>0</v>
      </c>
      <c r="AP9" s="119">
        <f t="shared" si="14"/>
        <v>1.3877787807814457E-16</v>
      </c>
      <c r="AQ9" s="122">
        <f t="shared" si="15"/>
        <v>1</v>
      </c>
      <c r="AR9" s="131">
        <f t="shared" si="16"/>
        <v>1</v>
      </c>
      <c r="AS9" s="65"/>
      <c r="AT9" s="66">
        <v>294</v>
      </c>
      <c r="AU9" s="77">
        <v>0.9800000000000002</v>
      </c>
      <c r="AV9" s="78">
        <v>144</v>
      </c>
      <c r="AW9" s="79">
        <v>0.95999999999999974</v>
      </c>
      <c r="AX9" s="80">
        <v>39</v>
      </c>
      <c r="AY9" s="90">
        <v>0.86666666666666647</v>
      </c>
      <c r="AZ9" s="81">
        <v>24</v>
      </c>
      <c r="BA9" s="82">
        <v>0.8</v>
      </c>
      <c r="BB9" s="83">
        <v>9</v>
      </c>
      <c r="BC9" s="84">
        <v>0.60000000000000009</v>
      </c>
      <c r="BD9" s="85">
        <v>4</v>
      </c>
      <c r="BE9" s="86">
        <v>0.40000000000000013</v>
      </c>
      <c r="BG9" s="95" t="s">
        <v>35</v>
      </c>
      <c r="BH9" s="88">
        <v>588234</v>
      </c>
      <c r="BI9" s="39"/>
      <c r="BJ9" s="89">
        <v>40067</v>
      </c>
    </row>
    <row r="10" spans="1:63" x14ac:dyDescent="0.25">
      <c r="A10" s="65" t="s">
        <v>272</v>
      </c>
      <c r="B10" s="65" t="str">
        <f t="shared" si="0"/>
        <v>DIWA2</v>
      </c>
      <c r="C10" s="117">
        <f t="shared" si="1"/>
        <v>40838</v>
      </c>
      <c r="D10" s="116" t="str">
        <f t="shared" si="2"/>
        <v>SIN</v>
      </c>
      <c r="E10" s="65" t="s">
        <v>26</v>
      </c>
      <c r="F10" s="124" t="s">
        <v>30</v>
      </c>
      <c r="G10" s="117">
        <v>42135</v>
      </c>
      <c r="H10" s="65">
        <v>850318</v>
      </c>
      <c r="I10" s="65">
        <v>51178</v>
      </c>
      <c r="J10" s="65">
        <v>0</v>
      </c>
      <c r="K10" s="65">
        <v>4</v>
      </c>
      <c r="L10" s="65"/>
      <c r="M10" s="65">
        <v>9</v>
      </c>
      <c r="N10" s="65">
        <v>5.9</v>
      </c>
      <c r="O10" s="65"/>
      <c r="P10" s="65"/>
      <c r="Q10" s="65">
        <v>0.06</v>
      </c>
      <c r="R10" s="65"/>
      <c r="S10" s="65">
        <v>79</v>
      </c>
      <c r="T10" s="65">
        <v>78</v>
      </c>
      <c r="U10" s="65">
        <v>4</v>
      </c>
      <c r="V10" s="65">
        <v>0</v>
      </c>
      <c r="W10" s="65">
        <v>13</v>
      </c>
      <c r="X10" s="65">
        <v>8</v>
      </c>
      <c r="Y10" s="65">
        <v>0</v>
      </c>
      <c r="Z10" s="65">
        <v>0</v>
      </c>
      <c r="AA10" s="65">
        <v>1</v>
      </c>
      <c r="AB10" s="65">
        <v>30</v>
      </c>
      <c r="AC10" s="65">
        <v>7</v>
      </c>
      <c r="AD10" s="65">
        <v>4</v>
      </c>
      <c r="AE10" s="118">
        <f t="shared" si="3"/>
        <v>79</v>
      </c>
      <c r="AF10" s="119">
        <f t="shared" si="4"/>
        <v>0.26333333333333692</v>
      </c>
      <c r="AG10" s="118">
        <f t="shared" si="5"/>
        <v>78</v>
      </c>
      <c r="AH10" s="119">
        <f t="shared" si="6"/>
        <v>0.51999999999999691</v>
      </c>
      <c r="AI10" s="118">
        <f t="shared" si="7"/>
        <v>13</v>
      </c>
      <c r="AJ10" s="119">
        <f t="shared" si="8"/>
        <v>0.28888888888888842</v>
      </c>
      <c r="AK10" s="118">
        <f t="shared" si="9"/>
        <v>8</v>
      </c>
      <c r="AL10" s="119">
        <f t="shared" si="10"/>
        <v>0.26666666666666683</v>
      </c>
      <c r="AM10" s="118">
        <f t="shared" si="11"/>
        <v>4</v>
      </c>
      <c r="AN10" s="119">
        <f t="shared" si="12"/>
        <v>0.26666666666666683</v>
      </c>
      <c r="AO10" s="118">
        <f t="shared" si="13"/>
        <v>0</v>
      </c>
      <c r="AP10" s="119">
        <f t="shared" si="14"/>
        <v>1.3877787807814457E-16</v>
      </c>
      <c r="AQ10" s="122">
        <f t="shared" si="15"/>
        <v>0</v>
      </c>
      <c r="AR10" s="131">
        <f t="shared" si="16"/>
        <v>2</v>
      </c>
      <c r="AS10" s="65"/>
      <c r="AT10" s="66">
        <v>293</v>
      </c>
      <c r="AU10" s="77">
        <v>0.9766666666666669</v>
      </c>
      <c r="AV10" s="78">
        <v>143</v>
      </c>
      <c r="AW10" s="79">
        <v>0.95333333333333303</v>
      </c>
      <c r="AX10" s="80">
        <v>38</v>
      </c>
      <c r="AY10" s="90">
        <v>0.84444444444444422</v>
      </c>
      <c r="AZ10" s="81">
        <v>23</v>
      </c>
      <c r="BA10" s="82">
        <v>0.76666666666666672</v>
      </c>
      <c r="BB10" s="83">
        <v>8</v>
      </c>
      <c r="BC10" s="84">
        <v>0.53333333333333344</v>
      </c>
      <c r="BD10" s="85">
        <v>3</v>
      </c>
      <c r="BE10" s="86">
        <v>0.30000000000000016</v>
      </c>
      <c r="BG10" s="95" t="s">
        <v>36</v>
      </c>
      <c r="BH10" s="88">
        <v>588313</v>
      </c>
      <c r="BI10" s="38">
        <v>655866</v>
      </c>
      <c r="BJ10" s="89">
        <v>40846</v>
      </c>
    </row>
    <row r="11" spans="1:63" x14ac:dyDescent="0.25">
      <c r="A11" s="65" t="s">
        <v>272</v>
      </c>
      <c r="B11" s="65" t="str">
        <f t="shared" si="0"/>
        <v>DIWA2</v>
      </c>
      <c r="C11" s="117">
        <f t="shared" si="1"/>
        <v>40838</v>
      </c>
      <c r="D11" s="116" t="str">
        <f t="shared" si="2"/>
        <v>SIN</v>
      </c>
      <c r="E11" s="65" t="s">
        <v>26</v>
      </c>
      <c r="F11" s="124" t="s">
        <v>30</v>
      </c>
      <c r="G11" s="117">
        <v>42052</v>
      </c>
      <c r="H11" s="65">
        <v>832177</v>
      </c>
      <c r="I11" s="65">
        <v>33037</v>
      </c>
      <c r="J11" s="65">
        <v>0</v>
      </c>
      <c r="K11" s="65">
        <v>6</v>
      </c>
      <c r="L11" s="65"/>
      <c r="M11" s="65">
        <v>2</v>
      </c>
      <c r="N11" s="65">
        <v>6.3540000000000001</v>
      </c>
      <c r="O11" s="65">
        <v>29.19</v>
      </c>
      <c r="P11" s="65">
        <v>0.84</v>
      </c>
      <c r="Q11" s="65">
        <v>0.14000000000000001</v>
      </c>
      <c r="R11" s="65"/>
      <c r="S11" s="65">
        <v>53</v>
      </c>
      <c r="T11" s="65">
        <v>21</v>
      </c>
      <c r="U11" s="65">
        <v>1</v>
      </c>
      <c r="V11" s="65">
        <v>0</v>
      </c>
      <c r="W11" s="65">
        <v>3</v>
      </c>
      <c r="X11" s="65">
        <v>7</v>
      </c>
      <c r="Y11" s="65">
        <v>0</v>
      </c>
      <c r="Z11" s="65"/>
      <c r="AA11" s="65">
        <v>0</v>
      </c>
      <c r="AB11" s="65">
        <v>27</v>
      </c>
      <c r="AC11" s="65">
        <v>1</v>
      </c>
      <c r="AD11" s="65">
        <v>0</v>
      </c>
      <c r="AE11" s="118">
        <f t="shared" si="3"/>
        <v>53</v>
      </c>
      <c r="AF11" s="119">
        <f t="shared" si="4"/>
        <v>0.1766666666666703</v>
      </c>
      <c r="AG11" s="118">
        <f t="shared" si="5"/>
        <v>21</v>
      </c>
      <c r="AH11" s="119">
        <f t="shared" si="6"/>
        <v>0.13999999999999752</v>
      </c>
      <c r="AI11" s="118">
        <f t="shared" si="7"/>
        <v>3</v>
      </c>
      <c r="AJ11" s="119">
        <f t="shared" si="8"/>
        <v>6.666666666666618E-2</v>
      </c>
      <c r="AK11" s="118">
        <f t="shared" si="9"/>
        <v>7</v>
      </c>
      <c r="AL11" s="119">
        <f t="shared" si="10"/>
        <v>0.2333333333333335</v>
      </c>
      <c r="AM11" s="118">
        <f t="shared" si="11"/>
        <v>1</v>
      </c>
      <c r="AN11" s="119">
        <f t="shared" si="12"/>
        <v>6.666666666666686E-2</v>
      </c>
      <c r="AO11" s="118">
        <f t="shared" si="13"/>
        <v>0</v>
      </c>
      <c r="AP11" s="119">
        <f t="shared" si="14"/>
        <v>1.3877787807814457E-16</v>
      </c>
      <c r="AQ11" s="122">
        <f t="shared" si="15"/>
        <v>0</v>
      </c>
      <c r="AR11" s="131">
        <f t="shared" si="16"/>
        <v>3</v>
      </c>
      <c r="AS11" s="65"/>
      <c r="AT11" s="66">
        <v>292</v>
      </c>
      <c r="AU11" s="77">
        <v>0.97333333333333361</v>
      </c>
      <c r="AV11" s="78">
        <v>142</v>
      </c>
      <c r="AW11" s="79">
        <v>0.94666666666666632</v>
      </c>
      <c r="AX11" s="80">
        <v>37</v>
      </c>
      <c r="AY11" s="90">
        <v>0.82222222222222197</v>
      </c>
      <c r="AZ11" s="81">
        <v>22</v>
      </c>
      <c r="BA11" s="82">
        <v>0.73333333333333339</v>
      </c>
      <c r="BB11" s="83">
        <v>7</v>
      </c>
      <c r="BC11" s="84">
        <v>0.46666666666666679</v>
      </c>
      <c r="BD11" s="85">
        <v>2</v>
      </c>
      <c r="BE11" s="86">
        <v>0.20000000000000015</v>
      </c>
      <c r="BG11" s="95" t="s">
        <v>37</v>
      </c>
      <c r="BH11" s="88">
        <v>588228</v>
      </c>
      <c r="BI11" s="38"/>
      <c r="BJ11" s="89">
        <v>41513</v>
      </c>
    </row>
    <row r="12" spans="1:63" x14ac:dyDescent="0.25">
      <c r="A12" s="65" t="s">
        <v>272</v>
      </c>
      <c r="B12" s="65" t="str">
        <f t="shared" si="0"/>
        <v>DIWA2</v>
      </c>
      <c r="C12" s="117">
        <f t="shared" si="1"/>
        <v>40838</v>
      </c>
      <c r="D12" s="116" t="str">
        <f t="shared" si="2"/>
        <v>SIN</v>
      </c>
      <c r="E12" s="65" t="s">
        <v>26</v>
      </c>
      <c r="F12" s="124" t="s">
        <v>30</v>
      </c>
      <c r="G12" s="117">
        <v>41992</v>
      </c>
      <c r="H12" s="65">
        <v>824582</v>
      </c>
      <c r="I12" s="65">
        <v>25442</v>
      </c>
      <c r="J12" s="65">
        <v>0</v>
      </c>
      <c r="K12" s="65">
        <v>2</v>
      </c>
      <c r="L12" s="65"/>
      <c r="M12" s="65">
        <v>0</v>
      </c>
      <c r="N12" s="65">
        <v>6.5</v>
      </c>
      <c r="O12" s="65"/>
      <c r="P12" s="65"/>
      <c r="Q12" s="65">
        <v>0.41</v>
      </c>
      <c r="R12" s="65"/>
      <c r="S12" s="65">
        <v>39</v>
      </c>
      <c r="T12" s="65">
        <v>20</v>
      </c>
      <c r="U12" s="65">
        <v>2</v>
      </c>
      <c r="V12" s="65">
        <v>0</v>
      </c>
      <c r="W12" s="65">
        <v>2</v>
      </c>
      <c r="X12" s="65">
        <v>5</v>
      </c>
      <c r="Y12" s="65">
        <v>0</v>
      </c>
      <c r="Z12" s="65">
        <v>0</v>
      </c>
      <c r="AA12" s="65">
        <v>0</v>
      </c>
      <c r="AB12" s="65">
        <v>26</v>
      </c>
      <c r="AC12" s="65">
        <v>2</v>
      </c>
      <c r="AD12" s="65">
        <v>0</v>
      </c>
      <c r="AE12" s="118">
        <f t="shared" si="3"/>
        <v>39</v>
      </c>
      <c r="AF12" s="119">
        <f t="shared" si="4"/>
        <v>0.13000000000000372</v>
      </c>
      <c r="AG12" s="118">
        <f t="shared" si="5"/>
        <v>20</v>
      </c>
      <c r="AH12" s="119">
        <f t="shared" si="6"/>
        <v>0.13333333333333086</v>
      </c>
      <c r="AI12" s="118">
        <f t="shared" si="7"/>
        <v>2</v>
      </c>
      <c r="AJ12" s="119">
        <f t="shared" si="8"/>
        <v>4.4444444444443953E-2</v>
      </c>
      <c r="AK12" s="118">
        <f t="shared" si="9"/>
        <v>5</v>
      </c>
      <c r="AL12" s="119">
        <f t="shared" si="10"/>
        <v>0.16666666666666685</v>
      </c>
      <c r="AM12" s="118">
        <f t="shared" si="11"/>
        <v>2</v>
      </c>
      <c r="AN12" s="119">
        <f t="shared" si="12"/>
        <v>0.13333333333333353</v>
      </c>
      <c r="AO12" s="118">
        <f t="shared" si="13"/>
        <v>0</v>
      </c>
      <c r="AP12" s="119">
        <f t="shared" si="14"/>
        <v>1.3877787807814457E-16</v>
      </c>
      <c r="AQ12" s="122">
        <f t="shared" si="15"/>
        <v>0</v>
      </c>
      <c r="AR12" s="131">
        <f t="shared" si="16"/>
        <v>4</v>
      </c>
      <c r="AS12" s="65"/>
      <c r="AT12" s="66">
        <v>291</v>
      </c>
      <c r="AU12" s="77">
        <v>0.97000000000000031</v>
      </c>
      <c r="AV12" s="78">
        <v>141</v>
      </c>
      <c r="AW12" s="79">
        <v>0.93999999999999961</v>
      </c>
      <c r="AX12" s="80">
        <v>36</v>
      </c>
      <c r="AY12" s="90">
        <v>0.79999999999999971</v>
      </c>
      <c r="AZ12" s="81">
        <v>21</v>
      </c>
      <c r="BA12" s="82">
        <v>0.70000000000000007</v>
      </c>
      <c r="BB12" s="83">
        <v>6</v>
      </c>
      <c r="BC12" s="84">
        <v>0.40000000000000013</v>
      </c>
      <c r="BD12" s="85">
        <v>1</v>
      </c>
      <c r="BE12" s="86">
        <v>0.10000000000000014</v>
      </c>
      <c r="BG12" s="95" t="s">
        <v>38</v>
      </c>
      <c r="BH12" s="88">
        <v>588307</v>
      </c>
      <c r="BI12" s="38"/>
      <c r="BJ12" s="89">
        <v>41746</v>
      </c>
    </row>
    <row r="13" spans="1:63" x14ac:dyDescent="0.25">
      <c r="A13" s="65" t="s">
        <v>272</v>
      </c>
      <c r="B13" s="65" t="str">
        <f t="shared" si="0"/>
        <v>DIWA2</v>
      </c>
      <c r="C13" s="117">
        <f t="shared" si="1"/>
        <v>40838</v>
      </c>
      <c r="D13" s="116" t="str">
        <f t="shared" si="2"/>
        <v>SIN</v>
      </c>
      <c r="E13" s="65" t="s">
        <v>26</v>
      </c>
      <c r="F13" s="124" t="s">
        <v>30</v>
      </c>
      <c r="G13" s="117">
        <v>41802</v>
      </c>
      <c r="H13" s="65">
        <v>796794</v>
      </c>
      <c r="I13" s="65">
        <v>31794</v>
      </c>
      <c r="J13" s="65">
        <v>0</v>
      </c>
      <c r="K13" s="65">
        <v>4</v>
      </c>
      <c r="L13" s="65"/>
      <c r="M13" s="65">
        <v>1</v>
      </c>
      <c r="N13" s="65">
        <v>6.3</v>
      </c>
      <c r="O13" s="65"/>
      <c r="P13" s="65"/>
      <c r="Q13" s="65">
        <v>0.52</v>
      </c>
      <c r="R13" s="65"/>
      <c r="S13" s="65">
        <v>83</v>
      </c>
      <c r="T13" s="65">
        <v>27</v>
      </c>
      <c r="U13" s="65">
        <v>0</v>
      </c>
      <c r="V13" s="65">
        <v>0</v>
      </c>
      <c r="W13" s="65">
        <v>6</v>
      </c>
      <c r="X13" s="65">
        <v>8</v>
      </c>
      <c r="Y13" s="65">
        <v>0</v>
      </c>
      <c r="Z13" s="65">
        <v>0</v>
      </c>
      <c r="AA13" s="65">
        <v>1</v>
      </c>
      <c r="AB13" s="65">
        <v>34</v>
      </c>
      <c r="AC13" s="65">
        <v>4</v>
      </c>
      <c r="AD13" s="65">
        <v>1</v>
      </c>
      <c r="AE13" s="118">
        <f t="shared" si="3"/>
        <v>83</v>
      </c>
      <c r="AF13" s="119">
        <f t="shared" si="4"/>
        <v>0.27666666666667034</v>
      </c>
      <c r="AG13" s="118">
        <f t="shared" si="5"/>
        <v>27</v>
      </c>
      <c r="AH13" s="119">
        <f t="shared" si="6"/>
        <v>0.17999999999999744</v>
      </c>
      <c r="AI13" s="118">
        <f t="shared" si="7"/>
        <v>6</v>
      </c>
      <c r="AJ13" s="119">
        <f t="shared" si="8"/>
        <v>0.13333333333333286</v>
      </c>
      <c r="AK13" s="118">
        <f t="shared" si="9"/>
        <v>8</v>
      </c>
      <c r="AL13" s="119">
        <f t="shared" si="10"/>
        <v>0.26666666666666683</v>
      </c>
      <c r="AM13" s="118">
        <f t="shared" si="11"/>
        <v>0</v>
      </c>
      <c r="AN13" s="119">
        <f t="shared" si="12"/>
        <v>1.9428902930940239E-16</v>
      </c>
      <c r="AO13" s="118">
        <f t="shared" si="13"/>
        <v>0</v>
      </c>
      <c r="AP13" s="119">
        <f t="shared" si="14"/>
        <v>1.3877787807814457E-16</v>
      </c>
      <c r="AQ13" s="122">
        <f t="shared" si="15"/>
        <v>0</v>
      </c>
      <c r="AR13" s="131">
        <f t="shared" si="16"/>
        <v>5</v>
      </c>
      <c r="AS13" s="65"/>
      <c r="AT13" s="66">
        <v>290</v>
      </c>
      <c r="AU13" s="77">
        <v>0.96666666666666701</v>
      </c>
      <c r="AV13" s="78">
        <v>140</v>
      </c>
      <c r="AW13" s="79">
        <v>0.9333333333333329</v>
      </c>
      <c r="AX13" s="80">
        <v>35</v>
      </c>
      <c r="AY13" s="90">
        <v>0.77777777777777746</v>
      </c>
      <c r="AZ13" s="81">
        <v>20</v>
      </c>
      <c r="BA13" s="82">
        <v>0.66666666666666674</v>
      </c>
      <c r="BB13" s="83">
        <v>5</v>
      </c>
      <c r="BC13" s="84">
        <v>0.33333333333333348</v>
      </c>
      <c r="BD13" s="85">
        <v>0</v>
      </c>
      <c r="BE13" s="86">
        <v>1.3877787807814457E-16</v>
      </c>
      <c r="BG13" s="95" t="s">
        <v>39</v>
      </c>
      <c r="BH13" s="88">
        <v>588214</v>
      </c>
      <c r="BI13" s="38"/>
      <c r="BJ13" s="89">
        <v>41649</v>
      </c>
    </row>
    <row r="14" spans="1:63" x14ac:dyDescent="0.25">
      <c r="A14" s="65" t="s">
        <v>273</v>
      </c>
      <c r="B14" s="65" t="str">
        <f t="shared" si="0"/>
        <v>DIWA2</v>
      </c>
      <c r="C14" s="117">
        <f t="shared" si="1"/>
        <v>40838</v>
      </c>
      <c r="D14" s="116" t="str">
        <f t="shared" si="2"/>
        <v>SIN</v>
      </c>
      <c r="E14" s="65" t="s">
        <v>26</v>
      </c>
      <c r="F14" s="124" t="s">
        <v>30</v>
      </c>
      <c r="G14" s="117">
        <v>41590</v>
      </c>
      <c r="H14" s="65">
        <v>759797</v>
      </c>
      <c r="I14" s="65">
        <v>30014</v>
      </c>
      <c r="J14" s="120">
        <v>0</v>
      </c>
      <c r="K14" s="120">
        <v>3</v>
      </c>
      <c r="L14" s="120">
        <v>0</v>
      </c>
      <c r="M14" s="120">
        <v>1</v>
      </c>
      <c r="N14" s="120">
        <v>7.2</v>
      </c>
      <c r="O14" s="120">
        <v>37.6</v>
      </c>
      <c r="P14" s="120">
        <v>0.1</v>
      </c>
      <c r="Q14" s="120">
        <v>0.1</v>
      </c>
      <c r="R14" s="65" t="s">
        <v>244</v>
      </c>
      <c r="S14" s="120">
        <v>45</v>
      </c>
      <c r="T14" s="120">
        <v>25</v>
      </c>
      <c r="U14" s="120">
        <v>1</v>
      </c>
      <c r="V14" s="120">
        <v>0</v>
      </c>
      <c r="W14" s="120">
        <v>8</v>
      </c>
      <c r="X14" s="120">
        <v>4</v>
      </c>
      <c r="Y14" s="120">
        <v>0</v>
      </c>
      <c r="Z14" s="120">
        <v>0</v>
      </c>
      <c r="AA14" s="120">
        <v>0</v>
      </c>
      <c r="AB14" s="120">
        <v>25</v>
      </c>
      <c r="AC14" s="120">
        <v>3</v>
      </c>
      <c r="AD14" s="120">
        <v>0</v>
      </c>
      <c r="AE14" s="118">
        <f t="shared" si="3"/>
        <v>45</v>
      </c>
      <c r="AF14" s="119">
        <f>IF(AE14&gt;=300,1,VLOOKUP(AE14,$AT$3:$AU$304,2,0))</f>
        <v>0.15000000000000369</v>
      </c>
      <c r="AG14" s="118">
        <f t="shared" si="5"/>
        <v>25</v>
      </c>
      <c r="AH14" s="119">
        <f t="shared" si="6"/>
        <v>0.16666666666666413</v>
      </c>
      <c r="AI14" s="118">
        <f t="shared" si="7"/>
        <v>8</v>
      </c>
      <c r="AJ14" s="119">
        <f t="shared" si="8"/>
        <v>0.17777777777777731</v>
      </c>
      <c r="AK14" s="118">
        <f t="shared" si="9"/>
        <v>4</v>
      </c>
      <c r="AL14" s="119">
        <f t="shared" si="10"/>
        <v>0.13333333333333353</v>
      </c>
      <c r="AM14" s="118">
        <f t="shared" si="11"/>
        <v>1</v>
      </c>
      <c r="AN14" s="119">
        <f t="shared" si="12"/>
        <v>6.666666666666686E-2</v>
      </c>
      <c r="AO14" s="118">
        <f t="shared" si="13"/>
        <v>0</v>
      </c>
      <c r="AP14" s="119">
        <f t="shared" si="14"/>
        <v>1.3877787807814457E-16</v>
      </c>
      <c r="AQ14" s="122">
        <f t="shared" si="15"/>
        <v>0</v>
      </c>
      <c r="AR14" s="131">
        <f t="shared" si="16"/>
        <v>6</v>
      </c>
      <c r="AS14" s="65"/>
      <c r="AT14" s="66">
        <v>289</v>
      </c>
      <c r="AU14" s="77">
        <v>0.96333333333333371</v>
      </c>
      <c r="AV14" s="78">
        <v>139</v>
      </c>
      <c r="AW14" s="79">
        <v>0.92666666666666619</v>
      </c>
      <c r="AX14" s="80">
        <v>34</v>
      </c>
      <c r="AY14" s="90">
        <v>0.7555555555555552</v>
      </c>
      <c r="AZ14" s="81">
        <v>19</v>
      </c>
      <c r="BA14" s="82">
        <v>0.63333333333333341</v>
      </c>
      <c r="BB14" s="83">
        <v>4</v>
      </c>
      <c r="BC14" s="84">
        <v>0.26666666666666683</v>
      </c>
      <c r="BG14" s="95" t="s">
        <v>40</v>
      </c>
      <c r="BH14" s="88">
        <v>588211</v>
      </c>
      <c r="BI14" s="38"/>
      <c r="BJ14" s="89">
        <v>40162</v>
      </c>
    </row>
    <row r="15" spans="1:63" x14ac:dyDescent="0.25">
      <c r="A15" s="65" t="s">
        <v>273</v>
      </c>
      <c r="B15" s="65" t="str">
        <f t="shared" si="0"/>
        <v>DIWA2</v>
      </c>
      <c r="C15" s="117">
        <f t="shared" si="1"/>
        <v>40838</v>
      </c>
      <c r="D15" s="116" t="str">
        <f t="shared" si="2"/>
        <v>SIN</v>
      </c>
      <c r="E15" s="65" t="s">
        <v>26</v>
      </c>
      <c r="F15" s="124" t="s">
        <v>30</v>
      </c>
      <c r="G15" s="117">
        <v>41436</v>
      </c>
      <c r="H15" s="65">
        <v>729783</v>
      </c>
      <c r="I15" s="65">
        <v>118843</v>
      </c>
      <c r="J15" s="120">
        <v>0</v>
      </c>
      <c r="K15" s="120">
        <v>26.5</v>
      </c>
      <c r="L15" s="120">
        <v>0</v>
      </c>
      <c r="M15" s="120">
        <v>4.3</v>
      </c>
      <c r="N15" s="120">
        <v>7.1</v>
      </c>
      <c r="O15" s="120">
        <v>36.5</v>
      </c>
      <c r="P15" s="120">
        <v>0</v>
      </c>
      <c r="Q15" s="120">
        <v>-1</v>
      </c>
      <c r="R15" s="65" t="s">
        <v>29</v>
      </c>
      <c r="S15" s="120">
        <v>63</v>
      </c>
      <c r="T15" s="120">
        <v>42.7</v>
      </c>
      <c r="U15" s="120">
        <v>6.1</v>
      </c>
      <c r="V15" s="120">
        <v>1.2</v>
      </c>
      <c r="W15" s="120">
        <v>18.3</v>
      </c>
      <c r="X15" s="120">
        <v>7.2</v>
      </c>
      <c r="Y15" s="120">
        <v>1.4</v>
      </c>
      <c r="Z15" s="120">
        <v>0</v>
      </c>
      <c r="AA15" s="120">
        <v>0</v>
      </c>
      <c r="AB15" s="120">
        <v>109</v>
      </c>
      <c r="AC15" s="120">
        <v>22.8</v>
      </c>
      <c r="AD15" s="120">
        <v>22.5</v>
      </c>
      <c r="AE15" s="118">
        <f t="shared" si="3"/>
        <v>63</v>
      </c>
      <c r="AF15" s="119">
        <f>IF(AE15&gt;500,1.5,IF(AE15&gt;300,1.3,VLOOKUP(AE15,$AT$3:$AU$304,2,0)))</f>
        <v>0.21000000000000357</v>
      </c>
      <c r="AG15" s="118">
        <f t="shared" si="5"/>
        <v>43</v>
      </c>
      <c r="AH15" s="119">
        <f t="shared" si="6"/>
        <v>0.28666666666666391</v>
      </c>
      <c r="AI15" s="118">
        <f t="shared" si="7"/>
        <v>18</v>
      </c>
      <c r="AJ15" s="119">
        <f t="shared" si="8"/>
        <v>0.39999999999999941</v>
      </c>
      <c r="AK15" s="118">
        <f t="shared" si="9"/>
        <v>7</v>
      </c>
      <c r="AL15" s="119">
        <f t="shared" si="10"/>
        <v>0.2333333333333335</v>
      </c>
      <c r="AM15" s="118">
        <f t="shared" si="11"/>
        <v>6</v>
      </c>
      <c r="AN15" s="119">
        <f t="shared" si="12"/>
        <v>0.40000000000000013</v>
      </c>
      <c r="AO15" s="118">
        <f t="shared" si="13"/>
        <v>1</v>
      </c>
      <c r="AP15" s="119">
        <f t="shared" si="14"/>
        <v>0.10000000000000014</v>
      </c>
      <c r="AQ15" s="122">
        <f t="shared" si="15"/>
        <v>0</v>
      </c>
      <c r="AR15" s="131">
        <f t="shared" si="16"/>
        <v>7</v>
      </c>
      <c r="AS15" s="65"/>
      <c r="AT15" s="66">
        <v>288</v>
      </c>
      <c r="AU15" s="77">
        <v>0.96000000000000041</v>
      </c>
      <c r="AV15" s="78">
        <v>138</v>
      </c>
      <c r="AW15" s="79">
        <v>0.91999999999999948</v>
      </c>
      <c r="AX15" s="80">
        <v>33</v>
      </c>
      <c r="AY15" s="90">
        <v>0.73333333333333295</v>
      </c>
      <c r="AZ15" s="81">
        <v>18</v>
      </c>
      <c r="BA15" s="82">
        <v>0.60000000000000009</v>
      </c>
      <c r="BB15" s="83">
        <v>3</v>
      </c>
      <c r="BC15" s="84">
        <v>0.20000000000000018</v>
      </c>
      <c r="BG15" s="95" t="s">
        <v>41</v>
      </c>
      <c r="BH15" s="88">
        <v>588222</v>
      </c>
      <c r="BI15" s="38"/>
      <c r="BJ15" s="89">
        <v>41646</v>
      </c>
    </row>
    <row r="16" spans="1:63" x14ac:dyDescent="0.25">
      <c r="A16" s="65" t="s">
        <v>273</v>
      </c>
      <c r="B16" s="65" t="str">
        <f t="shared" si="0"/>
        <v>DIWA2</v>
      </c>
      <c r="C16" s="117">
        <f t="shared" si="1"/>
        <v>40838</v>
      </c>
      <c r="D16" s="116" t="str">
        <f t="shared" si="2"/>
        <v>SIN</v>
      </c>
      <c r="E16" s="65" t="s">
        <v>26</v>
      </c>
      <c r="F16" s="124" t="s">
        <v>30</v>
      </c>
      <c r="G16" s="117">
        <v>41249</v>
      </c>
      <c r="H16" s="65">
        <v>692982</v>
      </c>
      <c r="I16" s="65">
        <v>82042</v>
      </c>
      <c r="J16" s="65">
        <v>0</v>
      </c>
      <c r="K16" s="65">
        <v>0</v>
      </c>
      <c r="L16" s="65">
        <v>0</v>
      </c>
      <c r="M16" s="65">
        <v>5.6</v>
      </c>
      <c r="N16" s="65">
        <v>6.9</v>
      </c>
      <c r="O16" s="65">
        <v>36.799999999999997</v>
      </c>
      <c r="P16" s="65"/>
      <c r="Q16" s="65">
        <v>-1</v>
      </c>
      <c r="R16" s="65" t="s">
        <v>29</v>
      </c>
      <c r="S16" s="65">
        <v>55.1</v>
      </c>
      <c r="T16" s="65">
        <v>4</v>
      </c>
      <c r="U16" s="65">
        <v>2.1</v>
      </c>
      <c r="V16" s="65">
        <v>0</v>
      </c>
      <c r="W16" s="65">
        <v>12.3</v>
      </c>
      <c r="X16" s="65">
        <v>9.6999999999999993</v>
      </c>
      <c r="Y16" s="65">
        <v>0.6</v>
      </c>
      <c r="Z16" s="65">
        <v>1.9</v>
      </c>
      <c r="AA16" s="65">
        <v>0</v>
      </c>
      <c r="AB16" s="65">
        <v>135.4</v>
      </c>
      <c r="AC16" s="65">
        <v>42</v>
      </c>
      <c r="AD16" s="65">
        <v>0.5</v>
      </c>
      <c r="AE16" s="118">
        <f t="shared" si="3"/>
        <v>55</v>
      </c>
      <c r="AF16" s="119">
        <f>IF(AE16&gt;500,1.5,IF(AE16&gt;300,1.3,VLOOKUP(AE16,$AT$3:$AU$304,2,0)))</f>
        <v>0.18333333333333696</v>
      </c>
      <c r="AG16" s="118">
        <f t="shared" si="5"/>
        <v>4</v>
      </c>
      <c r="AH16" s="119">
        <f t="shared" si="6"/>
        <v>2.6666666666664188E-2</v>
      </c>
      <c r="AI16" s="118">
        <f t="shared" si="7"/>
        <v>12</v>
      </c>
      <c r="AJ16" s="119">
        <f t="shared" si="8"/>
        <v>0.26666666666666622</v>
      </c>
      <c r="AK16" s="118">
        <f t="shared" si="9"/>
        <v>10</v>
      </c>
      <c r="AL16" s="119">
        <f t="shared" si="10"/>
        <v>0.33339999999999997</v>
      </c>
      <c r="AM16" s="118">
        <f t="shared" si="11"/>
        <v>2</v>
      </c>
      <c r="AN16" s="119">
        <f t="shared" si="12"/>
        <v>0.13333333333333353</v>
      </c>
      <c r="AO16" s="118">
        <f t="shared" si="13"/>
        <v>0</v>
      </c>
      <c r="AP16" s="119">
        <f t="shared" si="14"/>
        <v>1.3877787807814457E-16</v>
      </c>
      <c r="AQ16" s="122">
        <f t="shared" si="15"/>
        <v>0</v>
      </c>
      <c r="AR16" s="131">
        <f t="shared" si="16"/>
        <v>8</v>
      </c>
      <c r="AS16" s="65"/>
      <c r="AT16" s="66">
        <v>287</v>
      </c>
      <c r="AU16" s="77">
        <v>0.95666666666666711</v>
      </c>
      <c r="AV16" s="78">
        <v>137</v>
      </c>
      <c r="AW16" s="79">
        <v>0.91333333333333278</v>
      </c>
      <c r="AX16" s="80">
        <v>32</v>
      </c>
      <c r="AY16" s="90">
        <v>0.71111111111111069</v>
      </c>
      <c r="AZ16" s="81">
        <v>17</v>
      </c>
      <c r="BA16" s="82">
        <v>0.56666666666666676</v>
      </c>
      <c r="BB16" s="83">
        <v>2</v>
      </c>
      <c r="BC16" s="84">
        <v>0.13333333333333353</v>
      </c>
      <c r="BG16" s="95" t="s">
        <v>42</v>
      </c>
      <c r="BH16" s="88">
        <v>588237</v>
      </c>
      <c r="BI16" s="38">
        <v>617849</v>
      </c>
      <c r="BJ16" s="96">
        <v>41997</v>
      </c>
      <c r="BK16" s="2" t="s">
        <v>276</v>
      </c>
    </row>
    <row r="17" spans="1:63" x14ac:dyDescent="0.25">
      <c r="A17" s="65" t="s">
        <v>272</v>
      </c>
      <c r="B17" s="65" t="str">
        <f t="shared" si="0"/>
        <v>DIWA2</v>
      </c>
      <c r="C17" s="117">
        <f t="shared" si="1"/>
        <v>40969</v>
      </c>
      <c r="D17" s="116" t="str">
        <f t="shared" si="2"/>
        <v>SIN</v>
      </c>
      <c r="E17" s="65" t="s">
        <v>26</v>
      </c>
      <c r="F17" s="124" t="s">
        <v>31</v>
      </c>
      <c r="G17" s="117">
        <v>42053</v>
      </c>
      <c r="H17" s="65">
        <v>889085</v>
      </c>
      <c r="I17" s="65">
        <v>3475</v>
      </c>
      <c r="J17" s="65">
        <v>0</v>
      </c>
      <c r="K17" s="65">
        <v>3</v>
      </c>
      <c r="L17" s="65"/>
      <c r="M17" s="65">
        <v>1</v>
      </c>
      <c r="N17" s="65">
        <v>6.7249999999999996</v>
      </c>
      <c r="O17" s="65">
        <v>31.15</v>
      </c>
      <c r="P17" s="65">
        <v>0.97</v>
      </c>
      <c r="Q17" s="65">
        <v>0.44</v>
      </c>
      <c r="R17" s="65"/>
      <c r="S17" s="65">
        <v>29</v>
      </c>
      <c r="T17" s="65">
        <v>23</v>
      </c>
      <c r="U17" s="65">
        <v>8</v>
      </c>
      <c r="V17" s="65">
        <v>0</v>
      </c>
      <c r="W17" s="65">
        <v>9</v>
      </c>
      <c r="X17" s="65">
        <v>4</v>
      </c>
      <c r="Y17" s="65">
        <v>0</v>
      </c>
      <c r="Z17" s="65"/>
      <c r="AA17" s="65">
        <v>0</v>
      </c>
      <c r="AB17" s="65">
        <v>35</v>
      </c>
      <c r="AC17" s="65">
        <v>3</v>
      </c>
      <c r="AD17" s="65">
        <v>1</v>
      </c>
      <c r="AE17" s="118">
        <f t="shared" si="3"/>
        <v>29</v>
      </c>
      <c r="AF17" s="119">
        <f>IF(AE17&gt;500,1.5,IF(AE17&gt;300,1.3,VLOOKUP(AE17,$AT$3:$AU$304,2,0)))</f>
        <v>9.6666666666670453E-2</v>
      </c>
      <c r="AG17" s="118">
        <f t="shared" si="5"/>
        <v>23</v>
      </c>
      <c r="AH17" s="119">
        <f t="shared" si="6"/>
        <v>0.15333333333333082</v>
      </c>
      <c r="AI17" s="118">
        <f t="shared" si="7"/>
        <v>9</v>
      </c>
      <c r="AJ17" s="119">
        <f t="shared" si="8"/>
        <v>0.19999999999999954</v>
      </c>
      <c r="AK17" s="118">
        <f t="shared" si="9"/>
        <v>4</v>
      </c>
      <c r="AL17" s="119">
        <f t="shared" si="10"/>
        <v>0.13333333333333353</v>
      </c>
      <c r="AM17" s="118">
        <f t="shared" si="11"/>
        <v>8</v>
      </c>
      <c r="AN17" s="119">
        <f t="shared" si="12"/>
        <v>0.53333333333333344</v>
      </c>
      <c r="AO17" s="118">
        <f t="shared" si="13"/>
        <v>0</v>
      </c>
      <c r="AP17" s="119">
        <f t="shared" si="14"/>
        <v>1.3877787807814457E-16</v>
      </c>
      <c r="AQ17" s="122">
        <f t="shared" si="15"/>
        <v>1</v>
      </c>
      <c r="AR17" s="131">
        <f t="shared" si="16"/>
        <v>1</v>
      </c>
      <c r="AS17" s="65"/>
      <c r="AT17" s="66">
        <v>286</v>
      </c>
      <c r="AU17" s="77">
        <v>0.95333333333333381</v>
      </c>
      <c r="AV17" s="78">
        <v>136</v>
      </c>
      <c r="AW17" s="79">
        <v>0.90666666666666607</v>
      </c>
      <c r="AX17" s="80">
        <v>31</v>
      </c>
      <c r="AY17" s="90">
        <v>0.68888888888888844</v>
      </c>
      <c r="AZ17" s="81">
        <v>16</v>
      </c>
      <c r="BA17" s="82">
        <v>0.53333333333333344</v>
      </c>
      <c r="BB17" s="83">
        <v>1</v>
      </c>
      <c r="BC17" s="84">
        <v>6.666666666666686E-2</v>
      </c>
      <c r="BG17" s="97" t="s">
        <v>43</v>
      </c>
      <c r="BH17" s="88">
        <v>588262</v>
      </c>
      <c r="BI17" s="38"/>
      <c r="BJ17" s="89">
        <v>41830</v>
      </c>
    </row>
    <row r="18" spans="1:63" x14ac:dyDescent="0.25">
      <c r="A18" s="65" t="s">
        <v>273</v>
      </c>
      <c r="B18" s="65" t="str">
        <f t="shared" si="0"/>
        <v>DIWA2</v>
      </c>
      <c r="C18" s="117">
        <f t="shared" si="1"/>
        <v>40969</v>
      </c>
      <c r="D18" s="116" t="str">
        <f t="shared" si="2"/>
        <v>SIN</v>
      </c>
      <c r="E18" s="65" t="s">
        <v>26</v>
      </c>
      <c r="F18" s="124" t="s">
        <v>31</v>
      </c>
      <c r="G18" s="117">
        <v>41979</v>
      </c>
      <c r="H18" s="65">
        <v>880653</v>
      </c>
      <c r="I18" s="65">
        <v>96781</v>
      </c>
      <c r="J18" s="65">
        <v>0</v>
      </c>
      <c r="K18" s="120">
        <v>4</v>
      </c>
      <c r="L18" s="65"/>
      <c r="M18" s="120">
        <v>3</v>
      </c>
      <c r="N18" s="65">
        <v>6.7</v>
      </c>
      <c r="O18" s="65">
        <v>32</v>
      </c>
      <c r="P18" s="65">
        <v>1.2</v>
      </c>
      <c r="Q18" s="65">
        <v>0.03</v>
      </c>
      <c r="R18" s="65"/>
      <c r="S18" s="120">
        <v>77</v>
      </c>
      <c r="T18" s="120">
        <v>72</v>
      </c>
      <c r="U18" s="120">
        <v>27</v>
      </c>
      <c r="V18" s="120">
        <v>0</v>
      </c>
      <c r="W18" s="120">
        <v>21</v>
      </c>
      <c r="X18" s="120">
        <v>5</v>
      </c>
      <c r="Y18" s="120">
        <v>1</v>
      </c>
      <c r="Z18" s="120">
        <v>1</v>
      </c>
      <c r="AA18" s="120">
        <v>0</v>
      </c>
      <c r="AB18" s="120">
        <v>56</v>
      </c>
      <c r="AC18" s="120">
        <v>24</v>
      </c>
      <c r="AD18" s="120">
        <v>3</v>
      </c>
      <c r="AE18" s="118">
        <f t="shared" si="3"/>
        <v>77</v>
      </c>
      <c r="AF18" s="119">
        <f>IF(AE18&gt;500,1.5,IF(AE18&gt;300,1.3,VLOOKUP(AE18,$AT$3:$AU$304,2,0)))</f>
        <v>0.25666666666667021</v>
      </c>
      <c r="AG18" s="118">
        <f t="shared" si="5"/>
        <v>72</v>
      </c>
      <c r="AH18" s="119">
        <f t="shared" si="6"/>
        <v>0.47999999999999687</v>
      </c>
      <c r="AI18" s="118">
        <f t="shared" si="7"/>
        <v>21</v>
      </c>
      <c r="AJ18" s="119">
        <f t="shared" si="8"/>
        <v>0.46666666666666601</v>
      </c>
      <c r="AK18" s="118">
        <f t="shared" si="9"/>
        <v>5</v>
      </c>
      <c r="AL18" s="119">
        <f t="shared" si="10"/>
        <v>0.16666666666666685</v>
      </c>
      <c r="AM18" s="118">
        <f t="shared" si="11"/>
        <v>27</v>
      </c>
      <c r="AN18" s="119">
        <f t="shared" si="12"/>
        <v>1</v>
      </c>
      <c r="AO18" s="118">
        <f t="shared" si="13"/>
        <v>0</v>
      </c>
      <c r="AP18" s="119">
        <f t="shared" si="14"/>
        <v>1.3877787807814457E-16</v>
      </c>
      <c r="AQ18" s="122">
        <f t="shared" si="15"/>
        <v>0</v>
      </c>
      <c r="AR18" s="131">
        <f t="shared" si="16"/>
        <v>2</v>
      </c>
      <c r="AS18" s="65"/>
      <c r="AT18" s="66">
        <v>285</v>
      </c>
      <c r="AU18" s="77">
        <v>0.95000000000000051</v>
      </c>
      <c r="AV18" s="78">
        <v>135</v>
      </c>
      <c r="AW18" s="79">
        <v>0.89999999999999936</v>
      </c>
      <c r="AX18" s="80">
        <v>30</v>
      </c>
      <c r="AY18" s="90">
        <v>0.66666666666666619</v>
      </c>
      <c r="AZ18" s="81">
        <v>15</v>
      </c>
      <c r="BA18" s="82">
        <v>0.50000000000000011</v>
      </c>
      <c r="BB18" s="83">
        <v>0</v>
      </c>
      <c r="BC18" s="84">
        <v>1.9428902930940239E-16</v>
      </c>
      <c r="BG18" s="97" t="s">
        <v>44</v>
      </c>
      <c r="BH18" s="88">
        <v>588309</v>
      </c>
      <c r="BI18" s="38"/>
      <c r="BJ18" s="96">
        <v>41945</v>
      </c>
      <c r="BK18" s="2" t="s">
        <v>276</v>
      </c>
    </row>
    <row r="19" spans="1:63" x14ac:dyDescent="0.25">
      <c r="A19" s="65" t="s">
        <v>272</v>
      </c>
      <c r="B19" s="65" t="str">
        <f t="shared" si="0"/>
        <v>DIWA2</v>
      </c>
      <c r="C19" s="117">
        <f t="shared" si="1"/>
        <v>40969</v>
      </c>
      <c r="D19" s="116" t="str">
        <f t="shared" si="2"/>
        <v>SIN</v>
      </c>
      <c r="E19" s="65" t="s">
        <v>26</v>
      </c>
      <c r="F19" s="124" t="s">
        <v>31</v>
      </c>
      <c r="G19" s="117">
        <v>41895</v>
      </c>
      <c r="H19" s="65">
        <v>841605</v>
      </c>
      <c r="I19" s="65">
        <v>19128</v>
      </c>
      <c r="J19" s="65">
        <v>0</v>
      </c>
      <c r="K19" s="65">
        <v>3</v>
      </c>
      <c r="L19" s="65"/>
      <c r="M19" s="65">
        <v>1</v>
      </c>
      <c r="N19" s="65">
        <v>6.5</v>
      </c>
      <c r="O19" s="65"/>
      <c r="P19" s="65"/>
      <c r="Q19" s="65">
        <v>0.23</v>
      </c>
      <c r="R19" s="65"/>
      <c r="S19" s="65">
        <v>13</v>
      </c>
      <c r="T19" s="65">
        <v>18</v>
      </c>
      <c r="U19" s="65">
        <v>0</v>
      </c>
      <c r="V19" s="65">
        <v>0</v>
      </c>
      <c r="W19" s="65">
        <v>3</v>
      </c>
      <c r="X19" s="65">
        <v>2</v>
      </c>
      <c r="Y19" s="65">
        <v>0</v>
      </c>
      <c r="Z19" s="65">
        <v>0</v>
      </c>
      <c r="AA19" s="65">
        <v>0</v>
      </c>
      <c r="AB19" s="65">
        <v>27</v>
      </c>
      <c r="AC19" s="65">
        <v>2</v>
      </c>
      <c r="AD19" s="65">
        <v>0</v>
      </c>
      <c r="AE19" s="118">
        <f t="shared" si="3"/>
        <v>13</v>
      </c>
      <c r="AF19" s="119">
        <f>IF(AE19&gt;500,1.5,IF(AE19&gt;300,1.3,VLOOKUP(AE19,$AT$3:$AU$304,2,0)))</f>
        <v>4.3333333333337179E-2</v>
      </c>
      <c r="AG19" s="118">
        <f t="shared" si="5"/>
        <v>18</v>
      </c>
      <c r="AH19" s="119">
        <f t="shared" si="6"/>
        <v>0.11999999999999754</v>
      </c>
      <c r="AI19" s="118">
        <f t="shared" si="7"/>
        <v>3</v>
      </c>
      <c r="AJ19" s="119">
        <f t="shared" si="8"/>
        <v>6.666666666666618E-2</v>
      </c>
      <c r="AK19" s="118">
        <f t="shared" si="9"/>
        <v>2</v>
      </c>
      <c r="AL19" s="119">
        <f t="shared" si="10"/>
        <v>6.6666666666666874E-2</v>
      </c>
      <c r="AM19" s="118">
        <f t="shared" si="11"/>
        <v>0</v>
      </c>
      <c r="AN19" s="119">
        <f t="shared" si="12"/>
        <v>1.9428902930940239E-16</v>
      </c>
      <c r="AO19" s="118">
        <f t="shared" si="13"/>
        <v>0</v>
      </c>
      <c r="AP19" s="119">
        <f t="shared" si="14"/>
        <v>1.3877787807814457E-16</v>
      </c>
      <c r="AQ19" s="122">
        <f t="shared" si="15"/>
        <v>0</v>
      </c>
      <c r="AR19" s="131">
        <f t="shared" si="16"/>
        <v>3</v>
      </c>
      <c r="AS19" s="65"/>
      <c r="AT19" s="66">
        <v>284</v>
      </c>
      <c r="AU19" s="77">
        <v>0.94666666666666721</v>
      </c>
      <c r="AV19" s="78">
        <v>134</v>
      </c>
      <c r="AW19" s="79">
        <v>0.89333333333333265</v>
      </c>
      <c r="AX19" s="80">
        <v>29</v>
      </c>
      <c r="AY19" s="90">
        <v>0.64444444444444393</v>
      </c>
      <c r="AZ19" s="81">
        <v>14</v>
      </c>
      <c r="BA19" s="82">
        <v>0.46666666666666679</v>
      </c>
      <c r="BG19" s="97" t="s">
        <v>45</v>
      </c>
      <c r="BH19" s="88">
        <v>588315</v>
      </c>
      <c r="BI19" s="38">
        <v>584223</v>
      </c>
      <c r="BJ19" s="96">
        <v>41907</v>
      </c>
    </row>
    <row r="20" spans="1:63" x14ac:dyDescent="0.25">
      <c r="A20" s="65" t="s">
        <v>273</v>
      </c>
      <c r="B20" s="65" t="str">
        <f t="shared" si="0"/>
        <v>DIWA2</v>
      </c>
      <c r="C20" s="117">
        <f t="shared" si="1"/>
        <v>40969</v>
      </c>
      <c r="D20" s="116" t="str">
        <f t="shared" si="2"/>
        <v>SIN</v>
      </c>
      <c r="E20" s="65" t="s">
        <v>26</v>
      </c>
      <c r="F20" s="124" t="s">
        <v>31</v>
      </c>
      <c r="G20" s="117">
        <v>41849</v>
      </c>
      <c r="H20" s="65">
        <v>849561</v>
      </c>
      <c r="I20" s="65">
        <v>65689</v>
      </c>
      <c r="J20" s="65">
        <v>0</v>
      </c>
      <c r="K20" s="65">
        <v>6</v>
      </c>
      <c r="L20" s="65"/>
      <c r="M20" s="65">
        <v>5</v>
      </c>
      <c r="N20" s="121">
        <v>6.7</v>
      </c>
      <c r="O20" s="65">
        <v>34.6</v>
      </c>
      <c r="P20" s="65">
        <v>1.35</v>
      </c>
      <c r="Q20" s="65">
        <v>0.04</v>
      </c>
      <c r="R20" s="65" t="s">
        <v>270</v>
      </c>
      <c r="S20" s="65">
        <v>66</v>
      </c>
      <c r="T20" s="65">
        <v>73</v>
      </c>
      <c r="U20" s="65">
        <v>4</v>
      </c>
      <c r="V20" s="65">
        <v>0</v>
      </c>
      <c r="W20" s="65">
        <v>27</v>
      </c>
      <c r="X20" s="65">
        <v>5</v>
      </c>
      <c r="Y20" s="65">
        <v>1</v>
      </c>
      <c r="Z20" s="65">
        <v>1</v>
      </c>
      <c r="AA20" s="65">
        <v>0</v>
      </c>
      <c r="AB20" s="65">
        <v>60</v>
      </c>
      <c r="AC20" s="65">
        <v>26</v>
      </c>
      <c r="AD20" s="65">
        <v>5</v>
      </c>
      <c r="AE20" s="118">
        <f t="shared" si="3"/>
        <v>66</v>
      </c>
      <c r="AF20" s="119">
        <f>IF(AE20&gt;=300,1,VLOOKUP(AE20,$AT$3:$AU$304,2,0))</f>
        <v>0.22000000000000355</v>
      </c>
      <c r="AG20" s="118">
        <f t="shared" si="5"/>
        <v>73</v>
      </c>
      <c r="AH20" s="119">
        <f t="shared" si="6"/>
        <v>0.48666666666666353</v>
      </c>
      <c r="AI20" s="118">
        <f t="shared" si="7"/>
        <v>27</v>
      </c>
      <c r="AJ20" s="119">
        <f t="shared" si="8"/>
        <v>0.59999999999999942</v>
      </c>
      <c r="AK20" s="118">
        <f t="shared" si="9"/>
        <v>5</v>
      </c>
      <c r="AL20" s="119">
        <f t="shared" si="10"/>
        <v>0.16666666666666685</v>
      </c>
      <c r="AM20" s="118">
        <f t="shared" si="11"/>
        <v>4</v>
      </c>
      <c r="AN20" s="119">
        <f t="shared" si="12"/>
        <v>0.26666666666666683</v>
      </c>
      <c r="AO20" s="118">
        <f t="shared" si="13"/>
        <v>0</v>
      </c>
      <c r="AP20" s="119">
        <f t="shared" si="14"/>
        <v>1.3877787807814457E-16</v>
      </c>
      <c r="AQ20" s="122">
        <f t="shared" si="15"/>
        <v>0</v>
      </c>
      <c r="AR20" s="131">
        <f t="shared" si="16"/>
        <v>4</v>
      </c>
      <c r="AS20" s="65"/>
      <c r="AT20" s="66">
        <v>283</v>
      </c>
      <c r="AU20" s="77">
        <v>0.94333333333333391</v>
      </c>
      <c r="AV20" s="78">
        <v>133</v>
      </c>
      <c r="AW20" s="79">
        <v>0.88666666666666594</v>
      </c>
      <c r="AX20" s="80">
        <v>28</v>
      </c>
      <c r="AY20" s="90">
        <v>0.62222222222222168</v>
      </c>
      <c r="AZ20" s="81">
        <v>13</v>
      </c>
      <c r="BA20" s="82">
        <v>0.43333333333333346</v>
      </c>
      <c r="BG20" s="97" t="s">
        <v>46</v>
      </c>
      <c r="BH20" s="88">
        <v>588235</v>
      </c>
      <c r="BI20" s="38"/>
      <c r="BJ20" s="89">
        <v>41746</v>
      </c>
    </row>
    <row r="21" spans="1:63" x14ac:dyDescent="0.25">
      <c r="A21" s="65" t="s">
        <v>273</v>
      </c>
      <c r="B21" s="65" t="str">
        <f t="shared" si="0"/>
        <v>DIWA2</v>
      </c>
      <c r="C21" s="117">
        <f t="shared" si="1"/>
        <v>40969</v>
      </c>
      <c r="D21" s="116" t="str">
        <f t="shared" si="2"/>
        <v>SIN</v>
      </c>
      <c r="E21" s="65" t="s">
        <v>26</v>
      </c>
      <c r="F21" s="124" t="s">
        <v>31</v>
      </c>
      <c r="G21" s="117">
        <v>41712</v>
      </c>
      <c r="H21" s="65">
        <v>817202</v>
      </c>
      <c r="I21" s="65">
        <v>33330</v>
      </c>
      <c r="J21" s="65">
        <v>0</v>
      </c>
      <c r="K21" s="65">
        <v>4</v>
      </c>
      <c r="L21" s="65"/>
      <c r="M21" s="65">
        <v>4</v>
      </c>
      <c r="N21" s="121">
        <v>6.9</v>
      </c>
      <c r="O21" s="65">
        <v>34.5</v>
      </c>
      <c r="P21" s="65">
        <v>1</v>
      </c>
      <c r="Q21" s="65">
        <v>0.1</v>
      </c>
      <c r="R21" s="65" t="s">
        <v>244</v>
      </c>
      <c r="S21" s="65">
        <v>45</v>
      </c>
      <c r="T21" s="65">
        <v>59</v>
      </c>
      <c r="U21" s="65">
        <v>3</v>
      </c>
      <c r="V21" s="65">
        <v>0</v>
      </c>
      <c r="W21" s="65">
        <v>23</v>
      </c>
      <c r="X21" s="65">
        <v>3</v>
      </c>
      <c r="Y21" s="65">
        <v>1</v>
      </c>
      <c r="Z21" s="65">
        <v>0</v>
      </c>
      <c r="AA21" s="65">
        <v>0</v>
      </c>
      <c r="AB21" s="65">
        <v>47</v>
      </c>
      <c r="AC21" s="65">
        <v>28</v>
      </c>
      <c r="AD21" s="65">
        <v>5</v>
      </c>
      <c r="AE21" s="118">
        <f t="shared" si="3"/>
        <v>45</v>
      </c>
      <c r="AF21" s="119">
        <f>IF(AE21&gt;500,1.5,IF(AE21&gt;300,1.3,VLOOKUP(AE21,$AT$3:$AU$304,2,0)))</f>
        <v>0.15000000000000369</v>
      </c>
      <c r="AG21" s="118">
        <f t="shared" si="5"/>
        <v>59</v>
      </c>
      <c r="AH21" s="119">
        <f t="shared" si="6"/>
        <v>0.39333333333333037</v>
      </c>
      <c r="AI21" s="118">
        <f t="shared" si="7"/>
        <v>23</v>
      </c>
      <c r="AJ21" s="119">
        <f t="shared" si="8"/>
        <v>0.51111111111111041</v>
      </c>
      <c r="AK21" s="118">
        <f t="shared" si="9"/>
        <v>3</v>
      </c>
      <c r="AL21" s="119">
        <f t="shared" si="10"/>
        <v>0.1000000000000002</v>
      </c>
      <c r="AM21" s="118">
        <f t="shared" si="11"/>
        <v>3</v>
      </c>
      <c r="AN21" s="119">
        <f t="shared" si="12"/>
        <v>0.20000000000000018</v>
      </c>
      <c r="AO21" s="118">
        <f t="shared" si="13"/>
        <v>0</v>
      </c>
      <c r="AP21" s="119">
        <f t="shared" si="14"/>
        <v>1.3877787807814457E-16</v>
      </c>
      <c r="AQ21" s="122">
        <f t="shared" si="15"/>
        <v>0</v>
      </c>
      <c r="AR21" s="131">
        <f t="shared" si="16"/>
        <v>5</v>
      </c>
      <c r="AS21" s="65"/>
      <c r="AT21" s="66">
        <v>282</v>
      </c>
      <c r="AU21" s="77">
        <v>0.94000000000000061</v>
      </c>
      <c r="AV21" s="78">
        <v>132</v>
      </c>
      <c r="AW21" s="79">
        <v>0.87999999999999923</v>
      </c>
      <c r="AX21" s="80">
        <v>27</v>
      </c>
      <c r="AY21" s="90">
        <v>0.59999999999999942</v>
      </c>
      <c r="AZ21" s="81">
        <v>12</v>
      </c>
      <c r="BA21" s="82">
        <v>0.40000000000000013</v>
      </c>
      <c r="BG21" s="91" t="s">
        <v>47</v>
      </c>
      <c r="BH21" s="92">
        <v>588221</v>
      </c>
      <c r="BI21" s="39"/>
      <c r="BJ21" s="94">
        <v>42066</v>
      </c>
      <c r="BK21" s="2" t="s">
        <v>279</v>
      </c>
    </row>
    <row r="22" spans="1:63" x14ac:dyDescent="0.25">
      <c r="A22" s="65" t="s">
        <v>273</v>
      </c>
      <c r="B22" s="65" t="str">
        <f t="shared" si="0"/>
        <v>DIWA2</v>
      </c>
      <c r="C22" s="117">
        <f t="shared" si="1"/>
        <v>40969</v>
      </c>
      <c r="D22" s="116" t="str">
        <f t="shared" si="2"/>
        <v>SIN</v>
      </c>
      <c r="E22" s="65" t="s">
        <v>26</v>
      </c>
      <c r="F22" s="124" t="s">
        <v>31</v>
      </c>
      <c r="G22" s="117">
        <v>41558</v>
      </c>
      <c r="H22" s="65">
        <v>783872</v>
      </c>
      <c r="I22" s="65">
        <v>118800</v>
      </c>
      <c r="J22" s="120">
        <v>0</v>
      </c>
      <c r="K22" s="120">
        <v>8</v>
      </c>
      <c r="L22" s="120">
        <v>0</v>
      </c>
      <c r="M22" s="120">
        <v>13</v>
      </c>
      <c r="N22" s="120">
        <v>7</v>
      </c>
      <c r="O22" s="120">
        <v>38.200000000000003</v>
      </c>
      <c r="P22" s="120">
        <v>0.1</v>
      </c>
      <c r="Q22" s="120">
        <v>0.1</v>
      </c>
      <c r="R22" s="65" t="s">
        <v>244</v>
      </c>
      <c r="S22" s="120">
        <v>156</v>
      </c>
      <c r="T22" s="120">
        <v>167</v>
      </c>
      <c r="U22" s="120">
        <v>10</v>
      </c>
      <c r="V22" s="120">
        <v>0</v>
      </c>
      <c r="W22" s="120">
        <v>57</v>
      </c>
      <c r="X22" s="120">
        <v>12</v>
      </c>
      <c r="Y22" s="120">
        <v>3</v>
      </c>
      <c r="Z22" s="120">
        <v>1</v>
      </c>
      <c r="AA22" s="120">
        <v>0</v>
      </c>
      <c r="AB22" s="120">
        <v>122</v>
      </c>
      <c r="AC22" s="120">
        <v>84</v>
      </c>
      <c r="AD22" s="120">
        <v>20</v>
      </c>
      <c r="AE22" s="118">
        <f t="shared" si="3"/>
        <v>156</v>
      </c>
      <c r="AF22" s="119">
        <f>IF(AE22&gt;500,1.5,IF(AE22&gt;300,1.3,VLOOKUP(AE22,$AT$3:$AU$304,2,0)))</f>
        <v>0.5200000000000049</v>
      </c>
      <c r="AG22" s="118">
        <f t="shared" si="5"/>
        <v>167</v>
      </c>
      <c r="AH22" s="119">
        <f t="shared" si="6"/>
        <v>1</v>
      </c>
      <c r="AI22" s="118">
        <f t="shared" si="7"/>
        <v>57</v>
      </c>
      <c r="AJ22" s="119">
        <f t="shared" si="8"/>
        <v>1</v>
      </c>
      <c r="AK22" s="118">
        <f t="shared" si="9"/>
        <v>12</v>
      </c>
      <c r="AL22" s="119">
        <f t="shared" si="10"/>
        <v>0.40000000000000013</v>
      </c>
      <c r="AM22" s="118">
        <f t="shared" si="11"/>
        <v>10</v>
      </c>
      <c r="AN22" s="119">
        <f t="shared" si="12"/>
        <v>0.66666666666666674</v>
      </c>
      <c r="AO22" s="118">
        <f t="shared" si="13"/>
        <v>0</v>
      </c>
      <c r="AP22" s="119">
        <f t="shared" si="14"/>
        <v>1.3877787807814457E-16</v>
      </c>
      <c r="AQ22" s="122">
        <f t="shared" si="15"/>
        <v>0</v>
      </c>
      <c r="AR22" s="131">
        <f t="shared" si="16"/>
        <v>6</v>
      </c>
      <c r="AS22" s="65"/>
      <c r="AT22" s="66">
        <v>281</v>
      </c>
      <c r="AU22" s="77">
        <v>0.93666666666666731</v>
      </c>
      <c r="AV22" s="78">
        <v>131</v>
      </c>
      <c r="AW22" s="79">
        <v>0.87333333333333252</v>
      </c>
      <c r="AX22" s="80">
        <v>26</v>
      </c>
      <c r="AY22" s="90">
        <v>0.57777777777777717</v>
      </c>
      <c r="AZ22" s="81">
        <v>11</v>
      </c>
      <c r="BA22" s="82">
        <v>0.36666666666666681</v>
      </c>
      <c r="BG22" s="87" t="s">
        <v>48</v>
      </c>
      <c r="BH22" s="88">
        <v>588317</v>
      </c>
      <c r="BI22" s="38">
        <v>602656</v>
      </c>
      <c r="BJ22" s="89">
        <v>40670</v>
      </c>
    </row>
    <row r="23" spans="1:63" x14ac:dyDescent="0.25">
      <c r="A23" s="65" t="s">
        <v>273</v>
      </c>
      <c r="B23" s="65" t="str">
        <f t="shared" si="0"/>
        <v>DIWA2</v>
      </c>
      <c r="C23" s="117">
        <f t="shared" si="1"/>
        <v>40969</v>
      </c>
      <c r="D23" s="116" t="str">
        <f t="shared" si="2"/>
        <v>SIN</v>
      </c>
      <c r="E23" s="65" t="s">
        <v>26</v>
      </c>
      <c r="F23" s="124" t="s">
        <v>31</v>
      </c>
      <c r="G23" s="117">
        <v>41414</v>
      </c>
      <c r="H23" s="65">
        <v>755275</v>
      </c>
      <c r="I23" s="65">
        <v>90203</v>
      </c>
      <c r="J23" s="120">
        <v>0</v>
      </c>
      <c r="K23" s="120">
        <v>41.6</v>
      </c>
      <c r="L23" s="120">
        <v>0</v>
      </c>
      <c r="M23" s="120">
        <v>20</v>
      </c>
      <c r="N23" s="120">
        <v>6.9</v>
      </c>
      <c r="O23" s="120">
        <v>38.6</v>
      </c>
      <c r="P23" s="120"/>
      <c r="Q23" s="120">
        <v>-1</v>
      </c>
      <c r="R23" s="65" t="s">
        <v>29</v>
      </c>
      <c r="S23" s="120">
        <v>108.1</v>
      </c>
      <c r="T23" s="120">
        <v>104.6</v>
      </c>
      <c r="U23" s="120">
        <v>11.6</v>
      </c>
      <c r="V23" s="120">
        <v>6.8</v>
      </c>
      <c r="W23" s="120">
        <v>40.6</v>
      </c>
      <c r="X23" s="120">
        <v>15.3</v>
      </c>
      <c r="Y23" s="120">
        <v>2.5</v>
      </c>
      <c r="Z23" s="120">
        <v>0</v>
      </c>
      <c r="AA23" s="120">
        <v>0</v>
      </c>
      <c r="AB23" s="120">
        <v>182.3</v>
      </c>
      <c r="AC23" s="120">
        <v>53</v>
      </c>
      <c r="AD23" s="120">
        <v>14.6</v>
      </c>
      <c r="AE23" s="118">
        <f t="shared" si="3"/>
        <v>108</v>
      </c>
      <c r="AF23" s="119">
        <f>IF(AE23&gt;=300,1,VLOOKUP(AE23,$AT$3:$AU$304,2,0))</f>
        <v>0.36000000000000421</v>
      </c>
      <c r="AG23" s="118">
        <f t="shared" si="5"/>
        <v>105</v>
      </c>
      <c r="AH23" s="119">
        <f t="shared" si="6"/>
        <v>0.69999999999999807</v>
      </c>
      <c r="AI23" s="118">
        <f t="shared" si="7"/>
        <v>41</v>
      </c>
      <c r="AJ23" s="119">
        <f t="shared" si="8"/>
        <v>0.91111111111111098</v>
      </c>
      <c r="AK23" s="118">
        <f t="shared" si="9"/>
        <v>15</v>
      </c>
      <c r="AL23" s="119">
        <f t="shared" si="10"/>
        <v>0.50000000000000011</v>
      </c>
      <c r="AM23" s="118">
        <f t="shared" si="11"/>
        <v>12</v>
      </c>
      <c r="AN23" s="119">
        <f t="shared" si="12"/>
        <v>0.8</v>
      </c>
      <c r="AO23" s="118">
        <f t="shared" si="13"/>
        <v>7</v>
      </c>
      <c r="AP23" s="119">
        <f t="shared" si="14"/>
        <v>0.70000000000000007</v>
      </c>
      <c r="AQ23" s="122">
        <f t="shared" si="15"/>
        <v>0</v>
      </c>
      <c r="AR23" s="131">
        <f t="shared" si="16"/>
        <v>7</v>
      </c>
      <c r="AS23" s="65"/>
      <c r="AT23" s="66">
        <v>280</v>
      </c>
      <c r="AU23" s="77">
        <v>0.93330000000000002</v>
      </c>
      <c r="AV23" s="78">
        <v>130</v>
      </c>
      <c r="AW23" s="79">
        <v>0.86670000000000003</v>
      </c>
      <c r="AX23" s="80">
        <v>25</v>
      </c>
      <c r="AY23" s="90">
        <v>0.55559999999999998</v>
      </c>
      <c r="AZ23" s="81">
        <v>10</v>
      </c>
      <c r="BA23" s="82">
        <v>0.33339999999999997</v>
      </c>
      <c r="BG23" s="87" t="s">
        <v>49</v>
      </c>
      <c r="BH23" s="88">
        <v>588239</v>
      </c>
      <c r="BI23" s="38">
        <v>454623</v>
      </c>
      <c r="BJ23" s="89">
        <v>39969</v>
      </c>
    </row>
    <row r="24" spans="1:63" x14ac:dyDescent="0.25">
      <c r="A24" s="65" t="s">
        <v>273</v>
      </c>
      <c r="B24" s="65" t="str">
        <f t="shared" si="0"/>
        <v>DIWA2</v>
      </c>
      <c r="C24" s="117">
        <f t="shared" si="1"/>
        <v>40969</v>
      </c>
      <c r="D24" s="116" t="str">
        <f t="shared" si="2"/>
        <v>SIN</v>
      </c>
      <c r="E24" s="65" t="s">
        <v>26</v>
      </c>
      <c r="F24" s="124" t="s">
        <v>31</v>
      </c>
      <c r="G24" s="117">
        <v>41272</v>
      </c>
      <c r="H24" s="65">
        <v>725675</v>
      </c>
      <c r="I24" s="65">
        <v>60603</v>
      </c>
      <c r="J24" s="65">
        <v>0</v>
      </c>
      <c r="K24" s="65">
        <v>0</v>
      </c>
      <c r="L24" s="65">
        <v>0</v>
      </c>
      <c r="M24" s="65">
        <v>19.100000000000001</v>
      </c>
      <c r="N24" s="65">
        <v>7.1</v>
      </c>
      <c r="O24" s="65">
        <v>38</v>
      </c>
      <c r="P24" s="65"/>
      <c r="Q24" s="65">
        <v>-1</v>
      </c>
      <c r="R24" s="65" t="s">
        <v>29</v>
      </c>
      <c r="S24" s="65">
        <v>52.7</v>
      </c>
      <c r="T24" s="65">
        <v>0.8</v>
      </c>
      <c r="U24" s="65">
        <v>2.8</v>
      </c>
      <c r="V24" s="65">
        <v>0.9</v>
      </c>
      <c r="W24" s="65">
        <v>0</v>
      </c>
      <c r="X24" s="65">
        <v>3.7</v>
      </c>
      <c r="Y24" s="65">
        <v>0.9</v>
      </c>
      <c r="Z24" s="65">
        <v>2.1</v>
      </c>
      <c r="AA24" s="65">
        <v>0</v>
      </c>
      <c r="AB24" s="65">
        <v>580.9</v>
      </c>
      <c r="AC24" s="65">
        <v>51.9</v>
      </c>
      <c r="AD24" s="65">
        <v>35.299999999999997</v>
      </c>
      <c r="AE24" s="118">
        <f t="shared" si="3"/>
        <v>53</v>
      </c>
      <c r="AF24" s="119">
        <f t="shared" ref="AF24:AF52" si="17">IF(AE24&gt;500,1.5,IF(AE24&gt;300,1.3,VLOOKUP(AE24,$AT$3:$AU$304,2,0)))</f>
        <v>0.1766666666666703</v>
      </c>
      <c r="AG24" s="118">
        <f t="shared" si="5"/>
        <v>1</v>
      </c>
      <c r="AH24" s="119">
        <f t="shared" si="6"/>
        <v>6.6666666666641847E-3</v>
      </c>
      <c r="AI24" s="118">
        <f t="shared" si="7"/>
        <v>0</v>
      </c>
      <c r="AJ24" s="119">
        <f t="shared" si="8"/>
        <v>-4.9266146717741321E-16</v>
      </c>
      <c r="AK24" s="118">
        <f t="shared" si="9"/>
        <v>4</v>
      </c>
      <c r="AL24" s="119">
        <f t="shared" si="10"/>
        <v>0.13333333333333353</v>
      </c>
      <c r="AM24" s="118">
        <f t="shared" si="11"/>
        <v>3</v>
      </c>
      <c r="AN24" s="119">
        <f t="shared" si="12"/>
        <v>0.20000000000000018</v>
      </c>
      <c r="AO24" s="118">
        <f t="shared" si="13"/>
        <v>1</v>
      </c>
      <c r="AP24" s="119">
        <f t="shared" si="14"/>
        <v>0.10000000000000014</v>
      </c>
      <c r="AQ24" s="122">
        <f t="shared" si="15"/>
        <v>0</v>
      </c>
      <c r="AR24" s="131">
        <f t="shared" si="16"/>
        <v>8</v>
      </c>
      <c r="AS24" s="65"/>
      <c r="AT24" s="66">
        <v>279</v>
      </c>
      <c r="AU24" s="77">
        <v>0.93000000000000071</v>
      </c>
      <c r="AV24" s="78">
        <v>129</v>
      </c>
      <c r="AW24" s="79">
        <v>0.8599999999999991</v>
      </c>
      <c r="AX24" s="80">
        <v>24</v>
      </c>
      <c r="AY24" s="90">
        <v>0.53333333333333266</v>
      </c>
      <c r="AZ24" s="81">
        <v>9</v>
      </c>
      <c r="BA24" s="82">
        <v>0.30000000000000016</v>
      </c>
      <c r="BG24" s="87" t="s">
        <v>50</v>
      </c>
      <c r="BH24" s="88">
        <v>588227</v>
      </c>
      <c r="BI24" s="38"/>
      <c r="BJ24" s="89">
        <v>41745</v>
      </c>
    </row>
    <row r="25" spans="1:63" x14ac:dyDescent="0.25">
      <c r="A25" s="65" t="s">
        <v>273</v>
      </c>
      <c r="B25" s="65" t="str">
        <f t="shared" si="0"/>
        <v>DIWA2</v>
      </c>
      <c r="C25" s="117">
        <f t="shared" si="1"/>
        <v>40969</v>
      </c>
      <c r="D25" s="116" t="str">
        <f t="shared" si="2"/>
        <v>SIN</v>
      </c>
      <c r="E25" s="65" t="s">
        <v>26</v>
      </c>
      <c r="F25" s="124" t="s">
        <v>31</v>
      </c>
      <c r="G25" s="117">
        <v>41131</v>
      </c>
      <c r="H25" s="65">
        <v>693993</v>
      </c>
      <c r="I25" s="65">
        <v>28862</v>
      </c>
      <c r="J25" s="65">
        <v>0</v>
      </c>
      <c r="K25" s="65">
        <v>0</v>
      </c>
      <c r="L25" s="65">
        <v>0</v>
      </c>
      <c r="M25" s="65">
        <v>16.3</v>
      </c>
      <c r="N25" s="65">
        <v>7.3</v>
      </c>
      <c r="O25" s="65">
        <v>38</v>
      </c>
      <c r="P25" s="65"/>
      <c r="Q25" s="65">
        <v>-1</v>
      </c>
      <c r="R25" s="65" t="s">
        <v>29</v>
      </c>
      <c r="S25" s="65">
        <v>62</v>
      </c>
      <c r="T25" s="65">
        <v>23.3</v>
      </c>
      <c r="U25" s="65">
        <v>5.4</v>
      </c>
      <c r="V25" s="65">
        <v>2</v>
      </c>
      <c r="W25" s="65">
        <v>15.5</v>
      </c>
      <c r="X25" s="65">
        <v>0.9</v>
      </c>
      <c r="Y25" s="65">
        <v>1.8</v>
      </c>
      <c r="Z25" s="65">
        <v>1.7</v>
      </c>
      <c r="AA25" s="65">
        <v>0</v>
      </c>
      <c r="AB25" s="65">
        <v>247.8</v>
      </c>
      <c r="AC25" s="65">
        <v>54.5</v>
      </c>
      <c r="AD25" s="65">
        <v>21.4</v>
      </c>
      <c r="AE25" s="118">
        <f t="shared" si="3"/>
        <v>62</v>
      </c>
      <c r="AF25" s="119">
        <f t="shared" si="17"/>
        <v>0.20666666666667025</v>
      </c>
      <c r="AG25" s="118">
        <f t="shared" si="5"/>
        <v>23</v>
      </c>
      <c r="AH25" s="119">
        <f t="shared" si="6"/>
        <v>0.15333333333333082</v>
      </c>
      <c r="AI25" s="118">
        <f t="shared" si="7"/>
        <v>16</v>
      </c>
      <c r="AJ25" s="119">
        <f t="shared" si="8"/>
        <v>0.35555555555555501</v>
      </c>
      <c r="AK25" s="118">
        <f t="shared" si="9"/>
        <v>1</v>
      </c>
      <c r="AL25" s="119">
        <f t="shared" si="10"/>
        <v>3.3333333333333541E-2</v>
      </c>
      <c r="AM25" s="118">
        <f t="shared" si="11"/>
        <v>5</v>
      </c>
      <c r="AN25" s="119">
        <f t="shared" si="12"/>
        <v>0.33333333333333348</v>
      </c>
      <c r="AO25" s="118">
        <f t="shared" si="13"/>
        <v>2</v>
      </c>
      <c r="AP25" s="119">
        <f t="shared" si="14"/>
        <v>0.20000000000000015</v>
      </c>
      <c r="AQ25" s="122">
        <f t="shared" si="15"/>
        <v>0</v>
      </c>
      <c r="AR25" s="131">
        <f t="shared" si="16"/>
        <v>9</v>
      </c>
      <c r="AS25" s="65"/>
      <c r="AT25" s="66">
        <v>278</v>
      </c>
      <c r="AU25" s="77">
        <v>0.92666666666666742</v>
      </c>
      <c r="AV25" s="78">
        <v>128</v>
      </c>
      <c r="AW25" s="79">
        <v>0.85333333333333239</v>
      </c>
      <c r="AX25" s="80">
        <v>23</v>
      </c>
      <c r="AY25" s="90">
        <v>0.51111111111111041</v>
      </c>
      <c r="AZ25" s="81">
        <v>8</v>
      </c>
      <c r="BA25" s="82">
        <v>0.26666666666666683</v>
      </c>
      <c r="BG25" s="87" t="s">
        <v>51</v>
      </c>
      <c r="BH25" s="88">
        <v>588236</v>
      </c>
      <c r="BI25" s="38"/>
      <c r="BJ25" s="89">
        <v>40415</v>
      </c>
    </row>
    <row r="26" spans="1:63" x14ac:dyDescent="0.25">
      <c r="A26" s="65" t="s">
        <v>285</v>
      </c>
      <c r="B26" s="65" t="str">
        <f t="shared" si="0"/>
        <v>DIWA2</v>
      </c>
      <c r="C26" s="117">
        <f t="shared" si="1"/>
        <v>41112</v>
      </c>
      <c r="D26" s="116" t="str">
        <f t="shared" si="2"/>
        <v>SIN</v>
      </c>
      <c r="E26" s="65" t="s">
        <v>26</v>
      </c>
      <c r="F26" s="124" t="s">
        <v>32</v>
      </c>
      <c r="G26" s="117">
        <v>42350</v>
      </c>
      <c r="H26" s="65">
        <v>916240</v>
      </c>
      <c r="I26" s="65">
        <v>24649</v>
      </c>
      <c r="J26" s="65">
        <v>0</v>
      </c>
      <c r="K26" s="65">
        <v>6</v>
      </c>
      <c r="L26" s="65"/>
      <c r="M26" s="65">
        <v>7</v>
      </c>
      <c r="N26" s="65">
        <v>6.7</v>
      </c>
      <c r="O26" s="65"/>
      <c r="P26" s="65"/>
      <c r="Q26" s="65">
        <v>0.03</v>
      </c>
      <c r="R26" s="65"/>
      <c r="S26" s="65">
        <v>55</v>
      </c>
      <c r="T26" s="65">
        <v>28</v>
      </c>
      <c r="U26" s="65">
        <v>0</v>
      </c>
      <c r="V26" s="65">
        <v>0</v>
      </c>
      <c r="W26" s="65">
        <v>7</v>
      </c>
      <c r="X26" s="65">
        <v>5</v>
      </c>
      <c r="Y26" s="65">
        <v>0</v>
      </c>
      <c r="Z26" s="65">
        <v>0</v>
      </c>
      <c r="AA26" s="65">
        <v>0</v>
      </c>
      <c r="AB26" s="65">
        <v>92</v>
      </c>
      <c r="AC26" s="65">
        <v>4</v>
      </c>
      <c r="AD26" s="65">
        <v>1</v>
      </c>
      <c r="AE26" s="118">
        <f t="shared" si="3"/>
        <v>55</v>
      </c>
      <c r="AF26" s="119">
        <f t="shared" si="17"/>
        <v>0.18333333333333696</v>
      </c>
      <c r="AG26" s="118">
        <f t="shared" si="5"/>
        <v>28</v>
      </c>
      <c r="AH26" s="119">
        <f t="shared" si="6"/>
        <v>0.18666666666666409</v>
      </c>
      <c r="AI26" s="118">
        <f t="shared" si="7"/>
        <v>7</v>
      </c>
      <c r="AJ26" s="119">
        <f t="shared" si="8"/>
        <v>0.15555555555555509</v>
      </c>
      <c r="AK26" s="118">
        <f t="shared" si="9"/>
        <v>5</v>
      </c>
      <c r="AL26" s="119">
        <f t="shared" si="10"/>
        <v>0.16666666666666685</v>
      </c>
      <c r="AM26" s="118">
        <f t="shared" si="11"/>
        <v>0</v>
      </c>
      <c r="AN26" s="119">
        <f t="shared" si="12"/>
        <v>1.9428902930940239E-16</v>
      </c>
      <c r="AO26" s="118">
        <f t="shared" si="13"/>
        <v>0</v>
      </c>
      <c r="AP26" s="119">
        <f t="shared" si="14"/>
        <v>1.3877787807814457E-16</v>
      </c>
      <c r="AQ26" s="122">
        <f t="shared" si="15"/>
        <v>1</v>
      </c>
      <c r="AR26" s="131">
        <f t="shared" si="16"/>
        <v>1</v>
      </c>
      <c r="AS26" s="65"/>
      <c r="AT26" s="66">
        <v>277</v>
      </c>
      <c r="AU26" s="77">
        <v>0.92333333333333412</v>
      </c>
      <c r="AV26" s="78">
        <v>127</v>
      </c>
      <c r="AW26" s="79">
        <v>0.84666666666666568</v>
      </c>
      <c r="AX26" s="80">
        <v>22</v>
      </c>
      <c r="AY26" s="90">
        <v>0.48888888888888821</v>
      </c>
      <c r="AZ26" s="81">
        <v>7</v>
      </c>
      <c r="BA26" s="82">
        <v>0.2333333333333335</v>
      </c>
      <c r="BG26" s="87" t="s">
        <v>52</v>
      </c>
      <c r="BH26" s="88">
        <v>588312</v>
      </c>
      <c r="BI26" s="38"/>
      <c r="BJ26" s="89">
        <v>40289</v>
      </c>
    </row>
    <row r="27" spans="1:63" x14ac:dyDescent="0.25">
      <c r="A27" s="65" t="s">
        <v>285</v>
      </c>
      <c r="B27" s="65" t="str">
        <f t="shared" si="0"/>
        <v>DIWA2</v>
      </c>
      <c r="C27" s="117">
        <f t="shared" si="1"/>
        <v>41112</v>
      </c>
      <c r="D27" s="116" t="str">
        <f t="shared" si="2"/>
        <v>SIN</v>
      </c>
      <c r="E27" s="65" t="s">
        <v>26</v>
      </c>
      <c r="F27" s="124" t="s">
        <v>32</v>
      </c>
      <c r="G27" s="117">
        <v>42243</v>
      </c>
      <c r="H27" s="65">
        <v>895285</v>
      </c>
      <c r="I27" s="65">
        <v>3786</v>
      </c>
      <c r="J27" s="65">
        <v>0</v>
      </c>
      <c r="K27" s="65">
        <v>4</v>
      </c>
      <c r="L27" s="65"/>
      <c r="M27" s="65">
        <v>5</v>
      </c>
      <c r="N27" s="65">
        <v>7</v>
      </c>
      <c r="O27" s="65"/>
      <c r="P27" s="65"/>
      <c r="Q27" s="65">
        <v>0.03</v>
      </c>
      <c r="R27" s="65"/>
      <c r="S27" s="65">
        <v>17</v>
      </c>
      <c r="T27" s="65">
        <v>17</v>
      </c>
      <c r="U27" s="65">
        <v>1</v>
      </c>
      <c r="V27" s="65">
        <v>0</v>
      </c>
      <c r="W27" s="65">
        <v>4</v>
      </c>
      <c r="X27" s="65">
        <v>2</v>
      </c>
      <c r="Y27" s="65">
        <v>0</v>
      </c>
      <c r="Z27" s="65">
        <v>0</v>
      </c>
      <c r="AA27" s="65">
        <v>0</v>
      </c>
      <c r="AB27" s="65">
        <v>80</v>
      </c>
      <c r="AC27" s="65">
        <v>2</v>
      </c>
      <c r="AD27" s="65">
        <v>1</v>
      </c>
      <c r="AE27" s="118">
        <f t="shared" si="3"/>
        <v>17</v>
      </c>
      <c r="AF27" s="119">
        <f t="shared" si="17"/>
        <v>5.6666666666670515E-2</v>
      </c>
      <c r="AG27" s="118">
        <f t="shared" si="5"/>
        <v>17</v>
      </c>
      <c r="AH27" s="119">
        <f t="shared" si="6"/>
        <v>0.11333333333333087</v>
      </c>
      <c r="AI27" s="118">
        <f t="shared" si="7"/>
        <v>4</v>
      </c>
      <c r="AJ27" s="119">
        <f t="shared" si="8"/>
        <v>8.8888888888888407E-2</v>
      </c>
      <c r="AK27" s="118">
        <f t="shared" si="9"/>
        <v>2</v>
      </c>
      <c r="AL27" s="119">
        <f t="shared" si="10"/>
        <v>6.6666666666666874E-2</v>
      </c>
      <c r="AM27" s="118">
        <f t="shared" si="11"/>
        <v>1</v>
      </c>
      <c r="AN27" s="119">
        <f t="shared" si="12"/>
        <v>6.666666666666686E-2</v>
      </c>
      <c r="AO27" s="118">
        <f t="shared" si="13"/>
        <v>0</v>
      </c>
      <c r="AP27" s="119">
        <f t="shared" si="14"/>
        <v>1.3877787807814457E-16</v>
      </c>
      <c r="AQ27" s="122">
        <f t="shared" si="15"/>
        <v>0</v>
      </c>
      <c r="AR27" s="131">
        <f t="shared" si="16"/>
        <v>2</v>
      </c>
      <c r="AS27" s="65"/>
      <c r="AT27" s="66">
        <v>276</v>
      </c>
      <c r="AU27" s="77">
        <v>0.92000000000000082</v>
      </c>
      <c r="AV27" s="78">
        <v>126</v>
      </c>
      <c r="AW27" s="79">
        <v>0.83999999999999897</v>
      </c>
      <c r="AX27" s="80">
        <v>21</v>
      </c>
      <c r="AY27" s="90">
        <v>0.46666666666666601</v>
      </c>
      <c r="AZ27" s="81">
        <v>6</v>
      </c>
      <c r="BA27" s="82">
        <v>0.20000000000000018</v>
      </c>
      <c r="BG27" s="91" t="s">
        <v>53</v>
      </c>
      <c r="BH27" s="92">
        <v>588226</v>
      </c>
      <c r="BI27" s="39">
        <v>669594</v>
      </c>
      <c r="BJ27" s="96">
        <v>42002</v>
      </c>
      <c r="BK27" s="2" t="s">
        <v>276</v>
      </c>
    </row>
    <row r="28" spans="1:63" x14ac:dyDescent="0.25">
      <c r="A28" s="65" t="s">
        <v>285</v>
      </c>
      <c r="B28" s="65" t="str">
        <f t="shared" si="0"/>
        <v>DIWA2</v>
      </c>
      <c r="C28" s="117">
        <f t="shared" si="1"/>
        <v>41112</v>
      </c>
      <c r="D28" s="116" t="str">
        <f t="shared" si="2"/>
        <v>SIN</v>
      </c>
      <c r="E28" s="65" t="s">
        <v>26</v>
      </c>
      <c r="F28" s="124" t="s">
        <v>32</v>
      </c>
      <c r="G28" s="117">
        <v>42226</v>
      </c>
      <c r="H28" s="65">
        <v>891591</v>
      </c>
      <c r="I28" s="65">
        <v>88356</v>
      </c>
      <c r="J28" s="65">
        <v>0</v>
      </c>
      <c r="K28" s="65">
        <v>6</v>
      </c>
      <c r="L28" s="65"/>
      <c r="M28" s="65">
        <v>2</v>
      </c>
      <c r="N28" s="65">
        <v>5.9</v>
      </c>
      <c r="O28" s="65"/>
      <c r="P28" s="65"/>
      <c r="Q28" s="65">
        <v>0.03</v>
      </c>
      <c r="R28" s="65"/>
      <c r="S28" s="65">
        <v>77</v>
      </c>
      <c r="T28" s="65">
        <v>64</v>
      </c>
      <c r="U28" s="65">
        <v>3</v>
      </c>
      <c r="V28" s="65">
        <v>0</v>
      </c>
      <c r="W28" s="65">
        <v>21</v>
      </c>
      <c r="X28" s="65">
        <v>7</v>
      </c>
      <c r="Y28" s="65">
        <v>1</v>
      </c>
      <c r="Z28" s="65">
        <v>0</v>
      </c>
      <c r="AA28" s="65">
        <v>0</v>
      </c>
      <c r="AB28" s="65">
        <v>38</v>
      </c>
      <c r="AC28" s="65">
        <v>4</v>
      </c>
      <c r="AD28" s="65">
        <v>1</v>
      </c>
      <c r="AE28" s="118">
        <f t="shared" si="3"/>
        <v>77</v>
      </c>
      <c r="AF28" s="119">
        <f t="shared" si="17"/>
        <v>0.25666666666667021</v>
      </c>
      <c r="AG28" s="118">
        <f t="shared" si="5"/>
        <v>64</v>
      </c>
      <c r="AH28" s="119">
        <f t="shared" si="6"/>
        <v>0.42666666666666364</v>
      </c>
      <c r="AI28" s="118">
        <f t="shared" si="7"/>
        <v>21</v>
      </c>
      <c r="AJ28" s="119">
        <f t="shared" si="8"/>
        <v>0.46666666666666601</v>
      </c>
      <c r="AK28" s="118">
        <f t="shared" si="9"/>
        <v>7</v>
      </c>
      <c r="AL28" s="119">
        <f t="shared" si="10"/>
        <v>0.2333333333333335</v>
      </c>
      <c r="AM28" s="118">
        <f t="shared" si="11"/>
        <v>3</v>
      </c>
      <c r="AN28" s="119">
        <f t="shared" si="12"/>
        <v>0.20000000000000018</v>
      </c>
      <c r="AO28" s="118">
        <f t="shared" si="13"/>
        <v>0</v>
      </c>
      <c r="AP28" s="119">
        <f t="shared" si="14"/>
        <v>1.3877787807814457E-16</v>
      </c>
      <c r="AQ28" s="122">
        <f t="shared" si="15"/>
        <v>0</v>
      </c>
      <c r="AR28" s="131">
        <f t="shared" si="16"/>
        <v>3</v>
      </c>
      <c r="AS28" s="65"/>
      <c r="AT28" s="66">
        <v>275</v>
      </c>
      <c r="AU28" s="77">
        <v>0.91666666666666752</v>
      </c>
      <c r="AV28" s="78">
        <v>125</v>
      </c>
      <c r="AW28" s="79">
        <v>0.83333333333333226</v>
      </c>
      <c r="AX28" s="80">
        <v>20</v>
      </c>
      <c r="AY28" s="90">
        <v>0.44444444444444381</v>
      </c>
      <c r="AZ28" s="81">
        <v>5</v>
      </c>
      <c r="BA28" s="82">
        <v>0.16666666666666685</v>
      </c>
      <c r="BG28" s="91" t="s">
        <v>54</v>
      </c>
      <c r="BH28" s="92">
        <v>588219</v>
      </c>
      <c r="BI28" s="39"/>
      <c r="BJ28" s="89">
        <v>40227</v>
      </c>
    </row>
    <row r="29" spans="1:63" x14ac:dyDescent="0.25">
      <c r="A29" s="65" t="s">
        <v>285</v>
      </c>
      <c r="B29" s="65" t="str">
        <f t="shared" si="0"/>
        <v>DIWA2</v>
      </c>
      <c r="C29" s="117">
        <f t="shared" si="1"/>
        <v>41112</v>
      </c>
      <c r="D29" s="116" t="str">
        <f t="shared" si="2"/>
        <v>SIN</v>
      </c>
      <c r="E29" s="65" t="s">
        <v>26</v>
      </c>
      <c r="F29" s="124" t="s">
        <v>32</v>
      </c>
      <c r="G29" s="117">
        <v>42054</v>
      </c>
      <c r="H29" s="65">
        <v>876327</v>
      </c>
      <c r="I29" s="65">
        <v>72192</v>
      </c>
      <c r="J29" s="65">
        <v>0</v>
      </c>
      <c r="K29" s="65">
        <v>8</v>
      </c>
      <c r="L29" s="65"/>
      <c r="M29" s="65">
        <v>2</v>
      </c>
      <c r="N29" s="65">
        <v>6.0410000000000004</v>
      </c>
      <c r="O29" s="65">
        <v>28.54</v>
      </c>
      <c r="P29" s="65">
        <v>0.9</v>
      </c>
      <c r="Q29" s="65">
        <v>0.39</v>
      </c>
      <c r="R29" s="65"/>
      <c r="S29" s="65">
        <v>77</v>
      </c>
      <c r="T29" s="65">
        <v>68</v>
      </c>
      <c r="U29" s="65">
        <v>5</v>
      </c>
      <c r="V29" s="65">
        <v>0</v>
      </c>
      <c r="W29" s="65">
        <v>22</v>
      </c>
      <c r="X29" s="65">
        <v>9</v>
      </c>
      <c r="Y29" s="65">
        <v>0</v>
      </c>
      <c r="Z29" s="65"/>
      <c r="AA29" s="65">
        <v>0</v>
      </c>
      <c r="AB29" s="65">
        <v>64</v>
      </c>
      <c r="AC29" s="65">
        <v>7</v>
      </c>
      <c r="AD29" s="65">
        <v>1</v>
      </c>
      <c r="AE29" s="118">
        <f t="shared" si="3"/>
        <v>77</v>
      </c>
      <c r="AF29" s="119">
        <f t="shared" si="17"/>
        <v>0.25666666666667021</v>
      </c>
      <c r="AG29" s="118">
        <f t="shared" si="5"/>
        <v>68</v>
      </c>
      <c r="AH29" s="119">
        <f t="shared" si="6"/>
        <v>0.45333333333333026</v>
      </c>
      <c r="AI29" s="118">
        <f t="shared" si="7"/>
        <v>22</v>
      </c>
      <c r="AJ29" s="119">
        <f t="shared" si="8"/>
        <v>0.48888888888888821</v>
      </c>
      <c r="AK29" s="118">
        <f t="shared" si="9"/>
        <v>9</v>
      </c>
      <c r="AL29" s="119">
        <f t="shared" si="10"/>
        <v>0.30000000000000016</v>
      </c>
      <c r="AM29" s="118">
        <f t="shared" si="11"/>
        <v>5</v>
      </c>
      <c r="AN29" s="119">
        <f t="shared" si="12"/>
        <v>0.33333333333333348</v>
      </c>
      <c r="AO29" s="118">
        <f t="shared" si="13"/>
        <v>0</v>
      </c>
      <c r="AP29" s="119">
        <f t="shared" si="14"/>
        <v>1.3877787807814457E-16</v>
      </c>
      <c r="AQ29" s="122">
        <f t="shared" si="15"/>
        <v>0</v>
      </c>
      <c r="AR29" s="131">
        <f t="shared" si="16"/>
        <v>4</v>
      </c>
      <c r="AS29" s="65"/>
      <c r="AT29" s="66">
        <v>274</v>
      </c>
      <c r="AU29" s="77">
        <v>0.91333333333333422</v>
      </c>
      <c r="AV29" s="78">
        <v>124</v>
      </c>
      <c r="AW29" s="79">
        <v>0.82666666666666555</v>
      </c>
      <c r="AX29" s="80">
        <v>19</v>
      </c>
      <c r="AY29" s="90">
        <v>0.42222222222222161</v>
      </c>
      <c r="AZ29" s="81">
        <v>4</v>
      </c>
      <c r="BA29" s="82">
        <v>0.13333333333333353</v>
      </c>
      <c r="BG29" s="91" t="s">
        <v>55</v>
      </c>
      <c r="BH29" s="92">
        <v>588193</v>
      </c>
      <c r="BI29" s="39"/>
      <c r="BJ29" s="89">
        <v>41449</v>
      </c>
    </row>
    <row r="30" spans="1:63" x14ac:dyDescent="0.25">
      <c r="A30" s="65" t="s">
        <v>272</v>
      </c>
      <c r="B30" s="65" t="str">
        <f t="shared" si="0"/>
        <v>DIWA2</v>
      </c>
      <c r="C30" s="117">
        <f t="shared" si="1"/>
        <v>41112</v>
      </c>
      <c r="D30" s="116" t="str">
        <f t="shared" si="2"/>
        <v>SIN</v>
      </c>
      <c r="E30" s="65" t="s">
        <v>26</v>
      </c>
      <c r="F30" s="124" t="s">
        <v>32</v>
      </c>
      <c r="G30" s="117">
        <v>42052</v>
      </c>
      <c r="H30" s="65">
        <v>853060</v>
      </c>
      <c r="I30" s="65">
        <v>49825</v>
      </c>
      <c r="J30" s="65">
        <v>0</v>
      </c>
      <c r="K30" s="65">
        <v>3</v>
      </c>
      <c r="L30" s="65"/>
      <c r="M30" s="65">
        <v>2</v>
      </c>
      <c r="N30" s="65">
        <v>6.1909999999999998</v>
      </c>
      <c r="O30" s="65">
        <v>28.66</v>
      </c>
      <c r="P30" s="65">
        <v>0.84</v>
      </c>
      <c r="Q30" s="65">
        <v>0.17</v>
      </c>
      <c r="R30" s="65"/>
      <c r="S30" s="65">
        <v>47</v>
      </c>
      <c r="T30" s="65">
        <v>43</v>
      </c>
      <c r="U30" s="65">
        <v>3</v>
      </c>
      <c r="V30" s="65">
        <v>0</v>
      </c>
      <c r="W30" s="65">
        <v>13</v>
      </c>
      <c r="X30" s="65">
        <v>5</v>
      </c>
      <c r="Y30" s="65">
        <v>0</v>
      </c>
      <c r="Z30" s="65"/>
      <c r="AA30" s="65">
        <v>0</v>
      </c>
      <c r="AB30" s="65">
        <v>36</v>
      </c>
      <c r="AC30" s="65">
        <v>3</v>
      </c>
      <c r="AD30" s="65">
        <v>0</v>
      </c>
      <c r="AE30" s="118">
        <f t="shared" si="3"/>
        <v>47</v>
      </c>
      <c r="AF30" s="119">
        <f t="shared" si="17"/>
        <v>0.15666666666667034</v>
      </c>
      <c r="AG30" s="118">
        <f t="shared" si="5"/>
        <v>43</v>
      </c>
      <c r="AH30" s="119">
        <f t="shared" si="6"/>
        <v>0.28666666666666391</v>
      </c>
      <c r="AI30" s="118">
        <f t="shared" si="7"/>
        <v>13</v>
      </c>
      <c r="AJ30" s="119">
        <f t="shared" si="8"/>
        <v>0.28888888888888842</v>
      </c>
      <c r="AK30" s="118">
        <f t="shared" si="9"/>
        <v>5</v>
      </c>
      <c r="AL30" s="119">
        <f t="shared" si="10"/>
        <v>0.16666666666666685</v>
      </c>
      <c r="AM30" s="118">
        <f t="shared" si="11"/>
        <v>3</v>
      </c>
      <c r="AN30" s="119">
        <f t="shared" si="12"/>
        <v>0.20000000000000018</v>
      </c>
      <c r="AO30" s="118">
        <f t="shared" si="13"/>
        <v>0</v>
      </c>
      <c r="AP30" s="119">
        <f t="shared" si="14"/>
        <v>1.3877787807814457E-16</v>
      </c>
      <c r="AQ30" s="122">
        <f t="shared" si="15"/>
        <v>0</v>
      </c>
      <c r="AR30" s="131">
        <f t="shared" si="16"/>
        <v>5</v>
      </c>
      <c r="AS30" s="65"/>
      <c r="AT30" s="66">
        <v>273</v>
      </c>
      <c r="AU30" s="77">
        <v>0.91000000000000092</v>
      </c>
      <c r="AV30" s="78">
        <v>123</v>
      </c>
      <c r="AW30" s="79">
        <v>0.81999999999999884</v>
      </c>
      <c r="AX30" s="80">
        <v>18</v>
      </c>
      <c r="AY30" s="90">
        <v>0.39999999999999941</v>
      </c>
      <c r="AZ30" s="81">
        <v>3</v>
      </c>
      <c r="BA30" s="82">
        <v>0.1000000000000002</v>
      </c>
      <c r="BG30" s="93" t="s">
        <v>56</v>
      </c>
      <c r="BH30" s="92">
        <v>588316</v>
      </c>
      <c r="BI30" s="39">
        <v>674388</v>
      </c>
      <c r="BJ30" s="89">
        <v>41852</v>
      </c>
    </row>
    <row r="31" spans="1:63" x14ac:dyDescent="0.25">
      <c r="A31" s="65" t="s">
        <v>272</v>
      </c>
      <c r="B31" s="65" t="str">
        <f t="shared" si="0"/>
        <v>DIWA2</v>
      </c>
      <c r="C31" s="117">
        <f t="shared" si="1"/>
        <v>41112</v>
      </c>
      <c r="D31" s="116" t="str">
        <f t="shared" si="2"/>
        <v>SIN</v>
      </c>
      <c r="E31" s="65" t="s">
        <v>26</v>
      </c>
      <c r="F31" s="124" t="s">
        <v>32</v>
      </c>
      <c r="G31" s="117">
        <v>41992</v>
      </c>
      <c r="H31" s="65">
        <v>843598</v>
      </c>
      <c r="I31" s="65">
        <v>40363</v>
      </c>
      <c r="J31" s="65">
        <v>0</v>
      </c>
      <c r="K31" s="65">
        <v>4</v>
      </c>
      <c r="L31" s="65"/>
      <c r="M31" s="65">
        <v>1</v>
      </c>
      <c r="N31" s="65">
        <v>6.1</v>
      </c>
      <c r="O31" s="65"/>
      <c r="P31" s="65"/>
      <c r="Q31" s="65">
        <v>0.25</v>
      </c>
      <c r="R31" s="65"/>
      <c r="S31" s="65">
        <v>47</v>
      </c>
      <c r="T31" s="65">
        <v>40</v>
      </c>
      <c r="U31" s="65">
        <v>3</v>
      </c>
      <c r="V31" s="65">
        <v>0</v>
      </c>
      <c r="W31" s="65">
        <v>20</v>
      </c>
      <c r="X31" s="65">
        <v>5</v>
      </c>
      <c r="Y31" s="65">
        <v>0</v>
      </c>
      <c r="Z31" s="65">
        <v>0</v>
      </c>
      <c r="AA31" s="65">
        <v>0</v>
      </c>
      <c r="AB31" s="65">
        <v>28</v>
      </c>
      <c r="AC31" s="65">
        <v>4</v>
      </c>
      <c r="AD31" s="65">
        <v>1</v>
      </c>
      <c r="AE31" s="118">
        <f t="shared" si="3"/>
        <v>47</v>
      </c>
      <c r="AF31" s="119">
        <f t="shared" si="17"/>
        <v>0.15666666666667034</v>
      </c>
      <c r="AG31" s="118">
        <f t="shared" si="5"/>
        <v>40</v>
      </c>
      <c r="AH31" s="119">
        <f t="shared" si="6"/>
        <v>0.26666666666666394</v>
      </c>
      <c r="AI31" s="118">
        <f t="shared" si="7"/>
        <v>20</v>
      </c>
      <c r="AJ31" s="119">
        <f t="shared" si="8"/>
        <v>0.44444444444444381</v>
      </c>
      <c r="AK31" s="118">
        <f t="shared" si="9"/>
        <v>5</v>
      </c>
      <c r="AL31" s="119">
        <f t="shared" si="10"/>
        <v>0.16666666666666685</v>
      </c>
      <c r="AM31" s="118">
        <f t="shared" si="11"/>
        <v>3</v>
      </c>
      <c r="AN31" s="119">
        <f t="shared" si="12"/>
        <v>0.20000000000000018</v>
      </c>
      <c r="AO31" s="118">
        <f t="shared" si="13"/>
        <v>0</v>
      </c>
      <c r="AP31" s="119">
        <f t="shared" si="14"/>
        <v>1.3877787807814457E-16</v>
      </c>
      <c r="AQ31" s="122">
        <f t="shared" si="15"/>
        <v>0</v>
      </c>
      <c r="AR31" s="131">
        <f t="shared" si="16"/>
        <v>6</v>
      </c>
      <c r="AS31" s="65"/>
      <c r="AT31" s="66">
        <v>272</v>
      </c>
      <c r="AU31" s="77">
        <v>0.90666666666666762</v>
      </c>
      <c r="AV31" s="78">
        <v>122</v>
      </c>
      <c r="AW31" s="79">
        <v>0.81333333333333213</v>
      </c>
      <c r="AX31" s="80">
        <v>17</v>
      </c>
      <c r="AY31" s="90">
        <v>0.37777777777777721</v>
      </c>
      <c r="AZ31" s="81">
        <v>2</v>
      </c>
      <c r="BA31" s="82">
        <v>6.6666666666666874E-2</v>
      </c>
      <c r="BG31" s="93" t="s">
        <v>57</v>
      </c>
      <c r="BH31" s="92">
        <v>588190</v>
      </c>
      <c r="BI31" s="39"/>
      <c r="BJ31" s="89">
        <v>40260</v>
      </c>
    </row>
    <row r="32" spans="1:63" x14ac:dyDescent="0.25">
      <c r="A32" s="65" t="s">
        <v>273</v>
      </c>
      <c r="B32" s="65" t="str">
        <f t="shared" si="0"/>
        <v>DIWA2</v>
      </c>
      <c r="C32" s="117">
        <f t="shared" si="1"/>
        <v>41112</v>
      </c>
      <c r="D32" s="116" t="str">
        <f t="shared" si="2"/>
        <v>SIN</v>
      </c>
      <c r="E32" s="65" t="s">
        <v>26</v>
      </c>
      <c r="F32" s="124" t="s">
        <v>32</v>
      </c>
      <c r="G32" s="117">
        <v>41678</v>
      </c>
      <c r="H32" s="65">
        <v>784943</v>
      </c>
      <c r="I32" s="65">
        <v>92667</v>
      </c>
      <c r="J32" s="65">
        <v>0</v>
      </c>
      <c r="K32" s="65">
        <v>12</v>
      </c>
      <c r="L32" s="65"/>
      <c r="M32" s="65">
        <v>12</v>
      </c>
      <c r="N32" s="121">
        <v>7.1</v>
      </c>
      <c r="O32" s="65">
        <v>37</v>
      </c>
      <c r="P32" s="65">
        <v>0.5</v>
      </c>
      <c r="Q32" s="65">
        <v>0</v>
      </c>
      <c r="R32" s="65" t="s">
        <v>244</v>
      </c>
      <c r="S32" s="65">
        <v>180</v>
      </c>
      <c r="T32" s="65">
        <v>108</v>
      </c>
      <c r="U32" s="65">
        <v>17</v>
      </c>
      <c r="V32" s="65">
        <v>0</v>
      </c>
      <c r="W32" s="65">
        <v>63</v>
      </c>
      <c r="X32" s="65">
        <v>12</v>
      </c>
      <c r="Y32" s="65">
        <v>1</v>
      </c>
      <c r="Z32" s="65">
        <v>1</v>
      </c>
      <c r="AA32" s="65">
        <v>0</v>
      </c>
      <c r="AB32" s="65">
        <v>36</v>
      </c>
      <c r="AC32" s="65">
        <v>15</v>
      </c>
      <c r="AD32" s="65">
        <v>3</v>
      </c>
      <c r="AE32" s="118">
        <f t="shared" si="3"/>
        <v>180</v>
      </c>
      <c r="AF32" s="119">
        <f t="shared" si="17"/>
        <v>0.60000000000000409</v>
      </c>
      <c r="AG32" s="118">
        <f t="shared" si="5"/>
        <v>108</v>
      </c>
      <c r="AH32" s="119">
        <f t="shared" si="6"/>
        <v>0.7199999999999982</v>
      </c>
      <c r="AI32" s="118">
        <f t="shared" si="7"/>
        <v>63</v>
      </c>
      <c r="AJ32" s="119">
        <f t="shared" si="8"/>
        <v>1</v>
      </c>
      <c r="AK32" s="118">
        <f t="shared" si="9"/>
        <v>12</v>
      </c>
      <c r="AL32" s="119">
        <f t="shared" si="10"/>
        <v>0.40000000000000013</v>
      </c>
      <c r="AM32" s="118">
        <f t="shared" si="11"/>
        <v>17</v>
      </c>
      <c r="AN32" s="119">
        <f t="shared" si="12"/>
        <v>1</v>
      </c>
      <c r="AO32" s="118">
        <f t="shared" si="13"/>
        <v>0</v>
      </c>
      <c r="AP32" s="119">
        <f t="shared" si="14"/>
        <v>1.3877787807814457E-16</v>
      </c>
      <c r="AQ32" s="122">
        <f t="shared" si="15"/>
        <v>0</v>
      </c>
      <c r="AR32" s="131">
        <f t="shared" si="16"/>
        <v>7</v>
      </c>
      <c r="AS32" s="65"/>
      <c r="AT32" s="66">
        <v>271</v>
      </c>
      <c r="AU32" s="77">
        <v>0.90333333333333432</v>
      </c>
      <c r="AV32" s="78">
        <v>121</v>
      </c>
      <c r="AW32" s="79">
        <v>0.80666666666666542</v>
      </c>
      <c r="AX32" s="80">
        <v>16</v>
      </c>
      <c r="AY32" s="90">
        <v>0.35555555555555501</v>
      </c>
      <c r="AZ32" s="81">
        <v>1</v>
      </c>
      <c r="BA32" s="82">
        <v>3.3333333333333541E-2</v>
      </c>
      <c r="BG32" s="93" t="s">
        <v>58</v>
      </c>
      <c r="BH32" s="92">
        <v>588233</v>
      </c>
      <c r="BI32" s="39"/>
      <c r="BJ32" s="89">
        <v>39774</v>
      </c>
    </row>
    <row r="33" spans="1:63" x14ac:dyDescent="0.25">
      <c r="A33" s="65" t="s">
        <v>273</v>
      </c>
      <c r="B33" s="65" t="str">
        <f t="shared" si="0"/>
        <v>DIWA2</v>
      </c>
      <c r="C33" s="117">
        <f t="shared" si="1"/>
        <v>41112</v>
      </c>
      <c r="D33" s="116" t="str">
        <f t="shared" si="2"/>
        <v>SIN</v>
      </c>
      <c r="E33" s="65" t="s">
        <v>26</v>
      </c>
      <c r="F33" s="124" t="s">
        <v>32</v>
      </c>
      <c r="G33" s="117">
        <v>41613</v>
      </c>
      <c r="H33" s="65">
        <v>782638</v>
      </c>
      <c r="I33" s="65">
        <v>90362</v>
      </c>
      <c r="J33" s="120">
        <v>0</v>
      </c>
      <c r="K33" s="120">
        <v>11</v>
      </c>
      <c r="L33" s="120">
        <v>0</v>
      </c>
      <c r="M33" s="120">
        <v>12</v>
      </c>
      <c r="N33" s="120">
        <v>7.2</v>
      </c>
      <c r="O33" s="120">
        <v>37.299999999999997</v>
      </c>
      <c r="P33" s="120">
        <v>0.1</v>
      </c>
      <c r="Q33" s="120">
        <v>0.2</v>
      </c>
      <c r="R33" s="65" t="s">
        <v>244</v>
      </c>
      <c r="S33" s="120">
        <v>185</v>
      </c>
      <c r="T33" s="120">
        <v>100</v>
      </c>
      <c r="U33" s="120">
        <v>16</v>
      </c>
      <c r="V33" s="120">
        <v>0</v>
      </c>
      <c r="W33" s="120">
        <v>58</v>
      </c>
      <c r="X33" s="120">
        <v>11</v>
      </c>
      <c r="Y33" s="120">
        <v>1</v>
      </c>
      <c r="Z33" s="120">
        <v>1</v>
      </c>
      <c r="AA33" s="120">
        <v>0</v>
      </c>
      <c r="AB33" s="120">
        <v>36</v>
      </c>
      <c r="AC33" s="120">
        <v>14</v>
      </c>
      <c r="AD33" s="120">
        <v>2</v>
      </c>
      <c r="AE33" s="118">
        <f t="shared" si="3"/>
        <v>185</v>
      </c>
      <c r="AF33" s="119">
        <f t="shared" si="17"/>
        <v>0.61666666666667058</v>
      </c>
      <c r="AG33" s="118">
        <f t="shared" si="5"/>
        <v>100</v>
      </c>
      <c r="AH33" s="119">
        <f t="shared" si="6"/>
        <v>0.66666666666666452</v>
      </c>
      <c r="AI33" s="118">
        <f t="shared" si="7"/>
        <v>58</v>
      </c>
      <c r="AJ33" s="119">
        <f t="shared" si="8"/>
        <v>1</v>
      </c>
      <c r="AK33" s="118">
        <f t="shared" si="9"/>
        <v>11</v>
      </c>
      <c r="AL33" s="119">
        <f t="shared" si="10"/>
        <v>0.36666666666666681</v>
      </c>
      <c r="AM33" s="118">
        <f t="shared" si="11"/>
        <v>16</v>
      </c>
      <c r="AN33" s="119">
        <f t="shared" si="12"/>
        <v>1</v>
      </c>
      <c r="AO33" s="118">
        <f t="shared" si="13"/>
        <v>0</v>
      </c>
      <c r="AP33" s="119">
        <f t="shared" si="14"/>
        <v>1.3877787807814457E-16</v>
      </c>
      <c r="AQ33" s="122">
        <f t="shared" si="15"/>
        <v>0</v>
      </c>
      <c r="AR33" s="131">
        <f t="shared" si="16"/>
        <v>8</v>
      </c>
      <c r="AS33" s="65"/>
      <c r="AT33" s="66">
        <v>270</v>
      </c>
      <c r="AU33" s="77">
        <v>0.90000000000000102</v>
      </c>
      <c r="AV33" s="78">
        <v>120</v>
      </c>
      <c r="AW33" s="79">
        <v>0.79999999999999871</v>
      </c>
      <c r="AX33" s="80">
        <v>15</v>
      </c>
      <c r="AY33" s="90">
        <v>0.33333333333333282</v>
      </c>
      <c r="AZ33" s="81">
        <v>0</v>
      </c>
      <c r="BA33" s="82">
        <v>2.0816681711721685E-16</v>
      </c>
      <c r="BG33" s="93" t="s">
        <v>59</v>
      </c>
      <c r="BH33" s="92">
        <v>5006738</v>
      </c>
      <c r="BI33" s="39"/>
      <c r="BJ33" s="89">
        <v>40260</v>
      </c>
    </row>
    <row r="34" spans="1:63" x14ac:dyDescent="0.25">
      <c r="A34" s="65" t="s">
        <v>273</v>
      </c>
      <c r="B34" s="65" t="str">
        <f t="shared" si="0"/>
        <v>DIWA2</v>
      </c>
      <c r="C34" s="117">
        <f t="shared" si="1"/>
        <v>41112</v>
      </c>
      <c r="D34" s="116" t="str">
        <f t="shared" si="2"/>
        <v>SIN</v>
      </c>
      <c r="E34" s="65" t="s">
        <v>26</v>
      </c>
      <c r="F34" s="124" t="s">
        <v>32</v>
      </c>
      <c r="G34" s="117">
        <v>41447</v>
      </c>
      <c r="H34" s="65">
        <v>752441</v>
      </c>
      <c r="I34" s="65">
        <v>73541</v>
      </c>
      <c r="J34" s="120">
        <v>0</v>
      </c>
      <c r="K34" s="120">
        <v>7</v>
      </c>
      <c r="L34" s="120">
        <v>-1</v>
      </c>
      <c r="M34" s="120">
        <v>11</v>
      </c>
      <c r="N34" s="120">
        <v>7.1</v>
      </c>
      <c r="O34" s="120">
        <v>38.9</v>
      </c>
      <c r="P34" s="120">
        <v>1.1000000000000001</v>
      </c>
      <c r="Q34" s="120">
        <v>0.1</v>
      </c>
      <c r="R34" s="65" t="s">
        <v>244</v>
      </c>
      <c r="S34" s="120">
        <v>73</v>
      </c>
      <c r="T34" s="120">
        <v>55</v>
      </c>
      <c r="U34" s="120">
        <v>3</v>
      </c>
      <c r="V34" s="120">
        <v>0</v>
      </c>
      <c r="W34" s="120">
        <v>35</v>
      </c>
      <c r="X34" s="120">
        <v>6</v>
      </c>
      <c r="Y34" s="120">
        <v>0</v>
      </c>
      <c r="Z34" s="120">
        <v>1</v>
      </c>
      <c r="AA34" s="120">
        <v>-1</v>
      </c>
      <c r="AB34" s="120">
        <v>35</v>
      </c>
      <c r="AC34" s="120">
        <v>11</v>
      </c>
      <c r="AD34" s="120">
        <v>1</v>
      </c>
      <c r="AE34" s="118">
        <f t="shared" si="3"/>
        <v>73</v>
      </c>
      <c r="AF34" s="119">
        <f t="shared" si="17"/>
        <v>0.24333333333333684</v>
      </c>
      <c r="AG34" s="118">
        <f t="shared" si="5"/>
        <v>55</v>
      </c>
      <c r="AH34" s="119">
        <f t="shared" si="6"/>
        <v>0.36666666666666375</v>
      </c>
      <c r="AI34" s="118">
        <f t="shared" si="7"/>
        <v>35</v>
      </c>
      <c r="AJ34" s="119">
        <f t="shared" si="8"/>
        <v>0.77777777777777746</v>
      </c>
      <c r="AK34" s="118">
        <f t="shared" si="9"/>
        <v>6</v>
      </c>
      <c r="AL34" s="119">
        <f t="shared" si="10"/>
        <v>0.20000000000000018</v>
      </c>
      <c r="AM34" s="118">
        <f t="shared" si="11"/>
        <v>3</v>
      </c>
      <c r="AN34" s="119">
        <f t="shared" si="12"/>
        <v>0.20000000000000018</v>
      </c>
      <c r="AO34" s="118">
        <f t="shared" si="13"/>
        <v>0</v>
      </c>
      <c r="AP34" s="119">
        <f t="shared" si="14"/>
        <v>1.3877787807814457E-16</v>
      </c>
      <c r="AQ34" s="122">
        <f t="shared" si="15"/>
        <v>0</v>
      </c>
      <c r="AR34" s="131">
        <f t="shared" si="16"/>
        <v>9</v>
      </c>
      <c r="AS34" s="65"/>
      <c r="AT34" s="66">
        <v>269</v>
      </c>
      <c r="AU34" s="77">
        <v>0.89666666666666772</v>
      </c>
      <c r="AV34" s="78">
        <v>119</v>
      </c>
      <c r="AW34" s="79">
        <v>0.793333333333332</v>
      </c>
      <c r="AX34" s="80">
        <v>14</v>
      </c>
      <c r="AY34" s="90">
        <v>0.31111111111111062</v>
      </c>
      <c r="BG34" s="93" t="s">
        <v>60</v>
      </c>
      <c r="BH34" s="92">
        <v>5006747</v>
      </c>
      <c r="BI34" s="39"/>
      <c r="BJ34" s="89">
        <v>40162</v>
      </c>
    </row>
    <row r="35" spans="1:63" x14ac:dyDescent="0.25">
      <c r="A35" s="65" t="s">
        <v>273</v>
      </c>
      <c r="B35" s="65" t="str">
        <f t="shared" si="0"/>
        <v>DIWA2</v>
      </c>
      <c r="C35" s="117">
        <f t="shared" si="1"/>
        <v>41112</v>
      </c>
      <c r="D35" s="116" t="str">
        <f t="shared" si="2"/>
        <v>SIN</v>
      </c>
      <c r="E35" s="65" t="s">
        <v>26</v>
      </c>
      <c r="F35" s="124" t="s">
        <v>32</v>
      </c>
      <c r="G35" s="117">
        <v>41303</v>
      </c>
      <c r="H35" s="65">
        <v>722948</v>
      </c>
      <c r="I35" s="65">
        <v>30672</v>
      </c>
      <c r="J35" s="120">
        <v>0</v>
      </c>
      <c r="K35" s="120">
        <v>0.2</v>
      </c>
      <c r="L35" s="120">
        <v>0</v>
      </c>
      <c r="M35" s="120">
        <v>18.600000000000001</v>
      </c>
      <c r="N35" s="120">
        <v>8</v>
      </c>
      <c r="O35" s="120">
        <v>38.5</v>
      </c>
      <c r="P35" s="120"/>
      <c r="Q35" s="120">
        <v>-1</v>
      </c>
      <c r="R35" s="65" t="s">
        <v>29</v>
      </c>
      <c r="S35" s="120">
        <v>30</v>
      </c>
      <c r="T35" s="120">
        <v>20.399999999999999</v>
      </c>
      <c r="U35" s="120">
        <v>1.2</v>
      </c>
      <c r="V35" s="120">
        <v>0</v>
      </c>
      <c r="W35" s="120">
        <v>5.8</v>
      </c>
      <c r="X35" s="120">
        <v>3.3</v>
      </c>
      <c r="Y35" s="120">
        <v>0.4</v>
      </c>
      <c r="Z35" s="120">
        <v>0</v>
      </c>
      <c r="AA35" s="120">
        <v>0</v>
      </c>
      <c r="AB35" s="120">
        <v>376.3</v>
      </c>
      <c r="AC35" s="120">
        <v>44.1</v>
      </c>
      <c r="AD35" s="120">
        <v>17.2</v>
      </c>
      <c r="AE35" s="118">
        <f t="shared" si="3"/>
        <v>30</v>
      </c>
      <c r="AF35" s="119">
        <f t="shared" si="17"/>
        <v>0.10000000000000378</v>
      </c>
      <c r="AG35" s="118">
        <f t="shared" si="5"/>
        <v>20</v>
      </c>
      <c r="AH35" s="119">
        <f t="shared" si="6"/>
        <v>0.13333333333333086</v>
      </c>
      <c r="AI35" s="118">
        <f t="shared" si="7"/>
        <v>6</v>
      </c>
      <c r="AJ35" s="119">
        <f t="shared" si="8"/>
        <v>0.13333333333333286</v>
      </c>
      <c r="AK35" s="118">
        <f t="shared" si="9"/>
        <v>3</v>
      </c>
      <c r="AL35" s="119">
        <f t="shared" si="10"/>
        <v>0.1000000000000002</v>
      </c>
      <c r="AM35" s="118">
        <f t="shared" si="11"/>
        <v>1</v>
      </c>
      <c r="AN35" s="119">
        <f t="shared" si="12"/>
        <v>6.666666666666686E-2</v>
      </c>
      <c r="AO35" s="118">
        <f t="shared" si="13"/>
        <v>0</v>
      </c>
      <c r="AP35" s="119">
        <f t="shared" si="14"/>
        <v>1.3877787807814457E-16</v>
      </c>
      <c r="AQ35" s="122">
        <f t="shared" si="15"/>
        <v>0</v>
      </c>
      <c r="AR35" s="131">
        <f t="shared" si="16"/>
        <v>10</v>
      </c>
      <c r="AS35" s="65"/>
      <c r="AT35" s="66">
        <v>268</v>
      </c>
      <c r="AU35" s="77">
        <v>0.89333333333333442</v>
      </c>
      <c r="AV35" s="78">
        <v>118</v>
      </c>
      <c r="AW35" s="79">
        <v>0.78666666666666529</v>
      </c>
      <c r="AX35" s="80">
        <v>13</v>
      </c>
      <c r="AY35" s="90">
        <v>0.28888888888888842</v>
      </c>
      <c r="BG35" s="91" t="s">
        <v>61</v>
      </c>
      <c r="BH35" s="92">
        <v>5005444</v>
      </c>
      <c r="BI35" s="39">
        <v>724693</v>
      </c>
      <c r="BJ35" s="89">
        <v>40120</v>
      </c>
    </row>
    <row r="36" spans="1:63" x14ac:dyDescent="0.25">
      <c r="A36" s="65" t="s">
        <v>273</v>
      </c>
      <c r="B36" s="65" t="str">
        <f t="shared" si="0"/>
        <v>DIWA2</v>
      </c>
      <c r="C36" s="117">
        <f t="shared" si="1"/>
        <v>41720</v>
      </c>
      <c r="D36" s="116" t="str">
        <f t="shared" si="2"/>
        <v>SIN</v>
      </c>
      <c r="E36" s="65" t="s">
        <v>26</v>
      </c>
      <c r="F36" s="124" t="s">
        <v>33</v>
      </c>
      <c r="G36" s="117">
        <v>42346</v>
      </c>
      <c r="H36" s="65">
        <v>937090</v>
      </c>
      <c r="I36" s="65">
        <v>38669</v>
      </c>
      <c r="J36" s="65">
        <v>0</v>
      </c>
      <c r="K36" s="65">
        <v>4</v>
      </c>
      <c r="L36" s="65"/>
      <c r="M36" s="65">
        <v>1</v>
      </c>
      <c r="N36" s="65">
        <v>6.1</v>
      </c>
      <c r="O36" s="65"/>
      <c r="P36" s="65"/>
      <c r="Q36" s="65">
        <v>0.09</v>
      </c>
      <c r="R36" s="65"/>
      <c r="S36" s="65">
        <v>53</v>
      </c>
      <c r="T36" s="65">
        <v>48</v>
      </c>
      <c r="U36" s="65">
        <v>0</v>
      </c>
      <c r="V36" s="65">
        <v>0</v>
      </c>
      <c r="W36" s="65">
        <v>18</v>
      </c>
      <c r="X36" s="65">
        <v>7</v>
      </c>
      <c r="Y36" s="65">
        <v>0</v>
      </c>
      <c r="Z36" s="65">
        <v>0</v>
      </c>
      <c r="AA36" s="65">
        <v>1</v>
      </c>
      <c r="AB36" s="65">
        <v>34</v>
      </c>
      <c r="AC36" s="65">
        <v>4</v>
      </c>
      <c r="AD36" s="65">
        <v>0</v>
      </c>
      <c r="AE36" s="118">
        <f t="shared" si="3"/>
        <v>53</v>
      </c>
      <c r="AF36" s="119">
        <f t="shared" si="17"/>
        <v>0.1766666666666703</v>
      </c>
      <c r="AG36" s="118">
        <f t="shared" si="5"/>
        <v>48</v>
      </c>
      <c r="AH36" s="119">
        <f t="shared" si="6"/>
        <v>0.31999999999999718</v>
      </c>
      <c r="AI36" s="118">
        <f t="shared" si="7"/>
        <v>18</v>
      </c>
      <c r="AJ36" s="119">
        <f t="shared" si="8"/>
        <v>0.39999999999999941</v>
      </c>
      <c r="AK36" s="118">
        <f t="shared" si="9"/>
        <v>7</v>
      </c>
      <c r="AL36" s="119">
        <f t="shared" si="10"/>
        <v>0.2333333333333335</v>
      </c>
      <c r="AM36" s="118">
        <f t="shared" si="11"/>
        <v>0</v>
      </c>
      <c r="AN36" s="119">
        <f t="shared" si="12"/>
        <v>1.9428902930940239E-16</v>
      </c>
      <c r="AO36" s="118">
        <f t="shared" si="13"/>
        <v>0</v>
      </c>
      <c r="AP36" s="119">
        <f t="shared" si="14"/>
        <v>1.3877787807814457E-16</v>
      </c>
      <c r="AQ36" s="122">
        <f t="shared" si="15"/>
        <v>1</v>
      </c>
      <c r="AR36" s="131">
        <f t="shared" si="16"/>
        <v>1</v>
      </c>
      <c r="AS36" s="65"/>
      <c r="AT36" s="66">
        <v>267</v>
      </c>
      <c r="AU36" s="77">
        <v>0.89000000000000112</v>
      </c>
      <c r="AV36" s="78">
        <v>117</v>
      </c>
      <c r="AW36" s="79">
        <v>0.77999999999999858</v>
      </c>
      <c r="AX36" s="80">
        <v>12</v>
      </c>
      <c r="AY36" s="90">
        <v>0.26666666666666622</v>
      </c>
      <c r="BG36" s="91" t="s">
        <v>62</v>
      </c>
      <c r="BH36" s="92">
        <v>5006741</v>
      </c>
      <c r="BI36" s="39"/>
      <c r="BJ36" s="89">
        <v>40227</v>
      </c>
    </row>
    <row r="37" spans="1:63" x14ac:dyDescent="0.25">
      <c r="A37" s="65" t="s">
        <v>273</v>
      </c>
      <c r="B37" s="65" t="str">
        <f t="shared" si="0"/>
        <v>DIWA2</v>
      </c>
      <c r="C37" s="117">
        <f t="shared" si="1"/>
        <v>41720</v>
      </c>
      <c r="D37" s="116" t="str">
        <f t="shared" si="2"/>
        <v>SIN</v>
      </c>
      <c r="E37" s="65" t="s">
        <v>26</v>
      </c>
      <c r="F37" s="124" t="s">
        <v>33</v>
      </c>
      <c r="G37" s="117">
        <v>42242</v>
      </c>
      <c r="H37" s="65">
        <v>917752</v>
      </c>
      <c r="I37" s="65">
        <v>18939</v>
      </c>
      <c r="J37" s="65">
        <v>0</v>
      </c>
      <c r="K37" s="65">
        <v>4</v>
      </c>
      <c r="L37" s="65"/>
      <c r="M37" s="65">
        <v>1</v>
      </c>
      <c r="N37" s="65">
        <v>6.5</v>
      </c>
      <c r="O37" s="65"/>
      <c r="P37" s="65"/>
      <c r="Q37" s="65">
        <v>0.09</v>
      </c>
      <c r="R37" s="65"/>
      <c r="S37" s="65">
        <v>26</v>
      </c>
      <c r="T37" s="65">
        <v>30</v>
      </c>
      <c r="U37" s="65">
        <v>4</v>
      </c>
      <c r="V37" s="65">
        <v>0</v>
      </c>
      <c r="W37" s="65">
        <v>11</v>
      </c>
      <c r="X37" s="65">
        <v>4</v>
      </c>
      <c r="Y37" s="65">
        <v>1</v>
      </c>
      <c r="Z37" s="65">
        <v>0</v>
      </c>
      <c r="AA37" s="65">
        <v>0</v>
      </c>
      <c r="AB37" s="65">
        <v>29</v>
      </c>
      <c r="AC37" s="65">
        <v>3</v>
      </c>
      <c r="AD37" s="65">
        <v>0</v>
      </c>
      <c r="AE37" s="118">
        <f t="shared" si="3"/>
        <v>26</v>
      </c>
      <c r="AF37" s="119">
        <f t="shared" si="17"/>
        <v>8.6666666666670472E-2</v>
      </c>
      <c r="AG37" s="118">
        <f t="shared" si="5"/>
        <v>30</v>
      </c>
      <c r="AH37" s="119">
        <f t="shared" si="6"/>
        <v>0.1999999999999974</v>
      </c>
      <c r="AI37" s="118">
        <f t="shared" si="7"/>
        <v>11</v>
      </c>
      <c r="AJ37" s="119">
        <f t="shared" si="8"/>
        <v>0.24444444444444399</v>
      </c>
      <c r="AK37" s="118">
        <f t="shared" si="9"/>
        <v>4</v>
      </c>
      <c r="AL37" s="119">
        <f t="shared" si="10"/>
        <v>0.13333333333333353</v>
      </c>
      <c r="AM37" s="118">
        <f t="shared" si="11"/>
        <v>4</v>
      </c>
      <c r="AN37" s="119">
        <f t="shared" si="12"/>
        <v>0.26666666666666683</v>
      </c>
      <c r="AO37" s="118">
        <f t="shared" si="13"/>
        <v>0</v>
      </c>
      <c r="AP37" s="119">
        <f t="shared" si="14"/>
        <v>1.3877787807814457E-16</v>
      </c>
      <c r="AQ37" s="122">
        <f t="shared" si="15"/>
        <v>0</v>
      </c>
      <c r="AR37" s="131">
        <f t="shared" si="16"/>
        <v>2</v>
      </c>
      <c r="AS37" s="65"/>
      <c r="AT37" s="66">
        <v>266</v>
      </c>
      <c r="AU37" s="77">
        <v>0.88666666666666782</v>
      </c>
      <c r="AV37" s="78">
        <v>116</v>
      </c>
      <c r="AW37" s="79">
        <v>0.77333333333333187</v>
      </c>
      <c r="AX37" s="80">
        <v>11</v>
      </c>
      <c r="AY37" s="90">
        <v>0.24444444444444399</v>
      </c>
      <c r="BG37" s="91" t="s">
        <v>63</v>
      </c>
      <c r="BH37" s="92">
        <v>5006736</v>
      </c>
      <c r="BI37" s="39"/>
      <c r="BJ37" s="89">
        <v>40204</v>
      </c>
    </row>
    <row r="38" spans="1:63" x14ac:dyDescent="0.25">
      <c r="A38" s="65" t="s">
        <v>273</v>
      </c>
      <c r="B38" s="65" t="str">
        <f t="shared" si="0"/>
        <v>DIWA2</v>
      </c>
      <c r="C38" s="117">
        <f t="shared" si="1"/>
        <v>41720</v>
      </c>
      <c r="D38" s="116" t="str">
        <f t="shared" si="2"/>
        <v>SIN</v>
      </c>
      <c r="E38" s="65" t="s">
        <v>26</v>
      </c>
      <c r="F38" s="124" t="s">
        <v>33</v>
      </c>
      <c r="G38" s="117">
        <v>42060</v>
      </c>
      <c r="H38" s="65">
        <v>890016</v>
      </c>
      <c r="I38" s="65">
        <v>11392</v>
      </c>
      <c r="J38" s="65">
        <v>0</v>
      </c>
      <c r="K38" s="65">
        <v>1</v>
      </c>
      <c r="L38" s="65"/>
      <c r="M38" s="65">
        <v>2</v>
      </c>
      <c r="N38" s="65">
        <v>6.5140000000000002</v>
      </c>
      <c r="O38" s="65">
        <v>30.13</v>
      </c>
      <c r="P38" s="65">
        <v>1.1000000000000001</v>
      </c>
      <c r="Q38" s="65">
        <v>0.01</v>
      </c>
      <c r="R38" s="65"/>
      <c r="S38" s="65">
        <v>4</v>
      </c>
      <c r="T38" s="65">
        <v>11</v>
      </c>
      <c r="U38" s="65">
        <v>1</v>
      </c>
      <c r="V38" s="65">
        <v>0</v>
      </c>
      <c r="W38" s="65">
        <v>2</v>
      </c>
      <c r="X38" s="65">
        <v>3</v>
      </c>
      <c r="Y38" s="65">
        <v>0</v>
      </c>
      <c r="Z38" s="65"/>
      <c r="AA38" s="65">
        <v>0</v>
      </c>
      <c r="AB38" s="65">
        <v>28</v>
      </c>
      <c r="AC38" s="65">
        <v>2</v>
      </c>
      <c r="AD38" s="65">
        <v>0</v>
      </c>
      <c r="AE38" s="118">
        <f t="shared" si="3"/>
        <v>4</v>
      </c>
      <c r="AF38" s="119">
        <f t="shared" si="17"/>
        <v>1.3333333333337173E-2</v>
      </c>
      <c r="AG38" s="118">
        <f t="shared" si="5"/>
        <v>11</v>
      </c>
      <c r="AH38" s="119">
        <f t="shared" si="6"/>
        <v>7.3333333333330863E-2</v>
      </c>
      <c r="AI38" s="118">
        <f t="shared" si="7"/>
        <v>2</v>
      </c>
      <c r="AJ38" s="119">
        <f t="shared" si="8"/>
        <v>4.4444444444443953E-2</v>
      </c>
      <c r="AK38" s="118">
        <f t="shared" si="9"/>
        <v>3</v>
      </c>
      <c r="AL38" s="119">
        <f t="shared" si="10"/>
        <v>0.1000000000000002</v>
      </c>
      <c r="AM38" s="118">
        <f t="shared" si="11"/>
        <v>1</v>
      </c>
      <c r="AN38" s="119">
        <f t="shared" si="12"/>
        <v>6.666666666666686E-2</v>
      </c>
      <c r="AO38" s="118">
        <f t="shared" si="13"/>
        <v>0</v>
      </c>
      <c r="AP38" s="119">
        <f t="shared" si="14"/>
        <v>1.3877787807814457E-16</v>
      </c>
      <c r="AQ38" s="122">
        <f t="shared" si="15"/>
        <v>0</v>
      </c>
      <c r="AR38" s="131">
        <f t="shared" si="16"/>
        <v>3</v>
      </c>
      <c r="AS38" s="65"/>
      <c r="AT38" s="66">
        <v>265</v>
      </c>
      <c r="AU38" s="77">
        <v>0.88333333333333452</v>
      </c>
      <c r="AV38" s="78">
        <v>115</v>
      </c>
      <c r="AW38" s="79">
        <v>0.76666666666666516</v>
      </c>
      <c r="AX38" s="80">
        <v>10</v>
      </c>
      <c r="AY38" s="90">
        <v>0.22222222222222177</v>
      </c>
      <c r="BG38" s="91" t="s">
        <v>64</v>
      </c>
      <c r="BH38" s="92">
        <v>5006740</v>
      </c>
      <c r="BI38" s="39"/>
      <c r="BJ38" s="89">
        <v>40289</v>
      </c>
    </row>
    <row r="39" spans="1:63" x14ac:dyDescent="0.25">
      <c r="A39" s="65" t="s">
        <v>284</v>
      </c>
      <c r="B39" s="65" t="str">
        <f t="shared" si="0"/>
        <v>DIWA2</v>
      </c>
      <c r="C39" s="117">
        <f t="shared" si="1"/>
        <v>41720</v>
      </c>
      <c r="D39" s="116" t="str">
        <f t="shared" si="2"/>
        <v>SIN</v>
      </c>
      <c r="E39" s="65" t="s">
        <v>26</v>
      </c>
      <c r="F39" s="124" t="s">
        <v>33</v>
      </c>
      <c r="G39" s="117">
        <v>41992</v>
      </c>
      <c r="H39" s="65">
        <v>877848</v>
      </c>
      <c r="I39" s="65">
        <v>19754</v>
      </c>
      <c r="J39" s="65">
        <v>0</v>
      </c>
      <c r="K39" s="65">
        <v>5</v>
      </c>
      <c r="L39" s="65"/>
      <c r="M39" s="65">
        <v>1</v>
      </c>
      <c r="N39" s="65">
        <v>6.3</v>
      </c>
      <c r="O39" s="65"/>
      <c r="P39" s="65"/>
      <c r="Q39" s="65">
        <v>0.04</v>
      </c>
      <c r="R39" s="65"/>
      <c r="S39" s="65">
        <v>37</v>
      </c>
      <c r="T39" s="65">
        <v>47</v>
      </c>
      <c r="U39" s="65">
        <v>3</v>
      </c>
      <c r="V39" s="65">
        <v>0</v>
      </c>
      <c r="W39" s="65">
        <v>27</v>
      </c>
      <c r="X39" s="65">
        <v>4</v>
      </c>
      <c r="Y39" s="65">
        <v>1</v>
      </c>
      <c r="Z39" s="65">
        <v>0</v>
      </c>
      <c r="AA39" s="65">
        <v>0</v>
      </c>
      <c r="AB39" s="65">
        <v>33</v>
      </c>
      <c r="AC39" s="65">
        <v>5</v>
      </c>
      <c r="AD39" s="65">
        <v>1</v>
      </c>
      <c r="AE39" s="118">
        <f t="shared" si="3"/>
        <v>37</v>
      </c>
      <c r="AF39" s="119">
        <f t="shared" si="17"/>
        <v>0.12333333333333707</v>
      </c>
      <c r="AG39" s="118">
        <f t="shared" si="5"/>
        <v>47</v>
      </c>
      <c r="AH39" s="119">
        <f t="shared" si="6"/>
        <v>0.31333333333333052</v>
      </c>
      <c r="AI39" s="118">
        <f t="shared" si="7"/>
        <v>27</v>
      </c>
      <c r="AJ39" s="119">
        <f t="shared" si="8"/>
        <v>0.59999999999999942</v>
      </c>
      <c r="AK39" s="118">
        <f t="shared" si="9"/>
        <v>4</v>
      </c>
      <c r="AL39" s="119">
        <f t="shared" si="10"/>
        <v>0.13333333333333353</v>
      </c>
      <c r="AM39" s="118">
        <f t="shared" si="11"/>
        <v>3</v>
      </c>
      <c r="AN39" s="119">
        <f t="shared" si="12"/>
        <v>0.20000000000000018</v>
      </c>
      <c r="AO39" s="118">
        <f t="shared" si="13"/>
        <v>0</v>
      </c>
      <c r="AP39" s="119">
        <f t="shared" si="14"/>
        <v>1.3877787807814457E-16</v>
      </c>
      <c r="AQ39" s="122">
        <f t="shared" si="15"/>
        <v>0</v>
      </c>
      <c r="AR39" s="131">
        <f t="shared" si="16"/>
        <v>4</v>
      </c>
      <c r="AS39" s="65"/>
      <c r="AT39" s="66">
        <v>264</v>
      </c>
      <c r="AU39" s="77">
        <v>0.88000000000000123</v>
      </c>
      <c r="AV39" s="78">
        <v>114</v>
      </c>
      <c r="AW39" s="79">
        <v>0.75999999999999845</v>
      </c>
      <c r="AX39" s="80">
        <v>9</v>
      </c>
      <c r="AY39" s="90">
        <v>0.19999999999999954</v>
      </c>
      <c r="BG39" s="91" t="s">
        <v>65</v>
      </c>
      <c r="BH39" s="92">
        <v>5013438</v>
      </c>
      <c r="BI39" s="39"/>
      <c r="BJ39" s="89">
        <v>41406</v>
      </c>
    </row>
    <row r="40" spans="1:63" x14ac:dyDescent="0.25">
      <c r="A40" s="65" t="s">
        <v>272</v>
      </c>
      <c r="B40" s="65" t="str">
        <f t="shared" si="0"/>
        <v>DIWA2</v>
      </c>
      <c r="C40" s="117">
        <f t="shared" si="1"/>
        <v>41720</v>
      </c>
      <c r="D40" s="116" t="str">
        <f t="shared" si="2"/>
        <v>SIN</v>
      </c>
      <c r="E40" s="65" t="s">
        <v>26</v>
      </c>
      <c r="F40" s="124" t="s">
        <v>33</v>
      </c>
      <c r="G40" s="117">
        <v>41981</v>
      </c>
      <c r="H40" s="65">
        <v>861387</v>
      </c>
      <c r="I40" s="65">
        <v>57252</v>
      </c>
      <c r="J40" s="65">
        <v>0</v>
      </c>
      <c r="K40" s="65">
        <v>4</v>
      </c>
      <c r="L40" s="65"/>
      <c r="M40" s="65">
        <v>2</v>
      </c>
      <c r="N40" s="65">
        <v>6.3</v>
      </c>
      <c r="O40" s="65"/>
      <c r="P40" s="65"/>
      <c r="Q40" s="65">
        <v>0.34</v>
      </c>
      <c r="R40" s="65"/>
      <c r="S40" s="65">
        <v>56</v>
      </c>
      <c r="T40" s="65">
        <v>61</v>
      </c>
      <c r="U40" s="65">
        <v>6</v>
      </c>
      <c r="V40" s="65">
        <v>0</v>
      </c>
      <c r="W40" s="65">
        <v>12</v>
      </c>
      <c r="X40" s="65">
        <v>6</v>
      </c>
      <c r="Y40" s="65">
        <v>1</v>
      </c>
      <c r="Z40" s="65">
        <v>1</v>
      </c>
      <c r="AA40" s="65">
        <v>1</v>
      </c>
      <c r="AB40" s="65">
        <v>30</v>
      </c>
      <c r="AC40" s="65">
        <v>6</v>
      </c>
      <c r="AD40" s="65">
        <v>1</v>
      </c>
      <c r="AE40" s="118">
        <f t="shared" si="3"/>
        <v>56</v>
      </c>
      <c r="AF40" s="119">
        <f t="shared" si="17"/>
        <v>0.18666666666667028</v>
      </c>
      <c r="AG40" s="118">
        <f t="shared" si="5"/>
        <v>61</v>
      </c>
      <c r="AH40" s="119">
        <f t="shared" si="6"/>
        <v>0.40666666666666368</v>
      </c>
      <c r="AI40" s="118">
        <f t="shared" si="7"/>
        <v>12</v>
      </c>
      <c r="AJ40" s="119">
        <f t="shared" si="8"/>
        <v>0.26666666666666622</v>
      </c>
      <c r="AK40" s="118">
        <f t="shared" si="9"/>
        <v>6</v>
      </c>
      <c r="AL40" s="119">
        <f t="shared" si="10"/>
        <v>0.20000000000000018</v>
      </c>
      <c r="AM40" s="118">
        <f t="shared" si="11"/>
        <v>6</v>
      </c>
      <c r="AN40" s="119">
        <f t="shared" si="12"/>
        <v>0.40000000000000013</v>
      </c>
      <c r="AO40" s="118">
        <f t="shared" si="13"/>
        <v>0</v>
      </c>
      <c r="AP40" s="119">
        <f t="shared" si="14"/>
        <v>1.3877787807814457E-16</v>
      </c>
      <c r="AQ40" s="122">
        <f t="shared" si="15"/>
        <v>0</v>
      </c>
      <c r="AR40" s="131">
        <f t="shared" si="16"/>
        <v>5</v>
      </c>
      <c r="AS40" s="65"/>
      <c r="AT40" s="66">
        <v>263</v>
      </c>
      <c r="AU40" s="77">
        <v>0.87666666666666793</v>
      </c>
      <c r="AV40" s="78">
        <v>113</v>
      </c>
      <c r="AW40" s="79">
        <v>0.75333333333333174</v>
      </c>
      <c r="AX40" s="80">
        <v>8</v>
      </c>
      <c r="AY40" s="90">
        <v>0.17777777777777731</v>
      </c>
      <c r="BG40" s="87" t="s">
        <v>66</v>
      </c>
      <c r="BH40" s="88">
        <v>5013449</v>
      </c>
      <c r="BI40" s="38">
        <v>554617</v>
      </c>
      <c r="BJ40" s="89">
        <v>40814</v>
      </c>
    </row>
    <row r="41" spans="1:63" x14ac:dyDescent="0.25">
      <c r="A41" s="65" t="s">
        <v>272</v>
      </c>
      <c r="B41" s="65" t="str">
        <f t="shared" si="0"/>
        <v>DIWA2</v>
      </c>
      <c r="C41" s="117">
        <f t="shared" si="1"/>
        <v>41720</v>
      </c>
      <c r="D41" s="116" t="str">
        <f t="shared" si="2"/>
        <v>SIN</v>
      </c>
      <c r="E41" s="65" t="s">
        <v>26</v>
      </c>
      <c r="F41" s="124" t="s">
        <v>33</v>
      </c>
      <c r="G41" s="117">
        <v>41968</v>
      </c>
      <c r="H41" s="65">
        <v>858225</v>
      </c>
      <c r="I41" s="65">
        <v>54090</v>
      </c>
      <c r="J41" s="65">
        <v>0</v>
      </c>
      <c r="K41" s="65">
        <v>5</v>
      </c>
      <c r="L41" s="65"/>
      <c r="M41" s="65">
        <v>1</v>
      </c>
      <c r="N41" s="65">
        <v>5.2</v>
      </c>
      <c r="O41" s="65"/>
      <c r="P41" s="65"/>
      <c r="Q41" s="65">
        <v>0.16</v>
      </c>
      <c r="R41" s="65"/>
      <c r="S41" s="65">
        <v>33</v>
      </c>
      <c r="T41" s="65">
        <v>36</v>
      </c>
      <c r="U41" s="65">
        <v>2</v>
      </c>
      <c r="V41" s="65">
        <v>0</v>
      </c>
      <c r="W41" s="65">
        <v>14</v>
      </c>
      <c r="X41" s="65">
        <v>3</v>
      </c>
      <c r="Y41" s="65">
        <v>0</v>
      </c>
      <c r="Z41" s="65">
        <v>0</v>
      </c>
      <c r="AA41" s="65">
        <v>0</v>
      </c>
      <c r="AB41" s="65">
        <v>23</v>
      </c>
      <c r="AC41" s="65">
        <v>4</v>
      </c>
      <c r="AD41" s="65">
        <v>0</v>
      </c>
      <c r="AE41" s="118">
        <f t="shared" si="3"/>
        <v>33</v>
      </c>
      <c r="AF41" s="119">
        <f t="shared" si="17"/>
        <v>0.11000000000000376</v>
      </c>
      <c r="AG41" s="118">
        <f t="shared" si="5"/>
        <v>36</v>
      </c>
      <c r="AH41" s="119">
        <f t="shared" si="6"/>
        <v>0.23999999999999733</v>
      </c>
      <c r="AI41" s="118">
        <f t="shared" si="7"/>
        <v>14</v>
      </c>
      <c r="AJ41" s="119">
        <f t="shared" si="8"/>
        <v>0.31111111111111062</v>
      </c>
      <c r="AK41" s="118">
        <f t="shared" si="9"/>
        <v>3</v>
      </c>
      <c r="AL41" s="119">
        <f t="shared" si="10"/>
        <v>0.1000000000000002</v>
      </c>
      <c r="AM41" s="118">
        <f t="shared" si="11"/>
        <v>2</v>
      </c>
      <c r="AN41" s="119">
        <f t="shared" si="12"/>
        <v>0.13333333333333353</v>
      </c>
      <c r="AO41" s="118">
        <f t="shared" si="13"/>
        <v>0</v>
      </c>
      <c r="AP41" s="119">
        <f t="shared" si="14"/>
        <v>1.3877787807814457E-16</v>
      </c>
      <c r="AQ41" s="122">
        <f t="shared" si="15"/>
        <v>0</v>
      </c>
      <c r="AR41" s="131">
        <f t="shared" si="16"/>
        <v>6</v>
      </c>
      <c r="AS41" s="65"/>
      <c r="AT41" s="66">
        <v>262</v>
      </c>
      <c r="AU41" s="77">
        <v>0.87333333333333463</v>
      </c>
      <c r="AV41" s="78">
        <v>112</v>
      </c>
      <c r="AW41" s="79">
        <v>0.74666666666666504</v>
      </c>
      <c r="AX41" s="80">
        <v>7</v>
      </c>
      <c r="AY41" s="90">
        <v>0.15555555555555509</v>
      </c>
      <c r="BG41" s="87" t="s">
        <v>67</v>
      </c>
      <c r="BH41" s="88">
        <v>5013440</v>
      </c>
      <c r="BI41" s="38"/>
      <c r="BJ41" s="89">
        <v>39861</v>
      </c>
    </row>
    <row r="42" spans="1:63" x14ac:dyDescent="0.25">
      <c r="A42" s="65" t="s">
        <v>272</v>
      </c>
      <c r="B42" s="65" t="str">
        <f t="shared" si="0"/>
        <v>DIWA2</v>
      </c>
      <c r="C42" s="117">
        <f t="shared" si="1"/>
        <v>41720</v>
      </c>
      <c r="D42" s="116" t="str">
        <f t="shared" si="2"/>
        <v>CON</v>
      </c>
      <c r="E42" s="65" t="s">
        <v>26</v>
      </c>
      <c r="F42" s="124" t="s">
        <v>33</v>
      </c>
      <c r="G42" s="117">
        <v>41635</v>
      </c>
      <c r="H42" s="65">
        <v>785295</v>
      </c>
      <c r="I42" s="65">
        <v>31316</v>
      </c>
      <c r="J42" s="65">
        <v>0</v>
      </c>
      <c r="K42" s="65">
        <v>1</v>
      </c>
      <c r="L42" s="65"/>
      <c r="M42" s="65">
        <v>2</v>
      </c>
      <c r="N42" s="121">
        <v>7.3</v>
      </c>
      <c r="O42" s="65">
        <v>37.4</v>
      </c>
      <c r="P42" s="65">
        <v>1.1000000000000001</v>
      </c>
      <c r="Q42" s="65">
        <v>0.1</v>
      </c>
      <c r="R42" s="65" t="s">
        <v>244</v>
      </c>
      <c r="S42" s="65">
        <v>39</v>
      </c>
      <c r="T42" s="65">
        <v>26</v>
      </c>
      <c r="U42" s="65">
        <v>2</v>
      </c>
      <c r="V42" s="65">
        <v>0</v>
      </c>
      <c r="W42" s="65">
        <v>7</v>
      </c>
      <c r="X42" s="65">
        <v>5</v>
      </c>
      <c r="Y42" s="65">
        <v>0</v>
      </c>
      <c r="Z42" s="65">
        <v>0</v>
      </c>
      <c r="AA42" s="65">
        <v>0</v>
      </c>
      <c r="AB42" s="65">
        <v>28</v>
      </c>
      <c r="AC42" s="65">
        <v>6</v>
      </c>
      <c r="AD42" s="65">
        <v>1</v>
      </c>
      <c r="AE42" s="118">
        <f t="shared" si="3"/>
        <v>39</v>
      </c>
      <c r="AF42" s="119">
        <f t="shared" si="17"/>
        <v>0.13000000000000372</v>
      </c>
      <c r="AG42" s="118">
        <f t="shared" si="5"/>
        <v>26</v>
      </c>
      <c r="AH42" s="119">
        <f t="shared" si="6"/>
        <v>0.17333333333333079</v>
      </c>
      <c r="AI42" s="118">
        <f t="shared" si="7"/>
        <v>7</v>
      </c>
      <c r="AJ42" s="119">
        <f t="shared" si="8"/>
        <v>0.15555555555555509</v>
      </c>
      <c r="AK42" s="118">
        <f t="shared" si="9"/>
        <v>5</v>
      </c>
      <c r="AL42" s="119">
        <f t="shared" si="10"/>
        <v>0.16666666666666685</v>
      </c>
      <c r="AM42" s="118">
        <f t="shared" si="11"/>
        <v>2</v>
      </c>
      <c r="AN42" s="119">
        <f t="shared" si="12"/>
        <v>0.13333333333333353</v>
      </c>
      <c r="AO42" s="118">
        <f t="shared" si="13"/>
        <v>0</v>
      </c>
      <c r="AP42" s="119">
        <f t="shared" si="14"/>
        <v>1.3877787807814457E-16</v>
      </c>
      <c r="AQ42" s="122">
        <f t="shared" si="15"/>
        <v>0</v>
      </c>
      <c r="AR42" s="131">
        <f t="shared" si="16"/>
        <v>7</v>
      </c>
      <c r="AS42" s="65"/>
      <c r="AT42" s="66">
        <v>261</v>
      </c>
      <c r="AU42" s="77">
        <v>0.87000000000000133</v>
      </c>
      <c r="AV42" s="78">
        <v>111</v>
      </c>
      <c r="AW42" s="79">
        <v>0.73999999999999833</v>
      </c>
      <c r="AX42" s="80">
        <v>6</v>
      </c>
      <c r="AY42" s="90">
        <v>0.13333333333333286</v>
      </c>
      <c r="BG42" s="87" t="s">
        <v>68</v>
      </c>
      <c r="BH42" s="88">
        <v>5013450</v>
      </c>
      <c r="BI42" s="38"/>
      <c r="BJ42" s="89">
        <v>40260</v>
      </c>
    </row>
    <row r="43" spans="1:63" x14ac:dyDescent="0.25">
      <c r="A43" s="65" t="s">
        <v>273</v>
      </c>
      <c r="B43" s="65" t="str">
        <f t="shared" si="0"/>
        <v>DIWA2</v>
      </c>
      <c r="C43" s="117">
        <f t="shared" si="1"/>
        <v>41720</v>
      </c>
      <c r="D43" s="116" t="str">
        <f t="shared" si="2"/>
        <v>CON</v>
      </c>
      <c r="E43" s="65" t="s">
        <v>26</v>
      </c>
      <c r="F43" s="124" t="s">
        <v>33</v>
      </c>
      <c r="G43" s="117">
        <v>41429</v>
      </c>
      <c r="H43" s="65">
        <v>753979</v>
      </c>
      <c r="I43" s="65">
        <v>120232</v>
      </c>
      <c r="J43" s="120">
        <v>0</v>
      </c>
      <c r="K43" s="120">
        <v>33.799999999999997</v>
      </c>
      <c r="L43" s="120">
        <v>0</v>
      </c>
      <c r="M43" s="120">
        <v>11.1</v>
      </c>
      <c r="N43" s="120">
        <v>7</v>
      </c>
      <c r="O43" s="120">
        <v>37.9</v>
      </c>
      <c r="P43" s="120">
        <v>0</v>
      </c>
      <c r="Q43" s="120">
        <v>-1</v>
      </c>
      <c r="R43" s="65" t="s">
        <v>29</v>
      </c>
      <c r="S43" s="120">
        <v>135.6</v>
      </c>
      <c r="T43" s="120">
        <v>66.2</v>
      </c>
      <c r="U43" s="120">
        <v>9.1999999999999993</v>
      </c>
      <c r="V43" s="120">
        <v>2.7</v>
      </c>
      <c r="W43" s="120">
        <v>11.7</v>
      </c>
      <c r="X43" s="120">
        <v>17.7</v>
      </c>
      <c r="Y43" s="120">
        <v>1.5</v>
      </c>
      <c r="Z43" s="120">
        <v>0</v>
      </c>
      <c r="AA43" s="120">
        <v>0</v>
      </c>
      <c r="AB43" s="120">
        <v>98.5</v>
      </c>
      <c r="AC43" s="120">
        <v>34.1</v>
      </c>
      <c r="AD43" s="120">
        <v>19.8</v>
      </c>
      <c r="AE43" s="118">
        <f t="shared" si="3"/>
        <v>136</v>
      </c>
      <c r="AF43" s="119">
        <f t="shared" si="17"/>
        <v>0.45333333333333814</v>
      </c>
      <c r="AG43" s="118">
        <f t="shared" si="5"/>
        <v>66</v>
      </c>
      <c r="AH43" s="119">
        <f t="shared" si="6"/>
        <v>0.43999999999999695</v>
      </c>
      <c r="AI43" s="118">
        <f t="shared" si="7"/>
        <v>12</v>
      </c>
      <c r="AJ43" s="119">
        <f t="shared" si="8"/>
        <v>0.26666666666666622</v>
      </c>
      <c r="AK43" s="118">
        <f t="shared" si="9"/>
        <v>18</v>
      </c>
      <c r="AL43" s="119">
        <f t="shared" si="10"/>
        <v>0.60000000000000009</v>
      </c>
      <c r="AM43" s="118">
        <f t="shared" si="11"/>
        <v>9</v>
      </c>
      <c r="AN43" s="119">
        <f t="shared" si="12"/>
        <v>0.60000000000000009</v>
      </c>
      <c r="AO43" s="118">
        <f t="shared" si="13"/>
        <v>3</v>
      </c>
      <c r="AP43" s="119">
        <f t="shared" si="14"/>
        <v>0.30000000000000016</v>
      </c>
      <c r="AQ43" s="122">
        <f t="shared" si="15"/>
        <v>0</v>
      </c>
      <c r="AR43" s="131">
        <f t="shared" si="16"/>
        <v>8</v>
      </c>
      <c r="AS43" s="65"/>
      <c r="AT43" s="66">
        <v>260</v>
      </c>
      <c r="AU43" s="77">
        <v>0.86666666666666803</v>
      </c>
      <c r="AV43" s="78">
        <v>110</v>
      </c>
      <c r="AW43" s="79">
        <v>0.73333333333333162</v>
      </c>
      <c r="AX43" s="80">
        <v>5</v>
      </c>
      <c r="AY43" s="90">
        <v>0.11111111111111063</v>
      </c>
      <c r="AZ43" s="63"/>
      <c r="BA43" s="63"/>
      <c r="BB43" s="63"/>
      <c r="BC43" s="63"/>
      <c r="BG43" s="87" t="s">
        <v>69</v>
      </c>
      <c r="BH43" s="88">
        <v>5013446</v>
      </c>
      <c r="BI43" s="38"/>
      <c r="BJ43" s="89">
        <v>41533</v>
      </c>
    </row>
    <row r="44" spans="1:63" x14ac:dyDescent="0.25">
      <c r="A44" s="65" t="s">
        <v>273</v>
      </c>
      <c r="B44" s="65" t="str">
        <f t="shared" si="0"/>
        <v>DIWA2</v>
      </c>
      <c r="C44" s="117">
        <f t="shared" si="1"/>
        <v>41720</v>
      </c>
      <c r="D44" s="116" t="str">
        <f t="shared" si="2"/>
        <v>CON</v>
      </c>
      <c r="E44" s="65" t="s">
        <v>26</v>
      </c>
      <c r="F44" s="124" t="s">
        <v>33</v>
      </c>
      <c r="G44" s="117">
        <v>41264</v>
      </c>
      <c r="H44" s="65">
        <v>725285</v>
      </c>
      <c r="I44" s="65">
        <v>91538</v>
      </c>
      <c r="J44" s="65">
        <v>0</v>
      </c>
      <c r="K44" s="65">
        <v>0</v>
      </c>
      <c r="L44" s="65">
        <v>0</v>
      </c>
      <c r="M44" s="65">
        <v>7.2</v>
      </c>
      <c r="N44" s="65">
        <v>7.3</v>
      </c>
      <c r="O44" s="65">
        <v>39.700000000000003</v>
      </c>
      <c r="P44" s="65"/>
      <c r="Q44" s="65">
        <v>-1</v>
      </c>
      <c r="R44" s="65" t="s">
        <v>29</v>
      </c>
      <c r="S44" s="65">
        <v>49.6</v>
      </c>
      <c r="T44" s="65">
        <v>0.5</v>
      </c>
      <c r="U44" s="65">
        <v>1.8</v>
      </c>
      <c r="V44" s="65">
        <v>0.6</v>
      </c>
      <c r="W44" s="65">
        <v>1.3</v>
      </c>
      <c r="X44" s="65">
        <v>2.7</v>
      </c>
      <c r="Y44" s="65">
        <v>0.1</v>
      </c>
      <c r="Z44" s="65">
        <v>3.6</v>
      </c>
      <c r="AA44" s="65">
        <v>0</v>
      </c>
      <c r="AB44" s="65">
        <v>280.8</v>
      </c>
      <c r="AC44" s="65">
        <v>27.1</v>
      </c>
      <c r="AD44" s="65">
        <v>5.9</v>
      </c>
      <c r="AE44" s="118">
        <f t="shared" si="3"/>
        <v>50</v>
      </c>
      <c r="AF44" s="119">
        <f t="shared" si="17"/>
        <v>0.16666666666667032</v>
      </c>
      <c r="AG44" s="118">
        <f t="shared" si="5"/>
        <v>1</v>
      </c>
      <c r="AH44" s="119">
        <f t="shared" si="6"/>
        <v>6.6666666666641847E-3</v>
      </c>
      <c r="AI44" s="118">
        <f t="shared" si="7"/>
        <v>1</v>
      </c>
      <c r="AJ44" s="119">
        <f t="shared" si="8"/>
        <v>2.222222222222173E-2</v>
      </c>
      <c r="AK44" s="118">
        <f t="shared" si="9"/>
        <v>3</v>
      </c>
      <c r="AL44" s="119">
        <f t="shared" si="10"/>
        <v>0.1000000000000002</v>
      </c>
      <c r="AM44" s="118">
        <f t="shared" si="11"/>
        <v>2</v>
      </c>
      <c r="AN44" s="119">
        <f t="shared" si="12"/>
        <v>0.13333333333333353</v>
      </c>
      <c r="AO44" s="118">
        <f t="shared" si="13"/>
        <v>1</v>
      </c>
      <c r="AP44" s="119">
        <f t="shared" si="14"/>
        <v>0.10000000000000014</v>
      </c>
      <c r="AQ44" s="122">
        <f t="shared" si="15"/>
        <v>0</v>
      </c>
      <c r="AR44" s="131">
        <f t="shared" si="16"/>
        <v>9</v>
      </c>
      <c r="AS44" s="65"/>
      <c r="AT44" s="66">
        <v>259</v>
      </c>
      <c r="AU44" s="77">
        <v>0.86333333333333473</v>
      </c>
      <c r="AV44" s="78">
        <v>109</v>
      </c>
      <c r="AW44" s="79">
        <v>0.72666666666666491</v>
      </c>
      <c r="AX44" s="80">
        <v>4</v>
      </c>
      <c r="AY44" s="90">
        <v>8.8888888888888407E-2</v>
      </c>
      <c r="BG44" s="87" t="s">
        <v>70</v>
      </c>
      <c r="BH44" s="88">
        <v>5013448</v>
      </c>
      <c r="BI44" s="38"/>
      <c r="BJ44" s="96">
        <v>41886</v>
      </c>
      <c r="BK44" s="2" t="s">
        <v>276</v>
      </c>
    </row>
    <row r="45" spans="1:63" x14ac:dyDescent="0.25">
      <c r="A45" s="65" t="s">
        <v>273</v>
      </c>
      <c r="B45" s="65" t="str">
        <f t="shared" si="0"/>
        <v>DIWA2</v>
      </c>
      <c r="C45" s="117">
        <f t="shared" si="1"/>
        <v>41720</v>
      </c>
      <c r="D45" s="116" t="str">
        <f t="shared" si="2"/>
        <v>CON</v>
      </c>
      <c r="E45" s="65" t="s">
        <v>26</v>
      </c>
      <c r="F45" s="124" t="s">
        <v>33</v>
      </c>
      <c r="G45" s="117">
        <v>41195</v>
      </c>
      <c r="H45" s="65">
        <v>708398</v>
      </c>
      <c r="I45" s="65">
        <v>74651</v>
      </c>
      <c r="J45" s="65">
        <v>0</v>
      </c>
      <c r="K45" s="65">
        <v>0</v>
      </c>
      <c r="L45" s="65">
        <v>0</v>
      </c>
      <c r="M45" s="65">
        <v>5.4</v>
      </c>
      <c r="N45" s="65">
        <v>6.7</v>
      </c>
      <c r="O45" s="65">
        <v>36.299999999999997</v>
      </c>
      <c r="P45" s="65"/>
      <c r="Q45" s="65">
        <v>-1</v>
      </c>
      <c r="R45" s="65" t="s">
        <v>29</v>
      </c>
      <c r="S45" s="65">
        <v>59.1</v>
      </c>
      <c r="T45" s="65">
        <v>18.100000000000001</v>
      </c>
      <c r="U45" s="65">
        <v>3.6</v>
      </c>
      <c r="V45" s="65">
        <v>0.4</v>
      </c>
      <c r="W45" s="65">
        <v>6.5</v>
      </c>
      <c r="X45" s="65">
        <v>4.8</v>
      </c>
      <c r="Y45" s="65">
        <v>1.2</v>
      </c>
      <c r="Z45" s="65">
        <v>3.2</v>
      </c>
      <c r="AA45" s="65">
        <v>0</v>
      </c>
      <c r="AB45" s="65">
        <v>191.5</v>
      </c>
      <c r="AC45" s="65">
        <v>45.8</v>
      </c>
      <c r="AD45" s="65">
        <v>20.399999999999999</v>
      </c>
      <c r="AE45" s="118">
        <f t="shared" si="3"/>
        <v>59</v>
      </c>
      <c r="AF45" s="119">
        <f t="shared" si="17"/>
        <v>0.19666666666667026</v>
      </c>
      <c r="AG45" s="118">
        <f t="shared" si="5"/>
        <v>18</v>
      </c>
      <c r="AH45" s="119">
        <f t="shared" si="6"/>
        <v>0.11999999999999754</v>
      </c>
      <c r="AI45" s="118">
        <f t="shared" si="7"/>
        <v>7</v>
      </c>
      <c r="AJ45" s="119">
        <f t="shared" si="8"/>
        <v>0.15555555555555509</v>
      </c>
      <c r="AK45" s="118">
        <f t="shared" si="9"/>
        <v>5</v>
      </c>
      <c r="AL45" s="119">
        <f t="shared" si="10"/>
        <v>0.16666666666666685</v>
      </c>
      <c r="AM45" s="118">
        <f t="shared" si="11"/>
        <v>4</v>
      </c>
      <c r="AN45" s="119">
        <f t="shared" si="12"/>
        <v>0.26666666666666683</v>
      </c>
      <c r="AO45" s="118">
        <f t="shared" si="13"/>
        <v>0</v>
      </c>
      <c r="AP45" s="119">
        <f t="shared" si="14"/>
        <v>1.3877787807814457E-16</v>
      </c>
      <c r="AQ45" s="122">
        <f t="shared" si="15"/>
        <v>0</v>
      </c>
      <c r="AR45" s="131">
        <f t="shared" si="16"/>
        <v>10</v>
      </c>
      <c r="AS45" s="65"/>
      <c r="AT45" s="66">
        <v>258</v>
      </c>
      <c r="AU45" s="77">
        <v>0.86000000000000143</v>
      </c>
      <c r="AV45" s="78">
        <v>108</v>
      </c>
      <c r="AW45" s="79">
        <v>0.7199999999999982</v>
      </c>
      <c r="AX45" s="80">
        <v>3</v>
      </c>
      <c r="AY45" s="90">
        <v>6.666666666666618E-2</v>
      </c>
      <c r="BG45" s="87" t="s">
        <v>71</v>
      </c>
      <c r="BH45" s="88">
        <v>5013436</v>
      </c>
      <c r="BI45" s="38">
        <v>511694</v>
      </c>
      <c r="BJ45" s="89">
        <v>40794</v>
      </c>
    </row>
    <row r="46" spans="1:63" x14ac:dyDescent="0.25">
      <c r="A46" s="65" t="s">
        <v>272</v>
      </c>
      <c r="B46" s="65" t="str">
        <f t="shared" si="0"/>
        <v>DIWA2</v>
      </c>
      <c r="C46" s="117">
        <f t="shared" si="1"/>
        <v>42003</v>
      </c>
      <c r="D46" s="65" t="str">
        <f t="shared" si="2"/>
        <v>SIN</v>
      </c>
      <c r="E46" s="65" t="s">
        <v>26</v>
      </c>
      <c r="F46" s="124" t="s">
        <v>34</v>
      </c>
      <c r="G46" s="117">
        <v>42392</v>
      </c>
      <c r="H46" s="65">
        <v>948167</v>
      </c>
      <c r="I46" s="65">
        <v>32132</v>
      </c>
      <c r="J46" s="65">
        <v>0</v>
      </c>
      <c r="K46" s="65">
        <v>6</v>
      </c>
      <c r="L46" s="65"/>
      <c r="M46" s="65">
        <v>20</v>
      </c>
      <c r="N46" s="65">
        <v>6.6</v>
      </c>
      <c r="O46" s="65"/>
      <c r="P46" s="65"/>
      <c r="Q46" s="65">
        <v>0.49</v>
      </c>
      <c r="R46" s="65"/>
      <c r="S46" s="65">
        <v>155</v>
      </c>
      <c r="T46" s="65">
        <v>56</v>
      </c>
      <c r="U46" s="65">
        <v>1</v>
      </c>
      <c r="V46" s="65">
        <v>0</v>
      </c>
      <c r="W46" s="65">
        <v>8</v>
      </c>
      <c r="X46" s="65">
        <v>10</v>
      </c>
      <c r="Y46" s="65">
        <v>0</v>
      </c>
      <c r="Z46" s="65">
        <v>1</v>
      </c>
      <c r="AA46" s="65">
        <v>0</v>
      </c>
      <c r="AB46" s="65">
        <v>101</v>
      </c>
      <c r="AC46" s="65">
        <v>5</v>
      </c>
      <c r="AD46" s="65">
        <v>1</v>
      </c>
      <c r="AE46" s="118">
        <f t="shared" si="3"/>
        <v>155</v>
      </c>
      <c r="AF46" s="119">
        <f t="shared" si="17"/>
        <v>0.5166666666666716</v>
      </c>
      <c r="AG46" s="118">
        <f t="shared" si="5"/>
        <v>56</v>
      </c>
      <c r="AH46" s="119">
        <f t="shared" si="6"/>
        <v>0.37333333333333041</v>
      </c>
      <c r="AI46" s="118">
        <f t="shared" si="7"/>
        <v>8</v>
      </c>
      <c r="AJ46" s="119">
        <f t="shared" si="8"/>
        <v>0.17777777777777731</v>
      </c>
      <c r="AK46" s="118">
        <f t="shared" si="9"/>
        <v>10</v>
      </c>
      <c r="AL46" s="119">
        <f t="shared" si="10"/>
        <v>0.33339999999999997</v>
      </c>
      <c r="AM46" s="118">
        <f t="shared" si="11"/>
        <v>1</v>
      </c>
      <c r="AN46" s="119">
        <f t="shared" si="12"/>
        <v>6.666666666666686E-2</v>
      </c>
      <c r="AO46" s="118">
        <f t="shared" si="13"/>
        <v>0</v>
      </c>
      <c r="AP46" s="119">
        <f t="shared" si="14"/>
        <v>1.3877787807814457E-16</v>
      </c>
      <c r="AQ46" s="122">
        <f t="shared" si="15"/>
        <v>1</v>
      </c>
      <c r="AR46" s="131">
        <f t="shared" si="16"/>
        <v>1</v>
      </c>
      <c r="AS46" s="65"/>
      <c r="AT46" s="66">
        <v>257</v>
      </c>
      <c r="AU46" s="77">
        <v>0.85666666666666813</v>
      </c>
      <c r="AV46" s="78">
        <v>107</v>
      </c>
      <c r="AW46" s="79">
        <v>0.71333333333333149</v>
      </c>
      <c r="AX46" s="80">
        <v>2</v>
      </c>
      <c r="AY46" s="90">
        <v>4.4444444444443953E-2</v>
      </c>
      <c r="BG46" s="87" t="s">
        <v>72</v>
      </c>
      <c r="BH46" s="88">
        <v>5013443</v>
      </c>
      <c r="BI46" s="38">
        <v>464544</v>
      </c>
      <c r="BJ46" s="89">
        <v>40644</v>
      </c>
    </row>
    <row r="47" spans="1:63" x14ac:dyDescent="0.25">
      <c r="A47" s="65" t="s">
        <v>273</v>
      </c>
      <c r="B47" s="65" t="str">
        <f t="shared" si="0"/>
        <v>DIWA2</v>
      </c>
      <c r="C47" s="117">
        <f t="shared" si="1"/>
        <v>42003</v>
      </c>
      <c r="D47" s="116" t="str">
        <f t="shared" si="2"/>
        <v>SIN</v>
      </c>
      <c r="E47" s="65" t="s">
        <v>26</v>
      </c>
      <c r="F47" s="124" t="s">
        <v>34</v>
      </c>
      <c r="G47" s="117">
        <v>42054</v>
      </c>
      <c r="H47" s="65">
        <v>850965</v>
      </c>
      <c r="I47" s="65">
        <v>1967</v>
      </c>
      <c r="J47" s="65">
        <v>0</v>
      </c>
      <c r="K47" s="65">
        <v>2</v>
      </c>
      <c r="L47" s="65"/>
      <c r="M47" s="65">
        <v>2</v>
      </c>
      <c r="N47" s="65">
        <v>6.7640000000000002</v>
      </c>
      <c r="O47" s="65">
        <v>31.36</v>
      </c>
      <c r="P47" s="65">
        <v>1.1000000000000001</v>
      </c>
      <c r="Q47" s="65">
        <v>0.06</v>
      </c>
      <c r="R47" s="65"/>
      <c r="S47" s="65">
        <v>5</v>
      </c>
      <c r="T47" s="65">
        <v>6</v>
      </c>
      <c r="U47" s="65">
        <v>1</v>
      </c>
      <c r="V47" s="65">
        <v>0</v>
      </c>
      <c r="W47" s="65">
        <v>1</v>
      </c>
      <c r="X47" s="65">
        <v>3</v>
      </c>
      <c r="Y47" s="65">
        <v>0</v>
      </c>
      <c r="Z47" s="65"/>
      <c r="AA47" s="65">
        <v>0</v>
      </c>
      <c r="AB47" s="65">
        <v>32</v>
      </c>
      <c r="AC47" s="65">
        <v>1</v>
      </c>
      <c r="AD47" s="65">
        <v>0</v>
      </c>
      <c r="AE47" s="118">
        <f t="shared" si="3"/>
        <v>5</v>
      </c>
      <c r="AF47" s="119">
        <f t="shared" si="17"/>
        <v>1.6666666666670507E-2</v>
      </c>
      <c r="AG47" s="118">
        <f t="shared" si="5"/>
        <v>6</v>
      </c>
      <c r="AH47" s="119">
        <f t="shared" si="6"/>
        <v>3.9999999999997524E-2</v>
      </c>
      <c r="AI47" s="118">
        <f t="shared" si="7"/>
        <v>1</v>
      </c>
      <c r="AJ47" s="119">
        <f t="shared" si="8"/>
        <v>2.222222222222173E-2</v>
      </c>
      <c r="AK47" s="118">
        <f t="shared" si="9"/>
        <v>3</v>
      </c>
      <c r="AL47" s="119">
        <f t="shared" si="10"/>
        <v>0.1000000000000002</v>
      </c>
      <c r="AM47" s="118">
        <f t="shared" si="11"/>
        <v>1</v>
      </c>
      <c r="AN47" s="119">
        <f t="shared" si="12"/>
        <v>6.666666666666686E-2</v>
      </c>
      <c r="AO47" s="118">
        <f t="shared" si="13"/>
        <v>0</v>
      </c>
      <c r="AP47" s="119">
        <f t="shared" si="14"/>
        <v>1.3877787807814457E-16</v>
      </c>
      <c r="AQ47" s="122">
        <f t="shared" si="15"/>
        <v>0</v>
      </c>
      <c r="AR47" s="131">
        <f t="shared" si="16"/>
        <v>2</v>
      </c>
      <c r="AS47" s="65"/>
      <c r="AT47" s="66">
        <v>256</v>
      </c>
      <c r="AU47" s="77">
        <v>0.85333333333333483</v>
      </c>
      <c r="AV47" s="78">
        <v>106</v>
      </c>
      <c r="AW47" s="79">
        <v>0.70666666666666478</v>
      </c>
      <c r="AX47" s="80">
        <v>1</v>
      </c>
      <c r="AY47" s="90">
        <v>2.222222222222173E-2</v>
      </c>
      <c r="BG47" s="98" t="s">
        <v>73</v>
      </c>
      <c r="BH47" s="88">
        <v>5014100</v>
      </c>
      <c r="BI47" s="40">
        <v>507788</v>
      </c>
      <c r="BJ47" s="89">
        <v>40759</v>
      </c>
    </row>
    <row r="48" spans="1:63" x14ac:dyDescent="0.25">
      <c r="A48" s="65" t="s">
        <v>273</v>
      </c>
      <c r="B48" s="65" t="str">
        <f t="shared" si="0"/>
        <v>DIWA2</v>
      </c>
      <c r="C48" s="117">
        <f t="shared" si="1"/>
        <v>42003</v>
      </c>
      <c r="D48" s="116" t="str">
        <f t="shared" si="2"/>
        <v>CON</v>
      </c>
      <c r="E48" s="65" t="s">
        <v>26</v>
      </c>
      <c r="F48" s="124" t="s">
        <v>34</v>
      </c>
      <c r="G48" s="117">
        <v>41979</v>
      </c>
      <c r="H48" s="65">
        <v>843125</v>
      </c>
      <c r="I48" s="65">
        <v>78571</v>
      </c>
      <c r="J48" s="65">
        <v>0</v>
      </c>
      <c r="K48" s="120">
        <v>3</v>
      </c>
      <c r="L48" s="65"/>
      <c r="M48" s="120">
        <v>9</v>
      </c>
      <c r="N48" s="65">
        <v>6.2</v>
      </c>
      <c r="O48" s="65">
        <v>29.3</v>
      </c>
      <c r="P48" s="65">
        <v>1.04</v>
      </c>
      <c r="Q48" s="65">
        <v>0.03</v>
      </c>
      <c r="R48" s="65"/>
      <c r="S48" s="120">
        <v>60</v>
      </c>
      <c r="T48" s="120">
        <v>67</v>
      </c>
      <c r="U48" s="120">
        <v>10</v>
      </c>
      <c r="V48" s="120">
        <v>0</v>
      </c>
      <c r="W48" s="120">
        <v>9</v>
      </c>
      <c r="X48" s="120">
        <v>5</v>
      </c>
      <c r="Y48" s="120">
        <v>0</v>
      </c>
      <c r="Z48" s="120">
        <v>1</v>
      </c>
      <c r="AA48" s="120">
        <v>0</v>
      </c>
      <c r="AB48" s="120">
        <v>67</v>
      </c>
      <c r="AC48" s="120">
        <v>20</v>
      </c>
      <c r="AD48" s="120">
        <v>2</v>
      </c>
      <c r="AE48" s="118">
        <f t="shared" si="3"/>
        <v>60</v>
      </c>
      <c r="AF48" s="119">
        <f t="shared" si="17"/>
        <v>0.20000000000000359</v>
      </c>
      <c r="AG48" s="118">
        <f t="shared" si="5"/>
        <v>67</v>
      </c>
      <c r="AH48" s="119">
        <f t="shared" si="6"/>
        <v>0.4466666666666636</v>
      </c>
      <c r="AI48" s="118">
        <f t="shared" si="7"/>
        <v>9</v>
      </c>
      <c r="AJ48" s="119">
        <f t="shared" si="8"/>
        <v>0.19999999999999954</v>
      </c>
      <c r="AK48" s="118">
        <f t="shared" si="9"/>
        <v>5</v>
      </c>
      <c r="AL48" s="119">
        <f t="shared" si="10"/>
        <v>0.16666666666666685</v>
      </c>
      <c r="AM48" s="118">
        <f t="shared" si="11"/>
        <v>10</v>
      </c>
      <c r="AN48" s="119">
        <f t="shared" si="12"/>
        <v>0.66666666666666674</v>
      </c>
      <c r="AO48" s="118">
        <f t="shared" si="13"/>
        <v>0</v>
      </c>
      <c r="AP48" s="119">
        <f t="shared" si="14"/>
        <v>1.3877787807814457E-16</v>
      </c>
      <c r="AQ48" s="122">
        <f t="shared" si="15"/>
        <v>0</v>
      </c>
      <c r="AR48" s="131">
        <f t="shared" si="16"/>
        <v>3</v>
      </c>
      <c r="AS48" s="65"/>
      <c r="AT48" s="66">
        <v>255</v>
      </c>
      <c r="AU48" s="77">
        <v>0.85000000000000153</v>
      </c>
      <c r="AV48" s="78">
        <v>105</v>
      </c>
      <c r="AW48" s="79">
        <v>0.69999999999999807</v>
      </c>
      <c r="AX48" s="80">
        <v>0</v>
      </c>
      <c r="AY48" s="90">
        <v>-4.9266146717741321E-16</v>
      </c>
      <c r="BG48" s="98" t="s">
        <v>74</v>
      </c>
      <c r="BH48" s="88">
        <v>5013447</v>
      </c>
      <c r="BI48" s="38">
        <v>448824</v>
      </c>
      <c r="BJ48" s="89">
        <v>40487</v>
      </c>
    </row>
    <row r="49" spans="1:62" x14ac:dyDescent="0.25">
      <c r="A49" s="65" t="s">
        <v>272</v>
      </c>
      <c r="B49" s="65" t="str">
        <f t="shared" si="0"/>
        <v>DIWA2</v>
      </c>
      <c r="C49" s="117">
        <f t="shared" si="1"/>
        <v>42003</v>
      </c>
      <c r="D49" s="116" t="str">
        <f t="shared" si="2"/>
        <v>CON</v>
      </c>
      <c r="E49" s="65" t="s">
        <v>26</v>
      </c>
      <c r="F49" s="124" t="s">
        <v>34</v>
      </c>
      <c r="G49" s="117">
        <v>41880</v>
      </c>
      <c r="H49" s="65">
        <v>853904</v>
      </c>
      <c r="I49" s="65">
        <v>104697</v>
      </c>
      <c r="J49" s="65">
        <v>0</v>
      </c>
      <c r="K49" s="65">
        <v>6</v>
      </c>
      <c r="L49" s="65"/>
      <c r="M49" s="65">
        <v>7</v>
      </c>
      <c r="N49" s="127">
        <v>7.1</v>
      </c>
      <c r="O49" s="65">
        <v>35.799999999999997</v>
      </c>
      <c r="P49" s="65">
        <v>1.05</v>
      </c>
      <c r="Q49" s="65">
        <v>0.05</v>
      </c>
      <c r="R49" s="65"/>
      <c r="S49" s="65">
        <v>95</v>
      </c>
      <c r="T49" s="65">
        <v>93</v>
      </c>
      <c r="U49" s="65">
        <v>6</v>
      </c>
      <c r="V49" s="65">
        <v>0</v>
      </c>
      <c r="W49" s="65">
        <v>29</v>
      </c>
      <c r="X49" s="65">
        <v>9</v>
      </c>
      <c r="Y49" s="65">
        <v>1</v>
      </c>
      <c r="Z49" s="65">
        <v>1</v>
      </c>
      <c r="AA49" s="65">
        <v>1</v>
      </c>
      <c r="AB49" s="65">
        <v>45</v>
      </c>
      <c r="AC49" s="65">
        <v>17</v>
      </c>
      <c r="AD49" s="65">
        <v>1</v>
      </c>
      <c r="AE49" s="118">
        <f t="shared" si="3"/>
        <v>95</v>
      </c>
      <c r="AF49" s="119">
        <f t="shared" si="17"/>
        <v>0.31666666666667059</v>
      </c>
      <c r="AG49" s="118">
        <f t="shared" si="5"/>
        <v>93</v>
      </c>
      <c r="AH49" s="119">
        <f t="shared" si="6"/>
        <v>0.62</v>
      </c>
      <c r="AI49" s="118">
        <f t="shared" si="7"/>
        <v>29</v>
      </c>
      <c r="AJ49" s="119">
        <f t="shared" si="8"/>
        <v>0.64444444444444393</v>
      </c>
      <c r="AK49" s="118">
        <f t="shared" si="9"/>
        <v>9</v>
      </c>
      <c r="AL49" s="119">
        <f t="shared" si="10"/>
        <v>0.30000000000000016</v>
      </c>
      <c r="AM49" s="118">
        <f t="shared" si="11"/>
        <v>6</v>
      </c>
      <c r="AN49" s="119">
        <f t="shared" si="12"/>
        <v>0.40000000000000013</v>
      </c>
      <c r="AO49" s="118">
        <f t="shared" si="13"/>
        <v>0</v>
      </c>
      <c r="AP49" s="119">
        <f t="shared" si="14"/>
        <v>1.3877787807814457E-16</v>
      </c>
      <c r="AQ49" s="122">
        <f t="shared" si="15"/>
        <v>0</v>
      </c>
      <c r="AR49" s="131">
        <f t="shared" si="16"/>
        <v>4</v>
      </c>
      <c r="AS49" s="65"/>
      <c r="AT49" s="66">
        <v>254</v>
      </c>
      <c r="AU49" s="77">
        <v>0.84666666666666823</v>
      </c>
      <c r="AV49" s="78">
        <v>104</v>
      </c>
      <c r="AW49" s="79">
        <v>0.69333333333333136</v>
      </c>
      <c r="BG49" s="98" t="s">
        <v>75</v>
      </c>
      <c r="BH49" s="88">
        <v>5013441</v>
      </c>
      <c r="BI49" s="38">
        <v>513812</v>
      </c>
      <c r="BJ49" s="89">
        <v>40790</v>
      </c>
    </row>
    <row r="50" spans="1:62" x14ac:dyDescent="0.25">
      <c r="A50" s="65" t="s">
        <v>272</v>
      </c>
      <c r="B50" s="65" t="str">
        <f t="shared" si="0"/>
        <v>DIWA2</v>
      </c>
      <c r="C50" s="117">
        <f t="shared" si="1"/>
        <v>42003</v>
      </c>
      <c r="D50" s="116" t="str">
        <f t="shared" si="2"/>
        <v>CON</v>
      </c>
      <c r="E50" s="65" t="s">
        <v>26</v>
      </c>
      <c r="F50" s="124" t="s">
        <v>34</v>
      </c>
      <c r="G50" s="117">
        <v>41741</v>
      </c>
      <c r="H50" s="65">
        <v>822500</v>
      </c>
      <c r="I50" s="65">
        <v>73293</v>
      </c>
      <c r="J50" s="65">
        <v>0</v>
      </c>
      <c r="K50" s="65">
        <v>4</v>
      </c>
      <c r="L50" s="65"/>
      <c r="M50" s="65">
        <v>2</v>
      </c>
      <c r="N50" s="121">
        <v>7.2</v>
      </c>
      <c r="O50" s="65">
        <v>37.200000000000003</v>
      </c>
      <c r="P50" s="65">
        <v>0.93</v>
      </c>
      <c r="Q50" s="65">
        <v>7.0000000000000007E-2</v>
      </c>
      <c r="R50" s="65" t="s">
        <v>28</v>
      </c>
      <c r="S50" s="65">
        <v>97</v>
      </c>
      <c r="T50" s="65">
        <v>70</v>
      </c>
      <c r="U50" s="65">
        <v>3</v>
      </c>
      <c r="V50" s="65">
        <v>0</v>
      </c>
      <c r="W50" s="65">
        <v>9</v>
      </c>
      <c r="X50" s="65">
        <v>6</v>
      </c>
      <c r="Y50" s="65">
        <v>0</v>
      </c>
      <c r="Z50" s="65">
        <v>0</v>
      </c>
      <c r="AA50" s="65">
        <v>0</v>
      </c>
      <c r="AB50" s="65">
        <v>46</v>
      </c>
      <c r="AC50" s="65">
        <v>19</v>
      </c>
      <c r="AD50" s="65">
        <v>1</v>
      </c>
      <c r="AE50" s="118">
        <f t="shared" si="3"/>
        <v>97</v>
      </c>
      <c r="AF50" s="119">
        <f t="shared" si="17"/>
        <v>0.3233333333333373</v>
      </c>
      <c r="AG50" s="118">
        <f t="shared" si="5"/>
        <v>70</v>
      </c>
      <c r="AH50" s="119">
        <f t="shared" si="6"/>
        <v>0.46666666666666357</v>
      </c>
      <c r="AI50" s="118">
        <f t="shared" si="7"/>
        <v>9</v>
      </c>
      <c r="AJ50" s="119">
        <f t="shared" si="8"/>
        <v>0.19999999999999954</v>
      </c>
      <c r="AK50" s="118">
        <f t="shared" si="9"/>
        <v>6</v>
      </c>
      <c r="AL50" s="119">
        <f t="shared" si="10"/>
        <v>0.20000000000000018</v>
      </c>
      <c r="AM50" s="118">
        <f t="shared" si="11"/>
        <v>3</v>
      </c>
      <c r="AN50" s="119">
        <f t="shared" si="12"/>
        <v>0.20000000000000018</v>
      </c>
      <c r="AO50" s="118">
        <f t="shared" si="13"/>
        <v>0</v>
      </c>
      <c r="AP50" s="119">
        <f t="shared" si="14"/>
        <v>1.3877787807814457E-16</v>
      </c>
      <c r="AQ50" s="122">
        <f t="shared" si="15"/>
        <v>0</v>
      </c>
      <c r="AR50" s="131">
        <f t="shared" si="16"/>
        <v>5</v>
      </c>
      <c r="AS50" s="65"/>
      <c r="AT50" s="66">
        <v>253</v>
      </c>
      <c r="AU50" s="77">
        <v>0.84333333333333493</v>
      </c>
      <c r="AV50" s="78">
        <v>103</v>
      </c>
      <c r="AW50" s="79">
        <v>0.68666666666666465</v>
      </c>
      <c r="BG50" s="98" t="s">
        <v>76</v>
      </c>
      <c r="BH50" s="88">
        <v>5013453</v>
      </c>
      <c r="BI50" s="38">
        <v>471299</v>
      </c>
      <c r="BJ50" s="89">
        <v>40715</v>
      </c>
    </row>
    <row r="51" spans="1:62" x14ac:dyDescent="0.25">
      <c r="A51" s="65" t="s">
        <v>273</v>
      </c>
      <c r="B51" s="65" t="str">
        <f t="shared" si="0"/>
        <v>DIWA2</v>
      </c>
      <c r="C51" s="117">
        <f t="shared" si="1"/>
        <v>42003</v>
      </c>
      <c r="D51" s="116" t="str">
        <f t="shared" si="2"/>
        <v>CON</v>
      </c>
      <c r="E51" s="65" t="s">
        <v>26</v>
      </c>
      <c r="F51" s="124" t="s">
        <v>34</v>
      </c>
      <c r="G51" s="117">
        <v>41535</v>
      </c>
      <c r="H51" s="65">
        <v>780493</v>
      </c>
      <c r="I51" s="65">
        <v>31286</v>
      </c>
      <c r="J51" s="120">
        <v>0</v>
      </c>
      <c r="K51" s="120">
        <v>1</v>
      </c>
      <c r="L51" s="120">
        <v>-1</v>
      </c>
      <c r="M51" s="120">
        <v>2</v>
      </c>
      <c r="N51" s="120">
        <v>7.2</v>
      </c>
      <c r="O51" s="120">
        <v>37.700000000000003</v>
      </c>
      <c r="P51" s="120">
        <v>0.5</v>
      </c>
      <c r="Q51" s="120">
        <v>0.1</v>
      </c>
      <c r="R51" s="65" t="s">
        <v>244</v>
      </c>
      <c r="S51" s="120">
        <v>47</v>
      </c>
      <c r="T51" s="120">
        <v>29</v>
      </c>
      <c r="U51" s="120">
        <v>1</v>
      </c>
      <c r="V51" s="120">
        <v>0</v>
      </c>
      <c r="W51" s="120">
        <v>5</v>
      </c>
      <c r="X51" s="120">
        <v>4</v>
      </c>
      <c r="Y51" s="120">
        <v>0</v>
      </c>
      <c r="Z51" s="120">
        <v>0</v>
      </c>
      <c r="AA51" s="120">
        <v>0</v>
      </c>
      <c r="AB51" s="120">
        <v>37</v>
      </c>
      <c r="AC51" s="120">
        <v>14</v>
      </c>
      <c r="AD51" s="120">
        <v>0</v>
      </c>
      <c r="AE51" s="118">
        <f t="shared" si="3"/>
        <v>47</v>
      </c>
      <c r="AF51" s="119">
        <f t="shared" si="17"/>
        <v>0.15666666666667034</v>
      </c>
      <c r="AG51" s="118">
        <f t="shared" si="5"/>
        <v>29</v>
      </c>
      <c r="AH51" s="119">
        <f t="shared" si="6"/>
        <v>0.19333333333333075</v>
      </c>
      <c r="AI51" s="118">
        <f t="shared" si="7"/>
        <v>5</v>
      </c>
      <c r="AJ51" s="119">
        <f t="shared" si="8"/>
        <v>0.11111111111111063</v>
      </c>
      <c r="AK51" s="118">
        <f t="shared" si="9"/>
        <v>4</v>
      </c>
      <c r="AL51" s="119">
        <f t="shared" si="10"/>
        <v>0.13333333333333353</v>
      </c>
      <c r="AM51" s="118">
        <f t="shared" si="11"/>
        <v>1</v>
      </c>
      <c r="AN51" s="119">
        <f t="shared" si="12"/>
        <v>6.666666666666686E-2</v>
      </c>
      <c r="AO51" s="118">
        <f t="shared" si="13"/>
        <v>0</v>
      </c>
      <c r="AP51" s="119">
        <f t="shared" si="14"/>
        <v>1.3877787807814457E-16</v>
      </c>
      <c r="AQ51" s="122">
        <f t="shared" si="15"/>
        <v>0</v>
      </c>
      <c r="AR51" s="131">
        <f t="shared" si="16"/>
        <v>6</v>
      </c>
      <c r="AS51" s="65"/>
      <c r="AT51" s="66">
        <v>252</v>
      </c>
      <c r="AU51" s="77">
        <v>0.84000000000000163</v>
      </c>
      <c r="AV51" s="78">
        <v>102</v>
      </c>
      <c r="AW51" s="79">
        <v>0.67999999999999794</v>
      </c>
      <c r="BG51" s="99" t="s">
        <v>77</v>
      </c>
      <c r="BH51" s="92">
        <v>5013442</v>
      </c>
      <c r="BI51" s="41">
        <v>514550</v>
      </c>
      <c r="BJ51" s="89">
        <v>40849</v>
      </c>
    </row>
    <row r="52" spans="1:62" x14ac:dyDescent="0.25">
      <c r="A52" s="65" t="s">
        <v>273</v>
      </c>
      <c r="B52" s="65" t="str">
        <f t="shared" si="0"/>
        <v>DIWA2</v>
      </c>
      <c r="C52" s="117">
        <f t="shared" si="1"/>
        <v>42003</v>
      </c>
      <c r="D52" s="116" t="str">
        <f t="shared" si="2"/>
        <v>CON</v>
      </c>
      <c r="E52" s="65" t="s">
        <v>26</v>
      </c>
      <c r="F52" s="124" t="s">
        <v>34</v>
      </c>
      <c r="G52" s="117">
        <v>41352</v>
      </c>
      <c r="H52" s="65">
        <v>749210</v>
      </c>
      <c r="I52" s="65">
        <v>118584</v>
      </c>
      <c r="J52" s="120">
        <v>0</v>
      </c>
      <c r="K52" s="120">
        <v>2.9</v>
      </c>
      <c r="L52" s="120">
        <v>0</v>
      </c>
      <c r="M52" s="120">
        <v>13.5</v>
      </c>
      <c r="N52" s="120">
        <v>7.2</v>
      </c>
      <c r="O52" s="120">
        <v>38.6</v>
      </c>
      <c r="P52" s="120"/>
      <c r="Q52" s="120">
        <v>-1</v>
      </c>
      <c r="R52" s="65" t="s">
        <v>29</v>
      </c>
      <c r="S52" s="120">
        <v>133.9</v>
      </c>
      <c r="T52" s="120">
        <v>75.900000000000006</v>
      </c>
      <c r="U52" s="120">
        <v>4.9000000000000004</v>
      </c>
      <c r="V52" s="120">
        <v>3</v>
      </c>
      <c r="W52" s="120">
        <v>15.2</v>
      </c>
      <c r="X52" s="120">
        <v>13.8</v>
      </c>
      <c r="Y52" s="120">
        <v>0.8</v>
      </c>
      <c r="Z52" s="120">
        <v>0</v>
      </c>
      <c r="AA52" s="120">
        <v>0</v>
      </c>
      <c r="AB52" s="120">
        <v>124</v>
      </c>
      <c r="AC52" s="120">
        <v>49.5</v>
      </c>
      <c r="AD52" s="120">
        <v>0.2</v>
      </c>
      <c r="AE52" s="118">
        <f t="shared" si="3"/>
        <v>134</v>
      </c>
      <c r="AF52" s="119">
        <f t="shared" si="17"/>
        <v>0.44666666666667143</v>
      </c>
      <c r="AG52" s="118">
        <f t="shared" si="5"/>
        <v>76</v>
      </c>
      <c r="AH52" s="119">
        <f t="shared" si="6"/>
        <v>0.50666666666666349</v>
      </c>
      <c r="AI52" s="118">
        <f t="shared" si="7"/>
        <v>15</v>
      </c>
      <c r="AJ52" s="119">
        <f t="shared" si="8"/>
        <v>0.33333333333333282</v>
      </c>
      <c r="AK52" s="118">
        <f t="shared" si="9"/>
        <v>14</v>
      </c>
      <c r="AL52" s="119">
        <f t="shared" si="10"/>
        <v>0.46666666666666679</v>
      </c>
      <c r="AM52" s="118">
        <f t="shared" si="11"/>
        <v>5</v>
      </c>
      <c r="AN52" s="119">
        <f t="shared" si="12"/>
        <v>0.33333333333333348</v>
      </c>
      <c r="AO52" s="118">
        <f t="shared" si="13"/>
        <v>3</v>
      </c>
      <c r="AP52" s="119">
        <f t="shared" si="14"/>
        <v>0.30000000000000016</v>
      </c>
      <c r="AQ52" s="122">
        <f t="shared" si="15"/>
        <v>0</v>
      </c>
      <c r="AR52" s="131">
        <f t="shared" si="16"/>
        <v>7</v>
      </c>
      <c r="AS52" s="65"/>
      <c r="AT52" s="66">
        <v>251</v>
      </c>
      <c r="AU52" s="77">
        <v>0.83666666666666833</v>
      </c>
      <c r="AV52" s="78">
        <v>101</v>
      </c>
      <c r="AW52" s="79">
        <v>0.67333333333333123</v>
      </c>
      <c r="BG52" s="100" t="s">
        <v>78</v>
      </c>
      <c r="BH52" s="88">
        <v>5012853</v>
      </c>
      <c r="BI52" s="38">
        <v>511167</v>
      </c>
      <c r="BJ52" s="89">
        <v>40805</v>
      </c>
    </row>
    <row r="53" spans="1:62" x14ac:dyDescent="0.25">
      <c r="A53" s="65" t="s">
        <v>273</v>
      </c>
      <c r="B53" s="65" t="str">
        <f t="shared" si="0"/>
        <v>DIWA2</v>
      </c>
      <c r="C53" s="117">
        <f t="shared" si="1"/>
        <v>42003</v>
      </c>
      <c r="D53" s="116" t="str">
        <f t="shared" si="2"/>
        <v>CON</v>
      </c>
      <c r="E53" s="65" t="s">
        <v>26</v>
      </c>
      <c r="F53" s="124" t="s">
        <v>34</v>
      </c>
      <c r="G53" s="117">
        <v>41249</v>
      </c>
      <c r="H53" s="65">
        <v>728156</v>
      </c>
      <c r="I53" s="65">
        <v>97530</v>
      </c>
      <c r="J53" s="65">
        <v>0</v>
      </c>
      <c r="K53" s="65">
        <v>0</v>
      </c>
      <c r="L53" s="65">
        <v>0</v>
      </c>
      <c r="M53" s="65">
        <v>13.2</v>
      </c>
      <c r="N53" s="65">
        <v>6.9</v>
      </c>
      <c r="O53" s="65">
        <v>37.299999999999997</v>
      </c>
      <c r="P53" s="65"/>
      <c r="Q53" s="65">
        <v>-1</v>
      </c>
      <c r="R53" s="65" t="s">
        <v>29</v>
      </c>
      <c r="S53" s="65">
        <v>102.1</v>
      </c>
      <c r="T53" s="65">
        <v>22</v>
      </c>
      <c r="U53" s="65">
        <v>3.5</v>
      </c>
      <c r="V53" s="65">
        <v>2</v>
      </c>
      <c r="W53" s="65">
        <v>5</v>
      </c>
      <c r="X53" s="65">
        <v>14.7</v>
      </c>
      <c r="Y53" s="65">
        <v>1.1000000000000001</v>
      </c>
      <c r="Z53" s="65">
        <v>2.1</v>
      </c>
      <c r="AA53" s="65">
        <v>0</v>
      </c>
      <c r="AB53" s="65">
        <v>352.6</v>
      </c>
      <c r="AC53" s="65">
        <v>60.9</v>
      </c>
      <c r="AD53" s="65">
        <v>0.5</v>
      </c>
      <c r="AE53" s="118">
        <f t="shared" si="3"/>
        <v>102</v>
      </c>
      <c r="AF53" s="119">
        <f>IF(AE53&gt;=300,1,VLOOKUP(AE53,$AT$3:$AU$304,2,0))</f>
        <v>0.34000000000000408</v>
      </c>
      <c r="AG53" s="118">
        <f t="shared" si="5"/>
        <v>22</v>
      </c>
      <c r="AH53" s="119">
        <f t="shared" si="6"/>
        <v>0.14666666666666417</v>
      </c>
      <c r="AI53" s="118">
        <f t="shared" si="7"/>
        <v>5</v>
      </c>
      <c r="AJ53" s="119">
        <f t="shared" si="8"/>
        <v>0.11111111111111063</v>
      </c>
      <c r="AK53" s="118">
        <f t="shared" si="9"/>
        <v>15</v>
      </c>
      <c r="AL53" s="119">
        <f t="shared" si="10"/>
        <v>0.50000000000000011</v>
      </c>
      <c r="AM53" s="118">
        <f t="shared" si="11"/>
        <v>4</v>
      </c>
      <c r="AN53" s="119">
        <f t="shared" si="12"/>
        <v>0.26666666666666683</v>
      </c>
      <c r="AO53" s="118">
        <f t="shared" si="13"/>
        <v>2</v>
      </c>
      <c r="AP53" s="119">
        <f t="shared" si="14"/>
        <v>0.20000000000000015</v>
      </c>
      <c r="AQ53" s="122">
        <f t="shared" si="15"/>
        <v>0</v>
      </c>
      <c r="AR53" s="131">
        <f t="shared" si="16"/>
        <v>8</v>
      </c>
      <c r="AS53" s="65"/>
      <c r="AT53" s="66">
        <v>250</v>
      </c>
      <c r="AU53" s="77">
        <v>0.83333333333333504</v>
      </c>
      <c r="AV53" s="78">
        <v>100</v>
      </c>
      <c r="AW53" s="79">
        <v>0.66666666666666452</v>
      </c>
      <c r="BG53" s="98" t="s">
        <v>79</v>
      </c>
      <c r="BH53" s="88">
        <v>5014098</v>
      </c>
      <c r="BI53" s="38">
        <v>462290</v>
      </c>
      <c r="BJ53" s="89">
        <v>40730</v>
      </c>
    </row>
    <row r="54" spans="1:62" x14ac:dyDescent="0.25">
      <c r="A54" s="65" t="s">
        <v>273</v>
      </c>
      <c r="B54" s="65" t="str">
        <f t="shared" si="0"/>
        <v>DIWA2</v>
      </c>
      <c r="C54" s="117">
        <f t="shared" si="1"/>
        <v>42003</v>
      </c>
      <c r="D54" s="116" t="str">
        <f t="shared" si="2"/>
        <v>CON</v>
      </c>
      <c r="E54" s="65" t="s">
        <v>26</v>
      </c>
      <c r="F54" s="124" t="s">
        <v>34</v>
      </c>
      <c r="G54" s="117">
        <v>41090</v>
      </c>
      <c r="H54" s="65">
        <v>691679</v>
      </c>
      <c r="I54" s="65">
        <v>61053</v>
      </c>
      <c r="J54" s="65">
        <v>0</v>
      </c>
      <c r="K54" s="65">
        <v>12</v>
      </c>
      <c r="L54" s="65">
        <v>0</v>
      </c>
      <c r="M54" s="65">
        <v>15</v>
      </c>
      <c r="N54" s="65">
        <v>6.9</v>
      </c>
      <c r="O54" s="65">
        <v>37.299999999999997</v>
      </c>
      <c r="P54" s="65"/>
      <c r="Q54" s="65">
        <v>-1</v>
      </c>
      <c r="R54" s="65" t="s">
        <v>29</v>
      </c>
      <c r="S54" s="65">
        <v>42.6</v>
      </c>
      <c r="T54" s="65">
        <v>36.799999999999997</v>
      </c>
      <c r="U54" s="65">
        <v>4.5</v>
      </c>
      <c r="V54" s="65">
        <v>0</v>
      </c>
      <c r="W54" s="65">
        <v>6.9</v>
      </c>
      <c r="X54" s="65">
        <v>10.6</v>
      </c>
      <c r="Y54" s="65">
        <v>0.7</v>
      </c>
      <c r="Z54" s="65">
        <v>0</v>
      </c>
      <c r="AA54" s="65">
        <v>0</v>
      </c>
      <c r="AB54" s="65">
        <v>151.1</v>
      </c>
      <c r="AC54" s="65">
        <v>48.8</v>
      </c>
      <c r="AD54" s="65">
        <v>2.2999999999999998</v>
      </c>
      <c r="AE54" s="118">
        <f t="shared" si="3"/>
        <v>43</v>
      </c>
      <c r="AF54" s="119">
        <f t="shared" ref="AF54:AF69" si="18">IF(AE54&gt;500,1.5,IF(AE54&gt;300,1.3,VLOOKUP(AE54,$AT$3:$AU$304,2,0)))</f>
        <v>0.14333333333333703</v>
      </c>
      <c r="AG54" s="118">
        <f t="shared" si="5"/>
        <v>37</v>
      </c>
      <c r="AH54" s="119">
        <f t="shared" si="6"/>
        <v>0.24666666666666398</v>
      </c>
      <c r="AI54" s="118">
        <f t="shared" si="7"/>
        <v>7</v>
      </c>
      <c r="AJ54" s="119">
        <f t="shared" si="8"/>
        <v>0.15555555555555509</v>
      </c>
      <c r="AK54" s="118">
        <f t="shared" si="9"/>
        <v>11</v>
      </c>
      <c r="AL54" s="119">
        <f t="shared" si="10"/>
        <v>0.36666666666666681</v>
      </c>
      <c r="AM54" s="118">
        <f t="shared" si="11"/>
        <v>5</v>
      </c>
      <c r="AN54" s="119">
        <f t="shared" si="12"/>
        <v>0.33333333333333348</v>
      </c>
      <c r="AO54" s="118">
        <f t="shared" si="13"/>
        <v>0</v>
      </c>
      <c r="AP54" s="119">
        <f t="shared" si="14"/>
        <v>1.3877787807814457E-16</v>
      </c>
      <c r="AQ54" s="122">
        <f t="shared" si="15"/>
        <v>0</v>
      </c>
      <c r="AR54" s="131">
        <f t="shared" si="16"/>
        <v>9</v>
      </c>
      <c r="AS54" s="65"/>
      <c r="AT54" s="66">
        <v>249</v>
      </c>
      <c r="AU54" s="77">
        <v>0.83</v>
      </c>
      <c r="AV54" s="78">
        <v>99</v>
      </c>
      <c r="AW54" s="79">
        <v>0.6</v>
      </c>
      <c r="BG54" s="98" t="s">
        <v>80</v>
      </c>
      <c r="BH54" s="88">
        <v>5014093</v>
      </c>
      <c r="BI54" s="38">
        <v>467967</v>
      </c>
      <c r="BJ54" s="89">
        <v>40679</v>
      </c>
    </row>
    <row r="55" spans="1:62" x14ac:dyDescent="0.25">
      <c r="A55" s="65" t="s">
        <v>272</v>
      </c>
      <c r="B55" s="65" t="str">
        <f t="shared" si="0"/>
        <v>DIWA2</v>
      </c>
      <c r="C55" s="117">
        <f t="shared" si="1"/>
        <v>40067</v>
      </c>
      <c r="D55" s="65" t="str">
        <f t="shared" si="2"/>
        <v>SIN</v>
      </c>
      <c r="E55" s="65" t="s">
        <v>26</v>
      </c>
      <c r="F55" s="124" t="s">
        <v>35</v>
      </c>
      <c r="G55" s="117">
        <v>42377</v>
      </c>
      <c r="H55" s="65">
        <v>907774</v>
      </c>
      <c r="I55" s="65">
        <v>58776</v>
      </c>
      <c r="J55" s="65">
        <v>0</v>
      </c>
      <c r="K55" s="65">
        <v>2</v>
      </c>
      <c r="L55" s="65"/>
      <c r="M55" s="65">
        <v>2</v>
      </c>
      <c r="N55" s="65">
        <v>6.2</v>
      </c>
      <c r="O55" s="65"/>
      <c r="P55" s="65"/>
      <c r="Q55" s="65">
        <v>0.15</v>
      </c>
      <c r="R55" s="65"/>
      <c r="S55" s="65">
        <v>16</v>
      </c>
      <c r="T55" s="65">
        <v>45</v>
      </c>
      <c r="U55" s="65">
        <v>0</v>
      </c>
      <c r="V55" s="65">
        <v>0</v>
      </c>
      <c r="W55" s="65">
        <v>4</v>
      </c>
      <c r="X55" s="65">
        <v>3</v>
      </c>
      <c r="Y55" s="65">
        <v>0</v>
      </c>
      <c r="Z55" s="65">
        <v>1</v>
      </c>
      <c r="AA55" s="65">
        <v>0</v>
      </c>
      <c r="AB55" s="65">
        <v>35</v>
      </c>
      <c r="AC55" s="65">
        <v>5</v>
      </c>
      <c r="AD55" s="65">
        <v>0</v>
      </c>
      <c r="AE55" s="118">
        <f t="shared" si="3"/>
        <v>16</v>
      </c>
      <c r="AF55" s="119">
        <f t="shared" si="18"/>
        <v>5.3333333333337181E-2</v>
      </c>
      <c r="AG55" s="118">
        <f t="shared" si="5"/>
        <v>45</v>
      </c>
      <c r="AH55" s="119">
        <f t="shared" si="6"/>
        <v>0.29999999999999721</v>
      </c>
      <c r="AI55" s="118">
        <f t="shared" si="7"/>
        <v>4</v>
      </c>
      <c r="AJ55" s="119">
        <f t="shared" si="8"/>
        <v>8.8888888888888407E-2</v>
      </c>
      <c r="AK55" s="118">
        <f t="shared" si="9"/>
        <v>3</v>
      </c>
      <c r="AL55" s="119">
        <f t="shared" si="10"/>
        <v>0.1000000000000002</v>
      </c>
      <c r="AM55" s="118">
        <f t="shared" si="11"/>
        <v>0</v>
      </c>
      <c r="AN55" s="119">
        <f t="shared" si="12"/>
        <v>1.9428902930940239E-16</v>
      </c>
      <c r="AO55" s="118">
        <f t="shared" si="13"/>
        <v>0</v>
      </c>
      <c r="AP55" s="119">
        <f t="shared" si="14"/>
        <v>1.3877787807814457E-16</v>
      </c>
      <c r="AQ55" s="122">
        <f t="shared" si="15"/>
        <v>1</v>
      </c>
      <c r="AR55" s="131">
        <f t="shared" si="16"/>
        <v>1</v>
      </c>
      <c r="AS55" s="65"/>
      <c r="AT55" s="66">
        <v>248</v>
      </c>
      <c r="AU55" s="77">
        <v>0.82666666666666844</v>
      </c>
      <c r="AV55" s="78">
        <v>98</v>
      </c>
      <c r="AW55" s="79">
        <v>0.6533333333333311</v>
      </c>
      <c r="BG55" s="98" t="s">
        <v>81</v>
      </c>
      <c r="BH55" s="88">
        <v>5014083</v>
      </c>
      <c r="BI55" s="38">
        <v>463217</v>
      </c>
      <c r="BJ55" s="89">
        <v>40631</v>
      </c>
    </row>
    <row r="56" spans="1:62" x14ac:dyDescent="0.25">
      <c r="A56" s="65" t="s">
        <v>273</v>
      </c>
      <c r="B56" s="65" t="str">
        <f t="shared" si="0"/>
        <v>DIWA2</v>
      </c>
      <c r="C56" s="117">
        <f t="shared" si="1"/>
        <v>40067</v>
      </c>
      <c r="D56" s="116" t="str">
        <f t="shared" si="2"/>
        <v>SIN</v>
      </c>
      <c r="E56" s="65" t="s">
        <v>26</v>
      </c>
      <c r="F56" s="124" t="s">
        <v>35</v>
      </c>
      <c r="G56" s="117">
        <v>42052</v>
      </c>
      <c r="H56" s="65">
        <v>883579</v>
      </c>
      <c r="I56" s="65">
        <v>8196</v>
      </c>
      <c r="J56" s="65">
        <v>0</v>
      </c>
      <c r="K56" s="65">
        <v>2</v>
      </c>
      <c r="L56" s="65"/>
      <c r="M56" s="65">
        <v>1</v>
      </c>
      <c r="N56" s="65">
        <v>6.5439999999999996</v>
      </c>
      <c r="O56" s="65">
        <v>30.42</v>
      </c>
      <c r="P56" s="65">
        <v>1.04</v>
      </c>
      <c r="Q56" s="65">
        <v>0.36</v>
      </c>
      <c r="R56" s="65"/>
      <c r="S56" s="65">
        <v>20</v>
      </c>
      <c r="T56" s="65">
        <v>21</v>
      </c>
      <c r="U56" s="65">
        <v>4</v>
      </c>
      <c r="V56" s="65">
        <v>0</v>
      </c>
      <c r="W56" s="65">
        <v>4</v>
      </c>
      <c r="X56" s="65">
        <v>1</v>
      </c>
      <c r="Y56" s="65">
        <v>0</v>
      </c>
      <c r="Z56" s="65"/>
      <c r="AA56" s="65">
        <v>0</v>
      </c>
      <c r="AB56" s="65">
        <v>30</v>
      </c>
      <c r="AC56" s="65">
        <v>2</v>
      </c>
      <c r="AD56" s="65">
        <v>0</v>
      </c>
      <c r="AE56" s="118">
        <f t="shared" si="3"/>
        <v>20</v>
      </c>
      <c r="AF56" s="119">
        <f t="shared" si="18"/>
        <v>6.666666666667051E-2</v>
      </c>
      <c r="AG56" s="118">
        <f t="shared" si="5"/>
        <v>21</v>
      </c>
      <c r="AH56" s="119">
        <f t="shared" si="6"/>
        <v>0.13999999999999752</v>
      </c>
      <c r="AI56" s="118">
        <f t="shared" si="7"/>
        <v>4</v>
      </c>
      <c r="AJ56" s="119">
        <f t="shared" si="8"/>
        <v>8.8888888888888407E-2</v>
      </c>
      <c r="AK56" s="118">
        <f t="shared" si="9"/>
        <v>1</v>
      </c>
      <c r="AL56" s="119">
        <f t="shared" si="10"/>
        <v>3.3333333333333541E-2</v>
      </c>
      <c r="AM56" s="118">
        <f t="shared" si="11"/>
        <v>4</v>
      </c>
      <c r="AN56" s="119">
        <f t="shared" si="12"/>
        <v>0.26666666666666683</v>
      </c>
      <c r="AO56" s="118">
        <f t="shared" si="13"/>
        <v>0</v>
      </c>
      <c r="AP56" s="119">
        <f t="shared" si="14"/>
        <v>1.3877787807814457E-16</v>
      </c>
      <c r="AQ56" s="122">
        <f t="shared" si="15"/>
        <v>0</v>
      </c>
      <c r="AR56" s="131">
        <f t="shared" si="16"/>
        <v>2</v>
      </c>
      <c r="AS56" s="65"/>
      <c r="AT56" s="66">
        <v>247</v>
      </c>
      <c r="AU56" s="77">
        <v>0.82333333333333514</v>
      </c>
      <c r="AV56" s="78">
        <v>97</v>
      </c>
      <c r="AW56" s="79">
        <v>0.64666666666666439</v>
      </c>
      <c r="BG56" s="101" t="s">
        <v>82</v>
      </c>
      <c r="BH56" s="88">
        <v>5014088</v>
      </c>
      <c r="BI56" s="38">
        <v>456274</v>
      </c>
      <c r="BJ56" s="89">
        <v>42001</v>
      </c>
    </row>
    <row r="57" spans="1:62" x14ac:dyDescent="0.25">
      <c r="A57" s="65" t="s">
        <v>273</v>
      </c>
      <c r="B57" s="65" t="str">
        <f t="shared" si="0"/>
        <v>DIWA2</v>
      </c>
      <c r="C57" s="117">
        <f t="shared" si="1"/>
        <v>40067</v>
      </c>
      <c r="D57" s="116" t="str">
        <f t="shared" si="2"/>
        <v>SIN</v>
      </c>
      <c r="E57" s="65" t="s">
        <v>26</v>
      </c>
      <c r="F57" s="124" t="s">
        <v>35</v>
      </c>
      <c r="G57" s="117">
        <v>41981</v>
      </c>
      <c r="H57" s="65">
        <v>868568</v>
      </c>
      <c r="I57" s="65">
        <v>93927</v>
      </c>
      <c r="J57" s="65">
        <v>0</v>
      </c>
      <c r="K57" s="120">
        <v>3</v>
      </c>
      <c r="L57" s="65"/>
      <c r="M57" s="120">
        <v>4</v>
      </c>
      <c r="N57" s="65">
        <v>6.3</v>
      </c>
      <c r="O57" s="65">
        <v>30.6</v>
      </c>
      <c r="P57" s="65">
        <v>1.48</v>
      </c>
      <c r="Q57" s="65">
        <v>0.02</v>
      </c>
      <c r="R57" s="65"/>
      <c r="S57" s="120">
        <v>26</v>
      </c>
      <c r="T57" s="120">
        <v>49</v>
      </c>
      <c r="U57" s="120">
        <v>5</v>
      </c>
      <c r="V57" s="120">
        <v>0</v>
      </c>
      <c r="W57" s="120">
        <v>9</v>
      </c>
      <c r="X57" s="120">
        <v>3</v>
      </c>
      <c r="Y57" s="120">
        <v>0</v>
      </c>
      <c r="Z57" s="120">
        <v>1</v>
      </c>
      <c r="AA57" s="120">
        <v>0</v>
      </c>
      <c r="AB57" s="120">
        <v>42</v>
      </c>
      <c r="AC57" s="120">
        <v>9</v>
      </c>
      <c r="AD57" s="120">
        <v>1</v>
      </c>
      <c r="AE57" s="118">
        <f t="shared" si="3"/>
        <v>26</v>
      </c>
      <c r="AF57" s="119">
        <f t="shared" si="18"/>
        <v>8.6666666666670472E-2</v>
      </c>
      <c r="AG57" s="118">
        <f t="shared" si="5"/>
        <v>49</v>
      </c>
      <c r="AH57" s="119">
        <f t="shared" si="6"/>
        <v>0.32666666666666383</v>
      </c>
      <c r="AI57" s="118">
        <f t="shared" si="7"/>
        <v>9</v>
      </c>
      <c r="AJ57" s="119">
        <f t="shared" si="8"/>
        <v>0.19999999999999954</v>
      </c>
      <c r="AK57" s="118">
        <f t="shared" si="9"/>
        <v>3</v>
      </c>
      <c r="AL57" s="119">
        <f t="shared" si="10"/>
        <v>0.1000000000000002</v>
      </c>
      <c r="AM57" s="118">
        <f t="shared" si="11"/>
        <v>5</v>
      </c>
      <c r="AN57" s="119">
        <f t="shared" si="12"/>
        <v>0.33333333333333348</v>
      </c>
      <c r="AO57" s="118">
        <f t="shared" si="13"/>
        <v>0</v>
      </c>
      <c r="AP57" s="119">
        <f t="shared" si="14"/>
        <v>1.3877787807814457E-16</v>
      </c>
      <c r="AQ57" s="122">
        <f t="shared" si="15"/>
        <v>0</v>
      </c>
      <c r="AR57" s="131">
        <f t="shared" si="16"/>
        <v>3</v>
      </c>
      <c r="AS57" s="65"/>
      <c r="AT57" s="66">
        <v>246</v>
      </c>
      <c r="AU57" s="77">
        <v>0.82000000000000184</v>
      </c>
      <c r="AV57" s="78">
        <v>96</v>
      </c>
      <c r="AW57" s="79">
        <v>0.63999999999999768</v>
      </c>
      <c r="BG57" s="100" t="s">
        <v>83</v>
      </c>
      <c r="BH57" s="88">
        <v>5014089</v>
      </c>
      <c r="BI57" s="38">
        <v>467340</v>
      </c>
      <c r="BJ57" s="89">
        <v>40723</v>
      </c>
    </row>
    <row r="58" spans="1:62" x14ac:dyDescent="0.25">
      <c r="A58" s="65" t="s">
        <v>272</v>
      </c>
      <c r="B58" s="65" t="str">
        <f t="shared" si="0"/>
        <v>DIWA2</v>
      </c>
      <c r="C58" s="117">
        <f t="shared" si="1"/>
        <v>40067</v>
      </c>
      <c r="D58" s="116" t="str">
        <f t="shared" si="2"/>
        <v>SIN</v>
      </c>
      <c r="E58" s="65" t="s">
        <v>26</v>
      </c>
      <c r="F58" s="124" t="s">
        <v>35</v>
      </c>
      <c r="G58" s="117">
        <v>41867</v>
      </c>
      <c r="H58" s="65">
        <v>819732</v>
      </c>
      <c r="I58" s="65">
        <v>55178</v>
      </c>
      <c r="J58" s="65">
        <v>0</v>
      </c>
      <c r="K58" s="65">
        <v>5</v>
      </c>
      <c r="L58" s="65"/>
      <c r="M58" s="65">
        <v>13</v>
      </c>
      <c r="N58" s="127">
        <v>6.3</v>
      </c>
      <c r="O58" s="65">
        <v>31.8</v>
      </c>
      <c r="P58" s="65">
        <v>1.06</v>
      </c>
      <c r="Q58" s="65">
        <v>0.05</v>
      </c>
      <c r="R58" s="65"/>
      <c r="S58" s="65">
        <v>58</v>
      </c>
      <c r="T58" s="65">
        <v>74</v>
      </c>
      <c r="U58" s="65">
        <v>12</v>
      </c>
      <c r="V58" s="65">
        <v>0</v>
      </c>
      <c r="W58" s="65">
        <v>10</v>
      </c>
      <c r="X58" s="65">
        <v>6</v>
      </c>
      <c r="Y58" s="65">
        <v>0</v>
      </c>
      <c r="Z58" s="65">
        <v>1</v>
      </c>
      <c r="AA58" s="65">
        <v>0</v>
      </c>
      <c r="AB58" s="65">
        <v>77</v>
      </c>
      <c r="AC58" s="65">
        <v>20</v>
      </c>
      <c r="AD58" s="65">
        <v>3</v>
      </c>
      <c r="AE58" s="118">
        <f t="shared" si="3"/>
        <v>58</v>
      </c>
      <c r="AF58" s="119">
        <f t="shared" si="18"/>
        <v>0.19333333333333694</v>
      </c>
      <c r="AG58" s="118">
        <f t="shared" si="5"/>
        <v>74</v>
      </c>
      <c r="AH58" s="119">
        <f t="shared" si="6"/>
        <v>0.49333333333333018</v>
      </c>
      <c r="AI58" s="118">
        <f t="shared" si="7"/>
        <v>10</v>
      </c>
      <c r="AJ58" s="119">
        <f t="shared" si="8"/>
        <v>0.22222222222222177</v>
      </c>
      <c r="AK58" s="118">
        <f t="shared" si="9"/>
        <v>6</v>
      </c>
      <c r="AL58" s="119">
        <f t="shared" si="10"/>
        <v>0.20000000000000018</v>
      </c>
      <c r="AM58" s="118">
        <f t="shared" si="11"/>
        <v>12</v>
      </c>
      <c r="AN58" s="119">
        <f t="shared" si="12"/>
        <v>0.8</v>
      </c>
      <c r="AO58" s="118">
        <f t="shared" si="13"/>
        <v>0</v>
      </c>
      <c r="AP58" s="119">
        <f t="shared" si="14"/>
        <v>1.3877787807814457E-16</v>
      </c>
      <c r="AQ58" s="122">
        <f t="shared" si="15"/>
        <v>0</v>
      </c>
      <c r="AR58" s="131">
        <f t="shared" si="16"/>
        <v>4</v>
      </c>
      <c r="AS58" s="65"/>
      <c r="AT58" s="66">
        <v>245</v>
      </c>
      <c r="AU58" s="77">
        <v>0.81666666666666854</v>
      </c>
      <c r="AV58" s="78">
        <v>95</v>
      </c>
      <c r="AW58" s="79">
        <v>0.63333333333333097</v>
      </c>
      <c r="BG58" s="100" t="s">
        <v>84</v>
      </c>
      <c r="BH58" s="88">
        <v>5014095</v>
      </c>
      <c r="BI58" s="38">
        <v>477214</v>
      </c>
      <c r="BJ58" s="89">
        <v>40707</v>
      </c>
    </row>
    <row r="59" spans="1:62" x14ac:dyDescent="0.25">
      <c r="A59" s="65" t="s">
        <v>273</v>
      </c>
      <c r="B59" s="65" t="str">
        <f t="shared" si="0"/>
        <v>DIWA2</v>
      </c>
      <c r="C59" s="117">
        <f t="shared" si="1"/>
        <v>40067</v>
      </c>
      <c r="D59" s="116" t="str">
        <f t="shared" si="2"/>
        <v>SIN</v>
      </c>
      <c r="E59" s="65" t="s">
        <v>26</v>
      </c>
      <c r="F59" s="124" t="s">
        <v>35</v>
      </c>
      <c r="G59" s="117">
        <v>41606</v>
      </c>
      <c r="H59" s="65">
        <v>786784</v>
      </c>
      <c r="I59" s="65">
        <v>9496</v>
      </c>
      <c r="J59" s="120">
        <v>0</v>
      </c>
      <c r="K59" s="120">
        <v>6</v>
      </c>
      <c r="L59" s="120">
        <v>0</v>
      </c>
      <c r="M59" s="120">
        <v>0</v>
      </c>
      <c r="N59" s="120">
        <v>7.4</v>
      </c>
      <c r="O59" s="120">
        <v>37.5</v>
      </c>
      <c r="P59" s="120">
        <v>0.1</v>
      </c>
      <c r="Q59" s="120">
        <v>0.1</v>
      </c>
      <c r="R59" s="65" t="s">
        <v>244</v>
      </c>
      <c r="S59" s="120">
        <v>5</v>
      </c>
      <c r="T59" s="120">
        <v>51</v>
      </c>
      <c r="U59" s="120">
        <v>2</v>
      </c>
      <c r="V59" s="120">
        <v>0</v>
      </c>
      <c r="W59" s="120">
        <v>4</v>
      </c>
      <c r="X59" s="120">
        <v>5</v>
      </c>
      <c r="Y59" s="120">
        <v>0</v>
      </c>
      <c r="Z59" s="120">
        <v>0</v>
      </c>
      <c r="AA59" s="120">
        <v>0</v>
      </c>
      <c r="AB59" s="120">
        <v>33</v>
      </c>
      <c r="AC59" s="120">
        <v>4</v>
      </c>
      <c r="AD59" s="120">
        <v>0</v>
      </c>
      <c r="AE59" s="118">
        <f t="shared" si="3"/>
        <v>5</v>
      </c>
      <c r="AF59" s="119">
        <f t="shared" si="18"/>
        <v>1.6666666666670507E-2</v>
      </c>
      <c r="AG59" s="118">
        <f t="shared" si="5"/>
        <v>51</v>
      </c>
      <c r="AH59" s="119">
        <f t="shared" si="6"/>
        <v>0.33999999999999714</v>
      </c>
      <c r="AI59" s="118">
        <f t="shared" si="7"/>
        <v>4</v>
      </c>
      <c r="AJ59" s="119">
        <f t="shared" si="8"/>
        <v>8.8888888888888407E-2</v>
      </c>
      <c r="AK59" s="118">
        <f t="shared" si="9"/>
        <v>5</v>
      </c>
      <c r="AL59" s="119">
        <f t="shared" si="10"/>
        <v>0.16666666666666685</v>
      </c>
      <c r="AM59" s="118">
        <f t="shared" si="11"/>
        <v>2</v>
      </c>
      <c r="AN59" s="119">
        <f t="shared" si="12"/>
        <v>0.13333333333333353</v>
      </c>
      <c r="AO59" s="118">
        <f t="shared" si="13"/>
        <v>0</v>
      </c>
      <c r="AP59" s="119">
        <f t="shared" si="14"/>
        <v>1.3877787807814457E-16</v>
      </c>
      <c r="AQ59" s="122">
        <f t="shared" si="15"/>
        <v>0</v>
      </c>
      <c r="AR59" s="131">
        <f t="shared" si="16"/>
        <v>5</v>
      </c>
      <c r="AS59" s="65"/>
      <c r="AT59" s="66">
        <v>244</v>
      </c>
      <c r="AU59" s="77">
        <v>0.81333333333333524</v>
      </c>
      <c r="AV59" s="78">
        <v>94</v>
      </c>
      <c r="AW59" s="79">
        <v>0.62666666666666426</v>
      </c>
      <c r="BG59" s="102" t="s">
        <v>85</v>
      </c>
      <c r="BH59" s="92">
        <v>5014090</v>
      </c>
      <c r="BI59" s="42">
        <v>579523</v>
      </c>
      <c r="BJ59" s="89">
        <v>41158</v>
      </c>
    </row>
    <row r="60" spans="1:62" x14ac:dyDescent="0.25">
      <c r="A60" s="65" t="s">
        <v>273</v>
      </c>
      <c r="B60" s="65" t="str">
        <f t="shared" si="0"/>
        <v>DIWA2</v>
      </c>
      <c r="C60" s="117">
        <f t="shared" si="1"/>
        <v>40067</v>
      </c>
      <c r="D60" s="116" t="str">
        <f t="shared" si="2"/>
        <v>SIN</v>
      </c>
      <c r="E60" s="65" t="s">
        <v>26</v>
      </c>
      <c r="F60" s="124" t="s">
        <v>35</v>
      </c>
      <c r="G60" s="117">
        <v>41475</v>
      </c>
      <c r="H60" s="65">
        <v>760677</v>
      </c>
      <c r="I60" s="65">
        <v>120686</v>
      </c>
      <c r="J60" s="120">
        <v>0</v>
      </c>
      <c r="K60" s="120">
        <v>6</v>
      </c>
      <c r="L60" s="120">
        <v>-1</v>
      </c>
      <c r="M60" s="120">
        <v>5</v>
      </c>
      <c r="N60" s="120">
        <v>7.2</v>
      </c>
      <c r="O60" s="120">
        <v>38.4</v>
      </c>
      <c r="P60" s="120">
        <v>0.5</v>
      </c>
      <c r="Q60" s="120">
        <v>0.1</v>
      </c>
      <c r="R60" s="65" t="s">
        <v>244</v>
      </c>
      <c r="S60" s="120">
        <v>154</v>
      </c>
      <c r="T60" s="120">
        <v>113</v>
      </c>
      <c r="U60" s="120">
        <v>8</v>
      </c>
      <c r="V60" s="120">
        <v>0</v>
      </c>
      <c r="W60" s="120">
        <v>23</v>
      </c>
      <c r="X60" s="120">
        <v>11</v>
      </c>
      <c r="Y60" s="120">
        <v>1</v>
      </c>
      <c r="Z60" s="120">
        <v>1</v>
      </c>
      <c r="AA60" s="120">
        <v>-1</v>
      </c>
      <c r="AB60" s="120">
        <v>44</v>
      </c>
      <c r="AC60" s="120">
        <v>15</v>
      </c>
      <c r="AD60" s="120">
        <v>2</v>
      </c>
      <c r="AE60" s="118">
        <f t="shared" si="3"/>
        <v>154</v>
      </c>
      <c r="AF60" s="119">
        <f t="shared" si="18"/>
        <v>0.5133333333333383</v>
      </c>
      <c r="AG60" s="118">
        <f t="shared" si="5"/>
        <v>113</v>
      </c>
      <c r="AH60" s="119">
        <f t="shared" si="6"/>
        <v>0.75333333333333174</v>
      </c>
      <c r="AI60" s="118">
        <f t="shared" si="7"/>
        <v>23</v>
      </c>
      <c r="AJ60" s="119">
        <f t="shared" si="8"/>
        <v>0.51111111111111041</v>
      </c>
      <c r="AK60" s="118">
        <f t="shared" si="9"/>
        <v>11</v>
      </c>
      <c r="AL60" s="119">
        <f t="shared" si="10"/>
        <v>0.36666666666666681</v>
      </c>
      <c r="AM60" s="118">
        <f t="shared" si="11"/>
        <v>8</v>
      </c>
      <c r="AN60" s="119">
        <f t="shared" si="12"/>
        <v>0.53333333333333344</v>
      </c>
      <c r="AO60" s="118">
        <f t="shared" si="13"/>
        <v>0</v>
      </c>
      <c r="AP60" s="119">
        <f t="shared" si="14"/>
        <v>1.3877787807814457E-16</v>
      </c>
      <c r="AQ60" s="122">
        <f t="shared" si="15"/>
        <v>0</v>
      </c>
      <c r="AR60" s="131">
        <f t="shared" si="16"/>
        <v>6</v>
      </c>
      <c r="AS60" s="65"/>
      <c r="AT60" s="66">
        <v>243</v>
      </c>
      <c r="AU60" s="77">
        <v>0.81</v>
      </c>
      <c r="AV60" s="78">
        <v>93</v>
      </c>
      <c r="AW60" s="79">
        <v>0.62</v>
      </c>
      <c r="BG60" s="102" t="s">
        <v>86</v>
      </c>
      <c r="BH60" s="92">
        <v>5014097</v>
      </c>
      <c r="BI60" s="50">
        <v>467415</v>
      </c>
      <c r="BJ60" s="89">
        <v>40667</v>
      </c>
    </row>
    <row r="61" spans="1:62" x14ac:dyDescent="0.25">
      <c r="A61" s="65" t="s">
        <v>273</v>
      </c>
      <c r="B61" s="65" t="str">
        <f t="shared" si="0"/>
        <v>DIWA2</v>
      </c>
      <c r="C61" s="117">
        <f t="shared" si="1"/>
        <v>40067</v>
      </c>
      <c r="D61" s="116" t="str">
        <f t="shared" si="2"/>
        <v>SIN</v>
      </c>
      <c r="E61" s="65" t="s">
        <v>26</v>
      </c>
      <c r="F61" s="124" t="s">
        <v>35</v>
      </c>
      <c r="G61" s="117">
        <v>41419</v>
      </c>
      <c r="H61" s="65">
        <v>750615</v>
      </c>
      <c r="I61" s="65">
        <v>110624</v>
      </c>
      <c r="J61" s="120">
        <v>0</v>
      </c>
      <c r="K61" s="120">
        <v>31.6</v>
      </c>
      <c r="L61" s="120">
        <v>0</v>
      </c>
      <c r="M61" s="120">
        <v>7.6</v>
      </c>
      <c r="N61" s="120">
        <v>6.7</v>
      </c>
      <c r="O61" s="120">
        <v>37.5</v>
      </c>
      <c r="P61" s="120"/>
      <c r="Q61" s="120">
        <v>-1</v>
      </c>
      <c r="R61" s="65" t="s">
        <v>29</v>
      </c>
      <c r="S61" s="120">
        <v>127.2</v>
      </c>
      <c r="T61" s="120">
        <v>87.2</v>
      </c>
      <c r="U61" s="120">
        <v>6.7</v>
      </c>
      <c r="V61" s="120">
        <v>5.0999999999999996</v>
      </c>
      <c r="W61" s="120">
        <v>18.600000000000001</v>
      </c>
      <c r="X61" s="120">
        <v>13.2</v>
      </c>
      <c r="Y61" s="120">
        <v>1.1000000000000001</v>
      </c>
      <c r="Z61" s="120">
        <v>0</v>
      </c>
      <c r="AA61" s="120">
        <v>0</v>
      </c>
      <c r="AB61" s="120">
        <v>100.2</v>
      </c>
      <c r="AC61" s="120">
        <v>29.6</v>
      </c>
      <c r="AD61" s="120">
        <v>18.5</v>
      </c>
      <c r="AE61" s="118">
        <f t="shared" si="3"/>
        <v>127</v>
      </c>
      <c r="AF61" s="119">
        <f t="shared" si="18"/>
        <v>0.42333333333333795</v>
      </c>
      <c r="AG61" s="118">
        <f t="shared" si="5"/>
        <v>87</v>
      </c>
      <c r="AH61" s="119">
        <f t="shared" si="6"/>
        <v>0.5799999999999973</v>
      </c>
      <c r="AI61" s="118">
        <f t="shared" si="7"/>
        <v>19</v>
      </c>
      <c r="AJ61" s="119">
        <f t="shared" si="8"/>
        <v>0.42222222222222161</v>
      </c>
      <c r="AK61" s="118">
        <f t="shared" si="9"/>
        <v>13</v>
      </c>
      <c r="AL61" s="119">
        <f t="shared" si="10"/>
        <v>0.43333333333333346</v>
      </c>
      <c r="AM61" s="118">
        <f t="shared" si="11"/>
        <v>7</v>
      </c>
      <c r="AN61" s="119">
        <f t="shared" si="12"/>
        <v>0.46666666666666679</v>
      </c>
      <c r="AO61" s="118">
        <f t="shared" si="13"/>
        <v>5</v>
      </c>
      <c r="AP61" s="119">
        <f t="shared" si="14"/>
        <v>0.50000000000000011</v>
      </c>
      <c r="AQ61" s="122">
        <f t="shared" si="15"/>
        <v>0</v>
      </c>
      <c r="AR61" s="131">
        <f t="shared" si="16"/>
        <v>7</v>
      </c>
      <c r="AS61" s="65"/>
      <c r="AT61" s="66">
        <v>242</v>
      </c>
      <c r="AU61" s="77">
        <v>0.80666666666666864</v>
      </c>
      <c r="AV61" s="78">
        <v>92</v>
      </c>
      <c r="AW61" s="79">
        <v>0.61333333333333084</v>
      </c>
      <c r="BG61" s="100" t="s">
        <v>87</v>
      </c>
      <c r="BH61" s="88">
        <v>5014087</v>
      </c>
      <c r="BI61" s="38">
        <v>458764</v>
      </c>
      <c r="BJ61" s="89">
        <v>40576</v>
      </c>
    </row>
    <row r="62" spans="1:62" x14ac:dyDescent="0.25">
      <c r="A62" s="65" t="s">
        <v>273</v>
      </c>
      <c r="B62" s="65" t="str">
        <f t="shared" si="0"/>
        <v>DIWA2</v>
      </c>
      <c r="C62" s="117">
        <f t="shared" si="1"/>
        <v>40067</v>
      </c>
      <c r="D62" s="116" t="str">
        <f t="shared" si="2"/>
        <v>SIN</v>
      </c>
      <c r="E62" s="65" t="s">
        <v>26</v>
      </c>
      <c r="F62" s="124" t="s">
        <v>35</v>
      </c>
      <c r="G62" s="117">
        <v>41264</v>
      </c>
      <c r="H62" s="65">
        <v>718316</v>
      </c>
      <c r="I62" s="65">
        <v>78325</v>
      </c>
      <c r="J62" s="65">
        <v>0</v>
      </c>
      <c r="K62" s="65">
        <v>0</v>
      </c>
      <c r="L62" s="65">
        <v>0</v>
      </c>
      <c r="M62" s="65">
        <v>4.9000000000000004</v>
      </c>
      <c r="N62" s="65">
        <v>7</v>
      </c>
      <c r="O62" s="65">
        <v>36.9</v>
      </c>
      <c r="P62" s="65"/>
      <c r="Q62" s="65">
        <v>-1</v>
      </c>
      <c r="R62" s="65" t="s">
        <v>29</v>
      </c>
      <c r="S62" s="65">
        <v>62.9</v>
      </c>
      <c r="T62" s="65">
        <v>1</v>
      </c>
      <c r="U62" s="65">
        <v>3.7</v>
      </c>
      <c r="V62" s="65">
        <v>3.6</v>
      </c>
      <c r="W62" s="65">
        <v>0.9</v>
      </c>
      <c r="X62" s="65">
        <v>16.100000000000001</v>
      </c>
      <c r="Y62" s="65">
        <v>0.5</v>
      </c>
      <c r="Z62" s="65">
        <v>0.4</v>
      </c>
      <c r="AA62" s="65">
        <v>0</v>
      </c>
      <c r="AB62" s="65">
        <v>232.7</v>
      </c>
      <c r="AC62" s="65">
        <v>28.9</v>
      </c>
      <c r="AD62" s="65">
        <v>2</v>
      </c>
      <c r="AE62" s="118">
        <f t="shared" si="3"/>
        <v>63</v>
      </c>
      <c r="AF62" s="119">
        <f t="shared" si="18"/>
        <v>0.21000000000000357</v>
      </c>
      <c r="AG62" s="118">
        <f t="shared" si="5"/>
        <v>1</v>
      </c>
      <c r="AH62" s="119">
        <f t="shared" si="6"/>
        <v>6.6666666666641847E-3</v>
      </c>
      <c r="AI62" s="118">
        <f t="shared" si="7"/>
        <v>1</v>
      </c>
      <c r="AJ62" s="119">
        <f t="shared" si="8"/>
        <v>2.222222222222173E-2</v>
      </c>
      <c r="AK62" s="118">
        <f t="shared" si="9"/>
        <v>16</v>
      </c>
      <c r="AL62" s="119">
        <f t="shared" si="10"/>
        <v>0.53333333333333344</v>
      </c>
      <c r="AM62" s="118">
        <f t="shared" si="11"/>
        <v>4</v>
      </c>
      <c r="AN62" s="119">
        <f t="shared" si="12"/>
        <v>0.26666666666666683</v>
      </c>
      <c r="AO62" s="118">
        <f t="shared" si="13"/>
        <v>4</v>
      </c>
      <c r="AP62" s="119">
        <f t="shared" si="14"/>
        <v>0.40000000000000013</v>
      </c>
      <c r="AQ62" s="122">
        <f t="shared" si="15"/>
        <v>0</v>
      </c>
      <c r="AR62" s="131">
        <f t="shared" si="16"/>
        <v>8</v>
      </c>
      <c r="AS62" s="65"/>
      <c r="AT62" s="66">
        <v>241</v>
      </c>
      <c r="AU62" s="77">
        <v>0.80333333333333534</v>
      </c>
      <c r="AV62" s="78">
        <v>91</v>
      </c>
      <c r="AW62" s="79">
        <v>0.60666666666666413</v>
      </c>
      <c r="BG62" s="100" t="s">
        <v>88</v>
      </c>
      <c r="BH62" s="88">
        <v>5014084</v>
      </c>
      <c r="BI62" s="38">
        <v>470989</v>
      </c>
      <c r="BJ62" s="89">
        <v>40688</v>
      </c>
    </row>
    <row r="63" spans="1:62" x14ac:dyDescent="0.25">
      <c r="A63" s="65" t="s">
        <v>273</v>
      </c>
      <c r="B63" s="65" t="str">
        <f t="shared" si="0"/>
        <v>DIWA2</v>
      </c>
      <c r="C63" s="117">
        <f t="shared" si="1"/>
        <v>40067</v>
      </c>
      <c r="D63" s="116" t="str">
        <f t="shared" si="2"/>
        <v>SIN</v>
      </c>
      <c r="E63" s="65" t="s">
        <v>26</v>
      </c>
      <c r="F63" s="124" t="s">
        <v>35</v>
      </c>
      <c r="G63" s="117">
        <v>41187</v>
      </c>
      <c r="H63" s="65">
        <v>699172</v>
      </c>
      <c r="I63" s="65">
        <v>59181</v>
      </c>
      <c r="J63" s="65">
        <v>0</v>
      </c>
      <c r="K63" s="65">
        <v>0</v>
      </c>
      <c r="L63" s="65">
        <v>0</v>
      </c>
      <c r="M63" s="65">
        <v>2.8</v>
      </c>
      <c r="N63" s="65">
        <v>6.6</v>
      </c>
      <c r="O63" s="65">
        <v>38.1</v>
      </c>
      <c r="P63" s="65"/>
      <c r="Q63" s="65">
        <v>-1</v>
      </c>
      <c r="R63" s="65" t="s">
        <v>29</v>
      </c>
      <c r="S63" s="65">
        <v>76.400000000000006</v>
      </c>
      <c r="T63" s="65">
        <v>38</v>
      </c>
      <c r="U63" s="65">
        <v>7.1</v>
      </c>
      <c r="V63" s="65">
        <v>3.3</v>
      </c>
      <c r="W63" s="65">
        <v>6.7</v>
      </c>
      <c r="X63" s="65">
        <v>20</v>
      </c>
      <c r="Y63" s="65">
        <v>1.6</v>
      </c>
      <c r="Z63" s="65">
        <v>2.5</v>
      </c>
      <c r="AA63" s="65">
        <v>0</v>
      </c>
      <c r="AB63" s="65">
        <v>188.3</v>
      </c>
      <c r="AC63" s="65">
        <v>35.200000000000003</v>
      </c>
      <c r="AD63" s="65">
        <v>21.2</v>
      </c>
      <c r="AE63" s="118">
        <f t="shared" si="3"/>
        <v>76</v>
      </c>
      <c r="AF63" s="119">
        <f t="shared" si="18"/>
        <v>0.25333333333333685</v>
      </c>
      <c r="AG63" s="118">
        <f t="shared" si="5"/>
        <v>38</v>
      </c>
      <c r="AH63" s="119">
        <f t="shared" si="6"/>
        <v>0.25333333333333063</v>
      </c>
      <c r="AI63" s="118">
        <f t="shared" si="7"/>
        <v>7</v>
      </c>
      <c r="AJ63" s="119">
        <f t="shared" si="8"/>
        <v>0.15555555555555509</v>
      </c>
      <c r="AK63" s="118">
        <f t="shared" si="9"/>
        <v>20</v>
      </c>
      <c r="AL63" s="119">
        <f t="shared" si="10"/>
        <v>0.66666666666666674</v>
      </c>
      <c r="AM63" s="118">
        <f t="shared" si="11"/>
        <v>7</v>
      </c>
      <c r="AN63" s="119">
        <f t="shared" si="12"/>
        <v>0.46666666666666679</v>
      </c>
      <c r="AO63" s="118">
        <f t="shared" si="13"/>
        <v>3</v>
      </c>
      <c r="AP63" s="119">
        <f t="shared" si="14"/>
        <v>0.30000000000000016</v>
      </c>
      <c r="AQ63" s="122">
        <f t="shared" si="15"/>
        <v>0</v>
      </c>
      <c r="AR63" s="131">
        <f t="shared" si="16"/>
        <v>9</v>
      </c>
      <c r="AS63" s="65"/>
      <c r="AT63" s="66">
        <v>240</v>
      </c>
      <c r="AU63" s="77">
        <v>0.80000000000000204</v>
      </c>
      <c r="AV63" s="78">
        <v>90</v>
      </c>
      <c r="AW63" s="79">
        <v>0.59999999999999742</v>
      </c>
      <c r="BG63" s="100" t="s">
        <v>89</v>
      </c>
      <c r="BH63" s="88">
        <v>5014082</v>
      </c>
      <c r="BI63" s="43">
        <v>461667</v>
      </c>
      <c r="BJ63" s="89">
        <v>40560</v>
      </c>
    </row>
    <row r="64" spans="1:62" x14ac:dyDescent="0.25">
      <c r="A64" s="65" t="s">
        <v>272</v>
      </c>
      <c r="B64" s="65" t="str">
        <f t="shared" si="0"/>
        <v>DIWA2</v>
      </c>
      <c r="C64" s="117">
        <f t="shared" si="1"/>
        <v>40846</v>
      </c>
      <c r="D64" s="65" t="str">
        <f t="shared" si="2"/>
        <v>SIN</v>
      </c>
      <c r="E64" s="65" t="s">
        <v>26</v>
      </c>
      <c r="F64" s="124" t="s">
        <v>36</v>
      </c>
      <c r="G64" s="117">
        <v>42380</v>
      </c>
      <c r="H64" s="65">
        <v>947833</v>
      </c>
      <c r="I64" s="65">
        <v>72450</v>
      </c>
      <c r="J64" s="65">
        <v>0</v>
      </c>
      <c r="K64" s="65">
        <v>5</v>
      </c>
      <c r="L64" s="65"/>
      <c r="M64" s="65">
        <v>3</v>
      </c>
      <c r="N64" s="65">
        <v>5.8</v>
      </c>
      <c r="O64" s="65"/>
      <c r="P64" s="65"/>
      <c r="Q64" s="65">
        <v>0.96</v>
      </c>
      <c r="R64" s="65"/>
      <c r="S64" s="65">
        <v>121</v>
      </c>
      <c r="T64" s="65">
        <v>93</v>
      </c>
      <c r="U64" s="65">
        <v>9</v>
      </c>
      <c r="V64" s="65">
        <v>0</v>
      </c>
      <c r="W64" s="65">
        <v>10</v>
      </c>
      <c r="X64" s="65">
        <v>13</v>
      </c>
      <c r="Y64" s="65">
        <v>0</v>
      </c>
      <c r="Z64" s="65">
        <v>1</v>
      </c>
      <c r="AA64" s="65">
        <v>0</v>
      </c>
      <c r="AB64" s="65">
        <v>45</v>
      </c>
      <c r="AC64" s="65">
        <v>10</v>
      </c>
      <c r="AD64" s="65">
        <v>0</v>
      </c>
      <c r="AE64" s="118">
        <f t="shared" si="3"/>
        <v>121</v>
      </c>
      <c r="AF64" s="119">
        <f t="shared" si="18"/>
        <v>0.40333333333333782</v>
      </c>
      <c r="AG64" s="118">
        <f t="shared" si="5"/>
        <v>93</v>
      </c>
      <c r="AH64" s="119">
        <f t="shared" si="6"/>
        <v>0.62</v>
      </c>
      <c r="AI64" s="118">
        <f t="shared" si="7"/>
        <v>10</v>
      </c>
      <c r="AJ64" s="119">
        <f t="shared" si="8"/>
        <v>0.22222222222222177</v>
      </c>
      <c r="AK64" s="118">
        <f t="shared" si="9"/>
        <v>13</v>
      </c>
      <c r="AL64" s="119">
        <f t="shared" si="10"/>
        <v>0.43333333333333346</v>
      </c>
      <c r="AM64" s="118">
        <f t="shared" si="11"/>
        <v>9</v>
      </c>
      <c r="AN64" s="119">
        <f t="shared" si="12"/>
        <v>0.60000000000000009</v>
      </c>
      <c r="AO64" s="118">
        <f t="shared" si="13"/>
        <v>0</v>
      </c>
      <c r="AP64" s="119">
        <f t="shared" si="14"/>
        <v>1.3877787807814457E-16</v>
      </c>
      <c r="AQ64" s="122">
        <f t="shared" si="15"/>
        <v>1</v>
      </c>
      <c r="AR64" s="131">
        <f t="shared" si="16"/>
        <v>1</v>
      </c>
      <c r="AS64" s="65"/>
      <c r="AT64" s="66">
        <v>239</v>
      </c>
      <c r="AU64" s="77">
        <v>0.79666666666666874</v>
      </c>
      <c r="AV64" s="78">
        <v>89</v>
      </c>
      <c r="AW64" s="79">
        <v>0.59333333333333071</v>
      </c>
      <c r="BG64" s="100" t="s">
        <v>90</v>
      </c>
      <c r="BH64" s="88">
        <v>5014094</v>
      </c>
      <c r="BI64" s="43">
        <v>458806</v>
      </c>
      <c r="BJ64" s="89">
        <v>40618</v>
      </c>
    </row>
    <row r="65" spans="1:63" x14ac:dyDescent="0.25">
      <c r="A65" s="65" t="s">
        <v>273</v>
      </c>
      <c r="B65" s="65" t="str">
        <f t="shared" si="0"/>
        <v>DIWA2</v>
      </c>
      <c r="C65" s="117">
        <f t="shared" si="1"/>
        <v>40846</v>
      </c>
      <c r="D65" s="116" t="str">
        <f t="shared" si="2"/>
        <v>SIN</v>
      </c>
      <c r="E65" s="65" t="s">
        <v>26</v>
      </c>
      <c r="F65" s="124" t="s">
        <v>36</v>
      </c>
      <c r="G65" s="117">
        <v>42052</v>
      </c>
      <c r="H65" s="65">
        <v>884498</v>
      </c>
      <c r="I65" s="65">
        <v>8597</v>
      </c>
      <c r="J65" s="65">
        <v>0</v>
      </c>
      <c r="K65" s="65">
        <v>1</v>
      </c>
      <c r="L65" s="65"/>
      <c r="M65" s="65">
        <v>2</v>
      </c>
      <c r="N65" s="65">
        <v>6.5380000000000003</v>
      </c>
      <c r="O65" s="65">
        <v>30.02</v>
      </c>
      <c r="P65" s="65">
        <v>1.03</v>
      </c>
      <c r="Q65" s="65">
        <v>0.2</v>
      </c>
      <c r="R65" s="65"/>
      <c r="S65" s="65">
        <v>8</v>
      </c>
      <c r="T65" s="65">
        <v>9</v>
      </c>
      <c r="U65" s="65">
        <v>1</v>
      </c>
      <c r="V65" s="65">
        <v>0</v>
      </c>
      <c r="W65" s="65">
        <v>2</v>
      </c>
      <c r="X65" s="65">
        <v>2</v>
      </c>
      <c r="Y65" s="65">
        <v>0</v>
      </c>
      <c r="Z65" s="65"/>
      <c r="AA65" s="65">
        <v>0</v>
      </c>
      <c r="AB65" s="65">
        <v>29</v>
      </c>
      <c r="AC65" s="65">
        <v>0</v>
      </c>
      <c r="AD65" s="65">
        <v>0</v>
      </c>
      <c r="AE65" s="118">
        <f t="shared" si="3"/>
        <v>8</v>
      </c>
      <c r="AF65" s="119">
        <f t="shared" si="18"/>
        <v>2.6666666666670509E-2</v>
      </c>
      <c r="AG65" s="118">
        <f t="shared" si="5"/>
        <v>9</v>
      </c>
      <c r="AH65" s="119">
        <f t="shared" si="6"/>
        <v>5.9999999999997528E-2</v>
      </c>
      <c r="AI65" s="118">
        <f t="shared" si="7"/>
        <v>2</v>
      </c>
      <c r="AJ65" s="119">
        <f t="shared" si="8"/>
        <v>4.4444444444443953E-2</v>
      </c>
      <c r="AK65" s="118">
        <f t="shared" si="9"/>
        <v>2</v>
      </c>
      <c r="AL65" s="119">
        <f t="shared" si="10"/>
        <v>6.6666666666666874E-2</v>
      </c>
      <c r="AM65" s="118">
        <f t="shared" si="11"/>
        <v>1</v>
      </c>
      <c r="AN65" s="119">
        <f t="shared" si="12"/>
        <v>6.666666666666686E-2</v>
      </c>
      <c r="AO65" s="118">
        <f t="shared" si="13"/>
        <v>0</v>
      </c>
      <c r="AP65" s="119">
        <f t="shared" si="14"/>
        <v>1.3877787807814457E-16</v>
      </c>
      <c r="AQ65" s="122">
        <f t="shared" si="15"/>
        <v>0</v>
      </c>
      <c r="AR65" s="131">
        <f t="shared" si="16"/>
        <v>2</v>
      </c>
      <c r="AS65" s="65"/>
      <c r="AT65" s="66">
        <v>238</v>
      </c>
      <c r="AU65" s="77">
        <v>0.79333333333333544</v>
      </c>
      <c r="AV65" s="78">
        <v>88</v>
      </c>
      <c r="AW65" s="79">
        <v>0.58666666666666401</v>
      </c>
      <c r="BG65" s="100" t="s">
        <v>91</v>
      </c>
      <c r="BH65" s="88">
        <v>5014096</v>
      </c>
      <c r="BI65" s="43">
        <v>470134</v>
      </c>
      <c r="BJ65" s="89">
        <v>40681</v>
      </c>
    </row>
    <row r="66" spans="1:63" x14ac:dyDescent="0.25">
      <c r="A66" s="65" t="s">
        <v>273</v>
      </c>
      <c r="B66" s="65" t="str">
        <f t="shared" ref="B66:B129" si="19">IF(F66&lt;="K030","DIWA2",IF(F66&lt;="K152","DIWA3",IF(F66&lt;="K171","DIWA5","")))</f>
        <v>DIWA2</v>
      </c>
      <c r="C66" s="117">
        <f t="shared" ref="C66:C129" si="20">VLOOKUP(F66,$BG$3:$BJ$230,4,0)</f>
        <v>40846</v>
      </c>
      <c r="D66" s="116" t="str">
        <f t="shared" ref="D66:D129" si="21">IF(C66&gt;G66,"CON","SIN")</f>
        <v>SIN</v>
      </c>
      <c r="E66" s="65" t="s">
        <v>26</v>
      </c>
      <c r="F66" s="124" t="s">
        <v>36</v>
      </c>
      <c r="G66" s="117">
        <v>41982</v>
      </c>
      <c r="H66" s="65">
        <v>868868</v>
      </c>
      <c r="I66" s="65">
        <v>102964</v>
      </c>
      <c r="J66" s="65">
        <v>0</v>
      </c>
      <c r="K66" s="120">
        <v>3</v>
      </c>
      <c r="L66" s="65"/>
      <c r="M66" s="120">
        <v>2</v>
      </c>
      <c r="N66" s="65">
        <v>7</v>
      </c>
      <c r="O66" s="65">
        <v>34.4</v>
      </c>
      <c r="P66" s="65">
        <v>1.45</v>
      </c>
      <c r="Q66" s="65">
        <v>0.03</v>
      </c>
      <c r="R66" s="65"/>
      <c r="S66" s="120">
        <v>69</v>
      </c>
      <c r="T66" s="120">
        <v>51</v>
      </c>
      <c r="U66" s="120">
        <v>3</v>
      </c>
      <c r="V66" s="120">
        <v>0</v>
      </c>
      <c r="W66" s="120">
        <v>8</v>
      </c>
      <c r="X66" s="120">
        <v>7</v>
      </c>
      <c r="Y66" s="120">
        <v>0</v>
      </c>
      <c r="Z66" s="120">
        <v>0</v>
      </c>
      <c r="AA66" s="120">
        <v>0</v>
      </c>
      <c r="AB66" s="120">
        <v>32</v>
      </c>
      <c r="AC66" s="120">
        <v>6</v>
      </c>
      <c r="AD66" s="120">
        <v>1</v>
      </c>
      <c r="AE66" s="118">
        <f t="shared" ref="AE66:AE129" si="22">+ROUND(S66,0)</f>
        <v>69</v>
      </c>
      <c r="AF66" s="119">
        <f t="shared" si="18"/>
        <v>0.23000000000000353</v>
      </c>
      <c r="AG66" s="118">
        <f t="shared" ref="AG66:AG129" si="23">+ROUND(T66,0)</f>
        <v>51</v>
      </c>
      <c r="AH66" s="119">
        <f t="shared" ref="AH66:AH129" si="24">IF(AG66&gt;=150,1,VLOOKUP(AG66,$AV$3:$AW$228,2,0))</f>
        <v>0.33999999999999714</v>
      </c>
      <c r="AI66" s="118">
        <f t="shared" ref="AI66:AI129" si="25">+ROUND(W66,0)</f>
        <v>8</v>
      </c>
      <c r="AJ66" s="119">
        <f t="shared" ref="AJ66:AJ129" si="26">IF(AI66&gt;=45,1,VLOOKUP(AI66,$AX$3:$AY$226,2,0))</f>
        <v>0.17777777777777731</v>
      </c>
      <c r="AK66" s="118">
        <f t="shared" ref="AK66:AK129" si="27">+ROUND(X66,0)</f>
        <v>7</v>
      </c>
      <c r="AL66" s="119">
        <f t="shared" ref="AL66:AL129" si="28">IF(AK66&gt;=30,1,VLOOKUP(AK66,$AZ$3:$BA$226,2,0))</f>
        <v>0.2333333333333335</v>
      </c>
      <c r="AM66" s="118">
        <f t="shared" ref="AM66:AM129" si="29">+ROUND(U66,0)</f>
        <v>3</v>
      </c>
      <c r="AN66" s="119">
        <f t="shared" ref="AN66:AN129" si="30">IF(AM66&gt;=15,1,VLOOKUP(AM66,$BB$3:$BC$226,2,0))</f>
        <v>0.20000000000000018</v>
      </c>
      <c r="AO66" s="118">
        <f t="shared" ref="AO66:AO129" si="31">ROUND(V66,0)</f>
        <v>0</v>
      </c>
      <c r="AP66" s="119">
        <f t="shared" ref="AP66:AP129" si="32">IF(AO66&gt;=10,1,VLOOKUP(AO66,$BD$3:$BE$226,2,0))</f>
        <v>1.3877787807814457E-16</v>
      </c>
      <c r="AQ66" s="122">
        <f t="shared" ref="AQ66:AQ129" si="33">IF(F66=F65,0,1)</f>
        <v>0</v>
      </c>
      <c r="AR66" s="131">
        <f t="shared" si="16"/>
        <v>3</v>
      </c>
      <c r="AS66" s="65"/>
      <c r="AT66" s="66">
        <v>237</v>
      </c>
      <c r="AU66" s="77">
        <v>0.79000000000000214</v>
      </c>
      <c r="AV66" s="78">
        <v>87</v>
      </c>
      <c r="AW66" s="79">
        <v>0.5799999999999973</v>
      </c>
      <c r="BG66" s="100" t="s">
        <v>92</v>
      </c>
      <c r="BH66" s="103">
        <v>5014092</v>
      </c>
      <c r="BI66" s="44">
        <v>462069</v>
      </c>
      <c r="BJ66" s="89">
        <v>40639</v>
      </c>
    </row>
    <row r="67" spans="1:63" x14ac:dyDescent="0.25">
      <c r="A67" s="65" t="s">
        <v>272</v>
      </c>
      <c r="B67" s="65" t="str">
        <f t="shared" si="19"/>
        <v>DIWA2</v>
      </c>
      <c r="C67" s="117">
        <f t="shared" si="20"/>
        <v>40846</v>
      </c>
      <c r="D67" s="116" t="str">
        <f t="shared" si="21"/>
        <v>SIN</v>
      </c>
      <c r="E67" s="65" t="s">
        <v>26</v>
      </c>
      <c r="F67" s="124" t="s">
        <v>36</v>
      </c>
      <c r="G67" s="117">
        <v>41869</v>
      </c>
      <c r="H67" s="65">
        <v>841176</v>
      </c>
      <c r="I67" s="65">
        <v>66535</v>
      </c>
      <c r="J67" s="65">
        <v>0</v>
      </c>
      <c r="K67" s="65">
        <v>7</v>
      </c>
      <c r="L67" s="65"/>
      <c r="M67" s="65">
        <v>2</v>
      </c>
      <c r="N67" s="127">
        <v>6.7</v>
      </c>
      <c r="O67" s="65">
        <v>34.200000000000003</v>
      </c>
      <c r="P67" s="65">
        <v>0.18</v>
      </c>
      <c r="Q67" s="65">
        <v>0.04</v>
      </c>
      <c r="R67" s="65"/>
      <c r="S67" s="65">
        <v>18</v>
      </c>
      <c r="T67" s="65">
        <v>58</v>
      </c>
      <c r="U67" s="65">
        <v>0</v>
      </c>
      <c r="V67" s="65">
        <v>0</v>
      </c>
      <c r="W67" s="65">
        <v>9</v>
      </c>
      <c r="X67" s="65">
        <v>1</v>
      </c>
      <c r="Y67" s="65">
        <v>0</v>
      </c>
      <c r="Z67" s="65">
        <v>1</v>
      </c>
      <c r="AA67" s="65">
        <v>1</v>
      </c>
      <c r="AB67" s="65">
        <v>29</v>
      </c>
      <c r="AC67" s="65">
        <v>6</v>
      </c>
      <c r="AD67" s="65">
        <v>1</v>
      </c>
      <c r="AE67" s="118">
        <f t="shared" si="22"/>
        <v>18</v>
      </c>
      <c r="AF67" s="119">
        <f t="shared" si="18"/>
        <v>6.0000000000003849E-2</v>
      </c>
      <c r="AG67" s="118">
        <f t="shared" si="23"/>
        <v>58</v>
      </c>
      <c r="AH67" s="119">
        <f t="shared" si="24"/>
        <v>0.38666666666666372</v>
      </c>
      <c r="AI67" s="118">
        <f t="shared" si="25"/>
        <v>9</v>
      </c>
      <c r="AJ67" s="119">
        <f t="shared" si="26"/>
        <v>0.19999999999999954</v>
      </c>
      <c r="AK67" s="118">
        <f t="shared" si="27"/>
        <v>1</v>
      </c>
      <c r="AL67" s="119">
        <f t="shared" si="28"/>
        <v>3.3333333333333541E-2</v>
      </c>
      <c r="AM67" s="118">
        <f t="shared" si="29"/>
        <v>0</v>
      </c>
      <c r="AN67" s="119">
        <f t="shared" si="30"/>
        <v>1.9428902930940239E-16</v>
      </c>
      <c r="AO67" s="118">
        <f t="shared" si="31"/>
        <v>0</v>
      </c>
      <c r="AP67" s="119">
        <f t="shared" si="32"/>
        <v>1.3877787807814457E-16</v>
      </c>
      <c r="AQ67" s="122">
        <f t="shared" si="33"/>
        <v>0</v>
      </c>
      <c r="AR67" s="131">
        <f t="shared" ref="AR67:AR130" si="34">+IF(AQ67=1,AQ67,(AR66+1))</f>
        <v>4</v>
      </c>
      <c r="AS67" s="65"/>
      <c r="AT67" s="66">
        <v>236</v>
      </c>
      <c r="AU67" s="77">
        <v>0.78666666666666885</v>
      </c>
      <c r="AV67" s="78">
        <v>86</v>
      </c>
      <c r="AW67" s="79">
        <v>0.57333333333333059</v>
      </c>
      <c r="BG67" s="100" t="s">
        <v>93</v>
      </c>
      <c r="BH67" s="104">
        <v>5014085</v>
      </c>
      <c r="BI67" s="38">
        <v>464588</v>
      </c>
      <c r="BJ67" s="89">
        <v>40695</v>
      </c>
    </row>
    <row r="68" spans="1:63" x14ac:dyDescent="0.25">
      <c r="A68" s="65" t="s">
        <v>273</v>
      </c>
      <c r="B68" s="65" t="str">
        <f t="shared" si="19"/>
        <v>DIWA2</v>
      </c>
      <c r="C68" s="117">
        <f t="shared" si="20"/>
        <v>40846</v>
      </c>
      <c r="D68" s="116" t="str">
        <f t="shared" si="21"/>
        <v>SIN</v>
      </c>
      <c r="E68" s="65" t="s">
        <v>26</v>
      </c>
      <c r="F68" s="124" t="s">
        <v>36</v>
      </c>
      <c r="G68" s="117">
        <v>41719</v>
      </c>
      <c r="H68" s="65">
        <v>808112</v>
      </c>
      <c r="I68" s="65">
        <v>33471</v>
      </c>
      <c r="J68" s="65">
        <v>0</v>
      </c>
      <c r="K68" s="65">
        <v>5</v>
      </c>
      <c r="L68" s="65"/>
      <c r="M68" s="65">
        <v>2</v>
      </c>
      <c r="N68" s="121">
        <v>7</v>
      </c>
      <c r="O68" s="65">
        <v>34.700000000000003</v>
      </c>
      <c r="P68" s="65">
        <v>1.25</v>
      </c>
      <c r="Q68" s="65">
        <v>0.03</v>
      </c>
      <c r="R68" s="65" t="s">
        <v>28</v>
      </c>
      <c r="S68" s="65">
        <v>11</v>
      </c>
      <c r="T68" s="65">
        <v>42</v>
      </c>
      <c r="U68" s="65">
        <v>0</v>
      </c>
      <c r="V68" s="65">
        <v>0</v>
      </c>
      <c r="W68" s="65">
        <v>6</v>
      </c>
      <c r="X68" s="65">
        <v>1</v>
      </c>
      <c r="Y68" s="65">
        <v>0</v>
      </c>
      <c r="Z68" s="65">
        <v>0</v>
      </c>
      <c r="AA68" s="65">
        <v>0</v>
      </c>
      <c r="AB68" s="65">
        <v>25</v>
      </c>
      <c r="AC68" s="65">
        <v>5</v>
      </c>
      <c r="AD68" s="65">
        <v>1</v>
      </c>
      <c r="AE68" s="118">
        <f t="shared" si="22"/>
        <v>11</v>
      </c>
      <c r="AF68" s="119">
        <f t="shared" si="18"/>
        <v>3.6666666666670511E-2</v>
      </c>
      <c r="AG68" s="118">
        <f t="shared" si="23"/>
        <v>42</v>
      </c>
      <c r="AH68" s="119">
        <f t="shared" si="24"/>
        <v>0.27999999999999725</v>
      </c>
      <c r="AI68" s="118">
        <f t="shared" si="25"/>
        <v>6</v>
      </c>
      <c r="AJ68" s="119">
        <f t="shared" si="26"/>
        <v>0.13333333333333286</v>
      </c>
      <c r="AK68" s="118">
        <f t="shared" si="27"/>
        <v>1</v>
      </c>
      <c r="AL68" s="119">
        <f t="shared" si="28"/>
        <v>3.3333333333333541E-2</v>
      </c>
      <c r="AM68" s="118">
        <f t="shared" si="29"/>
        <v>0</v>
      </c>
      <c r="AN68" s="119">
        <f t="shared" si="30"/>
        <v>1.9428902930940239E-16</v>
      </c>
      <c r="AO68" s="118">
        <f t="shared" si="31"/>
        <v>0</v>
      </c>
      <c r="AP68" s="119">
        <f t="shared" si="32"/>
        <v>1.3877787807814457E-16</v>
      </c>
      <c r="AQ68" s="122">
        <f t="shared" si="33"/>
        <v>0</v>
      </c>
      <c r="AR68" s="131">
        <f t="shared" si="34"/>
        <v>5</v>
      </c>
      <c r="AS68" s="65"/>
      <c r="AT68" s="66">
        <v>235</v>
      </c>
      <c r="AU68" s="77">
        <v>0.78333333333333555</v>
      </c>
      <c r="AV68" s="78">
        <v>85</v>
      </c>
      <c r="AW68" s="79">
        <v>0.56666666666666388</v>
      </c>
      <c r="BG68" s="100" t="s">
        <v>94</v>
      </c>
      <c r="BH68" s="105">
        <v>5015486</v>
      </c>
      <c r="BI68" s="38"/>
      <c r="BJ68" s="89">
        <v>42049</v>
      </c>
    </row>
    <row r="69" spans="1:63" x14ac:dyDescent="0.25">
      <c r="A69" s="65" t="s">
        <v>273</v>
      </c>
      <c r="B69" s="65" t="str">
        <f t="shared" si="19"/>
        <v>DIWA2</v>
      </c>
      <c r="C69" s="117">
        <f t="shared" si="20"/>
        <v>40846</v>
      </c>
      <c r="D69" s="116" t="str">
        <f t="shared" si="21"/>
        <v>SIN</v>
      </c>
      <c r="E69" s="65" t="s">
        <v>26</v>
      </c>
      <c r="F69" s="124" t="s">
        <v>36</v>
      </c>
      <c r="G69" s="117">
        <v>41398</v>
      </c>
      <c r="H69" s="65">
        <v>742754</v>
      </c>
      <c r="I69" s="65">
        <v>89924</v>
      </c>
      <c r="J69" s="120">
        <v>0</v>
      </c>
      <c r="K69" s="120">
        <v>2.2999999999999998</v>
      </c>
      <c r="L69" s="120">
        <v>0</v>
      </c>
      <c r="M69" s="120">
        <v>14.9</v>
      </c>
      <c r="N69" s="120">
        <v>6.9</v>
      </c>
      <c r="O69" s="120">
        <v>36.700000000000003</v>
      </c>
      <c r="P69" s="120"/>
      <c r="Q69" s="120">
        <v>-1</v>
      </c>
      <c r="R69" s="65" t="s">
        <v>29</v>
      </c>
      <c r="S69" s="120">
        <v>37.700000000000003</v>
      </c>
      <c r="T69" s="120">
        <v>63</v>
      </c>
      <c r="U69" s="120">
        <v>6.2</v>
      </c>
      <c r="V69" s="120">
        <v>2.6</v>
      </c>
      <c r="W69" s="120">
        <v>13</v>
      </c>
      <c r="X69" s="120">
        <v>7.5</v>
      </c>
      <c r="Y69" s="120">
        <v>1</v>
      </c>
      <c r="Z69" s="120">
        <v>0</v>
      </c>
      <c r="AA69" s="120">
        <v>0</v>
      </c>
      <c r="AB69" s="120">
        <v>249.4</v>
      </c>
      <c r="AC69" s="120">
        <v>64.099999999999994</v>
      </c>
      <c r="AD69" s="120">
        <v>3.2</v>
      </c>
      <c r="AE69" s="118">
        <f t="shared" si="22"/>
        <v>38</v>
      </c>
      <c r="AF69" s="119">
        <f t="shared" si="18"/>
        <v>0.1266666666666704</v>
      </c>
      <c r="AG69" s="118">
        <f t="shared" si="23"/>
        <v>63</v>
      </c>
      <c r="AH69" s="119">
        <f t="shared" si="24"/>
        <v>0.41999999999999699</v>
      </c>
      <c r="AI69" s="118">
        <f t="shared" si="25"/>
        <v>13</v>
      </c>
      <c r="AJ69" s="119">
        <f t="shared" si="26"/>
        <v>0.28888888888888842</v>
      </c>
      <c r="AK69" s="118">
        <f t="shared" si="27"/>
        <v>8</v>
      </c>
      <c r="AL69" s="119">
        <f t="shared" si="28"/>
        <v>0.26666666666666683</v>
      </c>
      <c r="AM69" s="118">
        <f t="shared" si="29"/>
        <v>6</v>
      </c>
      <c r="AN69" s="119">
        <f t="shared" si="30"/>
        <v>0.40000000000000013</v>
      </c>
      <c r="AO69" s="118">
        <f t="shared" si="31"/>
        <v>3</v>
      </c>
      <c r="AP69" s="119">
        <f t="shared" si="32"/>
        <v>0.30000000000000016</v>
      </c>
      <c r="AQ69" s="122">
        <f t="shared" si="33"/>
        <v>0</v>
      </c>
      <c r="AR69" s="131">
        <f t="shared" si="34"/>
        <v>6</v>
      </c>
      <c r="AS69" s="65"/>
      <c r="AT69" s="66">
        <v>234</v>
      </c>
      <c r="AU69" s="77">
        <v>0.78000000000000225</v>
      </c>
      <c r="AV69" s="78">
        <v>84</v>
      </c>
      <c r="AW69" s="79">
        <v>0.55999999999999717</v>
      </c>
      <c r="BG69" s="100" t="s">
        <v>95</v>
      </c>
      <c r="BH69" s="88">
        <v>5015491</v>
      </c>
      <c r="BI69" s="38">
        <v>470971</v>
      </c>
      <c r="BJ69" s="89">
        <v>40685</v>
      </c>
    </row>
    <row r="70" spans="1:63" x14ac:dyDescent="0.25">
      <c r="A70" s="65" t="s">
        <v>273</v>
      </c>
      <c r="B70" s="65" t="str">
        <f t="shared" si="19"/>
        <v>DIWA2</v>
      </c>
      <c r="C70" s="117">
        <f t="shared" si="20"/>
        <v>40846</v>
      </c>
      <c r="D70" s="116" t="str">
        <f t="shared" si="21"/>
        <v>SIN</v>
      </c>
      <c r="E70" s="65" t="s">
        <v>26</v>
      </c>
      <c r="F70" s="124" t="s">
        <v>36</v>
      </c>
      <c r="G70" s="117">
        <v>41249</v>
      </c>
      <c r="H70" s="65">
        <v>712229</v>
      </c>
      <c r="I70" s="65">
        <v>59737</v>
      </c>
      <c r="J70" s="65">
        <v>0</v>
      </c>
      <c r="K70" s="65">
        <v>0</v>
      </c>
      <c r="L70" s="65">
        <v>0</v>
      </c>
      <c r="M70" s="65">
        <v>7.8</v>
      </c>
      <c r="N70" s="65">
        <v>6.7</v>
      </c>
      <c r="O70" s="65">
        <v>36.9</v>
      </c>
      <c r="P70" s="65"/>
      <c r="Q70" s="65">
        <v>-1</v>
      </c>
      <c r="R70" s="65" t="s">
        <v>29</v>
      </c>
      <c r="S70" s="65">
        <v>19.5</v>
      </c>
      <c r="T70" s="65">
        <v>24.9</v>
      </c>
      <c r="U70" s="65">
        <v>1.6</v>
      </c>
      <c r="V70" s="65">
        <v>1.7</v>
      </c>
      <c r="W70" s="65">
        <v>3.4</v>
      </c>
      <c r="X70" s="65">
        <v>8.6999999999999993</v>
      </c>
      <c r="Y70" s="65">
        <v>1</v>
      </c>
      <c r="Z70" s="65">
        <v>1.5</v>
      </c>
      <c r="AA70" s="65">
        <v>0</v>
      </c>
      <c r="AB70" s="65">
        <v>213.9</v>
      </c>
      <c r="AC70" s="65">
        <v>40.4</v>
      </c>
      <c r="AD70" s="65">
        <v>0.5</v>
      </c>
      <c r="AE70" s="118">
        <f t="shared" si="22"/>
        <v>20</v>
      </c>
      <c r="AF70" s="119">
        <f>IF(AE70&gt;=300,1,VLOOKUP(AE70,$AT$3:$AU$304,2,0))</f>
        <v>6.666666666667051E-2</v>
      </c>
      <c r="AG70" s="118">
        <f t="shared" si="23"/>
        <v>25</v>
      </c>
      <c r="AH70" s="119">
        <f t="shared" si="24"/>
        <v>0.16666666666666413</v>
      </c>
      <c r="AI70" s="118">
        <f t="shared" si="25"/>
        <v>3</v>
      </c>
      <c r="AJ70" s="119">
        <f t="shared" si="26"/>
        <v>6.666666666666618E-2</v>
      </c>
      <c r="AK70" s="118">
        <f t="shared" si="27"/>
        <v>9</v>
      </c>
      <c r="AL70" s="119">
        <f t="shared" si="28"/>
        <v>0.30000000000000016</v>
      </c>
      <c r="AM70" s="118">
        <f t="shared" si="29"/>
        <v>2</v>
      </c>
      <c r="AN70" s="119">
        <f t="shared" si="30"/>
        <v>0.13333333333333353</v>
      </c>
      <c r="AO70" s="118">
        <f t="shared" si="31"/>
        <v>2</v>
      </c>
      <c r="AP70" s="119">
        <f t="shared" si="32"/>
        <v>0.20000000000000015</v>
      </c>
      <c r="AQ70" s="122">
        <f t="shared" si="33"/>
        <v>0</v>
      </c>
      <c r="AR70" s="131">
        <f t="shared" si="34"/>
        <v>7</v>
      </c>
      <c r="AS70" s="65"/>
      <c r="AT70" s="66">
        <v>233</v>
      </c>
      <c r="AU70" s="77">
        <v>0.77666666666666895</v>
      </c>
      <c r="AV70" s="78">
        <v>83</v>
      </c>
      <c r="AW70" s="79">
        <v>0.55333333333333046</v>
      </c>
      <c r="BG70" s="100" t="s">
        <v>96</v>
      </c>
      <c r="BH70" s="88">
        <v>5015489</v>
      </c>
      <c r="BI70" s="38">
        <v>450447</v>
      </c>
      <c r="BJ70" s="96">
        <v>42014</v>
      </c>
      <c r="BK70" s="2" t="s">
        <v>276</v>
      </c>
    </row>
    <row r="71" spans="1:63" x14ac:dyDescent="0.25">
      <c r="A71" s="65" t="s">
        <v>294</v>
      </c>
      <c r="B71" s="65" t="str">
        <f t="shared" si="19"/>
        <v>DIWA2</v>
      </c>
      <c r="C71" s="117">
        <f t="shared" si="20"/>
        <v>41513</v>
      </c>
      <c r="D71" s="65" t="str">
        <f t="shared" si="21"/>
        <v>SIN</v>
      </c>
      <c r="E71" s="65" t="s">
        <v>182</v>
      </c>
      <c r="F71" s="124" t="s">
        <v>37</v>
      </c>
      <c r="G71" s="117">
        <v>42348</v>
      </c>
      <c r="H71" s="65">
        <v>945897</v>
      </c>
      <c r="I71" s="65">
        <v>11429</v>
      </c>
      <c r="J71" s="65">
        <v>0</v>
      </c>
      <c r="K71" s="120">
        <v>2</v>
      </c>
      <c r="L71" s="65"/>
      <c r="M71" s="120">
        <v>1</v>
      </c>
      <c r="N71" s="65">
        <v>7</v>
      </c>
      <c r="O71" s="65">
        <v>34.4</v>
      </c>
      <c r="P71" s="65">
        <v>1.25</v>
      </c>
      <c r="Q71" s="65">
        <v>0.02</v>
      </c>
      <c r="R71" s="65"/>
      <c r="S71" s="120">
        <v>21</v>
      </c>
      <c r="T71" s="120">
        <v>22</v>
      </c>
      <c r="U71" s="120">
        <v>0</v>
      </c>
      <c r="V71" s="120">
        <v>0</v>
      </c>
      <c r="W71" s="120">
        <v>3</v>
      </c>
      <c r="X71" s="120">
        <v>3</v>
      </c>
      <c r="Y71" s="120">
        <v>0</v>
      </c>
      <c r="Z71" s="120">
        <v>0</v>
      </c>
      <c r="AA71" s="120">
        <v>0</v>
      </c>
      <c r="AB71" s="120">
        <v>39</v>
      </c>
      <c r="AC71" s="120">
        <v>2</v>
      </c>
      <c r="AD71" s="120">
        <v>0</v>
      </c>
      <c r="AE71" s="118">
        <f t="shared" si="22"/>
        <v>21</v>
      </c>
      <c r="AF71" s="119">
        <f t="shared" ref="AF71:AF77" si="35">IF(AE71&gt;500,1.5,IF(AE71&gt;300,1.3,VLOOKUP(AE71,$AT$3:$AU$304,2,0)))</f>
        <v>7.0000000000003837E-2</v>
      </c>
      <c r="AG71" s="118">
        <f t="shared" si="23"/>
        <v>22</v>
      </c>
      <c r="AH71" s="119">
        <f t="shared" si="24"/>
        <v>0.14666666666666417</v>
      </c>
      <c r="AI71" s="118">
        <f t="shared" si="25"/>
        <v>3</v>
      </c>
      <c r="AJ71" s="119">
        <f t="shared" si="26"/>
        <v>6.666666666666618E-2</v>
      </c>
      <c r="AK71" s="118">
        <f t="shared" si="27"/>
        <v>3</v>
      </c>
      <c r="AL71" s="119">
        <f t="shared" si="28"/>
        <v>0.1000000000000002</v>
      </c>
      <c r="AM71" s="118">
        <f t="shared" si="29"/>
        <v>0</v>
      </c>
      <c r="AN71" s="119">
        <f t="shared" si="30"/>
        <v>1.9428902930940239E-16</v>
      </c>
      <c r="AO71" s="118">
        <f t="shared" si="31"/>
        <v>0</v>
      </c>
      <c r="AP71" s="119">
        <f t="shared" si="32"/>
        <v>1.3877787807814457E-16</v>
      </c>
      <c r="AQ71" s="122">
        <f t="shared" si="33"/>
        <v>1</v>
      </c>
      <c r="AR71" s="131">
        <f t="shared" si="34"/>
        <v>1</v>
      </c>
      <c r="AS71" s="65"/>
      <c r="AT71" s="66">
        <v>232</v>
      </c>
      <c r="AU71" s="77">
        <v>0.77333333333333565</v>
      </c>
      <c r="AV71" s="78">
        <v>82</v>
      </c>
      <c r="AW71" s="79">
        <v>0.54666666666666375</v>
      </c>
      <c r="BG71" s="100" t="s">
        <v>97</v>
      </c>
      <c r="BH71" s="88">
        <v>5015478</v>
      </c>
      <c r="BI71" s="38">
        <v>475010</v>
      </c>
      <c r="BJ71" s="96">
        <v>41926</v>
      </c>
      <c r="BK71" s="2" t="s">
        <v>276</v>
      </c>
    </row>
    <row r="72" spans="1:63" x14ac:dyDescent="0.25">
      <c r="A72" s="65" t="s">
        <v>273</v>
      </c>
      <c r="B72" s="65" t="str">
        <f t="shared" si="19"/>
        <v>DIWA2</v>
      </c>
      <c r="C72" s="117">
        <f t="shared" si="20"/>
        <v>41513</v>
      </c>
      <c r="D72" s="116" t="str">
        <f t="shared" si="21"/>
        <v>SIN</v>
      </c>
      <c r="E72" s="65" t="s">
        <v>26</v>
      </c>
      <c r="F72" s="124" t="s">
        <v>37</v>
      </c>
      <c r="G72" s="117">
        <v>42331</v>
      </c>
      <c r="H72" s="65">
        <v>942900</v>
      </c>
      <c r="I72" s="65">
        <v>8432</v>
      </c>
      <c r="J72" s="65">
        <v>0</v>
      </c>
      <c r="K72" s="65">
        <v>1</v>
      </c>
      <c r="L72" s="65"/>
      <c r="M72" s="65">
        <v>1</v>
      </c>
      <c r="N72" s="65">
        <v>7</v>
      </c>
      <c r="O72" s="65"/>
      <c r="P72" s="65"/>
      <c r="Q72" s="65">
        <v>2.52</v>
      </c>
      <c r="R72" s="65"/>
      <c r="S72" s="65">
        <v>22</v>
      </c>
      <c r="T72" s="65">
        <v>20</v>
      </c>
      <c r="U72" s="65">
        <v>1</v>
      </c>
      <c r="V72" s="65">
        <v>0</v>
      </c>
      <c r="W72" s="65">
        <v>3</v>
      </c>
      <c r="X72" s="65">
        <v>2</v>
      </c>
      <c r="Y72" s="65">
        <v>0</v>
      </c>
      <c r="Z72" s="65">
        <v>0</v>
      </c>
      <c r="AA72" s="65">
        <v>0</v>
      </c>
      <c r="AB72" s="65">
        <v>37</v>
      </c>
      <c r="AC72" s="65">
        <v>1</v>
      </c>
      <c r="AD72" s="65">
        <v>0</v>
      </c>
      <c r="AE72" s="118">
        <f t="shared" si="22"/>
        <v>22</v>
      </c>
      <c r="AF72" s="119">
        <f t="shared" si="35"/>
        <v>7.3333333333337164E-2</v>
      </c>
      <c r="AG72" s="118">
        <f t="shared" si="23"/>
        <v>20</v>
      </c>
      <c r="AH72" s="119">
        <f t="shared" si="24"/>
        <v>0.13333333333333086</v>
      </c>
      <c r="AI72" s="118">
        <f t="shared" si="25"/>
        <v>3</v>
      </c>
      <c r="AJ72" s="119">
        <f t="shared" si="26"/>
        <v>6.666666666666618E-2</v>
      </c>
      <c r="AK72" s="118">
        <f t="shared" si="27"/>
        <v>2</v>
      </c>
      <c r="AL72" s="119">
        <f t="shared" si="28"/>
        <v>6.6666666666666874E-2</v>
      </c>
      <c r="AM72" s="118">
        <f t="shared" si="29"/>
        <v>1</v>
      </c>
      <c r="AN72" s="119">
        <f t="shared" si="30"/>
        <v>6.666666666666686E-2</v>
      </c>
      <c r="AO72" s="118">
        <f t="shared" si="31"/>
        <v>0</v>
      </c>
      <c r="AP72" s="119">
        <f t="shared" si="32"/>
        <v>1.3877787807814457E-16</v>
      </c>
      <c r="AQ72" s="122">
        <f t="shared" si="33"/>
        <v>0</v>
      </c>
      <c r="AR72" s="131">
        <f t="shared" si="34"/>
        <v>2</v>
      </c>
      <c r="AS72" s="65"/>
      <c r="AT72" s="66">
        <v>231</v>
      </c>
      <c r="AU72" s="77">
        <v>0.77000000000000235</v>
      </c>
      <c r="AV72" s="78">
        <v>81</v>
      </c>
      <c r="AW72" s="79">
        <v>0.53999999999999704</v>
      </c>
      <c r="BG72" s="100" t="s">
        <v>98</v>
      </c>
      <c r="BH72" s="88">
        <v>5015482</v>
      </c>
      <c r="BI72" s="38">
        <v>508538</v>
      </c>
      <c r="BJ72" s="89">
        <v>40805</v>
      </c>
    </row>
    <row r="73" spans="1:63" x14ac:dyDescent="0.25">
      <c r="A73" s="65" t="s">
        <v>273</v>
      </c>
      <c r="B73" s="65" t="str">
        <f t="shared" si="19"/>
        <v>DIWA2</v>
      </c>
      <c r="C73" s="117">
        <f t="shared" si="20"/>
        <v>41513</v>
      </c>
      <c r="D73" s="116" t="str">
        <f t="shared" si="21"/>
        <v>SIN</v>
      </c>
      <c r="E73" s="65" t="s">
        <v>26</v>
      </c>
      <c r="F73" s="124" t="s">
        <v>37</v>
      </c>
      <c r="G73" s="117">
        <v>42286</v>
      </c>
      <c r="H73" s="65">
        <v>934468</v>
      </c>
      <c r="I73" s="65">
        <v>58567</v>
      </c>
      <c r="J73" s="65">
        <v>0</v>
      </c>
      <c r="K73" s="65">
        <v>4</v>
      </c>
      <c r="L73" s="65"/>
      <c r="M73" s="65">
        <v>1</v>
      </c>
      <c r="N73" s="65">
        <v>6</v>
      </c>
      <c r="O73" s="65"/>
      <c r="P73" s="65"/>
      <c r="Q73" s="65">
        <v>0.05</v>
      </c>
      <c r="R73" s="65"/>
      <c r="S73" s="65">
        <v>50</v>
      </c>
      <c r="T73" s="65">
        <v>53</v>
      </c>
      <c r="U73" s="65">
        <v>3</v>
      </c>
      <c r="V73" s="65">
        <v>0</v>
      </c>
      <c r="W73" s="65">
        <v>12</v>
      </c>
      <c r="X73" s="65">
        <v>5</v>
      </c>
      <c r="Y73" s="65">
        <v>1</v>
      </c>
      <c r="Z73" s="65">
        <v>0</v>
      </c>
      <c r="AA73" s="65">
        <v>0</v>
      </c>
      <c r="AB73" s="65">
        <v>34</v>
      </c>
      <c r="AC73" s="65">
        <v>4</v>
      </c>
      <c r="AD73" s="65">
        <v>1</v>
      </c>
      <c r="AE73" s="118">
        <f t="shared" si="22"/>
        <v>50</v>
      </c>
      <c r="AF73" s="119">
        <f t="shared" si="35"/>
        <v>0.16666666666667032</v>
      </c>
      <c r="AG73" s="118">
        <f t="shared" si="23"/>
        <v>53</v>
      </c>
      <c r="AH73" s="119">
        <f t="shared" si="24"/>
        <v>0.35333333333333045</v>
      </c>
      <c r="AI73" s="118">
        <f t="shared" si="25"/>
        <v>12</v>
      </c>
      <c r="AJ73" s="119">
        <f t="shared" si="26"/>
        <v>0.26666666666666622</v>
      </c>
      <c r="AK73" s="118">
        <f t="shared" si="27"/>
        <v>5</v>
      </c>
      <c r="AL73" s="119">
        <f t="shared" si="28"/>
        <v>0.16666666666666685</v>
      </c>
      <c r="AM73" s="118">
        <f t="shared" si="29"/>
        <v>3</v>
      </c>
      <c r="AN73" s="119">
        <f t="shared" si="30"/>
        <v>0.20000000000000018</v>
      </c>
      <c r="AO73" s="118">
        <f t="shared" si="31"/>
        <v>0</v>
      </c>
      <c r="AP73" s="119">
        <f t="shared" si="32"/>
        <v>1.3877787807814457E-16</v>
      </c>
      <c r="AQ73" s="122">
        <f t="shared" si="33"/>
        <v>0</v>
      </c>
      <c r="AR73" s="131">
        <f t="shared" si="34"/>
        <v>3</v>
      </c>
      <c r="AS73" s="65"/>
      <c r="AT73" s="66">
        <v>230</v>
      </c>
      <c r="AU73" s="77">
        <v>0.76666666666666905</v>
      </c>
      <c r="AV73" s="78">
        <v>80</v>
      </c>
      <c r="AW73" s="79">
        <v>0.53333333333333033</v>
      </c>
      <c r="BG73" s="100" t="s">
        <v>99</v>
      </c>
      <c r="BH73" s="88">
        <v>5015493</v>
      </c>
      <c r="BI73" s="38">
        <v>458569</v>
      </c>
      <c r="BJ73" s="89">
        <v>40611</v>
      </c>
    </row>
    <row r="74" spans="1:63" x14ac:dyDescent="0.25">
      <c r="A74" s="65" t="s">
        <v>273</v>
      </c>
      <c r="B74" s="65" t="str">
        <f t="shared" si="19"/>
        <v>DIWA2</v>
      </c>
      <c r="C74" s="117">
        <f t="shared" si="20"/>
        <v>41513</v>
      </c>
      <c r="D74" s="116" t="str">
        <f t="shared" si="21"/>
        <v>SIN</v>
      </c>
      <c r="E74" s="65" t="s">
        <v>26</v>
      </c>
      <c r="F74" s="124" t="s">
        <v>37</v>
      </c>
      <c r="G74" s="117">
        <v>42240</v>
      </c>
      <c r="H74" s="65">
        <v>925697</v>
      </c>
      <c r="I74" s="65">
        <v>49796</v>
      </c>
      <c r="J74" s="65">
        <v>0</v>
      </c>
      <c r="K74" s="65">
        <v>4</v>
      </c>
      <c r="L74" s="65"/>
      <c r="M74" s="65">
        <v>1</v>
      </c>
      <c r="N74" s="65">
        <v>6</v>
      </c>
      <c r="O74" s="65"/>
      <c r="P74" s="65"/>
      <c r="Q74" s="65">
        <v>0.38</v>
      </c>
      <c r="R74" s="65"/>
      <c r="S74" s="65">
        <v>23</v>
      </c>
      <c r="T74" s="65">
        <v>30</v>
      </c>
      <c r="U74" s="65">
        <v>1</v>
      </c>
      <c r="V74" s="65">
        <v>0</v>
      </c>
      <c r="W74" s="65">
        <v>8</v>
      </c>
      <c r="X74" s="65">
        <v>3</v>
      </c>
      <c r="Y74" s="65">
        <v>0</v>
      </c>
      <c r="Z74" s="65">
        <v>0</v>
      </c>
      <c r="AA74" s="65">
        <v>0</v>
      </c>
      <c r="AB74" s="65">
        <v>29</v>
      </c>
      <c r="AC74" s="65">
        <v>2</v>
      </c>
      <c r="AD74" s="65">
        <v>0</v>
      </c>
      <c r="AE74" s="118">
        <f t="shared" si="22"/>
        <v>23</v>
      </c>
      <c r="AF74" s="119">
        <f t="shared" si="35"/>
        <v>7.6666666666670491E-2</v>
      </c>
      <c r="AG74" s="118">
        <f t="shared" si="23"/>
        <v>30</v>
      </c>
      <c r="AH74" s="119">
        <f t="shared" si="24"/>
        <v>0.1999999999999974</v>
      </c>
      <c r="AI74" s="118">
        <f t="shared" si="25"/>
        <v>8</v>
      </c>
      <c r="AJ74" s="119">
        <f t="shared" si="26"/>
        <v>0.17777777777777731</v>
      </c>
      <c r="AK74" s="118">
        <f t="shared" si="27"/>
        <v>3</v>
      </c>
      <c r="AL74" s="119">
        <f t="shared" si="28"/>
        <v>0.1000000000000002</v>
      </c>
      <c r="AM74" s="118">
        <f t="shared" si="29"/>
        <v>1</v>
      </c>
      <c r="AN74" s="119">
        <f t="shared" si="30"/>
        <v>6.666666666666686E-2</v>
      </c>
      <c r="AO74" s="118">
        <f t="shared" si="31"/>
        <v>0</v>
      </c>
      <c r="AP74" s="119">
        <f t="shared" si="32"/>
        <v>1.3877787807814457E-16</v>
      </c>
      <c r="AQ74" s="122">
        <f t="shared" si="33"/>
        <v>0</v>
      </c>
      <c r="AR74" s="131">
        <f t="shared" si="34"/>
        <v>4</v>
      </c>
      <c r="AS74" s="65"/>
      <c r="AT74" s="66">
        <v>229</v>
      </c>
      <c r="AU74" s="77">
        <v>0.76333333333333575</v>
      </c>
      <c r="AV74" s="78">
        <v>79</v>
      </c>
      <c r="AW74" s="79">
        <v>0.52666666666666362</v>
      </c>
      <c r="BG74" s="100" t="s">
        <v>100</v>
      </c>
      <c r="BH74" s="88">
        <v>5015481</v>
      </c>
      <c r="BI74" s="38">
        <v>421295</v>
      </c>
      <c r="BJ74" s="89">
        <v>40548</v>
      </c>
    </row>
    <row r="75" spans="1:63" x14ac:dyDescent="0.25">
      <c r="A75" s="65" t="s">
        <v>273</v>
      </c>
      <c r="B75" s="65" t="str">
        <f t="shared" si="19"/>
        <v>DIWA2</v>
      </c>
      <c r="C75" s="117">
        <f t="shared" si="20"/>
        <v>41513</v>
      </c>
      <c r="D75" s="116" t="str">
        <f t="shared" si="21"/>
        <v>SIN</v>
      </c>
      <c r="E75" s="65" t="s">
        <v>26</v>
      </c>
      <c r="F75" s="124" t="s">
        <v>37</v>
      </c>
      <c r="G75" s="117">
        <v>42052</v>
      </c>
      <c r="H75" s="65">
        <v>888013</v>
      </c>
      <c r="I75" s="65">
        <v>65765</v>
      </c>
      <c r="J75" s="65">
        <v>0</v>
      </c>
      <c r="K75" s="65">
        <v>5</v>
      </c>
      <c r="L75" s="65"/>
      <c r="M75" s="65">
        <v>4</v>
      </c>
      <c r="N75" s="65">
        <v>6.1959999999999997</v>
      </c>
      <c r="O75" s="65">
        <v>29.35</v>
      </c>
      <c r="P75" s="65">
        <v>0.96</v>
      </c>
      <c r="Q75" s="65">
        <v>1.17</v>
      </c>
      <c r="R75" s="65"/>
      <c r="S75" s="65">
        <v>59</v>
      </c>
      <c r="T75" s="65">
        <v>76</v>
      </c>
      <c r="U75" s="65">
        <v>20</v>
      </c>
      <c r="V75" s="65">
        <v>0</v>
      </c>
      <c r="W75" s="65">
        <v>12</v>
      </c>
      <c r="X75" s="65">
        <v>5</v>
      </c>
      <c r="Y75" s="65">
        <v>0</v>
      </c>
      <c r="Z75" s="65"/>
      <c r="AA75" s="65">
        <v>1</v>
      </c>
      <c r="AB75" s="65">
        <v>37</v>
      </c>
      <c r="AC75" s="65">
        <v>8</v>
      </c>
      <c r="AD75" s="65">
        <v>1</v>
      </c>
      <c r="AE75" s="118">
        <f t="shared" si="22"/>
        <v>59</v>
      </c>
      <c r="AF75" s="119">
        <f t="shared" si="35"/>
        <v>0.19666666666667026</v>
      </c>
      <c r="AG75" s="118">
        <f t="shared" si="23"/>
        <v>76</v>
      </c>
      <c r="AH75" s="119">
        <f t="shared" si="24"/>
        <v>0.50666666666666349</v>
      </c>
      <c r="AI75" s="118">
        <f t="shared" si="25"/>
        <v>12</v>
      </c>
      <c r="AJ75" s="119">
        <f t="shared" si="26"/>
        <v>0.26666666666666622</v>
      </c>
      <c r="AK75" s="118">
        <f t="shared" si="27"/>
        <v>5</v>
      </c>
      <c r="AL75" s="119">
        <f t="shared" si="28"/>
        <v>0.16666666666666685</v>
      </c>
      <c r="AM75" s="118">
        <f t="shared" si="29"/>
        <v>20</v>
      </c>
      <c r="AN75" s="119">
        <f t="shared" si="30"/>
        <v>1</v>
      </c>
      <c r="AO75" s="118">
        <f t="shared" si="31"/>
        <v>0</v>
      </c>
      <c r="AP75" s="119">
        <f t="shared" si="32"/>
        <v>1.3877787807814457E-16</v>
      </c>
      <c r="AQ75" s="122">
        <f t="shared" si="33"/>
        <v>0</v>
      </c>
      <c r="AR75" s="131">
        <f t="shared" si="34"/>
        <v>5</v>
      </c>
      <c r="AS75" s="65"/>
      <c r="AT75" s="66">
        <v>228</v>
      </c>
      <c r="AU75" s="77">
        <v>0.76000000000000245</v>
      </c>
      <c r="AV75" s="78">
        <v>78</v>
      </c>
      <c r="AW75" s="79">
        <v>0.51999999999999691</v>
      </c>
      <c r="BG75" s="100" t="s">
        <v>101</v>
      </c>
      <c r="BH75" s="88">
        <v>5015492</v>
      </c>
      <c r="BI75" s="38">
        <v>612367</v>
      </c>
      <c r="BJ75" s="89">
        <v>40644</v>
      </c>
    </row>
    <row r="76" spans="1:63" x14ac:dyDescent="0.25">
      <c r="A76" s="65" t="s">
        <v>273</v>
      </c>
      <c r="B76" s="65" t="str">
        <f t="shared" si="19"/>
        <v>DIWA2</v>
      </c>
      <c r="C76" s="117">
        <f t="shared" si="20"/>
        <v>41513</v>
      </c>
      <c r="D76" s="116" t="str">
        <f t="shared" si="21"/>
        <v>SIN</v>
      </c>
      <c r="E76" s="65" t="s">
        <v>26</v>
      </c>
      <c r="F76" s="124" t="s">
        <v>37</v>
      </c>
      <c r="G76" s="117">
        <v>42012</v>
      </c>
      <c r="H76" s="65">
        <v>881627</v>
      </c>
      <c r="I76" s="65">
        <v>59379</v>
      </c>
      <c r="J76" s="65">
        <v>0</v>
      </c>
      <c r="K76" s="120">
        <v>5</v>
      </c>
      <c r="L76" s="65"/>
      <c r="M76" s="120">
        <v>3</v>
      </c>
      <c r="N76" s="65">
        <v>6.3</v>
      </c>
      <c r="O76" s="65">
        <v>30.6</v>
      </c>
      <c r="P76" s="65">
        <v>1.2</v>
      </c>
      <c r="Q76" s="65">
        <v>1.03</v>
      </c>
      <c r="R76" s="65"/>
      <c r="S76" s="120">
        <v>58</v>
      </c>
      <c r="T76" s="120">
        <v>69</v>
      </c>
      <c r="U76" s="120">
        <v>21</v>
      </c>
      <c r="V76" s="120">
        <v>0</v>
      </c>
      <c r="W76" s="120">
        <v>11</v>
      </c>
      <c r="X76" s="120">
        <v>5</v>
      </c>
      <c r="Y76" s="120">
        <v>0</v>
      </c>
      <c r="Z76" s="120">
        <v>0</v>
      </c>
      <c r="AA76" s="120">
        <v>1</v>
      </c>
      <c r="AB76" s="120">
        <v>36</v>
      </c>
      <c r="AC76" s="120">
        <v>9</v>
      </c>
      <c r="AD76" s="120">
        <v>1</v>
      </c>
      <c r="AE76" s="118">
        <f t="shared" si="22"/>
        <v>58</v>
      </c>
      <c r="AF76" s="119">
        <f t="shared" si="35"/>
        <v>0.19333333333333694</v>
      </c>
      <c r="AG76" s="118">
        <f t="shared" si="23"/>
        <v>69</v>
      </c>
      <c r="AH76" s="119">
        <f t="shared" si="24"/>
        <v>0.45999999999999691</v>
      </c>
      <c r="AI76" s="118">
        <f t="shared" si="25"/>
        <v>11</v>
      </c>
      <c r="AJ76" s="119">
        <f t="shared" si="26"/>
        <v>0.24444444444444399</v>
      </c>
      <c r="AK76" s="118">
        <f t="shared" si="27"/>
        <v>5</v>
      </c>
      <c r="AL76" s="119">
        <f t="shared" si="28"/>
        <v>0.16666666666666685</v>
      </c>
      <c r="AM76" s="118">
        <f t="shared" si="29"/>
        <v>21</v>
      </c>
      <c r="AN76" s="119">
        <f t="shared" si="30"/>
        <v>1</v>
      </c>
      <c r="AO76" s="118">
        <f t="shared" si="31"/>
        <v>0</v>
      </c>
      <c r="AP76" s="119">
        <f t="shared" si="32"/>
        <v>1.3877787807814457E-16</v>
      </c>
      <c r="AQ76" s="122">
        <f t="shared" si="33"/>
        <v>0</v>
      </c>
      <c r="AR76" s="131">
        <f t="shared" si="34"/>
        <v>6</v>
      </c>
      <c r="AS76" s="65"/>
      <c r="AT76" s="66">
        <v>227</v>
      </c>
      <c r="AU76" s="77">
        <v>0.75666666666666915</v>
      </c>
      <c r="AV76" s="78">
        <v>77</v>
      </c>
      <c r="AW76" s="79">
        <v>0.5133333333333302</v>
      </c>
      <c r="BG76" s="100" t="s">
        <v>102</v>
      </c>
      <c r="BH76" s="88">
        <v>5015483</v>
      </c>
      <c r="BI76" s="38">
        <v>462312</v>
      </c>
      <c r="BJ76" s="89">
        <v>40730</v>
      </c>
    </row>
    <row r="77" spans="1:63" x14ac:dyDescent="0.25">
      <c r="A77" s="65" t="s">
        <v>272</v>
      </c>
      <c r="B77" s="65" t="str">
        <f t="shared" si="19"/>
        <v>DIWA2</v>
      </c>
      <c r="C77" s="117">
        <f t="shared" si="20"/>
        <v>41513</v>
      </c>
      <c r="D77" s="116" t="str">
        <f t="shared" si="21"/>
        <v>SIN</v>
      </c>
      <c r="E77" s="65" t="s">
        <v>26</v>
      </c>
      <c r="F77" s="124" t="s">
        <v>37</v>
      </c>
      <c r="G77" s="117">
        <v>41795</v>
      </c>
      <c r="H77" s="65">
        <v>825172</v>
      </c>
      <c r="I77" s="65">
        <v>59268</v>
      </c>
      <c r="J77" s="65">
        <v>0</v>
      </c>
      <c r="K77" s="65">
        <v>2</v>
      </c>
      <c r="L77" s="65"/>
      <c r="M77" s="65">
        <v>5</v>
      </c>
      <c r="N77" s="121">
        <v>7.1</v>
      </c>
      <c r="O77" s="65">
        <v>36.5</v>
      </c>
      <c r="P77" s="65">
        <v>1.07</v>
      </c>
      <c r="Q77" s="65">
        <v>0.03</v>
      </c>
      <c r="R77" s="65" t="s">
        <v>270</v>
      </c>
      <c r="S77" s="65">
        <v>31</v>
      </c>
      <c r="T77" s="65">
        <v>20</v>
      </c>
      <c r="U77" s="65">
        <v>2</v>
      </c>
      <c r="V77" s="65">
        <v>0</v>
      </c>
      <c r="W77" s="65">
        <v>4</v>
      </c>
      <c r="X77" s="65">
        <v>4</v>
      </c>
      <c r="Y77" s="65">
        <v>0</v>
      </c>
      <c r="Z77" s="65">
        <v>0</v>
      </c>
      <c r="AA77" s="65">
        <v>0</v>
      </c>
      <c r="AB77" s="65">
        <v>22</v>
      </c>
      <c r="AC77" s="65">
        <v>1</v>
      </c>
      <c r="AD77" s="65">
        <v>0</v>
      </c>
      <c r="AE77" s="118">
        <f t="shared" si="22"/>
        <v>31</v>
      </c>
      <c r="AF77" s="119">
        <f t="shared" si="35"/>
        <v>0.10333333333333711</v>
      </c>
      <c r="AG77" s="118">
        <f t="shared" si="23"/>
        <v>20</v>
      </c>
      <c r="AH77" s="119">
        <f t="shared" si="24"/>
        <v>0.13333333333333086</v>
      </c>
      <c r="AI77" s="118">
        <f t="shared" si="25"/>
        <v>4</v>
      </c>
      <c r="AJ77" s="119">
        <f t="shared" si="26"/>
        <v>8.8888888888888407E-2</v>
      </c>
      <c r="AK77" s="118">
        <f t="shared" si="27"/>
        <v>4</v>
      </c>
      <c r="AL77" s="119">
        <f t="shared" si="28"/>
        <v>0.13333333333333353</v>
      </c>
      <c r="AM77" s="118">
        <f t="shared" si="29"/>
        <v>2</v>
      </c>
      <c r="AN77" s="119">
        <f t="shared" si="30"/>
        <v>0.13333333333333353</v>
      </c>
      <c r="AO77" s="118">
        <f t="shared" si="31"/>
        <v>0</v>
      </c>
      <c r="AP77" s="119">
        <f t="shared" si="32"/>
        <v>1.3877787807814457E-16</v>
      </c>
      <c r="AQ77" s="122">
        <f t="shared" si="33"/>
        <v>0</v>
      </c>
      <c r="AR77" s="131">
        <f t="shared" si="34"/>
        <v>7</v>
      </c>
      <c r="AS77" s="65"/>
      <c r="AT77" s="66">
        <v>226</v>
      </c>
      <c r="AU77" s="77">
        <v>0.75333333333333585</v>
      </c>
      <c r="AV77" s="78">
        <v>76</v>
      </c>
      <c r="AW77" s="79">
        <v>0.50666666666666349</v>
      </c>
      <c r="BG77" s="100" t="s">
        <v>103</v>
      </c>
      <c r="BH77" s="88">
        <v>5015484</v>
      </c>
      <c r="BI77" s="38">
        <v>451748</v>
      </c>
      <c r="BJ77" s="89">
        <v>40660</v>
      </c>
    </row>
    <row r="78" spans="1:63" x14ac:dyDescent="0.25">
      <c r="A78" s="65" t="s">
        <v>273</v>
      </c>
      <c r="B78" s="65" t="str">
        <f t="shared" si="19"/>
        <v>DIWA2</v>
      </c>
      <c r="C78" s="117">
        <f t="shared" si="20"/>
        <v>41513</v>
      </c>
      <c r="D78" s="116" t="str">
        <f t="shared" si="21"/>
        <v>SIN</v>
      </c>
      <c r="E78" s="65" t="s">
        <v>26</v>
      </c>
      <c r="F78" s="124" t="s">
        <v>37</v>
      </c>
      <c r="G78" s="117">
        <v>41655</v>
      </c>
      <c r="H78" s="65">
        <v>794535</v>
      </c>
      <c r="I78" s="65">
        <v>28631</v>
      </c>
      <c r="J78" s="65">
        <v>0</v>
      </c>
      <c r="K78" s="65">
        <v>2</v>
      </c>
      <c r="L78" s="65"/>
      <c r="M78" s="65">
        <v>4</v>
      </c>
      <c r="N78" s="121">
        <v>7.1</v>
      </c>
      <c r="O78" s="65">
        <v>36.4</v>
      </c>
      <c r="P78" s="65">
        <v>1</v>
      </c>
      <c r="Q78" s="65">
        <v>0</v>
      </c>
      <c r="R78" s="65" t="s">
        <v>244</v>
      </c>
      <c r="S78" s="65">
        <v>29</v>
      </c>
      <c r="T78" s="65">
        <v>27</v>
      </c>
      <c r="U78" s="65">
        <v>0</v>
      </c>
      <c r="V78" s="65">
        <v>0</v>
      </c>
      <c r="W78" s="65">
        <v>3</v>
      </c>
      <c r="X78" s="65">
        <v>3</v>
      </c>
      <c r="Y78" s="65">
        <v>0</v>
      </c>
      <c r="Z78" s="65">
        <v>0</v>
      </c>
      <c r="AA78" s="65">
        <v>0</v>
      </c>
      <c r="AB78" s="65">
        <v>26</v>
      </c>
      <c r="AC78" s="65">
        <v>5</v>
      </c>
      <c r="AD78" s="65">
        <v>1</v>
      </c>
      <c r="AE78" s="118">
        <f t="shared" si="22"/>
        <v>29</v>
      </c>
      <c r="AF78" s="119">
        <f>IF(AE78&gt;=300,1,VLOOKUP(AE78,$AT$3:$AU$304,2,0))</f>
        <v>9.6666666666670453E-2</v>
      </c>
      <c r="AG78" s="118">
        <f t="shared" si="23"/>
        <v>27</v>
      </c>
      <c r="AH78" s="119">
        <f t="shared" si="24"/>
        <v>0.17999999999999744</v>
      </c>
      <c r="AI78" s="118">
        <f t="shared" si="25"/>
        <v>3</v>
      </c>
      <c r="AJ78" s="119">
        <f t="shared" si="26"/>
        <v>6.666666666666618E-2</v>
      </c>
      <c r="AK78" s="118">
        <f t="shared" si="27"/>
        <v>3</v>
      </c>
      <c r="AL78" s="119">
        <f t="shared" si="28"/>
        <v>0.1000000000000002</v>
      </c>
      <c r="AM78" s="118">
        <f t="shared" si="29"/>
        <v>0</v>
      </c>
      <c r="AN78" s="119">
        <f t="shared" si="30"/>
        <v>1.9428902930940239E-16</v>
      </c>
      <c r="AO78" s="118">
        <f t="shared" si="31"/>
        <v>0</v>
      </c>
      <c r="AP78" s="119">
        <f t="shared" si="32"/>
        <v>1.3877787807814457E-16</v>
      </c>
      <c r="AQ78" s="122">
        <f t="shared" si="33"/>
        <v>0</v>
      </c>
      <c r="AR78" s="131">
        <f t="shared" si="34"/>
        <v>8</v>
      </c>
      <c r="AS78" s="65"/>
      <c r="AT78" s="66">
        <v>225</v>
      </c>
      <c r="AU78" s="77">
        <v>0.75000000000000255</v>
      </c>
      <c r="AV78" s="78">
        <v>75</v>
      </c>
      <c r="AW78" s="79">
        <v>0.49999999999999684</v>
      </c>
      <c r="BG78" s="100" t="s">
        <v>104</v>
      </c>
      <c r="BH78" s="88">
        <v>5015479</v>
      </c>
      <c r="BI78" s="38">
        <v>463254</v>
      </c>
      <c r="BJ78" s="96">
        <v>42004</v>
      </c>
      <c r="BK78" s="2" t="s">
        <v>276</v>
      </c>
    </row>
    <row r="79" spans="1:63" x14ac:dyDescent="0.25">
      <c r="A79" s="65" t="s">
        <v>273</v>
      </c>
      <c r="B79" s="65" t="str">
        <f t="shared" si="19"/>
        <v>DIWA2</v>
      </c>
      <c r="C79" s="117">
        <f t="shared" si="20"/>
        <v>41513</v>
      </c>
      <c r="D79" s="116" t="str">
        <f t="shared" si="21"/>
        <v>CON</v>
      </c>
      <c r="E79" s="65" t="s">
        <v>26</v>
      </c>
      <c r="F79" s="124" t="s">
        <v>37</v>
      </c>
      <c r="G79" s="117">
        <v>41418</v>
      </c>
      <c r="H79" s="65">
        <v>748845</v>
      </c>
      <c r="I79" s="65">
        <v>29590</v>
      </c>
      <c r="J79" s="120">
        <v>0</v>
      </c>
      <c r="K79" s="120">
        <v>25.9</v>
      </c>
      <c r="L79" s="120">
        <v>0</v>
      </c>
      <c r="M79" s="120">
        <v>3.4</v>
      </c>
      <c r="N79" s="120">
        <v>7.1</v>
      </c>
      <c r="O79" s="120">
        <v>36.5</v>
      </c>
      <c r="P79" s="120"/>
      <c r="Q79" s="120">
        <v>-1</v>
      </c>
      <c r="R79" s="65" t="s">
        <v>29</v>
      </c>
      <c r="S79" s="120">
        <v>33.5</v>
      </c>
      <c r="T79" s="120">
        <v>29.9</v>
      </c>
      <c r="U79" s="120">
        <v>1.2</v>
      </c>
      <c r="V79" s="120">
        <v>1.2</v>
      </c>
      <c r="W79" s="120">
        <v>5</v>
      </c>
      <c r="X79" s="120">
        <v>3.4</v>
      </c>
      <c r="Y79" s="120">
        <v>1</v>
      </c>
      <c r="Z79" s="120">
        <v>0</v>
      </c>
      <c r="AA79" s="120">
        <v>0</v>
      </c>
      <c r="AB79" s="120">
        <v>73.7</v>
      </c>
      <c r="AC79" s="120">
        <v>19.7</v>
      </c>
      <c r="AD79" s="120">
        <v>13.1</v>
      </c>
      <c r="AE79" s="118">
        <f t="shared" si="22"/>
        <v>34</v>
      </c>
      <c r="AF79" s="119">
        <f>IF(AE79&gt;500,1.5,IF(AE79&gt;300,1.3,VLOOKUP(AE79,$AT$3:$AU$304,2,0)))</f>
        <v>0.11333333333333709</v>
      </c>
      <c r="AG79" s="118">
        <f t="shared" si="23"/>
        <v>30</v>
      </c>
      <c r="AH79" s="119">
        <f t="shared" si="24"/>
        <v>0.1999999999999974</v>
      </c>
      <c r="AI79" s="118">
        <f t="shared" si="25"/>
        <v>5</v>
      </c>
      <c r="AJ79" s="119">
        <f t="shared" si="26"/>
        <v>0.11111111111111063</v>
      </c>
      <c r="AK79" s="118">
        <f t="shared" si="27"/>
        <v>3</v>
      </c>
      <c r="AL79" s="119">
        <f t="shared" si="28"/>
        <v>0.1000000000000002</v>
      </c>
      <c r="AM79" s="118">
        <f t="shared" si="29"/>
        <v>1</v>
      </c>
      <c r="AN79" s="119">
        <f t="shared" si="30"/>
        <v>6.666666666666686E-2</v>
      </c>
      <c r="AO79" s="118">
        <f t="shared" si="31"/>
        <v>1</v>
      </c>
      <c r="AP79" s="119">
        <f t="shared" si="32"/>
        <v>0.10000000000000014</v>
      </c>
      <c r="AQ79" s="122">
        <f t="shared" si="33"/>
        <v>0</v>
      </c>
      <c r="AR79" s="131">
        <f t="shared" si="34"/>
        <v>9</v>
      </c>
      <c r="AS79" s="65"/>
      <c r="AT79" s="66">
        <v>224</v>
      </c>
      <c r="AU79" s="77">
        <v>0.74666666666666925</v>
      </c>
      <c r="AV79" s="78">
        <v>74</v>
      </c>
      <c r="AW79" s="79">
        <v>0.49333333333333018</v>
      </c>
      <c r="BG79" s="100" t="s">
        <v>105</v>
      </c>
      <c r="BH79" s="88">
        <v>5015487</v>
      </c>
      <c r="BI79" s="38"/>
      <c r="BJ79" s="89">
        <v>40400</v>
      </c>
    </row>
    <row r="80" spans="1:63" x14ac:dyDescent="0.25">
      <c r="A80" s="65" t="s">
        <v>273</v>
      </c>
      <c r="B80" s="65" t="str">
        <f t="shared" si="19"/>
        <v>DIWA2</v>
      </c>
      <c r="C80" s="117">
        <f t="shared" si="20"/>
        <v>41513</v>
      </c>
      <c r="D80" s="116" t="str">
        <f t="shared" si="21"/>
        <v>CON</v>
      </c>
      <c r="E80" s="65" t="s">
        <v>26</v>
      </c>
      <c r="F80" s="124" t="s">
        <v>37</v>
      </c>
      <c r="G80" s="117">
        <v>41263</v>
      </c>
      <c r="H80" s="65">
        <v>719255</v>
      </c>
      <c r="I80" s="65">
        <v>118033</v>
      </c>
      <c r="J80" s="65">
        <v>0</v>
      </c>
      <c r="K80" s="65">
        <v>0</v>
      </c>
      <c r="L80" s="65">
        <v>0</v>
      </c>
      <c r="M80" s="65">
        <v>6.2</v>
      </c>
      <c r="N80" s="65">
        <v>6.9</v>
      </c>
      <c r="O80" s="65">
        <v>37</v>
      </c>
      <c r="P80" s="65"/>
      <c r="Q80" s="65">
        <v>-1</v>
      </c>
      <c r="R80" s="65" t="s">
        <v>29</v>
      </c>
      <c r="S80" s="65">
        <v>36.4</v>
      </c>
      <c r="T80" s="65">
        <v>0.8</v>
      </c>
      <c r="U80" s="65">
        <v>1.1000000000000001</v>
      </c>
      <c r="V80" s="65">
        <v>0.7</v>
      </c>
      <c r="W80" s="65">
        <v>2.6</v>
      </c>
      <c r="X80" s="65">
        <v>5.7</v>
      </c>
      <c r="Y80" s="65">
        <v>1.5</v>
      </c>
      <c r="Z80" s="65">
        <v>0.2</v>
      </c>
      <c r="AA80" s="65">
        <v>0</v>
      </c>
      <c r="AB80" s="65">
        <v>140</v>
      </c>
      <c r="AC80" s="65">
        <v>36.799999999999997</v>
      </c>
      <c r="AD80" s="65">
        <v>0.6</v>
      </c>
      <c r="AE80" s="118">
        <f t="shared" si="22"/>
        <v>36</v>
      </c>
      <c r="AF80" s="119">
        <f>IF(AE80&gt;500,1.5,IF(AE80&gt;300,1.3,VLOOKUP(AE80,$AT$3:$AU$304,2,0)))</f>
        <v>0.12000000000000374</v>
      </c>
      <c r="AG80" s="118">
        <f t="shared" si="23"/>
        <v>1</v>
      </c>
      <c r="AH80" s="119">
        <f t="shared" si="24"/>
        <v>6.6666666666641847E-3</v>
      </c>
      <c r="AI80" s="118">
        <f t="shared" si="25"/>
        <v>3</v>
      </c>
      <c r="AJ80" s="119">
        <f t="shared" si="26"/>
        <v>6.666666666666618E-2</v>
      </c>
      <c r="AK80" s="118">
        <f t="shared" si="27"/>
        <v>6</v>
      </c>
      <c r="AL80" s="119">
        <f t="shared" si="28"/>
        <v>0.20000000000000018</v>
      </c>
      <c r="AM80" s="118">
        <f t="shared" si="29"/>
        <v>1</v>
      </c>
      <c r="AN80" s="119">
        <f t="shared" si="30"/>
        <v>6.666666666666686E-2</v>
      </c>
      <c r="AO80" s="118">
        <f t="shared" si="31"/>
        <v>1</v>
      </c>
      <c r="AP80" s="119">
        <f t="shared" si="32"/>
        <v>0.10000000000000014</v>
      </c>
      <c r="AQ80" s="122">
        <f t="shared" si="33"/>
        <v>0</v>
      </c>
      <c r="AR80" s="131">
        <f t="shared" si="34"/>
        <v>10</v>
      </c>
      <c r="AS80" s="65"/>
      <c r="AT80" s="66">
        <v>223</v>
      </c>
      <c r="AU80" s="77">
        <v>0.74333333333333595</v>
      </c>
      <c r="AV80" s="78">
        <v>73</v>
      </c>
      <c r="AW80" s="79">
        <v>0.48666666666666353</v>
      </c>
      <c r="BG80" s="106" t="s">
        <v>106</v>
      </c>
      <c r="BH80" s="92">
        <v>5015480</v>
      </c>
      <c r="BI80" s="39">
        <v>477769</v>
      </c>
      <c r="BJ80" s="89">
        <v>40887</v>
      </c>
    </row>
    <row r="81" spans="1:63" x14ac:dyDescent="0.25">
      <c r="A81" s="65" t="s">
        <v>273</v>
      </c>
      <c r="B81" s="65" t="str">
        <f t="shared" si="19"/>
        <v>DIWA2</v>
      </c>
      <c r="C81" s="117">
        <f t="shared" si="20"/>
        <v>41513</v>
      </c>
      <c r="D81" s="116" t="str">
        <f t="shared" si="21"/>
        <v>CON</v>
      </c>
      <c r="E81" s="65" t="s">
        <v>26</v>
      </c>
      <c r="F81" s="124" t="s">
        <v>37</v>
      </c>
      <c r="G81" s="117">
        <v>41195</v>
      </c>
      <c r="H81" s="65">
        <v>702393</v>
      </c>
      <c r="I81" s="65">
        <v>101171</v>
      </c>
      <c r="J81" s="65">
        <v>0</v>
      </c>
      <c r="K81" s="65">
        <v>0</v>
      </c>
      <c r="L81" s="65">
        <v>0</v>
      </c>
      <c r="M81" s="65">
        <v>5.7</v>
      </c>
      <c r="N81" s="65">
        <v>6.9</v>
      </c>
      <c r="O81" s="65">
        <v>42.5</v>
      </c>
      <c r="P81" s="65"/>
      <c r="Q81" s="65"/>
      <c r="R81" s="65" t="s">
        <v>29</v>
      </c>
      <c r="S81" s="65">
        <v>68.5</v>
      </c>
      <c r="T81" s="65">
        <v>23.6</v>
      </c>
      <c r="U81" s="65">
        <v>0.7</v>
      </c>
      <c r="V81" s="65">
        <v>1.4</v>
      </c>
      <c r="W81" s="65">
        <v>6.2</v>
      </c>
      <c r="X81" s="65">
        <v>10.3</v>
      </c>
      <c r="Y81" s="65">
        <v>1.4</v>
      </c>
      <c r="Z81" s="65">
        <v>0</v>
      </c>
      <c r="AA81" s="65">
        <v>0</v>
      </c>
      <c r="AB81" s="65">
        <v>229.8</v>
      </c>
      <c r="AC81" s="65">
        <v>46.7</v>
      </c>
      <c r="AD81" s="65">
        <v>26.7</v>
      </c>
      <c r="AE81" s="118">
        <f t="shared" si="22"/>
        <v>69</v>
      </c>
      <c r="AF81" s="119">
        <f>IF(AE81&gt;=300,1,VLOOKUP(AE81,$AT$3:$AU$304,2,0))</f>
        <v>0.23000000000000353</v>
      </c>
      <c r="AG81" s="118">
        <f t="shared" si="23"/>
        <v>24</v>
      </c>
      <c r="AH81" s="119">
        <f t="shared" si="24"/>
        <v>0.15999999999999748</v>
      </c>
      <c r="AI81" s="118">
        <f t="shared" si="25"/>
        <v>6</v>
      </c>
      <c r="AJ81" s="119">
        <f t="shared" si="26"/>
        <v>0.13333333333333286</v>
      </c>
      <c r="AK81" s="118">
        <f t="shared" si="27"/>
        <v>10</v>
      </c>
      <c r="AL81" s="119">
        <f t="shared" si="28"/>
        <v>0.33339999999999997</v>
      </c>
      <c r="AM81" s="118">
        <f t="shared" si="29"/>
        <v>1</v>
      </c>
      <c r="AN81" s="119">
        <f t="shared" si="30"/>
        <v>6.666666666666686E-2</v>
      </c>
      <c r="AO81" s="118">
        <f t="shared" si="31"/>
        <v>1</v>
      </c>
      <c r="AP81" s="119">
        <f t="shared" si="32"/>
        <v>0.10000000000000014</v>
      </c>
      <c r="AQ81" s="122">
        <f t="shared" si="33"/>
        <v>0</v>
      </c>
      <c r="AR81" s="131">
        <f t="shared" si="34"/>
        <v>11</v>
      </c>
      <c r="AS81" s="65"/>
      <c r="AT81" s="66">
        <v>222</v>
      </c>
      <c r="AU81" s="77">
        <v>0.74000000000000266</v>
      </c>
      <c r="AV81" s="78">
        <v>72</v>
      </c>
      <c r="AW81" s="79">
        <v>0.47999999999999687</v>
      </c>
      <c r="BG81" s="107" t="s">
        <v>107</v>
      </c>
      <c r="BH81" s="88">
        <v>5015549</v>
      </c>
      <c r="BI81" s="45">
        <v>457523</v>
      </c>
      <c r="BJ81" s="89">
        <v>40752</v>
      </c>
    </row>
    <row r="82" spans="1:63" x14ac:dyDescent="0.25">
      <c r="A82" s="65" t="s">
        <v>273</v>
      </c>
      <c r="B82" s="65" t="str">
        <f t="shared" si="19"/>
        <v>DIWA2</v>
      </c>
      <c r="C82" s="117">
        <f t="shared" si="20"/>
        <v>41746</v>
      </c>
      <c r="D82" s="116" t="str">
        <f t="shared" si="21"/>
        <v>SIN</v>
      </c>
      <c r="E82" s="65" t="s">
        <v>26</v>
      </c>
      <c r="F82" s="124" t="s">
        <v>38</v>
      </c>
      <c r="G82" s="117">
        <v>42054</v>
      </c>
      <c r="H82" s="65">
        <v>891269</v>
      </c>
      <c r="I82" s="65">
        <v>2920</v>
      </c>
      <c r="J82" s="65">
        <v>0</v>
      </c>
      <c r="K82" s="65">
        <v>1</v>
      </c>
      <c r="L82" s="65"/>
      <c r="M82" s="65">
        <v>2</v>
      </c>
      <c r="N82" s="65">
        <v>6.6289999999999996</v>
      </c>
      <c r="O82" s="65">
        <v>30.77</v>
      </c>
      <c r="P82" s="65">
        <v>0.97</v>
      </c>
      <c r="Q82" s="65">
        <v>0.15</v>
      </c>
      <c r="R82" s="65"/>
      <c r="S82" s="65">
        <v>33</v>
      </c>
      <c r="T82" s="65">
        <v>18</v>
      </c>
      <c r="U82" s="65">
        <v>18</v>
      </c>
      <c r="V82" s="65">
        <v>0</v>
      </c>
      <c r="W82" s="65">
        <v>3</v>
      </c>
      <c r="X82" s="65">
        <v>3</v>
      </c>
      <c r="Y82" s="65">
        <v>0</v>
      </c>
      <c r="Z82" s="65"/>
      <c r="AA82" s="65">
        <v>0</v>
      </c>
      <c r="AB82" s="65">
        <v>43</v>
      </c>
      <c r="AC82" s="65">
        <v>2</v>
      </c>
      <c r="AD82" s="65">
        <v>0</v>
      </c>
      <c r="AE82" s="118">
        <f t="shared" si="22"/>
        <v>33</v>
      </c>
      <c r="AF82" s="119">
        <f>IF(AE82&gt;500,1.5,IF(AE82&gt;300,1.3,VLOOKUP(AE82,$AT$3:$AU$304,2,0)))</f>
        <v>0.11000000000000376</v>
      </c>
      <c r="AG82" s="118">
        <f t="shared" si="23"/>
        <v>18</v>
      </c>
      <c r="AH82" s="119">
        <f t="shared" si="24"/>
        <v>0.11999999999999754</v>
      </c>
      <c r="AI82" s="118">
        <f t="shared" si="25"/>
        <v>3</v>
      </c>
      <c r="AJ82" s="119">
        <f t="shared" si="26"/>
        <v>6.666666666666618E-2</v>
      </c>
      <c r="AK82" s="118">
        <f t="shared" si="27"/>
        <v>3</v>
      </c>
      <c r="AL82" s="119">
        <f t="shared" si="28"/>
        <v>0.1000000000000002</v>
      </c>
      <c r="AM82" s="118">
        <f t="shared" si="29"/>
        <v>18</v>
      </c>
      <c r="AN82" s="119">
        <f t="shared" si="30"/>
        <v>1</v>
      </c>
      <c r="AO82" s="118">
        <f t="shared" si="31"/>
        <v>0</v>
      </c>
      <c r="AP82" s="119">
        <f t="shared" si="32"/>
        <v>1.3877787807814457E-16</v>
      </c>
      <c r="AQ82" s="122">
        <f t="shared" si="33"/>
        <v>1</v>
      </c>
      <c r="AR82" s="131">
        <f t="shared" si="34"/>
        <v>1</v>
      </c>
      <c r="AS82" s="65"/>
      <c r="AT82" s="66">
        <v>221</v>
      </c>
      <c r="AU82" s="77">
        <v>0.73666666666666936</v>
      </c>
      <c r="AV82" s="78">
        <v>71</v>
      </c>
      <c r="AW82" s="79">
        <v>0.47333333333333022</v>
      </c>
      <c r="BG82" s="106" t="s">
        <v>108</v>
      </c>
      <c r="BH82" s="92">
        <v>5015551</v>
      </c>
      <c r="BI82" s="42">
        <v>480802</v>
      </c>
      <c r="BJ82" s="89">
        <v>40891</v>
      </c>
    </row>
    <row r="83" spans="1:63" x14ac:dyDescent="0.25">
      <c r="A83" s="65" t="s">
        <v>273</v>
      </c>
      <c r="B83" s="65" t="str">
        <f t="shared" si="19"/>
        <v>DIWA2</v>
      </c>
      <c r="C83" s="117">
        <f t="shared" si="20"/>
        <v>41746</v>
      </c>
      <c r="D83" s="116" t="str">
        <f t="shared" si="21"/>
        <v>SIN</v>
      </c>
      <c r="E83" s="65" t="s">
        <v>26</v>
      </c>
      <c r="F83" s="124" t="s">
        <v>38</v>
      </c>
      <c r="G83" s="117">
        <v>42044</v>
      </c>
      <c r="H83" s="65">
        <v>888349</v>
      </c>
      <c r="I83" s="65">
        <v>87945</v>
      </c>
      <c r="J83" s="65">
        <v>0</v>
      </c>
      <c r="K83" s="65">
        <v>4</v>
      </c>
      <c r="L83" s="65"/>
      <c r="M83" s="65">
        <v>4</v>
      </c>
      <c r="N83" s="65">
        <v>6</v>
      </c>
      <c r="O83" s="65"/>
      <c r="P83" s="65"/>
      <c r="Q83" s="65">
        <v>0.59</v>
      </c>
      <c r="R83" s="65"/>
      <c r="S83" s="65">
        <v>86</v>
      </c>
      <c r="T83" s="65">
        <v>53</v>
      </c>
      <c r="U83" s="65">
        <v>65</v>
      </c>
      <c r="V83" s="65">
        <v>0</v>
      </c>
      <c r="W83" s="65">
        <v>10</v>
      </c>
      <c r="X83" s="65">
        <v>6</v>
      </c>
      <c r="Y83" s="65">
        <v>1</v>
      </c>
      <c r="Z83" s="65">
        <v>1</v>
      </c>
      <c r="AA83" s="65">
        <v>0</v>
      </c>
      <c r="AB83" s="65">
        <v>79</v>
      </c>
      <c r="AC83" s="65">
        <v>8</v>
      </c>
      <c r="AD83" s="65">
        <v>1</v>
      </c>
      <c r="AE83" s="118">
        <f t="shared" si="22"/>
        <v>86</v>
      </c>
      <c r="AF83" s="119">
        <f>IF(AE83&gt;500,1.5,IF(AE83&gt;300,1.3,VLOOKUP(AE83,$AT$3:$AU$304,2,0)))</f>
        <v>0.2866666666666704</v>
      </c>
      <c r="AG83" s="118">
        <f t="shared" si="23"/>
        <v>53</v>
      </c>
      <c r="AH83" s="119">
        <f t="shared" si="24"/>
        <v>0.35333333333333045</v>
      </c>
      <c r="AI83" s="118">
        <f t="shared" si="25"/>
        <v>10</v>
      </c>
      <c r="AJ83" s="119">
        <f t="shared" si="26"/>
        <v>0.22222222222222177</v>
      </c>
      <c r="AK83" s="118">
        <f t="shared" si="27"/>
        <v>6</v>
      </c>
      <c r="AL83" s="119">
        <f t="shared" si="28"/>
        <v>0.20000000000000018</v>
      </c>
      <c r="AM83" s="118">
        <f t="shared" si="29"/>
        <v>65</v>
      </c>
      <c r="AN83" s="119">
        <f t="shared" si="30"/>
        <v>1</v>
      </c>
      <c r="AO83" s="118">
        <f t="shared" si="31"/>
        <v>0</v>
      </c>
      <c r="AP83" s="119">
        <f t="shared" si="32"/>
        <v>1.3877787807814457E-16</v>
      </c>
      <c r="AQ83" s="122">
        <f t="shared" si="33"/>
        <v>0</v>
      </c>
      <c r="AR83" s="131">
        <f t="shared" si="34"/>
        <v>2</v>
      </c>
      <c r="AS83" s="65"/>
      <c r="AT83" s="66">
        <v>220</v>
      </c>
      <c r="AU83" s="77">
        <v>0.73333333333333606</v>
      </c>
      <c r="AV83" s="78">
        <v>70</v>
      </c>
      <c r="AW83" s="79">
        <v>0.46666666666666357</v>
      </c>
      <c r="BG83" s="108" t="s">
        <v>109</v>
      </c>
      <c r="BH83" s="92">
        <v>5015550</v>
      </c>
      <c r="BI83" s="50"/>
      <c r="BJ83" s="89">
        <v>41857</v>
      </c>
    </row>
    <row r="84" spans="1:63" x14ac:dyDescent="0.25">
      <c r="A84" s="65" t="s">
        <v>272</v>
      </c>
      <c r="B84" s="65" t="str">
        <f t="shared" si="19"/>
        <v>DIWA2</v>
      </c>
      <c r="C84" s="117">
        <f t="shared" si="20"/>
        <v>41746</v>
      </c>
      <c r="D84" s="116" t="str">
        <f t="shared" si="21"/>
        <v>SIN</v>
      </c>
      <c r="E84" s="65" t="s">
        <v>26</v>
      </c>
      <c r="F84" s="124" t="s">
        <v>38</v>
      </c>
      <c r="G84" s="117">
        <v>41981</v>
      </c>
      <c r="H84" s="65">
        <v>877230</v>
      </c>
      <c r="I84" s="65">
        <v>54982</v>
      </c>
      <c r="J84" s="65">
        <v>0</v>
      </c>
      <c r="K84" s="65">
        <v>5</v>
      </c>
      <c r="L84" s="65"/>
      <c r="M84" s="65">
        <v>3</v>
      </c>
      <c r="N84" s="65">
        <v>6.3</v>
      </c>
      <c r="O84" s="65"/>
      <c r="P84" s="65"/>
      <c r="Q84" s="65">
        <v>1.05</v>
      </c>
      <c r="R84" s="65"/>
      <c r="S84" s="65">
        <v>64</v>
      </c>
      <c r="T84" s="65">
        <v>74</v>
      </c>
      <c r="U84" s="65">
        <v>23</v>
      </c>
      <c r="V84" s="65">
        <v>0</v>
      </c>
      <c r="W84" s="65">
        <v>11</v>
      </c>
      <c r="X84" s="65">
        <v>6</v>
      </c>
      <c r="Y84" s="65">
        <v>0</v>
      </c>
      <c r="Z84" s="65">
        <v>1</v>
      </c>
      <c r="AA84" s="65">
        <v>1</v>
      </c>
      <c r="AB84" s="65">
        <v>42</v>
      </c>
      <c r="AC84" s="65">
        <v>9</v>
      </c>
      <c r="AD84" s="65">
        <v>1</v>
      </c>
      <c r="AE84" s="118">
        <f t="shared" si="22"/>
        <v>64</v>
      </c>
      <c r="AF84" s="119">
        <f>IF(AE84&gt;500,1.5,IF(AE84&gt;300,1.3,VLOOKUP(AE84,$AT$3:$AU$304,2,0)))</f>
        <v>0.2133333333333369</v>
      </c>
      <c r="AG84" s="118">
        <f t="shared" si="23"/>
        <v>74</v>
      </c>
      <c r="AH84" s="119">
        <f t="shared" si="24"/>
        <v>0.49333333333333018</v>
      </c>
      <c r="AI84" s="118">
        <f t="shared" si="25"/>
        <v>11</v>
      </c>
      <c r="AJ84" s="119">
        <f t="shared" si="26"/>
        <v>0.24444444444444399</v>
      </c>
      <c r="AK84" s="118">
        <f t="shared" si="27"/>
        <v>6</v>
      </c>
      <c r="AL84" s="119">
        <f t="shared" si="28"/>
        <v>0.20000000000000018</v>
      </c>
      <c r="AM84" s="118">
        <f t="shared" si="29"/>
        <v>23</v>
      </c>
      <c r="AN84" s="119">
        <f t="shared" si="30"/>
        <v>1</v>
      </c>
      <c r="AO84" s="118">
        <f t="shared" si="31"/>
        <v>0</v>
      </c>
      <c r="AP84" s="119">
        <f t="shared" si="32"/>
        <v>1.3877787807814457E-16</v>
      </c>
      <c r="AQ84" s="122">
        <f t="shared" si="33"/>
        <v>0</v>
      </c>
      <c r="AR84" s="131">
        <f t="shared" si="34"/>
        <v>3</v>
      </c>
      <c r="AS84" s="65"/>
      <c r="AT84" s="66">
        <v>219</v>
      </c>
      <c r="AU84" s="77">
        <v>0.73000000000000276</v>
      </c>
      <c r="AV84" s="78">
        <v>69</v>
      </c>
      <c r="AW84" s="79">
        <v>0.45999999999999691</v>
      </c>
      <c r="BG84" s="107" t="s">
        <v>110</v>
      </c>
      <c r="BH84" s="88">
        <v>5015488</v>
      </c>
      <c r="BI84" s="46">
        <v>460279</v>
      </c>
      <c r="BJ84" s="89">
        <v>40743</v>
      </c>
    </row>
    <row r="85" spans="1:63" x14ac:dyDescent="0.25">
      <c r="A85" s="65" t="s">
        <v>272</v>
      </c>
      <c r="B85" s="65" t="str">
        <f t="shared" si="19"/>
        <v>DIWA2</v>
      </c>
      <c r="C85" s="117">
        <f t="shared" si="20"/>
        <v>41746</v>
      </c>
      <c r="D85" s="116" t="str">
        <f t="shared" si="21"/>
        <v>SIN</v>
      </c>
      <c r="E85" s="65" t="s">
        <v>26</v>
      </c>
      <c r="F85" s="124" t="s">
        <v>38</v>
      </c>
      <c r="G85" s="117">
        <v>41958</v>
      </c>
      <c r="H85" s="65">
        <v>870699</v>
      </c>
      <c r="I85" s="65">
        <v>48451</v>
      </c>
      <c r="J85" s="65">
        <v>0</v>
      </c>
      <c r="K85" s="65">
        <v>4</v>
      </c>
      <c r="L85" s="65"/>
      <c r="M85" s="65">
        <v>2</v>
      </c>
      <c r="N85" s="65">
        <v>6.1</v>
      </c>
      <c r="O85" s="65"/>
      <c r="P85" s="65"/>
      <c r="Q85" s="65">
        <v>0.1</v>
      </c>
      <c r="R85" s="65"/>
      <c r="S85" s="65">
        <v>22</v>
      </c>
      <c r="T85" s="65">
        <v>36</v>
      </c>
      <c r="U85" s="65">
        <v>1</v>
      </c>
      <c r="V85" s="65">
        <v>0</v>
      </c>
      <c r="W85" s="65">
        <v>6</v>
      </c>
      <c r="X85" s="65">
        <v>0</v>
      </c>
      <c r="Y85" s="65">
        <v>0</v>
      </c>
      <c r="Z85" s="65">
        <v>0</v>
      </c>
      <c r="AA85" s="65">
        <v>1</v>
      </c>
      <c r="AB85" s="65">
        <v>26</v>
      </c>
      <c r="AC85" s="65">
        <v>5</v>
      </c>
      <c r="AD85" s="65">
        <v>1</v>
      </c>
      <c r="AE85" s="118">
        <f t="shared" si="22"/>
        <v>22</v>
      </c>
      <c r="AF85" s="119">
        <f>IF(AE85&gt;500,1.5,IF(AE85&gt;300,1.3,VLOOKUP(AE85,$AT$3:$AU$304,2,0)))</f>
        <v>7.3333333333337164E-2</v>
      </c>
      <c r="AG85" s="118">
        <f t="shared" si="23"/>
        <v>36</v>
      </c>
      <c r="AH85" s="119">
        <f t="shared" si="24"/>
        <v>0.23999999999999733</v>
      </c>
      <c r="AI85" s="118">
        <f t="shared" si="25"/>
        <v>6</v>
      </c>
      <c r="AJ85" s="119">
        <f t="shared" si="26"/>
        <v>0.13333333333333286</v>
      </c>
      <c r="AK85" s="118">
        <f t="shared" si="27"/>
        <v>0</v>
      </c>
      <c r="AL85" s="119">
        <f t="shared" si="28"/>
        <v>2.0816681711721685E-16</v>
      </c>
      <c r="AM85" s="118">
        <f t="shared" si="29"/>
        <v>1</v>
      </c>
      <c r="AN85" s="119">
        <f t="shared" si="30"/>
        <v>6.666666666666686E-2</v>
      </c>
      <c r="AO85" s="118">
        <f t="shared" si="31"/>
        <v>0</v>
      </c>
      <c r="AP85" s="119">
        <f t="shared" si="32"/>
        <v>1.3877787807814457E-16</v>
      </c>
      <c r="AQ85" s="122">
        <f t="shared" si="33"/>
        <v>0</v>
      </c>
      <c r="AR85" s="131">
        <f t="shared" si="34"/>
        <v>4</v>
      </c>
      <c r="AS85" s="65"/>
      <c r="AT85" s="66">
        <v>218</v>
      </c>
      <c r="AU85" s="77">
        <v>0.72666666666666946</v>
      </c>
      <c r="AV85" s="78">
        <v>68</v>
      </c>
      <c r="AW85" s="79">
        <v>0.45333333333333026</v>
      </c>
      <c r="BG85" s="107" t="s">
        <v>111</v>
      </c>
      <c r="BH85" s="88">
        <v>5015490</v>
      </c>
      <c r="BI85" s="47">
        <v>455295</v>
      </c>
      <c r="BJ85" s="96">
        <v>41891</v>
      </c>
      <c r="BK85" s="2" t="s">
        <v>276</v>
      </c>
    </row>
    <row r="86" spans="1:63" x14ac:dyDescent="0.25">
      <c r="A86" s="65" t="s">
        <v>272</v>
      </c>
      <c r="B86" s="65" t="str">
        <f t="shared" si="19"/>
        <v>DIWA2</v>
      </c>
      <c r="C86" s="117">
        <f t="shared" si="20"/>
        <v>41746</v>
      </c>
      <c r="D86" s="116" t="str">
        <f t="shared" si="21"/>
        <v>CON</v>
      </c>
      <c r="E86" s="65" t="s">
        <v>26</v>
      </c>
      <c r="F86" s="124" t="s">
        <v>38</v>
      </c>
      <c r="G86" s="117">
        <v>41619</v>
      </c>
      <c r="H86" s="65">
        <v>795064</v>
      </c>
      <c r="I86" s="65">
        <v>29533</v>
      </c>
      <c r="J86" s="120">
        <v>0</v>
      </c>
      <c r="K86" s="120">
        <v>3</v>
      </c>
      <c r="L86" s="120">
        <v>0</v>
      </c>
      <c r="M86" s="120">
        <v>1</v>
      </c>
      <c r="N86" s="120">
        <v>7.2</v>
      </c>
      <c r="O86" s="120">
        <v>37.1</v>
      </c>
      <c r="P86" s="120">
        <v>1</v>
      </c>
      <c r="Q86" s="120">
        <v>0.1</v>
      </c>
      <c r="R86" s="65" t="s">
        <v>244</v>
      </c>
      <c r="S86" s="120">
        <v>13</v>
      </c>
      <c r="T86" s="120">
        <v>38</v>
      </c>
      <c r="U86" s="120">
        <v>1</v>
      </c>
      <c r="V86" s="120">
        <v>0</v>
      </c>
      <c r="W86" s="120">
        <v>2</v>
      </c>
      <c r="X86" s="120">
        <v>2</v>
      </c>
      <c r="Y86" s="120">
        <v>0</v>
      </c>
      <c r="Z86" s="120">
        <v>0</v>
      </c>
      <c r="AA86" s="120">
        <v>0</v>
      </c>
      <c r="AB86" s="120">
        <v>29</v>
      </c>
      <c r="AC86" s="120">
        <v>3</v>
      </c>
      <c r="AD86" s="120">
        <v>0</v>
      </c>
      <c r="AE86" s="118">
        <f t="shared" si="22"/>
        <v>13</v>
      </c>
      <c r="AF86" s="119">
        <f>IF(AE86&gt;=300,1,VLOOKUP(AE86,$AT$3:$AU$304,2,0))</f>
        <v>4.3333333333337179E-2</v>
      </c>
      <c r="AG86" s="118">
        <f t="shared" si="23"/>
        <v>38</v>
      </c>
      <c r="AH86" s="119">
        <f t="shared" si="24"/>
        <v>0.25333333333333063</v>
      </c>
      <c r="AI86" s="118">
        <f t="shared" si="25"/>
        <v>2</v>
      </c>
      <c r="AJ86" s="119">
        <f t="shared" si="26"/>
        <v>4.4444444444443953E-2</v>
      </c>
      <c r="AK86" s="118">
        <f t="shared" si="27"/>
        <v>2</v>
      </c>
      <c r="AL86" s="119">
        <f t="shared" si="28"/>
        <v>6.6666666666666874E-2</v>
      </c>
      <c r="AM86" s="118">
        <f t="shared" si="29"/>
        <v>1</v>
      </c>
      <c r="AN86" s="119">
        <f t="shared" si="30"/>
        <v>6.666666666666686E-2</v>
      </c>
      <c r="AO86" s="118">
        <f t="shared" si="31"/>
        <v>0</v>
      </c>
      <c r="AP86" s="119">
        <f t="shared" si="32"/>
        <v>1.3877787807814457E-16</v>
      </c>
      <c r="AQ86" s="122">
        <f t="shared" si="33"/>
        <v>0</v>
      </c>
      <c r="AR86" s="131">
        <f t="shared" si="34"/>
        <v>5</v>
      </c>
      <c r="AS86" s="65"/>
      <c r="AT86" s="66">
        <v>217</v>
      </c>
      <c r="AU86" s="77">
        <v>0.72333333333333616</v>
      </c>
      <c r="AV86" s="78">
        <v>67</v>
      </c>
      <c r="AW86" s="79">
        <v>0.4466666666666636</v>
      </c>
      <c r="BG86" s="106" t="s">
        <v>249</v>
      </c>
      <c r="BH86" s="92">
        <v>5016219</v>
      </c>
      <c r="BI86" s="42">
        <v>476689</v>
      </c>
      <c r="BJ86" s="89">
        <v>40907</v>
      </c>
    </row>
    <row r="87" spans="1:63" x14ac:dyDescent="0.25">
      <c r="A87" s="65" t="s">
        <v>272</v>
      </c>
      <c r="B87" s="65" t="str">
        <f t="shared" si="19"/>
        <v>DIWA2</v>
      </c>
      <c r="C87" s="117">
        <f t="shared" si="20"/>
        <v>41746</v>
      </c>
      <c r="D87" s="116" t="str">
        <f t="shared" si="21"/>
        <v>CON</v>
      </c>
      <c r="E87" s="65" t="s">
        <v>26</v>
      </c>
      <c r="F87" s="124" t="s">
        <v>38</v>
      </c>
      <c r="G87" s="117">
        <v>41458</v>
      </c>
      <c r="H87" s="65">
        <v>765530</v>
      </c>
      <c r="I87" s="65">
        <v>120785</v>
      </c>
      <c r="J87" s="120">
        <v>0</v>
      </c>
      <c r="K87" s="120">
        <v>0</v>
      </c>
      <c r="L87" s="120">
        <v>-1</v>
      </c>
      <c r="M87" s="120">
        <v>3</v>
      </c>
      <c r="N87" s="120">
        <v>7.1</v>
      </c>
      <c r="O87" s="120">
        <v>38.5</v>
      </c>
      <c r="P87" s="120">
        <v>0.9</v>
      </c>
      <c r="Q87" s="120">
        <v>0</v>
      </c>
      <c r="R87" s="65" t="s">
        <v>244</v>
      </c>
      <c r="S87" s="120">
        <v>26</v>
      </c>
      <c r="T87" s="120">
        <v>47</v>
      </c>
      <c r="U87" s="120">
        <v>3</v>
      </c>
      <c r="V87" s="120">
        <v>0</v>
      </c>
      <c r="W87" s="120">
        <v>5</v>
      </c>
      <c r="X87" s="120">
        <v>2</v>
      </c>
      <c r="Y87" s="120">
        <v>0</v>
      </c>
      <c r="Z87" s="120">
        <v>0</v>
      </c>
      <c r="AA87" s="120">
        <v>-1</v>
      </c>
      <c r="AB87" s="120">
        <v>31</v>
      </c>
      <c r="AC87" s="120">
        <v>3</v>
      </c>
      <c r="AD87" s="120">
        <v>1</v>
      </c>
      <c r="AE87" s="118">
        <f t="shared" si="22"/>
        <v>26</v>
      </c>
      <c r="AF87" s="119">
        <f>IF(AE87&gt;500,1.5,IF(AE87&gt;300,1.3,VLOOKUP(AE87,$AT$3:$AU$304,2,0)))</f>
        <v>8.6666666666670472E-2</v>
      </c>
      <c r="AG87" s="118">
        <f t="shared" si="23"/>
        <v>47</v>
      </c>
      <c r="AH87" s="119">
        <f t="shared" si="24"/>
        <v>0.31333333333333052</v>
      </c>
      <c r="AI87" s="118">
        <f t="shared" si="25"/>
        <v>5</v>
      </c>
      <c r="AJ87" s="119">
        <f t="shared" si="26"/>
        <v>0.11111111111111063</v>
      </c>
      <c r="AK87" s="118">
        <f t="shared" si="27"/>
        <v>2</v>
      </c>
      <c r="AL87" s="119">
        <f t="shared" si="28"/>
        <v>6.6666666666666874E-2</v>
      </c>
      <c r="AM87" s="118">
        <f t="shared" si="29"/>
        <v>3</v>
      </c>
      <c r="AN87" s="119">
        <f t="shared" si="30"/>
        <v>0.20000000000000018</v>
      </c>
      <c r="AO87" s="118">
        <f t="shared" si="31"/>
        <v>0</v>
      </c>
      <c r="AP87" s="119">
        <f t="shared" si="32"/>
        <v>1.3877787807814457E-16</v>
      </c>
      <c r="AQ87" s="122">
        <f t="shared" si="33"/>
        <v>0</v>
      </c>
      <c r="AR87" s="131">
        <f t="shared" si="34"/>
        <v>6</v>
      </c>
      <c r="AS87" s="65"/>
      <c r="AT87" s="66">
        <v>216</v>
      </c>
      <c r="AU87" s="77">
        <v>0.72000000000000286</v>
      </c>
      <c r="AV87" s="78">
        <v>66</v>
      </c>
      <c r="AW87" s="79">
        <v>0.43999999999999695</v>
      </c>
      <c r="BG87" s="109" t="s">
        <v>113</v>
      </c>
      <c r="BH87" s="92">
        <v>5016221</v>
      </c>
      <c r="BI87" s="48">
        <v>478659</v>
      </c>
      <c r="BJ87" s="89">
        <v>40874</v>
      </c>
    </row>
    <row r="88" spans="1:63" x14ac:dyDescent="0.25">
      <c r="A88" s="65" t="s">
        <v>273</v>
      </c>
      <c r="B88" s="65" t="str">
        <f t="shared" si="19"/>
        <v>DIWA2</v>
      </c>
      <c r="C88" s="117">
        <f t="shared" si="20"/>
        <v>41746</v>
      </c>
      <c r="D88" s="116" t="str">
        <f t="shared" si="21"/>
        <v>CON</v>
      </c>
      <c r="E88" s="65" t="s">
        <v>26</v>
      </c>
      <c r="F88" s="124" t="s">
        <v>38</v>
      </c>
      <c r="G88" s="117">
        <v>41269</v>
      </c>
      <c r="H88" s="65">
        <v>727988</v>
      </c>
      <c r="I88" s="65">
        <v>83434</v>
      </c>
      <c r="J88" s="65">
        <v>0</v>
      </c>
      <c r="K88" s="65">
        <v>0</v>
      </c>
      <c r="L88" s="65">
        <v>0</v>
      </c>
      <c r="M88" s="65">
        <v>4.9000000000000004</v>
      </c>
      <c r="N88" s="65">
        <v>7</v>
      </c>
      <c r="O88" s="65">
        <v>36.9</v>
      </c>
      <c r="P88" s="65"/>
      <c r="Q88" s="65">
        <v>-1</v>
      </c>
      <c r="R88" s="65" t="s">
        <v>29</v>
      </c>
      <c r="S88" s="65">
        <v>62.9</v>
      </c>
      <c r="T88" s="65">
        <v>1</v>
      </c>
      <c r="U88" s="65">
        <v>3.7</v>
      </c>
      <c r="V88" s="65">
        <v>3.6</v>
      </c>
      <c r="W88" s="65">
        <v>0.9</v>
      </c>
      <c r="X88" s="65">
        <v>16.100000000000001</v>
      </c>
      <c r="Y88" s="65">
        <v>0.5</v>
      </c>
      <c r="Z88" s="65">
        <v>0.4</v>
      </c>
      <c r="AA88" s="65">
        <v>0</v>
      </c>
      <c r="AB88" s="65">
        <v>232.7</v>
      </c>
      <c r="AC88" s="65">
        <v>28.9</v>
      </c>
      <c r="AD88" s="65">
        <v>2</v>
      </c>
      <c r="AE88" s="118">
        <f t="shared" si="22"/>
        <v>63</v>
      </c>
      <c r="AF88" s="119">
        <f>IF(AE88&gt;500,1.5,IF(AE88&gt;300,1.3,VLOOKUP(AE88,$AT$3:$AU$304,2,0)))</f>
        <v>0.21000000000000357</v>
      </c>
      <c r="AG88" s="118">
        <f t="shared" si="23"/>
        <v>1</v>
      </c>
      <c r="AH88" s="119">
        <f t="shared" si="24"/>
        <v>6.6666666666641847E-3</v>
      </c>
      <c r="AI88" s="118">
        <f t="shared" si="25"/>
        <v>1</v>
      </c>
      <c r="AJ88" s="119">
        <f t="shared" si="26"/>
        <v>2.222222222222173E-2</v>
      </c>
      <c r="AK88" s="118">
        <f t="shared" si="27"/>
        <v>16</v>
      </c>
      <c r="AL88" s="119">
        <f t="shared" si="28"/>
        <v>0.53333333333333344</v>
      </c>
      <c r="AM88" s="118">
        <f t="shared" si="29"/>
        <v>4</v>
      </c>
      <c r="AN88" s="119">
        <f t="shared" si="30"/>
        <v>0.26666666666666683</v>
      </c>
      <c r="AO88" s="118">
        <f t="shared" si="31"/>
        <v>4</v>
      </c>
      <c r="AP88" s="119">
        <f t="shared" si="32"/>
        <v>0.40000000000000013</v>
      </c>
      <c r="AQ88" s="122">
        <f t="shared" si="33"/>
        <v>0</v>
      </c>
      <c r="AR88" s="131">
        <f t="shared" si="34"/>
        <v>7</v>
      </c>
      <c r="AS88" s="65"/>
      <c r="AT88" s="66">
        <v>215</v>
      </c>
      <c r="AU88" s="77">
        <v>0.71666666666666956</v>
      </c>
      <c r="AV88" s="78">
        <v>65</v>
      </c>
      <c r="AW88" s="79">
        <v>0.4333333333333303</v>
      </c>
      <c r="BG88" s="108" t="s">
        <v>114</v>
      </c>
      <c r="BH88" s="110">
        <v>5015548</v>
      </c>
      <c r="BI88" s="47">
        <v>488180</v>
      </c>
      <c r="BJ88" s="89">
        <v>40975</v>
      </c>
    </row>
    <row r="89" spans="1:63" x14ac:dyDescent="0.25">
      <c r="A89" s="65" t="s">
        <v>273</v>
      </c>
      <c r="B89" s="65" t="str">
        <f t="shared" si="19"/>
        <v>DIWA2</v>
      </c>
      <c r="C89" s="117">
        <f t="shared" si="20"/>
        <v>41746</v>
      </c>
      <c r="D89" s="116" t="str">
        <f t="shared" si="21"/>
        <v>CON</v>
      </c>
      <c r="E89" s="65" t="s">
        <v>26</v>
      </c>
      <c r="F89" s="124" t="s">
        <v>38</v>
      </c>
      <c r="G89" s="117">
        <v>41206</v>
      </c>
      <c r="H89" s="65">
        <v>715275</v>
      </c>
      <c r="I89" s="65">
        <v>70721</v>
      </c>
      <c r="J89" s="65">
        <v>0</v>
      </c>
      <c r="K89" s="65">
        <v>0</v>
      </c>
      <c r="L89" s="65">
        <v>0</v>
      </c>
      <c r="M89" s="65">
        <v>7.7</v>
      </c>
      <c r="N89" s="65">
        <v>6.8</v>
      </c>
      <c r="O89" s="65">
        <v>37.4</v>
      </c>
      <c r="P89" s="65"/>
      <c r="Q89" s="65">
        <v>-1</v>
      </c>
      <c r="R89" s="65" t="s">
        <v>29</v>
      </c>
      <c r="S89" s="65">
        <v>6.6</v>
      </c>
      <c r="T89" s="65">
        <v>41.5</v>
      </c>
      <c r="U89" s="65">
        <v>3.4</v>
      </c>
      <c r="V89" s="65">
        <v>0</v>
      </c>
      <c r="W89" s="65">
        <v>6.4</v>
      </c>
      <c r="X89" s="65">
        <v>4.2</v>
      </c>
      <c r="Y89" s="65">
        <v>0.7</v>
      </c>
      <c r="Z89" s="65">
        <v>0</v>
      </c>
      <c r="AA89" s="65">
        <v>0</v>
      </c>
      <c r="AB89" s="65">
        <v>51.8</v>
      </c>
      <c r="AC89" s="65">
        <v>14.7</v>
      </c>
      <c r="AD89" s="65">
        <v>0.5</v>
      </c>
      <c r="AE89" s="118">
        <f t="shared" si="22"/>
        <v>7</v>
      </c>
      <c r="AF89" s="119">
        <f>IF(AE89&gt;=300,1,VLOOKUP(AE89,$AT$3:$AU$304,2,0))</f>
        <v>2.3333333333337175E-2</v>
      </c>
      <c r="AG89" s="118">
        <f t="shared" si="23"/>
        <v>42</v>
      </c>
      <c r="AH89" s="119">
        <f t="shared" si="24"/>
        <v>0.27999999999999725</v>
      </c>
      <c r="AI89" s="118">
        <f t="shared" si="25"/>
        <v>6</v>
      </c>
      <c r="AJ89" s="119">
        <f t="shared" si="26"/>
        <v>0.13333333333333286</v>
      </c>
      <c r="AK89" s="118">
        <f t="shared" si="27"/>
        <v>4</v>
      </c>
      <c r="AL89" s="119">
        <f t="shared" si="28"/>
        <v>0.13333333333333353</v>
      </c>
      <c r="AM89" s="118">
        <f t="shared" si="29"/>
        <v>3</v>
      </c>
      <c r="AN89" s="119">
        <f t="shared" si="30"/>
        <v>0.20000000000000018</v>
      </c>
      <c r="AO89" s="118">
        <f t="shared" si="31"/>
        <v>0</v>
      </c>
      <c r="AP89" s="119">
        <f t="shared" si="32"/>
        <v>1.3877787807814457E-16</v>
      </c>
      <c r="AQ89" s="122">
        <f t="shared" si="33"/>
        <v>0</v>
      </c>
      <c r="AR89" s="131">
        <f t="shared" si="34"/>
        <v>8</v>
      </c>
      <c r="AS89" s="65"/>
      <c r="AT89" s="66">
        <v>214</v>
      </c>
      <c r="AU89" s="77">
        <v>0.71333333333333626</v>
      </c>
      <c r="AV89" s="78">
        <v>64</v>
      </c>
      <c r="AW89" s="79">
        <v>0.42666666666666364</v>
      </c>
      <c r="BG89" s="100" t="s">
        <v>115</v>
      </c>
      <c r="BH89" s="111">
        <v>5016225</v>
      </c>
      <c r="BI89" s="42">
        <v>477971</v>
      </c>
      <c r="BJ89" s="89">
        <v>40866</v>
      </c>
    </row>
    <row r="90" spans="1:63" x14ac:dyDescent="0.25">
      <c r="A90" s="65" t="s">
        <v>273</v>
      </c>
      <c r="B90" s="65" t="str">
        <f t="shared" si="19"/>
        <v>DIWA2</v>
      </c>
      <c r="C90" s="117">
        <f t="shared" si="20"/>
        <v>41746</v>
      </c>
      <c r="D90" s="116" t="str">
        <f t="shared" si="21"/>
        <v>CON</v>
      </c>
      <c r="E90" s="65" t="s">
        <v>26</v>
      </c>
      <c r="F90" s="124" t="s">
        <v>38</v>
      </c>
      <c r="G90" s="117">
        <v>41066</v>
      </c>
      <c r="H90" s="65">
        <v>684972</v>
      </c>
      <c r="I90" s="65">
        <v>40418</v>
      </c>
      <c r="J90" s="65">
        <v>0</v>
      </c>
      <c r="K90" s="65">
        <v>0.8</v>
      </c>
      <c r="L90" s="65">
        <v>0</v>
      </c>
      <c r="M90" s="65">
        <v>8.1</v>
      </c>
      <c r="N90" s="65">
        <v>6.3</v>
      </c>
      <c r="O90" s="65">
        <v>36.5</v>
      </c>
      <c r="P90" s="65"/>
      <c r="Q90" s="65">
        <v>-1</v>
      </c>
      <c r="R90" s="65" t="s">
        <v>29</v>
      </c>
      <c r="S90" s="65">
        <v>28</v>
      </c>
      <c r="T90" s="65">
        <v>86.4</v>
      </c>
      <c r="U90" s="65">
        <v>5.0999999999999996</v>
      </c>
      <c r="V90" s="65">
        <v>0.6</v>
      </c>
      <c r="W90" s="65">
        <v>8.1</v>
      </c>
      <c r="X90" s="65">
        <v>8.4</v>
      </c>
      <c r="Y90" s="65">
        <v>1</v>
      </c>
      <c r="Z90" s="65">
        <v>0</v>
      </c>
      <c r="AA90" s="65">
        <v>0</v>
      </c>
      <c r="AB90" s="65">
        <v>92.7</v>
      </c>
      <c r="AC90" s="65">
        <v>30</v>
      </c>
      <c r="AD90" s="65">
        <v>2.9</v>
      </c>
      <c r="AE90" s="118">
        <f t="shared" si="22"/>
        <v>28</v>
      </c>
      <c r="AF90" s="119">
        <f t="shared" ref="AF90:AF97" si="36">IF(AE90&gt;500,1.5,IF(AE90&gt;300,1.3,VLOOKUP(AE90,$AT$3:$AU$304,2,0)))</f>
        <v>9.3333333333337126E-2</v>
      </c>
      <c r="AG90" s="118">
        <f t="shared" si="23"/>
        <v>86</v>
      </c>
      <c r="AH90" s="119">
        <f t="shared" si="24"/>
        <v>0.57333333333333059</v>
      </c>
      <c r="AI90" s="118">
        <f t="shared" si="25"/>
        <v>8</v>
      </c>
      <c r="AJ90" s="119">
        <f t="shared" si="26"/>
        <v>0.17777777777777731</v>
      </c>
      <c r="AK90" s="118">
        <f t="shared" si="27"/>
        <v>8</v>
      </c>
      <c r="AL90" s="119">
        <f t="shared" si="28"/>
        <v>0.26666666666666683</v>
      </c>
      <c r="AM90" s="118">
        <f t="shared" si="29"/>
        <v>5</v>
      </c>
      <c r="AN90" s="119">
        <f t="shared" si="30"/>
        <v>0.33333333333333348</v>
      </c>
      <c r="AO90" s="118">
        <f t="shared" si="31"/>
        <v>1</v>
      </c>
      <c r="AP90" s="119">
        <f t="shared" si="32"/>
        <v>0.10000000000000014</v>
      </c>
      <c r="AQ90" s="122">
        <f t="shared" si="33"/>
        <v>0</v>
      </c>
      <c r="AR90" s="131">
        <f t="shared" si="34"/>
        <v>9</v>
      </c>
      <c r="AS90" s="65"/>
      <c r="AT90" s="66">
        <v>213</v>
      </c>
      <c r="AU90" s="77">
        <v>0.71000000000000296</v>
      </c>
      <c r="AV90" s="78">
        <v>63</v>
      </c>
      <c r="AW90" s="79">
        <v>0.41999999999999699</v>
      </c>
      <c r="BG90" s="106" t="s">
        <v>116</v>
      </c>
      <c r="BH90" s="111">
        <v>5016224</v>
      </c>
      <c r="BI90" s="42">
        <v>482477</v>
      </c>
      <c r="BJ90" s="89">
        <v>40906</v>
      </c>
    </row>
    <row r="91" spans="1:63" x14ac:dyDescent="0.25">
      <c r="A91" s="65" t="s">
        <v>273</v>
      </c>
      <c r="B91" s="65" t="str">
        <f t="shared" si="19"/>
        <v>DIWA2</v>
      </c>
      <c r="C91" s="117">
        <f t="shared" si="20"/>
        <v>41649</v>
      </c>
      <c r="D91" s="116" t="str">
        <f t="shared" si="21"/>
        <v>SIN</v>
      </c>
      <c r="E91" s="65" t="s">
        <v>26</v>
      </c>
      <c r="F91" s="124" t="s">
        <v>39</v>
      </c>
      <c r="G91" s="117">
        <v>42240</v>
      </c>
      <c r="H91" s="65">
        <v>931973</v>
      </c>
      <c r="I91" s="65">
        <v>43624</v>
      </c>
      <c r="J91" s="65">
        <v>0</v>
      </c>
      <c r="K91" s="65">
        <v>4</v>
      </c>
      <c r="L91" s="65"/>
      <c r="M91" s="65">
        <v>2</v>
      </c>
      <c r="N91" s="65">
        <v>6.1</v>
      </c>
      <c r="O91" s="65"/>
      <c r="P91" s="65"/>
      <c r="Q91" s="65">
        <v>0.14000000000000001</v>
      </c>
      <c r="R91" s="65"/>
      <c r="S91" s="65">
        <v>65</v>
      </c>
      <c r="T91" s="65">
        <v>38</v>
      </c>
      <c r="U91" s="65">
        <v>19</v>
      </c>
      <c r="V91" s="65">
        <v>0</v>
      </c>
      <c r="W91" s="65">
        <v>7</v>
      </c>
      <c r="X91" s="65">
        <v>4</v>
      </c>
      <c r="Y91" s="65">
        <v>0</v>
      </c>
      <c r="Z91" s="65">
        <v>0</v>
      </c>
      <c r="AA91" s="65">
        <v>0</v>
      </c>
      <c r="AB91" s="65">
        <v>44</v>
      </c>
      <c r="AC91" s="65">
        <v>5</v>
      </c>
      <c r="AD91" s="65">
        <v>1</v>
      </c>
      <c r="AE91" s="118">
        <f t="shared" si="22"/>
        <v>65</v>
      </c>
      <c r="AF91" s="119">
        <f t="shared" si="36"/>
        <v>0.21666666666667023</v>
      </c>
      <c r="AG91" s="118">
        <f t="shared" si="23"/>
        <v>38</v>
      </c>
      <c r="AH91" s="119">
        <f t="shared" si="24"/>
        <v>0.25333333333333063</v>
      </c>
      <c r="AI91" s="118">
        <f t="shared" si="25"/>
        <v>7</v>
      </c>
      <c r="AJ91" s="119">
        <f t="shared" si="26"/>
        <v>0.15555555555555509</v>
      </c>
      <c r="AK91" s="118">
        <f t="shared" si="27"/>
        <v>4</v>
      </c>
      <c r="AL91" s="119">
        <f t="shared" si="28"/>
        <v>0.13333333333333353</v>
      </c>
      <c r="AM91" s="118">
        <f t="shared" si="29"/>
        <v>19</v>
      </c>
      <c r="AN91" s="119">
        <f t="shared" si="30"/>
        <v>1</v>
      </c>
      <c r="AO91" s="118">
        <f t="shared" si="31"/>
        <v>0</v>
      </c>
      <c r="AP91" s="119">
        <f t="shared" si="32"/>
        <v>1.3877787807814457E-16</v>
      </c>
      <c r="AQ91" s="122">
        <f t="shared" si="33"/>
        <v>1</v>
      </c>
      <c r="AR91" s="131">
        <f t="shared" si="34"/>
        <v>1</v>
      </c>
      <c r="AS91" s="65"/>
      <c r="AT91" s="66">
        <v>212</v>
      </c>
      <c r="AU91" s="77">
        <v>0.70666666666666966</v>
      </c>
      <c r="AV91" s="78">
        <v>62</v>
      </c>
      <c r="AW91" s="79">
        <v>0.41333333333333033</v>
      </c>
      <c r="BG91" s="100" t="s">
        <v>117</v>
      </c>
      <c r="BH91" s="104">
        <v>5016226</v>
      </c>
      <c r="BI91" s="42">
        <v>466861</v>
      </c>
      <c r="BJ91" s="89">
        <v>40749</v>
      </c>
    </row>
    <row r="92" spans="1:63" x14ac:dyDescent="0.25">
      <c r="A92" s="65" t="s">
        <v>273</v>
      </c>
      <c r="B92" s="65" t="str">
        <f t="shared" si="19"/>
        <v>DIWA2</v>
      </c>
      <c r="C92" s="117">
        <f t="shared" si="20"/>
        <v>41649</v>
      </c>
      <c r="D92" s="116" t="str">
        <f t="shared" si="21"/>
        <v>SIN</v>
      </c>
      <c r="E92" s="65" t="s">
        <v>26</v>
      </c>
      <c r="F92" s="124" t="s">
        <v>39</v>
      </c>
      <c r="G92" s="117">
        <v>42052</v>
      </c>
      <c r="H92" s="65">
        <v>885755</v>
      </c>
      <c r="I92" s="65">
        <v>51615</v>
      </c>
      <c r="J92" s="65">
        <v>0</v>
      </c>
      <c r="K92" s="65">
        <v>6</v>
      </c>
      <c r="L92" s="65"/>
      <c r="M92" s="65">
        <v>1</v>
      </c>
      <c r="N92" s="65">
        <v>5.9889999999999999</v>
      </c>
      <c r="O92" s="65">
        <v>28.29</v>
      </c>
      <c r="P92" s="65">
        <v>0.92</v>
      </c>
      <c r="Q92" s="65">
        <v>0.23</v>
      </c>
      <c r="R92" s="65"/>
      <c r="S92" s="65">
        <v>33</v>
      </c>
      <c r="T92" s="65">
        <v>40</v>
      </c>
      <c r="U92" s="65">
        <v>2</v>
      </c>
      <c r="V92" s="65">
        <v>0</v>
      </c>
      <c r="W92" s="65">
        <v>21</v>
      </c>
      <c r="X92" s="65">
        <v>4</v>
      </c>
      <c r="Y92" s="65">
        <v>0</v>
      </c>
      <c r="Z92" s="65"/>
      <c r="AA92" s="65">
        <v>0</v>
      </c>
      <c r="AB92" s="65">
        <v>30</v>
      </c>
      <c r="AC92" s="65">
        <v>2</v>
      </c>
      <c r="AD92" s="65">
        <v>0</v>
      </c>
      <c r="AE92" s="118">
        <f t="shared" si="22"/>
        <v>33</v>
      </c>
      <c r="AF92" s="119">
        <f t="shared" si="36"/>
        <v>0.11000000000000376</v>
      </c>
      <c r="AG92" s="118">
        <f t="shared" si="23"/>
        <v>40</v>
      </c>
      <c r="AH92" s="119">
        <f t="shared" si="24"/>
        <v>0.26666666666666394</v>
      </c>
      <c r="AI92" s="118">
        <f t="shared" si="25"/>
        <v>21</v>
      </c>
      <c r="AJ92" s="119">
        <f t="shared" si="26"/>
        <v>0.46666666666666601</v>
      </c>
      <c r="AK92" s="118">
        <f t="shared" si="27"/>
        <v>4</v>
      </c>
      <c r="AL92" s="119">
        <f t="shared" si="28"/>
        <v>0.13333333333333353</v>
      </c>
      <c r="AM92" s="118">
        <f t="shared" si="29"/>
        <v>2</v>
      </c>
      <c r="AN92" s="119">
        <f t="shared" si="30"/>
        <v>0.13333333333333353</v>
      </c>
      <c r="AO92" s="118">
        <f t="shared" si="31"/>
        <v>0</v>
      </c>
      <c r="AP92" s="119">
        <f t="shared" si="32"/>
        <v>1.3877787807814457E-16</v>
      </c>
      <c r="AQ92" s="122">
        <f t="shared" si="33"/>
        <v>0</v>
      </c>
      <c r="AR92" s="131">
        <f t="shared" si="34"/>
        <v>2</v>
      </c>
      <c r="AS92" s="65"/>
      <c r="AT92" s="66">
        <v>211</v>
      </c>
      <c r="AU92" s="77">
        <v>0.70333333333333636</v>
      </c>
      <c r="AV92" s="78">
        <v>61</v>
      </c>
      <c r="AW92" s="79">
        <v>0.40666666666666368</v>
      </c>
      <c r="BG92" s="106" t="s">
        <v>118</v>
      </c>
      <c r="BH92" s="111">
        <v>5016220</v>
      </c>
      <c r="BI92" s="42">
        <v>502436</v>
      </c>
      <c r="BJ92" s="89">
        <v>41803</v>
      </c>
    </row>
    <row r="93" spans="1:63" x14ac:dyDescent="0.25">
      <c r="A93" s="65" t="s">
        <v>273</v>
      </c>
      <c r="B93" s="65" t="str">
        <f t="shared" si="19"/>
        <v>DIWA2</v>
      </c>
      <c r="C93" s="117">
        <f t="shared" si="20"/>
        <v>41649</v>
      </c>
      <c r="D93" s="116" t="str">
        <f t="shared" si="21"/>
        <v>SIN</v>
      </c>
      <c r="E93" s="65" t="s">
        <v>26</v>
      </c>
      <c r="F93" s="124" t="s">
        <v>39</v>
      </c>
      <c r="G93" s="117">
        <v>41990</v>
      </c>
      <c r="H93" s="65">
        <v>873979</v>
      </c>
      <c r="I93" s="65">
        <v>39839</v>
      </c>
      <c r="J93" s="65">
        <v>0</v>
      </c>
      <c r="K93" s="65">
        <v>5</v>
      </c>
      <c r="L93" s="65"/>
      <c r="M93" s="65">
        <v>1</v>
      </c>
      <c r="N93" s="65">
        <v>6.2</v>
      </c>
      <c r="O93" s="65"/>
      <c r="P93" s="65"/>
      <c r="Q93" s="65">
        <v>0.05</v>
      </c>
      <c r="R93" s="65"/>
      <c r="S93" s="65">
        <v>25</v>
      </c>
      <c r="T93" s="65">
        <v>40</v>
      </c>
      <c r="U93" s="65">
        <v>2</v>
      </c>
      <c r="V93" s="65">
        <v>0</v>
      </c>
      <c r="W93" s="65">
        <v>13</v>
      </c>
      <c r="X93" s="65">
        <v>3</v>
      </c>
      <c r="Y93" s="65">
        <v>1</v>
      </c>
      <c r="Z93" s="65">
        <v>0</v>
      </c>
      <c r="AA93" s="65">
        <v>0</v>
      </c>
      <c r="AB93" s="65">
        <v>28</v>
      </c>
      <c r="AC93" s="65">
        <v>4</v>
      </c>
      <c r="AD93" s="65">
        <v>1</v>
      </c>
      <c r="AE93" s="118">
        <f t="shared" si="22"/>
        <v>25</v>
      </c>
      <c r="AF93" s="119">
        <f t="shared" si="36"/>
        <v>8.3333333333337145E-2</v>
      </c>
      <c r="AG93" s="118">
        <f t="shared" si="23"/>
        <v>40</v>
      </c>
      <c r="AH93" s="119">
        <f t="shared" si="24"/>
        <v>0.26666666666666394</v>
      </c>
      <c r="AI93" s="118">
        <f t="shared" si="25"/>
        <v>13</v>
      </c>
      <c r="AJ93" s="119">
        <f t="shared" si="26"/>
        <v>0.28888888888888842</v>
      </c>
      <c r="AK93" s="118">
        <f t="shared" si="27"/>
        <v>3</v>
      </c>
      <c r="AL93" s="119">
        <f t="shared" si="28"/>
        <v>0.1000000000000002</v>
      </c>
      <c r="AM93" s="118">
        <f t="shared" si="29"/>
        <v>2</v>
      </c>
      <c r="AN93" s="119">
        <f t="shared" si="30"/>
        <v>0.13333333333333353</v>
      </c>
      <c r="AO93" s="118">
        <f t="shared" si="31"/>
        <v>0</v>
      </c>
      <c r="AP93" s="119">
        <f t="shared" si="32"/>
        <v>1.3877787807814457E-16</v>
      </c>
      <c r="AQ93" s="122">
        <f t="shared" si="33"/>
        <v>0</v>
      </c>
      <c r="AR93" s="131">
        <f t="shared" si="34"/>
        <v>3</v>
      </c>
      <c r="AS93" s="65"/>
      <c r="AT93" s="66">
        <v>210</v>
      </c>
      <c r="AU93" s="77">
        <v>0.70000000000000306</v>
      </c>
      <c r="AV93" s="78">
        <v>60</v>
      </c>
      <c r="AW93" s="79">
        <v>0.39999999999999702</v>
      </c>
      <c r="BG93" s="108" t="s">
        <v>119</v>
      </c>
      <c r="BH93" s="112">
        <v>5017461</v>
      </c>
      <c r="BI93" s="47">
        <v>493264</v>
      </c>
      <c r="BJ93" s="89">
        <v>41014</v>
      </c>
    </row>
    <row r="94" spans="1:63" x14ac:dyDescent="0.25">
      <c r="A94" s="65" t="s">
        <v>272</v>
      </c>
      <c r="B94" s="65" t="str">
        <f t="shared" si="19"/>
        <v>DIWA2</v>
      </c>
      <c r="C94" s="117">
        <f t="shared" si="20"/>
        <v>41649</v>
      </c>
      <c r="D94" s="116" t="str">
        <f t="shared" si="21"/>
        <v>SIN</v>
      </c>
      <c r="E94" s="65" t="s">
        <v>26</v>
      </c>
      <c r="F94" s="124" t="s">
        <v>39</v>
      </c>
      <c r="G94" s="117">
        <v>41979</v>
      </c>
      <c r="H94" s="65">
        <v>875817</v>
      </c>
      <c r="I94" s="65">
        <v>75413</v>
      </c>
      <c r="J94" s="65">
        <v>0</v>
      </c>
      <c r="K94" s="65">
        <v>4</v>
      </c>
      <c r="L94" s="65"/>
      <c r="M94" s="65">
        <v>4</v>
      </c>
      <c r="N94" s="65">
        <v>6.1</v>
      </c>
      <c r="O94" s="65"/>
      <c r="P94" s="65"/>
      <c r="Q94" s="65">
        <v>0.56999999999999995</v>
      </c>
      <c r="R94" s="65"/>
      <c r="S94" s="65">
        <v>87</v>
      </c>
      <c r="T94" s="65">
        <v>62</v>
      </c>
      <c r="U94" s="65">
        <v>80</v>
      </c>
      <c r="V94" s="65">
        <v>0</v>
      </c>
      <c r="W94" s="65">
        <v>11</v>
      </c>
      <c r="X94" s="65">
        <v>7</v>
      </c>
      <c r="Y94" s="65">
        <v>0</v>
      </c>
      <c r="Z94" s="65">
        <v>1</v>
      </c>
      <c r="AA94" s="65">
        <v>0</v>
      </c>
      <c r="AB94" s="65">
        <v>72</v>
      </c>
      <c r="AC94" s="65">
        <v>10</v>
      </c>
      <c r="AD94" s="65">
        <v>1</v>
      </c>
      <c r="AE94" s="118">
        <f t="shared" si="22"/>
        <v>87</v>
      </c>
      <c r="AF94" s="119">
        <f t="shared" si="36"/>
        <v>0.29000000000000375</v>
      </c>
      <c r="AG94" s="118">
        <f t="shared" si="23"/>
        <v>62</v>
      </c>
      <c r="AH94" s="119">
        <f t="shared" si="24"/>
        <v>0.41333333333333033</v>
      </c>
      <c r="AI94" s="118">
        <f t="shared" si="25"/>
        <v>11</v>
      </c>
      <c r="AJ94" s="119">
        <f t="shared" si="26"/>
        <v>0.24444444444444399</v>
      </c>
      <c r="AK94" s="118">
        <f t="shared" si="27"/>
        <v>7</v>
      </c>
      <c r="AL94" s="119">
        <f t="shared" si="28"/>
        <v>0.2333333333333335</v>
      </c>
      <c r="AM94" s="118">
        <f t="shared" si="29"/>
        <v>80</v>
      </c>
      <c r="AN94" s="119">
        <f t="shared" si="30"/>
        <v>1</v>
      </c>
      <c r="AO94" s="118">
        <f t="shared" si="31"/>
        <v>0</v>
      </c>
      <c r="AP94" s="119">
        <f t="shared" si="32"/>
        <v>1.3877787807814457E-16</v>
      </c>
      <c r="AQ94" s="122">
        <f t="shared" si="33"/>
        <v>0</v>
      </c>
      <c r="AR94" s="131">
        <f t="shared" si="34"/>
        <v>4</v>
      </c>
      <c r="AS94" s="65"/>
      <c r="AT94" s="66">
        <v>209</v>
      </c>
      <c r="AU94" s="77">
        <v>0.69666666666666976</v>
      </c>
      <c r="AV94" s="78">
        <v>59</v>
      </c>
      <c r="AW94" s="79">
        <v>0.39333333333333037</v>
      </c>
      <c r="BG94" s="106" t="s">
        <v>120</v>
      </c>
      <c r="BH94" s="111">
        <v>5016844</v>
      </c>
      <c r="BI94" s="47">
        <v>480975</v>
      </c>
      <c r="BJ94" s="89">
        <v>40934</v>
      </c>
    </row>
    <row r="95" spans="1:63" x14ac:dyDescent="0.25">
      <c r="A95" s="65" t="s">
        <v>272</v>
      </c>
      <c r="B95" s="65" t="str">
        <f t="shared" si="19"/>
        <v>DIWA2</v>
      </c>
      <c r="C95" s="117">
        <f t="shared" si="20"/>
        <v>41649</v>
      </c>
      <c r="D95" s="116" t="str">
        <f t="shared" si="21"/>
        <v>SIN</v>
      </c>
      <c r="E95" s="65" t="s">
        <v>26</v>
      </c>
      <c r="F95" s="124" t="s">
        <v>39</v>
      </c>
      <c r="G95" s="117">
        <v>41941</v>
      </c>
      <c r="H95" s="65">
        <v>865789</v>
      </c>
      <c r="I95" s="65">
        <v>65385</v>
      </c>
      <c r="J95" s="65">
        <v>0</v>
      </c>
      <c r="K95" s="65">
        <v>4</v>
      </c>
      <c r="L95" s="65"/>
      <c r="M95" s="65">
        <v>1</v>
      </c>
      <c r="N95" s="65">
        <v>6.5</v>
      </c>
      <c r="O95" s="65"/>
      <c r="P95" s="65"/>
      <c r="Q95" s="65">
        <v>0.6</v>
      </c>
      <c r="R95" s="65"/>
      <c r="S95" s="65">
        <v>31</v>
      </c>
      <c r="T95" s="65">
        <v>31</v>
      </c>
      <c r="U95" s="65">
        <v>3</v>
      </c>
      <c r="V95" s="65">
        <v>0</v>
      </c>
      <c r="W95" s="65">
        <v>6</v>
      </c>
      <c r="X95" s="65">
        <v>2</v>
      </c>
      <c r="Y95" s="65">
        <v>0</v>
      </c>
      <c r="Z95" s="65">
        <v>0</v>
      </c>
      <c r="AA95" s="65">
        <v>0</v>
      </c>
      <c r="AB95" s="65">
        <v>74</v>
      </c>
      <c r="AC95" s="65">
        <v>6</v>
      </c>
      <c r="AD95" s="65">
        <v>1</v>
      </c>
      <c r="AE95" s="118">
        <f t="shared" si="22"/>
        <v>31</v>
      </c>
      <c r="AF95" s="119">
        <f t="shared" si="36"/>
        <v>0.10333333333333711</v>
      </c>
      <c r="AG95" s="118">
        <f t="shared" si="23"/>
        <v>31</v>
      </c>
      <c r="AH95" s="119">
        <f t="shared" si="24"/>
        <v>0.20666666666666406</v>
      </c>
      <c r="AI95" s="118">
        <f t="shared" si="25"/>
        <v>6</v>
      </c>
      <c r="AJ95" s="119">
        <f t="shared" si="26"/>
        <v>0.13333333333333286</v>
      </c>
      <c r="AK95" s="118">
        <f t="shared" si="27"/>
        <v>2</v>
      </c>
      <c r="AL95" s="119">
        <f t="shared" si="28"/>
        <v>6.6666666666666874E-2</v>
      </c>
      <c r="AM95" s="118">
        <f t="shared" si="29"/>
        <v>3</v>
      </c>
      <c r="AN95" s="119">
        <f t="shared" si="30"/>
        <v>0.20000000000000018</v>
      </c>
      <c r="AO95" s="118">
        <f t="shared" si="31"/>
        <v>0</v>
      </c>
      <c r="AP95" s="119">
        <f t="shared" si="32"/>
        <v>1.3877787807814457E-16</v>
      </c>
      <c r="AQ95" s="122">
        <f t="shared" si="33"/>
        <v>0</v>
      </c>
      <c r="AR95" s="131">
        <f t="shared" si="34"/>
        <v>5</v>
      </c>
      <c r="AS95" s="65"/>
      <c r="AT95" s="66">
        <v>208</v>
      </c>
      <c r="AU95" s="77">
        <v>0.69333333333333647</v>
      </c>
      <c r="AV95" s="78">
        <v>58</v>
      </c>
      <c r="AW95" s="79">
        <v>0.38666666666666372</v>
      </c>
      <c r="BG95" s="106" t="s">
        <v>121</v>
      </c>
      <c r="BH95" s="111">
        <v>5017469</v>
      </c>
      <c r="BI95" s="47"/>
      <c r="BJ95" s="89">
        <v>40407</v>
      </c>
    </row>
    <row r="96" spans="1:63" x14ac:dyDescent="0.25">
      <c r="A96" s="65" t="s">
        <v>272</v>
      </c>
      <c r="B96" s="65" t="str">
        <f t="shared" si="19"/>
        <v>DIWA2</v>
      </c>
      <c r="C96" s="117">
        <f t="shared" si="20"/>
        <v>41649</v>
      </c>
      <c r="D96" s="116" t="str">
        <f t="shared" si="21"/>
        <v>SIN</v>
      </c>
      <c r="E96" s="65" t="s">
        <v>26</v>
      </c>
      <c r="F96" s="124" t="s">
        <v>39</v>
      </c>
      <c r="G96" s="117">
        <v>41740</v>
      </c>
      <c r="H96" s="65">
        <v>821197</v>
      </c>
      <c r="I96" s="65">
        <v>20793</v>
      </c>
      <c r="J96" s="65">
        <v>0</v>
      </c>
      <c r="K96" s="65">
        <v>5</v>
      </c>
      <c r="L96" s="65"/>
      <c r="M96" s="65">
        <v>3</v>
      </c>
      <c r="N96" s="121">
        <v>6.5</v>
      </c>
      <c r="O96" s="65" t="s">
        <v>28</v>
      </c>
      <c r="P96" s="65" t="s">
        <v>28</v>
      </c>
      <c r="Q96" s="65">
        <v>0.68</v>
      </c>
      <c r="R96" s="65" t="s">
        <v>28</v>
      </c>
      <c r="S96" s="65">
        <v>41</v>
      </c>
      <c r="T96" s="65">
        <v>40</v>
      </c>
      <c r="U96" s="65">
        <v>6</v>
      </c>
      <c r="V96" s="65">
        <v>0</v>
      </c>
      <c r="W96" s="65">
        <v>8</v>
      </c>
      <c r="X96" s="65">
        <v>3</v>
      </c>
      <c r="Y96" s="65">
        <v>0</v>
      </c>
      <c r="Z96" s="65">
        <v>0</v>
      </c>
      <c r="AA96" s="65">
        <v>1</v>
      </c>
      <c r="AB96" s="65">
        <v>29</v>
      </c>
      <c r="AC96" s="65">
        <v>7</v>
      </c>
      <c r="AD96" s="65">
        <v>1</v>
      </c>
      <c r="AE96" s="118">
        <f t="shared" si="22"/>
        <v>41</v>
      </c>
      <c r="AF96" s="119">
        <f t="shared" si="36"/>
        <v>0.13666666666667038</v>
      </c>
      <c r="AG96" s="118">
        <f t="shared" si="23"/>
        <v>40</v>
      </c>
      <c r="AH96" s="119">
        <f t="shared" si="24"/>
        <v>0.26666666666666394</v>
      </c>
      <c r="AI96" s="118">
        <f t="shared" si="25"/>
        <v>8</v>
      </c>
      <c r="AJ96" s="119">
        <f t="shared" si="26"/>
        <v>0.17777777777777731</v>
      </c>
      <c r="AK96" s="118">
        <f t="shared" si="27"/>
        <v>3</v>
      </c>
      <c r="AL96" s="119">
        <f t="shared" si="28"/>
        <v>0.1000000000000002</v>
      </c>
      <c r="AM96" s="118">
        <f t="shared" si="29"/>
        <v>6</v>
      </c>
      <c r="AN96" s="119">
        <f t="shared" si="30"/>
        <v>0.40000000000000013</v>
      </c>
      <c r="AO96" s="118">
        <f t="shared" si="31"/>
        <v>0</v>
      </c>
      <c r="AP96" s="119">
        <f t="shared" si="32"/>
        <v>1.3877787807814457E-16</v>
      </c>
      <c r="AQ96" s="122">
        <f t="shared" si="33"/>
        <v>0</v>
      </c>
      <c r="AR96" s="131">
        <f t="shared" si="34"/>
        <v>6</v>
      </c>
      <c r="AS96" s="65"/>
      <c r="AT96" s="66">
        <v>207</v>
      </c>
      <c r="AU96" s="77">
        <v>0.69000000000000317</v>
      </c>
      <c r="AV96" s="78">
        <v>57</v>
      </c>
      <c r="AW96" s="79">
        <v>0.37999999999999706</v>
      </c>
      <c r="BG96" s="100" t="s">
        <v>122</v>
      </c>
      <c r="BH96" s="104">
        <v>5017473</v>
      </c>
      <c r="BI96" s="44">
        <v>460951</v>
      </c>
      <c r="BJ96" s="89">
        <v>40838</v>
      </c>
    </row>
    <row r="97" spans="1:63" x14ac:dyDescent="0.25">
      <c r="A97" s="65" t="s">
        <v>272</v>
      </c>
      <c r="B97" s="65" t="str">
        <f t="shared" si="19"/>
        <v>DIWA2</v>
      </c>
      <c r="C97" s="117">
        <f t="shared" si="20"/>
        <v>41649</v>
      </c>
      <c r="D97" s="116" t="str">
        <f t="shared" si="21"/>
        <v>CON</v>
      </c>
      <c r="E97" s="65" t="s">
        <v>26</v>
      </c>
      <c r="F97" s="124" t="s">
        <v>39</v>
      </c>
      <c r="G97" s="117">
        <v>41580</v>
      </c>
      <c r="H97" s="65">
        <v>788142</v>
      </c>
      <c r="I97" s="65">
        <v>121467</v>
      </c>
      <c r="J97" s="120">
        <v>0</v>
      </c>
      <c r="K97" s="120">
        <v>6</v>
      </c>
      <c r="L97" s="120">
        <v>0</v>
      </c>
      <c r="M97" s="120">
        <v>6</v>
      </c>
      <c r="N97" s="120">
        <v>7.1</v>
      </c>
      <c r="O97" s="120">
        <v>35.200000000000003</v>
      </c>
      <c r="P97" s="120">
        <v>0.1</v>
      </c>
      <c r="Q97" s="120">
        <v>0.1</v>
      </c>
      <c r="R97" s="65" t="s">
        <v>244</v>
      </c>
      <c r="S97" s="120">
        <v>249</v>
      </c>
      <c r="T97" s="120">
        <v>123</v>
      </c>
      <c r="U97" s="120">
        <v>14</v>
      </c>
      <c r="V97" s="120">
        <v>1</v>
      </c>
      <c r="W97" s="120">
        <v>19</v>
      </c>
      <c r="X97" s="120">
        <v>17</v>
      </c>
      <c r="Y97" s="120">
        <v>0</v>
      </c>
      <c r="Z97" s="120">
        <v>1</v>
      </c>
      <c r="AA97" s="120">
        <v>0</v>
      </c>
      <c r="AB97" s="120">
        <v>43</v>
      </c>
      <c r="AC97" s="120">
        <v>13</v>
      </c>
      <c r="AD97" s="120">
        <v>2</v>
      </c>
      <c r="AE97" s="118">
        <f t="shared" si="22"/>
        <v>249</v>
      </c>
      <c r="AF97" s="119">
        <f t="shared" si="36"/>
        <v>0.83</v>
      </c>
      <c r="AG97" s="118">
        <f t="shared" si="23"/>
        <v>123</v>
      </c>
      <c r="AH97" s="119">
        <f t="shared" si="24"/>
        <v>0.81999999999999884</v>
      </c>
      <c r="AI97" s="118">
        <f t="shared" si="25"/>
        <v>19</v>
      </c>
      <c r="AJ97" s="119">
        <f t="shared" si="26"/>
        <v>0.42222222222222161</v>
      </c>
      <c r="AK97" s="118">
        <f t="shared" si="27"/>
        <v>17</v>
      </c>
      <c r="AL97" s="119">
        <f t="shared" si="28"/>
        <v>0.56666666666666676</v>
      </c>
      <c r="AM97" s="118">
        <f t="shared" si="29"/>
        <v>14</v>
      </c>
      <c r="AN97" s="119">
        <f t="shared" si="30"/>
        <v>0.93333333333333335</v>
      </c>
      <c r="AO97" s="118">
        <f t="shared" si="31"/>
        <v>1</v>
      </c>
      <c r="AP97" s="119">
        <f t="shared" si="32"/>
        <v>0.10000000000000014</v>
      </c>
      <c r="AQ97" s="122">
        <f t="shared" si="33"/>
        <v>0</v>
      </c>
      <c r="AR97" s="131">
        <f t="shared" si="34"/>
        <v>7</v>
      </c>
      <c r="AS97" s="65"/>
      <c r="AT97" s="66">
        <v>206</v>
      </c>
      <c r="AU97" s="77">
        <v>0.68666666666666987</v>
      </c>
      <c r="AV97" s="78">
        <v>56</v>
      </c>
      <c r="AW97" s="79">
        <v>0.37333333333333041</v>
      </c>
      <c r="BG97" s="100" t="s">
        <v>123</v>
      </c>
      <c r="BH97" s="111">
        <v>5014091</v>
      </c>
      <c r="BI97" s="47">
        <v>477453</v>
      </c>
      <c r="BJ97" s="89">
        <v>40860</v>
      </c>
    </row>
    <row r="98" spans="1:63" x14ac:dyDescent="0.25">
      <c r="A98" s="65" t="s">
        <v>272</v>
      </c>
      <c r="B98" s="65" t="str">
        <f t="shared" si="19"/>
        <v>DIWA2</v>
      </c>
      <c r="C98" s="117">
        <f t="shared" si="20"/>
        <v>41649</v>
      </c>
      <c r="D98" s="116" t="str">
        <f t="shared" si="21"/>
        <v>CON</v>
      </c>
      <c r="E98" s="65" t="s">
        <v>26</v>
      </c>
      <c r="F98" s="124" t="s">
        <v>39</v>
      </c>
      <c r="G98" s="117">
        <v>41450</v>
      </c>
      <c r="H98" s="65">
        <v>762325</v>
      </c>
      <c r="I98" s="65">
        <v>95650</v>
      </c>
      <c r="J98" s="120">
        <v>0</v>
      </c>
      <c r="K98" s="120">
        <v>6</v>
      </c>
      <c r="L98" s="120">
        <v>-1</v>
      </c>
      <c r="M98" s="120">
        <v>6</v>
      </c>
      <c r="N98" s="120">
        <v>7.1</v>
      </c>
      <c r="O98" s="120">
        <v>37.799999999999997</v>
      </c>
      <c r="P98" s="120">
        <v>0.1</v>
      </c>
      <c r="Q98" s="120">
        <v>0.1</v>
      </c>
      <c r="R98" s="65" t="s">
        <v>244</v>
      </c>
      <c r="S98" s="120">
        <v>274</v>
      </c>
      <c r="T98" s="120">
        <v>129</v>
      </c>
      <c r="U98" s="120">
        <v>16</v>
      </c>
      <c r="V98" s="120">
        <v>0</v>
      </c>
      <c r="W98" s="120">
        <v>17</v>
      </c>
      <c r="X98" s="120">
        <v>16</v>
      </c>
      <c r="Y98" s="120">
        <v>0</v>
      </c>
      <c r="Z98" s="120">
        <v>1</v>
      </c>
      <c r="AA98" s="120">
        <v>-1</v>
      </c>
      <c r="AB98" s="120">
        <v>48</v>
      </c>
      <c r="AC98" s="120">
        <v>16</v>
      </c>
      <c r="AD98" s="120">
        <v>2</v>
      </c>
      <c r="AE98" s="118">
        <f t="shared" si="22"/>
        <v>274</v>
      </c>
      <c r="AF98" s="119">
        <f>IF(AE98&gt;=300,1,VLOOKUP(AE98,$AT$3:$AU$304,2,0))</f>
        <v>0.91333333333333422</v>
      </c>
      <c r="AG98" s="118">
        <f t="shared" si="23"/>
        <v>129</v>
      </c>
      <c r="AH98" s="119">
        <f t="shared" si="24"/>
        <v>0.8599999999999991</v>
      </c>
      <c r="AI98" s="118">
        <f t="shared" si="25"/>
        <v>17</v>
      </c>
      <c r="AJ98" s="119">
        <f t="shared" si="26"/>
        <v>0.37777777777777721</v>
      </c>
      <c r="AK98" s="118">
        <f t="shared" si="27"/>
        <v>16</v>
      </c>
      <c r="AL98" s="119">
        <f t="shared" si="28"/>
        <v>0.53333333333333344</v>
      </c>
      <c r="AM98" s="118">
        <f t="shared" si="29"/>
        <v>16</v>
      </c>
      <c r="AN98" s="119">
        <f t="shared" si="30"/>
        <v>1</v>
      </c>
      <c r="AO98" s="118">
        <f t="shared" si="31"/>
        <v>0</v>
      </c>
      <c r="AP98" s="119">
        <f t="shared" si="32"/>
        <v>1.3877787807814457E-16</v>
      </c>
      <c r="AQ98" s="122">
        <f t="shared" si="33"/>
        <v>0</v>
      </c>
      <c r="AR98" s="131">
        <f t="shared" si="34"/>
        <v>8</v>
      </c>
      <c r="AS98" s="65"/>
      <c r="AT98" s="66">
        <v>205</v>
      </c>
      <c r="AU98" s="77">
        <v>0.68333333333333657</v>
      </c>
      <c r="AV98" s="78">
        <v>55</v>
      </c>
      <c r="AW98" s="79">
        <v>0.36666666666666375</v>
      </c>
      <c r="BG98" s="106" t="s">
        <v>124</v>
      </c>
      <c r="BH98" s="111">
        <v>5017460</v>
      </c>
      <c r="BI98" s="47">
        <v>496325</v>
      </c>
      <c r="BJ98" s="89">
        <v>41005</v>
      </c>
    </row>
    <row r="99" spans="1:63" x14ac:dyDescent="0.25">
      <c r="A99" s="65" t="s">
        <v>273</v>
      </c>
      <c r="B99" s="65" t="str">
        <f t="shared" si="19"/>
        <v>DIWA2</v>
      </c>
      <c r="C99" s="117">
        <f t="shared" si="20"/>
        <v>41649</v>
      </c>
      <c r="D99" s="116" t="str">
        <f t="shared" si="21"/>
        <v>CON</v>
      </c>
      <c r="E99" s="65" t="s">
        <v>26</v>
      </c>
      <c r="F99" s="124" t="s">
        <v>39</v>
      </c>
      <c r="G99" s="117">
        <v>41310</v>
      </c>
      <c r="H99" s="65">
        <v>733581</v>
      </c>
      <c r="I99" s="65">
        <v>66906</v>
      </c>
      <c r="J99" s="120">
        <v>0</v>
      </c>
      <c r="K99" s="120">
        <v>3.4</v>
      </c>
      <c r="L99" s="120">
        <v>0</v>
      </c>
      <c r="M99" s="120">
        <v>8.6</v>
      </c>
      <c r="N99" s="120">
        <v>6.9</v>
      </c>
      <c r="O99" s="120">
        <v>35.4</v>
      </c>
      <c r="P99" s="120"/>
      <c r="Q99" s="120">
        <v>-1</v>
      </c>
      <c r="R99" s="65" t="s">
        <v>29</v>
      </c>
      <c r="S99" s="120">
        <v>244.9</v>
      </c>
      <c r="T99" s="120">
        <v>113.2</v>
      </c>
      <c r="U99" s="120">
        <v>8.8000000000000007</v>
      </c>
      <c r="V99" s="120">
        <v>2.9</v>
      </c>
      <c r="W99" s="120">
        <v>13.8</v>
      </c>
      <c r="X99" s="120">
        <v>16.2</v>
      </c>
      <c r="Y99" s="120">
        <v>0.4</v>
      </c>
      <c r="Z99" s="120">
        <v>0</v>
      </c>
      <c r="AA99" s="120">
        <v>0</v>
      </c>
      <c r="AB99" s="120">
        <v>77.599999999999994</v>
      </c>
      <c r="AC99" s="120">
        <v>37.200000000000003</v>
      </c>
      <c r="AD99" s="120">
        <v>2</v>
      </c>
      <c r="AE99" s="118">
        <f t="shared" si="22"/>
        <v>245</v>
      </c>
      <c r="AF99" s="119">
        <f t="shared" ref="AF99:AF112" si="37">IF(AE99&gt;500,1.5,IF(AE99&gt;300,1.3,VLOOKUP(AE99,$AT$3:$AU$304,2,0)))</f>
        <v>0.81666666666666854</v>
      </c>
      <c r="AG99" s="118">
        <f t="shared" si="23"/>
        <v>113</v>
      </c>
      <c r="AH99" s="119">
        <f t="shared" si="24"/>
        <v>0.75333333333333174</v>
      </c>
      <c r="AI99" s="118">
        <f t="shared" si="25"/>
        <v>14</v>
      </c>
      <c r="AJ99" s="119">
        <f t="shared" si="26"/>
        <v>0.31111111111111062</v>
      </c>
      <c r="AK99" s="118">
        <f t="shared" si="27"/>
        <v>16</v>
      </c>
      <c r="AL99" s="119">
        <f t="shared" si="28"/>
        <v>0.53333333333333344</v>
      </c>
      <c r="AM99" s="118">
        <f t="shared" si="29"/>
        <v>9</v>
      </c>
      <c r="AN99" s="119">
        <f t="shared" si="30"/>
        <v>0.60000000000000009</v>
      </c>
      <c r="AO99" s="118">
        <f t="shared" si="31"/>
        <v>3</v>
      </c>
      <c r="AP99" s="119">
        <f t="shared" si="32"/>
        <v>0.30000000000000016</v>
      </c>
      <c r="AQ99" s="122">
        <f t="shared" si="33"/>
        <v>0</v>
      </c>
      <c r="AR99" s="131">
        <f t="shared" si="34"/>
        <v>9</v>
      </c>
      <c r="AS99" s="65"/>
      <c r="AT99" s="66">
        <v>204</v>
      </c>
      <c r="AU99" s="77">
        <v>0.68000000000000327</v>
      </c>
      <c r="AV99" s="78">
        <v>54</v>
      </c>
      <c r="AW99" s="79">
        <v>0.3599999999999971</v>
      </c>
      <c r="BG99" s="106" t="s">
        <v>125</v>
      </c>
      <c r="BH99" s="111">
        <v>5017476</v>
      </c>
      <c r="BI99" s="47">
        <v>508260</v>
      </c>
      <c r="BJ99" s="89">
        <v>41063</v>
      </c>
    </row>
    <row r="100" spans="1:63" x14ac:dyDescent="0.25">
      <c r="A100" s="65" t="s">
        <v>273</v>
      </c>
      <c r="B100" s="65" t="str">
        <f t="shared" si="19"/>
        <v>DIWA2</v>
      </c>
      <c r="C100" s="117">
        <f t="shared" si="20"/>
        <v>41649</v>
      </c>
      <c r="D100" s="116" t="str">
        <f t="shared" si="21"/>
        <v>CON</v>
      </c>
      <c r="E100" s="65" t="s">
        <v>26</v>
      </c>
      <c r="F100" s="124" t="s">
        <v>39</v>
      </c>
      <c r="G100" s="117">
        <v>41172</v>
      </c>
      <c r="H100" s="65">
        <v>702745</v>
      </c>
      <c r="I100" s="65">
        <v>36070</v>
      </c>
      <c r="J100" s="65">
        <v>0</v>
      </c>
      <c r="K100" s="65">
        <v>0</v>
      </c>
      <c r="L100" s="65">
        <v>0</v>
      </c>
      <c r="M100" s="65">
        <v>8</v>
      </c>
      <c r="N100" s="65">
        <v>6.9</v>
      </c>
      <c r="O100" s="65">
        <v>39.799999999999997</v>
      </c>
      <c r="P100" s="65"/>
      <c r="Q100" s="65">
        <v>-1</v>
      </c>
      <c r="R100" s="65" t="s">
        <v>29</v>
      </c>
      <c r="S100" s="65">
        <v>69.900000000000006</v>
      </c>
      <c r="T100" s="65">
        <v>60</v>
      </c>
      <c r="U100" s="65">
        <v>8.4</v>
      </c>
      <c r="V100" s="65">
        <v>4.3</v>
      </c>
      <c r="W100" s="65">
        <v>10.1</v>
      </c>
      <c r="X100" s="65">
        <v>14.2</v>
      </c>
      <c r="Y100" s="65">
        <v>0.9</v>
      </c>
      <c r="Z100" s="65">
        <v>2.2999999999999998</v>
      </c>
      <c r="AA100" s="65">
        <v>0</v>
      </c>
      <c r="AB100" s="65">
        <v>259.60000000000002</v>
      </c>
      <c r="AC100" s="65">
        <v>56.5</v>
      </c>
      <c r="AD100" s="65">
        <v>12.9</v>
      </c>
      <c r="AE100" s="118">
        <f t="shared" si="22"/>
        <v>70</v>
      </c>
      <c r="AF100" s="119">
        <f t="shared" si="37"/>
        <v>0.23333333333333686</v>
      </c>
      <c r="AG100" s="118">
        <f t="shared" si="23"/>
        <v>60</v>
      </c>
      <c r="AH100" s="119">
        <f t="shared" si="24"/>
        <v>0.39999999999999702</v>
      </c>
      <c r="AI100" s="118">
        <f t="shared" si="25"/>
        <v>10</v>
      </c>
      <c r="AJ100" s="119">
        <f t="shared" si="26"/>
        <v>0.22222222222222177</v>
      </c>
      <c r="AK100" s="118">
        <f t="shared" si="27"/>
        <v>14</v>
      </c>
      <c r="AL100" s="119">
        <f t="shared" si="28"/>
        <v>0.46666666666666679</v>
      </c>
      <c r="AM100" s="118">
        <f t="shared" si="29"/>
        <v>8</v>
      </c>
      <c r="AN100" s="119">
        <f t="shared" si="30"/>
        <v>0.53333333333333344</v>
      </c>
      <c r="AO100" s="118">
        <f t="shared" si="31"/>
        <v>4</v>
      </c>
      <c r="AP100" s="119">
        <f t="shared" si="32"/>
        <v>0.40000000000000013</v>
      </c>
      <c r="AQ100" s="122">
        <f t="shared" si="33"/>
        <v>0</v>
      </c>
      <c r="AR100" s="131">
        <f t="shared" si="34"/>
        <v>10</v>
      </c>
      <c r="AS100" s="65"/>
      <c r="AT100" s="66">
        <v>203</v>
      </c>
      <c r="AU100" s="77">
        <v>0.67666666666666997</v>
      </c>
      <c r="AV100" s="78">
        <v>53</v>
      </c>
      <c r="AW100" s="79">
        <v>0.35333333333333045</v>
      </c>
      <c r="BG100" s="106" t="s">
        <v>126</v>
      </c>
      <c r="BH100" s="111">
        <v>5017468</v>
      </c>
      <c r="BI100" s="47">
        <v>500629</v>
      </c>
      <c r="BJ100" s="89">
        <v>41042</v>
      </c>
    </row>
    <row r="101" spans="1:63" x14ac:dyDescent="0.25">
      <c r="A101" s="65" t="s">
        <v>285</v>
      </c>
      <c r="B101" s="65" t="str">
        <f t="shared" si="19"/>
        <v>DIWA2</v>
      </c>
      <c r="C101" s="117">
        <f t="shared" si="20"/>
        <v>40162</v>
      </c>
      <c r="D101" s="116" t="str">
        <f t="shared" si="21"/>
        <v>SIN</v>
      </c>
      <c r="E101" s="65" t="s">
        <v>26</v>
      </c>
      <c r="F101" s="124" t="s">
        <v>40</v>
      </c>
      <c r="G101" s="117">
        <v>42345</v>
      </c>
      <c r="H101" s="65">
        <v>948547</v>
      </c>
      <c r="I101" s="65">
        <v>21977</v>
      </c>
      <c r="J101" s="65">
        <v>0</v>
      </c>
      <c r="K101" s="65">
        <v>8</v>
      </c>
      <c r="L101" s="65"/>
      <c r="M101" s="65">
        <v>7</v>
      </c>
      <c r="N101" s="65">
        <v>6.7</v>
      </c>
      <c r="O101" s="65"/>
      <c r="P101" s="65"/>
      <c r="Q101" s="65">
        <v>0.05</v>
      </c>
      <c r="R101" s="65"/>
      <c r="S101" s="65">
        <v>281</v>
      </c>
      <c r="T101" s="65">
        <v>49</v>
      </c>
      <c r="U101" s="65">
        <v>0</v>
      </c>
      <c r="V101" s="65">
        <v>0</v>
      </c>
      <c r="W101" s="65">
        <v>11</v>
      </c>
      <c r="X101" s="65">
        <v>19</v>
      </c>
      <c r="Y101" s="65">
        <v>0</v>
      </c>
      <c r="Z101" s="65">
        <v>0</v>
      </c>
      <c r="AA101" s="65">
        <v>1</v>
      </c>
      <c r="AB101" s="65">
        <v>87</v>
      </c>
      <c r="AC101" s="65">
        <v>6</v>
      </c>
      <c r="AD101" s="65">
        <v>1</v>
      </c>
      <c r="AE101" s="118">
        <f t="shared" si="22"/>
        <v>281</v>
      </c>
      <c r="AF101" s="119">
        <f t="shared" si="37"/>
        <v>0.93666666666666731</v>
      </c>
      <c r="AG101" s="118">
        <f t="shared" si="23"/>
        <v>49</v>
      </c>
      <c r="AH101" s="119">
        <f t="shared" si="24"/>
        <v>0.32666666666666383</v>
      </c>
      <c r="AI101" s="118">
        <f t="shared" si="25"/>
        <v>11</v>
      </c>
      <c r="AJ101" s="119">
        <f t="shared" si="26"/>
        <v>0.24444444444444399</v>
      </c>
      <c r="AK101" s="118">
        <f t="shared" si="27"/>
        <v>19</v>
      </c>
      <c r="AL101" s="119">
        <f t="shared" si="28"/>
        <v>0.63333333333333341</v>
      </c>
      <c r="AM101" s="118">
        <f t="shared" si="29"/>
        <v>0</v>
      </c>
      <c r="AN101" s="119">
        <f t="shared" si="30"/>
        <v>1.9428902930940239E-16</v>
      </c>
      <c r="AO101" s="118">
        <f t="shared" si="31"/>
        <v>0</v>
      </c>
      <c r="AP101" s="119">
        <f t="shared" si="32"/>
        <v>1.3877787807814457E-16</v>
      </c>
      <c r="AQ101" s="122">
        <f t="shared" si="33"/>
        <v>1</v>
      </c>
      <c r="AR101" s="131">
        <f t="shared" si="34"/>
        <v>1</v>
      </c>
      <c r="AS101" s="65"/>
      <c r="AT101" s="66">
        <v>202</v>
      </c>
      <c r="AU101" s="77">
        <v>0.67333333333333667</v>
      </c>
      <c r="AV101" s="78">
        <v>52</v>
      </c>
      <c r="AW101" s="79">
        <v>0.34666666666666379</v>
      </c>
      <c r="BG101" s="106" t="s">
        <v>127</v>
      </c>
      <c r="BH101" s="111">
        <v>5017464</v>
      </c>
      <c r="BI101" s="47">
        <v>479116</v>
      </c>
      <c r="BJ101" s="89">
        <v>40938</v>
      </c>
    </row>
    <row r="102" spans="1:63" x14ac:dyDescent="0.25">
      <c r="A102" s="65" t="s">
        <v>285</v>
      </c>
      <c r="B102" s="65" t="str">
        <f t="shared" si="19"/>
        <v>DIWA2</v>
      </c>
      <c r="C102" s="117">
        <f t="shared" si="20"/>
        <v>40162</v>
      </c>
      <c r="D102" s="116" t="str">
        <f t="shared" si="21"/>
        <v>SIN</v>
      </c>
      <c r="E102" s="65" t="s">
        <v>26</v>
      </c>
      <c r="F102" s="124" t="s">
        <v>40</v>
      </c>
      <c r="G102" s="117">
        <v>42242</v>
      </c>
      <c r="H102" s="65">
        <v>929780</v>
      </c>
      <c r="I102" s="65">
        <v>3084</v>
      </c>
      <c r="J102" s="65">
        <v>0</v>
      </c>
      <c r="K102" s="65">
        <v>6</v>
      </c>
      <c r="L102" s="65"/>
      <c r="M102" s="65">
        <v>5</v>
      </c>
      <c r="N102" s="65">
        <v>6.9</v>
      </c>
      <c r="O102" s="65"/>
      <c r="P102" s="65"/>
      <c r="Q102" s="65">
        <v>0.03</v>
      </c>
      <c r="R102" s="65"/>
      <c r="S102" s="65">
        <v>30</v>
      </c>
      <c r="T102" s="65">
        <v>26</v>
      </c>
      <c r="U102" s="65">
        <v>1</v>
      </c>
      <c r="V102" s="65">
        <v>0</v>
      </c>
      <c r="W102" s="65">
        <v>9</v>
      </c>
      <c r="X102" s="65">
        <v>4</v>
      </c>
      <c r="Y102" s="65">
        <v>0</v>
      </c>
      <c r="Z102" s="65">
        <v>0</v>
      </c>
      <c r="AA102" s="65">
        <v>0</v>
      </c>
      <c r="AB102" s="65">
        <v>66</v>
      </c>
      <c r="AC102" s="65">
        <v>3</v>
      </c>
      <c r="AD102" s="65">
        <v>1</v>
      </c>
      <c r="AE102" s="118">
        <f t="shared" si="22"/>
        <v>30</v>
      </c>
      <c r="AF102" s="119">
        <f t="shared" si="37"/>
        <v>0.10000000000000378</v>
      </c>
      <c r="AG102" s="118">
        <f t="shared" si="23"/>
        <v>26</v>
      </c>
      <c r="AH102" s="119">
        <f t="shared" si="24"/>
        <v>0.17333333333333079</v>
      </c>
      <c r="AI102" s="118">
        <f t="shared" si="25"/>
        <v>9</v>
      </c>
      <c r="AJ102" s="119">
        <f t="shared" si="26"/>
        <v>0.19999999999999954</v>
      </c>
      <c r="AK102" s="118">
        <f t="shared" si="27"/>
        <v>4</v>
      </c>
      <c r="AL102" s="119">
        <f t="shared" si="28"/>
        <v>0.13333333333333353</v>
      </c>
      <c r="AM102" s="118">
        <f t="shared" si="29"/>
        <v>1</v>
      </c>
      <c r="AN102" s="119">
        <f t="shared" si="30"/>
        <v>6.666666666666686E-2</v>
      </c>
      <c r="AO102" s="118">
        <f t="shared" si="31"/>
        <v>0</v>
      </c>
      <c r="AP102" s="119">
        <f t="shared" si="32"/>
        <v>1.3877787807814457E-16</v>
      </c>
      <c r="AQ102" s="122">
        <f t="shared" si="33"/>
        <v>0</v>
      </c>
      <c r="AR102" s="131">
        <f t="shared" si="34"/>
        <v>2</v>
      </c>
      <c r="AS102" s="65"/>
      <c r="AT102" s="66">
        <v>201</v>
      </c>
      <c r="AU102" s="77">
        <v>0.67000000000000337</v>
      </c>
      <c r="AV102" s="78">
        <v>51</v>
      </c>
      <c r="AW102" s="79">
        <v>0.33999999999999714</v>
      </c>
      <c r="BG102" s="100" t="s">
        <v>128</v>
      </c>
      <c r="BH102" s="104">
        <v>5017475</v>
      </c>
      <c r="BI102" s="44">
        <v>453836</v>
      </c>
      <c r="BJ102" s="89">
        <v>40763</v>
      </c>
    </row>
    <row r="103" spans="1:63" x14ac:dyDescent="0.25">
      <c r="A103" s="65" t="s">
        <v>272</v>
      </c>
      <c r="B103" s="65" t="str">
        <f t="shared" si="19"/>
        <v>DIWA2</v>
      </c>
      <c r="C103" s="117">
        <f t="shared" si="20"/>
        <v>40162</v>
      </c>
      <c r="D103" s="116" t="str">
        <f t="shared" si="21"/>
        <v>SIN</v>
      </c>
      <c r="E103" s="65" t="s">
        <v>26</v>
      </c>
      <c r="F103" s="124" t="s">
        <v>40</v>
      </c>
      <c r="G103" s="117">
        <v>42053</v>
      </c>
      <c r="H103" s="65">
        <v>904413</v>
      </c>
      <c r="I103" s="65">
        <v>58907</v>
      </c>
      <c r="J103" s="65">
        <v>0</v>
      </c>
      <c r="K103" s="65">
        <v>9</v>
      </c>
      <c r="L103" s="65"/>
      <c r="M103" s="65">
        <v>2</v>
      </c>
      <c r="N103" s="65">
        <v>6.0149999999999997</v>
      </c>
      <c r="O103" s="65">
        <v>28.14</v>
      </c>
      <c r="P103" s="65">
        <v>0.84</v>
      </c>
      <c r="Q103" s="65">
        <v>0.15</v>
      </c>
      <c r="R103" s="65"/>
      <c r="S103" s="65">
        <v>45</v>
      </c>
      <c r="T103" s="65">
        <v>85</v>
      </c>
      <c r="U103" s="65">
        <v>2</v>
      </c>
      <c r="V103" s="65">
        <v>0</v>
      </c>
      <c r="W103" s="65">
        <v>8</v>
      </c>
      <c r="X103" s="65">
        <v>6</v>
      </c>
      <c r="Y103" s="65">
        <v>0</v>
      </c>
      <c r="Z103" s="65"/>
      <c r="AA103" s="65">
        <v>0</v>
      </c>
      <c r="AB103" s="65">
        <v>37</v>
      </c>
      <c r="AC103" s="65">
        <v>5</v>
      </c>
      <c r="AD103" s="65">
        <v>2</v>
      </c>
      <c r="AE103" s="118">
        <f t="shared" si="22"/>
        <v>45</v>
      </c>
      <c r="AF103" s="119">
        <f t="shared" si="37"/>
        <v>0.15000000000000369</v>
      </c>
      <c r="AG103" s="118">
        <f t="shared" si="23"/>
        <v>85</v>
      </c>
      <c r="AH103" s="119">
        <f t="shared" si="24"/>
        <v>0.56666666666666388</v>
      </c>
      <c r="AI103" s="118">
        <f t="shared" si="25"/>
        <v>8</v>
      </c>
      <c r="AJ103" s="119">
        <f t="shared" si="26"/>
        <v>0.17777777777777731</v>
      </c>
      <c r="AK103" s="118">
        <f t="shared" si="27"/>
        <v>6</v>
      </c>
      <c r="AL103" s="119">
        <f t="shared" si="28"/>
        <v>0.20000000000000018</v>
      </c>
      <c r="AM103" s="118">
        <f t="shared" si="29"/>
        <v>2</v>
      </c>
      <c r="AN103" s="119">
        <f t="shared" si="30"/>
        <v>0.13333333333333353</v>
      </c>
      <c r="AO103" s="118">
        <f t="shared" si="31"/>
        <v>0</v>
      </c>
      <c r="AP103" s="119">
        <f t="shared" si="32"/>
        <v>1.3877787807814457E-16</v>
      </c>
      <c r="AQ103" s="122">
        <f t="shared" si="33"/>
        <v>0</v>
      </c>
      <c r="AR103" s="131">
        <f t="shared" si="34"/>
        <v>3</v>
      </c>
      <c r="AS103" s="65"/>
      <c r="AT103" s="66">
        <v>200</v>
      </c>
      <c r="AU103" s="77">
        <v>0.66666666666667007</v>
      </c>
      <c r="AV103" s="78">
        <v>50</v>
      </c>
      <c r="AW103" s="79">
        <v>0.33333333333333048</v>
      </c>
      <c r="BG103" s="106" t="s">
        <v>129</v>
      </c>
      <c r="BH103" s="111">
        <v>5017462</v>
      </c>
      <c r="BI103" s="47">
        <v>498528</v>
      </c>
      <c r="BJ103" s="89">
        <v>41048</v>
      </c>
    </row>
    <row r="104" spans="1:63" x14ac:dyDescent="0.25">
      <c r="A104" s="65" t="s">
        <v>272</v>
      </c>
      <c r="B104" s="65" t="str">
        <f t="shared" si="19"/>
        <v>DIWA2</v>
      </c>
      <c r="C104" s="117">
        <f t="shared" si="20"/>
        <v>40162</v>
      </c>
      <c r="D104" s="116" t="str">
        <f t="shared" si="21"/>
        <v>SIN</v>
      </c>
      <c r="E104" s="65" t="s">
        <v>26</v>
      </c>
      <c r="F104" s="124" t="s">
        <v>40</v>
      </c>
      <c r="G104" s="117">
        <v>41992</v>
      </c>
      <c r="H104" s="65">
        <v>890883</v>
      </c>
      <c r="I104" s="65">
        <v>45377</v>
      </c>
      <c r="J104" s="65">
        <v>0</v>
      </c>
      <c r="K104" s="65">
        <v>3</v>
      </c>
      <c r="L104" s="65"/>
      <c r="M104" s="65">
        <v>2</v>
      </c>
      <c r="N104" s="65">
        <v>6.5</v>
      </c>
      <c r="O104" s="65"/>
      <c r="P104" s="65"/>
      <c r="Q104" s="65">
        <v>0.06</v>
      </c>
      <c r="R104" s="65"/>
      <c r="S104" s="65">
        <v>15</v>
      </c>
      <c r="T104" s="65">
        <v>26</v>
      </c>
      <c r="U104" s="65">
        <v>2</v>
      </c>
      <c r="V104" s="65">
        <v>0</v>
      </c>
      <c r="W104" s="65">
        <v>3</v>
      </c>
      <c r="X104" s="65">
        <v>1</v>
      </c>
      <c r="Y104" s="65">
        <v>0</v>
      </c>
      <c r="Z104" s="65">
        <v>0</v>
      </c>
      <c r="AA104" s="65">
        <v>0</v>
      </c>
      <c r="AB104" s="65">
        <v>29</v>
      </c>
      <c r="AC104" s="65">
        <v>7</v>
      </c>
      <c r="AD104" s="65">
        <v>1</v>
      </c>
      <c r="AE104" s="118">
        <f t="shared" si="22"/>
        <v>15</v>
      </c>
      <c r="AF104" s="119">
        <f t="shared" si="37"/>
        <v>5.0000000000003847E-2</v>
      </c>
      <c r="AG104" s="118">
        <f t="shared" si="23"/>
        <v>26</v>
      </c>
      <c r="AH104" s="119">
        <f t="shared" si="24"/>
        <v>0.17333333333333079</v>
      </c>
      <c r="AI104" s="118">
        <f t="shared" si="25"/>
        <v>3</v>
      </c>
      <c r="AJ104" s="119">
        <f t="shared" si="26"/>
        <v>6.666666666666618E-2</v>
      </c>
      <c r="AK104" s="118">
        <f t="shared" si="27"/>
        <v>1</v>
      </c>
      <c r="AL104" s="119">
        <f t="shared" si="28"/>
        <v>3.3333333333333541E-2</v>
      </c>
      <c r="AM104" s="118">
        <f t="shared" si="29"/>
        <v>2</v>
      </c>
      <c r="AN104" s="119">
        <f t="shared" si="30"/>
        <v>0.13333333333333353</v>
      </c>
      <c r="AO104" s="118">
        <f t="shared" si="31"/>
        <v>0</v>
      </c>
      <c r="AP104" s="119">
        <f t="shared" si="32"/>
        <v>1.3877787807814457E-16</v>
      </c>
      <c r="AQ104" s="122">
        <f t="shared" si="33"/>
        <v>0</v>
      </c>
      <c r="AR104" s="131">
        <f t="shared" si="34"/>
        <v>4</v>
      </c>
      <c r="AS104" s="65"/>
      <c r="AT104" s="66">
        <v>199</v>
      </c>
      <c r="AU104" s="77">
        <v>0.66333333333333677</v>
      </c>
      <c r="AV104" s="78">
        <v>49</v>
      </c>
      <c r="AW104" s="79">
        <v>0.32666666666666383</v>
      </c>
      <c r="BG104" s="106" t="s">
        <v>130</v>
      </c>
      <c r="BH104" s="111">
        <v>5017474</v>
      </c>
      <c r="BI104" s="47">
        <v>505086</v>
      </c>
      <c r="BJ104" s="89">
        <v>41065</v>
      </c>
    </row>
    <row r="105" spans="1:63" x14ac:dyDescent="0.25">
      <c r="A105" s="65" t="s">
        <v>272</v>
      </c>
      <c r="B105" s="65" t="str">
        <f t="shared" si="19"/>
        <v>DIWA2</v>
      </c>
      <c r="C105" s="117">
        <f t="shared" si="20"/>
        <v>40162</v>
      </c>
      <c r="D105" s="116" t="str">
        <f t="shared" si="21"/>
        <v>SIN</v>
      </c>
      <c r="E105" s="65" t="s">
        <v>26</v>
      </c>
      <c r="F105" s="124" t="s">
        <v>40</v>
      </c>
      <c r="G105" s="117">
        <v>41750</v>
      </c>
      <c r="H105" s="65">
        <v>831370</v>
      </c>
      <c r="I105" s="65">
        <v>25629</v>
      </c>
      <c r="J105" s="65">
        <v>0</v>
      </c>
      <c r="K105" s="65">
        <v>20</v>
      </c>
      <c r="L105" s="65"/>
      <c r="M105" s="65">
        <v>4</v>
      </c>
      <c r="N105" s="121">
        <v>6.2</v>
      </c>
      <c r="O105" s="65" t="s">
        <v>28</v>
      </c>
      <c r="P105" s="65" t="s">
        <v>28</v>
      </c>
      <c r="Q105" s="65">
        <v>0.1</v>
      </c>
      <c r="R105" s="65" t="s">
        <v>28</v>
      </c>
      <c r="S105" s="65">
        <v>51</v>
      </c>
      <c r="T105" s="65">
        <v>45</v>
      </c>
      <c r="U105" s="65">
        <v>8</v>
      </c>
      <c r="V105" s="65">
        <v>0</v>
      </c>
      <c r="W105" s="65">
        <v>10</v>
      </c>
      <c r="X105" s="65">
        <v>1</v>
      </c>
      <c r="Y105" s="65">
        <v>0</v>
      </c>
      <c r="Z105" s="65">
        <v>1</v>
      </c>
      <c r="AA105" s="65">
        <v>1</v>
      </c>
      <c r="AB105" s="65">
        <v>29</v>
      </c>
      <c r="AC105" s="65">
        <v>12</v>
      </c>
      <c r="AD105" s="65">
        <v>1</v>
      </c>
      <c r="AE105" s="118">
        <f t="shared" si="22"/>
        <v>51</v>
      </c>
      <c r="AF105" s="119">
        <f t="shared" si="37"/>
        <v>0.17000000000000365</v>
      </c>
      <c r="AG105" s="118">
        <f t="shared" si="23"/>
        <v>45</v>
      </c>
      <c r="AH105" s="119">
        <f t="shared" si="24"/>
        <v>0.29999999999999721</v>
      </c>
      <c r="AI105" s="118">
        <f t="shared" si="25"/>
        <v>10</v>
      </c>
      <c r="AJ105" s="119">
        <f t="shared" si="26"/>
        <v>0.22222222222222177</v>
      </c>
      <c r="AK105" s="118">
        <f t="shared" si="27"/>
        <v>1</v>
      </c>
      <c r="AL105" s="119">
        <f t="shared" si="28"/>
        <v>3.3333333333333541E-2</v>
      </c>
      <c r="AM105" s="118">
        <f t="shared" si="29"/>
        <v>8</v>
      </c>
      <c r="AN105" s="119">
        <f t="shared" si="30"/>
        <v>0.53333333333333344</v>
      </c>
      <c r="AO105" s="118">
        <f t="shared" si="31"/>
        <v>0</v>
      </c>
      <c r="AP105" s="119">
        <f t="shared" si="32"/>
        <v>1.3877787807814457E-16</v>
      </c>
      <c r="AQ105" s="122">
        <f t="shared" si="33"/>
        <v>0</v>
      </c>
      <c r="AR105" s="131">
        <f t="shared" si="34"/>
        <v>5</v>
      </c>
      <c r="AS105" s="65"/>
      <c r="AT105" s="66">
        <v>198</v>
      </c>
      <c r="AU105" s="77">
        <v>0.66000000000000347</v>
      </c>
      <c r="AV105" s="78">
        <v>48</v>
      </c>
      <c r="AW105" s="79">
        <v>0.31999999999999718</v>
      </c>
      <c r="BG105" s="106" t="s">
        <v>131</v>
      </c>
      <c r="BH105" s="111">
        <v>5017477</v>
      </c>
      <c r="BI105" s="47">
        <v>497338</v>
      </c>
      <c r="BJ105" s="89">
        <v>41013</v>
      </c>
    </row>
    <row r="106" spans="1:63" x14ac:dyDescent="0.25">
      <c r="A106" s="65" t="s">
        <v>272</v>
      </c>
      <c r="B106" s="65" t="str">
        <f t="shared" si="19"/>
        <v>DIWA2</v>
      </c>
      <c r="C106" s="117">
        <f t="shared" si="20"/>
        <v>40162</v>
      </c>
      <c r="D106" s="116" t="str">
        <f t="shared" si="21"/>
        <v>SIN</v>
      </c>
      <c r="E106" s="65" t="s">
        <v>26</v>
      </c>
      <c r="F106" s="124" t="s">
        <v>40</v>
      </c>
      <c r="G106" s="117">
        <v>41732</v>
      </c>
      <c r="H106" s="65">
        <v>814495</v>
      </c>
      <c r="I106" s="65">
        <v>24016</v>
      </c>
      <c r="J106" s="65">
        <v>0</v>
      </c>
      <c r="K106" s="65">
        <v>4</v>
      </c>
      <c r="L106" s="65"/>
      <c r="M106" s="65">
        <v>1</v>
      </c>
      <c r="N106" s="121">
        <v>6.4</v>
      </c>
      <c r="O106" s="65" t="s">
        <v>28</v>
      </c>
      <c r="P106" s="65" t="s">
        <v>28</v>
      </c>
      <c r="Q106" s="65">
        <v>0.65</v>
      </c>
      <c r="R106" s="65" t="s">
        <v>28</v>
      </c>
      <c r="S106" s="65">
        <v>28</v>
      </c>
      <c r="T106" s="65">
        <v>42</v>
      </c>
      <c r="U106" s="65">
        <v>1</v>
      </c>
      <c r="V106" s="65">
        <v>0</v>
      </c>
      <c r="W106" s="65">
        <v>13</v>
      </c>
      <c r="X106" s="65">
        <v>2</v>
      </c>
      <c r="Y106" s="65">
        <v>0</v>
      </c>
      <c r="Z106" s="65">
        <v>1</v>
      </c>
      <c r="AA106" s="65">
        <v>0</v>
      </c>
      <c r="AB106" s="65">
        <v>23</v>
      </c>
      <c r="AC106" s="65">
        <v>3</v>
      </c>
      <c r="AD106" s="65">
        <v>1</v>
      </c>
      <c r="AE106" s="118">
        <f t="shared" si="22"/>
        <v>28</v>
      </c>
      <c r="AF106" s="119">
        <f t="shared" si="37"/>
        <v>9.3333333333337126E-2</v>
      </c>
      <c r="AG106" s="118">
        <f t="shared" si="23"/>
        <v>42</v>
      </c>
      <c r="AH106" s="119">
        <f t="shared" si="24"/>
        <v>0.27999999999999725</v>
      </c>
      <c r="AI106" s="118">
        <f t="shared" si="25"/>
        <v>13</v>
      </c>
      <c r="AJ106" s="119">
        <f t="shared" si="26"/>
        <v>0.28888888888888842</v>
      </c>
      <c r="AK106" s="118">
        <f t="shared" si="27"/>
        <v>2</v>
      </c>
      <c r="AL106" s="119">
        <f t="shared" si="28"/>
        <v>6.6666666666666874E-2</v>
      </c>
      <c r="AM106" s="118">
        <f t="shared" si="29"/>
        <v>1</v>
      </c>
      <c r="AN106" s="119">
        <f t="shared" si="30"/>
        <v>6.666666666666686E-2</v>
      </c>
      <c r="AO106" s="118">
        <f t="shared" si="31"/>
        <v>0</v>
      </c>
      <c r="AP106" s="119">
        <f t="shared" si="32"/>
        <v>1.3877787807814457E-16</v>
      </c>
      <c r="AQ106" s="122">
        <f t="shared" si="33"/>
        <v>0</v>
      </c>
      <c r="AR106" s="131">
        <f t="shared" si="34"/>
        <v>6</v>
      </c>
      <c r="AS106" s="65"/>
      <c r="AT106" s="66">
        <v>197</v>
      </c>
      <c r="AU106" s="77">
        <v>0.65666666666667017</v>
      </c>
      <c r="AV106" s="78">
        <v>47</v>
      </c>
      <c r="AW106" s="79">
        <v>0.31333333333333052</v>
      </c>
      <c r="BG106" s="100" t="s">
        <v>132</v>
      </c>
      <c r="BH106" s="104">
        <v>5017463</v>
      </c>
      <c r="BI106" s="47">
        <v>454503</v>
      </c>
      <c r="BJ106" s="89">
        <v>40771</v>
      </c>
    </row>
    <row r="107" spans="1:63" x14ac:dyDescent="0.25">
      <c r="A107" s="65" t="s">
        <v>272</v>
      </c>
      <c r="B107" s="65" t="str">
        <f t="shared" si="19"/>
        <v>DIWA2</v>
      </c>
      <c r="C107" s="117">
        <f t="shared" si="20"/>
        <v>40162</v>
      </c>
      <c r="D107" s="116" t="str">
        <f t="shared" si="21"/>
        <v>SIN</v>
      </c>
      <c r="E107" s="65" t="s">
        <v>26</v>
      </c>
      <c r="F107" s="124" t="s">
        <v>40</v>
      </c>
      <c r="G107" s="117">
        <v>41607</v>
      </c>
      <c r="H107" s="65">
        <v>790479</v>
      </c>
      <c r="I107" s="65">
        <v>120849</v>
      </c>
      <c r="J107" s="120">
        <v>0</v>
      </c>
      <c r="K107" s="120">
        <v>8</v>
      </c>
      <c r="L107" s="120">
        <v>0</v>
      </c>
      <c r="M107" s="120">
        <v>4</v>
      </c>
      <c r="N107" s="120">
        <v>7.2</v>
      </c>
      <c r="O107" s="120">
        <v>37.5</v>
      </c>
      <c r="P107" s="120">
        <v>0.2</v>
      </c>
      <c r="Q107" s="120">
        <v>0.1</v>
      </c>
      <c r="R107" s="65" t="s">
        <v>244</v>
      </c>
      <c r="S107" s="120">
        <v>64</v>
      </c>
      <c r="T107" s="120">
        <v>96</v>
      </c>
      <c r="U107" s="120">
        <v>8</v>
      </c>
      <c r="V107" s="120">
        <v>1</v>
      </c>
      <c r="W107" s="120">
        <v>23</v>
      </c>
      <c r="X107" s="120">
        <v>7</v>
      </c>
      <c r="Y107" s="120">
        <v>0</v>
      </c>
      <c r="Z107" s="120">
        <v>1</v>
      </c>
      <c r="AA107" s="120">
        <v>0</v>
      </c>
      <c r="AB107" s="120">
        <v>33</v>
      </c>
      <c r="AC107" s="120">
        <v>10</v>
      </c>
      <c r="AD107" s="120">
        <v>1</v>
      </c>
      <c r="AE107" s="118">
        <f t="shared" si="22"/>
        <v>64</v>
      </c>
      <c r="AF107" s="119">
        <f t="shared" si="37"/>
        <v>0.2133333333333369</v>
      </c>
      <c r="AG107" s="118">
        <f t="shared" si="23"/>
        <v>96</v>
      </c>
      <c r="AH107" s="119">
        <f t="shared" si="24"/>
        <v>0.63999999999999768</v>
      </c>
      <c r="AI107" s="118">
        <f t="shared" si="25"/>
        <v>23</v>
      </c>
      <c r="AJ107" s="119">
        <f t="shared" si="26"/>
        <v>0.51111111111111041</v>
      </c>
      <c r="AK107" s="118">
        <f t="shared" si="27"/>
        <v>7</v>
      </c>
      <c r="AL107" s="119">
        <f t="shared" si="28"/>
        <v>0.2333333333333335</v>
      </c>
      <c r="AM107" s="118">
        <f t="shared" si="29"/>
        <v>8</v>
      </c>
      <c r="AN107" s="119">
        <f t="shared" si="30"/>
        <v>0.53333333333333344</v>
      </c>
      <c r="AO107" s="118">
        <f t="shared" si="31"/>
        <v>1</v>
      </c>
      <c r="AP107" s="119">
        <f t="shared" si="32"/>
        <v>0.10000000000000014</v>
      </c>
      <c r="AQ107" s="122">
        <f t="shared" si="33"/>
        <v>0</v>
      </c>
      <c r="AR107" s="131">
        <f t="shared" si="34"/>
        <v>7</v>
      </c>
      <c r="AS107" s="65"/>
      <c r="AT107" s="66">
        <v>196</v>
      </c>
      <c r="AU107" s="77">
        <v>0.65333333333333687</v>
      </c>
      <c r="AV107" s="78">
        <v>46</v>
      </c>
      <c r="AW107" s="79">
        <v>0.30666666666666387</v>
      </c>
      <c r="BG107" s="106" t="s">
        <v>133</v>
      </c>
      <c r="BH107" s="111">
        <v>5017471</v>
      </c>
      <c r="BI107" s="47">
        <v>533127</v>
      </c>
      <c r="BJ107" s="89">
        <v>41206</v>
      </c>
    </row>
    <row r="108" spans="1:63" x14ac:dyDescent="0.25">
      <c r="A108" s="65" t="s">
        <v>272</v>
      </c>
      <c r="B108" s="65" t="str">
        <f t="shared" si="19"/>
        <v>DIWA2</v>
      </c>
      <c r="C108" s="117">
        <f t="shared" si="20"/>
        <v>40162</v>
      </c>
      <c r="D108" s="116" t="str">
        <f t="shared" si="21"/>
        <v>SIN</v>
      </c>
      <c r="E108" s="65" t="s">
        <v>26</v>
      </c>
      <c r="F108" s="124" t="s">
        <v>40</v>
      </c>
      <c r="G108" s="117">
        <v>41449</v>
      </c>
      <c r="H108" s="65">
        <v>759683</v>
      </c>
      <c r="I108" s="65">
        <v>90053</v>
      </c>
      <c r="J108" s="120">
        <v>0</v>
      </c>
      <c r="K108" s="120">
        <v>5</v>
      </c>
      <c r="L108" s="120">
        <v>-1</v>
      </c>
      <c r="M108" s="120">
        <v>4</v>
      </c>
      <c r="N108" s="120">
        <v>7.2</v>
      </c>
      <c r="O108" s="120">
        <v>38.799999999999997</v>
      </c>
      <c r="P108" s="120">
        <v>0.7</v>
      </c>
      <c r="Q108" s="120">
        <v>0.1</v>
      </c>
      <c r="R108" s="65" t="s">
        <v>244</v>
      </c>
      <c r="S108" s="120">
        <v>84</v>
      </c>
      <c r="T108" s="120">
        <v>71</v>
      </c>
      <c r="U108" s="120">
        <v>11</v>
      </c>
      <c r="V108" s="120">
        <v>0</v>
      </c>
      <c r="W108" s="120">
        <v>24</v>
      </c>
      <c r="X108" s="120">
        <v>7</v>
      </c>
      <c r="Y108" s="120">
        <v>0</v>
      </c>
      <c r="Z108" s="120">
        <v>1</v>
      </c>
      <c r="AA108" s="120">
        <v>-1</v>
      </c>
      <c r="AB108" s="120">
        <v>38</v>
      </c>
      <c r="AC108" s="120">
        <v>10</v>
      </c>
      <c r="AD108" s="120">
        <v>2</v>
      </c>
      <c r="AE108" s="118">
        <f t="shared" si="22"/>
        <v>84</v>
      </c>
      <c r="AF108" s="119">
        <f t="shared" si="37"/>
        <v>0.28000000000000369</v>
      </c>
      <c r="AG108" s="118">
        <f t="shared" si="23"/>
        <v>71</v>
      </c>
      <c r="AH108" s="119">
        <f t="shared" si="24"/>
        <v>0.47333333333333022</v>
      </c>
      <c r="AI108" s="118">
        <f t="shared" si="25"/>
        <v>24</v>
      </c>
      <c r="AJ108" s="119">
        <f t="shared" si="26"/>
        <v>0.53333333333333266</v>
      </c>
      <c r="AK108" s="118">
        <f t="shared" si="27"/>
        <v>7</v>
      </c>
      <c r="AL108" s="119">
        <f t="shared" si="28"/>
        <v>0.2333333333333335</v>
      </c>
      <c r="AM108" s="118">
        <f t="shared" si="29"/>
        <v>11</v>
      </c>
      <c r="AN108" s="119">
        <f t="shared" si="30"/>
        <v>0.73333333333333339</v>
      </c>
      <c r="AO108" s="118">
        <f t="shared" si="31"/>
        <v>0</v>
      </c>
      <c r="AP108" s="119">
        <f t="shared" si="32"/>
        <v>1.3877787807814457E-16</v>
      </c>
      <c r="AQ108" s="122">
        <f t="shared" si="33"/>
        <v>0</v>
      </c>
      <c r="AR108" s="131">
        <f t="shared" si="34"/>
        <v>8</v>
      </c>
      <c r="AS108" s="65"/>
      <c r="AT108" s="66">
        <v>195</v>
      </c>
      <c r="AU108" s="77">
        <v>0.65000000000000357</v>
      </c>
      <c r="AV108" s="78">
        <v>45</v>
      </c>
      <c r="AW108" s="79">
        <v>0.29999999999999721</v>
      </c>
      <c r="BG108" s="100" t="s">
        <v>135</v>
      </c>
      <c r="BH108" s="104">
        <v>950321</v>
      </c>
      <c r="BI108" s="44">
        <v>461275</v>
      </c>
      <c r="BJ108" s="89">
        <v>40831</v>
      </c>
    </row>
    <row r="109" spans="1:63" x14ac:dyDescent="0.25">
      <c r="A109" s="65" t="s">
        <v>273</v>
      </c>
      <c r="B109" s="65" t="str">
        <f t="shared" si="19"/>
        <v>DIWA2</v>
      </c>
      <c r="C109" s="117">
        <f t="shared" si="20"/>
        <v>40162</v>
      </c>
      <c r="D109" s="116" t="str">
        <f t="shared" si="21"/>
        <v>SIN</v>
      </c>
      <c r="E109" s="65" t="s">
        <v>26</v>
      </c>
      <c r="F109" s="124" t="s">
        <v>40</v>
      </c>
      <c r="G109" s="117">
        <v>41300</v>
      </c>
      <c r="H109" s="65">
        <v>729714</v>
      </c>
      <c r="I109" s="65">
        <v>60084</v>
      </c>
      <c r="J109" s="120">
        <v>0</v>
      </c>
      <c r="K109" s="120">
        <v>0</v>
      </c>
      <c r="L109" s="120">
        <v>0</v>
      </c>
      <c r="M109" s="120">
        <v>5.2</v>
      </c>
      <c r="N109" s="120">
        <v>8</v>
      </c>
      <c r="O109" s="120">
        <v>38.6</v>
      </c>
      <c r="P109" s="120"/>
      <c r="Q109" s="120">
        <v>-1</v>
      </c>
      <c r="R109" s="65" t="s">
        <v>29</v>
      </c>
      <c r="S109" s="120">
        <v>18.7</v>
      </c>
      <c r="T109" s="120">
        <v>19.3</v>
      </c>
      <c r="U109" s="120">
        <v>0</v>
      </c>
      <c r="V109" s="120">
        <v>1.1000000000000001</v>
      </c>
      <c r="W109" s="120">
        <v>19.600000000000001</v>
      </c>
      <c r="X109" s="120">
        <v>4.0999999999999996</v>
      </c>
      <c r="Y109" s="120">
        <v>0.5</v>
      </c>
      <c r="Z109" s="120">
        <v>0.7</v>
      </c>
      <c r="AA109" s="120">
        <v>0</v>
      </c>
      <c r="AB109" s="120">
        <v>387.5</v>
      </c>
      <c r="AC109" s="120">
        <v>39.799999999999997</v>
      </c>
      <c r="AD109" s="120">
        <v>12.8</v>
      </c>
      <c r="AE109" s="118">
        <f t="shared" si="22"/>
        <v>19</v>
      </c>
      <c r="AF109" s="119">
        <f t="shared" si="37"/>
        <v>6.3333333333337183E-2</v>
      </c>
      <c r="AG109" s="118">
        <f t="shared" si="23"/>
        <v>19</v>
      </c>
      <c r="AH109" s="119">
        <f t="shared" si="24"/>
        <v>0.12666666666666421</v>
      </c>
      <c r="AI109" s="118">
        <f t="shared" si="25"/>
        <v>20</v>
      </c>
      <c r="AJ109" s="119">
        <f t="shared" si="26"/>
        <v>0.44444444444444381</v>
      </c>
      <c r="AK109" s="118">
        <f t="shared" si="27"/>
        <v>4</v>
      </c>
      <c r="AL109" s="119">
        <f t="shared" si="28"/>
        <v>0.13333333333333353</v>
      </c>
      <c r="AM109" s="118">
        <f t="shared" si="29"/>
        <v>0</v>
      </c>
      <c r="AN109" s="119">
        <f t="shared" si="30"/>
        <v>1.9428902930940239E-16</v>
      </c>
      <c r="AO109" s="118">
        <f t="shared" si="31"/>
        <v>1</v>
      </c>
      <c r="AP109" s="119">
        <f t="shared" si="32"/>
        <v>0.10000000000000014</v>
      </c>
      <c r="AQ109" s="122">
        <f t="shared" si="33"/>
        <v>0</v>
      </c>
      <c r="AR109" s="131">
        <f t="shared" si="34"/>
        <v>9</v>
      </c>
      <c r="AS109" s="65"/>
      <c r="AT109" s="66">
        <v>194</v>
      </c>
      <c r="AU109" s="77">
        <v>0.64666666666667028</v>
      </c>
      <c r="AV109" s="78">
        <v>44</v>
      </c>
      <c r="AW109" s="79">
        <v>0.29333333333333056</v>
      </c>
      <c r="BG109" s="100" t="s">
        <v>136</v>
      </c>
      <c r="BH109" s="104">
        <v>950307</v>
      </c>
      <c r="BI109" s="44">
        <v>461510</v>
      </c>
      <c r="BJ109" s="96">
        <v>41974</v>
      </c>
      <c r="BK109" s="2" t="s">
        <v>276</v>
      </c>
    </row>
    <row r="110" spans="1:63" x14ac:dyDescent="0.25">
      <c r="A110" s="65" t="s">
        <v>272</v>
      </c>
      <c r="B110" s="65" t="str">
        <f t="shared" si="19"/>
        <v>DIWA2</v>
      </c>
      <c r="C110" s="117">
        <f t="shared" si="20"/>
        <v>41646</v>
      </c>
      <c r="D110" s="116" t="str">
        <f t="shared" si="21"/>
        <v>SIN</v>
      </c>
      <c r="E110" s="65" t="s">
        <v>26</v>
      </c>
      <c r="F110" s="124" t="s">
        <v>41</v>
      </c>
      <c r="G110" s="117">
        <v>42210</v>
      </c>
      <c r="H110" s="65">
        <v>936117</v>
      </c>
      <c r="I110" s="65">
        <v>90611</v>
      </c>
      <c r="J110" s="65">
        <v>0</v>
      </c>
      <c r="K110" s="65">
        <v>5</v>
      </c>
      <c r="L110" s="65"/>
      <c r="M110" s="65">
        <v>3</v>
      </c>
      <c r="N110" s="65">
        <v>5.9</v>
      </c>
      <c r="O110" s="65"/>
      <c r="P110" s="65"/>
      <c r="Q110" s="65">
        <v>0.4</v>
      </c>
      <c r="R110" s="65"/>
      <c r="S110" s="65">
        <v>50</v>
      </c>
      <c r="T110" s="65">
        <v>87</v>
      </c>
      <c r="U110" s="65">
        <v>2</v>
      </c>
      <c r="V110" s="65">
        <v>0</v>
      </c>
      <c r="W110" s="65">
        <v>16</v>
      </c>
      <c r="X110" s="65">
        <v>4</v>
      </c>
      <c r="Y110" s="65">
        <v>0</v>
      </c>
      <c r="Z110" s="65">
        <v>1</v>
      </c>
      <c r="AA110" s="65">
        <v>0</v>
      </c>
      <c r="AB110" s="65">
        <v>32</v>
      </c>
      <c r="AC110" s="65">
        <v>6</v>
      </c>
      <c r="AD110" s="65">
        <v>1</v>
      </c>
      <c r="AE110" s="118">
        <f t="shared" si="22"/>
        <v>50</v>
      </c>
      <c r="AF110" s="119">
        <f t="shared" si="37"/>
        <v>0.16666666666667032</v>
      </c>
      <c r="AG110" s="118">
        <f t="shared" si="23"/>
        <v>87</v>
      </c>
      <c r="AH110" s="119">
        <f t="shared" si="24"/>
        <v>0.5799999999999973</v>
      </c>
      <c r="AI110" s="118">
        <f t="shared" si="25"/>
        <v>16</v>
      </c>
      <c r="AJ110" s="119">
        <f t="shared" si="26"/>
        <v>0.35555555555555501</v>
      </c>
      <c r="AK110" s="118">
        <f t="shared" si="27"/>
        <v>4</v>
      </c>
      <c r="AL110" s="119">
        <f t="shared" si="28"/>
        <v>0.13333333333333353</v>
      </c>
      <c r="AM110" s="118">
        <f t="shared" si="29"/>
        <v>2</v>
      </c>
      <c r="AN110" s="119">
        <f t="shared" si="30"/>
        <v>0.13333333333333353</v>
      </c>
      <c r="AO110" s="118">
        <f t="shared" si="31"/>
        <v>0</v>
      </c>
      <c r="AP110" s="119">
        <f t="shared" si="32"/>
        <v>1.3877787807814457E-16</v>
      </c>
      <c r="AQ110" s="122">
        <f t="shared" si="33"/>
        <v>1</v>
      </c>
      <c r="AR110" s="131">
        <f t="shared" si="34"/>
        <v>1</v>
      </c>
      <c r="AS110" s="65"/>
      <c r="AT110" s="66">
        <v>193</v>
      </c>
      <c r="AU110" s="77">
        <v>0.64333333333333698</v>
      </c>
      <c r="AV110" s="78">
        <v>43</v>
      </c>
      <c r="AW110" s="79">
        <v>0.28666666666666391</v>
      </c>
      <c r="BG110" s="100" t="s">
        <v>137</v>
      </c>
      <c r="BH110" s="111">
        <v>950323</v>
      </c>
      <c r="BI110" s="47">
        <v>660038</v>
      </c>
      <c r="BJ110" s="94">
        <v>42066</v>
      </c>
      <c r="BK110" s="2" t="s">
        <v>279</v>
      </c>
    </row>
    <row r="111" spans="1:63" x14ac:dyDescent="0.25">
      <c r="A111" s="65" t="s">
        <v>272</v>
      </c>
      <c r="B111" s="65" t="str">
        <f t="shared" si="19"/>
        <v>DIWA2</v>
      </c>
      <c r="C111" s="117">
        <f t="shared" si="20"/>
        <v>41646</v>
      </c>
      <c r="D111" s="116" t="str">
        <f t="shared" si="21"/>
        <v>SIN</v>
      </c>
      <c r="E111" s="65" t="s">
        <v>26</v>
      </c>
      <c r="F111" s="124" t="s">
        <v>41</v>
      </c>
      <c r="G111" s="117">
        <v>42056</v>
      </c>
      <c r="H111" s="65">
        <v>838631</v>
      </c>
      <c r="I111" s="65">
        <v>9031</v>
      </c>
      <c r="J111" s="65">
        <v>0</v>
      </c>
      <c r="K111" s="65">
        <v>3</v>
      </c>
      <c r="L111" s="65"/>
      <c r="M111" s="65">
        <v>2</v>
      </c>
      <c r="N111" s="65">
        <v>6.5289999999999999</v>
      </c>
      <c r="O111" s="65">
        <v>30.24</v>
      </c>
      <c r="P111" s="65">
        <v>0.95</v>
      </c>
      <c r="Q111" s="65">
        <v>7.0000000000000007E-2</v>
      </c>
      <c r="R111" s="65"/>
      <c r="S111" s="65">
        <v>32</v>
      </c>
      <c r="T111" s="65">
        <v>28</v>
      </c>
      <c r="U111" s="65">
        <v>10</v>
      </c>
      <c r="V111" s="65">
        <v>0</v>
      </c>
      <c r="W111" s="65">
        <v>3</v>
      </c>
      <c r="X111" s="65">
        <v>3</v>
      </c>
      <c r="Y111" s="65">
        <v>0</v>
      </c>
      <c r="Z111" s="65"/>
      <c r="AA111" s="65">
        <v>0</v>
      </c>
      <c r="AB111" s="65">
        <v>35</v>
      </c>
      <c r="AC111" s="65">
        <v>4</v>
      </c>
      <c r="AD111" s="65">
        <v>1</v>
      </c>
      <c r="AE111" s="118">
        <f t="shared" si="22"/>
        <v>32</v>
      </c>
      <c r="AF111" s="119">
        <f t="shared" si="37"/>
        <v>0.10666666666667043</v>
      </c>
      <c r="AG111" s="118">
        <f t="shared" si="23"/>
        <v>28</v>
      </c>
      <c r="AH111" s="119">
        <f t="shared" si="24"/>
        <v>0.18666666666666409</v>
      </c>
      <c r="AI111" s="118">
        <f t="shared" si="25"/>
        <v>3</v>
      </c>
      <c r="AJ111" s="119">
        <f t="shared" si="26"/>
        <v>6.666666666666618E-2</v>
      </c>
      <c r="AK111" s="118">
        <f t="shared" si="27"/>
        <v>3</v>
      </c>
      <c r="AL111" s="119">
        <f t="shared" si="28"/>
        <v>0.1000000000000002</v>
      </c>
      <c r="AM111" s="118">
        <f t="shared" si="29"/>
        <v>10</v>
      </c>
      <c r="AN111" s="119">
        <f t="shared" si="30"/>
        <v>0.66666666666666674</v>
      </c>
      <c r="AO111" s="118">
        <f t="shared" si="31"/>
        <v>0</v>
      </c>
      <c r="AP111" s="119">
        <f t="shared" si="32"/>
        <v>1.3877787807814457E-16</v>
      </c>
      <c r="AQ111" s="122">
        <f t="shared" si="33"/>
        <v>0</v>
      </c>
      <c r="AR111" s="131">
        <f t="shared" si="34"/>
        <v>2</v>
      </c>
      <c r="AS111" s="65"/>
      <c r="AT111" s="66">
        <v>192</v>
      </c>
      <c r="AU111" s="77">
        <v>0.64000000000000368</v>
      </c>
      <c r="AV111" s="78">
        <v>42</v>
      </c>
      <c r="AW111" s="79">
        <v>0.27999999999999725</v>
      </c>
      <c r="BG111" s="109" t="s">
        <v>138</v>
      </c>
      <c r="BH111" s="111">
        <v>950311</v>
      </c>
      <c r="BI111" s="49">
        <v>459122</v>
      </c>
      <c r="BJ111" s="89">
        <v>40845</v>
      </c>
    </row>
    <row r="112" spans="1:63" x14ac:dyDescent="0.25">
      <c r="A112" s="65" t="s">
        <v>273</v>
      </c>
      <c r="B112" s="65" t="str">
        <f t="shared" si="19"/>
        <v>DIWA2</v>
      </c>
      <c r="C112" s="117">
        <f t="shared" si="20"/>
        <v>41646</v>
      </c>
      <c r="D112" s="116" t="str">
        <f t="shared" si="21"/>
        <v>SIN</v>
      </c>
      <c r="E112" s="65" t="s">
        <v>26</v>
      </c>
      <c r="F112" s="124" t="s">
        <v>41</v>
      </c>
      <c r="G112" s="117">
        <v>41974</v>
      </c>
      <c r="H112" s="65">
        <v>827907</v>
      </c>
      <c r="I112" s="65">
        <v>79384</v>
      </c>
      <c r="J112" s="65">
        <v>0</v>
      </c>
      <c r="K112" s="120">
        <v>25</v>
      </c>
      <c r="L112" s="65"/>
      <c r="M112" s="120">
        <v>6</v>
      </c>
      <c r="N112" s="65">
        <v>6.9</v>
      </c>
      <c r="O112" s="65">
        <v>34.200000000000003</v>
      </c>
      <c r="P112" s="65">
        <v>1.1599999999999999</v>
      </c>
      <c r="Q112" s="65">
        <v>0.05</v>
      </c>
      <c r="R112" s="65"/>
      <c r="S112" s="120">
        <v>103</v>
      </c>
      <c r="T112" s="120">
        <v>312</v>
      </c>
      <c r="U112" s="120">
        <v>6</v>
      </c>
      <c r="V112" s="120">
        <v>1</v>
      </c>
      <c r="W112" s="120">
        <v>14</v>
      </c>
      <c r="X112" s="120">
        <v>10</v>
      </c>
      <c r="Y112" s="120">
        <v>1</v>
      </c>
      <c r="Z112" s="120">
        <v>9</v>
      </c>
      <c r="AA112" s="120">
        <v>0</v>
      </c>
      <c r="AB112" s="120">
        <v>31</v>
      </c>
      <c r="AC112" s="120">
        <v>10</v>
      </c>
      <c r="AD112" s="120">
        <v>1</v>
      </c>
      <c r="AE112" s="118">
        <f t="shared" si="22"/>
        <v>103</v>
      </c>
      <c r="AF112" s="119">
        <f t="shared" si="37"/>
        <v>0.34333333333333743</v>
      </c>
      <c r="AG112" s="118">
        <f t="shared" si="23"/>
        <v>312</v>
      </c>
      <c r="AH112" s="119">
        <f t="shared" si="24"/>
        <v>1</v>
      </c>
      <c r="AI112" s="118">
        <f t="shared" si="25"/>
        <v>14</v>
      </c>
      <c r="AJ112" s="119">
        <f t="shared" si="26"/>
        <v>0.31111111111111062</v>
      </c>
      <c r="AK112" s="118">
        <f t="shared" si="27"/>
        <v>10</v>
      </c>
      <c r="AL112" s="119">
        <f t="shared" si="28"/>
        <v>0.33339999999999997</v>
      </c>
      <c r="AM112" s="118">
        <f t="shared" si="29"/>
        <v>6</v>
      </c>
      <c r="AN112" s="119">
        <f t="shared" si="30"/>
        <v>0.40000000000000013</v>
      </c>
      <c r="AO112" s="118">
        <f t="shared" si="31"/>
        <v>1</v>
      </c>
      <c r="AP112" s="119">
        <f t="shared" si="32"/>
        <v>0.10000000000000014</v>
      </c>
      <c r="AQ112" s="122">
        <f t="shared" si="33"/>
        <v>0</v>
      </c>
      <c r="AR112" s="131">
        <f t="shared" si="34"/>
        <v>3</v>
      </c>
      <c r="AS112" s="65"/>
      <c r="AT112" s="66">
        <v>191</v>
      </c>
      <c r="AU112" s="77">
        <v>0.63666666666667038</v>
      </c>
      <c r="AV112" s="78">
        <v>41</v>
      </c>
      <c r="AW112" s="79">
        <v>0.2733333333333306</v>
      </c>
      <c r="BG112" s="106" t="s">
        <v>139</v>
      </c>
      <c r="BH112" s="111">
        <v>950310</v>
      </c>
      <c r="BI112" s="47">
        <v>466813</v>
      </c>
      <c r="BJ112" s="89">
        <v>40987</v>
      </c>
    </row>
    <row r="113" spans="1:63" x14ac:dyDescent="0.25">
      <c r="A113" s="65" t="s">
        <v>273</v>
      </c>
      <c r="B113" s="65" t="str">
        <f t="shared" si="19"/>
        <v>DIWA2</v>
      </c>
      <c r="C113" s="117">
        <f t="shared" si="20"/>
        <v>41646</v>
      </c>
      <c r="D113" s="116" t="str">
        <f t="shared" si="21"/>
        <v>SIN</v>
      </c>
      <c r="E113" s="65" t="s">
        <v>26</v>
      </c>
      <c r="F113" s="124" t="s">
        <v>41</v>
      </c>
      <c r="G113" s="117">
        <v>41809</v>
      </c>
      <c r="H113" s="65">
        <v>807750</v>
      </c>
      <c r="I113" s="65">
        <v>59227</v>
      </c>
      <c r="J113" s="65">
        <v>0</v>
      </c>
      <c r="K113" s="65">
        <v>5</v>
      </c>
      <c r="L113" s="65"/>
      <c r="M113" s="65">
        <v>5</v>
      </c>
      <c r="N113" s="121">
        <v>7.2</v>
      </c>
      <c r="O113" s="65">
        <v>37.200000000000003</v>
      </c>
      <c r="P113" s="65">
        <v>1.34</v>
      </c>
      <c r="Q113" s="65">
        <v>0.12</v>
      </c>
      <c r="R113" s="65" t="s">
        <v>270</v>
      </c>
      <c r="S113" s="65">
        <v>86</v>
      </c>
      <c r="T113" s="65">
        <v>68</v>
      </c>
      <c r="U113" s="65">
        <v>4</v>
      </c>
      <c r="V113" s="65">
        <v>0</v>
      </c>
      <c r="W113" s="65">
        <v>6</v>
      </c>
      <c r="X113" s="65">
        <v>6</v>
      </c>
      <c r="Y113" s="65">
        <v>1</v>
      </c>
      <c r="Z113" s="65">
        <v>1</v>
      </c>
      <c r="AA113" s="65">
        <v>1</v>
      </c>
      <c r="AB113" s="65">
        <v>31</v>
      </c>
      <c r="AC113" s="65">
        <v>6</v>
      </c>
      <c r="AD113" s="65">
        <v>1</v>
      </c>
      <c r="AE113" s="118">
        <f t="shared" si="22"/>
        <v>86</v>
      </c>
      <c r="AF113" s="119">
        <f>IF(AE113&gt;=300,1,VLOOKUP(AE113,$AT$3:$AU$304,2,0))</f>
        <v>0.2866666666666704</v>
      </c>
      <c r="AG113" s="118">
        <f t="shared" si="23"/>
        <v>68</v>
      </c>
      <c r="AH113" s="119">
        <f t="shared" si="24"/>
        <v>0.45333333333333026</v>
      </c>
      <c r="AI113" s="118">
        <f t="shared" si="25"/>
        <v>6</v>
      </c>
      <c r="AJ113" s="119">
        <f t="shared" si="26"/>
        <v>0.13333333333333286</v>
      </c>
      <c r="AK113" s="118">
        <f t="shared" si="27"/>
        <v>6</v>
      </c>
      <c r="AL113" s="119">
        <f t="shared" si="28"/>
        <v>0.20000000000000018</v>
      </c>
      <c r="AM113" s="118">
        <f t="shared" si="29"/>
        <v>4</v>
      </c>
      <c r="AN113" s="119">
        <f t="shared" si="30"/>
        <v>0.26666666666666683</v>
      </c>
      <c r="AO113" s="118">
        <f t="shared" si="31"/>
        <v>0</v>
      </c>
      <c r="AP113" s="119">
        <f t="shared" si="32"/>
        <v>1.3877787807814457E-16</v>
      </c>
      <c r="AQ113" s="122">
        <f t="shared" si="33"/>
        <v>0</v>
      </c>
      <c r="AR113" s="131">
        <f t="shared" si="34"/>
        <v>4</v>
      </c>
      <c r="AS113" s="65"/>
      <c r="AT113" s="66">
        <v>190</v>
      </c>
      <c r="AU113" s="77">
        <v>0.63333333333333708</v>
      </c>
      <c r="AV113" s="78">
        <v>40</v>
      </c>
      <c r="AW113" s="79">
        <v>0.26666666666666394</v>
      </c>
      <c r="BG113" s="106" t="s">
        <v>140</v>
      </c>
      <c r="BH113" s="111">
        <v>950309</v>
      </c>
      <c r="BI113" s="47">
        <v>472872</v>
      </c>
      <c r="BJ113" s="89">
        <v>40952</v>
      </c>
    </row>
    <row r="114" spans="1:63" x14ac:dyDescent="0.25">
      <c r="A114" s="65" t="s">
        <v>272</v>
      </c>
      <c r="B114" s="65" t="str">
        <f t="shared" si="19"/>
        <v>DIWA2</v>
      </c>
      <c r="C114" s="117">
        <f t="shared" si="20"/>
        <v>41646</v>
      </c>
      <c r="D114" s="116" t="str">
        <f t="shared" si="21"/>
        <v>CON</v>
      </c>
      <c r="E114" s="65" t="s">
        <v>26</v>
      </c>
      <c r="F114" s="124" t="s">
        <v>41</v>
      </c>
      <c r="G114" s="117">
        <v>41615</v>
      </c>
      <c r="H114" s="65">
        <v>801297</v>
      </c>
      <c r="I114" s="65">
        <v>116520</v>
      </c>
      <c r="J114" s="120">
        <v>0</v>
      </c>
      <c r="K114" s="120">
        <v>5</v>
      </c>
      <c r="L114" s="120">
        <v>0</v>
      </c>
      <c r="M114" s="120">
        <v>5</v>
      </c>
      <c r="N114" s="120">
        <v>7.2</v>
      </c>
      <c r="O114" s="120">
        <v>37.6</v>
      </c>
      <c r="P114" s="120">
        <v>1.1000000000000001</v>
      </c>
      <c r="Q114" s="120">
        <v>0.1</v>
      </c>
      <c r="R114" s="65" t="s">
        <v>244</v>
      </c>
      <c r="S114" s="120">
        <v>72</v>
      </c>
      <c r="T114" s="120">
        <v>77</v>
      </c>
      <c r="U114" s="120">
        <v>7</v>
      </c>
      <c r="V114" s="120">
        <v>0</v>
      </c>
      <c r="W114" s="120">
        <v>17</v>
      </c>
      <c r="X114" s="120">
        <v>6</v>
      </c>
      <c r="Y114" s="120">
        <v>0</v>
      </c>
      <c r="Z114" s="120">
        <v>1</v>
      </c>
      <c r="AA114" s="120">
        <v>0</v>
      </c>
      <c r="AB114" s="120">
        <v>42</v>
      </c>
      <c r="AC114" s="120">
        <v>19</v>
      </c>
      <c r="AD114" s="120">
        <v>1</v>
      </c>
      <c r="AE114" s="118">
        <f t="shared" si="22"/>
        <v>72</v>
      </c>
      <c r="AF114" s="119">
        <f t="shared" ref="AF114:AF129" si="38">IF(AE114&gt;500,1.5,IF(AE114&gt;300,1.3,VLOOKUP(AE114,$AT$3:$AU$304,2,0)))</f>
        <v>0.24000000000000352</v>
      </c>
      <c r="AG114" s="118">
        <f t="shared" si="23"/>
        <v>77</v>
      </c>
      <c r="AH114" s="119">
        <f t="shared" si="24"/>
        <v>0.5133333333333302</v>
      </c>
      <c r="AI114" s="118">
        <f t="shared" si="25"/>
        <v>17</v>
      </c>
      <c r="AJ114" s="119">
        <f t="shared" si="26"/>
        <v>0.37777777777777721</v>
      </c>
      <c r="AK114" s="118">
        <f t="shared" si="27"/>
        <v>6</v>
      </c>
      <c r="AL114" s="119">
        <f t="shared" si="28"/>
        <v>0.20000000000000018</v>
      </c>
      <c r="AM114" s="118">
        <f t="shared" si="29"/>
        <v>7</v>
      </c>
      <c r="AN114" s="119">
        <f t="shared" si="30"/>
        <v>0.46666666666666679</v>
      </c>
      <c r="AO114" s="118">
        <f t="shared" si="31"/>
        <v>0</v>
      </c>
      <c r="AP114" s="119">
        <f t="shared" si="32"/>
        <v>1.3877787807814457E-16</v>
      </c>
      <c r="AQ114" s="122">
        <f t="shared" si="33"/>
        <v>0</v>
      </c>
      <c r="AR114" s="131">
        <f t="shared" si="34"/>
        <v>5</v>
      </c>
      <c r="AS114" s="65"/>
      <c r="AT114" s="66">
        <v>189</v>
      </c>
      <c r="AU114" s="77">
        <v>0.63000000000000378</v>
      </c>
      <c r="AV114" s="78">
        <v>39</v>
      </c>
      <c r="AW114" s="79">
        <v>0.25999999999999729</v>
      </c>
      <c r="BG114" s="106" t="s">
        <v>141</v>
      </c>
      <c r="BH114" s="111">
        <v>950325</v>
      </c>
      <c r="BI114" s="47">
        <v>488081</v>
      </c>
      <c r="BJ114" s="96">
        <v>42040</v>
      </c>
      <c r="BK114" s="2" t="s">
        <v>276</v>
      </c>
    </row>
    <row r="115" spans="1:63" x14ac:dyDescent="0.25">
      <c r="A115" s="65" t="s">
        <v>272</v>
      </c>
      <c r="B115" s="65" t="str">
        <f t="shared" si="19"/>
        <v>DIWA2</v>
      </c>
      <c r="C115" s="117">
        <f t="shared" si="20"/>
        <v>41646</v>
      </c>
      <c r="D115" s="116" t="str">
        <f t="shared" si="21"/>
        <v>CON</v>
      </c>
      <c r="E115" s="65" t="s">
        <v>26</v>
      </c>
      <c r="F115" s="124" t="s">
        <v>41</v>
      </c>
      <c r="G115" s="117">
        <v>41475</v>
      </c>
      <c r="H115" s="65">
        <v>772655</v>
      </c>
      <c r="I115" s="65">
        <v>87878</v>
      </c>
      <c r="J115" s="120">
        <v>0</v>
      </c>
      <c r="K115" s="120">
        <v>4</v>
      </c>
      <c r="L115" s="120">
        <v>-1</v>
      </c>
      <c r="M115" s="120">
        <v>5</v>
      </c>
      <c r="N115" s="120">
        <v>7.2</v>
      </c>
      <c r="O115" s="120">
        <v>38</v>
      </c>
      <c r="P115" s="120">
        <v>0</v>
      </c>
      <c r="Q115" s="120">
        <v>0.1</v>
      </c>
      <c r="R115" s="65" t="s">
        <v>244</v>
      </c>
      <c r="S115" s="120">
        <v>76</v>
      </c>
      <c r="T115" s="120">
        <v>78</v>
      </c>
      <c r="U115" s="120">
        <v>8</v>
      </c>
      <c r="V115" s="120">
        <v>0</v>
      </c>
      <c r="W115" s="120">
        <v>15</v>
      </c>
      <c r="X115" s="120">
        <v>5</v>
      </c>
      <c r="Y115" s="120">
        <v>1</v>
      </c>
      <c r="Z115" s="120">
        <v>0</v>
      </c>
      <c r="AA115" s="120">
        <v>-1</v>
      </c>
      <c r="AB115" s="120">
        <v>42</v>
      </c>
      <c r="AC115" s="120">
        <v>16</v>
      </c>
      <c r="AD115" s="120">
        <v>1</v>
      </c>
      <c r="AE115" s="118">
        <f t="shared" si="22"/>
        <v>76</v>
      </c>
      <c r="AF115" s="119">
        <f t="shared" si="38"/>
        <v>0.25333333333333685</v>
      </c>
      <c r="AG115" s="118">
        <f t="shared" si="23"/>
        <v>78</v>
      </c>
      <c r="AH115" s="119">
        <f t="shared" si="24"/>
        <v>0.51999999999999691</v>
      </c>
      <c r="AI115" s="118">
        <f t="shared" si="25"/>
        <v>15</v>
      </c>
      <c r="AJ115" s="119">
        <f t="shared" si="26"/>
        <v>0.33333333333333282</v>
      </c>
      <c r="AK115" s="118">
        <f t="shared" si="27"/>
        <v>5</v>
      </c>
      <c r="AL115" s="119">
        <f t="shared" si="28"/>
        <v>0.16666666666666685</v>
      </c>
      <c r="AM115" s="118">
        <f t="shared" si="29"/>
        <v>8</v>
      </c>
      <c r="AN115" s="119">
        <f t="shared" si="30"/>
        <v>0.53333333333333344</v>
      </c>
      <c r="AO115" s="118">
        <f t="shared" si="31"/>
        <v>0</v>
      </c>
      <c r="AP115" s="119">
        <f t="shared" si="32"/>
        <v>1.3877787807814457E-16</v>
      </c>
      <c r="AQ115" s="122">
        <f t="shared" si="33"/>
        <v>0</v>
      </c>
      <c r="AR115" s="131">
        <f t="shared" si="34"/>
        <v>6</v>
      </c>
      <c r="AS115" s="65"/>
      <c r="AT115" s="66">
        <v>188</v>
      </c>
      <c r="AU115" s="77">
        <v>0.62666666666667048</v>
      </c>
      <c r="AV115" s="78">
        <v>38</v>
      </c>
      <c r="AW115" s="79">
        <v>0.25333333333333063</v>
      </c>
      <c r="BG115" s="106" t="s">
        <v>142</v>
      </c>
      <c r="BH115" s="111">
        <v>950322</v>
      </c>
      <c r="BI115" s="47">
        <v>464195</v>
      </c>
      <c r="BJ115" s="96">
        <v>41997</v>
      </c>
      <c r="BK115" s="2" t="s">
        <v>276</v>
      </c>
    </row>
    <row r="116" spans="1:63" x14ac:dyDescent="0.25">
      <c r="A116" s="65" t="s">
        <v>272</v>
      </c>
      <c r="B116" s="65" t="str">
        <f t="shared" si="19"/>
        <v>DIWA2</v>
      </c>
      <c r="C116" s="117">
        <f t="shared" si="20"/>
        <v>41646</v>
      </c>
      <c r="D116" s="116" t="str">
        <f t="shared" si="21"/>
        <v>CON</v>
      </c>
      <c r="E116" s="65" t="s">
        <v>26</v>
      </c>
      <c r="F116" s="124" t="s">
        <v>41</v>
      </c>
      <c r="G116" s="117">
        <v>41300</v>
      </c>
      <c r="H116" s="65">
        <v>742345</v>
      </c>
      <c r="I116" s="65">
        <v>57568</v>
      </c>
      <c r="J116" s="120">
        <v>0</v>
      </c>
      <c r="K116" s="120">
        <v>0</v>
      </c>
      <c r="L116" s="120">
        <v>0</v>
      </c>
      <c r="M116" s="120">
        <v>8.9</v>
      </c>
      <c r="N116" s="120">
        <v>8</v>
      </c>
      <c r="O116" s="120">
        <v>38.6</v>
      </c>
      <c r="P116" s="120"/>
      <c r="Q116" s="120">
        <v>-1</v>
      </c>
      <c r="R116" s="65" t="s">
        <v>29</v>
      </c>
      <c r="S116" s="120">
        <v>29.3</v>
      </c>
      <c r="T116" s="120">
        <v>28.9</v>
      </c>
      <c r="U116" s="120">
        <v>3.6</v>
      </c>
      <c r="V116" s="120">
        <v>0</v>
      </c>
      <c r="W116" s="120">
        <v>11.1</v>
      </c>
      <c r="X116" s="120">
        <v>3.2</v>
      </c>
      <c r="Y116" s="120">
        <v>0.4</v>
      </c>
      <c r="Z116" s="120">
        <v>0</v>
      </c>
      <c r="AA116" s="120">
        <v>0</v>
      </c>
      <c r="AB116" s="120">
        <v>417</v>
      </c>
      <c r="AC116" s="120">
        <v>51</v>
      </c>
      <c r="AD116" s="120">
        <v>12.5</v>
      </c>
      <c r="AE116" s="118">
        <f t="shared" si="22"/>
        <v>29</v>
      </c>
      <c r="AF116" s="119">
        <f t="shared" si="38"/>
        <v>9.6666666666670453E-2</v>
      </c>
      <c r="AG116" s="118">
        <f t="shared" si="23"/>
        <v>29</v>
      </c>
      <c r="AH116" s="119">
        <f t="shared" si="24"/>
        <v>0.19333333333333075</v>
      </c>
      <c r="AI116" s="118">
        <f t="shared" si="25"/>
        <v>11</v>
      </c>
      <c r="AJ116" s="119">
        <f t="shared" si="26"/>
        <v>0.24444444444444399</v>
      </c>
      <c r="AK116" s="118">
        <f t="shared" si="27"/>
        <v>3</v>
      </c>
      <c r="AL116" s="119">
        <f t="shared" si="28"/>
        <v>0.1000000000000002</v>
      </c>
      <c r="AM116" s="118">
        <f t="shared" si="29"/>
        <v>4</v>
      </c>
      <c r="AN116" s="119">
        <f t="shared" si="30"/>
        <v>0.26666666666666683</v>
      </c>
      <c r="AO116" s="118">
        <f t="shared" si="31"/>
        <v>0</v>
      </c>
      <c r="AP116" s="119">
        <f t="shared" si="32"/>
        <v>1.3877787807814457E-16</v>
      </c>
      <c r="AQ116" s="122">
        <f t="shared" si="33"/>
        <v>0</v>
      </c>
      <c r="AR116" s="131">
        <f t="shared" si="34"/>
        <v>7</v>
      </c>
      <c r="AS116" s="65"/>
      <c r="AT116" s="66">
        <v>187</v>
      </c>
      <c r="AU116" s="77">
        <v>0.62333333333333718</v>
      </c>
      <c r="AV116" s="78">
        <v>37</v>
      </c>
      <c r="AW116" s="79">
        <v>0.24666666666666398</v>
      </c>
      <c r="BG116" s="106" t="s">
        <v>143</v>
      </c>
      <c r="BH116" s="111">
        <v>950326</v>
      </c>
      <c r="BI116" s="47">
        <v>466019</v>
      </c>
      <c r="BJ116" s="89">
        <v>41055</v>
      </c>
    </row>
    <row r="117" spans="1:63" x14ac:dyDescent="0.25">
      <c r="A117" s="65" t="s">
        <v>273</v>
      </c>
      <c r="B117" s="65" t="str">
        <f t="shared" si="19"/>
        <v>DIWA2</v>
      </c>
      <c r="C117" s="117">
        <f t="shared" si="20"/>
        <v>41646</v>
      </c>
      <c r="D117" s="116" t="str">
        <f t="shared" si="21"/>
        <v>CON</v>
      </c>
      <c r="E117" s="65" t="s">
        <v>26</v>
      </c>
      <c r="F117" s="124" t="s">
        <v>41</v>
      </c>
      <c r="G117" s="117">
        <v>41069</v>
      </c>
      <c r="H117" s="65">
        <v>693929</v>
      </c>
      <c r="I117" s="65">
        <v>9152</v>
      </c>
      <c r="J117" s="65">
        <v>0</v>
      </c>
      <c r="K117" s="65">
        <v>1.1000000000000001</v>
      </c>
      <c r="L117" s="65">
        <v>0</v>
      </c>
      <c r="M117" s="65">
        <v>4.2</v>
      </c>
      <c r="N117" s="65">
        <v>7.1</v>
      </c>
      <c r="O117" s="65">
        <v>36.6</v>
      </c>
      <c r="P117" s="65"/>
      <c r="Q117" s="65">
        <v>-1</v>
      </c>
      <c r="R117" s="65" t="s">
        <v>29</v>
      </c>
      <c r="S117" s="65">
        <v>16</v>
      </c>
      <c r="T117" s="65">
        <v>17.2</v>
      </c>
      <c r="U117" s="65">
        <v>4.0999999999999996</v>
      </c>
      <c r="V117" s="65">
        <v>0</v>
      </c>
      <c r="W117" s="65">
        <v>3.7</v>
      </c>
      <c r="X117" s="65">
        <v>5.2</v>
      </c>
      <c r="Y117" s="65">
        <v>0.9</v>
      </c>
      <c r="Z117" s="65">
        <v>0.9</v>
      </c>
      <c r="AA117" s="65">
        <v>0</v>
      </c>
      <c r="AB117" s="65">
        <v>107.4</v>
      </c>
      <c r="AC117" s="65">
        <v>33.1</v>
      </c>
      <c r="AD117" s="65">
        <v>4</v>
      </c>
      <c r="AE117" s="118">
        <f t="shared" si="22"/>
        <v>16</v>
      </c>
      <c r="AF117" s="119">
        <f t="shared" si="38"/>
        <v>5.3333333333337181E-2</v>
      </c>
      <c r="AG117" s="118">
        <f t="shared" si="23"/>
        <v>17</v>
      </c>
      <c r="AH117" s="119">
        <f t="shared" si="24"/>
        <v>0.11333333333333087</v>
      </c>
      <c r="AI117" s="118">
        <f t="shared" si="25"/>
        <v>4</v>
      </c>
      <c r="AJ117" s="119">
        <f t="shared" si="26"/>
        <v>8.8888888888888407E-2</v>
      </c>
      <c r="AK117" s="118">
        <f t="shared" si="27"/>
        <v>5</v>
      </c>
      <c r="AL117" s="119">
        <f t="shared" si="28"/>
        <v>0.16666666666666685</v>
      </c>
      <c r="AM117" s="118">
        <f t="shared" si="29"/>
        <v>4</v>
      </c>
      <c r="AN117" s="119">
        <f t="shared" si="30"/>
        <v>0.26666666666666683</v>
      </c>
      <c r="AO117" s="118">
        <f t="shared" si="31"/>
        <v>0</v>
      </c>
      <c r="AP117" s="119">
        <f t="shared" si="32"/>
        <v>1.3877787807814457E-16</v>
      </c>
      <c r="AQ117" s="122">
        <f t="shared" si="33"/>
        <v>0</v>
      </c>
      <c r="AR117" s="131">
        <f t="shared" si="34"/>
        <v>8</v>
      </c>
      <c r="AS117" s="65"/>
      <c r="AT117" s="66">
        <v>186</v>
      </c>
      <c r="AU117" s="77">
        <v>0.62000000000000388</v>
      </c>
      <c r="AV117" s="78">
        <v>36</v>
      </c>
      <c r="AW117" s="79">
        <v>0.23999999999999733</v>
      </c>
      <c r="BG117" s="102" t="s">
        <v>144</v>
      </c>
      <c r="BH117" s="111">
        <v>950324</v>
      </c>
      <c r="BI117" s="47">
        <v>475605</v>
      </c>
      <c r="BJ117" s="89">
        <v>41083</v>
      </c>
    </row>
    <row r="118" spans="1:63" x14ac:dyDescent="0.25">
      <c r="A118" s="65" t="s">
        <v>272</v>
      </c>
      <c r="B118" s="65" t="str">
        <f t="shared" si="19"/>
        <v>DIWA2</v>
      </c>
      <c r="C118" s="117">
        <f t="shared" si="20"/>
        <v>41997</v>
      </c>
      <c r="D118" s="116" t="str">
        <f t="shared" si="21"/>
        <v>SIN</v>
      </c>
      <c r="E118" s="65" t="s">
        <v>26</v>
      </c>
      <c r="F118" s="124" t="s">
        <v>42</v>
      </c>
      <c r="G118" s="117">
        <v>42347</v>
      </c>
      <c r="H118" s="65">
        <v>903105</v>
      </c>
      <c r="I118" s="65">
        <v>20277</v>
      </c>
      <c r="J118" s="65">
        <v>0</v>
      </c>
      <c r="K118" s="65">
        <v>3</v>
      </c>
      <c r="L118" s="65"/>
      <c r="M118" s="65">
        <v>2</v>
      </c>
      <c r="N118" s="65">
        <v>6.4</v>
      </c>
      <c r="O118" s="65"/>
      <c r="P118" s="65"/>
      <c r="Q118" s="65">
        <v>0.1</v>
      </c>
      <c r="R118" s="65"/>
      <c r="S118" s="65">
        <v>25</v>
      </c>
      <c r="T118" s="65">
        <v>46</v>
      </c>
      <c r="U118" s="65">
        <v>0</v>
      </c>
      <c r="V118" s="65">
        <v>0</v>
      </c>
      <c r="W118" s="65">
        <v>4</v>
      </c>
      <c r="X118" s="65">
        <v>1</v>
      </c>
      <c r="Y118" s="65">
        <v>0</v>
      </c>
      <c r="Z118" s="65">
        <v>0</v>
      </c>
      <c r="AA118" s="65">
        <v>0</v>
      </c>
      <c r="AB118" s="65">
        <v>34</v>
      </c>
      <c r="AC118" s="65">
        <v>7</v>
      </c>
      <c r="AD118" s="65">
        <v>0</v>
      </c>
      <c r="AE118" s="118">
        <f t="shared" si="22"/>
        <v>25</v>
      </c>
      <c r="AF118" s="119">
        <f t="shared" si="38"/>
        <v>8.3333333333337145E-2</v>
      </c>
      <c r="AG118" s="118">
        <f t="shared" si="23"/>
        <v>46</v>
      </c>
      <c r="AH118" s="119">
        <f t="shared" si="24"/>
        <v>0.30666666666666387</v>
      </c>
      <c r="AI118" s="118">
        <f t="shared" si="25"/>
        <v>4</v>
      </c>
      <c r="AJ118" s="119">
        <f t="shared" si="26"/>
        <v>8.8888888888888407E-2</v>
      </c>
      <c r="AK118" s="118">
        <f t="shared" si="27"/>
        <v>1</v>
      </c>
      <c r="AL118" s="119">
        <f t="shared" si="28"/>
        <v>3.3333333333333541E-2</v>
      </c>
      <c r="AM118" s="118">
        <f t="shared" si="29"/>
        <v>0</v>
      </c>
      <c r="AN118" s="119">
        <f t="shared" si="30"/>
        <v>1.9428902930940239E-16</v>
      </c>
      <c r="AO118" s="118">
        <f t="shared" si="31"/>
        <v>0</v>
      </c>
      <c r="AP118" s="119">
        <f t="shared" si="32"/>
        <v>1.3877787807814457E-16</v>
      </c>
      <c r="AQ118" s="122">
        <f t="shared" si="33"/>
        <v>1</v>
      </c>
      <c r="AR118" s="131">
        <f t="shared" si="34"/>
        <v>1</v>
      </c>
      <c r="AS118" s="65"/>
      <c r="AT118" s="66">
        <v>185</v>
      </c>
      <c r="AU118" s="77">
        <v>0.61666666666667058</v>
      </c>
      <c r="AV118" s="78">
        <v>35</v>
      </c>
      <c r="AW118" s="79">
        <v>0.23333333333333067</v>
      </c>
      <c r="BG118" s="102" t="s">
        <v>145</v>
      </c>
      <c r="BH118" s="111">
        <v>950330</v>
      </c>
      <c r="BI118" s="47">
        <v>482361</v>
      </c>
      <c r="BJ118" s="89">
        <v>41127</v>
      </c>
    </row>
    <row r="119" spans="1:63" x14ac:dyDescent="0.25">
      <c r="A119" s="65" t="s">
        <v>272</v>
      </c>
      <c r="B119" s="65" t="str">
        <f t="shared" si="19"/>
        <v>DIWA2</v>
      </c>
      <c r="C119" s="117">
        <f t="shared" si="20"/>
        <v>41997</v>
      </c>
      <c r="D119" s="116" t="str">
        <f t="shared" si="21"/>
        <v>SIN</v>
      </c>
      <c r="E119" s="65" t="s">
        <v>26</v>
      </c>
      <c r="F119" s="124" t="s">
        <v>42</v>
      </c>
      <c r="G119" s="117">
        <v>42231</v>
      </c>
      <c r="H119" s="65">
        <v>878943</v>
      </c>
      <c r="I119" s="65">
        <v>49411</v>
      </c>
      <c r="J119" s="65">
        <v>0</v>
      </c>
      <c r="K119" s="65">
        <v>4</v>
      </c>
      <c r="L119" s="65"/>
      <c r="M119" s="65">
        <v>1</v>
      </c>
      <c r="N119" s="65">
        <v>6</v>
      </c>
      <c r="O119" s="65"/>
      <c r="P119" s="65"/>
      <c r="Q119" s="65">
        <v>0.21</v>
      </c>
      <c r="R119" s="65"/>
      <c r="S119" s="65">
        <v>42</v>
      </c>
      <c r="T119" s="65">
        <v>62</v>
      </c>
      <c r="U119" s="65">
        <v>0</v>
      </c>
      <c r="V119" s="65">
        <v>0</v>
      </c>
      <c r="W119" s="65">
        <v>6</v>
      </c>
      <c r="X119" s="65">
        <v>0</v>
      </c>
      <c r="Y119" s="65">
        <v>0</v>
      </c>
      <c r="Z119" s="65">
        <v>1</v>
      </c>
      <c r="AA119" s="65">
        <v>0</v>
      </c>
      <c r="AB119" s="65">
        <v>39</v>
      </c>
      <c r="AC119" s="65">
        <v>7</v>
      </c>
      <c r="AD119" s="65">
        <v>1</v>
      </c>
      <c r="AE119" s="118">
        <f t="shared" si="22"/>
        <v>42</v>
      </c>
      <c r="AF119" s="119">
        <f t="shared" si="38"/>
        <v>0.1400000000000037</v>
      </c>
      <c r="AG119" s="118">
        <f t="shared" si="23"/>
        <v>62</v>
      </c>
      <c r="AH119" s="119">
        <f t="shared" si="24"/>
        <v>0.41333333333333033</v>
      </c>
      <c r="AI119" s="118">
        <f t="shared" si="25"/>
        <v>6</v>
      </c>
      <c r="AJ119" s="119">
        <f t="shared" si="26"/>
        <v>0.13333333333333286</v>
      </c>
      <c r="AK119" s="118">
        <f t="shared" si="27"/>
        <v>0</v>
      </c>
      <c r="AL119" s="119">
        <f t="shared" si="28"/>
        <v>2.0816681711721685E-16</v>
      </c>
      <c r="AM119" s="118">
        <f t="shared" si="29"/>
        <v>0</v>
      </c>
      <c r="AN119" s="119">
        <f t="shared" si="30"/>
        <v>1.9428902930940239E-16</v>
      </c>
      <c r="AO119" s="118">
        <f t="shared" si="31"/>
        <v>0</v>
      </c>
      <c r="AP119" s="119">
        <f t="shared" si="32"/>
        <v>1.3877787807814457E-16</v>
      </c>
      <c r="AQ119" s="122">
        <f t="shared" si="33"/>
        <v>0</v>
      </c>
      <c r="AR119" s="131">
        <f t="shared" si="34"/>
        <v>2</v>
      </c>
      <c r="AS119" s="65"/>
      <c r="AT119" s="66">
        <v>184</v>
      </c>
      <c r="AU119" s="77">
        <v>0.61333333333333728</v>
      </c>
      <c r="AV119" s="78">
        <v>34</v>
      </c>
      <c r="AW119" s="79">
        <v>0.22666666666666402</v>
      </c>
      <c r="BG119" s="102" t="s">
        <v>146</v>
      </c>
      <c r="BH119" s="111">
        <v>950308</v>
      </c>
      <c r="BI119" s="47"/>
      <c r="BJ119" s="89">
        <v>42049</v>
      </c>
    </row>
    <row r="120" spans="1:63" x14ac:dyDescent="0.25">
      <c r="A120" s="65" t="s">
        <v>272</v>
      </c>
      <c r="B120" s="65" t="str">
        <f t="shared" si="19"/>
        <v>DIWA2</v>
      </c>
      <c r="C120" s="117">
        <f t="shared" si="20"/>
        <v>41997</v>
      </c>
      <c r="D120" s="116" t="str">
        <f t="shared" si="21"/>
        <v>SIN</v>
      </c>
      <c r="E120" s="65" t="s">
        <v>26</v>
      </c>
      <c r="F120" s="124" t="s">
        <v>42</v>
      </c>
      <c r="G120" s="117">
        <v>42053</v>
      </c>
      <c r="H120" s="65">
        <v>898620</v>
      </c>
      <c r="I120" s="65">
        <v>16660</v>
      </c>
      <c r="J120" s="65">
        <v>0</v>
      </c>
      <c r="K120" s="65">
        <v>1</v>
      </c>
      <c r="L120" s="65"/>
      <c r="M120" s="65">
        <v>1</v>
      </c>
      <c r="N120" s="65">
        <v>6.5350000000000001</v>
      </c>
      <c r="O120" s="65">
        <v>30.1</v>
      </c>
      <c r="P120" s="65">
        <v>0.91</v>
      </c>
      <c r="Q120" s="65">
        <v>0.04</v>
      </c>
      <c r="R120" s="65"/>
      <c r="S120" s="65">
        <v>28</v>
      </c>
      <c r="T120" s="65">
        <v>16</v>
      </c>
      <c r="U120" s="65">
        <v>2</v>
      </c>
      <c r="V120" s="65">
        <v>0</v>
      </c>
      <c r="W120" s="65">
        <v>3</v>
      </c>
      <c r="X120" s="65">
        <v>3</v>
      </c>
      <c r="Y120" s="65">
        <v>0</v>
      </c>
      <c r="Z120" s="65"/>
      <c r="AA120" s="65">
        <v>0</v>
      </c>
      <c r="AB120" s="65">
        <v>28</v>
      </c>
      <c r="AC120" s="65">
        <v>2</v>
      </c>
      <c r="AD120" s="65">
        <v>0</v>
      </c>
      <c r="AE120" s="118">
        <f t="shared" si="22"/>
        <v>28</v>
      </c>
      <c r="AF120" s="119">
        <f t="shared" si="38"/>
        <v>9.3333333333337126E-2</v>
      </c>
      <c r="AG120" s="118">
        <f t="shared" si="23"/>
        <v>16</v>
      </c>
      <c r="AH120" s="119">
        <f t="shared" si="24"/>
        <v>0.1066666666666642</v>
      </c>
      <c r="AI120" s="118">
        <f t="shared" si="25"/>
        <v>3</v>
      </c>
      <c r="AJ120" s="119">
        <f t="shared" si="26"/>
        <v>6.666666666666618E-2</v>
      </c>
      <c r="AK120" s="118">
        <f t="shared" si="27"/>
        <v>3</v>
      </c>
      <c r="AL120" s="119">
        <f t="shared" si="28"/>
        <v>0.1000000000000002</v>
      </c>
      <c r="AM120" s="118">
        <f t="shared" si="29"/>
        <v>2</v>
      </c>
      <c r="AN120" s="119">
        <f t="shared" si="30"/>
        <v>0.13333333333333353</v>
      </c>
      <c r="AO120" s="118">
        <f t="shared" si="31"/>
        <v>0</v>
      </c>
      <c r="AP120" s="119">
        <f t="shared" si="32"/>
        <v>1.3877787807814457E-16</v>
      </c>
      <c r="AQ120" s="122">
        <f t="shared" si="33"/>
        <v>0</v>
      </c>
      <c r="AR120" s="131">
        <f t="shared" si="34"/>
        <v>3</v>
      </c>
      <c r="AS120" s="65"/>
      <c r="AT120" s="66">
        <v>183</v>
      </c>
      <c r="AU120" s="77">
        <v>0.61000000000000398</v>
      </c>
      <c r="AV120" s="78">
        <v>33</v>
      </c>
      <c r="AW120" s="79">
        <v>0.21999999999999736</v>
      </c>
      <c r="BG120" s="113" t="s">
        <v>147</v>
      </c>
      <c r="BH120" s="111">
        <v>950336</v>
      </c>
      <c r="BI120" s="47">
        <v>470763</v>
      </c>
      <c r="BJ120" s="96">
        <v>41990</v>
      </c>
      <c r="BK120" s="2" t="s">
        <v>276</v>
      </c>
    </row>
    <row r="121" spans="1:63" x14ac:dyDescent="0.25">
      <c r="A121" s="65" t="s">
        <v>272</v>
      </c>
      <c r="B121" s="65" t="str">
        <f t="shared" si="19"/>
        <v>DIWA2</v>
      </c>
      <c r="C121" s="117">
        <f t="shared" si="20"/>
        <v>41997</v>
      </c>
      <c r="D121" s="116" t="str">
        <f t="shared" si="21"/>
        <v>CON</v>
      </c>
      <c r="E121" s="65" t="s">
        <v>26</v>
      </c>
      <c r="F121" s="124" t="s">
        <v>42</v>
      </c>
      <c r="G121" s="117">
        <v>41991</v>
      </c>
      <c r="H121" s="65">
        <v>886213</v>
      </c>
      <c r="I121" s="65">
        <v>4253</v>
      </c>
      <c r="J121" s="65">
        <v>0</v>
      </c>
      <c r="K121" s="65">
        <v>1</v>
      </c>
      <c r="L121" s="65"/>
      <c r="M121" s="65">
        <v>1</v>
      </c>
      <c r="N121" s="65">
        <v>6.8</v>
      </c>
      <c r="O121" s="65"/>
      <c r="P121" s="65"/>
      <c r="Q121" s="65">
        <v>0.06</v>
      </c>
      <c r="R121" s="65"/>
      <c r="S121" s="65">
        <v>22</v>
      </c>
      <c r="T121" s="65">
        <v>14</v>
      </c>
      <c r="U121" s="65">
        <v>3</v>
      </c>
      <c r="V121" s="65">
        <v>0</v>
      </c>
      <c r="W121" s="65">
        <v>2</v>
      </c>
      <c r="X121" s="65">
        <v>3</v>
      </c>
      <c r="Y121" s="65">
        <v>0</v>
      </c>
      <c r="Z121" s="65">
        <v>0</v>
      </c>
      <c r="AA121" s="65">
        <v>0</v>
      </c>
      <c r="AB121" s="65">
        <v>29</v>
      </c>
      <c r="AC121" s="65">
        <v>2</v>
      </c>
      <c r="AD121" s="65">
        <v>0</v>
      </c>
      <c r="AE121" s="118">
        <f t="shared" si="22"/>
        <v>22</v>
      </c>
      <c r="AF121" s="119">
        <f t="shared" si="38"/>
        <v>7.3333333333337164E-2</v>
      </c>
      <c r="AG121" s="118">
        <f t="shared" si="23"/>
        <v>14</v>
      </c>
      <c r="AH121" s="119">
        <f t="shared" si="24"/>
        <v>9.3333333333330867E-2</v>
      </c>
      <c r="AI121" s="118">
        <f t="shared" si="25"/>
        <v>2</v>
      </c>
      <c r="AJ121" s="119">
        <f t="shared" si="26"/>
        <v>4.4444444444443953E-2</v>
      </c>
      <c r="AK121" s="118">
        <f t="shared" si="27"/>
        <v>3</v>
      </c>
      <c r="AL121" s="119">
        <f t="shared" si="28"/>
        <v>0.1000000000000002</v>
      </c>
      <c r="AM121" s="118">
        <f t="shared" si="29"/>
        <v>3</v>
      </c>
      <c r="AN121" s="119">
        <f t="shared" si="30"/>
        <v>0.20000000000000018</v>
      </c>
      <c r="AO121" s="118">
        <f t="shared" si="31"/>
        <v>0</v>
      </c>
      <c r="AP121" s="119">
        <f t="shared" si="32"/>
        <v>1.3877787807814457E-16</v>
      </c>
      <c r="AQ121" s="122">
        <f t="shared" si="33"/>
        <v>0</v>
      </c>
      <c r="AR121" s="131">
        <f t="shared" si="34"/>
        <v>4</v>
      </c>
      <c r="AS121" s="65"/>
      <c r="AT121" s="66">
        <v>182</v>
      </c>
      <c r="AU121" s="77">
        <v>0.60666666666667068</v>
      </c>
      <c r="AV121" s="78">
        <v>32</v>
      </c>
      <c r="AW121" s="79">
        <v>0.21333333333333071</v>
      </c>
      <c r="BG121" s="102" t="s">
        <v>148</v>
      </c>
      <c r="BH121" s="111">
        <v>950340</v>
      </c>
      <c r="BI121" s="47">
        <v>479035</v>
      </c>
      <c r="BJ121" s="89">
        <v>41104</v>
      </c>
    </row>
    <row r="122" spans="1:63" x14ac:dyDescent="0.25">
      <c r="A122" s="65" t="s">
        <v>272</v>
      </c>
      <c r="B122" s="65" t="str">
        <f t="shared" si="19"/>
        <v>DIWA2</v>
      </c>
      <c r="C122" s="117">
        <f t="shared" si="20"/>
        <v>41997</v>
      </c>
      <c r="D122" s="116" t="str">
        <f t="shared" si="21"/>
        <v>CON</v>
      </c>
      <c r="E122" s="65" t="s">
        <v>26</v>
      </c>
      <c r="F122" s="124" t="s">
        <v>42</v>
      </c>
      <c r="G122" s="117">
        <v>41704</v>
      </c>
      <c r="H122" s="65">
        <v>819025</v>
      </c>
      <c r="I122" s="65">
        <v>87592</v>
      </c>
      <c r="J122" s="65">
        <v>0</v>
      </c>
      <c r="K122" s="65">
        <v>3</v>
      </c>
      <c r="L122" s="65"/>
      <c r="M122" s="65">
        <v>5</v>
      </c>
      <c r="N122" s="121">
        <v>7.2</v>
      </c>
      <c r="O122" s="65">
        <v>37.200000000000003</v>
      </c>
      <c r="P122" s="65">
        <v>0.1</v>
      </c>
      <c r="Q122" s="65">
        <v>0.1</v>
      </c>
      <c r="R122" s="65" t="s">
        <v>244</v>
      </c>
      <c r="S122" s="65">
        <v>89</v>
      </c>
      <c r="T122" s="65">
        <v>94</v>
      </c>
      <c r="U122" s="65">
        <v>3</v>
      </c>
      <c r="V122" s="65">
        <v>0</v>
      </c>
      <c r="W122" s="65">
        <v>13</v>
      </c>
      <c r="X122" s="65">
        <v>9</v>
      </c>
      <c r="Y122" s="65">
        <v>0</v>
      </c>
      <c r="Z122" s="65">
        <v>1</v>
      </c>
      <c r="AA122" s="65">
        <v>0</v>
      </c>
      <c r="AB122" s="65">
        <v>71</v>
      </c>
      <c r="AC122" s="65">
        <v>23</v>
      </c>
      <c r="AD122" s="65">
        <v>2</v>
      </c>
      <c r="AE122" s="118">
        <f t="shared" si="22"/>
        <v>89</v>
      </c>
      <c r="AF122" s="119">
        <f t="shared" si="38"/>
        <v>0.29666666666667046</v>
      </c>
      <c r="AG122" s="118">
        <f t="shared" si="23"/>
        <v>94</v>
      </c>
      <c r="AH122" s="119">
        <f t="shared" si="24"/>
        <v>0.62666666666666426</v>
      </c>
      <c r="AI122" s="118">
        <f t="shared" si="25"/>
        <v>13</v>
      </c>
      <c r="AJ122" s="119">
        <f t="shared" si="26"/>
        <v>0.28888888888888842</v>
      </c>
      <c r="AK122" s="118">
        <f t="shared" si="27"/>
        <v>9</v>
      </c>
      <c r="AL122" s="119">
        <f t="shared" si="28"/>
        <v>0.30000000000000016</v>
      </c>
      <c r="AM122" s="118">
        <f t="shared" si="29"/>
        <v>3</v>
      </c>
      <c r="AN122" s="119">
        <f t="shared" si="30"/>
        <v>0.20000000000000018</v>
      </c>
      <c r="AO122" s="118">
        <f t="shared" si="31"/>
        <v>0</v>
      </c>
      <c r="AP122" s="119">
        <f t="shared" si="32"/>
        <v>1.3877787807814457E-16</v>
      </c>
      <c r="AQ122" s="122">
        <f t="shared" si="33"/>
        <v>0</v>
      </c>
      <c r="AR122" s="131">
        <f t="shared" si="34"/>
        <v>5</v>
      </c>
      <c r="AS122" s="65"/>
      <c r="AT122" s="66">
        <v>181</v>
      </c>
      <c r="AU122" s="77">
        <v>0.60333333333333738</v>
      </c>
      <c r="AV122" s="78">
        <v>31</v>
      </c>
      <c r="AW122" s="79">
        <v>0.20666666666666406</v>
      </c>
      <c r="BG122" s="102" t="s">
        <v>149</v>
      </c>
      <c r="BH122" s="111">
        <v>950342</v>
      </c>
      <c r="BI122" s="47">
        <v>552807</v>
      </c>
      <c r="BJ122" s="89">
        <v>41380</v>
      </c>
    </row>
    <row r="123" spans="1:63" x14ac:dyDescent="0.25">
      <c r="A123" s="65" t="s">
        <v>272</v>
      </c>
      <c r="B123" s="65" t="str">
        <f t="shared" si="19"/>
        <v>DIWA2</v>
      </c>
      <c r="C123" s="117">
        <f t="shared" si="20"/>
        <v>41997</v>
      </c>
      <c r="D123" s="116" t="str">
        <f t="shared" si="21"/>
        <v>CON</v>
      </c>
      <c r="E123" s="65" t="s">
        <v>26</v>
      </c>
      <c r="F123" s="124" t="s">
        <v>42</v>
      </c>
      <c r="G123" s="117">
        <v>41590</v>
      </c>
      <c r="H123" s="65">
        <v>777963</v>
      </c>
      <c r="I123" s="65">
        <v>29440</v>
      </c>
      <c r="J123" s="120">
        <v>0</v>
      </c>
      <c r="K123" s="120">
        <v>3</v>
      </c>
      <c r="L123" s="120">
        <v>0</v>
      </c>
      <c r="M123" s="120">
        <v>4</v>
      </c>
      <c r="N123" s="120">
        <v>7.2</v>
      </c>
      <c r="O123" s="120">
        <v>37.4</v>
      </c>
      <c r="P123" s="120">
        <v>0.4</v>
      </c>
      <c r="Q123" s="120">
        <v>0.1</v>
      </c>
      <c r="R123" s="65" t="s">
        <v>244</v>
      </c>
      <c r="S123" s="120">
        <v>42</v>
      </c>
      <c r="T123" s="120">
        <v>37</v>
      </c>
      <c r="U123" s="120">
        <v>1</v>
      </c>
      <c r="V123" s="120">
        <v>0</v>
      </c>
      <c r="W123" s="120">
        <v>4</v>
      </c>
      <c r="X123" s="120">
        <v>5</v>
      </c>
      <c r="Y123" s="120">
        <v>0</v>
      </c>
      <c r="Z123" s="120">
        <v>0</v>
      </c>
      <c r="AA123" s="120">
        <v>0</v>
      </c>
      <c r="AB123" s="120">
        <v>24</v>
      </c>
      <c r="AC123" s="120">
        <v>3</v>
      </c>
      <c r="AD123" s="120">
        <v>0</v>
      </c>
      <c r="AE123" s="118">
        <f t="shared" si="22"/>
        <v>42</v>
      </c>
      <c r="AF123" s="119">
        <f t="shared" si="38"/>
        <v>0.1400000000000037</v>
      </c>
      <c r="AG123" s="118">
        <f t="shared" si="23"/>
        <v>37</v>
      </c>
      <c r="AH123" s="119">
        <f t="shared" si="24"/>
        <v>0.24666666666666398</v>
      </c>
      <c r="AI123" s="118">
        <f t="shared" si="25"/>
        <v>4</v>
      </c>
      <c r="AJ123" s="119">
        <f t="shared" si="26"/>
        <v>8.8888888888888407E-2</v>
      </c>
      <c r="AK123" s="118">
        <f t="shared" si="27"/>
        <v>5</v>
      </c>
      <c r="AL123" s="119">
        <f t="shared" si="28"/>
        <v>0.16666666666666685</v>
      </c>
      <c r="AM123" s="118">
        <f t="shared" si="29"/>
        <v>1</v>
      </c>
      <c r="AN123" s="119">
        <f t="shared" si="30"/>
        <v>6.666666666666686E-2</v>
      </c>
      <c r="AO123" s="118">
        <f t="shared" si="31"/>
        <v>0</v>
      </c>
      <c r="AP123" s="119">
        <f t="shared" si="32"/>
        <v>1.3877787807814457E-16</v>
      </c>
      <c r="AQ123" s="122">
        <f t="shared" si="33"/>
        <v>0</v>
      </c>
      <c r="AR123" s="131">
        <f t="shared" si="34"/>
        <v>6</v>
      </c>
      <c r="AS123" s="65"/>
      <c r="AT123" s="66">
        <v>180</v>
      </c>
      <c r="AU123" s="77">
        <v>0.60000000000000409</v>
      </c>
      <c r="AV123" s="78">
        <v>30</v>
      </c>
      <c r="AW123" s="79">
        <v>0.1999999999999974</v>
      </c>
      <c r="BG123" s="102" t="s">
        <v>150</v>
      </c>
      <c r="BH123" s="111">
        <v>950339</v>
      </c>
      <c r="BI123" s="47">
        <v>477039</v>
      </c>
      <c r="BJ123" s="89">
        <v>41097</v>
      </c>
    </row>
    <row r="124" spans="1:63" x14ac:dyDescent="0.25">
      <c r="A124" s="65" t="s">
        <v>273</v>
      </c>
      <c r="B124" s="65" t="str">
        <f t="shared" si="19"/>
        <v>DIWA2</v>
      </c>
      <c r="C124" s="117">
        <f t="shared" si="20"/>
        <v>41997</v>
      </c>
      <c r="D124" s="116" t="str">
        <f t="shared" si="21"/>
        <v>CON</v>
      </c>
      <c r="E124" s="65" t="s">
        <v>26</v>
      </c>
      <c r="F124" s="124" t="s">
        <v>42</v>
      </c>
      <c r="G124" s="117">
        <v>41409</v>
      </c>
      <c r="H124" s="65">
        <v>744472</v>
      </c>
      <c r="I124" s="65">
        <v>71568</v>
      </c>
      <c r="J124" s="120">
        <v>0</v>
      </c>
      <c r="K124" s="120">
        <v>36.1</v>
      </c>
      <c r="L124" s="120">
        <v>0</v>
      </c>
      <c r="M124" s="120">
        <v>23.7</v>
      </c>
      <c r="N124" s="120">
        <v>7</v>
      </c>
      <c r="O124" s="120">
        <v>37.6</v>
      </c>
      <c r="P124" s="120"/>
      <c r="Q124" s="120">
        <v>-1</v>
      </c>
      <c r="R124" s="65" t="s">
        <v>29</v>
      </c>
      <c r="S124" s="120">
        <v>110.8</v>
      </c>
      <c r="T124" s="120">
        <v>54.2</v>
      </c>
      <c r="U124" s="120">
        <v>8.4</v>
      </c>
      <c r="V124" s="120">
        <v>2.8</v>
      </c>
      <c r="W124" s="120">
        <v>7.5</v>
      </c>
      <c r="X124" s="120">
        <v>10.7</v>
      </c>
      <c r="Y124" s="120">
        <v>1.9</v>
      </c>
      <c r="Z124" s="120">
        <v>0</v>
      </c>
      <c r="AA124" s="120">
        <v>0</v>
      </c>
      <c r="AB124" s="120">
        <v>55.7</v>
      </c>
      <c r="AC124" s="120">
        <v>27.2</v>
      </c>
      <c r="AD124" s="120">
        <v>0</v>
      </c>
      <c r="AE124" s="118">
        <f t="shared" si="22"/>
        <v>111</v>
      </c>
      <c r="AF124" s="119">
        <f t="shared" si="38"/>
        <v>0.37000000000000427</v>
      </c>
      <c r="AG124" s="118">
        <f t="shared" si="23"/>
        <v>54</v>
      </c>
      <c r="AH124" s="119">
        <f t="shared" si="24"/>
        <v>0.3599999999999971</v>
      </c>
      <c r="AI124" s="118">
        <f t="shared" si="25"/>
        <v>8</v>
      </c>
      <c r="AJ124" s="119">
        <f t="shared" si="26"/>
        <v>0.17777777777777731</v>
      </c>
      <c r="AK124" s="118">
        <f t="shared" si="27"/>
        <v>11</v>
      </c>
      <c r="AL124" s="119">
        <f t="shared" si="28"/>
        <v>0.36666666666666681</v>
      </c>
      <c r="AM124" s="118">
        <f t="shared" si="29"/>
        <v>8</v>
      </c>
      <c r="AN124" s="119">
        <f t="shared" si="30"/>
        <v>0.53333333333333344</v>
      </c>
      <c r="AO124" s="118">
        <f t="shared" si="31"/>
        <v>3</v>
      </c>
      <c r="AP124" s="119">
        <f t="shared" si="32"/>
        <v>0.30000000000000016</v>
      </c>
      <c r="AQ124" s="122">
        <f t="shared" si="33"/>
        <v>0</v>
      </c>
      <c r="AR124" s="131">
        <f t="shared" si="34"/>
        <v>7</v>
      </c>
      <c r="AS124" s="65"/>
      <c r="AT124" s="66">
        <v>179</v>
      </c>
      <c r="AU124" s="77">
        <v>0.59666666666667079</v>
      </c>
      <c r="AV124" s="78">
        <v>29</v>
      </c>
      <c r="AW124" s="79">
        <v>0.19333333333333075</v>
      </c>
      <c r="BG124" s="102" t="s">
        <v>151</v>
      </c>
      <c r="BH124" s="111">
        <v>950343</v>
      </c>
      <c r="BI124" s="47">
        <v>498009</v>
      </c>
      <c r="BJ124" s="89">
        <v>41191</v>
      </c>
    </row>
    <row r="125" spans="1:63" x14ac:dyDescent="0.25">
      <c r="A125" s="65" t="s">
        <v>273</v>
      </c>
      <c r="B125" s="65" t="str">
        <f t="shared" si="19"/>
        <v>DIWA2</v>
      </c>
      <c r="C125" s="117">
        <f t="shared" si="20"/>
        <v>41997</v>
      </c>
      <c r="D125" s="116" t="str">
        <f t="shared" si="21"/>
        <v>CON</v>
      </c>
      <c r="E125" s="65" t="s">
        <v>26</v>
      </c>
      <c r="F125" s="124" t="s">
        <v>42</v>
      </c>
      <c r="G125" s="117">
        <v>41256</v>
      </c>
      <c r="H125" s="65">
        <v>710630</v>
      </c>
      <c r="I125" s="65">
        <v>37724</v>
      </c>
      <c r="J125" s="65">
        <v>0</v>
      </c>
      <c r="K125" s="65">
        <v>0</v>
      </c>
      <c r="L125" s="65">
        <v>0</v>
      </c>
      <c r="M125" s="65">
        <v>22.2</v>
      </c>
      <c r="N125" s="65">
        <v>7</v>
      </c>
      <c r="O125" s="65">
        <v>37.6</v>
      </c>
      <c r="P125" s="65"/>
      <c r="Q125" s="65">
        <v>21.7</v>
      </c>
      <c r="R125" s="65" t="s">
        <v>29</v>
      </c>
      <c r="S125" s="65">
        <v>84.7</v>
      </c>
      <c r="T125" s="65">
        <v>43.4</v>
      </c>
      <c r="U125" s="65">
        <v>11.1</v>
      </c>
      <c r="V125" s="65">
        <v>7.7</v>
      </c>
      <c r="W125" s="65">
        <v>3.6</v>
      </c>
      <c r="X125" s="65">
        <v>20.2</v>
      </c>
      <c r="Y125" s="65">
        <v>1.2</v>
      </c>
      <c r="Z125" s="65">
        <v>0.4</v>
      </c>
      <c r="AA125" s="65">
        <v>0</v>
      </c>
      <c r="AB125" s="65">
        <v>280.5</v>
      </c>
      <c r="AC125" s="65">
        <v>36</v>
      </c>
      <c r="AD125" s="65">
        <v>16.2</v>
      </c>
      <c r="AE125" s="118">
        <f t="shared" si="22"/>
        <v>85</v>
      </c>
      <c r="AF125" s="119">
        <f t="shared" si="38"/>
        <v>0.28333333333333705</v>
      </c>
      <c r="AG125" s="118">
        <f t="shared" si="23"/>
        <v>43</v>
      </c>
      <c r="AH125" s="119">
        <f t="shared" si="24"/>
        <v>0.28666666666666391</v>
      </c>
      <c r="AI125" s="118">
        <f t="shared" si="25"/>
        <v>4</v>
      </c>
      <c r="AJ125" s="119">
        <f t="shared" si="26"/>
        <v>8.8888888888888407E-2</v>
      </c>
      <c r="AK125" s="118">
        <f t="shared" si="27"/>
        <v>20</v>
      </c>
      <c r="AL125" s="119">
        <f t="shared" si="28"/>
        <v>0.66666666666666674</v>
      </c>
      <c r="AM125" s="118">
        <f t="shared" si="29"/>
        <v>11</v>
      </c>
      <c r="AN125" s="119">
        <f t="shared" si="30"/>
        <v>0.73333333333333339</v>
      </c>
      <c r="AO125" s="118">
        <f t="shared" si="31"/>
        <v>8</v>
      </c>
      <c r="AP125" s="119">
        <f t="shared" si="32"/>
        <v>0.8</v>
      </c>
      <c r="AQ125" s="122">
        <f t="shared" si="33"/>
        <v>0</v>
      </c>
      <c r="AR125" s="131">
        <f t="shared" si="34"/>
        <v>8</v>
      </c>
      <c r="AS125" s="65"/>
      <c r="AT125" s="66">
        <v>178</v>
      </c>
      <c r="AU125" s="77">
        <v>0.59333333333333749</v>
      </c>
      <c r="AV125" s="78">
        <v>28</v>
      </c>
      <c r="AW125" s="79">
        <v>0.18666666666666409</v>
      </c>
      <c r="BG125" s="106" t="s">
        <v>152</v>
      </c>
      <c r="BH125" s="111">
        <v>950341</v>
      </c>
      <c r="BI125" s="47">
        <v>469117</v>
      </c>
      <c r="BJ125" s="89">
        <v>41045</v>
      </c>
    </row>
    <row r="126" spans="1:63" x14ac:dyDescent="0.25">
      <c r="A126" s="65" t="s">
        <v>272</v>
      </c>
      <c r="B126" s="65" t="str">
        <f t="shared" si="19"/>
        <v>DIWA2</v>
      </c>
      <c r="C126" s="117">
        <f t="shared" si="20"/>
        <v>41830</v>
      </c>
      <c r="D126" s="116" t="str">
        <f t="shared" si="21"/>
        <v>SIN</v>
      </c>
      <c r="E126" s="65" t="s">
        <v>26</v>
      </c>
      <c r="F126" s="124" t="s">
        <v>43</v>
      </c>
      <c r="G126" s="117">
        <v>42161</v>
      </c>
      <c r="H126" s="65">
        <v>926122</v>
      </c>
      <c r="I126" s="65">
        <v>44162</v>
      </c>
      <c r="J126" s="65">
        <v>0</v>
      </c>
      <c r="K126" s="65">
        <v>3</v>
      </c>
      <c r="L126" s="65"/>
      <c r="M126" s="65">
        <v>1</v>
      </c>
      <c r="N126" s="65">
        <v>6.4</v>
      </c>
      <c r="O126" s="65"/>
      <c r="P126" s="65"/>
      <c r="Q126" s="65">
        <v>7.0000000000000007E-2</v>
      </c>
      <c r="R126" s="65"/>
      <c r="S126" s="65">
        <v>48</v>
      </c>
      <c r="T126" s="65">
        <v>33</v>
      </c>
      <c r="U126" s="65">
        <v>2</v>
      </c>
      <c r="V126" s="65">
        <v>0</v>
      </c>
      <c r="W126" s="65">
        <v>5</v>
      </c>
      <c r="X126" s="65">
        <v>6</v>
      </c>
      <c r="Y126" s="65">
        <v>0</v>
      </c>
      <c r="Z126" s="65">
        <v>0</v>
      </c>
      <c r="AA126" s="65">
        <v>0</v>
      </c>
      <c r="AB126" s="65">
        <v>36</v>
      </c>
      <c r="AC126" s="65">
        <v>4</v>
      </c>
      <c r="AD126" s="65">
        <v>0</v>
      </c>
      <c r="AE126" s="118">
        <f t="shared" si="22"/>
        <v>48</v>
      </c>
      <c r="AF126" s="119">
        <f t="shared" si="38"/>
        <v>0.16000000000000367</v>
      </c>
      <c r="AG126" s="118">
        <f t="shared" si="23"/>
        <v>33</v>
      </c>
      <c r="AH126" s="119">
        <f t="shared" si="24"/>
        <v>0.21999999999999736</v>
      </c>
      <c r="AI126" s="118">
        <f t="shared" si="25"/>
        <v>5</v>
      </c>
      <c r="AJ126" s="119">
        <f t="shared" si="26"/>
        <v>0.11111111111111063</v>
      </c>
      <c r="AK126" s="118">
        <f t="shared" si="27"/>
        <v>6</v>
      </c>
      <c r="AL126" s="119">
        <f t="shared" si="28"/>
        <v>0.20000000000000018</v>
      </c>
      <c r="AM126" s="118">
        <f t="shared" si="29"/>
        <v>2</v>
      </c>
      <c r="AN126" s="119">
        <f t="shared" si="30"/>
        <v>0.13333333333333353</v>
      </c>
      <c r="AO126" s="118">
        <f t="shared" si="31"/>
        <v>0</v>
      </c>
      <c r="AP126" s="119">
        <f t="shared" si="32"/>
        <v>1.3877787807814457E-16</v>
      </c>
      <c r="AQ126" s="122">
        <f t="shared" si="33"/>
        <v>1</v>
      </c>
      <c r="AR126" s="131">
        <f t="shared" si="34"/>
        <v>1</v>
      </c>
      <c r="AS126" s="65"/>
      <c r="AT126" s="66">
        <v>177</v>
      </c>
      <c r="AU126" s="77">
        <v>0.59000000000000419</v>
      </c>
      <c r="AV126" s="78">
        <v>27</v>
      </c>
      <c r="AW126" s="79">
        <v>0.17999999999999744</v>
      </c>
      <c r="BG126" s="102" t="s">
        <v>153</v>
      </c>
      <c r="BH126" s="111">
        <v>950337</v>
      </c>
      <c r="BI126" s="47">
        <v>568102</v>
      </c>
      <c r="BJ126" s="96">
        <v>41907</v>
      </c>
      <c r="BK126" s="2" t="s">
        <v>276</v>
      </c>
    </row>
    <row r="127" spans="1:63" x14ac:dyDescent="0.25">
      <c r="A127" s="65" t="s">
        <v>272</v>
      </c>
      <c r="B127" s="65" t="str">
        <f t="shared" si="19"/>
        <v>DIWA2</v>
      </c>
      <c r="C127" s="117">
        <f t="shared" si="20"/>
        <v>41830</v>
      </c>
      <c r="D127" s="116" t="str">
        <f t="shared" si="21"/>
        <v>SIN</v>
      </c>
      <c r="E127" s="65" t="s">
        <v>26</v>
      </c>
      <c r="F127" s="124" t="s">
        <v>43</v>
      </c>
      <c r="G127" s="117">
        <v>42055</v>
      </c>
      <c r="H127" s="65">
        <v>885248</v>
      </c>
      <c r="I127" s="65">
        <v>25208</v>
      </c>
      <c r="J127" s="65">
        <v>0</v>
      </c>
      <c r="K127" s="65">
        <v>6</v>
      </c>
      <c r="L127" s="65"/>
      <c r="M127" s="65">
        <v>20</v>
      </c>
      <c r="N127" s="65">
        <v>6.2350000000000003</v>
      </c>
      <c r="O127" s="65">
        <v>29.07</v>
      </c>
      <c r="P127" s="65">
        <v>0.51</v>
      </c>
      <c r="Q127" s="65">
        <v>0.03</v>
      </c>
      <c r="R127" s="65"/>
      <c r="S127" s="65">
        <v>21</v>
      </c>
      <c r="T127" s="65">
        <v>54</v>
      </c>
      <c r="U127" s="65">
        <v>28</v>
      </c>
      <c r="V127" s="65">
        <v>0</v>
      </c>
      <c r="W127" s="65">
        <v>22</v>
      </c>
      <c r="X127" s="65">
        <v>2</v>
      </c>
      <c r="Y127" s="65">
        <v>2</v>
      </c>
      <c r="Z127" s="65"/>
      <c r="AA127" s="65">
        <v>0</v>
      </c>
      <c r="AB127" s="65">
        <v>30</v>
      </c>
      <c r="AC127" s="65">
        <v>24</v>
      </c>
      <c r="AD127" s="65">
        <v>1</v>
      </c>
      <c r="AE127" s="118">
        <f t="shared" si="22"/>
        <v>21</v>
      </c>
      <c r="AF127" s="119">
        <f t="shared" si="38"/>
        <v>7.0000000000003837E-2</v>
      </c>
      <c r="AG127" s="118">
        <f t="shared" si="23"/>
        <v>54</v>
      </c>
      <c r="AH127" s="119">
        <f t="shared" si="24"/>
        <v>0.3599999999999971</v>
      </c>
      <c r="AI127" s="118">
        <f t="shared" si="25"/>
        <v>22</v>
      </c>
      <c r="AJ127" s="119">
        <f t="shared" si="26"/>
        <v>0.48888888888888821</v>
      </c>
      <c r="AK127" s="118">
        <f t="shared" si="27"/>
        <v>2</v>
      </c>
      <c r="AL127" s="119">
        <f t="shared" si="28"/>
        <v>6.6666666666666874E-2</v>
      </c>
      <c r="AM127" s="118">
        <f t="shared" si="29"/>
        <v>28</v>
      </c>
      <c r="AN127" s="119">
        <f t="shared" si="30"/>
        <v>1</v>
      </c>
      <c r="AO127" s="118">
        <f t="shared" si="31"/>
        <v>0</v>
      </c>
      <c r="AP127" s="119">
        <f t="shared" si="32"/>
        <v>1.3877787807814457E-16</v>
      </c>
      <c r="AQ127" s="122">
        <f t="shared" si="33"/>
        <v>0</v>
      </c>
      <c r="AR127" s="131">
        <f t="shared" si="34"/>
        <v>2</v>
      </c>
      <c r="AS127" s="65"/>
      <c r="AT127" s="66">
        <v>176</v>
      </c>
      <c r="AU127" s="77">
        <v>0.58666666666667089</v>
      </c>
      <c r="AV127" s="78">
        <v>26</v>
      </c>
      <c r="AW127" s="79">
        <v>0.17333333333333079</v>
      </c>
      <c r="BG127" s="106" t="s">
        <v>154</v>
      </c>
      <c r="BH127" s="111">
        <v>950344</v>
      </c>
      <c r="BI127" s="42">
        <v>515536</v>
      </c>
      <c r="BJ127" s="89">
        <v>41261</v>
      </c>
    </row>
    <row r="128" spans="1:63" x14ac:dyDescent="0.25">
      <c r="A128" s="65" t="s">
        <v>272</v>
      </c>
      <c r="B128" s="65" t="str">
        <f t="shared" si="19"/>
        <v>DIWA2</v>
      </c>
      <c r="C128" s="117">
        <f t="shared" si="20"/>
        <v>41830</v>
      </c>
      <c r="D128" s="116" t="str">
        <f t="shared" si="21"/>
        <v>SIN</v>
      </c>
      <c r="E128" s="65" t="s">
        <v>26</v>
      </c>
      <c r="F128" s="124" t="s">
        <v>43</v>
      </c>
      <c r="G128" s="117">
        <v>41990</v>
      </c>
      <c r="H128" s="65">
        <v>870564</v>
      </c>
      <c r="I128" s="65">
        <v>10524</v>
      </c>
      <c r="J128" s="65">
        <v>0</v>
      </c>
      <c r="K128" s="65">
        <v>4</v>
      </c>
      <c r="L128" s="65"/>
      <c r="M128" s="65">
        <v>14</v>
      </c>
      <c r="N128" s="65">
        <v>6.5</v>
      </c>
      <c r="O128" s="65"/>
      <c r="P128" s="65"/>
      <c r="Q128" s="65">
        <v>0.04</v>
      </c>
      <c r="R128" s="65"/>
      <c r="S128" s="65">
        <v>18</v>
      </c>
      <c r="T128" s="65">
        <v>32</v>
      </c>
      <c r="U128" s="65">
        <v>24</v>
      </c>
      <c r="V128" s="65">
        <v>0</v>
      </c>
      <c r="W128" s="65">
        <v>10</v>
      </c>
      <c r="X128" s="65">
        <v>3</v>
      </c>
      <c r="Y128" s="65">
        <v>2</v>
      </c>
      <c r="Z128" s="65">
        <v>0</v>
      </c>
      <c r="AA128" s="65">
        <v>0</v>
      </c>
      <c r="AB128" s="65">
        <v>31</v>
      </c>
      <c r="AC128" s="65">
        <v>27</v>
      </c>
      <c r="AD128" s="65">
        <v>1</v>
      </c>
      <c r="AE128" s="118">
        <f t="shared" si="22"/>
        <v>18</v>
      </c>
      <c r="AF128" s="119">
        <f t="shared" si="38"/>
        <v>6.0000000000003849E-2</v>
      </c>
      <c r="AG128" s="118">
        <f t="shared" si="23"/>
        <v>32</v>
      </c>
      <c r="AH128" s="119">
        <f t="shared" si="24"/>
        <v>0.21333333333333071</v>
      </c>
      <c r="AI128" s="118">
        <f t="shared" si="25"/>
        <v>10</v>
      </c>
      <c r="AJ128" s="119">
        <f t="shared" si="26"/>
        <v>0.22222222222222177</v>
      </c>
      <c r="AK128" s="118">
        <f t="shared" si="27"/>
        <v>3</v>
      </c>
      <c r="AL128" s="119">
        <f t="shared" si="28"/>
        <v>0.1000000000000002</v>
      </c>
      <c r="AM128" s="118">
        <f t="shared" si="29"/>
        <v>24</v>
      </c>
      <c r="AN128" s="119">
        <f t="shared" si="30"/>
        <v>1</v>
      </c>
      <c r="AO128" s="118">
        <f t="shared" si="31"/>
        <v>0</v>
      </c>
      <c r="AP128" s="119">
        <f t="shared" si="32"/>
        <v>1.3877787807814457E-16</v>
      </c>
      <c r="AQ128" s="122">
        <f t="shared" si="33"/>
        <v>0</v>
      </c>
      <c r="AR128" s="131">
        <f t="shared" si="34"/>
        <v>3</v>
      </c>
      <c r="AS128" s="65"/>
      <c r="AT128" s="66">
        <v>175</v>
      </c>
      <c r="AU128" s="77">
        <v>0.58333333333333759</v>
      </c>
      <c r="AV128" s="78">
        <v>25</v>
      </c>
      <c r="AW128" s="79">
        <v>0.16666666666666413</v>
      </c>
      <c r="BG128" s="106" t="s">
        <v>155</v>
      </c>
      <c r="BH128" s="111">
        <v>950338</v>
      </c>
      <c r="BI128" s="42">
        <v>532542</v>
      </c>
      <c r="BJ128" s="89">
        <v>41353</v>
      </c>
    </row>
    <row r="129" spans="1:63" x14ac:dyDescent="0.25">
      <c r="A129" s="65" t="s">
        <v>272</v>
      </c>
      <c r="B129" s="65" t="str">
        <f t="shared" si="19"/>
        <v>DIWA2</v>
      </c>
      <c r="C129" s="117">
        <f t="shared" si="20"/>
        <v>41830</v>
      </c>
      <c r="D129" s="116" t="str">
        <f t="shared" si="21"/>
        <v>SIN</v>
      </c>
      <c r="E129" s="65" t="s">
        <v>26</v>
      </c>
      <c r="F129" s="124" t="s">
        <v>43</v>
      </c>
      <c r="G129" s="117">
        <v>41879</v>
      </c>
      <c r="H129" s="65">
        <v>847808</v>
      </c>
      <c r="I129" s="65">
        <v>71294</v>
      </c>
      <c r="J129" s="65">
        <v>0</v>
      </c>
      <c r="K129" s="65">
        <v>15</v>
      </c>
      <c r="L129" s="65"/>
      <c r="M129" s="65">
        <v>3</v>
      </c>
      <c r="N129" s="127">
        <v>7.1</v>
      </c>
      <c r="O129" s="65">
        <v>36.700000000000003</v>
      </c>
      <c r="P129" s="65">
        <v>1.5</v>
      </c>
      <c r="Q129" s="65">
        <v>0.06</v>
      </c>
      <c r="R129" s="65"/>
      <c r="S129" s="65">
        <v>82</v>
      </c>
      <c r="T129" s="65">
        <v>200</v>
      </c>
      <c r="U129" s="65">
        <v>4</v>
      </c>
      <c r="V129" s="65">
        <v>1</v>
      </c>
      <c r="W129" s="65">
        <v>61</v>
      </c>
      <c r="X129" s="65">
        <v>6</v>
      </c>
      <c r="Y129" s="65">
        <v>1</v>
      </c>
      <c r="Z129" s="65">
        <v>2</v>
      </c>
      <c r="AA129" s="65">
        <v>1</v>
      </c>
      <c r="AB129" s="65">
        <v>34</v>
      </c>
      <c r="AC129" s="65">
        <v>8</v>
      </c>
      <c r="AD129" s="65">
        <v>1</v>
      </c>
      <c r="AE129" s="118">
        <f t="shared" si="22"/>
        <v>82</v>
      </c>
      <c r="AF129" s="119">
        <f t="shared" si="38"/>
        <v>0.27333333333333698</v>
      </c>
      <c r="AG129" s="118">
        <f t="shared" si="23"/>
        <v>200</v>
      </c>
      <c r="AH129" s="119">
        <f t="shared" si="24"/>
        <v>1</v>
      </c>
      <c r="AI129" s="118">
        <f t="shared" si="25"/>
        <v>61</v>
      </c>
      <c r="AJ129" s="119">
        <f t="shared" si="26"/>
        <v>1</v>
      </c>
      <c r="AK129" s="118">
        <f t="shared" si="27"/>
        <v>6</v>
      </c>
      <c r="AL129" s="119">
        <f t="shared" si="28"/>
        <v>0.20000000000000018</v>
      </c>
      <c r="AM129" s="118">
        <f t="shared" si="29"/>
        <v>4</v>
      </c>
      <c r="AN129" s="119">
        <f t="shared" si="30"/>
        <v>0.26666666666666683</v>
      </c>
      <c r="AO129" s="118">
        <f t="shared" si="31"/>
        <v>1</v>
      </c>
      <c r="AP129" s="119">
        <f t="shared" si="32"/>
        <v>0.10000000000000014</v>
      </c>
      <c r="AQ129" s="122">
        <f t="shared" si="33"/>
        <v>0</v>
      </c>
      <c r="AR129" s="131">
        <f t="shared" si="34"/>
        <v>4</v>
      </c>
      <c r="AS129" s="65"/>
      <c r="AT129" s="66">
        <v>174</v>
      </c>
      <c r="AU129" s="77">
        <v>0.58000000000000429</v>
      </c>
      <c r="AV129" s="78">
        <v>24</v>
      </c>
      <c r="AW129" s="79">
        <v>0.15999999999999748</v>
      </c>
      <c r="BG129" s="106" t="s">
        <v>156</v>
      </c>
      <c r="BH129" s="111">
        <v>950347</v>
      </c>
      <c r="BI129" s="42">
        <v>499299</v>
      </c>
      <c r="BJ129" s="89">
        <v>41179</v>
      </c>
      <c r="BK129" s="2" t="s">
        <v>277</v>
      </c>
    </row>
    <row r="130" spans="1:63" x14ac:dyDescent="0.25">
      <c r="A130" s="65" t="s">
        <v>272</v>
      </c>
      <c r="B130" s="65" t="str">
        <f t="shared" ref="B130:B193" si="39">IF(F130&lt;="K030","DIWA2",IF(F130&lt;="K152","DIWA3",IF(F130&lt;="K171","DIWA5","")))</f>
        <v>DIWA2</v>
      </c>
      <c r="C130" s="117">
        <f t="shared" ref="C130:C193" si="40">VLOOKUP(F130,$BG$3:$BJ$230,4,0)</f>
        <v>41830</v>
      </c>
      <c r="D130" s="116" t="str">
        <f t="shared" ref="D130:D193" si="41">IF(C130&gt;G130,"CON","SIN")</f>
        <v>CON</v>
      </c>
      <c r="E130" s="65" t="s">
        <v>26</v>
      </c>
      <c r="F130" s="124" t="s">
        <v>43</v>
      </c>
      <c r="G130" s="117">
        <v>41719</v>
      </c>
      <c r="H130" s="65">
        <v>809874</v>
      </c>
      <c r="I130" s="65">
        <v>33360</v>
      </c>
      <c r="J130" s="65">
        <v>0</v>
      </c>
      <c r="K130" s="65">
        <v>11</v>
      </c>
      <c r="L130" s="65"/>
      <c r="M130" s="65">
        <v>2</v>
      </c>
      <c r="N130" s="121">
        <v>7.2</v>
      </c>
      <c r="O130" s="65">
        <v>36.700000000000003</v>
      </c>
      <c r="P130" s="65">
        <v>1.22</v>
      </c>
      <c r="Q130" s="65">
        <v>0.08</v>
      </c>
      <c r="R130" s="65" t="s">
        <v>28</v>
      </c>
      <c r="S130" s="65">
        <v>72</v>
      </c>
      <c r="T130" s="65">
        <v>157</v>
      </c>
      <c r="U130" s="65">
        <v>4</v>
      </c>
      <c r="V130" s="65">
        <v>1</v>
      </c>
      <c r="W130" s="65">
        <v>47</v>
      </c>
      <c r="X130" s="65">
        <v>5</v>
      </c>
      <c r="Y130" s="65">
        <v>0</v>
      </c>
      <c r="Z130" s="65">
        <v>1</v>
      </c>
      <c r="AA130" s="65">
        <v>0</v>
      </c>
      <c r="AB130" s="65">
        <v>29</v>
      </c>
      <c r="AC130" s="65">
        <v>8</v>
      </c>
      <c r="AD130" s="65">
        <v>1</v>
      </c>
      <c r="AE130" s="118">
        <f t="shared" ref="AE130:AE193" si="42">+ROUND(S130,0)</f>
        <v>72</v>
      </c>
      <c r="AF130" s="119">
        <f>IF(AE130&gt;=300,1,VLOOKUP(AE130,$AT$3:$AU$304,2,0))</f>
        <v>0.24000000000000352</v>
      </c>
      <c r="AG130" s="118">
        <f t="shared" ref="AG130:AG193" si="43">+ROUND(T130,0)</f>
        <v>157</v>
      </c>
      <c r="AH130" s="119">
        <f t="shared" ref="AH130:AH193" si="44">IF(AG130&gt;=150,1,VLOOKUP(AG130,$AV$3:$AW$228,2,0))</f>
        <v>1</v>
      </c>
      <c r="AI130" s="118">
        <f t="shared" ref="AI130:AI193" si="45">+ROUND(W130,0)</f>
        <v>47</v>
      </c>
      <c r="AJ130" s="119">
        <f t="shared" ref="AJ130:AJ193" si="46">IF(AI130&gt;=45,1,VLOOKUP(AI130,$AX$3:$AY$226,2,0))</f>
        <v>1</v>
      </c>
      <c r="AK130" s="118">
        <f t="shared" ref="AK130:AK193" si="47">+ROUND(X130,0)</f>
        <v>5</v>
      </c>
      <c r="AL130" s="119">
        <f t="shared" ref="AL130:AL193" si="48">IF(AK130&gt;=30,1,VLOOKUP(AK130,$AZ$3:$BA$226,2,0))</f>
        <v>0.16666666666666685</v>
      </c>
      <c r="AM130" s="118">
        <f t="shared" ref="AM130:AM193" si="49">+ROUND(U130,0)</f>
        <v>4</v>
      </c>
      <c r="AN130" s="119">
        <f t="shared" ref="AN130:AN193" si="50">IF(AM130&gt;=15,1,VLOOKUP(AM130,$BB$3:$BC$226,2,0))</f>
        <v>0.26666666666666683</v>
      </c>
      <c r="AO130" s="118">
        <f t="shared" ref="AO130:AO193" si="51">ROUND(V130,0)</f>
        <v>1</v>
      </c>
      <c r="AP130" s="119">
        <f t="shared" ref="AP130:AP193" si="52">IF(AO130&gt;=10,1,VLOOKUP(AO130,$BD$3:$BE$226,2,0))</f>
        <v>0.10000000000000014</v>
      </c>
      <c r="AQ130" s="122">
        <f t="shared" ref="AQ130:AQ193" si="53">IF(F130=F129,0,1)</f>
        <v>0</v>
      </c>
      <c r="AR130" s="131">
        <f t="shared" si="34"/>
        <v>5</v>
      </c>
      <c r="AS130" s="65"/>
      <c r="AT130" s="66">
        <v>173</v>
      </c>
      <c r="AU130" s="77">
        <v>0.57666666666667099</v>
      </c>
      <c r="AV130" s="78">
        <v>23</v>
      </c>
      <c r="AW130" s="79">
        <v>0.15333333333333082</v>
      </c>
      <c r="BG130" s="106" t="s">
        <v>157</v>
      </c>
      <c r="BH130" s="111">
        <v>950335</v>
      </c>
      <c r="BI130" s="42">
        <v>465526</v>
      </c>
      <c r="BJ130" s="89">
        <v>41004</v>
      </c>
    </row>
    <row r="131" spans="1:63" x14ac:dyDescent="0.25">
      <c r="A131" s="65" t="s">
        <v>272</v>
      </c>
      <c r="B131" s="65" t="str">
        <f t="shared" si="39"/>
        <v>DIWA2</v>
      </c>
      <c r="C131" s="117">
        <f t="shared" si="40"/>
        <v>41830</v>
      </c>
      <c r="D131" s="116" t="str">
        <f t="shared" si="41"/>
        <v>CON</v>
      </c>
      <c r="E131" s="65" t="s">
        <v>26</v>
      </c>
      <c r="F131" s="124" t="s">
        <v>43</v>
      </c>
      <c r="G131" s="117">
        <v>41590</v>
      </c>
      <c r="H131" s="65">
        <v>792564</v>
      </c>
      <c r="I131" s="65">
        <v>61131</v>
      </c>
      <c r="J131" s="120">
        <v>0</v>
      </c>
      <c r="K131" s="120">
        <v>3</v>
      </c>
      <c r="L131" s="120">
        <v>0</v>
      </c>
      <c r="M131" s="120">
        <v>1</v>
      </c>
      <c r="N131" s="120">
        <v>7.3</v>
      </c>
      <c r="O131" s="120">
        <v>37.799999999999997</v>
      </c>
      <c r="P131" s="120">
        <v>1.2</v>
      </c>
      <c r="Q131" s="120">
        <v>0.1</v>
      </c>
      <c r="R131" s="65" t="s">
        <v>244</v>
      </c>
      <c r="S131" s="120">
        <v>57</v>
      </c>
      <c r="T131" s="120">
        <v>59</v>
      </c>
      <c r="U131" s="120">
        <v>1</v>
      </c>
      <c r="V131" s="120">
        <v>0</v>
      </c>
      <c r="W131" s="120">
        <v>8</v>
      </c>
      <c r="X131" s="120">
        <v>6</v>
      </c>
      <c r="Y131" s="120">
        <v>0</v>
      </c>
      <c r="Z131" s="120">
        <v>0</v>
      </c>
      <c r="AA131" s="120">
        <v>0</v>
      </c>
      <c r="AB131" s="120">
        <v>32</v>
      </c>
      <c r="AC131" s="120">
        <v>6</v>
      </c>
      <c r="AD131" s="120">
        <v>2</v>
      </c>
      <c r="AE131" s="118">
        <f t="shared" si="42"/>
        <v>57</v>
      </c>
      <c r="AF131" s="119">
        <f>IF(AE131&gt;500,1.5,IF(AE131&gt;300,1.3,VLOOKUP(AE131,$AT$3:$AU$304,2,0)))</f>
        <v>0.19000000000000361</v>
      </c>
      <c r="AG131" s="118">
        <f t="shared" si="43"/>
        <v>59</v>
      </c>
      <c r="AH131" s="119">
        <f t="shared" si="44"/>
        <v>0.39333333333333037</v>
      </c>
      <c r="AI131" s="118">
        <f t="shared" si="45"/>
        <v>8</v>
      </c>
      <c r="AJ131" s="119">
        <f t="shared" si="46"/>
        <v>0.17777777777777731</v>
      </c>
      <c r="AK131" s="118">
        <f t="shared" si="47"/>
        <v>6</v>
      </c>
      <c r="AL131" s="119">
        <f t="shared" si="48"/>
        <v>0.20000000000000018</v>
      </c>
      <c r="AM131" s="118">
        <f t="shared" si="49"/>
        <v>1</v>
      </c>
      <c r="AN131" s="119">
        <f t="shared" si="50"/>
        <v>6.666666666666686E-2</v>
      </c>
      <c r="AO131" s="118">
        <f t="shared" si="51"/>
        <v>0</v>
      </c>
      <c r="AP131" s="119">
        <f t="shared" si="52"/>
        <v>1.3877787807814457E-16</v>
      </c>
      <c r="AQ131" s="122">
        <f t="shared" si="53"/>
        <v>0</v>
      </c>
      <c r="AR131" s="131">
        <f t="shared" ref="AR131:AR194" si="54">+IF(AQ131=1,AQ131,(AR130+1))</f>
        <v>6</v>
      </c>
      <c r="AS131" s="65"/>
      <c r="AT131" s="66">
        <v>172</v>
      </c>
      <c r="AU131" s="77">
        <v>0.57333333333333769</v>
      </c>
      <c r="AV131" s="78">
        <v>22</v>
      </c>
      <c r="AW131" s="79">
        <v>0.14666666666666417</v>
      </c>
      <c r="BG131" s="106" t="s">
        <v>158</v>
      </c>
      <c r="BH131" s="111">
        <v>950349</v>
      </c>
      <c r="BI131" s="42"/>
      <c r="BJ131" s="89">
        <v>41242</v>
      </c>
    </row>
    <row r="132" spans="1:63" x14ac:dyDescent="0.25">
      <c r="A132" s="65" t="s">
        <v>272</v>
      </c>
      <c r="B132" s="65" t="str">
        <f t="shared" si="39"/>
        <v>DIWA2</v>
      </c>
      <c r="C132" s="117">
        <f t="shared" si="40"/>
        <v>41830</v>
      </c>
      <c r="D132" s="116" t="str">
        <f t="shared" si="41"/>
        <v>CON</v>
      </c>
      <c r="E132" s="65" t="s">
        <v>26</v>
      </c>
      <c r="F132" s="124" t="s">
        <v>43</v>
      </c>
      <c r="G132" s="117">
        <v>41431</v>
      </c>
      <c r="H132" s="65">
        <v>761298</v>
      </c>
      <c r="I132" s="65">
        <v>29865</v>
      </c>
      <c r="J132" s="120">
        <v>0</v>
      </c>
      <c r="K132" s="120">
        <v>31.1</v>
      </c>
      <c r="L132" s="120">
        <v>0</v>
      </c>
      <c r="M132" s="120">
        <v>2.5</v>
      </c>
      <c r="N132" s="120">
        <v>6.8</v>
      </c>
      <c r="O132" s="120">
        <v>38</v>
      </c>
      <c r="P132" s="120">
        <v>0</v>
      </c>
      <c r="Q132" s="120">
        <v>-1</v>
      </c>
      <c r="R132" s="65" t="s">
        <v>29</v>
      </c>
      <c r="S132" s="120">
        <v>49.9</v>
      </c>
      <c r="T132" s="120">
        <v>41.7</v>
      </c>
      <c r="U132" s="120">
        <v>3.4</v>
      </c>
      <c r="V132" s="120">
        <v>1.1000000000000001</v>
      </c>
      <c r="W132" s="120">
        <v>5.9</v>
      </c>
      <c r="X132" s="120">
        <v>10</v>
      </c>
      <c r="Y132" s="120">
        <v>1.5</v>
      </c>
      <c r="Z132" s="120">
        <v>0</v>
      </c>
      <c r="AA132" s="120">
        <v>0</v>
      </c>
      <c r="AB132" s="120">
        <v>94.6</v>
      </c>
      <c r="AC132" s="120">
        <v>26.6</v>
      </c>
      <c r="AD132" s="120">
        <v>20.6</v>
      </c>
      <c r="AE132" s="118">
        <f t="shared" si="42"/>
        <v>50</v>
      </c>
      <c r="AF132" s="119">
        <f>IF(AE132&gt;=300,1,VLOOKUP(AE132,$AT$3:$AU$304,2,0))</f>
        <v>0.16666666666667032</v>
      </c>
      <c r="AG132" s="118">
        <f t="shared" si="43"/>
        <v>42</v>
      </c>
      <c r="AH132" s="119">
        <f t="shared" si="44"/>
        <v>0.27999999999999725</v>
      </c>
      <c r="AI132" s="118">
        <f t="shared" si="45"/>
        <v>6</v>
      </c>
      <c r="AJ132" s="119">
        <f t="shared" si="46"/>
        <v>0.13333333333333286</v>
      </c>
      <c r="AK132" s="118">
        <f t="shared" si="47"/>
        <v>10</v>
      </c>
      <c r="AL132" s="119">
        <f t="shared" si="48"/>
        <v>0.33339999999999997</v>
      </c>
      <c r="AM132" s="118">
        <f t="shared" si="49"/>
        <v>3</v>
      </c>
      <c r="AN132" s="119">
        <f t="shared" si="50"/>
        <v>0.20000000000000018</v>
      </c>
      <c r="AO132" s="118">
        <f t="shared" si="51"/>
        <v>1</v>
      </c>
      <c r="AP132" s="119">
        <f t="shared" si="52"/>
        <v>0.10000000000000014</v>
      </c>
      <c r="AQ132" s="122">
        <f t="shared" si="53"/>
        <v>0</v>
      </c>
      <c r="AR132" s="131">
        <f t="shared" si="54"/>
        <v>7</v>
      </c>
      <c r="AS132" s="65"/>
      <c r="AT132" s="66">
        <v>171</v>
      </c>
      <c r="AU132" s="77">
        <v>0.57000000000000439</v>
      </c>
      <c r="AV132" s="78">
        <v>21</v>
      </c>
      <c r="AW132" s="79">
        <v>0.13999999999999752</v>
      </c>
      <c r="BG132" s="106" t="s">
        <v>159</v>
      </c>
      <c r="BH132" s="111">
        <v>950352</v>
      </c>
      <c r="BI132" s="42"/>
      <c r="BJ132" s="96">
        <v>42004</v>
      </c>
      <c r="BK132" s="2" t="s">
        <v>276</v>
      </c>
    </row>
    <row r="133" spans="1:63" x14ac:dyDescent="0.25">
      <c r="A133" s="65" t="s">
        <v>273</v>
      </c>
      <c r="B133" s="65" t="str">
        <f t="shared" si="39"/>
        <v>DIWA2</v>
      </c>
      <c r="C133" s="117">
        <f t="shared" si="40"/>
        <v>41830</v>
      </c>
      <c r="D133" s="116" t="str">
        <f t="shared" si="41"/>
        <v>CON</v>
      </c>
      <c r="E133" s="65" t="s">
        <v>26</v>
      </c>
      <c r="F133" s="124" t="s">
        <v>43</v>
      </c>
      <c r="G133" s="117">
        <v>41256</v>
      </c>
      <c r="H133" s="65">
        <v>731103</v>
      </c>
      <c r="I133" s="65">
        <v>112877</v>
      </c>
      <c r="J133" s="65">
        <v>0</v>
      </c>
      <c r="K133" s="65">
        <v>0</v>
      </c>
      <c r="L133" s="65">
        <v>0</v>
      </c>
      <c r="M133" s="65">
        <v>7.2</v>
      </c>
      <c r="N133" s="65">
        <v>7.1</v>
      </c>
      <c r="O133" s="65">
        <v>40.4</v>
      </c>
      <c r="P133" s="65"/>
      <c r="Q133" s="65">
        <v>21.7</v>
      </c>
      <c r="R133" s="65" t="s">
        <v>29</v>
      </c>
      <c r="S133" s="65">
        <v>76.900000000000006</v>
      </c>
      <c r="T133" s="65">
        <v>27.8</v>
      </c>
      <c r="U133" s="65">
        <v>4.5999999999999996</v>
      </c>
      <c r="V133" s="65">
        <v>3.5</v>
      </c>
      <c r="W133" s="65">
        <v>2.6</v>
      </c>
      <c r="X133" s="65">
        <v>15</v>
      </c>
      <c r="Y133" s="65">
        <v>1.2</v>
      </c>
      <c r="Z133" s="65">
        <v>2.1</v>
      </c>
      <c r="AA133" s="65">
        <v>0</v>
      </c>
      <c r="AB133" s="65">
        <v>362.2</v>
      </c>
      <c r="AC133" s="65">
        <v>33.1</v>
      </c>
      <c r="AD133" s="65">
        <v>24.7</v>
      </c>
      <c r="AE133" s="118">
        <f t="shared" si="42"/>
        <v>77</v>
      </c>
      <c r="AF133" s="119">
        <f t="shared" ref="AF133:AF143" si="55">IF(AE133&gt;500,1.5,IF(AE133&gt;300,1.3,VLOOKUP(AE133,$AT$3:$AU$304,2,0)))</f>
        <v>0.25666666666667021</v>
      </c>
      <c r="AG133" s="118">
        <f t="shared" si="43"/>
        <v>28</v>
      </c>
      <c r="AH133" s="119">
        <f t="shared" si="44"/>
        <v>0.18666666666666409</v>
      </c>
      <c r="AI133" s="118">
        <f t="shared" si="45"/>
        <v>3</v>
      </c>
      <c r="AJ133" s="119">
        <f t="shared" si="46"/>
        <v>6.666666666666618E-2</v>
      </c>
      <c r="AK133" s="118">
        <f t="shared" si="47"/>
        <v>15</v>
      </c>
      <c r="AL133" s="119">
        <f t="shared" si="48"/>
        <v>0.50000000000000011</v>
      </c>
      <c r="AM133" s="118">
        <f t="shared" si="49"/>
        <v>5</v>
      </c>
      <c r="AN133" s="119">
        <f t="shared" si="50"/>
        <v>0.33333333333333348</v>
      </c>
      <c r="AO133" s="118">
        <f t="shared" si="51"/>
        <v>4</v>
      </c>
      <c r="AP133" s="119">
        <f t="shared" si="52"/>
        <v>0.40000000000000013</v>
      </c>
      <c r="AQ133" s="122">
        <f t="shared" si="53"/>
        <v>0</v>
      </c>
      <c r="AR133" s="131">
        <f t="shared" si="54"/>
        <v>8</v>
      </c>
      <c r="AS133" s="65"/>
      <c r="AT133" s="66">
        <v>170</v>
      </c>
      <c r="AU133" s="77">
        <v>0.56666666666667109</v>
      </c>
      <c r="AV133" s="78">
        <v>20</v>
      </c>
      <c r="AW133" s="79">
        <v>0.13333333333333086</v>
      </c>
      <c r="BG133" s="106" t="s">
        <v>160</v>
      </c>
      <c r="BH133" s="111">
        <v>950345</v>
      </c>
      <c r="BI133" s="42">
        <v>460047</v>
      </c>
      <c r="BJ133" s="89">
        <v>40993</v>
      </c>
    </row>
    <row r="134" spans="1:63" x14ac:dyDescent="0.25">
      <c r="A134" s="65" t="s">
        <v>273</v>
      </c>
      <c r="B134" s="65" t="str">
        <f t="shared" si="39"/>
        <v>DIWA2</v>
      </c>
      <c r="C134" s="117">
        <f t="shared" si="40"/>
        <v>41830</v>
      </c>
      <c r="D134" s="116" t="str">
        <f t="shared" si="41"/>
        <v>CON</v>
      </c>
      <c r="E134" s="65" t="s">
        <v>26</v>
      </c>
      <c r="F134" s="124" t="s">
        <v>43</v>
      </c>
      <c r="G134" s="117">
        <v>41076</v>
      </c>
      <c r="H134" s="65">
        <v>698135</v>
      </c>
      <c r="I134" s="65">
        <v>79910</v>
      </c>
      <c r="J134" s="65">
        <v>0</v>
      </c>
      <c r="K134" s="65">
        <v>18.399999999999999</v>
      </c>
      <c r="L134" s="65">
        <v>0</v>
      </c>
      <c r="M134" s="65">
        <v>4</v>
      </c>
      <c r="N134" s="65">
        <v>7.2</v>
      </c>
      <c r="O134" s="65">
        <v>36.200000000000003</v>
      </c>
      <c r="P134" s="65"/>
      <c r="Q134" s="65">
        <v>-1</v>
      </c>
      <c r="R134" s="65" t="s">
        <v>29</v>
      </c>
      <c r="S134" s="65">
        <v>83.4</v>
      </c>
      <c r="T134" s="65">
        <v>59.6</v>
      </c>
      <c r="U134" s="65">
        <v>3</v>
      </c>
      <c r="V134" s="65">
        <v>2.2000000000000002</v>
      </c>
      <c r="W134" s="65">
        <v>16.600000000000001</v>
      </c>
      <c r="X134" s="65">
        <v>19.3</v>
      </c>
      <c r="Y134" s="65">
        <v>0.2</v>
      </c>
      <c r="Z134" s="65">
        <v>0</v>
      </c>
      <c r="AA134" s="65">
        <v>0</v>
      </c>
      <c r="AB134" s="65">
        <v>140.69999999999999</v>
      </c>
      <c r="AC134" s="65">
        <v>40.6</v>
      </c>
      <c r="AD134" s="65">
        <v>6.4</v>
      </c>
      <c r="AE134" s="118">
        <f t="shared" si="42"/>
        <v>83</v>
      </c>
      <c r="AF134" s="119">
        <f t="shared" si="55"/>
        <v>0.27666666666667034</v>
      </c>
      <c r="AG134" s="118">
        <f t="shared" si="43"/>
        <v>60</v>
      </c>
      <c r="AH134" s="119">
        <f t="shared" si="44"/>
        <v>0.39999999999999702</v>
      </c>
      <c r="AI134" s="118">
        <f t="shared" si="45"/>
        <v>17</v>
      </c>
      <c r="AJ134" s="119">
        <f t="shared" si="46"/>
        <v>0.37777777777777721</v>
      </c>
      <c r="AK134" s="118">
        <f t="shared" si="47"/>
        <v>19</v>
      </c>
      <c r="AL134" s="119">
        <f t="shared" si="48"/>
        <v>0.63333333333333341</v>
      </c>
      <c r="AM134" s="118">
        <f t="shared" si="49"/>
        <v>3</v>
      </c>
      <c r="AN134" s="119">
        <f t="shared" si="50"/>
        <v>0.20000000000000018</v>
      </c>
      <c r="AO134" s="118">
        <f t="shared" si="51"/>
        <v>2</v>
      </c>
      <c r="AP134" s="119">
        <f t="shared" si="52"/>
        <v>0.20000000000000015</v>
      </c>
      <c r="AQ134" s="122">
        <f t="shared" si="53"/>
        <v>0</v>
      </c>
      <c r="AR134" s="131">
        <f t="shared" si="54"/>
        <v>9</v>
      </c>
      <c r="AS134" s="65"/>
      <c r="AT134" s="66">
        <v>169</v>
      </c>
      <c r="AU134" s="77">
        <v>0.56333333333333779</v>
      </c>
      <c r="AV134" s="78">
        <v>19</v>
      </c>
      <c r="AW134" s="79">
        <v>0.12666666666666421</v>
      </c>
      <c r="BG134" s="100" t="s">
        <v>161</v>
      </c>
      <c r="BH134" s="104">
        <v>950346</v>
      </c>
      <c r="BI134" s="43">
        <v>378512</v>
      </c>
      <c r="BJ134" s="89">
        <v>40754</v>
      </c>
    </row>
    <row r="135" spans="1:63" x14ac:dyDescent="0.25">
      <c r="A135" s="65" t="s">
        <v>294</v>
      </c>
      <c r="B135" s="65" t="str">
        <f t="shared" si="39"/>
        <v>DIWA2</v>
      </c>
      <c r="C135" s="117">
        <f t="shared" si="40"/>
        <v>41945</v>
      </c>
      <c r="D135" s="65" t="str">
        <f t="shared" si="41"/>
        <v>SIN</v>
      </c>
      <c r="E135" s="65" t="s">
        <v>182</v>
      </c>
      <c r="F135" s="124" t="s">
        <v>44</v>
      </c>
      <c r="G135" s="117">
        <v>42347</v>
      </c>
      <c r="H135" s="65">
        <v>940196</v>
      </c>
      <c r="I135" s="65">
        <v>10576</v>
      </c>
      <c r="J135" s="65">
        <v>0</v>
      </c>
      <c r="K135" s="120">
        <v>3</v>
      </c>
      <c r="L135" s="65"/>
      <c r="M135" s="120">
        <v>3</v>
      </c>
      <c r="N135" s="65">
        <v>7.1</v>
      </c>
      <c r="O135" s="65">
        <v>35</v>
      </c>
      <c r="P135" s="65">
        <v>1.48</v>
      </c>
      <c r="Q135" s="65">
        <v>0.02</v>
      </c>
      <c r="R135" s="65"/>
      <c r="S135" s="120">
        <v>16</v>
      </c>
      <c r="T135" s="120">
        <v>21</v>
      </c>
      <c r="U135" s="120">
        <v>0</v>
      </c>
      <c r="V135" s="120">
        <v>0</v>
      </c>
      <c r="W135" s="120">
        <v>8</v>
      </c>
      <c r="X135" s="120">
        <v>1</v>
      </c>
      <c r="Y135" s="120">
        <v>0</v>
      </c>
      <c r="Z135" s="120">
        <v>0</v>
      </c>
      <c r="AA135" s="120">
        <v>0</v>
      </c>
      <c r="AB135" s="120">
        <v>38</v>
      </c>
      <c r="AC135" s="120">
        <v>3</v>
      </c>
      <c r="AD135" s="120">
        <v>0</v>
      </c>
      <c r="AE135" s="118">
        <f t="shared" si="42"/>
        <v>16</v>
      </c>
      <c r="AF135" s="119">
        <f t="shared" si="55"/>
        <v>5.3333333333337181E-2</v>
      </c>
      <c r="AG135" s="118">
        <f t="shared" si="43"/>
        <v>21</v>
      </c>
      <c r="AH135" s="119">
        <f t="shared" si="44"/>
        <v>0.13999999999999752</v>
      </c>
      <c r="AI135" s="118">
        <f t="shared" si="45"/>
        <v>8</v>
      </c>
      <c r="AJ135" s="119">
        <f t="shared" si="46"/>
        <v>0.17777777777777731</v>
      </c>
      <c r="AK135" s="118">
        <f t="shared" si="47"/>
        <v>1</v>
      </c>
      <c r="AL135" s="119">
        <f t="shared" si="48"/>
        <v>3.3333333333333541E-2</v>
      </c>
      <c r="AM135" s="118">
        <f t="shared" si="49"/>
        <v>0</v>
      </c>
      <c r="AN135" s="119">
        <f t="shared" si="50"/>
        <v>1.9428902930940239E-16</v>
      </c>
      <c r="AO135" s="118">
        <f t="shared" si="51"/>
        <v>0</v>
      </c>
      <c r="AP135" s="119">
        <f t="shared" si="52"/>
        <v>1.3877787807814457E-16</v>
      </c>
      <c r="AQ135" s="122">
        <f t="shared" si="53"/>
        <v>1</v>
      </c>
      <c r="AR135" s="131">
        <f t="shared" si="54"/>
        <v>1</v>
      </c>
      <c r="AS135" s="65"/>
      <c r="AT135" s="66">
        <v>168</v>
      </c>
      <c r="AU135" s="77">
        <v>0.56000000000000449</v>
      </c>
      <c r="AV135" s="78">
        <v>18</v>
      </c>
      <c r="AW135" s="79">
        <v>0.11999999999999754</v>
      </c>
      <c r="BG135" s="106" t="s">
        <v>162</v>
      </c>
      <c r="BH135" s="111">
        <v>950351</v>
      </c>
      <c r="BI135" s="42">
        <v>452953</v>
      </c>
      <c r="BJ135" s="89">
        <v>40972</v>
      </c>
    </row>
    <row r="136" spans="1:63" x14ac:dyDescent="0.25">
      <c r="A136" s="65" t="s">
        <v>272</v>
      </c>
      <c r="B136" s="65" t="str">
        <f t="shared" si="39"/>
        <v>DIWA2</v>
      </c>
      <c r="C136" s="117">
        <f t="shared" si="40"/>
        <v>41945</v>
      </c>
      <c r="D136" s="116" t="str">
        <f t="shared" si="41"/>
        <v>SIN</v>
      </c>
      <c r="E136" s="65" t="s">
        <v>26</v>
      </c>
      <c r="F136" s="124" t="s">
        <v>44</v>
      </c>
      <c r="G136" s="117">
        <v>42287</v>
      </c>
      <c r="H136" s="65">
        <v>929620</v>
      </c>
      <c r="I136" s="65">
        <v>9855</v>
      </c>
      <c r="J136" s="65">
        <v>0</v>
      </c>
      <c r="K136" s="65">
        <v>6</v>
      </c>
      <c r="L136" s="65"/>
      <c r="M136" s="65">
        <v>5</v>
      </c>
      <c r="N136" s="65">
        <v>6.8</v>
      </c>
      <c r="O136" s="65"/>
      <c r="P136" s="65"/>
      <c r="Q136" s="65">
        <v>0.61</v>
      </c>
      <c r="R136" s="65"/>
      <c r="S136" s="65">
        <v>7</v>
      </c>
      <c r="T136" s="65">
        <v>18</v>
      </c>
      <c r="U136" s="65">
        <v>2</v>
      </c>
      <c r="V136" s="65">
        <v>0</v>
      </c>
      <c r="W136" s="65">
        <v>8</v>
      </c>
      <c r="X136" s="65">
        <v>1</v>
      </c>
      <c r="Y136" s="65">
        <v>1</v>
      </c>
      <c r="Z136" s="65">
        <v>0</v>
      </c>
      <c r="AA136" s="65">
        <v>0</v>
      </c>
      <c r="AB136" s="65">
        <v>57</v>
      </c>
      <c r="AC136" s="65">
        <v>5</v>
      </c>
      <c r="AD136" s="65">
        <v>1</v>
      </c>
      <c r="AE136" s="118">
        <f t="shared" si="42"/>
        <v>7</v>
      </c>
      <c r="AF136" s="119">
        <f t="shared" si="55"/>
        <v>2.3333333333337175E-2</v>
      </c>
      <c r="AG136" s="118">
        <f t="shared" si="43"/>
        <v>18</v>
      </c>
      <c r="AH136" s="119">
        <f t="shared" si="44"/>
        <v>0.11999999999999754</v>
      </c>
      <c r="AI136" s="118">
        <f t="shared" si="45"/>
        <v>8</v>
      </c>
      <c r="AJ136" s="119">
        <f t="shared" si="46"/>
        <v>0.17777777777777731</v>
      </c>
      <c r="AK136" s="118">
        <f t="shared" si="47"/>
        <v>1</v>
      </c>
      <c r="AL136" s="119">
        <f t="shared" si="48"/>
        <v>3.3333333333333541E-2</v>
      </c>
      <c r="AM136" s="118">
        <f t="shared" si="49"/>
        <v>2</v>
      </c>
      <c r="AN136" s="119">
        <f t="shared" si="50"/>
        <v>0.13333333333333353</v>
      </c>
      <c r="AO136" s="118">
        <f t="shared" si="51"/>
        <v>0</v>
      </c>
      <c r="AP136" s="119">
        <f t="shared" si="52"/>
        <v>1.3877787807814457E-16</v>
      </c>
      <c r="AQ136" s="122">
        <f t="shared" si="53"/>
        <v>0</v>
      </c>
      <c r="AR136" s="131">
        <f t="shared" si="54"/>
        <v>2</v>
      </c>
      <c r="AS136" s="65"/>
      <c r="AT136" s="66">
        <v>167</v>
      </c>
      <c r="AU136" s="77">
        <v>0.55666666666667119</v>
      </c>
      <c r="AV136" s="78">
        <v>17</v>
      </c>
      <c r="AW136" s="79">
        <v>0.11333333333333087</v>
      </c>
      <c r="BG136" s="102" t="s">
        <v>163</v>
      </c>
      <c r="BH136" s="111">
        <v>950348</v>
      </c>
      <c r="BI136" s="42">
        <v>473371</v>
      </c>
      <c r="BJ136" s="89">
        <v>41069</v>
      </c>
    </row>
    <row r="137" spans="1:63" x14ac:dyDescent="0.25">
      <c r="A137" s="65" t="s">
        <v>272</v>
      </c>
      <c r="B137" s="65" t="str">
        <f t="shared" si="39"/>
        <v>DIWA2</v>
      </c>
      <c r="C137" s="117">
        <f t="shared" si="40"/>
        <v>41945</v>
      </c>
      <c r="D137" s="116" t="str">
        <f t="shared" si="41"/>
        <v>SIN</v>
      </c>
      <c r="E137" s="65" t="s">
        <v>26</v>
      </c>
      <c r="F137" s="124" t="s">
        <v>44</v>
      </c>
      <c r="G137" s="117">
        <v>42243</v>
      </c>
      <c r="H137" s="65">
        <v>922960</v>
      </c>
      <c r="I137" s="65">
        <v>3122</v>
      </c>
      <c r="J137" s="65">
        <v>0</v>
      </c>
      <c r="K137" s="65">
        <v>5</v>
      </c>
      <c r="L137" s="65"/>
      <c r="M137" s="65">
        <v>5</v>
      </c>
      <c r="N137" s="65">
        <v>7</v>
      </c>
      <c r="O137" s="65"/>
      <c r="P137" s="65"/>
      <c r="Q137" s="65">
        <v>0.85</v>
      </c>
      <c r="R137" s="65"/>
      <c r="S137" s="65">
        <v>5</v>
      </c>
      <c r="T137" s="65">
        <v>13</v>
      </c>
      <c r="U137" s="65">
        <v>3</v>
      </c>
      <c r="V137" s="65">
        <v>0</v>
      </c>
      <c r="W137" s="65">
        <v>4</v>
      </c>
      <c r="X137" s="65">
        <v>2</v>
      </c>
      <c r="Y137" s="65">
        <v>1</v>
      </c>
      <c r="Z137" s="65">
        <v>0</v>
      </c>
      <c r="AA137" s="65">
        <v>0</v>
      </c>
      <c r="AB137" s="65">
        <v>70</v>
      </c>
      <c r="AC137" s="65">
        <v>4</v>
      </c>
      <c r="AD137" s="65">
        <v>1</v>
      </c>
      <c r="AE137" s="118">
        <f t="shared" si="42"/>
        <v>5</v>
      </c>
      <c r="AF137" s="119">
        <f t="shared" si="55"/>
        <v>1.6666666666670507E-2</v>
      </c>
      <c r="AG137" s="118">
        <f t="shared" si="43"/>
        <v>13</v>
      </c>
      <c r="AH137" s="119">
        <f t="shared" si="44"/>
        <v>8.6666666666664199E-2</v>
      </c>
      <c r="AI137" s="118">
        <f t="shared" si="45"/>
        <v>4</v>
      </c>
      <c r="AJ137" s="119">
        <f t="shared" si="46"/>
        <v>8.8888888888888407E-2</v>
      </c>
      <c r="AK137" s="118">
        <f t="shared" si="47"/>
        <v>2</v>
      </c>
      <c r="AL137" s="119">
        <f t="shared" si="48"/>
        <v>6.6666666666666874E-2</v>
      </c>
      <c r="AM137" s="118">
        <f t="shared" si="49"/>
        <v>3</v>
      </c>
      <c r="AN137" s="119">
        <f t="shared" si="50"/>
        <v>0.20000000000000018</v>
      </c>
      <c r="AO137" s="118">
        <f t="shared" si="51"/>
        <v>0</v>
      </c>
      <c r="AP137" s="119">
        <f t="shared" si="52"/>
        <v>1.3877787807814457E-16</v>
      </c>
      <c r="AQ137" s="122">
        <f t="shared" si="53"/>
        <v>0</v>
      </c>
      <c r="AR137" s="131">
        <f t="shared" si="54"/>
        <v>3</v>
      </c>
      <c r="AS137" s="65"/>
      <c r="AT137" s="66">
        <v>166</v>
      </c>
      <c r="AU137" s="77">
        <v>0.5533333333333379</v>
      </c>
      <c r="AV137" s="78">
        <v>16</v>
      </c>
      <c r="AW137" s="79">
        <v>0.1066666666666642</v>
      </c>
      <c r="BG137" s="102" t="s">
        <v>164</v>
      </c>
      <c r="BH137" s="111">
        <v>950350</v>
      </c>
      <c r="BI137" s="42">
        <v>544003</v>
      </c>
      <c r="BJ137" s="89">
        <v>41410</v>
      </c>
    </row>
    <row r="138" spans="1:63" x14ac:dyDescent="0.25">
      <c r="A138" s="65" t="s">
        <v>273</v>
      </c>
      <c r="B138" s="65" t="str">
        <f t="shared" si="39"/>
        <v>DIWA2</v>
      </c>
      <c r="C138" s="117">
        <f t="shared" si="40"/>
        <v>41945</v>
      </c>
      <c r="D138" s="116" t="str">
        <f t="shared" si="41"/>
        <v>SIN</v>
      </c>
      <c r="E138" s="65" t="s">
        <v>26</v>
      </c>
      <c r="F138" s="124" t="s">
        <v>44</v>
      </c>
      <c r="G138" s="117">
        <v>42052</v>
      </c>
      <c r="H138" s="65">
        <v>883639</v>
      </c>
      <c r="I138" s="65">
        <v>22200</v>
      </c>
      <c r="J138" s="65">
        <v>0</v>
      </c>
      <c r="K138" s="65">
        <v>2</v>
      </c>
      <c r="L138" s="65"/>
      <c r="M138" s="65">
        <v>2</v>
      </c>
      <c r="N138" s="65">
        <v>6.5330000000000004</v>
      </c>
      <c r="O138" s="65">
        <v>30.54</v>
      </c>
      <c r="P138" s="65">
        <v>0.85</v>
      </c>
      <c r="Q138" s="65">
        <v>0.02</v>
      </c>
      <c r="R138" s="65"/>
      <c r="S138" s="65">
        <v>14</v>
      </c>
      <c r="T138" s="65">
        <v>22</v>
      </c>
      <c r="U138" s="65">
        <v>2</v>
      </c>
      <c r="V138" s="65">
        <v>0</v>
      </c>
      <c r="W138" s="65">
        <v>3</v>
      </c>
      <c r="X138" s="65">
        <v>2</v>
      </c>
      <c r="Y138" s="65">
        <v>0</v>
      </c>
      <c r="Z138" s="65"/>
      <c r="AA138" s="65">
        <v>0</v>
      </c>
      <c r="AB138" s="65">
        <v>39</v>
      </c>
      <c r="AC138" s="65">
        <v>6</v>
      </c>
      <c r="AD138" s="65">
        <v>0</v>
      </c>
      <c r="AE138" s="118">
        <f t="shared" si="42"/>
        <v>14</v>
      </c>
      <c r="AF138" s="119">
        <f t="shared" si="55"/>
        <v>4.6666666666670513E-2</v>
      </c>
      <c r="AG138" s="118">
        <f t="shared" si="43"/>
        <v>22</v>
      </c>
      <c r="AH138" s="119">
        <f t="shared" si="44"/>
        <v>0.14666666666666417</v>
      </c>
      <c r="AI138" s="118">
        <f t="shared" si="45"/>
        <v>3</v>
      </c>
      <c r="AJ138" s="119">
        <f t="shared" si="46"/>
        <v>6.666666666666618E-2</v>
      </c>
      <c r="AK138" s="118">
        <f t="shared" si="47"/>
        <v>2</v>
      </c>
      <c r="AL138" s="119">
        <f t="shared" si="48"/>
        <v>6.6666666666666874E-2</v>
      </c>
      <c r="AM138" s="118">
        <f t="shared" si="49"/>
        <v>2</v>
      </c>
      <c r="AN138" s="119">
        <f t="shared" si="50"/>
        <v>0.13333333333333353</v>
      </c>
      <c r="AO138" s="118">
        <f t="shared" si="51"/>
        <v>0</v>
      </c>
      <c r="AP138" s="119">
        <f t="shared" si="52"/>
        <v>1.3877787807814457E-16</v>
      </c>
      <c r="AQ138" s="122">
        <f t="shared" si="53"/>
        <v>0</v>
      </c>
      <c r="AR138" s="131">
        <f t="shared" si="54"/>
        <v>4</v>
      </c>
      <c r="AS138" s="65"/>
      <c r="AT138" s="66">
        <v>165</v>
      </c>
      <c r="AU138" s="77">
        <v>0.5500000000000046</v>
      </c>
      <c r="AV138" s="78">
        <v>15</v>
      </c>
      <c r="AW138" s="79">
        <v>9.9999999999997535E-2</v>
      </c>
      <c r="BG138" s="106" t="s">
        <v>165</v>
      </c>
      <c r="BH138" s="111">
        <v>950366</v>
      </c>
      <c r="BI138" s="42"/>
      <c r="BJ138" s="89">
        <v>41226</v>
      </c>
    </row>
    <row r="139" spans="1:63" x14ac:dyDescent="0.25">
      <c r="A139" s="65" t="s">
        <v>273</v>
      </c>
      <c r="B139" s="65" t="str">
        <f t="shared" si="39"/>
        <v>DIWA2</v>
      </c>
      <c r="C139" s="117">
        <f t="shared" si="40"/>
        <v>41945</v>
      </c>
      <c r="D139" s="116" t="str">
        <f t="shared" si="41"/>
        <v>SIN</v>
      </c>
      <c r="E139" s="65" t="s">
        <v>26</v>
      </c>
      <c r="F139" s="124" t="s">
        <v>44</v>
      </c>
      <c r="G139" s="117">
        <v>41991</v>
      </c>
      <c r="H139" s="65">
        <v>875905</v>
      </c>
      <c r="I139" s="65">
        <v>14466</v>
      </c>
      <c r="J139" s="65">
        <v>0</v>
      </c>
      <c r="K139" s="65">
        <v>3</v>
      </c>
      <c r="L139" s="65"/>
      <c r="M139" s="65">
        <v>2</v>
      </c>
      <c r="N139" s="65">
        <v>6.5</v>
      </c>
      <c r="O139" s="65"/>
      <c r="P139" s="65"/>
      <c r="Q139" s="65">
        <v>0.04</v>
      </c>
      <c r="R139" s="65"/>
      <c r="S139" s="65">
        <v>18</v>
      </c>
      <c r="T139" s="65">
        <v>27</v>
      </c>
      <c r="U139" s="65">
        <v>3</v>
      </c>
      <c r="V139" s="65">
        <v>0</v>
      </c>
      <c r="W139" s="65">
        <v>2</v>
      </c>
      <c r="X139" s="65">
        <v>2</v>
      </c>
      <c r="Y139" s="65">
        <v>0</v>
      </c>
      <c r="Z139" s="65">
        <v>0</v>
      </c>
      <c r="AA139" s="65">
        <v>0</v>
      </c>
      <c r="AB139" s="65">
        <v>35</v>
      </c>
      <c r="AC139" s="65">
        <v>4</v>
      </c>
      <c r="AD139" s="65">
        <v>1</v>
      </c>
      <c r="AE139" s="118">
        <f t="shared" si="42"/>
        <v>18</v>
      </c>
      <c r="AF139" s="119">
        <f t="shared" si="55"/>
        <v>6.0000000000003849E-2</v>
      </c>
      <c r="AG139" s="118">
        <f t="shared" si="43"/>
        <v>27</v>
      </c>
      <c r="AH139" s="119">
        <f t="shared" si="44"/>
        <v>0.17999999999999744</v>
      </c>
      <c r="AI139" s="118">
        <f t="shared" si="45"/>
        <v>2</v>
      </c>
      <c r="AJ139" s="119">
        <f t="shared" si="46"/>
        <v>4.4444444444443953E-2</v>
      </c>
      <c r="AK139" s="118">
        <f t="shared" si="47"/>
        <v>2</v>
      </c>
      <c r="AL139" s="119">
        <f t="shared" si="48"/>
        <v>6.6666666666666874E-2</v>
      </c>
      <c r="AM139" s="118">
        <f t="shared" si="49"/>
        <v>3</v>
      </c>
      <c r="AN139" s="119">
        <f t="shared" si="50"/>
        <v>0.20000000000000018</v>
      </c>
      <c r="AO139" s="118">
        <f t="shared" si="51"/>
        <v>0</v>
      </c>
      <c r="AP139" s="119">
        <f t="shared" si="52"/>
        <v>1.3877787807814457E-16</v>
      </c>
      <c r="AQ139" s="122">
        <f t="shared" si="53"/>
        <v>0</v>
      </c>
      <c r="AR139" s="131">
        <f t="shared" si="54"/>
        <v>5</v>
      </c>
      <c r="AS139" s="65"/>
      <c r="AT139" s="66">
        <v>164</v>
      </c>
      <c r="AU139" s="77">
        <v>0.5466666666666713</v>
      </c>
      <c r="AV139" s="78">
        <v>14</v>
      </c>
      <c r="AW139" s="79">
        <v>9.3333333333330867E-2</v>
      </c>
      <c r="BG139" s="106" t="s">
        <v>166</v>
      </c>
      <c r="BH139" s="111">
        <v>950367</v>
      </c>
      <c r="BI139" s="42">
        <v>465263</v>
      </c>
      <c r="BJ139" s="89">
        <v>41028</v>
      </c>
    </row>
    <row r="140" spans="1:63" x14ac:dyDescent="0.25">
      <c r="A140" s="65" t="s">
        <v>273</v>
      </c>
      <c r="B140" s="65" t="str">
        <f t="shared" si="39"/>
        <v>DIWA2</v>
      </c>
      <c r="C140" s="117">
        <f t="shared" si="40"/>
        <v>41945</v>
      </c>
      <c r="D140" s="116" t="str">
        <f t="shared" si="41"/>
        <v>CON</v>
      </c>
      <c r="E140" s="65" t="s">
        <v>26</v>
      </c>
      <c r="F140" s="124" t="s">
        <v>44</v>
      </c>
      <c r="G140" s="117">
        <v>41810</v>
      </c>
      <c r="H140" s="65">
        <v>839859</v>
      </c>
      <c r="I140" s="65">
        <v>30608</v>
      </c>
      <c r="J140" s="65">
        <v>0</v>
      </c>
      <c r="K140" s="65">
        <v>6</v>
      </c>
      <c r="L140" s="65"/>
      <c r="M140" s="65">
        <v>3</v>
      </c>
      <c r="N140" s="65">
        <v>6.4</v>
      </c>
      <c r="O140" s="65"/>
      <c r="P140" s="65"/>
      <c r="Q140" s="65">
        <v>0.83</v>
      </c>
      <c r="R140" s="65"/>
      <c r="S140" s="65">
        <v>61</v>
      </c>
      <c r="T140" s="65">
        <v>61</v>
      </c>
      <c r="U140" s="65">
        <v>8</v>
      </c>
      <c r="V140" s="65">
        <v>0</v>
      </c>
      <c r="W140" s="65">
        <v>13</v>
      </c>
      <c r="X140" s="65">
        <v>5</v>
      </c>
      <c r="Y140" s="65">
        <v>1</v>
      </c>
      <c r="Z140" s="65">
        <v>0</v>
      </c>
      <c r="AA140" s="65">
        <v>0</v>
      </c>
      <c r="AB140" s="65">
        <v>38</v>
      </c>
      <c r="AC140" s="65">
        <v>7</v>
      </c>
      <c r="AD140" s="65">
        <v>1</v>
      </c>
      <c r="AE140" s="118">
        <f t="shared" si="42"/>
        <v>61</v>
      </c>
      <c r="AF140" s="119">
        <f t="shared" si="55"/>
        <v>0.20333333333333692</v>
      </c>
      <c r="AG140" s="118">
        <f t="shared" si="43"/>
        <v>61</v>
      </c>
      <c r="AH140" s="119">
        <f t="shared" si="44"/>
        <v>0.40666666666666368</v>
      </c>
      <c r="AI140" s="118">
        <f t="shared" si="45"/>
        <v>13</v>
      </c>
      <c r="AJ140" s="119">
        <f t="shared" si="46"/>
        <v>0.28888888888888842</v>
      </c>
      <c r="AK140" s="118">
        <f t="shared" si="47"/>
        <v>5</v>
      </c>
      <c r="AL140" s="119">
        <f t="shared" si="48"/>
        <v>0.16666666666666685</v>
      </c>
      <c r="AM140" s="118">
        <f t="shared" si="49"/>
        <v>8</v>
      </c>
      <c r="AN140" s="119">
        <f t="shared" si="50"/>
        <v>0.53333333333333344</v>
      </c>
      <c r="AO140" s="118">
        <f t="shared" si="51"/>
        <v>0</v>
      </c>
      <c r="AP140" s="119">
        <f t="shared" si="52"/>
        <v>1.3877787807814457E-16</v>
      </c>
      <c r="AQ140" s="122">
        <f t="shared" si="53"/>
        <v>0</v>
      </c>
      <c r="AR140" s="131">
        <f t="shared" si="54"/>
        <v>6</v>
      </c>
      <c r="AS140" s="65"/>
      <c r="AT140" s="66">
        <v>163</v>
      </c>
      <c r="AU140" s="77">
        <v>0.543333333333338</v>
      </c>
      <c r="AV140" s="78">
        <v>13</v>
      </c>
      <c r="AW140" s="79">
        <v>8.6666666666664199E-2</v>
      </c>
      <c r="BG140" s="106" t="s">
        <v>167</v>
      </c>
      <c r="BH140" s="111">
        <v>950363</v>
      </c>
      <c r="BI140" s="42">
        <v>514600</v>
      </c>
      <c r="BJ140" s="89">
        <v>41317</v>
      </c>
    </row>
    <row r="141" spans="1:63" x14ac:dyDescent="0.25">
      <c r="A141" s="65" t="s">
        <v>273</v>
      </c>
      <c r="B141" s="65" t="str">
        <f t="shared" si="39"/>
        <v>DIWA2</v>
      </c>
      <c r="C141" s="117">
        <f t="shared" si="40"/>
        <v>41945</v>
      </c>
      <c r="D141" s="116" t="str">
        <f t="shared" si="41"/>
        <v>CON</v>
      </c>
      <c r="E141" s="65" t="s">
        <v>26</v>
      </c>
      <c r="F141" s="124" t="s">
        <v>44</v>
      </c>
      <c r="G141" s="117">
        <v>41683</v>
      </c>
      <c r="H141" s="65">
        <v>809251</v>
      </c>
      <c r="I141" s="65">
        <v>100946</v>
      </c>
      <c r="J141" s="65">
        <v>0</v>
      </c>
      <c r="K141" s="65">
        <v>10</v>
      </c>
      <c r="L141" s="65"/>
      <c r="M141" s="65">
        <v>8</v>
      </c>
      <c r="N141" s="121">
        <v>7.2</v>
      </c>
      <c r="O141" s="65">
        <v>35.6</v>
      </c>
      <c r="P141" s="65">
        <v>0.9</v>
      </c>
      <c r="Q141" s="65">
        <v>0.1</v>
      </c>
      <c r="R141" s="65" t="s">
        <v>244</v>
      </c>
      <c r="S141" s="65">
        <v>219</v>
      </c>
      <c r="T141" s="65">
        <v>163</v>
      </c>
      <c r="U141" s="65">
        <v>28</v>
      </c>
      <c r="V141" s="65">
        <v>1</v>
      </c>
      <c r="W141" s="65">
        <v>30</v>
      </c>
      <c r="X141" s="65">
        <v>14</v>
      </c>
      <c r="Y141" s="65">
        <v>1</v>
      </c>
      <c r="Z141" s="65">
        <v>2</v>
      </c>
      <c r="AA141" s="65">
        <v>0</v>
      </c>
      <c r="AB141" s="65">
        <v>43</v>
      </c>
      <c r="AC141" s="65">
        <v>19</v>
      </c>
      <c r="AD141" s="65">
        <v>3</v>
      </c>
      <c r="AE141" s="118">
        <f t="shared" si="42"/>
        <v>219</v>
      </c>
      <c r="AF141" s="119">
        <f t="shared" si="55"/>
        <v>0.73000000000000276</v>
      </c>
      <c r="AG141" s="118">
        <f t="shared" si="43"/>
        <v>163</v>
      </c>
      <c r="AH141" s="119">
        <f t="shared" si="44"/>
        <v>1</v>
      </c>
      <c r="AI141" s="118">
        <f t="shared" si="45"/>
        <v>30</v>
      </c>
      <c r="AJ141" s="119">
        <f t="shared" si="46"/>
        <v>0.66666666666666619</v>
      </c>
      <c r="AK141" s="118">
        <f t="shared" si="47"/>
        <v>14</v>
      </c>
      <c r="AL141" s="119">
        <f t="shared" si="48"/>
        <v>0.46666666666666679</v>
      </c>
      <c r="AM141" s="118">
        <f t="shared" si="49"/>
        <v>28</v>
      </c>
      <c r="AN141" s="119">
        <f t="shared" si="50"/>
        <v>1</v>
      </c>
      <c r="AO141" s="118">
        <f t="shared" si="51"/>
        <v>1</v>
      </c>
      <c r="AP141" s="119">
        <f t="shared" si="52"/>
        <v>0.10000000000000014</v>
      </c>
      <c r="AQ141" s="122">
        <f t="shared" si="53"/>
        <v>0</v>
      </c>
      <c r="AR141" s="131">
        <f t="shared" si="54"/>
        <v>7</v>
      </c>
      <c r="AS141" s="65"/>
      <c r="AT141" s="66">
        <v>162</v>
      </c>
      <c r="AU141" s="77">
        <v>0.5400000000000047</v>
      </c>
      <c r="AV141" s="78">
        <v>12</v>
      </c>
      <c r="AW141" s="79">
        <v>7.9999999999997531E-2</v>
      </c>
      <c r="BG141" s="106" t="s">
        <v>168</v>
      </c>
      <c r="BH141" s="111">
        <v>950368</v>
      </c>
      <c r="BI141" s="42">
        <v>465249</v>
      </c>
      <c r="BJ141" s="89">
        <v>41020</v>
      </c>
    </row>
    <row r="142" spans="1:63" x14ac:dyDescent="0.25">
      <c r="A142" s="65" t="s">
        <v>285</v>
      </c>
      <c r="B142" s="65" t="str">
        <f t="shared" si="39"/>
        <v>DIWA2</v>
      </c>
      <c r="C142" s="117">
        <f t="shared" si="40"/>
        <v>41945</v>
      </c>
      <c r="D142" s="116" t="str">
        <f t="shared" si="41"/>
        <v>CON</v>
      </c>
      <c r="E142" s="65" t="s">
        <v>26</v>
      </c>
      <c r="F142" s="124" t="s">
        <v>44</v>
      </c>
      <c r="G142" s="117">
        <v>41635</v>
      </c>
      <c r="H142" s="65">
        <v>799471</v>
      </c>
      <c r="I142" s="65">
        <v>91166</v>
      </c>
      <c r="J142" s="65">
        <v>0</v>
      </c>
      <c r="K142" s="65">
        <v>8</v>
      </c>
      <c r="L142" s="65"/>
      <c r="M142" s="65">
        <v>8</v>
      </c>
      <c r="N142" s="121">
        <v>7.1</v>
      </c>
      <c r="O142" s="65">
        <v>37.200000000000003</v>
      </c>
      <c r="P142" s="65">
        <v>1.1000000000000001</v>
      </c>
      <c r="Q142" s="65">
        <v>0.1</v>
      </c>
      <c r="R142" s="65" t="s">
        <v>244</v>
      </c>
      <c r="S142" s="65">
        <v>164</v>
      </c>
      <c r="T142" s="65">
        <v>131</v>
      </c>
      <c r="U142" s="65">
        <v>25</v>
      </c>
      <c r="V142" s="65">
        <v>0</v>
      </c>
      <c r="W142" s="65">
        <v>25</v>
      </c>
      <c r="X142" s="65">
        <v>13</v>
      </c>
      <c r="Y142" s="65">
        <v>0</v>
      </c>
      <c r="Z142" s="65">
        <v>1</v>
      </c>
      <c r="AA142" s="65">
        <v>0</v>
      </c>
      <c r="AB142" s="65">
        <v>43</v>
      </c>
      <c r="AC142" s="65">
        <v>17</v>
      </c>
      <c r="AD142" s="65">
        <v>2</v>
      </c>
      <c r="AE142" s="118">
        <f t="shared" si="42"/>
        <v>164</v>
      </c>
      <c r="AF142" s="119">
        <f t="shared" si="55"/>
        <v>0.5466666666666713</v>
      </c>
      <c r="AG142" s="118">
        <f t="shared" si="43"/>
        <v>131</v>
      </c>
      <c r="AH142" s="119">
        <f t="shared" si="44"/>
        <v>0.87333333333333252</v>
      </c>
      <c r="AI142" s="118">
        <f t="shared" si="45"/>
        <v>25</v>
      </c>
      <c r="AJ142" s="119">
        <f t="shared" si="46"/>
        <v>0.55559999999999998</v>
      </c>
      <c r="AK142" s="118">
        <f t="shared" si="47"/>
        <v>13</v>
      </c>
      <c r="AL142" s="119">
        <f t="shared" si="48"/>
        <v>0.43333333333333346</v>
      </c>
      <c r="AM142" s="118">
        <f t="shared" si="49"/>
        <v>25</v>
      </c>
      <c r="AN142" s="119">
        <f t="shared" si="50"/>
        <v>1</v>
      </c>
      <c r="AO142" s="118">
        <f t="shared" si="51"/>
        <v>0</v>
      </c>
      <c r="AP142" s="119">
        <f t="shared" si="52"/>
        <v>1.3877787807814457E-16</v>
      </c>
      <c r="AQ142" s="122">
        <f t="shared" si="53"/>
        <v>0</v>
      </c>
      <c r="AR142" s="131">
        <f t="shared" si="54"/>
        <v>8</v>
      </c>
      <c r="AS142" s="65"/>
      <c r="AT142" s="66">
        <v>161</v>
      </c>
      <c r="AU142" s="77">
        <v>0.5366666666666714</v>
      </c>
      <c r="AV142" s="78">
        <v>11</v>
      </c>
      <c r="AW142" s="79">
        <v>7.3333333333330863E-2</v>
      </c>
      <c r="BG142" s="106" t="s">
        <v>169</v>
      </c>
      <c r="BH142" s="111">
        <v>950365</v>
      </c>
      <c r="BI142" s="42">
        <v>461777</v>
      </c>
      <c r="BJ142" s="96">
        <v>41855</v>
      </c>
      <c r="BK142" s="2" t="s">
        <v>276</v>
      </c>
    </row>
    <row r="143" spans="1:63" x14ac:dyDescent="0.25">
      <c r="A143" s="65" t="s">
        <v>272</v>
      </c>
      <c r="B143" s="65" t="str">
        <f t="shared" si="39"/>
        <v>DIWA2</v>
      </c>
      <c r="C143" s="117">
        <f t="shared" si="40"/>
        <v>41945</v>
      </c>
      <c r="D143" s="116" t="str">
        <f t="shared" si="41"/>
        <v>CON</v>
      </c>
      <c r="E143" s="65" t="s">
        <v>26</v>
      </c>
      <c r="F143" s="124" t="s">
        <v>44</v>
      </c>
      <c r="G143" s="117">
        <v>41551</v>
      </c>
      <c r="H143" s="65">
        <v>776514</v>
      </c>
      <c r="I143" s="65">
        <v>119334</v>
      </c>
      <c r="J143" s="120">
        <v>0</v>
      </c>
      <c r="K143" s="120">
        <v>13</v>
      </c>
      <c r="L143" s="120">
        <v>0</v>
      </c>
      <c r="M143" s="120">
        <v>7</v>
      </c>
      <c r="N143" s="120">
        <v>7.1</v>
      </c>
      <c r="O143" s="120">
        <v>37.1</v>
      </c>
      <c r="P143" s="120">
        <v>0.2</v>
      </c>
      <c r="Q143" s="120">
        <v>0.1</v>
      </c>
      <c r="R143" s="65" t="s">
        <v>244</v>
      </c>
      <c r="S143" s="120">
        <v>124</v>
      </c>
      <c r="T143" s="120">
        <v>115</v>
      </c>
      <c r="U143" s="120">
        <v>11</v>
      </c>
      <c r="V143" s="120">
        <v>1</v>
      </c>
      <c r="W143" s="120">
        <v>35</v>
      </c>
      <c r="X143" s="120">
        <v>10</v>
      </c>
      <c r="Y143" s="120">
        <v>0</v>
      </c>
      <c r="Z143" s="120">
        <v>1</v>
      </c>
      <c r="AA143" s="120">
        <v>0</v>
      </c>
      <c r="AB143" s="120">
        <v>37</v>
      </c>
      <c r="AC143" s="120">
        <v>10</v>
      </c>
      <c r="AD143" s="120">
        <v>3</v>
      </c>
      <c r="AE143" s="118">
        <f t="shared" si="42"/>
        <v>124</v>
      </c>
      <c r="AF143" s="119">
        <f t="shared" si="55"/>
        <v>0.41333333333333788</v>
      </c>
      <c r="AG143" s="118">
        <f t="shared" si="43"/>
        <v>115</v>
      </c>
      <c r="AH143" s="119">
        <f t="shared" si="44"/>
        <v>0.76666666666666516</v>
      </c>
      <c r="AI143" s="118">
        <f t="shared" si="45"/>
        <v>35</v>
      </c>
      <c r="AJ143" s="119">
        <f t="shared" si="46"/>
        <v>0.77777777777777746</v>
      </c>
      <c r="AK143" s="118">
        <f t="shared" si="47"/>
        <v>10</v>
      </c>
      <c r="AL143" s="119">
        <f t="shared" si="48"/>
        <v>0.33339999999999997</v>
      </c>
      <c r="AM143" s="118">
        <f t="shared" si="49"/>
        <v>11</v>
      </c>
      <c r="AN143" s="119">
        <f t="shared" si="50"/>
        <v>0.73333333333333339</v>
      </c>
      <c r="AO143" s="118">
        <f t="shared" si="51"/>
        <v>1</v>
      </c>
      <c r="AP143" s="119">
        <f t="shared" si="52"/>
        <v>0.10000000000000014</v>
      </c>
      <c r="AQ143" s="122">
        <f t="shared" si="53"/>
        <v>0</v>
      </c>
      <c r="AR143" s="131">
        <f t="shared" si="54"/>
        <v>9</v>
      </c>
      <c r="AS143" s="65"/>
      <c r="AT143" s="66">
        <v>160</v>
      </c>
      <c r="AU143" s="77">
        <v>0.5333333333333381</v>
      </c>
      <c r="AV143" s="78">
        <v>10</v>
      </c>
      <c r="AW143" s="79">
        <v>6.6666666666664195E-2</v>
      </c>
      <c r="BG143" s="102" t="s">
        <v>170</v>
      </c>
      <c r="BH143" s="111">
        <v>950364</v>
      </c>
      <c r="BI143" s="42">
        <v>475086</v>
      </c>
      <c r="BJ143" s="89">
        <v>41090</v>
      </c>
    </row>
    <row r="144" spans="1:63" x14ac:dyDescent="0.25">
      <c r="A144" s="65" t="s">
        <v>272</v>
      </c>
      <c r="B144" s="65" t="str">
        <f t="shared" si="39"/>
        <v>DIWA2</v>
      </c>
      <c r="C144" s="117">
        <f t="shared" si="40"/>
        <v>41945</v>
      </c>
      <c r="D144" s="116" t="str">
        <f t="shared" si="41"/>
        <v>CON</v>
      </c>
      <c r="E144" s="65" t="s">
        <v>26</v>
      </c>
      <c r="F144" s="124" t="s">
        <v>44</v>
      </c>
      <c r="G144" s="117">
        <v>41458</v>
      </c>
      <c r="H144" s="65">
        <v>758746</v>
      </c>
      <c r="I144" s="65">
        <v>101765</v>
      </c>
      <c r="J144" s="120">
        <v>0</v>
      </c>
      <c r="K144" s="120">
        <v>6</v>
      </c>
      <c r="L144" s="120">
        <v>-1</v>
      </c>
      <c r="M144" s="120">
        <v>5</v>
      </c>
      <c r="N144" s="120">
        <v>7.2</v>
      </c>
      <c r="O144" s="120">
        <v>37.4</v>
      </c>
      <c r="P144" s="120">
        <v>0.3</v>
      </c>
      <c r="Q144" s="120">
        <v>0</v>
      </c>
      <c r="R144" s="65" t="s">
        <v>244</v>
      </c>
      <c r="S144" s="120">
        <v>160</v>
      </c>
      <c r="T144" s="120">
        <v>127</v>
      </c>
      <c r="U144" s="120">
        <v>5</v>
      </c>
      <c r="V144" s="120">
        <v>0</v>
      </c>
      <c r="W144" s="120">
        <v>33</v>
      </c>
      <c r="X144" s="120">
        <v>7</v>
      </c>
      <c r="Y144" s="120">
        <v>0</v>
      </c>
      <c r="Z144" s="120">
        <v>1</v>
      </c>
      <c r="AA144" s="120">
        <v>-1</v>
      </c>
      <c r="AB144" s="120">
        <v>44</v>
      </c>
      <c r="AC144" s="120">
        <v>8</v>
      </c>
      <c r="AD144" s="120">
        <v>2</v>
      </c>
      <c r="AE144" s="118">
        <f t="shared" si="42"/>
        <v>160</v>
      </c>
      <c r="AF144" s="119">
        <f>IF(AE144&gt;=300,1,VLOOKUP(AE144,$AT$3:$AU$304,2,0))</f>
        <v>0.5333333333333381</v>
      </c>
      <c r="AG144" s="118">
        <f t="shared" si="43"/>
        <v>127</v>
      </c>
      <c r="AH144" s="119">
        <f t="shared" si="44"/>
        <v>0.84666666666666568</v>
      </c>
      <c r="AI144" s="118">
        <f t="shared" si="45"/>
        <v>33</v>
      </c>
      <c r="AJ144" s="119">
        <f t="shared" si="46"/>
        <v>0.73333333333333295</v>
      </c>
      <c r="AK144" s="118">
        <f t="shared" si="47"/>
        <v>7</v>
      </c>
      <c r="AL144" s="119">
        <f t="shared" si="48"/>
        <v>0.2333333333333335</v>
      </c>
      <c r="AM144" s="118">
        <f t="shared" si="49"/>
        <v>5</v>
      </c>
      <c r="AN144" s="119">
        <f t="shared" si="50"/>
        <v>0.33333333333333348</v>
      </c>
      <c r="AO144" s="118">
        <f t="shared" si="51"/>
        <v>0</v>
      </c>
      <c r="AP144" s="119">
        <f t="shared" si="52"/>
        <v>1.3877787807814457E-16</v>
      </c>
      <c r="AQ144" s="122">
        <f t="shared" si="53"/>
        <v>0</v>
      </c>
      <c r="AR144" s="131">
        <f t="shared" si="54"/>
        <v>10</v>
      </c>
      <c r="AS144" s="65"/>
      <c r="AT144" s="66">
        <v>159</v>
      </c>
      <c r="AU144" s="77">
        <v>0.5300000000000048</v>
      </c>
      <c r="AV144" s="78">
        <v>9</v>
      </c>
      <c r="AW144" s="79">
        <v>5.9999999999997528E-2</v>
      </c>
      <c r="BG144" s="102" t="s">
        <v>171</v>
      </c>
      <c r="BH144" s="111">
        <v>950359</v>
      </c>
      <c r="BI144" s="42">
        <v>471407</v>
      </c>
      <c r="BJ144" s="89">
        <v>41073</v>
      </c>
    </row>
    <row r="145" spans="1:63" x14ac:dyDescent="0.25">
      <c r="A145" s="65" t="s">
        <v>273</v>
      </c>
      <c r="B145" s="65" t="str">
        <f t="shared" si="39"/>
        <v>DIWA2</v>
      </c>
      <c r="C145" s="117">
        <f t="shared" si="40"/>
        <v>41945</v>
      </c>
      <c r="D145" s="116" t="str">
        <f t="shared" si="41"/>
        <v>CON</v>
      </c>
      <c r="E145" s="65" t="s">
        <v>26</v>
      </c>
      <c r="F145" s="124" t="s">
        <v>44</v>
      </c>
      <c r="G145" s="117">
        <v>41310</v>
      </c>
      <c r="H145" s="65">
        <v>730131</v>
      </c>
      <c r="I145" s="65">
        <v>72951</v>
      </c>
      <c r="J145" s="120">
        <v>0</v>
      </c>
      <c r="K145" s="120">
        <v>8.6999999999999993</v>
      </c>
      <c r="L145" s="120">
        <v>0</v>
      </c>
      <c r="M145" s="120">
        <v>10.8</v>
      </c>
      <c r="N145" s="120">
        <v>7</v>
      </c>
      <c r="O145" s="120">
        <v>36.6</v>
      </c>
      <c r="P145" s="120"/>
      <c r="Q145" s="120">
        <v>-1</v>
      </c>
      <c r="R145" s="65" t="s">
        <v>29</v>
      </c>
      <c r="S145" s="120">
        <v>321</v>
      </c>
      <c r="T145" s="120">
        <v>206.4</v>
      </c>
      <c r="U145" s="120">
        <v>26.7</v>
      </c>
      <c r="V145" s="120">
        <v>7.7</v>
      </c>
      <c r="W145" s="120">
        <v>39.799999999999997</v>
      </c>
      <c r="X145" s="120">
        <v>52.2</v>
      </c>
      <c r="Y145" s="120">
        <v>0</v>
      </c>
      <c r="Z145" s="120">
        <v>0</v>
      </c>
      <c r="AA145" s="120">
        <v>0</v>
      </c>
      <c r="AB145" s="120">
        <v>96.7</v>
      </c>
      <c r="AC145" s="120">
        <v>29.8</v>
      </c>
      <c r="AD145" s="120">
        <v>2.6</v>
      </c>
      <c r="AE145" s="118">
        <f t="shared" si="42"/>
        <v>321</v>
      </c>
      <c r="AF145" s="119">
        <f t="shared" ref="AF145:AF152" si="56">IF(AE145&gt;500,1.5,IF(AE145&gt;300,1.3,VLOOKUP(AE145,$AT$3:$AU$304,2,0)))</f>
        <v>1.3</v>
      </c>
      <c r="AG145" s="118">
        <f t="shared" si="43"/>
        <v>206</v>
      </c>
      <c r="AH145" s="119">
        <f t="shared" si="44"/>
        <v>1</v>
      </c>
      <c r="AI145" s="118">
        <f t="shared" si="45"/>
        <v>40</v>
      </c>
      <c r="AJ145" s="119">
        <f t="shared" si="46"/>
        <v>0.88888888888888873</v>
      </c>
      <c r="AK145" s="118">
        <f t="shared" si="47"/>
        <v>52</v>
      </c>
      <c r="AL145" s="119">
        <f t="shared" si="48"/>
        <v>1</v>
      </c>
      <c r="AM145" s="118">
        <f t="shared" si="49"/>
        <v>27</v>
      </c>
      <c r="AN145" s="119">
        <f t="shared" si="50"/>
        <v>1</v>
      </c>
      <c r="AO145" s="118">
        <f t="shared" si="51"/>
        <v>8</v>
      </c>
      <c r="AP145" s="119">
        <f t="shared" si="52"/>
        <v>0.8</v>
      </c>
      <c r="AQ145" s="122">
        <f t="shared" si="53"/>
        <v>0</v>
      </c>
      <c r="AR145" s="131">
        <f t="shared" si="54"/>
        <v>11</v>
      </c>
      <c r="AS145" s="65"/>
      <c r="AT145" s="66">
        <v>158</v>
      </c>
      <c r="AU145" s="77">
        <v>0.5266666666666715</v>
      </c>
      <c r="AV145" s="78">
        <v>8</v>
      </c>
      <c r="AW145" s="79">
        <v>5.333333333333086E-2</v>
      </c>
      <c r="BG145" s="106" t="s">
        <v>172</v>
      </c>
      <c r="BH145" s="111">
        <v>950357</v>
      </c>
      <c r="BI145" s="42">
        <v>528876</v>
      </c>
      <c r="BJ145" s="89">
        <v>41335</v>
      </c>
    </row>
    <row r="146" spans="1:63" x14ac:dyDescent="0.25">
      <c r="A146" s="65" t="s">
        <v>272</v>
      </c>
      <c r="B146" s="65" t="str">
        <f t="shared" si="39"/>
        <v>DIWA2</v>
      </c>
      <c r="C146" s="117">
        <f t="shared" si="40"/>
        <v>41907</v>
      </c>
      <c r="D146" s="116" t="str">
        <f t="shared" si="41"/>
        <v>SIN</v>
      </c>
      <c r="E146" s="65" t="s">
        <v>26</v>
      </c>
      <c r="F146" s="124" t="s">
        <v>45</v>
      </c>
      <c r="G146" s="117">
        <v>42325</v>
      </c>
      <c r="H146" s="65">
        <v>938398</v>
      </c>
      <c r="I146" s="65">
        <v>76959</v>
      </c>
      <c r="J146" s="65">
        <v>0</v>
      </c>
      <c r="K146" s="65">
        <v>4</v>
      </c>
      <c r="L146" s="65"/>
      <c r="M146" s="65">
        <v>3</v>
      </c>
      <c r="N146" s="65">
        <v>5.9</v>
      </c>
      <c r="O146" s="65"/>
      <c r="P146" s="65"/>
      <c r="Q146" s="65">
        <v>0.41</v>
      </c>
      <c r="R146" s="65"/>
      <c r="S146" s="65">
        <v>103</v>
      </c>
      <c r="T146" s="65">
        <v>117</v>
      </c>
      <c r="U146" s="65">
        <v>6</v>
      </c>
      <c r="V146" s="65">
        <v>0</v>
      </c>
      <c r="W146" s="65">
        <v>9</v>
      </c>
      <c r="X146" s="65">
        <v>11</v>
      </c>
      <c r="Y146" s="65">
        <v>0</v>
      </c>
      <c r="Z146" s="65">
        <v>1</v>
      </c>
      <c r="AA146" s="65">
        <v>0</v>
      </c>
      <c r="AB146" s="65">
        <v>42</v>
      </c>
      <c r="AC146" s="65">
        <v>14</v>
      </c>
      <c r="AD146" s="65">
        <v>1</v>
      </c>
      <c r="AE146" s="118">
        <f t="shared" si="42"/>
        <v>103</v>
      </c>
      <c r="AF146" s="119">
        <f t="shared" si="56"/>
        <v>0.34333333333333743</v>
      </c>
      <c r="AG146" s="118">
        <f t="shared" si="43"/>
        <v>117</v>
      </c>
      <c r="AH146" s="119">
        <f t="shared" si="44"/>
        <v>0.77999999999999858</v>
      </c>
      <c r="AI146" s="118">
        <f t="shared" si="45"/>
        <v>9</v>
      </c>
      <c r="AJ146" s="119">
        <f t="shared" si="46"/>
        <v>0.19999999999999954</v>
      </c>
      <c r="AK146" s="118">
        <f t="shared" si="47"/>
        <v>11</v>
      </c>
      <c r="AL146" s="119">
        <f t="shared" si="48"/>
        <v>0.36666666666666681</v>
      </c>
      <c r="AM146" s="118">
        <f t="shared" si="49"/>
        <v>6</v>
      </c>
      <c r="AN146" s="119">
        <f t="shared" si="50"/>
        <v>0.40000000000000013</v>
      </c>
      <c r="AO146" s="118">
        <f t="shared" si="51"/>
        <v>0</v>
      </c>
      <c r="AP146" s="119">
        <f t="shared" si="52"/>
        <v>1.3877787807814457E-16</v>
      </c>
      <c r="AQ146" s="122">
        <f t="shared" si="53"/>
        <v>1</v>
      </c>
      <c r="AR146" s="131">
        <f t="shared" si="54"/>
        <v>1</v>
      </c>
      <c r="AS146" s="65"/>
      <c r="AT146" s="66">
        <v>157</v>
      </c>
      <c r="AU146" s="77">
        <v>0.5233333333333382</v>
      </c>
      <c r="AV146" s="78">
        <v>7</v>
      </c>
      <c r="AW146" s="79">
        <v>4.6666666666664192E-2</v>
      </c>
      <c r="BG146" s="100" t="s">
        <v>173</v>
      </c>
      <c r="BH146" s="111">
        <v>950360</v>
      </c>
      <c r="BI146" s="43">
        <v>445242</v>
      </c>
      <c r="BJ146" s="89">
        <v>40853</v>
      </c>
    </row>
    <row r="147" spans="1:63" x14ac:dyDescent="0.25">
      <c r="A147" s="65" t="s">
        <v>272</v>
      </c>
      <c r="B147" s="65" t="str">
        <f t="shared" si="39"/>
        <v>DIWA2</v>
      </c>
      <c r="C147" s="117">
        <f t="shared" si="40"/>
        <v>41907</v>
      </c>
      <c r="D147" s="116" t="str">
        <f t="shared" si="41"/>
        <v>SIN</v>
      </c>
      <c r="E147" s="65" t="s">
        <v>26</v>
      </c>
      <c r="F147" s="124" t="s">
        <v>45</v>
      </c>
      <c r="G147" s="117">
        <v>42165</v>
      </c>
      <c r="H147" s="65">
        <v>910694</v>
      </c>
      <c r="I147" s="65">
        <v>49255</v>
      </c>
      <c r="J147" s="65">
        <v>0</v>
      </c>
      <c r="K147" s="65">
        <v>3</v>
      </c>
      <c r="L147" s="65"/>
      <c r="M147" s="65">
        <v>3</v>
      </c>
      <c r="N147" s="65">
        <v>6.1</v>
      </c>
      <c r="O147" s="65"/>
      <c r="P147" s="65"/>
      <c r="Q147" s="65">
        <v>0.27</v>
      </c>
      <c r="R147" s="65"/>
      <c r="S147" s="65">
        <v>29</v>
      </c>
      <c r="T147" s="65">
        <v>52</v>
      </c>
      <c r="U147" s="65">
        <v>2</v>
      </c>
      <c r="V147" s="65">
        <v>0</v>
      </c>
      <c r="W147" s="65">
        <v>5</v>
      </c>
      <c r="X147" s="65">
        <v>3</v>
      </c>
      <c r="Y147" s="65">
        <v>0</v>
      </c>
      <c r="Z147" s="65">
        <v>0</v>
      </c>
      <c r="AA147" s="65">
        <v>0</v>
      </c>
      <c r="AB147" s="65">
        <v>49</v>
      </c>
      <c r="AC147" s="65">
        <v>8</v>
      </c>
      <c r="AD147" s="65">
        <v>1</v>
      </c>
      <c r="AE147" s="118">
        <f t="shared" si="42"/>
        <v>29</v>
      </c>
      <c r="AF147" s="119">
        <f t="shared" si="56"/>
        <v>9.6666666666670453E-2</v>
      </c>
      <c r="AG147" s="118">
        <f t="shared" si="43"/>
        <v>52</v>
      </c>
      <c r="AH147" s="119">
        <f t="shared" si="44"/>
        <v>0.34666666666666379</v>
      </c>
      <c r="AI147" s="118">
        <f t="shared" si="45"/>
        <v>5</v>
      </c>
      <c r="AJ147" s="119">
        <f t="shared" si="46"/>
        <v>0.11111111111111063</v>
      </c>
      <c r="AK147" s="118">
        <f t="shared" si="47"/>
        <v>3</v>
      </c>
      <c r="AL147" s="119">
        <f t="shared" si="48"/>
        <v>0.1000000000000002</v>
      </c>
      <c r="AM147" s="118">
        <f t="shared" si="49"/>
        <v>2</v>
      </c>
      <c r="AN147" s="119">
        <f t="shared" si="50"/>
        <v>0.13333333333333353</v>
      </c>
      <c r="AO147" s="118">
        <f t="shared" si="51"/>
        <v>0</v>
      </c>
      <c r="AP147" s="119">
        <f t="shared" si="52"/>
        <v>1.3877787807814457E-16</v>
      </c>
      <c r="AQ147" s="122">
        <f t="shared" si="53"/>
        <v>0</v>
      </c>
      <c r="AR147" s="131">
        <f t="shared" si="54"/>
        <v>2</v>
      </c>
      <c r="AS147" s="65"/>
      <c r="AT147" s="66">
        <v>156</v>
      </c>
      <c r="AU147" s="77">
        <v>0.5200000000000049</v>
      </c>
      <c r="AV147" s="78">
        <v>6</v>
      </c>
      <c r="AW147" s="79">
        <v>3.9999999999997524E-2</v>
      </c>
      <c r="BG147" s="106" t="s">
        <v>174</v>
      </c>
      <c r="BH147" s="111">
        <v>950358</v>
      </c>
      <c r="BI147" s="42"/>
      <c r="BJ147" s="96">
        <v>42002</v>
      </c>
      <c r="BK147" s="2" t="s">
        <v>276</v>
      </c>
    </row>
    <row r="148" spans="1:63" x14ac:dyDescent="0.25">
      <c r="A148" s="65" t="s">
        <v>273</v>
      </c>
      <c r="B148" s="65" t="str">
        <f t="shared" si="39"/>
        <v>DIWA2</v>
      </c>
      <c r="C148" s="117">
        <f t="shared" si="40"/>
        <v>41907</v>
      </c>
      <c r="D148" s="116" t="str">
        <f t="shared" si="41"/>
        <v>SIN</v>
      </c>
      <c r="E148" s="65" t="s">
        <v>26</v>
      </c>
      <c r="F148" s="124" t="s">
        <v>45</v>
      </c>
      <c r="G148" s="117">
        <v>42055</v>
      </c>
      <c r="H148" s="65">
        <v>891230</v>
      </c>
      <c r="I148" s="65">
        <v>72215</v>
      </c>
      <c r="J148" s="65">
        <v>0</v>
      </c>
      <c r="K148" s="65">
        <v>13</v>
      </c>
      <c r="L148" s="65"/>
      <c r="M148" s="65">
        <v>3</v>
      </c>
      <c r="N148" s="65">
        <v>5.8380000000000001</v>
      </c>
      <c r="O148" s="65">
        <v>27.75</v>
      </c>
      <c r="P148" s="65">
        <v>0.94</v>
      </c>
      <c r="Q148" s="65">
        <v>0.22</v>
      </c>
      <c r="R148" s="65"/>
      <c r="S148" s="65">
        <v>71</v>
      </c>
      <c r="T148" s="65">
        <v>78</v>
      </c>
      <c r="U148" s="65">
        <v>8</v>
      </c>
      <c r="V148" s="65">
        <v>0</v>
      </c>
      <c r="W148" s="65">
        <v>49</v>
      </c>
      <c r="X148" s="65">
        <v>5</v>
      </c>
      <c r="Y148" s="65">
        <v>0</v>
      </c>
      <c r="Z148" s="65"/>
      <c r="AA148" s="65">
        <v>0</v>
      </c>
      <c r="AB148" s="65">
        <v>38</v>
      </c>
      <c r="AC148" s="65">
        <v>8</v>
      </c>
      <c r="AD148" s="65">
        <v>1</v>
      </c>
      <c r="AE148" s="118">
        <f t="shared" si="42"/>
        <v>71</v>
      </c>
      <c r="AF148" s="119">
        <f t="shared" si="56"/>
        <v>0.23666666666667019</v>
      </c>
      <c r="AG148" s="118">
        <f t="shared" si="43"/>
        <v>78</v>
      </c>
      <c r="AH148" s="119">
        <f t="shared" si="44"/>
        <v>0.51999999999999691</v>
      </c>
      <c r="AI148" s="118">
        <f t="shared" si="45"/>
        <v>49</v>
      </c>
      <c r="AJ148" s="119">
        <f t="shared" si="46"/>
        <v>1</v>
      </c>
      <c r="AK148" s="118">
        <f t="shared" si="47"/>
        <v>5</v>
      </c>
      <c r="AL148" s="119">
        <f t="shared" si="48"/>
        <v>0.16666666666666685</v>
      </c>
      <c r="AM148" s="118">
        <f t="shared" si="49"/>
        <v>8</v>
      </c>
      <c r="AN148" s="119">
        <f t="shared" si="50"/>
        <v>0.53333333333333344</v>
      </c>
      <c r="AO148" s="118">
        <f t="shared" si="51"/>
        <v>0</v>
      </c>
      <c r="AP148" s="119">
        <f t="shared" si="52"/>
        <v>1.3877787807814457E-16</v>
      </c>
      <c r="AQ148" s="122">
        <f t="shared" si="53"/>
        <v>0</v>
      </c>
      <c r="AR148" s="131">
        <f t="shared" si="54"/>
        <v>3</v>
      </c>
      <c r="AS148" s="65"/>
      <c r="AT148" s="66">
        <v>155</v>
      </c>
      <c r="AU148" s="77">
        <v>0.5166666666666716</v>
      </c>
      <c r="AV148" s="78">
        <v>5</v>
      </c>
      <c r="AW148" s="79">
        <v>3.3333333333330856E-2</v>
      </c>
      <c r="BG148" s="100" t="s">
        <v>175</v>
      </c>
      <c r="BH148" s="111">
        <v>950353</v>
      </c>
      <c r="BI148" s="42">
        <v>460018</v>
      </c>
      <c r="BJ148" s="89">
        <v>40860</v>
      </c>
    </row>
    <row r="149" spans="1:63" x14ac:dyDescent="0.25">
      <c r="A149" s="65" t="s">
        <v>273</v>
      </c>
      <c r="B149" s="65" t="str">
        <f t="shared" si="39"/>
        <v>DIWA2</v>
      </c>
      <c r="C149" s="117">
        <f t="shared" si="40"/>
        <v>41907</v>
      </c>
      <c r="D149" s="116" t="str">
        <f t="shared" si="41"/>
        <v>SIN</v>
      </c>
      <c r="E149" s="65" t="s">
        <v>26</v>
      </c>
      <c r="F149" s="124" t="s">
        <v>45</v>
      </c>
      <c r="G149" s="117">
        <v>41976</v>
      </c>
      <c r="H149" s="65">
        <v>873139</v>
      </c>
      <c r="I149" s="65">
        <v>54124</v>
      </c>
      <c r="J149" s="65">
        <v>0</v>
      </c>
      <c r="K149" s="65">
        <v>10</v>
      </c>
      <c r="L149" s="65"/>
      <c r="M149" s="65">
        <v>2</v>
      </c>
      <c r="N149" s="65">
        <v>6</v>
      </c>
      <c r="O149" s="65"/>
      <c r="P149" s="65"/>
      <c r="Q149" s="65">
        <v>0.21</v>
      </c>
      <c r="R149" s="65"/>
      <c r="S149" s="65">
        <v>57</v>
      </c>
      <c r="T149" s="65">
        <v>61</v>
      </c>
      <c r="U149" s="65">
        <v>8</v>
      </c>
      <c r="V149" s="65">
        <v>0</v>
      </c>
      <c r="W149" s="65">
        <v>33</v>
      </c>
      <c r="X149" s="65">
        <v>5</v>
      </c>
      <c r="Y149" s="65">
        <v>1</v>
      </c>
      <c r="Z149" s="65">
        <v>1</v>
      </c>
      <c r="AA149" s="65">
        <v>1</v>
      </c>
      <c r="AB149" s="65">
        <v>32</v>
      </c>
      <c r="AC149" s="65">
        <v>8</v>
      </c>
      <c r="AD149" s="65">
        <v>1</v>
      </c>
      <c r="AE149" s="118">
        <f t="shared" si="42"/>
        <v>57</v>
      </c>
      <c r="AF149" s="119">
        <f t="shared" si="56"/>
        <v>0.19000000000000361</v>
      </c>
      <c r="AG149" s="118">
        <f t="shared" si="43"/>
        <v>61</v>
      </c>
      <c r="AH149" s="119">
        <f t="shared" si="44"/>
        <v>0.40666666666666368</v>
      </c>
      <c r="AI149" s="118">
        <f t="shared" si="45"/>
        <v>33</v>
      </c>
      <c r="AJ149" s="119">
        <f t="shared" si="46"/>
        <v>0.73333333333333295</v>
      </c>
      <c r="AK149" s="118">
        <f t="shared" si="47"/>
        <v>5</v>
      </c>
      <c r="AL149" s="119">
        <f t="shared" si="48"/>
        <v>0.16666666666666685</v>
      </c>
      <c r="AM149" s="118">
        <f t="shared" si="49"/>
        <v>8</v>
      </c>
      <c r="AN149" s="119">
        <f t="shared" si="50"/>
        <v>0.53333333333333344</v>
      </c>
      <c r="AO149" s="118">
        <f t="shared" si="51"/>
        <v>0</v>
      </c>
      <c r="AP149" s="119">
        <f t="shared" si="52"/>
        <v>1.3877787807814457E-16</v>
      </c>
      <c r="AQ149" s="122">
        <f t="shared" si="53"/>
        <v>0</v>
      </c>
      <c r="AR149" s="131">
        <f t="shared" si="54"/>
        <v>4</v>
      </c>
      <c r="AS149" s="65"/>
      <c r="AT149" s="66">
        <v>154</v>
      </c>
      <c r="AU149" s="77">
        <v>0.5133333333333383</v>
      </c>
      <c r="AV149" s="78">
        <v>4</v>
      </c>
      <c r="AW149" s="79">
        <v>2.6666666666664188E-2</v>
      </c>
      <c r="BG149" s="106" t="s">
        <v>176</v>
      </c>
      <c r="BH149" s="111">
        <v>950361</v>
      </c>
      <c r="BI149" s="42"/>
      <c r="BJ149" s="89">
        <v>41034</v>
      </c>
    </row>
    <row r="150" spans="1:63" x14ac:dyDescent="0.25">
      <c r="A150" s="65" t="s">
        <v>273</v>
      </c>
      <c r="B150" s="65" t="str">
        <f t="shared" si="39"/>
        <v>DIWA2</v>
      </c>
      <c r="C150" s="117">
        <f t="shared" si="40"/>
        <v>41907</v>
      </c>
      <c r="D150" s="116" t="str">
        <f t="shared" si="41"/>
        <v>CON</v>
      </c>
      <c r="E150" s="65" t="s">
        <v>26</v>
      </c>
      <c r="F150" s="124" t="s">
        <v>45</v>
      </c>
      <c r="G150" s="117">
        <v>41681</v>
      </c>
      <c r="H150" s="65">
        <v>802973</v>
      </c>
      <c r="I150" s="65">
        <v>31070</v>
      </c>
      <c r="J150" s="65">
        <v>0</v>
      </c>
      <c r="K150" s="65">
        <v>7</v>
      </c>
      <c r="L150" s="65"/>
      <c r="M150" s="65">
        <v>2</v>
      </c>
      <c r="N150" s="121">
        <v>7.2</v>
      </c>
      <c r="O150" s="65">
        <v>36.9</v>
      </c>
      <c r="P150" s="65">
        <v>0.3</v>
      </c>
      <c r="Q150" s="65">
        <v>0.1</v>
      </c>
      <c r="R150" s="65" t="s">
        <v>244</v>
      </c>
      <c r="S150" s="65">
        <v>35</v>
      </c>
      <c r="T150" s="65">
        <v>156</v>
      </c>
      <c r="U150" s="65">
        <v>7</v>
      </c>
      <c r="V150" s="65">
        <v>1</v>
      </c>
      <c r="W150" s="65">
        <v>14</v>
      </c>
      <c r="X150" s="65">
        <v>3</v>
      </c>
      <c r="Y150" s="65">
        <v>0</v>
      </c>
      <c r="Z150" s="65">
        <v>1</v>
      </c>
      <c r="AA150" s="65">
        <v>0</v>
      </c>
      <c r="AB150" s="65">
        <v>29</v>
      </c>
      <c r="AC150" s="65">
        <v>6</v>
      </c>
      <c r="AD150" s="65">
        <v>1</v>
      </c>
      <c r="AE150" s="118">
        <f t="shared" si="42"/>
        <v>35</v>
      </c>
      <c r="AF150" s="119">
        <f t="shared" si="56"/>
        <v>0.11666666666667042</v>
      </c>
      <c r="AG150" s="118">
        <f t="shared" si="43"/>
        <v>156</v>
      </c>
      <c r="AH150" s="119">
        <f t="shared" si="44"/>
        <v>1</v>
      </c>
      <c r="AI150" s="118">
        <f t="shared" si="45"/>
        <v>14</v>
      </c>
      <c r="AJ150" s="119">
        <f t="shared" si="46"/>
        <v>0.31111111111111062</v>
      </c>
      <c r="AK150" s="118">
        <f t="shared" si="47"/>
        <v>3</v>
      </c>
      <c r="AL150" s="119">
        <f t="shared" si="48"/>
        <v>0.1000000000000002</v>
      </c>
      <c r="AM150" s="118">
        <f t="shared" si="49"/>
        <v>7</v>
      </c>
      <c r="AN150" s="119">
        <f t="shared" si="50"/>
        <v>0.46666666666666679</v>
      </c>
      <c r="AO150" s="118">
        <f t="shared" si="51"/>
        <v>1</v>
      </c>
      <c r="AP150" s="119">
        <f t="shared" si="52"/>
        <v>0.10000000000000014</v>
      </c>
      <c r="AQ150" s="122">
        <f t="shared" si="53"/>
        <v>0</v>
      </c>
      <c r="AR150" s="131">
        <f t="shared" si="54"/>
        <v>5</v>
      </c>
      <c r="AS150" s="65"/>
      <c r="AT150" s="66">
        <v>153</v>
      </c>
      <c r="AU150" s="77">
        <v>0.510000000000005</v>
      </c>
      <c r="AV150" s="78">
        <v>3</v>
      </c>
      <c r="AW150" s="79">
        <v>1.999999999999752E-2</v>
      </c>
      <c r="BG150" s="106" t="s">
        <v>177</v>
      </c>
      <c r="BH150" s="111">
        <v>950369</v>
      </c>
      <c r="BI150" s="42">
        <v>521721</v>
      </c>
      <c r="BJ150" s="89">
        <v>41279</v>
      </c>
    </row>
    <row r="151" spans="1:63" x14ac:dyDescent="0.25">
      <c r="A151" s="65" t="s">
        <v>273</v>
      </c>
      <c r="B151" s="65" t="str">
        <f t="shared" si="39"/>
        <v>DIWA2</v>
      </c>
      <c r="C151" s="117">
        <f t="shared" si="40"/>
        <v>41907</v>
      </c>
      <c r="D151" s="116" t="str">
        <f t="shared" si="41"/>
        <v>CON</v>
      </c>
      <c r="E151" s="65" t="s">
        <v>26</v>
      </c>
      <c r="F151" s="124" t="s">
        <v>45</v>
      </c>
      <c r="G151" s="117">
        <v>41537</v>
      </c>
      <c r="H151" s="65">
        <v>771903</v>
      </c>
      <c r="I151" s="65">
        <v>119073</v>
      </c>
      <c r="J151" s="120">
        <v>0</v>
      </c>
      <c r="K151" s="120">
        <v>7</v>
      </c>
      <c r="L151" s="120">
        <v>0</v>
      </c>
      <c r="M151" s="120">
        <v>5</v>
      </c>
      <c r="N151" s="120">
        <v>7.1</v>
      </c>
      <c r="O151" s="120">
        <v>37.200000000000003</v>
      </c>
      <c r="P151" s="120">
        <v>1</v>
      </c>
      <c r="Q151" s="120">
        <v>0.1</v>
      </c>
      <c r="R151" s="65" t="s">
        <v>244</v>
      </c>
      <c r="S151" s="120">
        <v>80</v>
      </c>
      <c r="T151" s="120">
        <v>152</v>
      </c>
      <c r="U151" s="120">
        <v>20</v>
      </c>
      <c r="V151" s="120">
        <v>1</v>
      </c>
      <c r="W151" s="120">
        <v>20</v>
      </c>
      <c r="X151" s="120">
        <v>8</v>
      </c>
      <c r="Y151" s="120">
        <v>0</v>
      </c>
      <c r="Z151" s="120">
        <v>1</v>
      </c>
      <c r="AA151" s="120">
        <v>0</v>
      </c>
      <c r="AB151" s="120">
        <v>32</v>
      </c>
      <c r="AC151" s="120">
        <v>12</v>
      </c>
      <c r="AD151" s="120">
        <v>2</v>
      </c>
      <c r="AE151" s="118">
        <f t="shared" si="42"/>
        <v>80</v>
      </c>
      <c r="AF151" s="119">
        <f t="shared" si="56"/>
        <v>0.26666666666667027</v>
      </c>
      <c r="AG151" s="118">
        <f t="shared" si="43"/>
        <v>152</v>
      </c>
      <c r="AH151" s="119">
        <f t="shared" si="44"/>
        <v>1</v>
      </c>
      <c r="AI151" s="118">
        <f t="shared" si="45"/>
        <v>20</v>
      </c>
      <c r="AJ151" s="119">
        <f t="shared" si="46"/>
        <v>0.44444444444444381</v>
      </c>
      <c r="AK151" s="118">
        <f t="shared" si="47"/>
        <v>8</v>
      </c>
      <c r="AL151" s="119">
        <f t="shared" si="48"/>
        <v>0.26666666666666683</v>
      </c>
      <c r="AM151" s="118">
        <f t="shared" si="49"/>
        <v>20</v>
      </c>
      <c r="AN151" s="119">
        <f t="shared" si="50"/>
        <v>1</v>
      </c>
      <c r="AO151" s="118">
        <f t="shared" si="51"/>
        <v>1</v>
      </c>
      <c r="AP151" s="119">
        <f t="shared" si="52"/>
        <v>0.10000000000000014</v>
      </c>
      <c r="AQ151" s="122">
        <f t="shared" si="53"/>
        <v>0</v>
      </c>
      <c r="AR151" s="131">
        <f t="shared" si="54"/>
        <v>6</v>
      </c>
      <c r="AS151" s="65"/>
      <c r="AT151" s="66">
        <v>152</v>
      </c>
      <c r="AU151" s="77">
        <v>0.50666666666667171</v>
      </c>
      <c r="AV151" s="78">
        <v>2</v>
      </c>
      <c r="AW151" s="79">
        <v>1.3333333333330852E-2</v>
      </c>
      <c r="BG151" s="106" t="s">
        <v>178</v>
      </c>
      <c r="BH151" s="111">
        <v>950354</v>
      </c>
      <c r="BI151" s="42">
        <v>448151</v>
      </c>
      <c r="BJ151" s="89">
        <v>40972</v>
      </c>
    </row>
    <row r="152" spans="1:63" x14ac:dyDescent="0.25">
      <c r="A152" s="65" t="s">
        <v>272</v>
      </c>
      <c r="B152" s="65" t="str">
        <f t="shared" si="39"/>
        <v>DIWA2</v>
      </c>
      <c r="C152" s="117">
        <f t="shared" si="40"/>
        <v>41907</v>
      </c>
      <c r="D152" s="116" t="str">
        <f t="shared" si="41"/>
        <v>CON</v>
      </c>
      <c r="E152" s="65" t="s">
        <v>26</v>
      </c>
      <c r="F152" s="124" t="s">
        <v>45</v>
      </c>
      <c r="G152" s="117">
        <v>41477</v>
      </c>
      <c r="H152" s="65">
        <v>767265</v>
      </c>
      <c r="I152" s="65">
        <v>58960</v>
      </c>
      <c r="J152" s="120">
        <v>0</v>
      </c>
      <c r="K152" s="120">
        <v>5</v>
      </c>
      <c r="L152" s="120">
        <v>-1</v>
      </c>
      <c r="M152" s="120">
        <v>3</v>
      </c>
      <c r="N152" s="120">
        <v>7.4</v>
      </c>
      <c r="O152" s="120">
        <v>37.5</v>
      </c>
      <c r="P152" s="120">
        <v>0.5</v>
      </c>
      <c r="Q152" s="120">
        <v>0.1</v>
      </c>
      <c r="R152" s="65" t="s">
        <v>244</v>
      </c>
      <c r="S152" s="120">
        <v>107</v>
      </c>
      <c r="T152" s="120">
        <v>104</v>
      </c>
      <c r="U152" s="120">
        <v>4</v>
      </c>
      <c r="V152" s="120">
        <v>1</v>
      </c>
      <c r="W152" s="120">
        <v>15</v>
      </c>
      <c r="X152" s="120">
        <v>12</v>
      </c>
      <c r="Y152" s="120">
        <v>1</v>
      </c>
      <c r="Z152" s="120">
        <v>1</v>
      </c>
      <c r="AA152" s="120">
        <v>-1</v>
      </c>
      <c r="AB152" s="120">
        <v>34</v>
      </c>
      <c r="AC152" s="120">
        <v>8</v>
      </c>
      <c r="AD152" s="120">
        <v>1</v>
      </c>
      <c r="AE152" s="118">
        <f t="shared" si="42"/>
        <v>107</v>
      </c>
      <c r="AF152" s="119">
        <f t="shared" si="56"/>
        <v>0.35666666666667085</v>
      </c>
      <c r="AG152" s="118">
        <f t="shared" si="43"/>
        <v>104</v>
      </c>
      <c r="AH152" s="119">
        <f t="shared" si="44"/>
        <v>0.69333333333333136</v>
      </c>
      <c r="AI152" s="118">
        <f t="shared" si="45"/>
        <v>15</v>
      </c>
      <c r="AJ152" s="119">
        <f t="shared" si="46"/>
        <v>0.33333333333333282</v>
      </c>
      <c r="AK152" s="118">
        <f t="shared" si="47"/>
        <v>12</v>
      </c>
      <c r="AL152" s="119">
        <f t="shared" si="48"/>
        <v>0.40000000000000013</v>
      </c>
      <c r="AM152" s="118">
        <f t="shared" si="49"/>
        <v>4</v>
      </c>
      <c r="AN152" s="119">
        <f t="shared" si="50"/>
        <v>0.26666666666666683</v>
      </c>
      <c r="AO152" s="118">
        <f t="shared" si="51"/>
        <v>1</v>
      </c>
      <c r="AP152" s="119">
        <f t="shared" si="52"/>
        <v>0.10000000000000014</v>
      </c>
      <c r="AQ152" s="122">
        <f t="shared" si="53"/>
        <v>0</v>
      </c>
      <c r="AR152" s="131">
        <f t="shared" si="54"/>
        <v>7</v>
      </c>
      <c r="AS152" s="65"/>
      <c r="AT152" s="66">
        <v>151</v>
      </c>
      <c r="AU152" s="77">
        <v>0.50333333333333841</v>
      </c>
      <c r="AV152" s="78">
        <v>1</v>
      </c>
      <c r="AW152" s="79">
        <v>6.6666666666641847E-3</v>
      </c>
      <c r="BG152" s="106" t="s">
        <v>179</v>
      </c>
      <c r="BH152" s="111">
        <v>950356</v>
      </c>
      <c r="BI152" s="42"/>
      <c r="BJ152" s="89">
        <v>40987</v>
      </c>
    </row>
    <row r="153" spans="1:63" x14ac:dyDescent="0.25">
      <c r="A153" s="65" t="s">
        <v>273</v>
      </c>
      <c r="B153" s="65" t="str">
        <f t="shared" si="39"/>
        <v>DIWA2</v>
      </c>
      <c r="C153" s="117">
        <f t="shared" si="40"/>
        <v>41907</v>
      </c>
      <c r="D153" s="116" t="str">
        <f t="shared" si="41"/>
        <v>CON</v>
      </c>
      <c r="E153" s="65" t="s">
        <v>26</v>
      </c>
      <c r="F153" s="124" t="s">
        <v>45</v>
      </c>
      <c r="G153" s="117">
        <v>41432</v>
      </c>
      <c r="H153" s="65">
        <v>751541</v>
      </c>
      <c r="I153" s="65">
        <v>98711</v>
      </c>
      <c r="J153" s="120">
        <v>0</v>
      </c>
      <c r="K153" s="120">
        <v>33.200000000000003</v>
      </c>
      <c r="L153" s="120">
        <v>0</v>
      </c>
      <c r="M153" s="120">
        <v>10.8</v>
      </c>
      <c r="N153" s="120">
        <v>6.8</v>
      </c>
      <c r="O153" s="120">
        <v>37.200000000000003</v>
      </c>
      <c r="P153" s="120">
        <v>0</v>
      </c>
      <c r="Q153" s="120">
        <v>-1</v>
      </c>
      <c r="R153" s="65" t="s">
        <v>29</v>
      </c>
      <c r="S153" s="120">
        <v>94.4</v>
      </c>
      <c r="T153" s="120">
        <v>103.7</v>
      </c>
      <c r="U153" s="120">
        <v>19.399999999999999</v>
      </c>
      <c r="V153" s="120">
        <v>3</v>
      </c>
      <c r="W153" s="120">
        <v>21.4</v>
      </c>
      <c r="X153" s="120">
        <v>15.5</v>
      </c>
      <c r="Y153" s="120">
        <v>1.4</v>
      </c>
      <c r="Z153" s="120">
        <v>0</v>
      </c>
      <c r="AA153" s="120">
        <v>0</v>
      </c>
      <c r="AB153" s="120">
        <v>99.1</v>
      </c>
      <c r="AC153" s="120">
        <v>26.1</v>
      </c>
      <c r="AD153" s="120">
        <v>18.2</v>
      </c>
      <c r="AE153" s="118">
        <f t="shared" si="42"/>
        <v>94</v>
      </c>
      <c r="AF153" s="119">
        <f>IF(AE153&gt;=300,1,VLOOKUP(AE153,$AT$3:$AU$304,2,0))</f>
        <v>0.31333333333333724</v>
      </c>
      <c r="AG153" s="118">
        <f t="shared" si="43"/>
        <v>104</v>
      </c>
      <c r="AH153" s="119">
        <f t="shared" si="44"/>
        <v>0.69333333333333136</v>
      </c>
      <c r="AI153" s="118">
        <f t="shared" si="45"/>
        <v>21</v>
      </c>
      <c r="AJ153" s="119">
        <f t="shared" si="46"/>
        <v>0.46666666666666601</v>
      </c>
      <c r="AK153" s="118">
        <f t="shared" si="47"/>
        <v>16</v>
      </c>
      <c r="AL153" s="119">
        <f t="shared" si="48"/>
        <v>0.53333333333333344</v>
      </c>
      <c r="AM153" s="118">
        <f t="shared" si="49"/>
        <v>19</v>
      </c>
      <c r="AN153" s="119">
        <f t="shared" si="50"/>
        <v>1</v>
      </c>
      <c r="AO153" s="118">
        <f t="shared" si="51"/>
        <v>3</v>
      </c>
      <c r="AP153" s="119">
        <f t="shared" si="52"/>
        <v>0.30000000000000016</v>
      </c>
      <c r="AQ153" s="122">
        <f t="shared" si="53"/>
        <v>0</v>
      </c>
      <c r="AR153" s="131">
        <f t="shared" si="54"/>
        <v>8</v>
      </c>
      <c r="AS153" s="65"/>
      <c r="AT153" s="66">
        <v>150</v>
      </c>
      <c r="AU153" s="77">
        <v>0.50000000000000511</v>
      </c>
      <c r="AV153" s="78">
        <v>0</v>
      </c>
      <c r="AW153" s="79">
        <v>-2.482389294122811E-15</v>
      </c>
      <c r="BG153" s="106" t="s">
        <v>180</v>
      </c>
      <c r="BH153" s="111">
        <v>950355</v>
      </c>
      <c r="BI153" s="42">
        <v>473779</v>
      </c>
      <c r="BJ153" s="89">
        <v>40979</v>
      </c>
    </row>
    <row r="154" spans="1:63" x14ac:dyDescent="0.25">
      <c r="A154" s="65" t="s">
        <v>272</v>
      </c>
      <c r="B154" s="65" t="str">
        <f t="shared" si="39"/>
        <v>DIWA2</v>
      </c>
      <c r="C154" s="117">
        <f t="shared" si="40"/>
        <v>41907</v>
      </c>
      <c r="D154" s="116" t="str">
        <f t="shared" si="41"/>
        <v>CON</v>
      </c>
      <c r="E154" s="65" t="s">
        <v>26</v>
      </c>
      <c r="F154" s="124" t="s">
        <v>45</v>
      </c>
      <c r="G154" s="117">
        <v>41339</v>
      </c>
      <c r="H154" s="65">
        <v>736550</v>
      </c>
      <c r="I154" s="65">
        <v>28245</v>
      </c>
      <c r="J154" s="120">
        <v>0</v>
      </c>
      <c r="K154" s="120">
        <v>18.7</v>
      </c>
      <c r="L154" s="120">
        <v>0</v>
      </c>
      <c r="M154" s="120">
        <v>6.5</v>
      </c>
      <c r="N154" s="120">
        <v>7</v>
      </c>
      <c r="O154" s="120">
        <v>37.799999999999997</v>
      </c>
      <c r="P154" s="120"/>
      <c r="Q154" s="120">
        <v>-1</v>
      </c>
      <c r="R154" s="65" t="s">
        <v>29</v>
      </c>
      <c r="S154" s="120">
        <v>108.8</v>
      </c>
      <c r="T154" s="120">
        <v>46.5</v>
      </c>
      <c r="U154" s="120">
        <v>6.2</v>
      </c>
      <c r="V154" s="120">
        <v>2.5</v>
      </c>
      <c r="W154" s="120">
        <v>13.4</v>
      </c>
      <c r="X154" s="120">
        <v>12.7</v>
      </c>
      <c r="Y154" s="120">
        <v>2.2999999999999998</v>
      </c>
      <c r="Z154" s="120">
        <v>0</v>
      </c>
      <c r="AA154" s="120">
        <v>0</v>
      </c>
      <c r="AB154" s="120">
        <v>174.4</v>
      </c>
      <c r="AC154" s="120">
        <v>49.7</v>
      </c>
      <c r="AD154" s="120">
        <v>6.6</v>
      </c>
      <c r="AE154" s="118">
        <f t="shared" si="42"/>
        <v>109</v>
      </c>
      <c r="AF154" s="119">
        <f>IF(AE154&gt;500,1.5,IF(AE154&gt;300,1.3,VLOOKUP(AE154,$AT$3:$AU$304,2,0)))</f>
        <v>0.36333333333333756</v>
      </c>
      <c r="AG154" s="118">
        <f t="shared" si="43"/>
        <v>47</v>
      </c>
      <c r="AH154" s="119">
        <f t="shared" si="44"/>
        <v>0.31333333333333052</v>
      </c>
      <c r="AI154" s="118">
        <f t="shared" si="45"/>
        <v>13</v>
      </c>
      <c r="AJ154" s="119">
        <f t="shared" si="46"/>
        <v>0.28888888888888842</v>
      </c>
      <c r="AK154" s="118">
        <f t="shared" si="47"/>
        <v>13</v>
      </c>
      <c r="AL154" s="119">
        <f t="shared" si="48"/>
        <v>0.43333333333333346</v>
      </c>
      <c r="AM154" s="118">
        <f t="shared" si="49"/>
        <v>6</v>
      </c>
      <c r="AN154" s="119">
        <f t="shared" si="50"/>
        <v>0.40000000000000013</v>
      </c>
      <c r="AO154" s="118">
        <f t="shared" si="51"/>
        <v>3</v>
      </c>
      <c r="AP154" s="119">
        <f t="shared" si="52"/>
        <v>0.30000000000000016</v>
      </c>
      <c r="AQ154" s="122">
        <f t="shared" si="53"/>
        <v>0</v>
      </c>
      <c r="AR154" s="131">
        <f t="shared" si="54"/>
        <v>9</v>
      </c>
      <c r="AS154" s="65"/>
      <c r="AT154" s="66">
        <v>149</v>
      </c>
      <c r="AU154" s="77">
        <v>0.49666666666667175</v>
      </c>
      <c r="BG154" s="106" t="s">
        <v>181</v>
      </c>
      <c r="BH154" s="111">
        <v>950362</v>
      </c>
      <c r="BI154" s="42">
        <v>470061</v>
      </c>
      <c r="BJ154" s="89">
        <v>40938</v>
      </c>
    </row>
    <row r="155" spans="1:63" x14ac:dyDescent="0.25">
      <c r="A155" s="65" t="s">
        <v>284</v>
      </c>
      <c r="B155" s="65" t="str">
        <f t="shared" si="39"/>
        <v>DIWA2</v>
      </c>
      <c r="C155" s="117">
        <f t="shared" si="40"/>
        <v>41907</v>
      </c>
      <c r="D155" s="116" t="str">
        <f t="shared" si="41"/>
        <v>CON</v>
      </c>
      <c r="E155" s="65" t="s">
        <v>26</v>
      </c>
      <c r="F155" s="124" t="s">
        <v>45</v>
      </c>
      <c r="G155" s="117">
        <v>41299</v>
      </c>
      <c r="H155" s="65">
        <v>722103</v>
      </c>
      <c r="I155" s="65">
        <v>69273</v>
      </c>
      <c r="J155" s="120">
        <v>0</v>
      </c>
      <c r="K155" s="120">
        <v>0</v>
      </c>
      <c r="L155" s="120">
        <v>0</v>
      </c>
      <c r="M155" s="120">
        <v>2.9</v>
      </c>
      <c r="N155" s="120">
        <v>7.8</v>
      </c>
      <c r="O155" s="120">
        <v>38.200000000000003</v>
      </c>
      <c r="P155" s="120"/>
      <c r="Q155" s="120">
        <v>-1</v>
      </c>
      <c r="R155" s="65" t="s">
        <v>29</v>
      </c>
      <c r="S155" s="120">
        <v>23.2</v>
      </c>
      <c r="T155" s="120">
        <v>18.2</v>
      </c>
      <c r="U155" s="120">
        <v>1.7</v>
      </c>
      <c r="V155" s="120">
        <v>0</v>
      </c>
      <c r="W155" s="120">
        <v>17.3</v>
      </c>
      <c r="X155" s="120">
        <v>5.8</v>
      </c>
      <c r="Y155" s="120">
        <v>0.2</v>
      </c>
      <c r="Z155" s="120">
        <v>0.4</v>
      </c>
      <c r="AA155" s="120">
        <v>0</v>
      </c>
      <c r="AB155" s="120">
        <v>288.7</v>
      </c>
      <c r="AC155" s="120">
        <v>33.6</v>
      </c>
      <c r="AD155" s="120">
        <v>6.8</v>
      </c>
      <c r="AE155" s="118">
        <f t="shared" si="42"/>
        <v>23</v>
      </c>
      <c r="AF155" s="119">
        <f>IF(AE155&gt;500,1.5,IF(AE155&gt;300,1.3,VLOOKUP(AE155,$AT$3:$AU$304,2,0)))</f>
        <v>7.6666666666670491E-2</v>
      </c>
      <c r="AG155" s="118">
        <f t="shared" si="43"/>
        <v>18</v>
      </c>
      <c r="AH155" s="119">
        <f t="shared" si="44"/>
        <v>0.11999999999999754</v>
      </c>
      <c r="AI155" s="118">
        <f t="shared" si="45"/>
        <v>17</v>
      </c>
      <c r="AJ155" s="119">
        <f t="shared" si="46"/>
        <v>0.37777777777777721</v>
      </c>
      <c r="AK155" s="118">
        <f t="shared" si="47"/>
        <v>6</v>
      </c>
      <c r="AL155" s="119">
        <f t="shared" si="48"/>
        <v>0.20000000000000018</v>
      </c>
      <c r="AM155" s="118">
        <f t="shared" si="49"/>
        <v>2</v>
      </c>
      <c r="AN155" s="119">
        <f t="shared" si="50"/>
        <v>0.13333333333333353</v>
      </c>
      <c r="AO155" s="118">
        <f t="shared" si="51"/>
        <v>0</v>
      </c>
      <c r="AP155" s="119">
        <f t="shared" si="52"/>
        <v>1.3877787807814457E-16</v>
      </c>
      <c r="AQ155" s="122">
        <f t="shared" si="53"/>
        <v>0</v>
      </c>
      <c r="AR155" s="131">
        <f t="shared" si="54"/>
        <v>10</v>
      </c>
      <c r="AS155" s="65"/>
      <c r="AT155" s="66">
        <v>148</v>
      </c>
      <c r="AU155" s="77">
        <v>0.4933333333333384</v>
      </c>
      <c r="BG155" s="106" t="s">
        <v>183</v>
      </c>
      <c r="BH155" s="111">
        <v>5087310</v>
      </c>
      <c r="BI155" s="114"/>
      <c r="BJ155" s="89">
        <v>41477</v>
      </c>
    </row>
    <row r="156" spans="1:63" x14ac:dyDescent="0.25">
      <c r="A156" s="65" t="s">
        <v>272</v>
      </c>
      <c r="B156" s="65" t="str">
        <f t="shared" si="39"/>
        <v>DIWA2</v>
      </c>
      <c r="C156" s="117">
        <f t="shared" si="40"/>
        <v>41907</v>
      </c>
      <c r="D156" s="116" t="str">
        <f t="shared" si="41"/>
        <v>CON</v>
      </c>
      <c r="E156" s="65" t="s">
        <v>26</v>
      </c>
      <c r="F156" s="124" t="s">
        <v>45</v>
      </c>
      <c r="G156" s="117">
        <v>41201</v>
      </c>
      <c r="H156" s="65">
        <v>708305</v>
      </c>
      <c r="I156" s="65">
        <v>124082</v>
      </c>
      <c r="J156" s="65">
        <v>0</v>
      </c>
      <c r="K156" s="65">
        <v>0</v>
      </c>
      <c r="L156" s="65">
        <v>0</v>
      </c>
      <c r="M156" s="65">
        <v>18.600000000000001</v>
      </c>
      <c r="N156" s="65">
        <v>6.5</v>
      </c>
      <c r="O156" s="65">
        <v>37.5</v>
      </c>
      <c r="P156" s="65"/>
      <c r="Q156" s="65">
        <v>-1</v>
      </c>
      <c r="R156" s="65" t="s">
        <v>29</v>
      </c>
      <c r="S156" s="65">
        <v>217.1</v>
      </c>
      <c r="T156" s="65">
        <v>52.9</v>
      </c>
      <c r="U156" s="65">
        <v>9.4</v>
      </c>
      <c r="V156" s="65">
        <v>2.6</v>
      </c>
      <c r="W156" s="65">
        <v>5.4</v>
      </c>
      <c r="X156" s="65">
        <v>38.1</v>
      </c>
      <c r="Y156" s="65">
        <v>1</v>
      </c>
      <c r="Z156" s="65">
        <v>0.7</v>
      </c>
      <c r="AA156" s="65">
        <v>0</v>
      </c>
      <c r="AB156" s="65">
        <v>56.2</v>
      </c>
      <c r="AC156" s="65">
        <v>32.6</v>
      </c>
      <c r="AD156" s="65">
        <v>1.1000000000000001</v>
      </c>
      <c r="AE156" s="118">
        <f t="shared" si="42"/>
        <v>217</v>
      </c>
      <c r="AF156" s="119">
        <f>IF(AE156&gt;=300,1,VLOOKUP(AE156,$AT$3:$AU$304,2,0))</f>
        <v>0.72333333333333616</v>
      </c>
      <c r="AG156" s="118">
        <f t="shared" si="43"/>
        <v>53</v>
      </c>
      <c r="AH156" s="119">
        <f t="shared" si="44"/>
        <v>0.35333333333333045</v>
      </c>
      <c r="AI156" s="118">
        <f t="shared" si="45"/>
        <v>5</v>
      </c>
      <c r="AJ156" s="119">
        <f t="shared" si="46"/>
        <v>0.11111111111111063</v>
      </c>
      <c r="AK156" s="118">
        <f t="shared" si="47"/>
        <v>38</v>
      </c>
      <c r="AL156" s="119">
        <f t="shared" si="48"/>
        <v>1</v>
      </c>
      <c r="AM156" s="118">
        <f t="shared" si="49"/>
        <v>9</v>
      </c>
      <c r="AN156" s="119">
        <f t="shared" si="50"/>
        <v>0.60000000000000009</v>
      </c>
      <c r="AO156" s="118">
        <f t="shared" si="51"/>
        <v>3</v>
      </c>
      <c r="AP156" s="119">
        <f t="shared" si="52"/>
        <v>0.30000000000000016</v>
      </c>
      <c r="AQ156" s="122">
        <f t="shared" si="53"/>
        <v>0</v>
      </c>
      <c r="AR156" s="131">
        <f t="shared" si="54"/>
        <v>11</v>
      </c>
      <c r="AS156" s="65"/>
      <c r="AT156" s="66">
        <v>147</v>
      </c>
      <c r="AU156" s="77">
        <v>0.49000000000000504</v>
      </c>
      <c r="BG156" s="106" t="s">
        <v>184</v>
      </c>
      <c r="BH156" s="111">
        <v>5087308</v>
      </c>
      <c r="BI156" s="114"/>
      <c r="BJ156" s="115">
        <v>41728</v>
      </c>
    </row>
    <row r="157" spans="1:63" x14ac:dyDescent="0.25">
      <c r="A157" s="65" t="s">
        <v>272</v>
      </c>
      <c r="B157" s="65" t="str">
        <f t="shared" si="39"/>
        <v>DIWA2</v>
      </c>
      <c r="C157" s="117">
        <f t="shared" si="40"/>
        <v>41746</v>
      </c>
      <c r="D157" s="65" t="str">
        <f t="shared" si="41"/>
        <v>SIN</v>
      </c>
      <c r="E157" s="65" t="s">
        <v>26</v>
      </c>
      <c r="F157" s="124" t="s">
        <v>46</v>
      </c>
      <c r="G157" s="117">
        <v>42413</v>
      </c>
      <c r="H157" s="118">
        <v>962291</v>
      </c>
      <c r="I157" s="65">
        <v>51475</v>
      </c>
      <c r="J157" s="65">
        <v>0</v>
      </c>
      <c r="K157" s="65">
        <v>7</v>
      </c>
      <c r="L157" s="65"/>
      <c r="M157" s="65">
        <v>1</v>
      </c>
      <c r="N157" s="65">
        <v>5.9</v>
      </c>
      <c r="O157" s="65"/>
      <c r="P157" s="65"/>
      <c r="Q157" s="65">
        <v>0.03</v>
      </c>
      <c r="R157" s="65"/>
      <c r="S157" s="65">
        <v>385</v>
      </c>
      <c r="T157" s="65">
        <v>65</v>
      </c>
      <c r="U157" s="65">
        <v>5</v>
      </c>
      <c r="V157" s="65">
        <v>0</v>
      </c>
      <c r="W157" s="65">
        <v>29</v>
      </c>
      <c r="X157" s="65">
        <v>23</v>
      </c>
      <c r="Y157" s="65">
        <v>1</v>
      </c>
      <c r="Z157" s="65">
        <v>0</v>
      </c>
      <c r="AA157" s="65">
        <v>2</v>
      </c>
      <c r="AB157" s="65">
        <v>35</v>
      </c>
      <c r="AC157" s="65">
        <v>11</v>
      </c>
      <c r="AD157" s="65">
        <v>1</v>
      </c>
      <c r="AE157" s="118">
        <f t="shared" si="42"/>
        <v>385</v>
      </c>
      <c r="AF157" s="119">
        <f t="shared" ref="AF157:AF166" si="57">IF(AE157&gt;500,1.5,IF(AE157&gt;300,1.3,VLOOKUP(AE157,$AT$3:$AU$304,2,0)))</f>
        <v>1.3</v>
      </c>
      <c r="AG157" s="118">
        <f t="shared" si="43"/>
        <v>65</v>
      </c>
      <c r="AH157" s="119">
        <f t="shared" si="44"/>
        <v>0.4333333333333303</v>
      </c>
      <c r="AI157" s="118">
        <f t="shared" si="45"/>
        <v>29</v>
      </c>
      <c r="AJ157" s="119">
        <f t="shared" si="46"/>
        <v>0.64444444444444393</v>
      </c>
      <c r="AK157" s="118">
        <f t="shared" si="47"/>
        <v>23</v>
      </c>
      <c r="AL157" s="119">
        <f t="shared" si="48"/>
        <v>0.76666666666666672</v>
      </c>
      <c r="AM157" s="118">
        <f t="shared" si="49"/>
        <v>5</v>
      </c>
      <c r="AN157" s="119">
        <f t="shared" si="50"/>
        <v>0.33333333333333348</v>
      </c>
      <c r="AO157" s="118">
        <f t="shared" si="51"/>
        <v>0</v>
      </c>
      <c r="AP157" s="119">
        <f t="shared" si="52"/>
        <v>1.3877787807814457E-16</v>
      </c>
      <c r="AQ157" s="122">
        <f t="shared" si="53"/>
        <v>1</v>
      </c>
      <c r="AR157" s="131">
        <f t="shared" si="54"/>
        <v>1</v>
      </c>
      <c r="AS157" s="65"/>
      <c r="AT157" s="66">
        <v>146</v>
      </c>
      <c r="AU157" s="77">
        <v>0.48666666666667169</v>
      </c>
      <c r="BG157" s="106" t="s">
        <v>185</v>
      </c>
      <c r="BH157" s="111">
        <v>5085336</v>
      </c>
      <c r="BI157" s="114"/>
      <c r="BJ157" s="115"/>
    </row>
    <row r="158" spans="1:63" x14ac:dyDescent="0.25">
      <c r="A158" s="65" t="s">
        <v>284</v>
      </c>
      <c r="B158" s="65" t="str">
        <f t="shared" si="39"/>
        <v>DIWA2</v>
      </c>
      <c r="C158" s="117">
        <f t="shared" si="40"/>
        <v>41746</v>
      </c>
      <c r="D158" s="116" t="str">
        <f t="shared" si="41"/>
        <v>SIN</v>
      </c>
      <c r="E158" s="65" t="s">
        <v>26</v>
      </c>
      <c r="F158" s="124" t="s">
        <v>46</v>
      </c>
      <c r="G158" s="117">
        <v>42243</v>
      </c>
      <c r="H158" s="65">
        <v>931792</v>
      </c>
      <c r="I158" s="65">
        <v>20977</v>
      </c>
      <c r="J158" s="65">
        <v>0</v>
      </c>
      <c r="K158" s="65">
        <v>5</v>
      </c>
      <c r="L158" s="65"/>
      <c r="M158" s="65">
        <v>1</v>
      </c>
      <c r="N158" s="65">
        <v>6.1</v>
      </c>
      <c r="O158" s="65"/>
      <c r="P158" s="65"/>
      <c r="Q158" s="65">
        <v>0.16</v>
      </c>
      <c r="R158" s="65"/>
      <c r="S158" s="65">
        <v>58</v>
      </c>
      <c r="T158" s="65">
        <v>39</v>
      </c>
      <c r="U158" s="65">
        <v>3</v>
      </c>
      <c r="V158" s="65">
        <v>0</v>
      </c>
      <c r="W158" s="65">
        <v>13</v>
      </c>
      <c r="X158" s="65">
        <v>6</v>
      </c>
      <c r="Y158" s="65">
        <v>0</v>
      </c>
      <c r="Z158" s="65">
        <v>0</v>
      </c>
      <c r="AA158" s="65">
        <v>0</v>
      </c>
      <c r="AB158" s="65">
        <v>36</v>
      </c>
      <c r="AC158" s="65">
        <v>6</v>
      </c>
      <c r="AD158" s="65">
        <v>1</v>
      </c>
      <c r="AE158" s="118">
        <f t="shared" si="42"/>
        <v>58</v>
      </c>
      <c r="AF158" s="119">
        <f t="shared" si="57"/>
        <v>0.19333333333333694</v>
      </c>
      <c r="AG158" s="118">
        <f t="shared" si="43"/>
        <v>39</v>
      </c>
      <c r="AH158" s="119">
        <f t="shared" si="44"/>
        <v>0.25999999999999729</v>
      </c>
      <c r="AI158" s="118">
        <f t="shared" si="45"/>
        <v>13</v>
      </c>
      <c r="AJ158" s="119">
        <f t="shared" si="46"/>
        <v>0.28888888888888842</v>
      </c>
      <c r="AK158" s="118">
        <f t="shared" si="47"/>
        <v>6</v>
      </c>
      <c r="AL158" s="119">
        <f t="shared" si="48"/>
        <v>0.20000000000000018</v>
      </c>
      <c r="AM158" s="118">
        <f t="shared" si="49"/>
        <v>3</v>
      </c>
      <c r="AN158" s="119">
        <f t="shared" si="50"/>
        <v>0.20000000000000018</v>
      </c>
      <c r="AO158" s="118">
        <f t="shared" si="51"/>
        <v>0</v>
      </c>
      <c r="AP158" s="119">
        <f t="shared" si="52"/>
        <v>1.3877787807814457E-16</v>
      </c>
      <c r="AQ158" s="122">
        <f t="shared" si="53"/>
        <v>0</v>
      </c>
      <c r="AR158" s="131">
        <f t="shared" si="54"/>
        <v>2</v>
      </c>
      <c r="AS158" s="65"/>
      <c r="AT158" s="66">
        <v>145</v>
      </c>
      <c r="AU158" s="77">
        <v>0.48333333333333833</v>
      </c>
      <c r="BG158" s="106" t="s">
        <v>186</v>
      </c>
      <c r="BH158" s="111">
        <v>5087311</v>
      </c>
      <c r="BI158" s="114"/>
      <c r="BJ158" s="115">
        <v>42004</v>
      </c>
    </row>
    <row r="159" spans="1:63" x14ac:dyDescent="0.25">
      <c r="A159" s="65" t="s">
        <v>284</v>
      </c>
      <c r="B159" s="65" t="str">
        <f t="shared" si="39"/>
        <v>DIWA2</v>
      </c>
      <c r="C159" s="117">
        <f t="shared" si="40"/>
        <v>41746</v>
      </c>
      <c r="D159" s="116" t="str">
        <f t="shared" si="41"/>
        <v>SIN</v>
      </c>
      <c r="E159" s="65" t="s">
        <v>26</v>
      </c>
      <c r="F159" s="124" t="s">
        <v>46</v>
      </c>
      <c r="G159" s="117">
        <v>42146</v>
      </c>
      <c r="H159" s="65">
        <v>910816</v>
      </c>
      <c r="I159" s="65">
        <v>91801</v>
      </c>
      <c r="J159" s="65">
        <v>0</v>
      </c>
      <c r="K159" s="65">
        <v>14</v>
      </c>
      <c r="L159" s="65"/>
      <c r="M159" s="65">
        <v>3</v>
      </c>
      <c r="N159" s="65">
        <v>6</v>
      </c>
      <c r="O159" s="65"/>
      <c r="P159" s="65"/>
      <c r="Q159" s="65">
        <v>0.2</v>
      </c>
      <c r="R159" s="65"/>
      <c r="S159" s="65">
        <v>71</v>
      </c>
      <c r="T159" s="65">
        <v>94</v>
      </c>
      <c r="U159" s="65">
        <v>8</v>
      </c>
      <c r="V159" s="65">
        <v>0</v>
      </c>
      <c r="W159" s="65">
        <v>53</v>
      </c>
      <c r="X159" s="65">
        <v>5</v>
      </c>
      <c r="Y159" s="65">
        <v>1</v>
      </c>
      <c r="Z159" s="65">
        <v>1</v>
      </c>
      <c r="AA159" s="65">
        <v>0</v>
      </c>
      <c r="AB159" s="65">
        <v>51</v>
      </c>
      <c r="AC159" s="65">
        <v>22</v>
      </c>
      <c r="AD159" s="65">
        <v>2</v>
      </c>
      <c r="AE159" s="118">
        <f t="shared" si="42"/>
        <v>71</v>
      </c>
      <c r="AF159" s="119">
        <f t="shared" si="57"/>
        <v>0.23666666666667019</v>
      </c>
      <c r="AG159" s="118">
        <f t="shared" si="43"/>
        <v>94</v>
      </c>
      <c r="AH159" s="119">
        <f t="shared" si="44"/>
        <v>0.62666666666666426</v>
      </c>
      <c r="AI159" s="118">
        <f t="shared" si="45"/>
        <v>53</v>
      </c>
      <c r="AJ159" s="119">
        <f t="shared" si="46"/>
        <v>1</v>
      </c>
      <c r="AK159" s="118">
        <f t="shared" si="47"/>
        <v>5</v>
      </c>
      <c r="AL159" s="119">
        <f t="shared" si="48"/>
        <v>0.16666666666666685</v>
      </c>
      <c r="AM159" s="118">
        <f t="shared" si="49"/>
        <v>8</v>
      </c>
      <c r="AN159" s="119">
        <f t="shared" si="50"/>
        <v>0.53333333333333344</v>
      </c>
      <c r="AO159" s="118">
        <f t="shared" si="51"/>
        <v>0</v>
      </c>
      <c r="AP159" s="119">
        <f t="shared" si="52"/>
        <v>1.3877787807814457E-16</v>
      </c>
      <c r="AQ159" s="122">
        <f t="shared" si="53"/>
        <v>0</v>
      </c>
      <c r="AR159" s="131">
        <f t="shared" si="54"/>
        <v>3</v>
      </c>
      <c r="AS159" s="65"/>
      <c r="AT159" s="66">
        <v>144</v>
      </c>
      <c r="AU159" s="77">
        <v>0.48000000000000498</v>
      </c>
      <c r="BG159" s="106" t="s">
        <v>187</v>
      </c>
      <c r="BH159" s="111">
        <v>5087306</v>
      </c>
      <c r="BI159" s="114"/>
      <c r="BJ159" s="115"/>
    </row>
    <row r="160" spans="1:63" x14ac:dyDescent="0.25">
      <c r="A160" s="65" t="s">
        <v>284</v>
      </c>
      <c r="B160" s="65" t="str">
        <f t="shared" si="39"/>
        <v>DIWA2</v>
      </c>
      <c r="C160" s="117">
        <f t="shared" si="40"/>
        <v>41746</v>
      </c>
      <c r="D160" s="116" t="str">
        <f t="shared" si="41"/>
        <v>SIN</v>
      </c>
      <c r="E160" s="65" t="s">
        <v>26</v>
      </c>
      <c r="F160" s="124" t="s">
        <v>46</v>
      </c>
      <c r="G160" s="117">
        <v>42052</v>
      </c>
      <c r="H160" s="65">
        <v>900726</v>
      </c>
      <c r="I160" s="65">
        <v>8384</v>
      </c>
      <c r="J160" s="65">
        <v>0</v>
      </c>
      <c r="K160" s="65">
        <v>2</v>
      </c>
      <c r="L160" s="65"/>
      <c r="M160" s="65">
        <v>3</v>
      </c>
      <c r="N160" s="65">
        <v>6.7839999999999998</v>
      </c>
      <c r="O160" s="65">
        <v>31.58</v>
      </c>
      <c r="P160" s="65">
        <v>1</v>
      </c>
      <c r="Q160" s="65">
        <v>0.27</v>
      </c>
      <c r="R160" s="65"/>
      <c r="S160" s="65">
        <v>22</v>
      </c>
      <c r="T160" s="65">
        <v>18</v>
      </c>
      <c r="U160" s="65">
        <v>6</v>
      </c>
      <c r="V160" s="65">
        <v>0</v>
      </c>
      <c r="W160" s="65">
        <v>4</v>
      </c>
      <c r="X160" s="65">
        <v>2</v>
      </c>
      <c r="Y160" s="65">
        <v>0</v>
      </c>
      <c r="Z160" s="65"/>
      <c r="AA160" s="65">
        <v>0</v>
      </c>
      <c r="AB160" s="65">
        <v>31</v>
      </c>
      <c r="AC160" s="65">
        <v>2</v>
      </c>
      <c r="AD160" s="65">
        <v>0</v>
      </c>
      <c r="AE160" s="118">
        <f t="shared" si="42"/>
        <v>22</v>
      </c>
      <c r="AF160" s="119">
        <f t="shared" si="57"/>
        <v>7.3333333333337164E-2</v>
      </c>
      <c r="AG160" s="118">
        <f t="shared" si="43"/>
        <v>18</v>
      </c>
      <c r="AH160" s="119">
        <f t="shared" si="44"/>
        <v>0.11999999999999754</v>
      </c>
      <c r="AI160" s="118">
        <f t="shared" si="45"/>
        <v>4</v>
      </c>
      <c r="AJ160" s="119">
        <f t="shared" si="46"/>
        <v>8.8888888888888407E-2</v>
      </c>
      <c r="AK160" s="118">
        <f t="shared" si="47"/>
        <v>2</v>
      </c>
      <c r="AL160" s="119">
        <f t="shared" si="48"/>
        <v>6.6666666666666874E-2</v>
      </c>
      <c r="AM160" s="118">
        <f t="shared" si="49"/>
        <v>6</v>
      </c>
      <c r="AN160" s="119">
        <f t="shared" si="50"/>
        <v>0.40000000000000013</v>
      </c>
      <c r="AO160" s="118">
        <f t="shared" si="51"/>
        <v>0</v>
      </c>
      <c r="AP160" s="119">
        <f t="shared" si="52"/>
        <v>1.3877787807814457E-16</v>
      </c>
      <c r="AQ160" s="122">
        <f t="shared" si="53"/>
        <v>0</v>
      </c>
      <c r="AR160" s="131">
        <f t="shared" si="54"/>
        <v>4</v>
      </c>
      <c r="AS160" s="65"/>
      <c r="AT160" s="66">
        <v>143</v>
      </c>
      <c r="AU160" s="77">
        <v>0.47666666666667162</v>
      </c>
      <c r="BG160" s="106" t="s">
        <v>188</v>
      </c>
      <c r="BH160" s="111">
        <v>5087309</v>
      </c>
      <c r="BI160" s="114"/>
      <c r="BJ160" s="115"/>
    </row>
    <row r="161" spans="1:62" x14ac:dyDescent="0.25">
      <c r="A161" s="65" t="s">
        <v>272</v>
      </c>
      <c r="B161" s="65" t="str">
        <f t="shared" si="39"/>
        <v>DIWA2</v>
      </c>
      <c r="C161" s="117">
        <f t="shared" si="40"/>
        <v>41746</v>
      </c>
      <c r="D161" s="116" t="str">
        <f t="shared" si="41"/>
        <v>SIN</v>
      </c>
      <c r="E161" s="65" t="s">
        <v>26</v>
      </c>
      <c r="F161" s="124" t="s">
        <v>46</v>
      </c>
      <c r="G161" s="117">
        <v>42047</v>
      </c>
      <c r="H161" s="65">
        <v>879979</v>
      </c>
      <c r="I161" s="65">
        <v>89223</v>
      </c>
      <c r="J161" s="65">
        <v>0</v>
      </c>
      <c r="K161" s="65">
        <v>4</v>
      </c>
      <c r="L161" s="65"/>
      <c r="M161" s="65">
        <v>2</v>
      </c>
      <c r="N161" s="65">
        <v>6.52</v>
      </c>
      <c r="O161" s="65">
        <v>29.86</v>
      </c>
      <c r="P161" s="65">
        <v>0.96</v>
      </c>
      <c r="Q161" s="65">
        <v>0.18</v>
      </c>
      <c r="R161" s="65"/>
      <c r="S161" s="65">
        <v>39</v>
      </c>
      <c r="T161" s="65">
        <v>34</v>
      </c>
      <c r="U161" s="65">
        <v>11</v>
      </c>
      <c r="V161" s="65">
        <v>0</v>
      </c>
      <c r="W161" s="65">
        <v>9</v>
      </c>
      <c r="X161" s="65">
        <v>2</v>
      </c>
      <c r="Y161" s="65">
        <v>0</v>
      </c>
      <c r="Z161" s="65"/>
      <c r="AA161" s="65">
        <v>0</v>
      </c>
      <c r="AB161" s="65">
        <v>29</v>
      </c>
      <c r="AC161" s="65">
        <v>3</v>
      </c>
      <c r="AD161" s="65">
        <v>1</v>
      </c>
      <c r="AE161" s="118">
        <f t="shared" si="42"/>
        <v>39</v>
      </c>
      <c r="AF161" s="119">
        <f t="shared" si="57"/>
        <v>0.13000000000000372</v>
      </c>
      <c r="AG161" s="118">
        <f t="shared" si="43"/>
        <v>34</v>
      </c>
      <c r="AH161" s="119">
        <f t="shared" si="44"/>
        <v>0.22666666666666402</v>
      </c>
      <c r="AI161" s="118">
        <f t="shared" si="45"/>
        <v>9</v>
      </c>
      <c r="AJ161" s="119">
        <f t="shared" si="46"/>
        <v>0.19999999999999954</v>
      </c>
      <c r="AK161" s="118">
        <f t="shared" si="47"/>
        <v>2</v>
      </c>
      <c r="AL161" s="119">
        <f t="shared" si="48"/>
        <v>6.6666666666666874E-2</v>
      </c>
      <c r="AM161" s="118">
        <f t="shared" si="49"/>
        <v>11</v>
      </c>
      <c r="AN161" s="119">
        <f t="shared" si="50"/>
        <v>0.73333333333333339</v>
      </c>
      <c r="AO161" s="118">
        <f t="shared" si="51"/>
        <v>0</v>
      </c>
      <c r="AP161" s="119">
        <f t="shared" si="52"/>
        <v>1.3877787807814457E-16</v>
      </c>
      <c r="AQ161" s="122">
        <f t="shared" si="53"/>
        <v>0</v>
      </c>
      <c r="AR161" s="131">
        <f t="shared" si="54"/>
        <v>5</v>
      </c>
      <c r="AS161" s="65"/>
      <c r="AT161" s="66">
        <v>142</v>
      </c>
      <c r="AU161" s="77">
        <v>0.47333333333333827</v>
      </c>
      <c r="BG161" s="106" t="s">
        <v>221</v>
      </c>
      <c r="BH161" s="114"/>
      <c r="BI161" s="114"/>
      <c r="BJ161" s="115"/>
    </row>
    <row r="162" spans="1:62" x14ac:dyDescent="0.25">
      <c r="A162" s="65" t="s">
        <v>273</v>
      </c>
      <c r="B162" s="65" t="str">
        <f t="shared" si="39"/>
        <v>DIWA2</v>
      </c>
      <c r="C162" s="117">
        <f t="shared" si="40"/>
        <v>41746</v>
      </c>
      <c r="D162" s="116" t="str">
        <f t="shared" si="41"/>
        <v>SIN</v>
      </c>
      <c r="E162" s="65" t="s">
        <v>26</v>
      </c>
      <c r="F162" s="124" t="s">
        <v>46</v>
      </c>
      <c r="G162" s="117">
        <v>41981</v>
      </c>
      <c r="H162" s="65">
        <v>865711</v>
      </c>
      <c r="I162" s="65">
        <v>74955</v>
      </c>
      <c r="J162" s="65">
        <v>0</v>
      </c>
      <c r="K162" s="65">
        <v>4</v>
      </c>
      <c r="L162" s="65"/>
      <c r="M162" s="65">
        <v>2</v>
      </c>
      <c r="N162" s="65">
        <v>6.2</v>
      </c>
      <c r="O162" s="65"/>
      <c r="P162" s="65"/>
      <c r="Q162" s="65">
        <v>0.26</v>
      </c>
      <c r="R162" s="65"/>
      <c r="S162" s="65">
        <v>48</v>
      </c>
      <c r="T162" s="65">
        <v>38</v>
      </c>
      <c r="U162" s="65">
        <v>17</v>
      </c>
      <c r="V162" s="65">
        <v>0</v>
      </c>
      <c r="W162" s="65">
        <v>7</v>
      </c>
      <c r="X162" s="65">
        <v>4</v>
      </c>
      <c r="Y162" s="65">
        <v>0</v>
      </c>
      <c r="Z162" s="65">
        <v>1</v>
      </c>
      <c r="AA162" s="65">
        <v>0</v>
      </c>
      <c r="AB162" s="65">
        <v>33</v>
      </c>
      <c r="AC162" s="65">
        <v>5</v>
      </c>
      <c r="AD162" s="65">
        <v>1</v>
      </c>
      <c r="AE162" s="118">
        <f t="shared" si="42"/>
        <v>48</v>
      </c>
      <c r="AF162" s="119">
        <f t="shared" si="57"/>
        <v>0.16000000000000367</v>
      </c>
      <c r="AG162" s="118">
        <f t="shared" si="43"/>
        <v>38</v>
      </c>
      <c r="AH162" s="119">
        <f t="shared" si="44"/>
        <v>0.25333333333333063</v>
      </c>
      <c r="AI162" s="118">
        <f t="shared" si="45"/>
        <v>7</v>
      </c>
      <c r="AJ162" s="119">
        <f t="shared" si="46"/>
        <v>0.15555555555555509</v>
      </c>
      <c r="AK162" s="118">
        <f t="shared" si="47"/>
        <v>4</v>
      </c>
      <c r="AL162" s="119">
        <f t="shared" si="48"/>
        <v>0.13333333333333353</v>
      </c>
      <c r="AM162" s="118">
        <f t="shared" si="49"/>
        <v>17</v>
      </c>
      <c r="AN162" s="119">
        <f t="shared" si="50"/>
        <v>1</v>
      </c>
      <c r="AO162" s="118">
        <f t="shared" si="51"/>
        <v>0</v>
      </c>
      <c r="AP162" s="119">
        <f t="shared" si="52"/>
        <v>1.3877787807814457E-16</v>
      </c>
      <c r="AQ162" s="122">
        <f t="shared" si="53"/>
        <v>0</v>
      </c>
      <c r="AR162" s="131">
        <f t="shared" si="54"/>
        <v>6</v>
      </c>
      <c r="AS162" s="65"/>
      <c r="AT162" s="66">
        <v>141</v>
      </c>
      <c r="AU162" s="77">
        <v>0.47000000000000491</v>
      </c>
      <c r="BG162" s="106" t="s">
        <v>222</v>
      </c>
      <c r="BH162" s="114"/>
      <c r="BI162" s="114"/>
      <c r="BJ162" s="115"/>
    </row>
    <row r="163" spans="1:62" x14ac:dyDescent="0.25">
      <c r="A163" s="65" t="s">
        <v>273</v>
      </c>
      <c r="B163" s="65" t="str">
        <f t="shared" si="39"/>
        <v>DIWA2</v>
      </c>
      <c r="C163" s="117">
        <f t="shared" si="40"/>
        <v>41746</v>
      </c>
      <c r="D163" s="116" t="str">
        <f t="shared" si="41"/>
        <v>SIN</v>
      </c>
      <c r="E163" s="65" t="s">
        <v>26</v>
      </c>
      <c r="F163" s="124" t="s">
        <v>46</v>
      </c>
      <c r="G163" s="117">
        <v>41941</v>
      </c>
      <c r="H163" s="65">
        <v>856688</v>
      </c>
      <c r="I163" s="65">
        <v>65932</v>
      </c>
      <c r="J163" s="65">
        <v>0</v>
      </c>
      <c r="K163" s="65">
        <v>2</v>
      </c>
      <c r="L163" s="65"/>
      <c r="M163" s="65">
        <v>1</v>
      </c>
      <c r="N163" s="65">
        <v>6.5</v>
      </c>
      <c r="O163" s="65"/>
      <c r="P163" s="65"/>
      <c r="Q163" s="65">
        <v>0.06</v>
      </c>
      <c r="R163" s="65"/>
      <c r="S163" s="65">
        <v>16</v>
      </c>
      <c r="T163" s="65">
        <v>22</v>
      </c>
      <c r="U163" s="65">
        <v>2</v>
      </c>
      <c r="V163" s="65">
        <v>0</v>
      </c>
      <c r="W163" s="65">
        <v>4</v>
      </c>
      <c r="X163" s="65">
        <v>1</v>
      </c>
      <c r="Y163" s="65">
        <v>0</v>
      </c>
      <c r="Z163" s="65">
        <v>0</v>
      </c>
      <c r="AA163" s="65">
        <v>0</v>
      </c>
      <c r="AB163" s="65">
        <v>22</v>
      </c>
      <c r="AC163" s="65">
        <v>4</v>
      </c>
      <c r="AD163" s="65">
        <v>1</v>
      </c>
      <c r="AE163" s="118">
        <f t="shared" si="42"/>
        <v>16</v>
      </c>
      <c r="AF163" s="119">
        <f t="shared" si="57"/>
        <v>5.3333333333337181E-2</v>
      </c>
      <c r="AG163" s="118">
        <f t="shared" si="43"/>
        <v>22</v>
      </c>
      <c r="AH163" s="119">
        <f t="shared" si="44"/>
        <v>0.14666666666666417</v>
      </c>
      <c r="AI163" s="118">
        <f t="shared" si="45"/>
        <v>4</v>
      </c>
      <c r="AJ163" s="119">
        <f t="shared" si="46"/>
        <v>8.8888888888888407E-2</v>
      </c>
      <c r="AK163" s="118">
        <f t="shared" si="47"/>
        <v>1</v>
      </c>
      <c r="AL163" s="119">
        <f t="shared" si="48"/>
        <v>3.3333333333333541E-2</v>
      </c>
      <c r="AM163" s="118">
        <f t="shared" si="49"/>
        <v>2</v>
      </c>
      <c r="AN163" s="119">
        <f t="shared" si="50"/>
        <v>0.13333333333333353</v>
      </c>
      <c r="AO163" s="118">
        <f t="shared" si="51"/>
        <v>0</v>
      </c>
      <c r="AP163" s="119">
        <f t="shared" si="52"/>
        <v>1.3877787807814457E-16</v>
      </c>
      <c r="AQ163" s="122">
        <f t="shared" si="53"/>
        <v>0</v>
      </c>
      <c r="AR163" s="131">
        <f t="shared" si="54"/>
        <v>7</v>
      </c>
      <c r="AS163" s="65"/>
      <c r="AT163" s="66">
        <v>140</v>
      </c>
      <c r="AU163" s="77">
        <v>0.46666666666667156</v>
      </c>
      <c r="BG163" s="106" t="s">
        <v>259</v>
      </c>
      <c r="BH163" s="114"/>
      <c r="BI163" s="114"/>
      <c r="BJ163" s="115">
        <v>41658</v>
      </c>
    </row>
    <row r="164" spans="1:62" x14ac:dyDescent="0.25">
      <c r="A164" s="65" t="s">
        <v>273</v>
      </c>
      <c r="B164" s="65" t="str">
        <f t="shared" si="39"/>
        <v>DIWA2</v>
      </c>
      <c r="C164" s="117">
        <f t="shared" si="40"/>
        <v>41746</v>
      </c>
      <c r="D164" s="116" t="str">
        <f t="shared" si="41"/>
        <v>CON</v>
      </c>
      <c r="E164" s="65" t="s">
        <v>26</v>
      </c>
      <c r="F164" s="124" t="s">
        <v>46</v>
      </c>
      <c r="G164" s="117">
        <v>41740</v>
      </c>
      <c r="H164" s="65">
        <v>812901</v>
      </c>
      <c r="I164" s="65">
        <v>22145</v>
      </c>
      <c r="J164" s="65">
        <v>0</v>
      </c>
      <c r="K164" s="65">
        <v>6</v>
      </c>
      <c r="L164" s="65"/>
      <c r="M164" s="65">
        <v>2</v>
      </c>
      <c r="N164" s="121">
        <v>6.4</v>
      </c>
      <c r="O164" s="65" t="s">
        <v>28</v>
      </c>
      <c r="P164" s="65" t="s">
        <v>28</v>
      </c>
      <c r="Q164" s="65">
        <v>0.09</v>
      </c>
      <c r="R164" s="65" t="s">
        <v>28</v>
      </c>
      <c r="S164" s="65">
        <v>13</v>
      </c>
      <c r="T164" s="65">
        <v>24</v>
      </c>
      <c r="U164" s="65">
        <v>2</v>
      </c>
      <c r="V164" s="65">
        <v>0</v>
      </c>
      <c r="W164" s="65">
        <v>5</v>
      </c>
      <c r="X164" s="65">
        <v>0</v>
      </c>
      <c r="Y164" s="65">
        <v>0</v>
      </c>
      <c r="Z164" s="65">
        <v>0</v>
      </c>
      <c r="AA164" s="65">
        <v>0</v>
      </c>
      <c r="AB164" s="65">
        <v>33</v>
      </c>
      <c r="AC164" s="65">
        <v>5</v>
      </c>
      <c r="AD164" s="65">
        <v>1</v>
      </c>
      <c r="AE164" s="118">
        <f t="shared" si="42"/>
        <v>13</v>
      </c>
      <c r="AF164" s="119">
        <f t="shared" si="57"/>
        <v>4.3333333333337179E-2</v>
      </c>
      <c r="AG164" s="118">
        <f t="shared" si="43"/>
        <v>24</v>
      </c>
      <c r="AH164" s="119">
        <f t="shared" si="44"/>
        <v>0.15999999999999748</v>
      </c>
      <c r="AI164" s="118">
        <f t="shared" si="45"/>
        <v>5</v>
      </c>
      <c r="AJ164" s="119">
        <f t="shared" si="46"/>
        <v>0.11111111111111063</v>
      </c>
      <c r="AK164" s="118">
        <f t="shared" si="47"/>
        <v>0</v>
      </c>
      <c r="AL164" s="119">
        <f t="shared" si="48"/>
        <v>2.0816681711721685E-16</v>
      </c>
      <c r="AM164" s="118">
        <f t="shared" si="49"/>
        <v>2</v>
      </c>
      <c r="AN164" s="119">
        <f t="shared" si="50"/>
        <v>0.13333333333333353</v>
      </c>
      <c r="AO164" s="118">
        <f t="shared" si="51"/>
        <v>0</v>
      </c>
      <c r="AP164" s="119">
        <f t="shared" si="52"/>
        <v>1.3877787807814457E-16</v>
      </c>
      <c r="AQ164" s="122">
        <f t="shared" si="53"/>
        <v>0</v>
      </c>
      <c r="AR164" s="131">
        <f t="shared" si="54"/>
        <v>8</v>
      </c>
      <c r="AS164" s="65"/>
      <c r="AT164" s="66">
        <v>139</v>
      </c>
      <c r="AU164" s="77">
        <v>0.4633333333333382</v>
      </c>
      <c r="BG164" s="106" t="s">
        <v>260</v>
      </c>
      <c r="BH164" s="114"/>
      <c r="BI164" s="114"/>
      <c r="BJ164" s="115">
        <v>41658</v>
      </c>
    </row>
    <row r="165" spans="1:62" x14ac:dyDescent="0.25">
      <c r="A165" s="65" t="s">
        <v>273</v>
      </c>
      <c r="B165" s="65" t="str">
        <f t="shared" si="39"/>
        <v>DIWA2</v>
      </c>
      <c r="C165" s="117">
        <f t="shared" si="40"/>
        <v>41746</v>
      </c>
      <c r="D165" s="116" t="str">
        <f t="shared" si="41"/>
        <v>CON</v>
      </c>
      <c r="E165" s="65" t="s">
        <v>26</v>
      </c>
      <c r="F165" s="124" t="s">
        <v>46</v>
      </c>
      <c r="G165" s="117">
        <v>41477</v>
      </c>
      <c r="H165" s="65">
        <v>757491</v>
      </c>
      <c r="I165" s="65">
        <v>61497</v>
      </c>
      <c r="J165" s="120">
        <v>0</v>
      </c>
      <c r="K165" s="120">
        <v>1</v>
      </c>
      <c r="L165" s="120">
        <v>-1</v>
      </c>
      <c r="M165" s="120">
        <v>3</v>
      </c>
      <c r="N165" s="120">
        <v>7.3</v>
      </c>
      <c r="O165" s="120">
        <v>37.5</v>
      </c>
      <c r="P165" s="120">
        <v>1</v>
      </c>
      <c r="Q165" s="120">
        <v>0</v>
      </c>
      <c r="R165" s="65" t="s">
        <v>244</v>
      </c>
      <c r="S165" s="120">
        <v>31</v>
      </c>
      <c r="T165" s="120">
        <v>54</v>
      </c>
      <c r="U165" s="120">
        <v>2</v>
      </c>
      <c r="V165" s="120">
        <v>0</v>
      </c>
      <c r="W165" s="120">
        <v>6</v>
      </c>
      <c r="X165" s="120">
        <v>3</v>
      </c>
      <c r="Y165" s="120">
        <v>1</v>
      </c>
      <c r="Z165" s="120">
        <v>0</v>
      </c>
      <c r="AA165" s="120">
        <v>-1</v>
      </c>
      <c r="AB165" s="120">
        <v>26</v>
      </c>
      <c r="AC165" s="120">
        <v>6</v>
      </c>
      <c r="AD165" s="120">
        <v>1</v>
      </c>
      <c r="AE165" s="118">
        <f t="shared" si="42"/>
        <v>31</v>
      </c>
      <c r="AF165" s="119">
        <f t="shared" si="57"/>
        <v>0.10333333333333711</v>
      </c>
      <c r="AG165" s="118">
        <f t="shared" si="43"/>
        <v>54</v>
      </c>
      <c r="AH165" s="119">
        <f t="shared" si="44"/>
        <v>0.3599999999999971</v>
      </c>
      <c r="AI165" s="118">
        <f t="shared" si="45"/>
        <v>6</v>
      </c>
      <c r="AJ165" s="119">
        <f t="shared" si="46"/>
        <v>0.13333333333333286</v>
      </c>
      <c r="AK165" s="118">
        <f t="shared" si="47"/>
        <v>3</v>
      </c>
      <c r="AL165" s="119">
        <f t="shared" si="48"/>
        <v>0.1000000000000002</v>
      </c>
      <c r="AM165" s="118">
        <f t="shared" si="49"/>
        <v>2</v>
      </c>
      <c r="AN165" s="119">
        <f t="shared" si="50"/>
        <v>0.13333333333333353</v>
      </c>
      <c r="AO165" s="118">
        <f t="shared" si="51"/>
        <v>0</v>
      </c>
      <c r="AP165" s="119">
        <f t="shared" si="52"/>
        <v>1.3877787807814457E-16</v>
      </c>
      <c r="AQ165" s="122">
        <f t="shared" si="53"/>
        <v>0</v>
      </c>
      <c r="AR165" s="131">
        <f t="shared" si="54"/>
        <v>9</v>
      </c>
      <c r="AS165" s="65"/>
      <c r="AT165" s="66">
        <v>138</v>
      </c>
      <c r="AU165" s="77">
        <v>0.46000000000000485</v>
      </c>
      <c r="BG165" s="106" t="s">
        <v>261</v>
      </c>
      <c r="BH165" s="114"/>
      <c r="BI165" s="114"/>
      <c r="BJ165" s="115">
        <v>41658</v>
      </c>
    </row>
    <row r="166" spans="1:62" x14ac:dyDescent="0.25">
      <c r="A166" s="65" t="s">
        <v>273</v>
      </c>
      <c r="B166" s="65" t="str">
        <f t="shared" si="39"/>
        <v>DIWA2</v>
      </c>
      <c r="C166" s="117">
        <f t="shared" si="40"/>
        <v>41746</v>
      </c>
      <c r="D166" s="116" t="str">
        <f t="shared" si="41"/>
        <v>CON</v>
      </c>
      <c r="E166" s="65" t="s">
        <v>26</v>
      </c>
      <c r="F166" s="124" t="s">
        <v>46</v>
      </c>
      <c r="G166" s="117">
        <v>41316</v>
      </c>
      <c r="H166" s="65">
        <v>723306</v>
      </c>
      <c r="I166" s="65">
        <v>27312</v>
      </c>
      <c r="J166" s="120">
        <v>0</v>
      </c>
      <c r="K166" s="120">
        <v>0.8</v>
      </c>
      <c r="L166" s="120">
        <v>0</v>
      </c>
      <c r="M166" s="120">
        <v>6.1</v>
      </c>
      <c r="N166" s="120">
        <v>6.9</v>
      </c>
      <c r="O166" s="120">
        <v>37</v>
      </c>
      <c r="P166" s="120"/>
      <c r="Q166" s="120">
        <v>-1</v>
      </c>
      <c r="R166" s="65" t="s">
        <v>29</v>
      </c>
      <c r="S166" s="120">
        <v>49.8</v>
      </c>
      <c r="T166" s="120">
        <v>43.8</v>
      </c>
      <c r="U166" s="120">
        <v>0.6</v>
      </c>
      <c r="V166" s="120">
        <v>2.1</v>
      </c>
      <c r="W166" s="120">
        <v>7.1</v>
      </c>
      <c r="X166" s="120">
        <v>6.3</v>
      </c>
      <c r="Y166" s="120">
        <v>0.3</v>
      </c>
      <c r="Z166" s="120">
        <v>0</v>
      </c>
      <c r="AA166" s="120">
        <v>0</v>
      </c>
      <c r="AB166" s="120">
        <v>62.4</v>
      </c>
      <c r="AC166" s="120">
        <v>22.6</v>
      </c>
      <c r="AD166" s="120">
        <v>1.6</v>
      </c>
      <c r="AE166" s="118">
        <f t="shared" si="42"/>
        <v>50</v>
      </c>
      <c r="AF166" s="119">
        <f t="shared" si="57"/>
        <v>0.16666666666667032</v>
      </c>
      <c r="AG166" s="118">
        <f t="shared" si="43"/>
        <v>44</v>
      </c>
      <c r="AH166" s="119">
        <f t="shared" si="44"/>
        <v>0.29333333333333056</v>
      </c>
      <c r="AI166" s="118">
        <f t="shared" si="45"/>
        <v>7</v>
      </c>
      <c r="AJ166" s="119">
        <f t="shared" si="46"/>
        <v>0.15555555555555509</v>
      </c>
      <c r="AK166" s="118">
        <f t="shared" si="47"/>
        <v>6</v>
      </c>
      <c r="AL166" s="119">
        <f t="shared" si="48"/>
        <v>0.20000000000000018</v>
      </c>
      <c r="AM166" s="118">
        <f t="shared" si="49"/>
        <v>1</v>
      </c>
      <c r="AN166" s="119">
        <f t="shared" si="50"/>
        <v>6.666666666666686E-2</v>
      </c>
      <c r="AO166" s="118">
        <f t="shared" si="51"/>
        <v>2</v>
      </c>
      <c r="AP166" s="119">
        <f t="shared" si="52"/>
        <v>0.20000000000000015</v>
      </c>
      <c r="AQ166" s="122">
        <f t="shared" si="53"/>
        <v>0</v>
      </c>
      <c r="AR166" s="131">
        <f t="shared" si="54"/>
        <v>10</v>
      </c>
      <c r="AS166" s="65"/>
      <c r="AT166" s="66">
        <v>137</v>
      </c>
      <c r="AU166" s="77">
        <v>0.45666666666667149</v>
      </c>
      <c r="BG166" s="106" t="s">
        <v>262</v>
      </c>
      <c r="BH166" s="114"/>
      <c r="BI166" s="114"/>
      <c r="BJ166" s="115">
        <v>41658</v>
      </c>
    </row>
    <row r="167" spans="1:62" x14ac:dyDescent="0.25">
      <c r="A167" s="65" t="s">
        <v>272</v>
      </c>
      <c r="B167" s="65" t="str">
        <f t="shared" si="39"/>
        <v>DIWA2</v>
      </c>
      <c r="C167" s="117">
        <f t="shared" si="40"/>
        <v>41746</v>
      </c>
      <c r="D167" s="116" t="str">
        <f t="shared" si="41"/>
        <v>CON</v>
      </c>
      <c r="E167" s="65" t="s">
        <v>26</v>
      </c>
      <c r="F167" s="124" t="s">
        <v>46</v>
      </c>
      <c r="G167" s="117">
        <v>41186</v>
      </c>
      <c r="H167" s="65">
        <v>697923</v>
      </c>
      <c r="I167" s="65">
        <v>45093</v>
      </c>
      <c r="J167" s="65">
        <v>0</v>
      </c>
      <c r="K167" s="65">
        <v>0</v>
      </c>
      <c r="L167" s="65">
        <v>0</v>
      </c>
      <c r="M167" s="65">
        <v>13.2</v>
      </c>
      <c r="N167" s="65">
        <v>6.7</v>
      </c>
      <c r="O167" s="65">
        <v>45.1</v>
      </c>
      <c r="P167" s="65"/>
      <c r="Q167" s="65">
        <v>-1</v>
      </c>
      <c r="R167" s="65" t="s">
        <v>29</v>
      </c>
      <c r="S167" s="65">
        <v>59.8</v>
      </c>
      <c r="T167" s="65">
        <v>27.7</v>
      </c>
      <c r="U167" s="65">
        <v>5</v>
      </c>
      <c r="V167" s="65">
        <v>1.6</v>
      </c>
      <c r="W167" s="65">
        <v>5.6</v>
      </c>
      <c r="X167" s="65">
        <v>18</v>
      </c>
      <c r="Y167" s="65">
        <v>1.8</v>
      </c>
      <c r="Z167" s="65">
        <v>0.1</v>
      </c>
      <c r="AA167" s="65">
        <v>0</v>
      </c>
      <c r="AB167" s="65">
        <v>99.8</v>
      </c>
      <c r="AC167" s="65">
        <v>47.4</v>
      </c>
      <c r="AD167" s="65">
        <v>16.399999999999999</v>
      </c>
      <c r="AE167" s="118">
        <f t="shared" si="42"/>
        <v>60</v>
      </c>
      <c r="AF167" s="119">
        <f>IF(AE167&gt;=300,1,VLOOKUP(AE167,$AT$3:$AU$304,2,0))</f>
        <v>0.20000000000000359</v>
      </c>
      <c r="AG167" s="118">
        <f t="shared" si="43"/>
        <v>28</v>
      </c>
      <c r="AH167" s="119">
        <f t="shared" si="44"/>
        <v>0.18666666666666409</v>
      </c>
      <c r="AI167" s="118">
        <f t="shared" si="45"/>
        <v>6</v>
      </c>
      <c r="AJ167" s="119">
        <f t="shared" si="46"/>
        <v>0.13333333333333286</v>
      </c>
      <c r="AK167" s="118">
        <f t="shared" si="47"/>
        <v>18</v>
      </c>
      <c r="AL167" s="119">
        <f t="shared" si="48"/>
        <v>0.60000000000000009</v>
      </c>
      <c r="AM167" s="118">
        <f t="shared" si="49"/>
        <v>5</v>
      </c>
      <c r="AN167" s="119">
        <f t="shared" si="50"/>
        <v>0.33333333333333348</v>
      </c>
      <c r="AO167" s="118">
        <f t="shared" si="51"/>
        <v>2</v>
      </c>
      <c r="AP167" s="119">
        <f t="shared" si="52"/>
        <v>0.20000000000000015</v>
      </c>
      <c r="AQ167" s="122">
        <f t="shared" si="53"/>
        <v>0</v>
      </c>
      <c r="AR167" s="131">
        <f t="shared" si="54"/>
        <v>11</v>
      </c>
      <c r="AS167" s="65"/>
      <c r="AT167" s="66">
        <v>136</v>
      </c>
      <c r="AU167" s="77">
        <v>0.45333333333333814</v>
      </c>
      <c r="BG167" s="106" t="s">
        <v>263</v>
      </c>
      <c r="BH167" s="114"/>
      <c r="BI167" s="114"/>
      <c r="BJ167" s="115">
        <v>41658</v>
      </c>
    </row>
    <row r="168" spans="1:62" x14ac:dyDescent="0.25">
      <c r="A168" s="65" t="s">
        <v>273</v>
      </c>
      <c r="B168" s="65" t="str">
        <f t="shared" si="39"/>
        <v>DIWA2</v>
      </c>
      <c r="C168" s="117">
        <f t="shared" si="40"/>
        <v>42066</v>
      </c>
      <c r="D168" s="65" t="str">
        <f t="shared" si="41"/>
        <v>SIN</v>
      </c>
      <c r="E168" s="65" t="s">
        <v>182</v>
      </c>
      <c r="F168" s="124" t="s">
        <v>47</v>
      </c>
      <c r="G168" s="117">
        <v>42347</v>
      </c>
      <c r="H168" s="65">
        <v>940416</v>
      </c>
      <c r="I168" s="65">
        <v>5838</v>
      </c>
      <c r="J168" s="65">
        <v>0</v>
      </c>
      <c r="K168" s="120">
        <v>2</v>
      </c>
      <c r="L168" s="65"/>
      <c r="M168" s="120">
        <v>0</v>
      </c>
      <c r="N168" s="65">
        <v>7.3</v>
      </c>
      <c r="O168" s="65">
        <v>36.200000000000003</v>
      </c>
      <c r="P168" s="65">
        <v>1.1000000000000001</v>
      </c>
      <c r="Q168" s="65">
        <v>0</v>
      </c>
      <c r="R168" s="65"/>
      <c r="S168" s="120">
        <v>5</v>
      </c>
      <c r="T168" s="120">
        <v>23</v>
      </c>
      <c r="U168" s="120">
        <v>0</v>
      </c>
      <c r="V168" s="120">
        <v>0</v>
      </c>
      <c r="W168" s="120">
        <v>1</v>
      </c>
      <c r="X168" s="120">
        <v>1</v>
      </c>
      <c r="Y168" s="120">
        <v>0</v>
      </c>
      <c r="Z168" s="120">
        <v>0</v>
      </c>
      <c r="AA168" s="120">
        <v>0</v>
      </c>
      <c r="AB168" s="120">
        <v>32</v>
      </c>
      <c r="AC168" s="120">
        <v>2</v>
      </c>
      <c r="AD168" s="120">
        <v>0</v>
      </c>
      <c r="AE168" s="118">
        <f t="shared" si="42"/>
        <v>5</v>
      </c>
      <c r="AF168" s="119">
        <f>IF(AE168&gt;500,1.5,IF(AE168&gt;300,1.3,VLOOKUP(AE168,$AT$3:$AU$304,2,0)))</f>
        <v>1.6666666666670507E-2</v>
      </c>
      <c r="AG168" s="118">
        <f t="shared" si="43"/>
        <v>23</v>
      </c>
      <c r="AH168" s="119">
        <f t="shared" si="44"/>
        <v>0.15333333333333082</v>
      </c>
      <c r="AI168" s="118">
        <f t="shared" si="45"/>
        <v>1</v>
      </c>
      <c r="AJ168" s="119">
        <f t="shared" si="46"/>
        <v>2.222222222222173E-2</v>
      </c>
      <c r="AK168" s="118">
        <f t="shared" si="47"/>
        <v>1</v>
      </c>
      <c r="AL168" s="119">
        <f t="shared" si="48"/>
        <v>3.3333333333333541E-2</v>
      </c>
      <c r="AM168" s="118">
        <f t="shared" si="49"/>
        <v>0</v>
      </c>
      <c r="AN168" s="119">
        <f t="shared" si="50"/>
        <v>1.9428902930940239E-16</v>
      </c>
      <c r="AO168" s="118">
        <f t="shared" si="51"/>
        <v>0</v>
      </c>
      <c r="AP168" s="119">
        <f t="shared" si="52"/>
        <v>1.3877787807814457E-16</v>
      </c>
      <c r="AQ168" s="122">
        <f t="shared" si="53"/>
        <v>1</v>
      </c>
      <c r="AR168" s="131">
        <f t="shared" si="54"/>
        <v>1</v>
      </c>
      <c r="AS168" s="65"/>
      <c r="AT168" s="66">
        <v>135</v>
      </c>
      <c r="AU168" s="77">
        <v>0.45000000000000479</v>
      </c>
      <c r="BG168" s="106" t="s">
        <v>264</v>
      </c>
      <c r="BH168" s="114"/>
      <c r="BI168" s="114"/>
      <c r="BJ168" s="115">
        <v>41658</v>
      </c>
    </row>
    <row r="169" spans="1:62" x14ac:dyDescent="0.25">
      <c r="A169" s="65" t="s">
        <v>272</v>
      </c>
      <c r="B169" s="65" t="str">
        <f t="shared" si="39"/>
        <v>DIWA2</v>
      </c>
      <c r="C169" s="117">
        <f t="shared" si="40"/>
        <v>42066</v>
      </c>
      <c r="D169" s="65" t="str">
        <f t="shared" si="41"/>
        <v>SIN</v>
      </c>
      <c r="E169" s="65" t="s">
        <v>26</v>
      </c>
      <c r="F169" s="124" t="s">
        <v>47</v>
      </c>
      <c r="G169" s="117">
        <v>42317</v>
      </c>
      <c r="H169" s="65">
        <v>934702</v>
      </c>
      <c r="I169" s="65">
        <v>47917</v>
      </c>
      <c r="J169" s="65">
        <v>0</v>
      </c>
      <c r="K169" s="65">
        <v>6</v>
      </c>
      <c r="L169" s="65"/>
      <c r="M169" s="65">
        <v>2</v>
      </c>
      <c r="N169" s="65">
        <v>6.3</v>
      </c>
      <c r="O169" s="65"/>
      <c r="P169" s="65"/>
      <c r="Q169" s="65">
        <v>0.72</v>
      </c>
      <c r="R169" s="65"/>
      <c r="S169" s="65">
        <v>24</v>
      </c>
      <c r="T169" s="65">
        <v>98</v>
      </c>
      <c r="U169" s="65">
        <v>2</v>
      </c>
      <c r="V169" s="65">
        <v>0</v>
      </c>
      <c r="W169" s="65">
        <v>6</v>
      </c>
      <c r="X169" s="65">
        <v>2</v>
      </c>
      <c r="Y169" s="65">
        <v>0</v>
      </c>
      <c r="Z169" s="65">
        <v>1</v>
      </c>
      <c r="AA169" s="65">
        <v>0</v>
      </c>
      <c r="AB169" s="65">
        <v>32</v>
      </c>
      <c r="AC169" s="65">
        <v>10</v>
      </c>
      <c r="AD169" s="65">
        <v>1</v>
      </c>
      <c r="AE169" s="118">
        <f t="shared" si="42"/>
        <v>24</v>
      </c>
      <c r="AF169" s="119">
        <f>IF(AE169&gt;500,1.5,IF(AE169&gt;300,1.3,VLOOKUP(AE169,$AT$3:$AU$304,2,0)))</f>
        <v>8.0000000000003818E-2</v>
      </c>
      <c r="AG169" s="118">
        <f t="shared" si="43"/>
        <v>98</v>
      </c>
      <c r="AH169" s="119">
        <f t="shared" si="44"/>
        <v>0.6533333333333311</v>
      </c>
      <c r="AI169" s="118">
        <f t="shared" si="45"/>
        <v>6</v>
      </c>
      <c r="AJ169" s="119">
        <f t="shared" si="46"/>
        <v>0.13333333333333286</v>
      </c>
      <c r="AK169" s="118">
        <f t="shared" si="47"/>
        <v>2</v>
      </c>
      <c r="AL169" s="119">
        <f t="shared" si="48"/>
        <v>6.6666666666666874E-2</v>
      </c>
      <c r="AM169" s="118">
        <f t="shared" si="49"/>
        <v>2</v>
      </c>
      <c r="AN169" s="119">
        <f t="shared" si="50"/>
        <v>0.13333333333333353</v>
      </c>
      <c r="AO169" s="118">
        <f t="shared" si="51"/>
        <v>0</v>
      </c>
      <c r="AP169" s="119">
        <f t="shared" si="52"/>
        <v>1.3877787807814457E-16</v>
      </c>
      <c r="AQ169" s="122">
        <f t="shared" si="53"/>
        <v>0</v>
      </c>
      <c r="AR169" s="131">
        <f t="shared" si="54"/>
        <v>2</v>
      </c>
      <c r="AS169" s="65"/>
      <c r="AT169" s="66">
        <v>134</v>
      </c>
      <c r="AU169" s="77">
        <v>0.44666666666667143</v>
      </c>
      <c r="BG169" s="106" t="s">
        <v>265</v>
      </c>
      <c r="BH169" s="114"/>
      <c r="BI169" s="114"/>
      <c r="BJ169" s="115">
        <v>41658</v>
      </c>
    </row>
    <row r="170" spans="1:62" x14ac:dyDescent="0.25">
      <c r="A170" s="65" t="s">
        <v>272</v>
      </c>
      <c r="B170" s="65" t="str">
        <f t="shared" si="39"/>
        <v>DIWA2</v>
      </c>
      <c r="C170" s="117">
        <f t="shared" si="40"/>
        <v>42066</v>
      </c>
      <c r="D170" s="116" t="str">
        <f t="shared" si="41"/>
        <v>CON</v>
      </c>
      <c r="E170" s="65" t="s">
        <v>26</v>
      </c>
      <c r="F170" s="124" t="s">
        <v>47</v>
      </c>
      <c r="G170" s="117">
        <v>41979</v>
      </c>
      <c r="H170" s="65">
        <v>886215</v>
      </c>
      <c r="I170" s="65">
        <v>99822</v>
      </c>
      <c r="J170" s="65">
        <v>0</v>
      </c>
      <c r="K170" s="120">
        <v>2</v>
      </c>
      <c r="L170" s="65"/>
      <c r="M170" s="120">
        <v>1</v>
      </c>
      <c r="N170" s="121">
        <v>6.6</v>
      </c>
      <c r="O170" s="65">
        <v>31.1</v>
      </c>
      <c r="P170" s="65">
        <v>1.1200000000000001</v>
      </c>
      <c r="Q170" s="65">
        <v>0</v>
      </c>
      <c r="R170" s="65"/>
      <c r="S170" s="120">
        <v>20</v>
      </c>
      <c r="T170" s="120">
        <v>23</v>
      </c>
      <c r="U170" s="120">
        <v>3</v>
      </c>
      <c r="V170" s="120">
        <v>0</v>
      </c>
      <c r="W170" s="120">
        <v>6</v>
      </c>
      <c r="X170" s="120">
        <v>1</v>
      </c>
      <c r="Y170" s="120">
        <v>0</v>
      </c>
      <c r="Z170" s="120">
        <v>0</v>
      </c>
      <c r="AA170" s="120">
        <v>0</v>
      </c>
      <c r="AB170" s="120">
        <v>41</v>
      </c>
      <c r="AC170" s="120">
        <v>8</v>
      </c>
      <c r="AD170" s="120">
        <v>0</v>
      </c>
      <c r="AE170" s="118">
        <f t="shared" si="42"/>
        <v>20</v>
      </c>
      <c r="AF170" s="119">
        <f>IF(AE170&gt;500,1.5,IF(AE170&gt;300,1.3,VLOOKUP(AE170,$AT$3:$AU$304,2,0)))</f>
        <v>6.666666666667051E-2</v>
      </c>
      <c r="AG170" s="118">
        <f t="shared" si="43"/>
        <v>23</v>
      </c>
      <c r="AH170" s="119">
        <f t="shared" si="44"/>
        <v>0.15333333333333082</v>
      </c>
      <c r="AI170" s="118">
        <f t="shared" si="45"/>
        <v>6</v>
      </c>
      <c r="AJ170" s="119">
        <f t="shared" si="46"/>
        <v>0.13333333333333286</v>
      </c>
      <c r="AK170" s="118">
        <f t="shared" si="47"/>
        <v>1</v>
      </c>
      <c r="AL170" s="119">
        <f t="shared" si="48"/>
        <v>3.3333333333333541E-2</v>
      </c>
      <c r="AM170" s="118">
        <f t="shared" si="49"/>
        <v>3</v>
      </c>
      <c r="AN170" s="119">
        <f t="shared" si="50"/>
        <v>0.20000000000000018</v>
      </c>
      <c r="AO170" s="118">
        <f t="shared" si="51"/>
        <v>0</v>
      </c>
      <c r="AP170" s="119">
        <f t="shared" si="52"/>
        <v>1.3877787807814457E-16</v>
      </c>
      <c r="AQ170" s="122">
        <f t="shared" si="53"/>
        <v>0</v>
      </c>
      <c r="AR170" s="131">
        <f t="shared" si="54"/>
        <v>3</v>
      </c>
      <c r="AS170" s="65"/>
      <c r="AT170" s="66">
        <v>133</v>
      </c>
      <c r="AU170" s="77">
        <v>0.44333333333333808</v>
      </c>
      <c r="BG170" s="106" t="s">
        <v>266</v>
      </c>
      <c r="BH170" s="114"/>
      <c r="BI170" s="114"/>
      <c r="BJ170" s="115">
        <v>41658</v>
      </c>
    </row>
    <row r="171" spans="1:62" x14ac:dyDescent="0.25">
      <c r="A171" s="65" t="s">
        <v>272</v>
      </c>
      <c r="B171" s="65" t="str">
        <f t="shared" si="39"/>
        <v>DIWA2</v>
      </c>
      <c r="C171" s="117">
        <f t="shared" si="40"/>
        <v>42066</v>
      </c>
      <c r="D171" s="116" t="str">
        <f t="shared" si="41"/>
        <v>CON</v>
      </c>
      <c r="E171" s="65" t="s">
        <v>26</v>
      </c>
      <c r="F171" s="124" t="s">
        <v>47</v>
      </c>
      <c r="G171" s="117">
        <v>41857</v>
      </c>
      <c r="H171" s="65">
        <v>856044</v>
      </c>
      <c r="I171" s="65">
        <v>69651</v>
      </c>
      <c r="J171" s="65">
        <v>0</v>
      </c>
      <c r="K171" s="65">
        <v>3</v>
      </c>
      <c r="L171" s="65"/>
      <c r="M171" s="65">
        <v>3</v>
      </c>
      <c r="N171" s="121">
        <v>7</v>
      </c>
      <c r="O171" s="65">
        <v>35.5</v>
      </c>
      <c r="P171" s="65">
        <v>1.45</v>
      </c>
      <c r="Q171" s="65">
        <v>0.04</v>
      </c>
      <c r="R171" s="65"/>
      <c r="S171" s="65">
        <v>41</v>
      </c>
      <c r="T171" s="65">
        <v>41</v>
      </c>
      <c r="U171" s="65">
        <v>5</v>
      </c>
      <c r="V171" s="65">
        <v>0</v>
      </c>
      <c r="W171" s="65">
        <v>11</v>
      </c>
      <c r="X171" s="65">
        <v>2</v>
      </c>
      <c r="Y171" s="65">
        <v>0</v>
      </c>
      <c r="Z171" s="65">
        <v>1</v>
      </c>
      <c r="AA171" s="65">
        <v>0</v>
      </c>
      <c r="AB171" s="65">
        <v>64</v>
      </c>
      <c r="AC171" s="65">
        <v>25</v>
      </c>
      <c r="AD171" s="65">
        <v>1</v>
      </c>
      <c r="AE171" s="118">
        <f t="shared" si="42"/>
        <v>41</v>
      </c>
      <c r="AF171" s="119">
        <f>IF(AE171&gt;500,1.5,IF(AE171&gt;300,1.3,VLOOKUP(AE171,$AT$3:$AU$304,2,0)))</f>
        <v>0.13666666666667038</v>
      </c>
      <c r="AG171" s="118">
        <f t="shared" si="43"/>
        <v>41</v>
      </c>
      <c r="AH171" s="119">
        <f t="shared" si="44"/>
        <v>0.2733333333333306</v>
      </c>
      <c r="AI171" s="118">
        <f t="shared" si="45"/>
        <v>11</v>
      </c>
      <c r="AJ171" s="119">
        <f t="shared" si="46"/>
        <v>0.24444444444444399</v>
      </c>
      <c r="AK171" s="118">
        <f t="shared" si="47"/>
        <v>2</v>
      </c>
      <c r="AL171" s="119">
        <f t="shared" si="48"/>
        <v>6.6666666666666874E-2</v>
      </c>
      <c r="AM171" s="118">
        <f t="shared" si="49"/>
        <v>5</v>
      </c>
      <c r="AN171" s="119">
        <f t="shared" si="50"/>
        <v>0.33333333333333348</v>
      </c>
      <c r="AO171" s="118">
        <f t="shared" si="51"/>
        <v>0</v>
      </c>
      <c r="AP171" s="119">
        <f t="shared" si="52"/>
        <v>1.3877787807814457E-16</v>
      </c>
      <c r="AQ171" s="122">
        <f t="shared" si="53"/>
        <v>0</v>
      </c>
      <c r="AR171" s="131">
        <f t="shared" si="54"/>
        <v>4</v>
      </c>
      <c r="AS171" s="65"/>
      <c r="AT171" s="66">
        <v>132</v>
      </c>
      <c r="AU171" s="77">
        <v>0.44000000000000472</v>
      </c>
      <c r="BG171" s="106" t="s">
        <v>267</v>
      </c>
      <c r="BH171" s="114"/>
      <c r="BI171" s="114"/>
      <c r="BJ171" s="115">
        <v>41658</v>
      </c>
    </row>
    <row r="172" spans="1:62" x14ac:dyDescent="0.25">
      <c r="A172" s="65" t="s">
        <v>272</v>
      </c>
      <c r="B172" s="65" t="str">
        <f t="shared" si="39"/>
        <v>DIWA2</v>
      </c>
      <c r="C172" s="117">
        <f t="shared" si="40"/>
        <v>42066</v>
      </c>
      <c r="D172" s="116" t="str">
        <f t="shared" si="41"/>
        <v>CON</v>
      </c>
      <c r="E172" s="65" t="s">
        <v>26</v>
      </c>
      <c r="F172" s="124" t="s">
        <v>47</v>
      </c>
      <c r="G172" s="117">
        <v>41719</v>
      </c>
      <c r="H172" s="65">
        <v>822927</v>
      </c>
      <c r="I172" s="65">
        <v>36534</v>
      </c>
      <c r="J172" s="65">
        <v>0</v>
      </c>
      <c r="K172" s="65">
        <v>2</v>
      </c>
      <c r="L172" s="65"/>
      <c r="M172" s="65">
        <v>3</v>
      </c>
      <c r="N172" s="121">
        <v>7</v>
      </c>
      <c r="O172" s="65">
        <v>35.200000000000003</v>
      </c>
      <c r="P172" s="65">
        <v>1.51</v>
      </c>
      <c r="Q172" s="65">
        <v>0.05</v>
      </c>
      <c r="R172" s="65" t="s">
        <v>28</v>
      </c>
      <c r="S172" s="65">
        <v>37</v>
      </c>
      <c r="T172" s="65">
        <v>33</v>
      </c>
      <c r="U172" s="65">
        <v>4</v>
      </c>
      <c r="V172" s="65">
        <v>0</v>
      </c>
      <c r="W172" s="65">
        <v>6</v>
      </c>
      <c r="X172" s="65">
        <v>2</v>
      </c>
      <c r="Y172" s="65">
        <v>0</v>
      </c>
      <c r="Z172" s="65">
        <v>0</v>
      </c>
      <c r="AA172" s="65">
        <v>0</v>
      </c>
      <c r="AB172" s="65">
        <v>61</v>
      </c>
      <c r="AC172" s="65">
        <v>29</v>
      </c>
      <c r="AD172" s="65">
        <v>1</v>
      </c>
      <c r="AE172" s="118">
        <f t="shared" si="42"/>
        <v>37</v>
      </c>
      <c r="AF172" s="119">
        <f>IF(AE172&gt;500,1.5,IF(AE172&gt;300,1.3,VLOOKUP(AE172,$AT$3:$AU$304,2,0)))</f>
        <v>0.12333333333333707</v>
      </c>
      <c r="AG172" s="118">
        <f t="shared" si="43"/>
        <v>33</v>
      </c>
      <c r="AH172" s="119">
        <f t="shared" si="44"/>
        <v>0.21999999999999736</v>
      </c>
      <c r="AI172" s="118">
        <f t="shared" si="45"/>
        <v>6</v>
      </c>
      <c r="AJ172" s="119">
        <f t="shared" si="46"/>
        <v>0.13333333333333286</v>
      </c>
      <c r="AK172" s="118">
        <f t="shared" si="47"/>
        <v>2</v>
      </c>
      <c r="AL172" s="119">
        <f t="shared" si="48"/>
        <v>6.6666666666666874E-2</v>
      </c>
      <c r="AM172" s="118">
        <f t="shared" si="49"/>
        <v>4</v>
      </c>
      <c r="AN172" s="119">
        <f t="shared" si="50"/>
        <v>0.26666666666666683</v>
      </c>
      <c r="AO172" s="118">
        <f t="shared" si="51"/>
        <v>0</v>
      </c>
      <c r="AP172" s="119">
        <f t="shared" si="52"/>
        <v>1.3877787807814457E-16</v>
      </c>
      <c r="AQ172" s="122">
        <f t="shared" si="53"/>
        <v>0</v>
      </c>
      <c r="AR172" s="131">
        <f t="shared" si="54"/>
        <v>5</v>
      </c>
      <c r="AS172" s="65"/>
      <c r="AT172" s="66">
        <v>131</v>
      </c>
      <c r="AU172" s="77">
        <v>0.43666666666667137</v>
      </c>
      <c r="BG172" s="106" t="s">
        <v>268</v>
      </c>
      <c r="BH172" s="114"/>
      <c r="BI172" s="114"/>
      <c r="BJ172" s="115">
        <v>41658</v>
      </c>
    </row>
    <row r="173" spans="1:62" x14ac:dyDescent="0.25">
      <c r="A173" s="65" t="s">
        <v>272</v>
      </c>
      <c r="B173" s="65" t="str">
        <f t="shared" si="39"/>
        <v>DIWA2</v>
      </c>
      <c r="C173" s="117">
        <f t="shared" si="40"/>
        <v>42066</v>
      </c>
      <c r="D173" s="116" t="str">
        <f t="shared" si="41"/>
        <v>CON</v>
      </c>
      <c r="E173" s="65" t="s">
        <v>26</v>
      </c>
      <c r="F173" s="124" t="s">
        <v>47</v>
      </c>
      <c r="G173" s="117">
        <v>41558</v>
      </c>
      <c r="H173" s="65">
        <v>786393</v>
      </c>
      <c r="I173" s="65">
        <v>121130</v>
      </c>
      <c r="J173" s="120">
        <v>0</v>
      </c>
      <c r="K173" s="120">
        <v>2</v>
      </c>
      <c r="L173" s="120">
        <v>0</v>
      </c>
      <c r="M173" s="120">
        <v>9</v>
      </c>
      <c r="N173" s="120">
        <v>7.3</v>
      </c>
      <c r="O173" s="120">
        <v>39</v>
      </c>
      <c r="P173" s="120">
        <v>0.7</v>
      </c>
      <c r="Q173" s="120">
        <v>0.1</v>
      </c>
      <c r="R173" s="65" t="s">
        <v>244</v>
      </c>
      <c r="S173" s="120">
        <v>119</v>
      </c>
      <c r="T173" s="120">
        <v>83</v>
      </c>
      <c r="U173" s="120">
        <v>15</v>
      </c>
      <c r="V173" s="120">
        <v>0</v>
      </c>
      <c r="W173" s="120">
        <v>14</v>
      </c>
      <c r="X173" s="120">
        <v>6</v>
      </c>
      <c r="Y173" s="120">
        <v>0</v>
      </c>
      <c r="Z173" s="120">
        <v>1</v>
      </c>
      <c r="AA173" s="120">
        <v>0</v>
      </c>
      <c r="AB173" s="120">
        <v>171</v>
      </c>
      <c r="AC173" s="120">
        <v>112</v>
      </c>
      <c r="AD173" s="120">
        <v>2</v>
      </c>
      <c r="AE173" s="118">
        <f t="shared" si="42"/>
        <v>119</v>
      </c>
      <c r="AF173" s="119">
        <f>IF(AE173&gt;=300,1,VLOOKUP(AE173,$AT$3:$AU$304,2,0))</f>
        <v>0.39666666666667111</v>
      </c>
      <c r="AG173" s="118">
        <f t="shared" si="43"/>
        <v>83</v>
      </c>
      <c r="AH173" s="119">
        <f t="shared" si="44"/>
        <v>0.55333333333333046</v>
      </c>
      <c r="AI173" s="118">
        <f t="shared" si="45"/>
        <v>14</v>
      </c>
      <c r="AJ173" s="119">
        <f t="shared" si="46"/>
        <v>0.31111111111111062</v>
      </c>
      <c r="AK173" s="118">
        <f t="shared" si="47"/>
        <v>6</v>
      </c>
      <c r="AL173" s="119">
        <f t="shared" si="48"/>
        <v>0.20000000000000018</v>
      </c>
      <c r="AM173" s="118">
        <f t="shared" si="49"/>
        <v>15</v>
      </c>
      <c r="AN173" s="119">
        <f t="shared" si="50"/>
        <v>1</v>
      </c>
      <c r="AO173" s="118">
        <f t="shared" si="51"/>
        <v>0</v>
      </c>
      <c r="AP173" s="119">
        <f t="shared" si="52"/>
        <v>1.3877787807814457E-16</v>
      </c>
      <c r="AQ173" s="122">
        <f t="shared" si="53"/>
        <v>0</v>
      </c>
      <c r="AR173" s="131">
        <f t="shared" si="54"/>
        <v>6</v>
      </c>
      <c r="AS173" s="65"/>
      <c r="AT173" s="66">
        <v>130</v>
      </c>
      <c r="AU173" s="77">
        <v>0.43333333333333801</v>
      </c>
      <c r="BG173" s="106" t="s">
        <v>269</v>
      </c>
      <c r="BH173" s="114"/>
      <c r="BI173" s="114"/>
      <c r="BJ173" s="115">
        <v>41658</v>
      </c>
    </row>
    <row r="174" spans="1:62" x14ac:dyDescent="0.25">
      <c r="A174" s="65" t="s">
        <v>273</v>
      </c>
      <c r="B174" s="65" t="str">
        <f t="shared" si="39"/>
        <v>DIWA2</v>
      </c>
      <c r="C174" s="117">
        <f t="shared" si="40"/>
        <v>42066</v>
      </c>
      <c r="D174" s="116" t="str">
        <f t="shared" si="41"/>
        <v>CON</v>
      </c>
      <c r="E174" s="65" t="s">
        <v>26</v>
      </c>
      <c r="F174" s="124" t="s">
        <v>47</v>
      </c>
      <c r="G174" s="117">
        <v>41418</v>
      </c>
      <c r="H174" s="65">
        <v>758776</v>
      </c>
      <c r="I174" s="65">
        <v>93513</v>
      </c>
      <c r="J174" s="120">
        <v>0</v>
      </c>
      <c r="K174" s="120">
        <v>33.200000000000003</v>
      </c>
      <c r="L174" s="120">
        <v>0</v>
      </c>
      <c r="M174" s="120">
        <v>11.5</v>
      </c>
      <c r="N174" s="120">
        <v>7.1</v>
      </c>
      <c r="O174" s="120">
        <v>37.700000000000003</v>
      </c>
      <c r="P174" s="120"/>
      <c r="Q174" s="120">
        <v>-1</v>
      </c>
      <c r="R174" s="65" t="s">
        <v>29</v>
      </c>
      <c r="S174" s="120">
        <v>126.7</v>
      </c>
      <c r="T174" s="120">
        <v>60</v>
      </c>
      <c r="U174" s="120">
        <v>10</v>
      </c>
      <c r="V174" s="120">
        <v>2.9</v>
      </c>
      <c r="W174" s="120">
        <v>11.9</v>
      </c>
      <c r="X174" s="120">
        <v>15.3</v>
      </c>
      <c r="Y174" s="120">
        <v>0.8</v>
      </c>
      <c r="Z174" s="120">
        <v>0</v>
      </c>
      <c r="AA174" s="120">
        <v>0</v>
      </c>
      <c r="AB174" s="120">
        <v>383</v>
      </c>
      <c r="AC174" s="120">
        <v>53.6</v>
      </c>
      <c r="AD174" s="120">
        <v>14.4</v>
      </c>
      <c r="AE174" s="118">
        <f t="shared" si="42"/>
        <v>127</v>
      </c>
      <c r="AF174" s="119">
        <f t="shared" ref="AF174:AF188" si="58">IF(AE174&gt;500,1.5,IF(AE174&gt;300,1.3,VLOOKUP(AE174,$AT$3:$AU$304,2,0)))</f>
        <v>0.42333333333333795</v>
      </c>
      <c r="AG174" s="118">
        <f t="shared" si="43"/>
        <v>60</v>
      </c>
      <c r="AH174" s="119">
        <f t="shared" si="44"/>
        <v>0.39999999999999702</v>
      </c>
      <c r="AI174" s="118">
        <f t="shared" si="45"/>
        <v>12</v>
      </c>
      <c r="AJ174" s="119">
        <f t="shared" si="46"/>
        <v>0.26666666666666622</v>
      </c>
      <c r="AK174" s="118">
        <f t="shared" si="47"/>
        <v>15</v>
      </c>
      <c r="AL174" s="119">
        <f t="shared" si="48"/>
        <v>0.50000000000000011</v>
      </c>
      <c r="AM174" s="118">
        <f t="shared" si="49"/>
        <v>10</v>
      </c>
      <c r="AN174" s="119">
        <f t="shared" si="50"/>
        <v>0.66666666666666674</v>
      </c>
      <c r="AO174" s="118">
        <f t="shared" si="51"/>
        <v>3</v>
      </c>
      <c r="AP174" s="119">
        <f t="shared" si="52"/>
        <v>0.30000000000000016</v>
      </c>
      <c r="AQ174" s="122">
        <f t="shared" si="53"/>
        <v>0</v>
      </c>
      <c r="AR174" s="131">
        <f t="shared" si="54"/>
        <v>7</v>
      </c>
      <c r="AS174" s="65"/>
      <c r="AT174" s="66">
        <v>129</v>
      </c>
      <c r="AU174" s="77">
        <v>0.43000000000000466</v>
      </c>
    </row>
    <row r="175" spans="1:62" x14ac:dyDescent="0.25">
      <c r="A175" s="65" t="s">
        <v>273</v>
      </c>
      <c r="B175" s="65" t="str">
        <f t="shared" si="39"/>
        <v>DIWA2</v>
      </c>
      <c r="C175" s="117">
        <f t="shared" si="40"/>
        <v>42066</v>
      </c>
      <c r="D175" s="116" t="str">
        <f t="shared" si="41"/>
        <v>CON</v>
      </c>
      <c r="E175" s="65" t="s">
        <v>26</v>
      </c>
      <c r="F175" s="124" t="s">
        <v>47</v>
      </c>
      <c r="G175" s="117">
        <v>41249</v>
      </c>
      <c r="H175" s="65">
        <v>729109</v>
      </c>
      <c r="I175" s="65">
        <v>63846</v>
      </c>
      <c r="J175" s="65">
        <v>0</v>
      </c>
      <c r="K175" s="65">
        <v>0</v>
      </c>
      <c r="L175" s="65">
        <v>0</v>
      </c>
      <c r="M175" s="65">
        <v>4.5</v>
      </c>
      <c r="N175" s="65">
        <v>7.3</v>
      </c>
      <c r="O175" s="65">
        <v>40.700000000000003</v>
      </c>
      <c r="P175" s="65"/>
      <c r="Q175" s="65">
        <v>-1</v>
      </c>
      <c r="R175" s="65" t="s">
        <v>29</v>
      </c>
      <c r="S175" s="65">
        <v>70.8</v>
      </c>
      <c r="T175" s="65">
        <v>2.6</v>
      </c>
      <c r="U175" s="65">
        <v>5.7</v>
      </c>
      <c r="V175" s="65">
        <v>0</v>
      </c>
      <c r="W175" s="65">
        <v>4.4000000000000004</v>
      </c>
      <c r="X175" s="65">
        <v>7.1</v>
      </c>
      <c r="Y175" s="65">
        <v>1.3</v>
      </c>
      <c r="Z175" s="65">
        <v>2.2999999999999998</v>
      </c>
      <c r="AA175" s="65">
        <v>0</v>
      </c>
      <c r="AB175" s="65">
        <v>686.7</v>
      </c>
      <c r="AC175" s="65">
        <v>67</v>
      </c>
      <c r="AD175" s="65">
        <v>0.7</v>
      </c>
      <c r="AE175" s="118">
        <f t="shared" si="42"/>
        <v>71</v>
      </c>
      <c r="AF175" s="119">
        <f t="shared" si="58"/>
        <v>0.23666666666667019</v>
      </c>
      <c r="AG175" s="118">
        <f t="shared" si="43"/>
        <v>3</v>
      </c>
      <c r="AH175" s="119">
        <f t="shared" si="44"/>
        <v>1.999999999999752E-2</v>
      </c>
      <c r="AI175" s="118">
        <f t="shared" si="45"/>
        <v>4</v>
      </c>
      <c r="AJ175" s="119">
        <f t="shared" si="46"/>
        <v>8.8888888888888407E-2</v>
      </c>
      <c r="AK175" s="118">
        <f t="shared" si="47"/>
        <v>7</v>
      </c>
      <c r="AL175" s="119">
        <f t="shared" si="48"/>
        <v>0.2333333333333335</v>
      </c>
      <c r="AM175" s="118">
        <f t="shared" si="49"/>
        <v>6</v>
      </c>
      <c r="AN175" s="119">
        <f t="shared" si="50"/>
        <v>0.40000000000000013</v>
      </c>
      <c r="AO175" s="118">
        <f t="shared" si="51"/>
        <v>0</v>
      </c>
      <c r="AP175" s="119">
        <f t="shared" si="52"/>
        <v>1.3877787807814457E-16</v>
      </c>
      <c r="AQ175" s="122">
        <f t="shared" si="53"/>
        <v>0</v>
      </c>
      <c r="AR175" s="131">
        <f t="shared" si="54"/>
        <v>8</v>
      </c>
      <c r="AS175" s="65"/>
      <c r="AT175" s="66">
        <v>128</v>
      </c>
      <c r="AU175" s="77">
        <v>0.4266666666666713</v>
      </c>
    </row>
    <row r="176" spans="1:62" x14ac:dyDescent="0.25">
      <c r="A176" s="65" t="s">
        <v>273</v>
      </c>
      <c r="B176" s="65" t="str">
        <f t="shared" si="39"/>
        <v>DIWA2</v>
      </c>
      <c r="C176" s="117">
        <f t="shared" si="40"/>
        <v>40670</v>
      </c>
      <c r="D176" s="65" t="str">
        <f t="shared" si="41"/>
        <v>SIN</v>
      </c>
      <c r="E176" s="65" t="s">
        <v>182</v>
      </c>
      <c r="F176" s="124" t="s">
        <v>48</v>
      </c>
      <c r="G176" s="117">
        <v>42347</v>
      </c>
      <c r="H176" s="65">
        <v>958708</v>
      </c>
      <c r="I176" s="65">
        <v>30234</v>
      </c>
      <c r="J176" s="65">
        <v>0</v>
      </c>
      <c r="K176" s="120">
        <v>3</v>
      </c>
      <c r="L176" s="65"/>
      <c r="M176" s="120">
        <v>2</v>
      </c>
      <c r="N176" s="65">
        <v>7.3</v>
      </c>
      <c r="O176" s="65">
        <v>1.19</v>
      </c>
      <c r="P176" s="65">
        <v>36.4</v>
      </c>
      <c r="Q176" s="65">
        <v>0</v>
      </c>
      <c r="R176" s="65"/>
      <c r="S176" s="120">
        <v>6</v>
      </c>
      <c r="T176" s="120">
        <v>23</v>
      </c>
      <c r="U176" s="120">
        <v>0</v>
      </c>
      <c r="V176" s="120">
        <v>0</v>
      </c>
      <c r="W176" s="120">
        <v>3</v>
      </c>
      <c r="X176" s="120">
        <v>0</v>
      </c>
      <c r="Y176" s="120">
        <v>0</v>
      </c>
      <c r="Z176" s="120">
        <v>0</v>
      </c>
      <c r="AA176" s="120">
        <v>0</v>
      </c>
      <c r="AB176" s="120">
        <v>34</v>
      </c>
      <c r="AC176" s="120">
        <v>8</v>
      </c>
      <c r="AD176" s="120">
        <v>0</v>
      </c>
      <c r="AE176" s="118">
        <f t="shared" si="42"/>
        <v>6</v>
      </c>
      <c r="AF176" s="119">
        <f t="shared" si="58"/>
        <v>2.0000000000003841E-2</v>
      </c>
      <c r="AG176" s="118">
        <f t="shared" si="43"/>
        <v>23</v>
      </c>
      <c r="AH176" s="119">
        <f t="shared" si="44"/>
        <v>0.15333333333333082</v>
      </c>
      <c r="AI176" s="118">
        <f t="shared" si="45"/>
        <v>3</v>
      </c>
      <c r="AJ176" s="119">
        <f t="shared" si="46"/>
        <v>6.666666666666618E-2</v>
      </c>
      <c r="AK176" s="118">
        <f t="shared" si="47"/>
        <v>0</v>
      </c>
      <c r="AL176" s="119">
        <f t="shared" si="48"/>
        <v>2.0816681711721685E-16</v>
      </c>
      <c r="AM176" s="118">
        <f t="shared" si="49"/>
        <v>0</v>
      </c>
      <c r="AN176" s="119">
        <f t="shared" si="50"/>
        <v>1.9428902930940239E-16</v>
      </c>
      <c r="AO176" s="118">
        <f t="shared" si="51"/>
        <v>0</v>
      </c>
      <c r="AP176" s="119">
        <f t="shared" si="52"/>
        <v>1.3877787807814457E-16</v>
      </c>
      <c r="AQ176" s="122">
        <f t="shared" si="53"/>
        <v>1</v>
      </c>
      <c r="AR176" s="131">
        <f t="shared" si="54"/>
        <v>1</v>
      </c>
      <c r="AS176" s="65"/>
      <c r="AT176" s="66">
        <v>127</v>
      </c>
      <c r="AU176" s="77">
        <v>0.42333333333333795</v>
      </c>
    </row>
    <row r="177" spans="1:51" x14ac:dyDescent="0.25">
      <c r="A177" s="65" t="s">
        <v>273</v>
      </c>
      <c r="B177" s="65" t="str">
        <f t="shared" si="39"/>
        <v>DIWA2</v>
      </c>
      <c r="C177" s="117">
        <f t="shared" si="40"/>
        <v>40670</v>
      </c>
      <c r="D177" s="116" t="str">
        <f t="shared" si="41"/>
        <v>SIN</v>
      </c>
      <c r="E177" s="65" t="s">
        <v>26</v>
      </c>
      <c r="F177" s="124" t="s">
        <v>48</v>
      </c>
      <c r="G177" s="117">
        <v>42053</v>
      </c>
      <c r="H177" s="65">
        <v>864693</v>
      </c>
      <c r="I177" s="65">
        <v>7142</v>
      </c>
      <c r="J177" s="65">
        <v>0</v>
      </c>
      <c r="K177" s="65">
        <v>4</v>
      </c>
      <c r="L177" s="65"/>
      <c r="M177" s="65">
        <v>4</v>
      </c>
      <c r="N177" s="65">
        <v>6.6379999999999999</v>
      </c>
      <c r="O177" s="65">
        <v>29.94</v>
      </c>
      <c r="P177" s="65">
        <v>0.93</v>
      </c>
      <c r="Q177" s="65">
        <v>0.59</v>
      </c>
      <c r="R177" s="65"/>
      <c r="S177" s="65">
        <v>56</v>
      </c>
      <c r="T177" s="65">
        <v>32</v>
      </c>
      <c r="U177" s="65">
        <v>11</v>
      </c>
      <c r="V177" s="65">
        <v>0</v>
      </c>
      <c r="W177" s="65">
        <v>8</v>
      </c>
      <c r="X177" s="65">
        <v>8</v>
      </c>
      <c r="Y177" s="65">
        <v>0</v>
      </c>
      <c r="Z177" s="65"/>
      <c r="AA177" s="65">
        <v>0</v>
      </c>
      <c r="AB177" s="65">
        <v>35</v>
      </c>
      <c r="AC177" s="65">
        <v>2</v>
      </c>
      <c r="AD177" s="65">
        <v>0</v>
      </c>
      <c r="AE177" s="118">
        <f t="shared" si="42"/>
        <v>56</v>
      </c>
      <c r="AF177" s="119">
        <f t="shared" si="58"/>
        <v>0.18666666666667028</v>
      </c>
      <c r="AG177" s="118">
        <f t="shared" si="43"/>
        <v>32</v>
      </c>
      <c r="AH177" s="119">
        <f t="shared" si="44"/>
        <v>0.21333333333333071</v>
      </c>
      <c r="AI177" s="118">
        <f t="shared" si="45"/>
        <v>8</v>
      </c>
      <c r="AJ177" s="119">
        <f t="shared" si="46"/>
        <v>0.17777777777777731</v>
      </c>
      <c r="AK177" s="118">
        <f t="shared" si="47"/>
        <v>8</v>
      </c>
      <c r="AL177" s="119">
        <f t="shared" si="48"/>
        <v>0.26666666666666683</v>
      </c>
      <c r="AM177" s="118">
        <f t="shared" si="49"/>
        <v>11</v>
      </c>
      <c r="AN177" s="119">
        <f t="shared" si="50"/>
        <v>0.73333333333333339</v>
      </c>
      <c r="AO177" s="118">
        <f t="shared" si="51"/>
        <v>0</v>
      </c>
      <c r="AP177" s="119">
        <f t="shared" si="52"/>
        <v>1.3877787807814457E-16</v>
      </c>
      <c r="AQ177" s="122">
        <f t="shared" si="53"/>
        <v>0</v>
      </c>
      <c r="AR177" s="131">
        <f t="shared" si="54"/>
        <v>2</v>
      </c>
      <c r="AS177" s="65"/>
      <c r="AT177" s="66">
        <v>126</v>
      </c>
      <c r="AU177" s="77">
        <v>0.42000000000000459</v>
      </c>
    </row>
    <row r="178" spans="1:51" x14ac:dyDescent="0.25">
      <c r="A178" s="65" t="s">
        <v>273</v>
      </c>
      <c r="B178" s="65" t="str">
        <f t="shared" si="39"/>
        <v>DIWA2</v>
      </c>
      <c r="C178" s="117">
        <f t="shared" si="40"/>
        <v>40670</v>
      </c>
      <c r="D178" s="116" t="str">
        <f t="shared" si="41"/>
        <v>SIN</v>
      </c>
      <c r="E178" s="65" t="s">
        <v>26</v>
      </c>
      <c r="F178" s="124" t="s">
        <v>48</v>
      </c>
      <c r="G178" s="117">
        <v>42053</v>
      </c>
      <c r="H178" s="65">
        <v>884680</v>
      </c>
      <c r="I178" s="65">
        <v>7521</v>
      </c>
      <c r="J178" s="65">
        <v>0</v>
      </c>
      <c r="K178" s="65">
        <v>2</v>
      </c>
      <c r="L178" s="65"/>
      <c r="M178" s="65">
        <v>2</v>
      </c>
      <c r="N178" s="65">
        <v>6.7270000000000003</v>
      </c>
      <c r="O178" s="65">
        <v>31</v>
      </c>
      <c r="P178" s="65">
        <v>0.95</v>
      </c>
      <c r="Q178" s="65">
        <v>0.01</v>
      </c>
      <c r="R178" s="65"/>
      <c r="S178" s="65">
        <v>8</v>
      </c>
      <c r="T178" s="65">
        <v>14</v>
      </c>
      <c r="U178" s="65">
        <v>1</v>
      </c>
      <c r="V178" s="65">
        <v>0</v>
      </c>
      <c r="W178" s="65">
        <v>3</v>
      </c>
      <c r="X178" s="65">
        <v>1</v>
      </c>
      <c r="Y178" s="65">
        <v>0</v>
      </c>
      <c r="Z178" s="65"/>
      <c r="AA178" s="65">
        <v>0</v>
      </c>
      <c r="AB178" s="65">
        <v>33</v>
      </c>
      <c r="AC178" s="65">
        <v>1</v>
      </c>
      <c r="AD178" s="65">
        <v>0</v>
      </c>
      <c r="AE178" s="118">
        <f t="shared" si="42"/>
        <v>8</v>
      </c>
      <c r="AF178" s="119">
        <f t="shared" si="58"/>
        <v>2.6666666666670509E-2</v>
      </c>
      <c r="AG178" s="118">
        <f t="shared" si="43"/>
        <v>14</v>
      </c>
      <c r="AH178" s="119">
        <f t="shared" si="44"/>
        <v>9.3333333333330867E-2</v>
      </c>
      <c r="AI178" s="118">
        <f t="shared" si="45"/>
        <v>3</v>
      </c>
      <c r="AJ178" s="119">
        <f t="shared" si="46"/>
        <v>6.666666666666618E-2</v>
      </c>
      <c r="AK178" s="118">
        <f t="shared" si="47"/>
        <v>1</v>
      </c>
      <c r="AL178" s="119">
        <f t="shared" si="48"/>
        <v>3.3333333333333541E-2</v>
      </c>
      <c r="AM178" s="118">
        <f t="shared" si="49"/>
        <v>1</v>
      </c>
      <c r="AN178" s="119">
        <f t="shared" si="50"/>
        <v>6.666666666666686E-2</v>
      </c>
      <c r="AO178" s="118">
        <f t="shared" si="51"/>
        <v>0</v>
      </c>
      <c r="AP178" s="119">
        <f t="shared" si="52"/>
        <v>1.3877787807814457E-16</v>
      </c>
      <c r="AQ178" s="122">
        <f t="shared" si="53"/>
        <v>0</v>
      </c>
      <c r="AR178" s="131">
        <f t="shared" si="54"/>
        <v>3</v>
      </c>
      <c r="AS178" s="65"/>
      <c r="AT178" s="66">
        <v>125</v>
      </c>
      <c r="AU178" s="77">
        <v>0.41666666666667124</v>
      </c>
    </row>
    <row r="179" spans="1:51" x14ac:dyDescent="0.25">
      <c r="A179" s="65" t="s">
        <v>273</v>
      </c>
      <c r="B179" s="65" t="str">
        <f t="shared" si="39"/>
        <v>DIWA2</v>
      </c>
      <c r="C179" s="117">
        <f t="shared" si="40"/>
        <v>40670</v>
      </c>
      <c r="D179" s="116" t="str">
        <f t="shared" si="41"/>
        <v>SIN</v>
      </c>
      <c r="E179" s="65" t="s">
        <v>26</v>
      </c>
      <c r="F179" s="124" t="s">
        <v>48</v>
      </c>
      <c r="G179" s="117">
        <v>41978</v>
      </c>
      <c r="H179" s="65">
        <v>849854</v>
      </c>
      <c r="I179" s="65">
        <v>93586</v>
      </c>
      <c r="J179" s="65">
        <v>0</v>
      </c>
      <c r="K179" s="120">
        <v>4</v>
      </c>
      <c r="L179" s="65"/>
      <c r="M179" s="120">
        <v>3</v>
      </c>
      <c r="N179" s="121">
        <v>6.8</v>
      </c>
      <c r="O179" s="65">
        <v>33.799999999999997</v>
      </c>
      <c r="P179" s="65">
        <v>1.3</v>
      </c>
      <c r="Q179" s="65">
        <v>0.03</v>
      </c>
      <c r="R179" s="65"/>
      <c r="S179" s="120">
        <v>106</v>
      </c>
      <c r="T179" s="120">
        <v>109</v>
      </c>
      <c r="U179" s="120">
        <v>13</v>
      </c>
      <c r="V179" s="120">
        <v>0</v>
      </c>
      <c r="W179" s="120">
        <v>15</v>
      </c>
      <c r="X179" s="120">
        <v>11</v>
      </c>
      <c r="Y179" s="120">
        <v>1</v>
      </c>
      <c r="Z179" s="120">
        <v>1</v>
      </c>
      <c r="AA179" s="120">
        <v>0</v>
      </c>
      <c r="AB179" s="120">
        <v>48</v>
      </c>
      <c r="AC179" s="120">
        <v>17</v>
      </c>
      <c r="AD179" s="120">
        <v>2</v>
      </c>
      <c r="AE179" s="118">
        <f t="shared" si="42"/>
        <v>106</v>
      </c>
      <c r="AF179" s="119">
        <f t="shared" si="58"/>
        <v>0.3533333333333375</v>
      </c>
      <c r="AG179" s="118">
        <f t="shared" si="43"/>
        <v>109</v>
      </c>
      <c r="AH179" s="119">
        <f t="shared" si="44"/>
        <v>0.72666666666666491</v>
      </c>
      <c r="AI179" s="118">
        <f t="shared" si="45"/>
        <v>15</v>
      </c>
      <c r="AJ179" s="119">
        <f t="shared" si="46"/>
        <v>0.33333333333333282</v>
      </c>
      <c r="AK179" s="118">
        <f t="shared" si="47"/>
        <v>11</v>
      </c>
      <c r="AL179" s="119">
        <f t="shared" si="48"/>
        <v>0.36666666666666681</v>
      </c>
      <c r="AM179" s="118">
        <f t="shared" si="49"/>
        <v>13</v>
      </c>
      <c r="AN179" s="119">
        <f t="shared" si="50"/>
        <v>0.8666666666666667</v>
      </c>
      <c r="AO179" s="118">
        <f t="shared" si="51"/>
        <v>0</v>
      </c>
      <c r="AP179" s="119">
        <f t="shared" si="52"/>
        <v>1.3877787807814457E-16</v>
      </c>
      <c r="AQ179" s="122">
        <f t="shared" si="53"/>
        <v>0</v>
      </c>
      <c r="AR179" s="131">
        <f t="shared" si="54"/>
        <v>4</v>
      </c>
      <c r="AS179" s="65"/>
      <c r="AT179" s="66">
        <v>124</v>
      </c>
      <c r="AU179" s="77">
        <v>0.41333333333333788</v>
      </c>
    </row>
    <row r="180" spans="1:51" x14ac:dyDescent="0.25">
      <c r="A180" s="65" t="s">
        <v>273</v>
      </c>
      <c r="B180" s="65" t="str">
        <f t="shared" si="39"/>
        <v>DIWA2</v>
      </c>
      <c r="C180" s="117">
        <f t="shared" si="40"/>
        <v>40670</v>
      </c>
      <c r="D180" s="116" t="str">
        <f t="shared" si="41"/>
        <v>SIN</v>
      </c>
      <c r="E180" s="65" t="s">
        <v>26</v>
      </c>
      <c r="F180" s="124" t="s">
        <v>48</v>
      </c>
      <c r="G180" s="117">
        <v>41869</v>
      </c>
      <c r="H180" s="65">
        <v>821105</v>
      </c>
      <c r="I180" s="65">
        <v>64837</v>
      </c>
      <c r="J180" s="65">
        <v>0</v>
      </c>
      <c r="K180" s="65">
        <v>4</v>
      </c>
      <c r="L180" s="65"/>
      <c r="M180" s="65">
        <v>3</v>
      </c>
      <c r="N180" s="121">
        <v>7.1</v>
      </c>
      <c r="O180" s="65">
        <v>36.1</v>
      </c>
      <c r="P180" s="65">
        <v>0.09</v>
      </c>
      <c r="Q180" s="65">
        <v>0.05</v>
      </c>
      <c r="R180" s="65"/>
      <c r="S180" s="65">
        <v>59</v>
      </c>
      <c r="T180" s="65">
        <v>42</v>
      </c>
      <c r="U180" s="65">
        <v>1</v>
      </c>
      <c r="V180" s="65">
        <v>0</v>
      </c>
      <c r="W180" s="65">
        <v>15</v>
      </c>
      <c r="X180" s="65">
        <v>6</v>
      </c>
      <c r="Y180" s="65">
        <v>0</v>
      </c>
      <c r="Z180" s="65">
        <v>0</v>
      </c>
      <c r="AA180" s="65">
        <v>0</v>
      </c>
      <c r="AB180" s="65">
        <v>43</v>
      </c>
      <c r="AC180" s="65">
        <v>9</v>
      </c>
      <c r="AD180" s="65">
        <v>1</v>
      </c>
      <c r="AE180" s="118">
        <f t="shared" si="42"/>
        <v>59</v>
      </c>
      <c r="AF180" s="119">
        <f t="shared" si="58"/>
        <v>0.19666666666667026</v>
      </c>
      <c r="AG180" s="118">
        <f t="shared" si="43"/>
        <v>42</v>
      </c>
      <c r="AH180" s="119">
        <f t="shared" si="44"/>
        <v>0.27999999999999725</v>
      </c>
      <c r="AI180" s="118">
        <f t="shared" si="45"/>
        <v>15</v>
      </c>
      <c r="AJ180" s="119">
        <f t="shared" si="46"/>
        <v>0.33333333333333282</v>
      </c>
      <c r="AK180" s="118">
        <f t="shared" si="47"/>
        <v>6</v>
      </c>
      <c r="AL180" s="119">
        <f t="shared" si="48"/>
        <v>0.20000000000000018</v>
      </c>
      <c r="AM180" s="118">
        <f t="shared" si="49"/>
        <v>1</v>
      </c>
      <c r="AN180" s="119">
        <f t="shared" si="50"/>
        <v>6.666666666666686E-2</v>
      </c>
      <c r="AO180" s="118">
        <f t="shared" si="51"/>
        <v>0</v>
      </c>
      <c r="AP180" s="119">
        <f t="shared" si="52"/>
        <v>1.3877787807814457E-16</v>
      </c>
      <c r="AQ180" s="122">
        <f t="shared" si="53"/>
        <v>0</v>
      </c>
      <c r="AR180" s="131">
        <f t="shared" si="54"/>
        <v>5</v>
      </c>
      <c r="AS180" s="65"/>
      <c r="AT180" s="66">
        <v>123</v>
      </c>
      <c r="AU180" s="77">
        <v>0.41000000000000453</v>
      </c>
    </row>
    <row r="181" spans="1:51" x14ac:dyDescent="0.25">
      <c r="A181" s="65" t="s">
        <v>273</v>
      </c>
      <c r="B181" s="65" t="str">
        <f t="shared" si="39"/>
        <v>DIWA2</v>
      </c>
      <c r="C181" s="117">
        <f t="shared" si="40"/>
        <v>40670</v>
      </c>
      <c r="D181" s="116" t="str">
        <f t="shared" si="41"/>
        <v>SIN</v>
      </c>
      <c r="E181" s="65" t="s">
        <v>26</v>
      </c>
      <c r="F181" s="124" t="s">
        <v>48</v>
      </c>
      <c r="G181" s="117">
        <v>41603</v>
      </c>
      <c r="H181" s="65">
        <v>787269</v>
      </c>
      <c r="I181" s="65">
        <v>31001</v>
      </c>
      <c r="J181" s="120">
        <v>0</v>
      </c>
      <c r="K181" s="120">
        <v>4</v>
      </c>
      <c r="L181" s="120">
        <v>0</v>
      </c>
      <c r="M181" s="120">
        <v>1</v>
      </c>
      <c r="N181" s="121">
        <v>7.2</v>
      </c>
      <c r="O181" s="120">
        <v>37.4</v>
      </c>
      <c r="P181" s="120">
        <v>0.1</v>
      </c>
      <c r="Q181" s="120">
        <v>0.1</v>
      </c>
      <c r="R181" s="65" t="s">
        <v>244</v>
      </c>
      <c r="S181" s="120">
        <v>43</v>
      </c>
      <c r="T181" s="120">
        <v>37</v>
      </c>
      <c r="U181" s="120">
        <v>4</v>
      </c>
      <c r="V181" s="120">
        <v>0</v>
      </c>
      <c r="W181" s="120">
        <v>16</v>
      </c>
      <c r="X181" s="120">
        <v>9</v>
      </c>
      <c r="Y181" s="120">
        <v>0</v>
      </c>
      <c r="Z181" s="120">
        <v>0</v>
      </c>
      <c r="AA181" s="120">
        <v>0</v>
      </c>
      <c r="AB181" s="120">
        <v>38</v>
      </c>
      <c r="AC181" s="120">
        <v>11</v>
      </c>
      <c r="AD181" s="120">
        <v>0</v>
      </c>
      <c r="AE181" s="118">
        <f t="shared" si="42"/>
        <v>43</v>
      </c>
      <c r="AF181" s="119">
        <f t="shared" si="58"/>
        <v>0.14333333333333703</v>
      </c>
      <c r="AG181" s="118">
        <f t="shared" si="43"/>
        <v>37</v>
      </c>
      <c r="AH181" s="119">
        <f t="shared" si="44"/>
        <v>0.24666666666666398</v>
      </c>
      <c r="AI181" s="118">
        <f t="shared" si="45"/>
        <v>16</v>
      </c>
      <c r="AJ181" s="119">
        <f t="shared" si="46"/>
        <v>0.35555555555555501</v>
      </c>
      <c r="AK181" s="118">
        <f t="shared" si="47"/>
        <v>9</v>
      </c>
      <c r="AL181" s="119">
        <f t="shared" si="48"/>
        <v>0.30000000000000016</v>
      </c>
      <c r="AM181" s="118">
        <f t="shared" si="49"/>
        <v>4</v>
      </c>
      <c r="AN181" s="119">
        <f t="shared" si="50"/>
        <v>0.26666666666666683</v>
      </c>
      <c r="AO181" s="118">
        <f t="shared" si="51"/>
        <v>0</v>
      </c>
      <c r="AP181" s="119">
        <f t="shared" si="52"/>
        <v>1.3877787807814457E-16</v>
      </c>
      <c r="AQ181" s="122">
        <f t="shared" si="53"/>
        <v>0</v>
      </c>
      <c r="AR181" s="131">
        <f t="shared" si="54"/>
        <v>6</v>
      </c>
      <c r="AS181" s="65"/>
      <c r="AT181" s="66">
        <v>122</v>
      </c>
      <c r="AU181" s="77">
        <v>0.40666666666667117</v>
      </c>
    </row>
    <row r="182" spans="1:51" x14ac:dyDescent="0.25">
      <c r="A182" s="65" t="s">
        <v>273</v>
      </c>
      <c r="B182" s="65" t="str">
        <f t="shared" si="39"/>
        <v>DIWA2</v>
      </c>
      <c r="C182" s="117">
        <f t="shared" si="40"/>
        <v>40670</v>
      </c>
      <c r="D182" s="116" t="str">
        <f t="shared" si="41"/>
        <v>SIN</v>
      </c>
      <c r="E182" s="65" t="s">
        <v>26</v>
      </c>
      <c r="F182" s="124" t="s">
        <v>48</v>
      </c>
      <c r="G182" s="117">
        <v>41454</v>
      </c>
      <c r="H182" s="65">
        <v>756268</v>
      </c>
      <c r="I182" s="65">
        <v>116644</v>
      </c>
      <c r="J182" s="120">
        <v>0</v>
      </c>
      <c r="K182" s="120">
        <v>4</v>
      </c>
      <c r="L182" s="120">
        <v>-1</v>
      </c>
      <c r="M182" s="120">
        <v>3</v>
      </c>
      <c r="N182" s="121">
        <v>7.2</v>
      </c>
      <c r="O182" s="120">
        <v>39.200000000000003</v>
      </c>
      <c r="P182" s="120">
        <v>0.5</v>
      </c>
      <c r="Q182" s="120">
        <v>0</v>
      </c>
      <c r="R182" s="65" t="s">
        <v>244</v>
      </c>
      <c r="S182" s="120">
        <v>81</v>
      </c>
      <c r="T182" s="120">
        <v>67</v>
      </c>
      <c r="U182" s="120">
        <v>5</v>
      </c>
      <c r="V182" s="120">
        <v>0</v>
      </c>
      <c r="W182" s="120">
        <v>35</v>
      </c>
      <c r="X182" s="120">
        <v>7</v>
      </c>
      <c r="Y182" s="120">
        <v>0</v>
      </c>
      <c r="Z182" s="120">
        <v>1</v>
      </c>
      <c r="AA182" s="120">
        <v>-1</v>
      </c>
      <c r="AB182" s="120">
        <v>78</v>
      </c>
      <c r="AC182" s="120">
        <v>20</v>
      </c>
      <c r="AD182" s="120">
        <v>1</v>
      </c>
      <c r="AE182" s="118">
        <f t="shared" si="42"/>
        <v>81</v>
      </c>
      <c r="AF182" s="119">
        <f t="shared" si="58"/>
        <v>0.27000000000000363</v>
      </c>
      <c r="AG182" s="118">
        <f t="shared" si="43"/>
        <v>67</v>
      </c>
      <c r="AH182" s="119">
        <f t="shared" si="44"/>
        <v>0.4466666666666636</v>
      </c>
      <c r="AI182" s="118">
        <f t="shared" si="45"/>
        <v>35</v>
      </c>
      <c r="AJ182" s="119">
        <f t="shared" si="46"/>
        <v>0.77777777777777746</v>
      </c>
      <c r="AK182" s="118">
        <f t="shared" si="47"/>
        <v>7</v>
      </c>
      <c r="AL182" s="119">
        <f t="shared" si="48"/>
        <v>0.2333333333333335</v>
      </c>
      <c r="AM182" s="118">
        <f t="shared" si="49"/>
        <v>5</v>
      </c>
      <c r="AN182" s="119">
        <f t="shared" si="50"/>
        <v>0.33333333333333348</v>
      </c>
      <c r="AO182" s="118">
        <f t="shared" si="51"/>
        <v>0</v>
      </c>
      <c r="AP182" s="119">
        <f t="shared" si="52"/>
        <v>1.3877787807814457E-16</v>
      </c>
      <c r="AQ182" s="122">
        <f t="shared" si="53"/>
        <v>0</v>
      </c>
      <c r="AR182" s="131">
        <f t="shared" si="54"/>
        <v>7</v>
      </c>
      <c r="AS182" s="65"/>
      <c r="AT182" s="66">
        <v>121</v>
      </c>
      <c r="AU182" s="77">
        <v>0.40333333333333782</v>
      </c>
    </row>
    <row r="183" spans="1:51" x14ac:dyDescent="0.25">
      <c r="A183" s="65" t="s">
        <v>273</v>
      </c>
      <c r="B183" s="65" t="str">
        <f t="shared" si="39"/>
        <v>DIWA2</v>
      </c>
      <c r="C183" s="117">
        <f t="shared" si="40"/>
        <v>40670</v>
      </c>
      <c r="D183" s="116" t="str">
        <f t="shared" si="41"/>
        <v>SIN</v>
      </c>
      <c r="E183" s="65" t="s">
        <v>26</v>
      </c>
      <c r="F183" s="124" t="s">
        <v>48</v>
      </c>
      <c r="G183" s="117">
        <v>41249</v>
      </c>
      <c r="H183" s="65">
        <v>718767</v>
      </c>
      <c r="I183" s="65">
        <v>79143</v>
      </c>
      <c r="J183" s="65">
        <v>0</v>
      </c>
      <c r="K183" s="65">
        <v>0</v>
      </c>
      <c r="L183" s="65">
        <v>0</v>
      </c>
      <c r="M183" s="65">
        <v>2.9</v>
      </c>
      <c r="N183" s="121">
        <v>7.2</v>
      </c>
      <c r="O183" s="65">
        <v>36.799999999999997</v>
      </c>
      <c r="P183" s="65"/>
      <c r="Q183" s="65">
        <v>-1</v>
      </c>
      <c r="R183" s="65" t="s">
        <v>29</v>
      </c>
      <c r="S183" s="65">
        <v>70.7</v>
      </c>
      <c r="T183" s="65">
        <v>3.6</v>
      </c>
      <c r="U183" s="65">
        <v>1.7</v>
      </c>
      <c r="V183" s="65">
        <v>0.5</v>
      </c>
      <c r="W183" s="65">
        <v>0</v>
      </c>
      <c r="X183" s="65">
        <v>10.9</v>
      </c>
      <c r="Y183" s="65">
        <v>1</v>
      </c>
      <c r="Z183" s="65">
        <v>1.6</v>
      </c>
      <c r="AA183" s="65">
        <v>0</v>
      </c>
      <c r="AB183" s="65">
        <v>138</v>
      </c>
      <c r="AC183" s="65">
        <v>36.9</v>
      </c>
      <c r="AD183" s="65">
        <v>0.3</v>
      </c>
      <c r="AE183" s="118">
        <f t="shared" si="42"/>
        <v>71</v>
      </c>
      <c r="AF183" s="119">
        <f t="shared" si="58"/>
        <v>0.23666666666667019</v>
      </c>
      <c r="AG183" s="118">
        <f t="shared" si="43"/>
        <v>4</v>
      </c>
      <c r="AH183" s="119">
        <f t="shared" si="44"/>
        <v>2.6666666666664188E-2</v>
      </c>
      <c r="AI183" s="118">
        <f t="shared" si="45"/>
        <v>0</v>
      </c>
      <c r="AJ183" s="119">
        <f t="shared" si="46"/>
        <v>-4.9266146717741321E-16</v>
      </c>
      <c r="AK183" s="118">
        <f t="shared" si="47"/>
        <v>11</v>
      </c>
      <c r="AL183" s="119">
        <f t="shared" si="48"/>
        <v>0.36666666666666681</v>
      </c>
      <c r="AM183" s="118">
        <f t="shared" si="49"/>
        <v>2</v>
      </c>
      <c r="AN183" s="119">
        <f t="shared" si="50"/>
        <v>0.13333333333333353</v>
      </c>
      <c r="AO183" s="118">
        <f t="shared" si="51"/>
        <v>1</v>
      </c>
      <c r="AP183" s="119">
        <f t="shared" si="52"/>
        <v>0.10000000000000014</v>
      </c>
      <c r="AQ183" s="122">
        <f t="shared" si="53"/>
        <v>0</v>
      </c>
      <c r="AR183" s="131">
        <f t="shared" si="54"/>
        <v>8</v>
      </c>
      <c r="AS183" s="65"/>
      <c r="AT183" s="66">
        <v>120</v>
      </c>
      <c r="AU183" s="77">
        <v>0.40000000000000446</v>
      </c>
    </row>
    <row r="184" spans="1:51" x14ac:dyDescent="0.25">
      <c r="A184" s="65" t="s">
        <v>272</v>
      </c>
      <c r="B184" s="65" t="str">
        <f t="shared" si="39"/>
        <v>DIWA2</v>
      </c>
      <c r="C184" s="117">
        <f t="shared" si="40"/>
        <v>40670</v>
      </c>
      <c r="D184" s="116" t="str">
        <f t="shared" si="41"/>
        <v>SIN</v>
      </c>
      <c r="E184" s="65" t="s">
        <v>26</v>
      </c>
      <c r="F184" s="124" t="s">
        <v>48</v>
      </c>
      <c r="G184" s="117">
        <v>41061</v>
      </c>
      <c r="H184" s="65">
        <v>684304</v>
      </c>
      <c r="I184" s="65">
        <v>19041</v>
      </c>
      <c r="J184" s="65">
        <v>0</v>
      </c>
      <c r="K184" s="65">
        <v>3.8</v>
      </c>
      <c r="L184" s="65">
        <v>0</v>
      </c>
      <c r="M184" s="65">
        <v>4.4000000000000004</v>
      </c>
      <c r="N184" s="65">
        <v>6.6</v>
      </c>
      <c r="O184" s="65">
        <v>43.4</v>
      </c>
      <c r="P184" s="65"/>
      <c r="Q184" s="65">
        <v>-1</v>
      </c>
      <c r="R184" s="65" t="s">
        <v>29</v>
      </c>
      <c r="S184" s="65">
        <v>66.8</v>
      </c>
      <c r="T184" s="65">
        <v>21.5</v>
      </c>
      <c r="U184" s="65">
        <v>10.199999999999999</v>
      </c>
      <c r="V184" s="65">
        <v>1.6</v>
      </c>
      <c r="W184" s="65">
        <v>3.1</v>
      </c>
      <c r="X184" s="65">
        <v>6.5</v>
      </c>
      <c r="Y184" s="65">
        <v>1.4</v>
      </c>
      <c r="Z184" s="65">
        <v>0.9</v>
      </c>
      <c r="AA184" s="65">
        <v>0</v>
      </c>
      <c r="AB184" s="65">
        <v>992.4</v>
      </c>
      <c r="AC184" s="65">
        <v>90.3</v>
      </c>
      <c r="AD184" s="65">
        <v>7.7</v>
      </c>
      <c r="AE184" s="118">
        <f t="shared" si="42"/>
        <v>67</v>
      </c>
      <c r="AF184" s="119">
        <f t="shared" si="58"/>
        <v>0.22333333333333688</v>
      </c>
      <c r="AG184" s="118">
        <f t="shared" si="43"/>
        <v>22</v>
      </c>
      <c r="AH184" s="119">
        <f t="shared" si="44"/>
        <v>0.14666666666666417</v>
      </c>
      <c r="AI184" s="118">
        <f t="shared" si="45"/>
        <v>3</v>
      </c>
      <c r="AJ184" s="119">
        <f t="shared" si="46"/>
        <v>6.666666666666618E-2</v>
      </c>
      <c r="AK184" s="118">
        <f t="shared" si="47"/>
        <v>7</v>
      </c>
      <c r="AL184" s="119">
        <f t="shared" si="48"/>
        <v>0.2333333333333335</v>
      </c>
      <c r="AM184" s="118">
        <f t="shared" si="49"/>
        <v>10</v>
      </c>
      <c r="AN184" s="119">
        <f t="shared" si="50"/>
        <v>0.66666666666666674</v>
      </c>
      <c r="AO184" s="118">
        <f t="shared" si="51"/>
        <v>2</v>
      </c>
      <c r="AP184" s="119">
        <f t="shared" si="52"/>
        <v>0.20000000000000015</v>
      </c>
      <c r="AQ184" s="122">
        <f t="shared" si="53"/>
        <v>0</v>
      </c>
      <c r="AR184" s="131">
        <f t="shared" si="54"/>
        <v>9</v>
      </c>
      <c r="AS184" s="65"/>
      <c r="AT184" s="66">
        <v>119</v>
      </c>
      <c r="AU184" s="77">
        <v>0.39666666666667111</v>
      </c>
      <c r="AY184" s="63"/>
    </row>
    <row r="185" spans="1:51" x14ac:dyDescent="0.25">
      <c r="A185" s="65" t="s">
        <v>272</v>
      </c>
      <c r="B185" s="65" t="str">
        <f t="shared" si="39"/>
        <v>DIWA2</v>
      </c>
      <c r="C185" s="117">
        <f t="shared" si="40"/>
        <v>39969</v>
      </c>
      <c r="D185" s="65" t="str">
        <f t="shared" si="41"/>
        <v>SIN</v>
      </c>
      <c r="E185" s="65" t="s">
        <v>26</v>
      </c>
      <c r="F185" s="124" t="s">
        <v>49</v>
      </c>
      <c r="G185" s="117">
        <v>42415</v>
      </c>
      <c r="H185" s="118">
        <v>934034</v>
      </c>
      <c r="I185" s="65">
        <v>76483</v>
      </c>
      <c r="J185" s="65">
        <v>0</v>
      </c>
      <c r="K185" s="65">
        <v>5</v>
      </c>
      <c r="L185" s="65"/>
      <c r="M185" s="65">
        <v>7</v>
      </c>
      <c r="N185" s="65">
        <v>6.4</v>
      </c>
      <c r="O185" s="65"/>
      <c r="P185" s="65"/>
      <c r="Q185" s="65">
        <v>0.23</v>
      </c>
      <c r="R185" s="65"/>
      <c r="S185" s="65">
        <v>478</v>
      </c>
      <c r="T185" s="65">
        <v>61</v>
      </c>
      <c r="U185" s="65">
        <v>6</v>
      </c>
      <c r="V185" s="65">
        <v>0</v>
      </c>
      <c r="W185" s="65">
        <v>13</v>
      </c>
      <c r="X185" s="65">
        <v>38</v>
      </c>
      <c r="Y185" s="65">
        <v>0</v>
      </c>
      <c r="Z185" s="65">
        <v>0</v>
      </c>
      <c r="AA185" s="65">
        <v>1</v>
      </c>
      <c r="AB185" s="65">
        <v>65</v>
      </c>
      <c r="AC185" s="65">
        <v>9</v>
      </c>
      <c r="AD185" s="65">
        <v>1</v>
      </c>
      <c r="AE185" s="118">
        <f t="shared" si="42"/>
        <v>478</v>
      </c>
      <c r="AF185" s="119">
        <f t="shared" si="58"/>
        <v>1.3</v>
      </c>
      <c r="AG185" s="118">
        <f t="shared" si="43"/>
        <v>61</v>
      </c>
      <c r="AH185" s="119">
        <f t="shared" si="44"/>
        <v>0.40666666666666368</v>
      </c>
      <c r="AI185" s="118">
        <f t="shared" si="45"/>
        <v>13</v>
      </c>
      <c r="AJ185" s="119">
        <f t="shared" si="46"/>
        <v>0.28888888888888842</v>
      </c>
      <c r="AK185" s="118">
        <f t="shared" si="47"/>
        <v>38</v>
      </c>
      <c r="AL185" s="119">
        <f t="shared" si="48"/>
        <v>1</v>
      </c>
      <c r="AM185" s="118">
        <f t="shared" si="49"/>
        <v>6</v>
      </c>
      <c r="AN185" s="119">
        <f t="shared" si="50"/>
        <v>0.40000000000000013</v>
      </c>
      <c r="AO185" s="118">
        <f t="shared" si="51"/>
        <v>0</v>
      </c>
      <c r="AP185" s="119">
        <f t="shared" si="52"/>
        <v>1.3877787807814457E-16</v>
      </c>
      <c r="AQ185" s="122">
        <f t="shared" si="53"/>
        <v>1</v>
      </c>
      <c r="AR185" s="131">
        <f t="shared" si="54"/>
        <v>1</v>
      </c>
      <c r="AS185" s="65"/>
      <c r="AT185" s="66">
        <v>118</v>
      </c>
      <c r="AU185" s="77">
        <v>0.39333333333333775</v>
      </c>
      <c r="AY185" s="63"/>
    </row>
    <row r="186" spans="1:51" x14ac:dyDescent="0.25">
      <c r="A186" s="65" t="s">
        <v>272</v>
      </c>
      <c r="B186" s="65" t="str">
        <f t="shared" si="39"/>
        <v>DIWA2</v>
      </c>
      <c r="C186" s="117">
        <f t="shared" si="40"/>
        <v>39969</v>
      </c>
      <c r="D186" s="65" t="str">
        <f t="shared" si="41"/>
        <v>SIN</v>
      </c>
      <c r="E186" s="65" t="s">
        <v>26</v>
      </c>
      <c r="F186" s="124" t="s">
        <v>49</v>
      </c>
      <c r="G186" s="117">
        <v>42248</v>
      </c>
      <c r="H186" s="65">
        <v>902004</v>
      </c>
      <c r="I186" s="65">
        <v>44453</v>
      </c>
      <c r="J186" s="65">
        <v>0</v>
      </c>
      <c r="K186" s="65">
        <v>5</v>
      </c>
      <c r="L186" s="65"/>
      <c r="M186" s="65">
        <v>6</v>
      </c>
      <c r="N186" s="65">
        <v>6.2</v>
      </c>
      <c r="O186" s="65"/>
      <c r="P186" s="65"/>
      <c r="Q186" s="65">
        <v>0.53</v>
      </c>
      <c r="R186" s="65"/>
      <c r="S186" s="65">
        <v>245</v>
      </c>
      <c r="T186" s="65">
        <v>67</v>
      </c>
      <c r="U186" s="65">
        <v>14</v>
      </c>
      <c r="V186" s="65">
        <v>0</v>
      </c>
      <c r="W186" s="65">
        <v>12</v>
      </c>
      <c r="X186" s="65">
        <v>22</v>
      </c>
      <c r="Y186" s="65">
        <v>0</v>
      </c>
      <c r="Z186" s="65">
        <v>1</v>
      </c>
      <c r="AA186" s="65">
        <v>1</v>
      </c>
      <c r="AB186" s="65">
        <v>38</v>
      </c>
      <c r="AC186" s="65">
        <v>7</v>
      </c>
      <c r="AD186" s="65">
        <v>1</v>
      </c>
      <c r="AE186" s="118">
        <f t="shared" si="42"/>
        <v>245</v>
      </c>
      <c r="AF186" s="119">
        <f t="shared" si="58"/>
        <v>0.81666666666666854</v>
      </c>
      <c r="AG186" s="118">
        <f t="shared" si="43"/>
        <v>67</v>
      </c>
      <c r="AH186" s="119">
        <f t="shared" si="44"/>
        <v>0.4466666666666636</v>
      </c>
      <c r="AI186" s="118">
        <f t="shared" si="45"/>
        <v>12</v>
      </c>
      <c r="AJ186" s="119">
        <f t="shared" si="46"/>
        <v>0.26666666666666622</v>
      </c>
      <c r="AK186" s="118">
        <f t="shared" si="47"/>
        <v>22</v>
      </c>
      <c r="AL186" s="119">
        <f t="shared" si="48"/>
        <v>0.73333333333333339</v>
      </c>
      <c r="AM186" s="118">
        <f t="shared" si="49"/>
        <v>14</v>
      </c>
      <c r="AN186" s="119">
        <f t="shared" si="50"/>
        <v>0.93333333333333335</v>
      </c>
      <c r="AO186" s="118">
        <f t="shared" si="51"/>
        <v>0</v>
      </c>
      <c r="AP186" s="119">
        <f t="shared" si="52"/>
        <v>1.3877787807814457E-16</v>
      </c>
      <c r="AQ186" s="122">
        <f t="shared" si="53"/>
        <v>0</v>
      </c>
      <c r="AR186" s="131">
        <f t="shared" si="54"/>
        <v>2</v>
      </c>
      <c r="AS186" s="65"/>
      <c r="AT186" s="66">
        <v>117</v>
      </c>
      <c r="AU186" s="77">
        <v>0.3900000000000044</v>
      </c>
      <c r="AY186" s="63"/>
    </row>
    <row r="187" spans="1:51" x14ac:dyDescent="0.25">
      <c r="A187" s="65" t="s">
        <v>272</v>
      </c>
      <c r="B187" s="65" t="str">
        <f t="shared" si="39"/>
        <v>DIWA2</v>
      </c>
      <c r="C187" s="117">
        <f t="shared" si="40"/>
        <v>39969</v>
      </c>
      <c r="D187" s="116" t="str">
        <f t="shared" si="41"/>
        <v>SIN</v>
      </c>
      <c r="E187" s="65" t="s">
        <v>26</v>
      </c>
      <c r="F187" s="124" t="s">
        <v>49</v>
      </c>
      <c r="G187" s="117">
        <v>41981</v>
      </c>
      <c r="H187" s="65">
        <v>871189</v>
      </c>
      <c r="I187" s="65">
        <v>54811</v>
      </c>
      <c r="J187" s="65">
        <v>0</v>
      </c>
      <c r="K187" s="65">
        <v>5</v>
      </c>
      <c r="L187" s="65"/>
      <c r="M187" s="65">
        <v>2</v>
      </c>
      <c r="N187" s="121">
        <v>6.2</v>
      </c>
      <c r="O187" s="65"/>
      <c r="P187" s="65"/>
      <c r="Q187" s="65">
        <v>7.0000000000000007E-2</v>
      </c>
      <c r="R187" s="65"/>
      <c r="S187" s="65">
        <v>26</v>
      </c>
      <c r="T187" s="65">
        <v>43</v>
      </c>
      <c r="U187" s="65">
        <v>3</v>
      </c>
      <c r="V187" s="65">
        <v>0</v>
      </c>
      <c r="W187" s="65">
        <v>7</v>
      </c>
      <c r="X187" s="65">
        <v>5</v>
      </c>
      <c r="Y187" s="65">
        <v>0</v>
      </c>
      <c r="Z187" s="65">
        <v>0</v>
      </c>
      <c r="AA187" s="65">
        <v>0</v>
      </c>
      <c r="AB187" s="65">
        <v>29</v>
      </c>
      <c r="AC187" s="65">
        <v>6</v>
      </c>
      <c r="AD187" s="65">
        <v>0</v>
      </c>
      <c r="AE187" s="118">
        <f t="shared" si="42"/>
        <v>26</v>
      </c>
      <c r="AF187" s="119">
        <f t="shared" si="58"/>
        <v>8.6666666666670472E-2</v>
      </c>
      <c r="AG187" s="118">
        <f t="shared" si="43"/>
        <v>43</v>
      </c>
      <c r="AH187" s="119">
        <f t="shared" si="44"/>
        <v>0.28666666666666391</v>
      </c>
      <c r="AI187" s="118">
        <f t="shared" si="45"/>
        <v>7</v>
      </c>
      <c r="AJ187" s="119">
        <f t="shared" si="46"/>
        <v>0.15555555555555509</v>
      </c>
      <c r="AK187" s="118">
        <f t="shared" si="47"/>
        <v>5</v>
      </c>
      <c r="AL187" s="119">
        <f t="shared" si="48"/>
        <v>0.16666666666666685</v>
      </c>
      <c r="AM187" s="118">
        <f t="shared" si="49"/>
        <v>3</v>
      </c>
      <c r="AN187" s="119">
        <f t="shared" si="50"/>
        <v>0.20000000000000018</v>
      </c>
      <c r="AO187" s="118">
        <f t="shared" si="51"/>
        <v>0</v>
      </c>
      <c r="AP187" s="119">
        <f t="shared" si="52"/>
        <v>1.3877787807814457E-16</v>
      </c>
      <c r="AQ187" s="122">
        <f t="shared" si="53"/>
        <v>0</v>
      </c>
      <c r="AR187" s="131">
        <f t="shared" si="54"/>
        <v>3</v>
      </c>
      <c r="AS187" s="65"/>
      <c r="AT187" s="66">
        <v>116</v>
      </c>
      <c r="AU187" s="77">
        <v>0.38666666666667104</v>
      </c>
      <c r="AY187" s="63"/>
    </row>
    <row r="188" spans="1:51" x14ac:dyDescent="0.25">
      <c r="A188" s="65" t="s">
        <v>273</v>
      </c>
      <c r="B188" s="65" t="str">
        <f t="shared" si="39"/>
        <v>DIWA2</v>
      </c>
      <c r="C188" s="117">
        <f t="shared" si="40"/>
        <v>39969</v>
      </c>
      <c r="D188" s="116" t="str">
        <f t="shared" si="41"/>
        <v>SIN</v>
      </c>
      <c r="E188" s="65" t="s">
        <v>26</v>
      </c>
      <c r="F188" s="124" t="s">
        <v>49</v>
      </c>
      <c r="G188" s="117">
        <v>41748</v>
      </c>
      <c r="H188" s="65">
        <v>816624</v>
      </c>
      <c r="I188" s="65">
        <v>32962</v>
      </c>
      <c r="J188" s="65">
        <v>0</v>
      </c>
      <c r="K188" s="65">
        <v>8</v>
      </c>
      <c r="L188" s="65"/>
      <c r="M188" s="65">
        <v>2</v>
      </c>
      <c r="N188" s="121">
        <v>7.2</v>
      </c>
      <c r="O188" s="65">
        <v>34.9</v>
      </c>
      <c r="P188" s="65">
        <v>0.48</v>
      </c>
      <c r="Q188" s="65">
        <v>0.03</v>
      </c>
      <c r="R188" s="65" t="s">
        <v>28</v>
      </c>
      <c r="S188" s="65">
        <v>5</v>
      </c>
      <c r="T188" s="65">
        <v>15</v>
      </c>
      <c r="U188" s="65">
        <v>1</v>
      </c>
      <c r="V188" s="65">
        <v>0</v>
      </c>
      <c r="W188" s="65">
        <v>3</v>
      </c>
      <c r="X188" s="65">
        <v>1</v>
      </c>
      <c r="Y188" s="65">
        <v>0</v>
      </c>
      <c r="Z188" s="65">
        <v>0</v>
      </c>
      <c r="AA188" s="65">
        <v>0</v>
      </c>
      <c r="AB188" s="65">
        <v>30</v>
      </c>
      <c r="AC188" s="65">
        <v>2</v>
      </c>
      <c r="AD188" s="65">
        <v>0</v>
      </c>
      <c r="AE188" s="118">
        <f t="shared" si="42"/>
        <v>5</v>
      </c>
      <c r="AF188" s="119">
        <f t="shared" si="58"/>
        <v>1.6666666666670507E-2</v>
      </c>
      <c r="AG188" s="118">
        <f t="shared" si="43"/>
        <v>15</v>
      </c>
      <c r="AH188" s="119">
        <f t="shared" si="44"/>
        <v>9.9999999999997535E-2</v>
      </c>
      <c r="AI188" s="118">
        <f t="shared" si="45"/>
        <v>3</v>
      </c>
      <c r="AJ188" s="119">
        <f t="shared" si="46"/>
        <v>6.666666666666618E-2</v>
      </c>
      <c r="AK188" s="118">
        <f t="shared" si="47"/>
        <v>1</v>
      </c>
      <c r="AL188" s="119">
        <f t="shared" si="48"/>
        <v>3.3333333333333541E-2</v>
      </c>
      <c r="AM188" s="118">
        <f t="shared" si="49"/>
        <v>1</v>
      </c>
      <c r="AN188" s="119">
        <f t="shared" si="50"/>
        <v>6.666666666666686E-2</v>
      </c>
      <c r="AO188" s="118">
        <f t="shared" si="51"/>
        <v>0</v>
      </c>
      <c r="AP188" s="119">
        <f t="shared" si="52"/>
        <v>1.3877787807814457E-16</v>
      </c>
      <c r="AQ188" s="122">
        <f t="shared" si="53"/>
        <v>0</v>
      </c>
      <c r="AR188" s="131">
        <f t="shared" si="54"/>
        <v>4</v>
      </c>
      <c r="AS188" s="65"/>
      <c r="AT188" s="66">
        <v>115</v>
      </c>
      <c r="AU188" s="77">
        <v>0.38333333333333769</v>
      </c>
      <c r="AY188" s="63"/>
    </row>
    <row r="189" spans="1:51" x14ac:dyDescent="0.25">
      <c r="A189" s="65" t="s">
        <v>273</v>
      </c>
      <c r="B189" s="65" t="str">
        <f t="shared" si="39"/>
        <v>DIWA2</v>
      </c>
      <c r="C189" s="117">
        <f t="shared" si="40"/>
        <v>39969</v>
      </c>
      <c r="D189" s="116" t="str">
        <f t="shared" si="41"/>
        <v>SIN</v>
      </c>
      <c r="E189" s="65" t="s">
        <v>26</v>
      </c>
      <c r="F189" s="124" t="s">
        <v>49</v>
      </c>
      <c r="G189" s="117">
        <v>41580</v>
      </c>
      <c r="H189" s="65">
        <v>783662</v>
      </c>
      <c r="I189" s="65">
        <v>125157</v>
      </c>
      <c r="J189" s="120">
        <v>0</v>
      </c>
      <c r="K189" s="120">
        <v>2</v>
      </c>
      <c r="L189" s="120">
        <v>0</v>
      </c>
      <c r="M189" s="120">
        <v>2</v>
      </c>
      <c r="N189" s="121">
        <v>7.3</v>
      </c>
      <c r="O189" s="120">
        <v>38</v>
      </c>
      <c r="P189" s="120">
        <v>0.2</v>
      </c>
      <c r="Q189" s="120">
        <v>0.1</v>
      </c>
      <c r="R189" s="65" t="s">
        <v>244</v>
      </c>
      <c r="S189" s="120">
        <v>24</v>
      </c>
      <c r="T189" s="120">
        <v>31</v>
      </c>
      <c r="U189" s="120">
        <v>1</v>
      </c>
      <c r="V189" s="120">
        <v>0</v>
      </c>
      <c r="W189" s="120">
        <v>5</v>
      </c>
      <c r="X189" s="120">
        <v>2</v>
      </c>
      <c r="Y189" s="120">
        <v>0</v>
      </c>
      <c r="Z189" s="120">
        <v>0</v>
      </c>
      <c r="AA189" s="120">
        <v>0</v>
      </c>
      <c r="AB189" s="120">
        <v>33</v>
      </c>
      <c r="AC189" s="120">
        <v>4</v>
      </c>
      <c r="AD189" s="120">
        <v>0</v>
      </c>
      <c r="AE189" s="118">
        <f t="shared" si="42"/>
        <v>24</v>
      </c>
      <c r="AF189" s="119">
        <f>IF(AE189&gt;=300,1,VLOOKUP(AE189,$AT$3:$AU$304,2,0))</f>
        <v>8.0000000000003818E-2</v>
      </c>
      <c r="AG189" s="118">
        <f t="shared" si="43"/>
        <v>31</v>
      </c>
      <c r="AH189" s="119">
        <f t="shared" si="44"/>
        <v>0.20666666666666406</v>
      </c>
      <c r="AI189" s="118">
        <f t="shared" si="45"/>
        <v>5</v>
      </c>
      <c r="AJ189" s="119">
        <f t="shared" si="46"/>
        <v>0.11111111111111063</v>
      </c>
      <c r="AK189" s="118">
        <f t="shared" si="47"/>
        <v>2</v>
      </c>
      <c r="AL189" s="119">
        <f t="shared" si="48"/>
        <v>6.6666666666666874E-2</v>
      </c>
      <c r="AM189" s="118">
        <f t="shared" si="49"/>
        <v>1</v>
      </c>
      <c r="AN189" s="119">
        <f t="shared" si="50"/>
        <v>6.666666666666686E-2</v>
      </c>
      <c r="AO189" s="118">
        <f t="shared" si="51"/>
        <v>0</v>
      </c>
      <c r="AP189" s="119">
        <f t="shared" si="52"/>
        <v>1.3877787807814457E-16</v>
      </c>
      <c r="AQ189" s="122">
        <f t="shared" si="53"/>
        <v>0</v>
      </c>
      <c r="AR189" s="131">
        <f t="shared" si="54"/>
        <v>5</v>
      </c>
      <c r="AS189" s="65"/>
      <c r="AT189" s="66">
        <v>114</v>
      </c>
      <c r="AU189" s="77">
        <v>0.38000000000000433</v>
      </c>
      <c r="AY189" s="63"/>
    </row>
    <row r="190" spans="1:51" x14ac:dyDescent="0.25">
      <c r="A190" s="65" t="s">
        <v>273</v>
      </c>
      <c r="B190" s="65" t="str">
        <f t="shared" si="39"/>
        <v>DIWA2</v>
      </c>
      <c r="C190" s="117">
        <f t="shared" si="40"/>
        <v>39969</v>
      </c>
      <c r="D190" s="116" t="str">
        <f t="shared" si="41"/>
        <v>SIN</v>
      </c>
      <c r="E190" s="65" t="s">
        <v>26</v>
      </c>
      <c r="F190" s="124" t="s">
        <v>49</v>
      </c>
      <c r="G190" s="117">
        <v>41418</v>
      </c>
      <c r="H190" s="65">
        <v>748696</v>
      </c>
      <c r="I190" s="65">
        <v>90191</v>
      </c>
      <c r="J190" s="120">
        <v>0</v>
      </c>
      <c r="K190" s="120">
        <v>26.5</v>
      </c>
      <c r="L190" s="120">
        <v>0</v>
      </c>
      <c r="M190" s="120">
        <v>4.9000000000000004</v>
      </c>
      <c r="N190" s="121">
        <v>7.3</v>
      </c>
      <c r="O190" s="120">
        <v>36</v>
      </c>
      <c r="P190" s="120"/>
      <c r="Q190" s="120">
        <v>-1</v>
      </c>
      <c r="R190" s="65" t="s">
        <v>29</v>
      </c>
      <c r="S190" s="120">
        <v>29.1</v>
      </c>
      <c r="T190" s="120">
        <v>30.4</v>
      </c>
      <c r="U190" s="120">
        <v>2.6</v>
      </c>
      <c r="V190" s="120">
        <v>0.2</v>
      </c>
      <c r="W190" s="120">
        <v>3.9</v>
      </c>
      <c r="X190" s="120">
        <v>5.3</v>
      </c>
      <c r="Y190" s="120">
        <v>0.9</v>
      </c>
      <c r="Z190" s="120">
        <v>0</v>
      </c>
      <c r="AA190" s="120">
        <v>0</v>
      </c>
      <c r="AB190" s="120">
        <v>119.4</v>
      </c>
      <c r="AC190" s="120">
        <v>21.3</v>
      </c>
      <c r="AD190" s="120">
        <v>14.3</v>
      </c>
      <c r="AE190" s="118">
        <f t="shared" si="42"/>
        <v>29</v>
      </c>
      <c r="AF190" s="119">
        <f t="shared" ref="AF190:AF196" si="59">IF(AE190&gt;500,1.5,IF(AE190&gt;300,1.3,VLOOKUP(AE190,$AT$3:$AU$304,2,0)))</f>
        <v>9.6666666666670453E-2</v>
      </c>
      <c r="AG190" s="118">
        <f t="shared" si="43"/>
        <v>30</v>
      </c>
      <c r="AH190" s="119">
        <f t="shared" si="44"/>
        <v>0.1999999999999974</v>
      </c>
      <c r="AI190" s="118">
        <f t="shared" si="45"/>
        <v>4</v>
      </c>
      <c r="AJ190" s="119">
        <f t="shared" si="46"/>
        <v>8.8888888888888407E-2</v>
      </c>
      <c r="AK190" s="118">
        <f t="shared" si="47"/>
        <v>5</v>
      </c>
      <c r="AL190" s="119">
        <f t="shared" si="48"/>
        <v>0.16666666666666685</v>
      </c>
      <c r="AM190" s="118">
        <f t="shared" si="49"/>
        <v>3</v>
      </c>
      <c r="AN190" s="119">
        <f t="shared" si="50"/>
        <v>0.20000000000000018</v>
      </c>
      <c r="AO190" s="118">
        <f t="shared" si="51"/>
        <v>0</v>
      </c>
      <c r="AP190" s="119">
        <f t="shared" si="52"/>
        <v>1.3877787807814457E-16</v>
      </c>
      <c r="AQ190" s="122">
        <f t="shared" si="53"/>
        <v>0</v>
      </c>
      <c r="AR190" s="131">
        <f t="shared" si="54"/>
        <v>6</v>
      </c>
      <c r="AS190" s="65"/>
      <c r="AT190" s="66">
        <v>113</v>
      </c>
      <c r="AU190" s="77">
        <v>0.37666666666667098</v>
      </c>
      <c r="AY190" s="63"/>
    </row>
    <row r="191" spans="1:51" x14ac:dyDescent="0.25">
      <c r="A191" s="65" t="s">
        <v>273</v>
      </c>
      <c r="B191" s="65" t="str">
        <f t="shared" si="39"/>
        <v>DIWA2</v>
      </c>
      <c r="C191" s="117">
        <f t="shared" si="40"/>
        <v>39969</v>
      </c>
      <c r="D191" s="116" t="str">
        <f t="shared" si="41"/>
        <v>SIN</v>
      </c>
      <c r="E191" s="65" t="s">
        <v>26</v>
      </c>
      <c r="F191" s="124" t="s">
        <v>49</v>
      </c>
      <c r="G191" s="117">
        <v>41269</v>
      </c>
      <c r="H191" s="65">
        <v>715011</v>
      </c>
      <c r="I191" s="65">
        <v>56506</v>
      </c>
      <c r="J191" s="65">
        <v>0</v>
      </c>
      <c r="K191" s="65">
        <v>0</v>
      </c>
      <c r="L191" s="65">
        <v>0</v>
      </c>
      <c r="M191" s="65">
        <v>10.3</v>
      </c>
      <c r="N191" s="121">
        <v>7.1</v>
      </c>
      <c r="O191" s="65">
        <v>38.200000000000003</v>
      </c>
      <c r="P191" s="65"/>
      <c r="Q191" s="65">
        <v>-1</v>
      </c>
      <c r="R191" s="65" t="s">
        <v>29</v>
      </c>
      <c r="S191" s="65">
        <v>28.4</v>
      </c>
      <c r="T191" s="65">
        <v>2.2000000000000002</v>
      </c>
      <c r="U191" s="65">
        <v>0.6</v>
      </c>
      <c r="V191" s="65">
        <v>0.5</v>
      </c>
      <c r="W191" s="65">
        <v>4.4000000000000004</v>
      </c>
      <c r="X191" s="65">
        <v>0</v>
      </c>
      <c r="Y191" s="65">
        <v>0.5</v>
      </c>
      <c r="Z191" s="65">
        <v>3.3</v>
      </c>
      <c r="AA191" s="65">
        <v>0</v>
      </c>
      <c r="AB191" s="65">
        <v>102.1</v>
      </c>
      <c r="AC191" s="65">
        <v>42.7</v>
      </c>
      <c r="AD191" s="65">
        <v>2.2000000000000002</v>
      </c>
      <c r="AE191" s="118">
        <f t="shared" si="42"/>
        <v>28</v>
      </c>
      <c r="AF191" s="119">
        <f t="shared" si="59"/>
        <v>9.3333333333337126E-2</v>
      </c>
      <c r="AG191" s="118">
        <f t="shared" si="43"/>
        <v>2</v>
      </c>
      <c r="AH191" s="119">
        <f t="shared" si="44"/>
        <v>1.3333333333330852E-2</v>
      </c>
      <c r="AI191" s="118">
        <f t="shared" si="45"/>
        <v>4</v>
      </c>
      <c r="AJ191" s="119">
        <f t="shared" si="46"/>
        <v>8.8888888888888407E-2</v>
      </c>
      <c r="AK191" s="118">
        <f t="shared" si="47"/>
        <v>0</v>
      </c>
      <c r="AL191" s="119">
        <f t="shared" si="48"/>
        <v>2.0816681711721685E-16</v>
      </c>
      <c r="AM191" s="118">
        <f t="shared" si="49"/>
        <v>1</v>
      </c>
      <c r="AN191" s="119">
        <f t="shared" si="50"/>
        <v>6.666666666666686E-2</v>
      </c>
      <c r="AO191" s="118">
        <f t="shared" si="51"/>
        <v>1</v>
      </c>
      <c r="AP191" s="119">
        <f t="shared" si="52"/>
        <v>0.10000000000000014</v>
      </c>
      <c r="AQ191" s="122">
        <f t="shared" si="53"/>
        <v>0</v>
      </c>
      <c r="AR191" s="131">
        <f t="shared" si="54"/>
        <v>7</v>
      </c>
      <c r="AS191" s="65"/>
      <c r="AT191" s="66">
        <v>112</v>
      </c>
      <c r="AU191" s="77">
        <v>0.37333333333333762</v>
      </c>
      <c r="AY191" s="63"/>
    </row>
    <row r="192" spans="1:51" x14ac:dyDescent="0.25">
      <c r="A192" s="65" t="s">
        <v>273</v>
      </c>
      <c r="B192" s="65" t="str">
        <f t="shared" si="39"/>
        <v>DIWA2</v>
      </c>
      <c r="C192" s="117">
        <f t="shared" si="40"/>
        <v>39969</v>
      </c>
      <c r="D192" s="116" t="str">
        <f t="shared" si="41"/>
        <v>SIN</v>
      </c>
      <c r="E192" s="65" t="s">
        <v>26</v>
      </c>
      <c r="F192" s="124" t="s">
        <v>49</v>
      </c>
      <c r="G192" s="117">
        <v>41202</v>
      </c>
      <c r="H192" s="65">
        <v>701297</v>
      </c>
      <c r="I192" s="65">
        <v>42792</v>
      </c>
      <c r="J192" s="65">
        <v>0</v>
      </c>
      <c r="K192" s="65">
        <v>0</v>
      </c>
      <c r="L192" s="65">
        <v>0</v>
      </c>
      <c r="M192" s="65">
        <v>15.3</v>
      </c>
      <c r="N192" s="121">
        <v>6.7</v>
      </c>
      <c r="O192" s="65">
        <v>36.700000000000003</v>
      </c>
      <c r="P192" s="65"/>
      <c r="Q192" s="65">
        <v>-1</v>
      </c>
      <c r="R192" s="65" t="s">
        <v>29</v>
      </c>
      <c r="S192" s="65">
        <v>34</v>
      </c>
      <c r="T192" s="65">
        <v>4.5999999999999996</v>
      </c>
      <c r="U192" s="65">
        <v>2.2999999999999998</v>
      </c>
      <c r="V192" s="65">
        <v>1.6</v>
      </c>
      <c r="W192" s="65">
        <v>4.5999999999999996</v>
      </c>
      <c r="X192" s="65">
        <v>11.3</v>
      </c>
      <c r="Y192" s="65">
        <v>1.4</v>
      </c>
      <c r="Z192" s="65">
        <v>0.2</v>
      </c>
      <c r="AA192" s="65">
        <v>0</v>
      </c>
      <c r="AB192" s="65">
        <v>10.199999999999999</v>
      </c>
      <c r="AC192" s="65">
        <v>18.899999999999999</v>
      </c>
      <c r="AD192" s="65">
        <v>0.3</v>
      </c>
      <c r="AE192" s="118">
        <f t="shared" si="42"/>
        <v>34</v>
      </c>
      <c r="AF192" s="119">
        <f t="shared" si="59"/>
        <v>0.11333333333333709</v>
      </c>
      <c r="AG192" s="118">
        <f t="shared" si="43"/>
        <v>5</v>
      </c>
      <c r="AH192" s="119">
        <f t="shared" si="44"/>
        <v>3.3333333333330856E-2</v>
      </c>
      <c r="AI192" s="118">
        <f t="shared" si="45"/>
        <v>5</v>
      </c>
      <c r="AJ192" s="119">
        <f t="shared" si="46"/>
        <v>0.11111111111111063</v>
      </c>
      <c r="AK192" s="118">
        <f t="shared" si="47"/>
        <v>11</v>
      </c>
      <c r="AL192" s="119">
        <f t="shared" si="48"/>
        <v>0.36666666666666681</v>
      </c>
      <c r="AM192" s="118">
        <f t="shared" si="49"/>
        <v>2</v>
      </c>
      <c r="AN192" s="119">
        <f t="shared" si="50"/>
        <v>0.13333333333333353</v>
      </c>
      <c r="AO192" s="118">
        <f t="shared" si="51"/>
        <v>2</v>
      </c>
      <c r="AP192" s="119">
        <f t="shared" si="52"/>
        <v>0.20000000000000015</v>
      </c>
      <c r="AQ192" s="122">
        <f t="shared" si="53"/>
        <v>0</v>
      </c>
      <c r="AR192" s="131">
        <f t="shared" si="54"/>
        <v>8</v>
      </c>
      <c r="AS192" s="65"/>
      <c r="AT192" s="66">
        <v>111</v>
      </c>
      <c r="AU192" s="77">
        <v>0.37000000000000427</v>
      </c>
      <c r="AY192" s="63"/>
    </row>
    <row r="193" spans="1:51" x14ac:dyDescent="0.25">
      <c r="A193" s="65" t="s">
        <v>272</v>
      </c>
      <c r="B193" s="65" t="str">
        <f t="shared" si="39"/>
        <v>DIWA2</v>
      </c>
      <c r="C193" s="117">
        <f t="shared" si="40"/>
        <v>41745</v>
      </c>
      <c r="D193" s="65" t="str">
        <f t="shared" si="41"/>
        <v>SIN</v>
      </c>
      <c r="E193" s="65" t="s">
        <v>26</v>
      </c>
      <c r="F193" s="124" t="s">
        <v>50</v>
      </c>
      <c r="G193" s="117">
        <v>42235</v>
      </c>
      <c r="H193" s="65">
        <v>923143</v>
      </c>
      <c r="I193" s="65">
        <v>45984</v>
      </c>
      <c r="J193" s="65">
        <v>0</v>
      </c>
      <c r="K193" s="65">
        <v>3</v>
      </c>
      <c r="L193" s="65"/>
      <c r="M193" s="65">
        <v>1</v>
      </c>
      <c r="N193" s="65">
        <v>6.2</v>
      </c>
      <c r="O193" s="65"/>
      <c r="P193" s="65"/>
      <c r="Q193" s="65">
        <v>0.4</v>
      </c>
      <c r="R193" s="65"/>
      <c r="S193" s="65">
        <v>36</v>
      </c>
      <c r="T193" s="65">
        <v>48</v>
      </c>
      <c r="U193" s="65">
        <v>2</v>
      </c>
      <c r="V193" s="65">
        <v>0</v>
      </c>
      <c r="W193" s="65">
        <v>5</v>
      </c>
      <c r="X193" s="65">
        <v>3</v>
      </c>
      <c r="Y193" s="65">
        <v>0</v>
      </c>
      <c r="Z193" s="65">
        <v>0</v>
      </c>
      <c r="AA193" s="65">
        <v>0</v>
      </c>
      <c r="AB193" s="65">
        <v>28</v>
      </c>
      <c r="AC193" s="65">
        <v>4</v>
      </c>
      <c r="AD193" s="65">
        <v>1</v>
      </c>
      <c r="AE193" s="118">
        <f t="shared" si="42"/>
        <v>36</v>
      </c>
      <c r="AF193" s="119">
        <f t="shared" si="59"/>
        <v>0.12000000000000374</v>
      </c>
      <c r="AG193" s="118">
        <f t="shared" si="43"/>
        <v>48</v>
      </c>
      <c r="AH193" s="119">
        <f t="shared" si="44"/>
        <v>0.31999999999999718</v>
      </c>
      <c r="AI193" s="118">
        <f t="shared" si="45"/>
        <v>5</v>
      </c>
      <c r="AJ193" s="119">
        <f t="shared" si="46"/>
        <v>0.11111111111111063</v>
      </c>
      <c r="AK193" s="118">
        <f t="shared" si="47"/>
        <v>3</v>
      </c>
      <c r="AL193" s="119">
        <f t="shared" si="48"/>
        <v>0.1000000000000002</v>
      </c>
      <c r="AM193" s="118">
        <f t="shared" si="49"/>
        <v>2</v>
      </c>
      <c r="AN193" s="119">
        <f t="shared" si="50"/>
        <v>0.13333333333333353</v>
      </c>
      <c r="AO193" s="118">
        <f t="shared" si="51"/>
        <v>0</v>
      </c>
      <c r="AP193" s="119">
        <f t="shared" si="52"/>
        <v>1.3877787807814457E-16</v>
      </c>
      <c r="AQ193" s="122">
        <f t="shared" si="53"/>
        <v>1</v>
      </c>
      <c r="AR193" s="131">
        <f t="shared" si="54"/>
        <v>1</v>
      </c>
      <c r="AS193" s="65"/>
      <c r="AT193" s="66">
        <v>110</v>
      </c>
      <c r="AU193" s="77">
        <v>0.36666666666667092</v>
      </c>
      <c r="AY193" s="63"/>
    </row>
    <row r="194" spans="1:51" x14ac:dyDescent="0.25">
      <c r="A194" s="65" t="s">
        <v>272</v>
      </c>
      <c r="B194" s="65" t="str">
        <f t="shared" ref="B194:B257" si="60">IF(F194&lt;="K030","DIWA2",IF(F194&lt;="K152","DIWA3",IF(F194&lt;="K171","DIWA5","")))</f>
        <v>DIWA2</v>
      </c>
      <c r="C194" s="117">
        <f t="shared" ref="C194:C257" si="61">VLOOKUP(F194,$BG$3:$BJ$230,4,0)</f>
        <v>41745</v>
      </c>
      <c r="D194" s="116" t="str">
        <f t="shared" ref="D194:D257" si="62">IF(C194&gt;G194,"CON","SIN")</f>
        <v>SIN</v>
      </c>
      <c r="E194" s="65" t="s">
        <v>26</v>
      </c>
      <c r="F194" s="124" t="s">
        <v>50</v>
      </c>
      <c r="G194" s="117">
        <v>42060</v>
      </c>
      <c r="H194" s="65">
        <v>857692</v>
      </c>
      <c r="I194" s="65">
        <v>56188</v>
      </c>
      <c r="J194" s="65">
        <v>0</v>
      </c>
      <c r="K194" s="65">
        <v>10</v>
      </c>
      <c r="L194" s="65"/>
      <c r="M194" s="65">
        <v>2</v>
      </c>
      <c r="N194" s="65">
        <v>6.0519999999999996</v>
      </c>
      <c r="O194" s="65">
        <v>28.28</v>
      </c>
      <c r="P194" s="65">
        <v>1</v>
      </c>
      <c r="Q194" s="65">
        <v>0.16</v>
      </c>
      <c r="R194" s="65"/>
      <c r="S194" s="65">
        <v>37</v>
      </c>
      <c r="T194" s="65">
        <v>41</v>
      </c>
      <c r="U194" s="65">
        <v>4</v>
      </c>
      <c r="V194" s="65">
        <v>0</v>
      </c>
      <c r="W194" s="65">
        <v>42</v>
      </c>
      <c r="X194" s="65">
        <v>3</v>
      </c>
      <c r="Y194" s="65">
        <v>0</v>
      </c>
      <c r="Z194" s="65"/>
      <c r="AA194" s="65">
        <v>0</v>
      </c>
      <c r="AB194" s="65">
        <v>30</v>
      </c>
      <c r="AC194" s="65">
        <v>3</v>
      </c>
      <c r="AD194" s="65">
        <v>0</v>
      </c>
      <c r="AE194" s="118">
        <f t="shared" ref="AE194:AE257" si="63">+ROUND(S194,0)</f>
        <v>37</v>
      </c>
      <c r="AF194" s="119">
        <f t="shared" si="59"/>
        <v>0.12333333333333707</v>
      </c>
      <c r="AG194" s="118">
        <f t="shared" ref="AG194:AG257" si="64">+ROUND(T194,0)</f>
        <v>41</v>
      </c>
      <c r="AH194" s="119">
        <f t="shared" ref="AH194:AH257" si="65">IF(AG194&gt;=150,1,VLOOKUP(AG194,$AV$3:$AW$228,2,0))</f>
        <v>0.2733333333333306</v>
      </c>
      <c r="AI194" s="118">
        <f t="shared" ref="AI194:AI257" si="66">+ROUND(W194,0)</f>
        <v>42</v>
      </c>
      <c r="AJ194" s="119">
        <f t="shared" ref="AJ194:AJ257" si="67">IF(AI194&gt;=45,1,VLOOKUP(AI194,$AX$3:$AY$226,2,0))</f>
        <v>0.93333333333333324</v>
      </c>
      <c r="AK194" s="118">
        <f t="shared" ref="AK194:AK257" si="68">+ROUND(X194,0)</f>
        <v>3</v>
      </c>
      <c r="AL194" s="119">
        <f t="shared" ref="AL194:AL257" si="69">IF(AK194&gt;=30,1,VLOOKUP(AK194,$AZ$3:$BA$226,2,0))</f>
        <v>0.1000000000000002</v>
      </c>
      <c r="AM194" s="118">
        <f t="shared" ref="AM194:AM257" si="70">+ROUND(U194,0)</f>
        <v>4</v>
      </c>
      <c r="AN194" s="119">
        <f t="shared" ref="AN194:AN257" si="71">IF(AM194&gt;=15,1,VLOOKUP(AM194,$BB$3:$BC$226,2,0))</f>
        <v>0.26666666666666683</v>
      </c>
      <c r="AO194" s="118">
        <f t="shared" ref="AO194:AO257" si="72">ROUND(V194,0)</f>
        <v>0</v>
      </c>
      <c r="AP194" s="119">
        <f t="shared" ref="AP194:AP257" si="73">IF(AO194&gt;=10,1,VLOOKUP(AO194,$BD$3:$BE$226,2,0))</f>
        <v>1.3877787807814457E-16</v>
      </c>
      <c r="AQ194" s="122">
        <f t="shared" ref="AQ194:AQ257" si="74">IF(F194=F193,0,1)</f>
        <v>0</v>
      </c>
      <c r="AR194" s="131">
        <f t="shared" si="54"/>
        <v>2</v>
      </c>
      <c r="AS194" s="65"/>
      <c r="AT194" s="66">
        <v>109</v>
      </c>
      <c r="AU194" s="77">
        <v>0.36333333333333756</v>
      </c>
      <c r="AY194" s="63"/>
    </row>
    <row r="195" spans="1:51" x14ac:dyDescent="0.25">
      <c r="A195" s="65" t="s">
        <v>272</v>
      </c>
      <c r="B195" s="65" t="str">
        <f t="shared" si="60"/>
        <v>DIWA2</v>
      </c>
      <c r="C195" s="117">
        <f t="shared" si="61"/>
        <v>41745</v>
      </c>
      <c r="D195" s="116" t="str">
        <f t="shared" si="62"/>
        <v>SIN</v>
      </c>
      <c r="E195" s="65" t="s">
        <v>26</v>
      </c>
      <c r="F195" s="124" t="s">
        <v>50</v>
      </c>
      <c r="G195" s="117">
        <v>41992</v>
      </c>
      <c r="H195" s="65">
        <v>843933</v>
      </c>
      <c r="I195" s="65">
        <v>42429</v>
      </c>
      <c r="J195" s="65">
        <v>0</v>
      </c>
      <c r="K195" s="65">
        <v>8</v>
      </c>
      <c r="L195" s="65"/>
      <c r="M195" s="65">
        <v>1</v>
      </c>
      <c r="N195" s="121">
        <v>6.1</v>
      </c>
      <c r="O195" s="65"/>
      <c r="P195" s="65"/>
      <c r="Q195" s="65">
        <v>0.11</v>
      </c>
      <c r="R195" s="65"/>
      <c r="S195" s="65">
        <v>15</v>
      </c>
      <c r="T195" s="65">
        <v>39</v>
      </c>
      <c r="U195" s="65">
        <v>2</v>
      </c>
      <c r="V195" s="65">
        <v>0</v>
      </c>
      <c r="W195" s="65">
        <v>51</v>
      </c>
      <c r="X195" s="65">
        <v>1</v>
      </c>
      <c r="Y195" s="65">
        <v>1</v>
      </c>
      <c r="Z195" s="65">
        <v>0</v>
      </c>
      <c r="AA195" s="65">
        <v>0</v>
      </c>
      <c r="AB195" s="65">
        <v>30</v>
      </c>
      <c r="AC195" s="65">
        <v>5</v>
      </c>
      <c r="AD195" s="65">
        <v>0</v>
      </c>
      <c r="AE195" s="118">
        <f t="shared" si="63"/>
        <v>15</v>
      </c>
      <c r="AF195" s="119">
        <f t="shared" si="59"/>
        <v>5.0000000000003847E-2</v>
      </c>
      <c r="AG195" s="118">
        <f t="shared" si="64"/>
        <v>39</v>
      </c>
      <c r="AH195" s="119">
        <f t="shared" si="65"/>
        <v>0.25999999999999729</v>
      </c>
      <c r="AI195" s="118">
        <f t="shared" si="66"/>
        <v>51</v>
      </c>
      <c r="AJ195" s="119">
        <f t="shared" si="67"/>
        <v>1</v>
      </c>
      <c r="AK195" s="118">
        <f t="shared" si="68"/>
        <v>1</v>
      </c>
      <c r="AL195" s="119">
        <f t="shared" si="69"/>
        <v>3.3333333333333541E-2</v>
      </c>
      <c r="AM195" s="118">
        <f t="shared" si="70"/>
        <v>2</v>
      </c>
      <c r="AN195" s="119">
        <f t="shared" si="71"/>
        <v>0.13333333333333353</v>
      </c>
      <c r="AO195" s="118">
        <f t="shared" si="72"/>
        <v>0</v>
      </c>
      <c r="AP195" s="119">
        <f t="shared" si="73"/>
        <v>1.3877787807814457E-16</v>
      </c>
      <c r="AQ195" s="122">
        <f t="shared" si="74"/>
        <v>0</v>
      </c>
      <c r="AR195" s="131">
        <f t="shared" ref="AR195:AR258" si="75">+IF(AQ195=1,AQ195,(AR194+1))</f>
        <v>3</v>
      </c>
      <c r="AS195" s="65"/>
      <c r="AT195" s="66">
        <v>108</v>
      </c>
      <c r="AU195" s="77">
        <v>0.36000000000000421</v>
      </c>
      <c r="AY195" s="63"/>
    </row>
    <row r="196" spans="1:51" x14ac:dyDescent="0.25">
      <c r="A196" s="65" t="s">
        <v>273</v>
      </c>
      <c r="B196" s="65" t="str">
        <f t="shared" si="60"/>
        <v>DIWA2</v>
      </c>
      <c r="C196" s="117">
        <f t="shared" si="61"/>
        <v>41745</v>
      </c>
      <c r="D196" s="116" t="str">
        <f t="shared" si="62"/>
        <v>CON</v>
      </c>
      <c r="E196" s="65" t="s">
        <v>26</v>
      </c>
      <c r="F196" s="124" t="s">
        <v>50</v>
      </c>
      <c r="G196" s="117">
        <v>41704</v>
      </c>
      <c r="H196" s="65">
        <v>774229</v>
      </c>
      <c r="I196" s="65">
        <v>81450</v>
      </c>
      <c r="J196" s="65">
        <v>0</v>
      </c>
      <c r="K196" s="65">
        <v>5</v>
      </c>
      <c r="L196" s="65"/>
      <c r="M196" s="65">
        <v>3</v>
      </c>
      <c r="N196" s="121">
        <v>6.9</v>
      </c>
      <c r="O196" s="65">
        <v>33.6</v>
      </c>
      <c r="P196" s="65">
        <v>0.5</v>
      </c>
      <c r="Q196" s="65">
        <v>0.1</v>
      </c>
      <c r="R196" s="65" t="s">
        <v>244</v>
      </c>
      <c r="S196" s="65">
        <v>32</v>
      </c>
      <c r="T196" s="65">
        <v>43</v>
      </c>
      <c r="U196" s="65">
        <v>1</v>
      </c>
      <c r="V196" s="65">
        <v>0</v>
      </c>
      <c r="W196" s="65">
        <v>19</v>
      </c>
      <c r="X196" s="65">
        <v>2</v>
      </c>
      <c r="Y196" s="65">
        <v>0</v>
      </c>
      <c r="Z196" s="65">
        <v>0</v>
      </c>
      <c r="AA196" s="65">
        <v>0</v>
      </c>
      <c r="AB196" s="65">
        <v>26</v>
      </c>
      <c r="AC196" s="65">
        <v>5</v>
      </c>
      <c r="AD196" s="65">
        <v>0</v>
      </c>
      <c r="AE196" s="118">
        <f t="shared" si="63"/>
        <v>32</v>
      </c>
      <c r="AF196" s="119">
        <f t="shared" si="59"/>
        <v>0.10666666666667043</v>
      </c>
      <c r="AG196" s="118">
        <f t="shared" si="64"/>
        <v>43</v>
      </c>
      <c r="AH196" s="119">
        <f t="shared" si="65"/>
        <v>0.28666666666666391</v>
      </c>
      <c r="AI196" s="118">
        <f t="shared" si="66"/>
        <v>19</v>
      </c>
      <c r="AJ196" s="119">
        <f t="shared" si="67"/>
        <v>0.42222222222222161</v>
      </c>
      <c r="AK196" s="118">
        <f t="shared" si="68"/>
        <v>2</v>
      </c>
      <c r="AL196" s="119">
        <f t="shared" si="69"/>
        <v>6.6666666666666874E-2</v>
      </c>
      <c r="AM196" s="118">
        <f t="shared" si="70"/>
        <v>1</v>
      </c>
      <c r="AN196" s="119">
        <f t="shared" si="71"/>
        <v>6.666666666666686E-2</v>
      </c>
      <c r="AO196" s="118">
        <f t="shared" si="72"/>
        <v>0</v>
      </c>
      <c r="AP196" s="119">
        <f t="shared" si="73"/>
        <v>1.3877787807814457E-16</v>
      </c>
      <c r="AQ196" s="122">
        <f t="shared" si="74"/>
        <v>0</v>
      </c>
      <c r="AR196" s="131">
        <f t="shared" si="75"/>
        <v>4</v>
      </c>
      <c r="AS196" s="65"/>
      <c r="AT196" s="66">
        <v>107</v>
      </c>
      <c r="AU196" s="77">
        <v>0.35666666666667085</v>
      </c>
      <c r="AY196" s="63"/>
    </row>
    <row r="197" spans="1:51" x14ac:dyDescent="0.25">
      <c r="A197" s="65" t="s">
        <v>273</v>
      </c>
      <c r="B197" s="65" t="str">
        <f t="shared" si="60"/>
        <v>DIWA2</v>
      </c>
      <c r="C197" s="117">
        <f t="shared" si="61"/>
        <v>41745</v>
      </c>
      <c r="D197" s="116" t="str">
        <f t="shared" si="62"/>
        <v>CON</v>
      </c>
      <c r="E197" s="65" t="s">
        <v>26</v>
      </c>
      <c r="F197" s="124" t="s">
        <v>50</v>
      </c>
      <c r="G197" s="117">
        <v>41605</v>
      </c>
      <c r="H197" s="65">
        <v>754135</v>
      </c>
      <c r="I197" s="65">
        <v>61356</v>
      </c>
      <c r="J197" s="120">
        <v>0</v>
      </c>
      <c r="K197" s="120">
        <v>7</v>
      </c>
      <c r="L197" s="120">
        <v>0</v>
      </c>
      <c r="M197" s="120">
        <v>2</v>
      </c>
      <c r="N197" s="121">
        <v>7.2</v>
      </c>
      <c r="O197" s="120">
        <v>37.1</v>
      </c>
      <c r="P197" s="120">
        <v>0.8</v>
      </c>
      <c r="Q197" s="120">
        <v>0.1</v>
      </c>
      <c r="R197" s="65" t="s">
        <v>244</v>
      </c>
      <c r="S197" s="120">
        <v>19</v>
      </c>
      <c r="T197" s="120">
        <v>26</v>
      </c>
      <c r="U197" s="120">
        <v>4</v>
      </c>
      <c r="V197" s="120">
        <v>0</v>
      </c>
      <c r="W197" s="120">
        <v>23</v>
      </c>
      <c r="X197" s="120">
        <v>4</v>
      </c>
      <c r="Y197" s="120">
        <v>0</v>
      </c>
      <c r="Z197" s="120">
        <v>0</v>
      </c>
      <c r="AA197" s="120">
        <v>0</v>
      </c>
      <c r="AB197" s="120">
        <v>30</v>
      </c>
      <c r="AC197" s="120">
        <v>5</v>
      </c>
      <c r="AD197" s="120">
        <v>0</v>
      </c>
      <c r="AE197" s="118">
        <f t="shared" si="63"/>
        <v>19</v>
      </c>
      <c r="AF197" s="119">
        <f>IF(AE197&gt;=300,1,VLOOKUP(AE197,$AT$3:$AU$304,2,0))</f>
        <v>6.3333333333337183E-2</v>
      </c>
      <c r="AG197" s="118">
        <f t="shared" si="64"/>
        <v>26</v>
      </c>
      <c r="AH197" s="119">
        <f t="shared" si="65"/>
        <v>0.17333333333333079</v>
      </c>
      <c r="AI197" s="118">
        <f t="shared" si="66"/>
        <v>23</v>
      </c>
      <c r="AJ197" s="119">
        <f t="shared" si="67"/>
        <v>0.51111111111111041</v>
      </c>
      <c r="AK197" s="118">
        <f t="shared" si="68"/>
        <v>4</v>
      </c>
      <c r="AL197" s="119">
        <f t="shared" si="69"/>
        <v>0.13333333333333353</v>
      </c>
      <c r="AM197" s="118">
        <f t="shared" si="70"/>
        <v>4</v>
      </c>
      <c r="AN197" s="119">
        <f t="shared" si="71"/>
        <v>0.26666666666666683</v>
      </c>
      <c r="AO197" s="118">
        <f t="shared" si="72"/>
        <v>0</v>
      </c>
      <c r="AP197" s="119">
        <f t="shared" si="73"/>
        <v>1.3877787807814457E-16</v>
      </c>
      <c r="AQ197" s="122">
        <f t="shared" si="74"/>
        <v>0</v>
      </c>
      <c r="AR197" s="131">
        <f t="shared" si="75"/>
        <v>5</v>
      </c>
      <c r="AS197" s="65"/>
      <c r="AT197" s="66">
        <v>106</v>
      </c>
      <c r="AU197" s="77">
        <v>0.3533333333333375</v>
      </c>
      <c r="AY197" s="63"/>
    </row>
    <row r="198" spans="1:51" x14ac:dyDescent="0.25">
      <c r="A198" s="65" t="s">
        <v>273</v>
      </c>
      <c r="B198" s="65" t="str">
        <f t="shared" si="60"/>
        <v>DIWA2</v>
      </c>
      <c r="C198" s="117">
        <f t="shared" si="61"/>
        <v>41745</v>
      </c>
      <c r="D198" s="116" t="str">
        <f t="shared" si="62"/>
        <v>CON</v>
      </c>
      <c r="E198" s="65" t="s">
        <v>26</v>
      </c>
      <c r="F198" s="124" t="s">
        <v>50</v>
      </c>
      <c r="G198" s="117">
        <v>41431</v>
      </c>
      <c r="H198" s="65">
        <v>723007</v>
      </c>
      <c r="I198" s="65">
        <v>30228</v>
      </c>
      <c r="J198" s="120">
        <v>0</v>
      </c>
      <c r="K198" s="120">
        <v>46.8</v>
      </c>
      <c r="L198" s="120">
        <v>0</v>
      </c>
      <c r="M198" s="120">
        <v>3.4</v>
      </c>
      <c r="N198" s="121">
        <v>7</v>
      </c>
      <c r="O198" s="120">
        <v>38.6</v>
      </c>
      <c r="P198" s="120">
        <v>0</v>
      </c>
      <c r="Q198" s="120">
        <v>-1</v>
      </c>
      <c r="R198" s="65" t="s">
        <v>29</v>
      </c>
      <c r="S198" s="120">
        <v>23.8</v>
      </c>
      <c r="T198" s="120">
        <v>37.700000000000003</v>
      </c>
      <c r="U198" s="120">
        <v>2</v>
      </c>
      <c r="V198" s="120">
        <v>2.2000000000000002</v>
      </c>
      <c r="W198" s="120">
        <v>25.5</v>
      </c>
      <c r="X198" s="120">
        <v>6</v>
      </c>
      <c r="Y198" s="120">
        <v>1</v>
      </c>
      <c r="Z198" s="120">
        <v>0</v>
      </c>
      <c r="AA198" s="120">
        <v>0</v>
      </c>
      <c r="AB198" s="120">
        <v>98.9</v>
      </c>
      <c r="AC198" s="120">
        <v>21.8</v>
      </c>
      <c r="AD198" s="120">
        <v>14.1</v>
      </c>
      <c r="AE198" s="118">
        <f t="shared" si="63"/>
        <v>24</v>
      </c>
      <c r="AF198" s="119">
        <f t="shared" ref="AF198:AF205" si="76">IF(AE198&gt;500,1.5,IF(AE198&gt;300,1.3,VLOOKUP(AE198,$AT$3:$AU$304,2,0)))</f>
        <v>8.0000000000003818E-2</v>
      </c>
      <c r="AG198" s="118">
        <f t="shared" si="64"/>
        <v>38</v>
      </c>
      <c r="AH198" s="119">
        <f t="shared" si="65"/>
        <v>0.25333333333333063</v>
      </c>
      <c r="AI198" s="118">
        <f t="shared" si="66"/>
        <v>26</v>
      </c>
      <c r="AJ198" s="119">
        <f t="shared" si="67"/>
        <v>0.57777777777777717</v>
      </c>
      <c r="AK198" s="118">
        <f t="shared" si="68"/>
        <v>6</v>
      </c>
      <c r="AL198" s="119">
        <f t="shared" si="69"/>
        <v>0.20000000000000018</v>
      </c>
      <c r="AM198" s="118">
        <f t="shared" si="70"/>
        <v>2</v>
      </c>
      <c r="AN198" s="119">
        <f t="shared" si="71"/>
        <v>0.13333333333333353</v>
      </c>
      <c r="AO198" s="118">
        <f t="shared" si="72"/>
        <v>2</v>
      </c>
      <c r="AP198" s="119">
        <f t="shared" si="73"/>
        <v>0.20000000000000015</v>
      </c>
      <c r="AQ198" s="122">
        <f t="shared" si="74"/>
        <v>0</v>
      </c>
      <c r="AR198" s="131">
        <f t="shared" si="75"/>
        <v>6</v>
      </c>
      <c r="AS198" s="65"/>
      <c r="AT198" s="66">
        <v>105</v>
      </c>
      <c r="AU198" s="77">
        <v>0.35000000000000414</v>
      </c>
      <c r="AY198" s="63"/>
    </row>
    <row r="199" spans="1:51" x14ac:dyDescent="0.25">
      <c r="A199" s="65" t="s">
        <v>273</v>
      </c>
      <c r="B199" s="65" t="str">
        <f t="shared" si="60"/>
        <v>DIWA2</v>
      </c>
      <c r="C199" s="117">
        <f t="shared" si="61"/>
        <v>41745</v>
      </c>
      <c r="D199" s="116" t="str">
        <f t="shared" si="62"/>
        <v>CON</v>
      </c>
      <c r="E199" s="65" t="s">
        <v>26</v>
      </c>
      <c r="F199" s="124" t="s">
        <v>50</v>
      </c>
      <c r="G199" s="117">
        <v>41269</v>
      </c>
      <c r="H199" s="65">
        <v>690100</v>
      </c>
      <c r="I199" s="65">
        <v>59308</v>
      </c>
      <c r="J199" s="120">
        <v>0</v>
      </c>
      <c r="K199" s="120">
        <v>0</v>
      </c>
      <c r="L199" s="120">
        <v>0</v>
      </c>
      <c r="M199" s="120">
        <v>4.9000000000000004</v>
      </c>
      <c r="N199" s="121">
        <v>7</v>
      </c>
      <c r="O199" s="120">
        <v>36.9</v>
      </c>
      <c r="P199" s="120"/>
      <c r="Q199" s="120">
        <v>-1</v>
      </c>
      <c r="R199" s="65" t="s">
        <v>29</v>
      </c>
      <c r="S199" s="120">
        <v>20.9</v>
      </c>
      <c r="T199" s="120">
        <v>2.7</v>
      </c>
      <c r="U199" s="120">
        <v>2.2000000000000002</v>
      </c>
      <c r="V199" s="120">
        <v>0.2</v>
      </c>
      <c r="W199" s="120">
        <v>6.5</v>
      </c>
      <c r="X199" s="120">
        <v>0</v>
      </c>
      <c r="Y199" s="120">
        <v>0.2</v>
      </c>
      <c r="Z199" s="120">
        <v>4.0999999999999996</v>
      </c>
      <c r="AA199" s="120">
        <v>0</v>
      </c>
      <c r="AB199" s="120">
        <v>108</v>
      </c>
      <c r="AC199" s="120">
        <v>27.8</v>
      </c>
      <c r="AD199" s="120">
        <v>0.4</v>
      </c>
      <c r="AE199" s="118">
        <f t="shared" si="63"/>
        <v>21</v>
      </c>
      <c r="AF199" s="119">
        <f t="shared" si="76"/>
        <v>7.0000000000003837E-2</v>
      </c>
      <c r="AG199" s="118">
        <f t="shared" si="64"/>
        <v>3</v>
      </c>
      <c r="AH199" s="119">
        <f t="shared" si="65"/>
        <v>1.999999999999752E-2</v>
      </c>
      <c r="AI199" s="118">
        <f t="shared" si="66"/>
        <v>7</v>
      </c>
      <c r="AJ199" s="119">
        <f t="shared" si="67"/>
        <v>0.15555555555555509</v>
      </c>
      <c r="AK199" s="118">
        <f t="shared" si="68"/>
        <v>0</v>
      </c>
      <c r="AL199" s="119">
        <f t="shared" si="69"/>
        <v>2.0816681711721685E-16</v>
      </c>
      <c r="AM199" s="118">
        <f t="shared" si="70"/>
        <v>2</v>
      </c>
      <c r="AN199" s="119">
        <f t="shared" si="71"/>
        <v>0.13333333333333353</v>
      </c>
      <c r="AO199" s="118">
        <f t="shared" si="72"/>
        <v>0</v>
      </c>
      <c r="AP199" s="119">
        <f t="shared" si="73"/>
        <v>1.3877787807814457E-16</v>
      </c>
      <c r="AQ199" s="122">
        <f t="shared" si="74"/>
        <v>0</v>
      </c>
      <c r="AR199" s="131">
        <f t="shared" si="75"/>
        <v>7</v>
      </c>
      <c r="AS199" s="65"/>
      <c r="AT199" s="66">
        <v>104</v>
      </c>
      <c r="AU199" s="77">
        <v>0.34666666666667079</v>
      </c>
      <c r="AY199" s="63"/>
    </row>
    <row r="200" spans="1:51" x14ac:dyDescent="0.25">
      <c r="A200" s="65" t="s">
        <v>273</v>
      </c>
      <c r="B200" s="65" t="str">
        <f t="shared" si="60"/>
        <v>DIWA2</v>
      </c>
      <c r="C200" s="117">
        <f t="shared" si="61"/>
        <v>41745</v>
      </c>
      <c r="D200" s="116" t="str">
        <f t="shared" si="62"/>
        <v>CON</v>
      </c>
      <c r="E200" s="65" t="s">
        <v>26</v>
      </c>
      <c r="F200" s="124" t="s">
        <v>50</v>
      </c>
      <c r="G200" s="117">
        <v>41178</v>
      </c>
      <c r="H200" s="65">
        <v>668595</v>
      </c>
      <c r="I200" s="65">
        <v>37803</v>
      </c>
      <c r="J200" s="65">
        <v>0</v>
      </c>
      <c r="K200" s="65">
        <v>0</v>
      </c>
      <c r="L200" s="65">
        <v>0</v>
      </c>
      <c r="M200" s="65">
        <v>9</v>
      </c>
      <c r="N200" s="121">
        <v>6.7</v>
      </c>
      <c r="O200" s="65">
        <v>37.9</v>
      </c>
      <c r="P200" s="65"/>
      <c r="Q200" s="65">
        <v>-1</v>
      </c>
      <c r="R200" s="65" t="s">
        <v>29</v>
      </c>
      <c r="S200" s="65">
        <v>39.200000000000003</v>
      </c>
      <c r="T200" s="65">
        <v>45.5</v>
      </c>
      <c r="U200" s="65">
        <v>9.6</v>
      </c>
      <c r="V200" s="65">
        <v>7.2</v>
      </c>
      <c r="W200" s="65">
        <v>6.4</v>
      </c>
      <c r="X200" s="65">
        <v>6.2</v>
      </c>
      <c r="Y200" s="65">
        <v>0.7</v>
      </c>
      <c r="Z200" s="65">
        <v>0.1</v>
      </c>
      <c r="AA200" s="65">
        <v>0</v>
      </c>
      <c r="AB200" s="65">
        <v>118.2</v>
      </c>
      <c r="AC200" s="65">
        <v>24.5</v>
      </c>
      <c r="AD200" s="65">
        <v>4.2</v>
      </c>
      <c r="AE200" s="118">
        <f t="shared" si="63"/>
        <v>39</v>
      </c>
      <c r="AF200" s="119">
        <f t="shared" si="76"/>
        <v>0.13000000000000372</v>
      </c>
      <c r="AG200" s="118">
        <f t="shared" si="64"/>
        <v>46</v>
      </c>
      <c r="AH200" s="119">
        <f t="shared" si="65"/>
        <v>0.30666666666666387</v>
      </c>
      <c r="AI200" s="118">
        <f t="shared" si="66"/>
        <v>6</v>
      </c>
      <c r="AJ200" s="119">
        <f t="shared" si="67"/>
        <v>0.13333333333333286</v>
      </c>
      <c r="AK200" s="118">
        <f t="shared" si="68"/>
        <v>6</v>
      </c>
      <c r="AL200" s="119">
        <f t="shared" si="69"/>
        <v>0.20000000000000018</v>
      </c>
      <c r="AM200" s="118">
        <f t="shared" si="70"/>
        <v>10</v>
      </c>
      <c r="AN200" s="119">
        <f t="shared" si="71"/>
        <v>0.66666666666666674</v>
      </c>
      <c r="AO200" s="118">
        <f t="shared" si="72"/>
        <v>7</v>
      </c>
      <c r="AP200" s="119">
        <f t="shared" si="73"/>
        <v>0.70000000000000007</v>
      </c>
      <c r="AQ200" s="122">
        <f t="shared" si="74"/>
        <v>0</v>
      </c>
      <c r="AR200" s="131">
        <f t="shared" si="75"/>
        <v>8</v>
      </c>
      <c r="AS200" s="65"/>
      <c r="AT200" s="66">
        <v>103</v>
      </c>
      <c r="AU200" s="77">
        <v>0.34333333333333743</v>
      </c>
      <c r="AY200" s="63"/>
    </row>
    <row r="201" spans="1:51" x14ac:dyDescent="0.25">
      <c r="A201" s="65" t="s">
        <v>272</v>
      </c>
      <c r="B201" s="65" t="str">
        <f t="shared" si="60"/>
        <v>DIWA2</v>
      </c>
      <c r="C201" s="117">
        <f t="shared" si="61"/>
        <v>40415</v>
      </c>
      <c r="D201" s="65" t="str">
        <f t="shared" si="62"/>
        <v>SIN</v>
      </c>
      <c r="E201" s="65" t="s">
        <v>26</v>
      </c>
      <c r="F201" s="124" t="s">
        <v>51</v>
      </c>
      <c r="G201" s="117">
        <v>42209</v>
      </c>
      <c r="H201" s="65">
        <v>892723</v>
      </c>
      <c r="I201" s="65">
        <v>91219</v>
      </c>
      <c r="J201" s="65">
        <v>0</v>
      </c>
      <c r="K201" s="65">
        <v>11</v>
      </c>
      <c r="L201" s="65"/>
      <c r="M201" s="65">
        <v>2</v>
      </c>
      <c r="N201" s="65">
        <v>5.9</v>
      </c>
      <c r="O201" s="65"/>
      <c r="P201" s="65"/>
      <c r="Q201" s="65">
        <v>0.32</v>
      </c>
      <c r="R201" s="65"/>
      <c r="S201" s="65">
        <v>37</v>
      </c>
      <c r="T201" s="65">
        <v>63</v>
      </c>
      <c r="U201" s="65">
        <v>3</v>
      </c>
      <c r="V201" s="65">
        <v>0</v>
      </c>
      <c r="W201" s="65">
        <v>55</v>
      </c>
      <c r="X201" s="65">
        <v>4</v>
      </c>
      <c r="Y201" s="65">
        <v>2</v>
      </c>
      <c r="Z201" s="65">
        <v>0</v>
      </c>
      <c r="AA201" s="65">
        <v>0</v>
      </c>
      <c r="AB201" s="65">
        <v>39</v>
      </c>
      <c r="AC201" s="65">
        <v>10</v>
      </c>
      <c r="AD201" s="65">
        <v>1</v>
      </c>
      <c r="AE201" s="118">
        <f t="shared" si="63"/>
        <v>37</v>
      </c>
      <c r="AF201" s="119">
        <f t="shared" si="76"/>
        <v>0.12333333333333707</v>
      </c>
      <c r="AG201" s="118">
        <f t="shared" si="64"/>
        <v>63</v>
      </c>
      <c r="AH201" s="119">
        <f t="shared" si="65"/>
        <v>0.41999999999999699</v>
      </c>
      <c r="AI201" s="118">
        <f t="shared" si="66"/>
        <v>55</v>
      </c>
      <c r="AJ201" s="119">
        <f t="shared" si="67"/>
        <v>1</v>
      </c>
      <c r="AK201" s="118">
        <f t="shared" si="68"/>
        <v>4</v>
      </c>
      <c r="AL201" s="119">
        <f t="shared" si="69"/>
        <v>0.13333333333333353</v>
      </c>
      <c r="AM201" s="118">
        <f t="shared" si="70"/>
        <v>3</v>
      </c>
      <c r="AN201" s="119">
        <f t="shared" si="71"/>
        <v>0.20000000000000018</v>
      </c>
      <c r="AO201" s="118">
        <f t="shared" si="72"/>
        <v>0</v>
      </c>
      <c r="AP201" s="119">
        <f t="shared" si="73"/>
        <v>1.3877787807814457E-16</v>
      </c>
      <c r="AQ201" s="122">
        <f t="shared" si="74"/>
        <v>1</v>
      </c>
      <c r="AR201" s="131">
        <f t="shared" si="75"/>
        <v>1</v>
      </c>
      <c r="AS201" s="65"/>
      <c r="AT201" s="66">
        <v>102</v>
      </c>
      <c r="AU201" s="77">
        <v>0.34000000000000408</v>
      </c>
      <c r="AY201" s="63"/>
    </row>
    <row r="202" spans="1:51" x14ac:dyDescent="0.25">
      <c r="A202" s="65" t="s">
        <v>272</v>
      </c>
      <c r="B202" s="65" t="str">
        <f t="shared" si="60"/>
        <v>DIWA2</v>
      </c>
      <c r="C202" s="117">
        <f t="shared" si="61"/>
        <v>40415</v>
      </c>
      <c r="D202" s="116" t="str">
        <f t="shared" si="62"/>
        <v>SIN</v>
      </c>
      <c r="E202" s="65" t="s">
        <v>26</v>
      </c>
      <c r="F202" s="124" t="s">
        <v>51</v>
      </c>
      <c r="G202" s="117">
        <v>42052</v>
      </c>
      <c r="H202" s="65">
        <v>884221</v>
      </c>
      <c r="I202" s="65">
        <v>16580</v>
      </c>
      <c r="J202" s="65">
        <v>0</v>
      </c>
      <c r="K202" s="65">
        <v>3</v>
      </c>
      <c r="L202" s="65"/>
      <c r="M202" s="65">
        <v>1</v>
      </c>
      <c r="N202" s="65">
        <v>6.4980000000000002</v>
      </c>
      <c r="O202" s="65">
        <v>30.41</v>
      </c>
      <c r="P202" s="65">
        <v>1.4</v>
      </c>
      <c r="Q202" s="65">
        <v>0.55000000000000004</v>
      </c>
      <c r="R202" s="65"/>
      <c r="S202" s="65">
        <v>35</v>
      </c>
      <c r="T202" s="65">
        <v>34</v>
      </c>
      <c r="U202" s="65">
        <v>11</v>
      </c>
      <c r="V202" s="65">
        <v>0</v>
      </c>
      <c r="W202" s="65">
        <v>8</v>
      </c>
      <c r="X202" s="65">
        <v>4</v>
      </c>
      <c r="Y202" s="65">
        <v>0</v>
      </c>
      <c r="Z202" s="65"/>
      <c r="AA202" s="65">
        <v>0</v>
      </c>
      <c r="AB202" s="65">
        <v>33</v>
      </c>
      <c r="AC202" s="65">
        <v>2</v>
      </c>
      <c r="AD202" s="65">
        <v>0</v>
      </c>
      <c r="AE202" s="118">
        <f t="shared" si="63"/>
        <v>35</v>
      </c>
      <c r="AF202" s="119">
        <f t="shared" si="76"/>
        <v>0.11666666666667042</v>
      </c>
      <c r="AG202" s="118">
        <f t="shared" si="64"/>
        <v>34</v>
      </c>
      <c r="AH202" s="119">
        <f t="shared" si="65"/>
        <v>0.22666666666666402</v>
      </c>
      <c r="AI202" s="118">
        <f t="shared" si="66"/>
        <v>8</v>
      </c>
      <c r="AJ202" s="119">
        <f t="shared" si="67"/>
        <v>0.17777777777777731</v>
      </c>
      <c r="AK202" s="118">
        <f t="shared" si="68"/>
        <v>4</v>
      </c>
      <c r="AL202" s="119">
        <f t="shared" si="69"/>
        <v>0.13333333333333353</v>
      </c>
      <c r="AM202" s="118">
        <f t="shared" si="70"/>
        <v>11</v>
      </c>
      <c r="AN202" s="119">
        <f t="shared" si="71"/>
        <v>0.73333333333333339</v>
      </c>
      <c r="AO202" s="118">
        <f t="shared" si="72"/>
        <v>0</v>
      </c>
      <c r="AP202" s="119">
        <f t="shared" si="73"/>
        <v>1.3877787807814457E-16</v>
      </c>
      <c r="AQ202" s="122">
        <f t="shared" si="74"/>
        <v>0</v>
      </c>
      <c r="AR202" s="131">
        <f t="shared" si="75"/>
        <v>2</v>
      </c>
      <c r="AS202" s="65"/>
      <c r="AT202" s="66">
        <v>101</v>
      </c>
      <c r="AU202" s="77">
        <v>0.33666666666667072</v>
      </c>
      <c r="AY202" s="63"/>
    </row>
    <row r="203" spans="1:51" x14ac:dyDescent="0.25">
      <c r="A203" s="65" t="s">
        <v>272</v>
      </c>
      <c r="B203" s="65" t="str">
        <f t="shared" si="60"/>
        <v>DIWA2</v>
      </c>
      <c r="C203" s="117">
        <f t="shared" si="61"/>
        <v>40415</v>
      </c>
      <c r="D203" s="116" t="str">
        <f t="shared" si="62"/>
        <v>SIN</v>
      </c>
      <c r="E203" s="65" t="s">
        <v>26</v>
      </c>
      <c r="F203" s="124" t="s">
        <v>51</v>
      </c>
      <c r="G203" s="117">
        <v>41991</v>
      </c>
      <c r="H203" s="65">
        <v>871803</v>
      </c>
      <c r="I203" s="65">
        <v>4162</v>
      </c>
      <c r="J203" s="65">
        <v>0</v>
      </c>
      <c r="K203" s="65">
        <v>2</v>
      </c>
      <c r="L203" s="65"/>
      <c r="M203" s="65">
        <v>1</v>
      </c>
      <c r="N203" s="121">
        <v>6.8</v>
      </c>
      <c r="O203" s="65"/>
      <c r="P203" s="65"/>
      <c r="Q203" s="65">
        <v>0.49</v>
      </c>
      <c r="R203" s="65"/>
      <c r="S203" s="65">
        <v>28</v>
      </c>
      <c r="T203" s="65">
        <v>25</v>
      </c>
      <c r="U203" s="65">
        <v>11</v>
      </c>
      <c r="V203" s="65">
        <v>0</v>
      </c>
      <c r="W203" s="65">
        <v>7</v>
      </c>
      <c r="X203" s="65">
        <v>3</v>
      </c>
      <c r="Y203" s="65">
        <v>1</v>
      </c>
      <c r="Z203" s="65">
        <v>0</v>
      </c>
      <c r="AA203" s="65">
        <v>0</v>
      </c>
      <c r="AB203" s="65">
        <v>28</v>
      </c>
      <c r="AC203" s="65">
        <v>3</v>
      </c>
      <c r="AD203" s="65">
        <v>0</v>
      </c>
      <c r="AE203" s="118">
        <f t="shared" si="63"/>
        <v>28</v>
      </c>
      <c r="AF203" s="119">
        <f t="shared" si="76"/>
        <v>9.3333333333337126E-2</v>
      </c>
      <c r="AG203" s="118">
        <f t="shared" si="64"/>
        <v>25</v>
      </c>
      <c r="AH203" s="119">
        <f t="shared" si="65"/>
        <v>0.16666666666666413</v>
      </c>
      <c r="AI203" s="118">
        <f t="shared" si="66"/>
        <v>7</v>
      </c>
      <c r="AJ203" s="119">
        <f t="shared" si="67"/>
        <v>0.15555555555555509</v>
      </c>
      <c r="AK203" s="118">
        <f t="shared" si="68"/>
        <v>3</v>
      </c>
      <c r="AL203" s="119">
        <f t="shared" si="69"/>
        <v>0.1000000000000002</v>
      </c>
      <c r="AM203" s="118">
        <f t="shared" si="70"/>
        <v>11</v>
      </c>
      <c r="AN203" s="119">
        <f t="shared" si="71"/>
        <v>0.73333333333333339</v>
      </c>
      <c r="AO203" s="118">
        <f t="shared" si="72"/>
        <v>0</v>
      </c>
      <c r="AP203" s="119">
        <f t="shared" si="73"/>
        <v>1.3877787807814457E-16</v>
      </c>
      <c r="AQ203" s="122">
        <f t="shared" si="74"/>
        <v>0</v>
      </c>
      <c r="AR203" s="131">
        <f t="shared" si="75"/>
        <v>3</v>
      </c>
      <c r="AS203" s="65"/>
      <c r="AT203" s="66">
        <v>100</v>
      </c>
      <c r="AU203" s="77">
        <v>0.33333333333333737</v>
      </c>
      <c r="AY203" s="63"/>
    </row>
    <row r="204" spans="1:51" x14ac:dyDescent="0.25">
      <c r="A204" s="65" t="s">
        <v>273</v>
      </c>
      <c r="B204" s="65" t="str">
        <f t="shared" si="60"/>
        <v>DIWA2</v>
      </c>
      <c r="C204" s="117">
        <f t="shared" si="61"/>
        <v>40415</v>
      </c>
      <c r="D204" s="116" t="str">
        <f t="shared" si="62"/>
        <v>SIN</v>
      </c>
      <c r="E204" s="65" t="s">
        <v>26</v>
      </c>
      <c r="F204" s="124" t="s">
        <v>51</v>
      </c>
      <c r="G204" s="117">
        <v>41808</v>
      </c>
      <c r="H204" s="65">
        <v>828428</v>
      </c>
      <c r="I204" s="65">
        <v>62678</v>
      </c>
      <c r="J204" s="65">
        <v>0</v>
      </c>
      <c r="K204" s="65">
        <v>5</v>
      </c>
      <c r="L204" s="65"/>
      <c r="M204" s="65">
        <v>2</v>
      </c>
      <c r="N204" s="121">
        <v>7.3</v>
      </c>
      <c r="O204" s="65">
        <v>37.700000000000003</v>
      </c>
      <c r="P204" s="65">
        <v>1.48</v>
      </c>
      <c r="Q204" s="65">
        <v>0.08</v>
      </c>
      <c r="R204" s="65" t="s">
        <v>270</v>
      </c>
      <c r="S204" s="65">
        <v>60</v>
      </c>
      <c r="T204" s="65">
        <v>59</v>
      </c>
      <c r="U204" s="65">
        <v>4</v>
      </c>
      <c r="V204" s="65">
        <v>0</v>
      </c>
      <c r="W204" s="65">
        <v>16</v>
      </c>
      <c r="X204" s="65">
        <v>6</v>
      </c>
      <c r="Y204" s="65">
        <v>1</v>
      </c>
      <c r="Z204" s="65">
        <v>0</v>
      </c>
      <c r="AA204" s="65">
        <v>0</v>
      </c>
      <c r="AB204" s="65">
        <v>47</v>
      </c>
      <c r="AC204" s="65">
        <v>9</v>
      </c>
      <c r="AD204" s="65">
        <v>1</v>
      </c>
      <c r="AE204" s="118">
        <f t="shared" si="63"/>
        <v>60</v>
      </c>
      <c r="AF204" s="119">
        <f t="shared" si="76"/>
        <v>0.20000000000000359</v>
      </c>
      <c r="AG204" s="118">
        <f t="shared" si="64"/>
        <v>59</v>
      </c>
      <c r="AH204" s="119">
        <f t="shared" si="65"/>
        <v>0.39333333333333037</v>
      </c>
      <c r="AI204" s="118">
        <f t="shared" si="66"/>
        <v>16</v>
      </c>
      <c r="AJ204" s="119">
        <f t="shared" si="67"/>
        <v>0.35555555555555501</v>
      </c>
      <c r="AK204" s="118">
        <f t="shared" si="68"/>
        <v>6</v>
      </c>
      <c r="AL204" s="119">
        <f t="shared" si="69"/>
        <v>0.20000000000000018</v>
      </c>
      <c r="AM204" s="118">
        <f t="shared" si="70"/>
        <v>4</v>
      </c>
      <c r="AN204" s="119">
        <f t="shared" si="71"/>
        <v>0.26666666666666683</v>
      </c>
      <c r="AO204" s="118">
        <f t="shared" si="72"/>
        <v>0</v>
      </c>
      <c r="AP204" s="119">
        <f t="shared" si="73"/>
        <v>1.3877787807814457E-16</v>
      </c>
      <c r="AQ204" s="122">
        <f t="shared" si="74"/>
        <v>0</v>
      </c>
      <c r="AR204" s="131">
        <f t="shared" si="75"/>
        <v>4</v>
      </c>
      <c r="AS204" s="65"/>
      <c r="AT204" s="66">
        <v>99</v>
      </c>
      <c r="AU204" s="77">
        <v>0.33000000000000401</v>
      </c>
      <c r="AY204" s="63"/>
    </row>
    <row r="205" spans="1:51" x14ac:dyDescent="0.25">
      <c r="A205" s="65" t="s">
        <v>273</v>
      </c>
      <c r="B205" s="65" t="str">
        <f t="shared" si="60"/>
        <v>DIWA2</v>
      </c>
      <c r="C205" s="117">
        <f t="shared" si="61"/>
        <v>40415</v>
      </c>
      <c r="D205" s="116" t="str">
        <f t="shared" si="62"/>
        <v>SIN</v>
      </c>
      <c r="E205" s="65" t="s">
        <v>26</v>
      </c>
      <c r="F205" s="124" t="s">
        <v>51</v>
      </c>
      <c r="G205" s="117">
        <v>41688</v>
      </c>
      <c r="H205" s="65">
        <v>797300</v>
      </c>
      <c r="I205" s="65">
        <v>31550</v>
      </c>
      <c r="J205" s="65">
        <v>0</v>
      </c>
      <c r="K205" s="65">
        <v>4</v>
      </c>
      <c r="L205" s="65"/>
      <c r="M205" s="65">
        <v>2</v>
      </c>
      <c r="N205" s="121">
        <v>7.3</v>
      </c>
      <c r="O205" s="65">
        <v>37.1</v>
      </c>
      <c r="P205" s="65">
        <v>1.2</v>
      </c>
      <c r="Q205" s="65">
        <v>0.1</v>
      </c>
      <c r="R205" s="65" t="s">
        <v>244</v>
      </c>
      <c r="S205" s="65">
        <v>50</v>
      </c>
      <c r="T205" s="65">
        <v>54</v>
      </c>
      <c r="U205" s="65">
        <v>3</v>
      </c>
      <c r="V205" s="65">
        <v>0</v>
      </c>
      <c r="W205" s="65">
        <v>16</v>
      </c>
      <c r="X205" s="65">
        <v>6</v>
      </c>
      <c r="Y205" s="65">
        <v>0</v>
      </c>
      <c r="Z205" s="65">
        <v>0</v>
      </c>
      <c r="AA205" s="65">
        <v>0</v>
      </c>
      <c r="AB205" s="65">
        <v>37</v>
      </c>
      <c r="AC205" s="65">
        <v>10</v>
      </c>
      <c r="AD205" s="65">
        <v>1</v>
      </c>
      <c r="AE205" s="118">
        <f t="shared" si="63"/>
        <v>50</v>
      </c>
      <c r="AF205" s="119">
        <f t="shared" si="76"/>
        <v>0.16666666666667032</v>
      </c>
      <c r="AG205" s="118">
        <f t="shared" si="64"/>
        <v>54</v>
      </c>
      <c r="AH205" s="119">
        <f t="shared" si="65"/>
        <v>0.3599999999999971</v>
      </c>
      <c r="AI205" s="118">
        <f t="shared" si="66"/>
        <v>16</v>
      </c>
      <c r="AJ205" s="119">
        <f t="shared" si="67"/>
        <v>0.35555555555555501</v>
      </c>
      <c r="AK205" s="118">
        <f t="shared" si="68"/>
        <v>6</v>
      </c>
      <c r="AL205" s="119">
        <f t="shared" si="69"/>
        <v>0.20000000000000018</v>
      </c>
      <c r="AM205" s="118">
        <f t="shared" si="70"/>
        <v>3</v>
      </c>
      <c r="AN205" s="119">
        <f t="shared" si="71"/>
        <v>0.20000000000000018</v>
      </c>
      <c r="AO205" s="118">
        <f t="shared" si="72"/>
        <v>0</v>
      </c>
      <c r="AP205" s="119">
        <f t="shared" si="73"/>
        <v>1.3877787807814457E-16</v>
      </c>
      <c r="AQ205" s="122">
        <f t="shared" si="74"/>
        <v>0</v>
      </c>
      <c r="AR205" s="131">
        <f t="shared" si="75"/>
        <v>5</v>
      </c>
      <c r="AS205" s="65"/>
      <c r="AT205" s="66">
        <v>98</v>
      </c>
      <c r="AU205" s="77">
        <v>0.32666666666667066</v>
      </c>
      <c r="AY205" s="63"/>
    </row>
    <row r="206" spans="1:51" x14ac:dyDescent="0.25">
      <c r="A206" s="65" t="s">
        <v>273</v>
      </c>
      <c r="B206" s="65" t="str">
        <f t="shared" si="60"/>
        <v>DIWA2</v>
      </c>
      <c r="C206" s="117">
        <f t="shared" si="61"/>
        <v>40415</v>
      </c>
      <c r="D206" s="116" t="str">
        <f t="shared" si="62"/>
        <v>SIN</v>
      </c>
      <c r="E206" s="65" t="s">
        <v>26</v>
      </c>
      <c r="F206" s="124" t="s">
        <v>51</v>
      </c>
      <c r="G206" s="117">
        <v>41543</v>
      </c>
      <c r="H206" s="65">
        <v>765750</v>
      </c>
      <c r="I206" s="65">
        <v>121074</v>
      </c>
      <c r="J206" s="120">
        <v>0</v>
      </c>
      <c r="K206" s="120">
        <v>9</v>
      </c>
      <c r="L206" s="120">
        <v>0</v>
      </c>
      <c r="M206" s="120">
        <v>6</v>
      </c>
      <c r="N206" s="121">
        <v>7.2</v>
      </c>
      <c r="O206" s="120">
        <v>37.1</v>
      </c>
      <c r="P206" s="120">
        <v>0.7</v>
      </c>
      <c r="Q206" s="120">
        <v>0.1</v>
      </c>
      <c r="R206" s="65" t="s">
        <v>244</v>
      </c>
      <c r="S206" s="120">
        <v>319</v>
      </c>
      <c r="T206" s="120">
        <v>125</v>
      </c>
      <c r="U206" s="120">
        <v>11</v>
      </c>
      <c r="V206" s="120">
        <v>0</v>
      </c>
      <c r="W206" s="120">
        <v>52</v>
      </c>
      <c r="X206" s="120">
        <v>17</v>
      </c>
      <c r="Y206" s="120">
        <v>1</v>
      </c>
      <c r="Z206" s="120">
        <v>2</v>
      </c>
      <c r="AA206" s="120">
        <v>0</v>
      </c>
      <c r="AB206" s="120">
        <v>73</v>
      </c>
      <c r="AC206" s="120">
        <v>39</v>
      </c>
      <c r="AD206" s="120">
        <v>2</v>
      </c>
      <c r="AE206" s="118">
        <f t="shared" si="63"/>
        <v>319</v>
      </c>
      <c r="AF206" s="119">
        <f>IF(AE206&gt;=300,1,VLOOKUP(AE206,$AT$3:$AU$304,2,0))</f>
        <v>1</v>
      </c>
      <c r="AG206" s="118">
        <f t="shared" si="64"/>
        <v>125</v>
      </c>
      <c r="AH206" s="119">
        <f t="shared" si="65"/>
        <v>0.83333333333333226</v>
      </c>
      <c r="AI206" s="118">
        <f t="shared" si="66"/>
        <v>52</v>
      </c>
      <c r="AJ206" s="119">
        <f t="shared" si="67"/>
        <v>1</v>
      </c>
      <c r="AK206" s="118">
        <f t="shared" si="68"/>
        <v>17</v>
      </c>
      <c r="AL206" s="119">
        <f t="shared" si="69"/>
        <v>0.56666666666666676</v>
      </c>
      <c r="AM206" s="118">
        <f t="shared" si="70"/>
        <v>11</v>
      </c>
      <c r="AN206" s="119">
        <f t="shared" si="71"/>
        <v>0.73333333333333339</v>
      </c>
      <c r="AO206" s="118">
        <f t="shared" si="72"/>
        <v>0</v>
      </c>
      <c r="AP206" s="119">
        <f t="shared" si="73"/>
        <v>1.3877787807814457E-16</v>
      </c>
      <c r="AQ206" s="122">
        <f t="shared" si="74"/>
        <v>0</v>
      </c>
      <c r="AR206" s="131">
        <f t="shared" si="75"/>
        <v>6</v>
      </c>
      <c r="AS206" s="65"/>
      <c r="AT206" s="66">
        <v>97</v>
      </c>
      <c r="AU206" s="77">
        <v>0.3233333333333373</v>
      </c>
      <c r="AY206" s="63"/>
    </row>
    <row r="207" spans="1:51" x14ac:dyDescent="0.25">
      <c r="A207" s="65" t="s">
        <v>273</v>
      </c>
      <c r="B207" s="65" t="str">
        <f t="shared" si="60"/>
        <v>DIWA2</v>
      </c>
      <c r="C207" s="117">
        <f t="shared" si="61"/>
        <v>40415</v>
      </c>
      <c r="D207" s="116" t="str">
        <f t="shared" si="62"/>
        <v>SIN</v>
      </c>
      <c r="E207" s="65" t="s">
        <v>26</v>
      </c>
      <c r="F207" s="124" t="s">
        <v>51</v>
      </c>
      <c r="G207" s="117">
        <v>41417</v>
      </c>
      <c r="H207" s="65">
        <v>738535</v>
      </c>
      <c r="I207" s="65">
        <v>93859</v>
      </c>
      <c r="J207" s="120">
        <v>0</v>
      </c>
      <c r="K207" s="120">
        <v>43.9</v>
      </c>
      <c r="L207" s="120">
        <v>0</v>
      </c>
      <c r="M207" s="120">
        <v>9.5</v>
      </c>
      <c r="N207" s="121">
        <v>7</v>
      </c>
      <c r="O207" s="120">
        <v>36.1</v>
      </c>
      <c r="P207" s="120"/>
      <c r="Q207" s="120">
        <v>-1</v>
      </c>
      <c r="R207" s="65" t="s">
        <v>29</v>
      </c>
      <c r="S207" s="120">
        <v>190.5</v>
      </c>
      <c r="T207" s="120">
        <v>84.7</v>
      </c>
      <c r="U207" s="120">
        <v>8.4</v>
      </c>
      <c r="V207" s="120">
        <v>3.8</v>
      </c>
      <c r="W207" s="120">
        <v>38.4</v>
      </c>
      <c r="X207" s="120">
        <v>16.899999999999999</v>
      </c>
      <c r="Y207" s="120">
        <v>1</v>
      </c>
      <c r="Z207" s="120">
        <v>0</v>
      </c>
      <c r="AA207" s="120">
        <v>0</v>
      </c>
      <c r="AB207" s="120">
        <v>193.6</v>
      </c>
      <c r="AC207" s="120">
        <v>33.1</v>
      </c>
      <c r="AD207" s="120">
        <v>12.4</v>
      </c>
      <c r="AE207" s="118">
        <f t="shared" si="63"/>
        <v>191</v>
      </c>
      <c r="AF207" s="119">
        <f t="shared" ref="AF207:AF221" si="77">IF(AE207&gt;500,1.5,IF(AE207&gt;300,1.3,VLOOKUP(AE207,$AT$3:$AU$304,2,0)))</f>
        <v>0.63666666666667038</v>
      </c>
      <c r="AG207" s="118">
        <f t="shared" si="64"/>
        <v>85</v>
      </c>
      <c r="AH207" s="119">
        <f t="shared" si="65"/>
        <v>0.56666666666666388</v>
      </c>
      <c r="AI207" s="118">
        <f t="shared" si="66"/>
        <v>38</v>
      </c>
      <c r="AJ207" s="119">
        <f t="shared" si="67"/>
        <v>0.84444444444444422</v>
      </c>
      <c r="AK207" s="118">
        <f t="shared" si="68"/>
        <v>17</v>
      </c>
      <c r="AL207" s="119">
        <f t="shared" si="69"/>
        <v>0.56666666666666676</v>
      </c>
      <c r="AM207" s="118">
        <f t="shared" si="70"/>
        <v>8</v>
      </c>
      <c r="AN207" s="119">
        <f t="shared" si="71"/>
        <v>0.53333333333333344</v>
      </c>
      <c r="AO207" s="118">
        <f t="shared" si="72"/>
        <v>4</v>
      </c>
      <c r="AP207" s="119">
        <f t="shared" si="73"/>
        <v>0.40000000000000013</v>
      </c>
      <c r="AQ207" s="122">
        <f t="shared" si="74"/>
        <v>0</v>
      </c>
      <c r="AR207" s="131">
        <f t="shared" si="75"/>
        <v>7</v>
      </c>
      <c r="AS207" s="65"/>
      <c r="AT207" s="66">
        <v>96</v>
      </c>
      <c r="AU207" s="77">
        <v>0.32000000000000395</v>
      </c>
      <c r="AY207" s="63"/>
    </row>
    <row r="208" spans="1:51" x14ac:dyDescent="0.25">
      <c r="A208" s="65" t="s">
        <v>273</v>
      </c>
      <c r="B208" s="65" t="str">
        <f t="shared" si="60"/>
        <v>DIWA2</v>
      </c>
      <c r="C208" s="117">
        <f t="shared" si="61"/>
        <v>40415</v>
      </c>
      <c r="D208" s="116" t="str">
        <f t="shared" si="62"/>
        <v>SIN</v>
      </c>
      <c r="E208" s="65" t="s">
        <v>26</v>
      </c>
      <c r="F208" s="124" t="s">
        <v>51</v>
      </c>
      <c r="G208" s="117">
        <v>41258</v>
      </c>
      <c r="H208" s="65">
        <v>707731</v>
      </c>
      <c r="I208" s="65">
        <v>63055</v>
      </c>
      <c r="J208" s="65">
        <v>0</v>
      </c>
      <c r="K208" s="65">
        <v>0</v>
      </c>
      <c r="L208" s="65">
        <v>0</v>
      </c>
      <c r="M208" s="65">
        <v>4.9000000000000004</v>
      </c>
      <c r="N208" s="121">
        <v>7</v>
      </c>
      <c r="O208" s="65">
        <v>37.4</v>
      </c>
      <c r="P208" s="65"/>
      <c r="Q208" s="65">
        <v>21.7</v>
      </c>
      <c r="R208" s="65" t="s">
        <v>29</v>
      </c>
      <c r="S208" s="65">
        <v>74.099999999999994</v>
      </c>
      <c r="T208" s="65">
        <v>3.7</v>
      </c>
      <c r="U208" s="65">
        <v>5.4</v>
      </c>
      <c r="V208" s="65">
        <v>2</v>
      </c>
      <c r="W208" s="65">
        <v>5.9</v>
      </c>
      <c r="X208" s="65">
        <v>18.899999999999999</v>
      </c>
      <c r="Y208" s="65">
        <v>1.6</v>
      </c>
      <c r="Z208" s="65">
        <v>1.6</v>
      </c>
      <c r="AA208" s="65">
        <v>0</v>
      </c>
      <c r="AB208" s="65">
        <v>314.5</v>
      </c>
      <c r="AC208" s="65">
        <v>26.4</v>
      </c>
      <c r="AD208" s="65">
        <v>13.8</v>
      </c>
      <c r="AE208" s="118">
        <f t="shared" si="63"/>
        <v>74</v>
      </c>
      <c r="AF208" s="119">
        <f t="shared" si="77"/>
        <v>0.24666666666667017</v>
      </c>
      <c r="AG208" s="118">
        <f t="shared" si="64"/>
        <v>4</v>
      </c>
      <c r="AH208" s="119">
        <f t="shared" si="65"/>
        <v>2.6666666666664188E-2</v>
      </c>
      <c r="AI208" s="118">
        <f t="shared" si="66"/>
        <v>6</v>
      </c>
      <c r="AJ208" s="119">
        <f t="shared" si="67"/>
        <v>0.13333333333333286</v>
      </c>
      <c r="AK208" s="118">
        <f t="shared" si="68"/>
        <v>19</v>
      </c>
      <c r="AL208" s="119">
        <f t="shared" si="69"/>
        <v>0.63333333333333341</v>
      </c>
      <c r="AM208" s="118">
        <f t="shared" si="70"/>
        <v>5</v>
      </c>
      <c r="AN208" s="119">
        <f t="shared" si="71"/>
        <v>0.33333333333333348</v>
      </c>
      <c r="AO208" s="118">
        <f t="shared" si="72"/>
        <v>2</v>
      </c>
      <c r="AP208" s="119">
        <f t="shared" si="73"/>
        <v>0.20000000000000015</v>
      </c>
      <c r="AQ208" s="122">
        <f t="shared" si="74"/>
        <v>0</v>
      </c>
      <c r="AR208" s="131">
        <f t="shared" si="75"/>
        <v>8</v>
      </c>
      <c r="AS208" s="65"/>
      <c r="AT208" s="66">
        <v>95</v>
      </c>
      <c r="AU208" s="77">
        <v>0.31666666666667059</v>
      </c>
      <c r="AY208" s="63"/>
    </row>
    <row r="209" spans="1:51" x14ac:dyDescent="0.25">
      <c r="A209" s="65" t="s">
        <v>272</v>
      </c>
      <c r="B209" s="65" t="str">
        <f t="shared" si="60"/>
        <v>DIWA2</v>
      </c>
      <c r="C209" s="117">
        <f t="shared" si="61"/>
        <v>40289</v>
      </c>
      <c r="D209" s="65" t="str">
        <f t="shared" si="62"/>
        <v>SIN</v>
      </c>
      <c r="E209" s="65" t="s">
        <v>26</v>
      </c>
      <c r="F209" s="124" t="s">
        <v>52</v>
      </c>
      <c r="G209" s="117">
        <v>42332</v>
      </c>
      <c r="H209" s="65">
        <v>945661</v>
      </c>
      <c r="I209" s="65">
        <v>78020</v>
      </c>
      <c r="J209" s="65">
        <v>0</v>
      </c>
      <c r="K209" s="65">
        <v>5</v>
      </c>
      <c r="L209" s="65"/>
      <c r="M209" s="65">
        <v>2</v>
      </c>
      <c r="N209" s="65">
        <v>6</v>
      </c>
      <c r="O209" s="65"/>
      <c r="P209" s="65"/>
      <c r="Q209" s="65">
        <v>0.42</v>
      </c>
      <c r="R209" s="65"/>
      <c r="S209" s="65">
        <v>104</v>
      </c>
      <c r="T209" s="65">
        <v>75</v>
      </c>
      <c r="U209" s="65">
        <v>13</v>
      </c>
      <c r="V209" s="65">
        <v>0</v>
      </c>
      <c r="W209" s="65">
        <v>16</v>
      </c>
      <c r="X209" s="65">
        <v>10</v>
      </c>
      <c r="Y209" s="65">
        <v>0</v>
      </c>
      <c r="Z209" s="65">
        <v>1</v>
      </c>
      <c r="AA209" s="65">
        <v>1</v>
      </c>
      <c r="AB209" s="65">
        <v>37</v>
      </c>
      <c r="AC209" s="65">
        <v>5</v>
      </c>
      <c r="AD209" s="65">
        <v>0</v>
      </c>
      <c r="AE209" s="118">
        <f t="shared" si="63"/>
        <v>104</v>
      </c>
      <c r="AF209" s="119">
        <f t="shared" si="77"/>
        <v>0.34666666666667079</v>
      </c>
      <c r="AG209" s="118">
        <f t="shared" si="64"/>
        <v>75</v>
      </c>
      <c r="AH209" s="119">
        <f t="shared" si="65"/>
        <v>0.49999999999999684</v>
      </c>
      <c r="AI209" s="118">
        <f t="shared" si="66"/>
        <v>16</v>
      </c>
      <c r="AJ209" s="119">
        <f t="shared" si="67"/>
        <v>0.35555555555555501</v>
      </c>
      <c r="AK209" s="118">
        <f t="shared" si="68"/>
        <v>10</v>
      </c>
      <c r="AL209" s="119">
        <f t="shared" si="69"/>
        <v>0.33339999999999997</v>
      </c>
      <c r="AM209" s="118">
        <f t="shared" si="70"/>
        <v>13</v>
      </c>
      <c r="AN209" s="119">
        <f t="shared" si="71"/>
        <v>0.8666666666666667</v>
      </c>
      <c r="AO209" s="118">
        <f t="shared" si="72"/>
        <v>0</v>
      </c>
      <c r="AP209" s="119">
        <f t="shared" si="73"/>
        <v>1.3877787807814457E-16</v>
      </c>
      <c r="AQ209" s="122">
        <f t="shared" si="74"/>
        <v>1</v>
      </c>
      <c r="AR209" s="131">
        <f t="shared" si="75"/>
        <v>1</v>
      </c>
      <c r="AS209" s="65"/>
      <c r="AT209" s="66">
        <v>94</v>
      </c>
      <c r="AU209" s="77">
        <v>0.31333333333333724</v>
      </c>
      <c r="AY209" s="63"/>
    </row>
    <row r="210" spans="1:51" x14ac:dyDescent="0.25">
      <c r="A210" s="65" t="s">
        <v>272</v>
      </c>
      <c r="B210" s="65" t="str">
        <f t="shared" si="60"/>
        <v>DIWA2</v>
      </c>
      <c r="C210" s="117">
        <f t="shared" si="61"/>
        <v>40289</v>
      </c>
      <c r="D210" s="116" t="str">
        <f t="shared" si="62"/>
        <v>SIN</v>
      </c>
      <c r="E210" s="65" t="s">
        <v>26</v>
      </c>
      <c r="F210" s="124" t="s">
        <v>52</v>
      </c>
      <c r="G210" s="117">
        <v>42058</v>
      </c>
      <c r="H210" s="65">
        <v>892853</v>
      </c>
      <c r="I210" s="65">
        <v>9861</v>
      </c>
      <c r="J210" s="65">
        <v>0</v>
      </c>
      <c r="K210" s="65">
        <v>5</v>
      </c>
      <c r="L210" s="65"/>
      <c r="M210" s="65">
        <v>3</v>
      </c>
      <c r="N210" s="65">
        <v>6.5659999999999998</v>
      </c>
      <c r="O210" s="65">
        <v>29.92</v>
      </c>
      <c r="P210" s="65">
        <v>1.18</v>
      </c>
      <c r="Q210" s="65">
        <v>0.01</v>
      </c>
      <c r="R210" s="65"/>
      <c r="S210" s="65">
        <v>19</v>
      </c>
      <c r="T210" s="65">
        <v>24</v>
      </c>
      <c r="U210" s="65">
        <v>2</v>
      </c>
      <c r="V210" s="65">
        <v>0</v>
      </c>
      <c r="W210" s="65">
        <v>5</v>
      </c>
      <c r="X210" s="65">
        <v>2</v>
      </c>
      <c r="Y210" s="65">
        <v>0</v>
      </c>
      <c r="Z210" s="65"/>
      <c r="AA210" s="65">
        <v>0</v>
      </c>
      <c r="AB210" s="65">
        <v>107</v>
      </c>
      <c r="AC210" s="65">
        <v>51</v>
      </c>
      <c r="AD210" s="65">
        <v>1</v>
      </c>
      <c r="AE210" s="118">
        <f t="shared" si="63"/>
        <v>19</v>
      </c>
      <c r="AF210" s="119">
        <f t="shared" si="77"/>
        <v>6.3333333333337183E-2</v>
      </c>
      <c r="AG210" s="118">
        <f t="shared" si="64"/>
        <v>24</v>
      </c>
      <c r="AH210" s="119">
        <f t="shared" si="65"/>
        <v>0.15999999999999748</v>
      </c>
      <c r="AI210" s="118">
        <f t="shared" si="66"/>
        <v>5</v>
      </c>
      <c r="AJ210" s="119">
        <f t="shared" si="67"/>
        <v>0.11111111111111063</v>
      </c>
      <c r="AK210" s="118">
        <f t="shared" si="68"/>
        <v>2</v>
      </c>
      <c r="AL210" s="119">
        <f t="shared" si="69"/>
        <v>6.6666666666666874E-2</v>
      </c>
      <c r="AM210" s="118">
        <f t="shared" si="70"/>
        <v>2</v>
      </c>
      <c r="AN210" s="119">
        <f t="shared" si="71"/>
        <v>0.13333333333333353</v>
      </c>
      <c r="AO210" s="118">
        <f t="shared" si="72"/>
        <v>0</v>
      </c>
      <c r="AP210" s="119">
        <f t="shared" si="73"/>
        <v>1.3877787807814457E-16</v>
      </c>
      <c r="AQ210" s="122">
        <f t="shared" si="74"/>
        <v>0</v>
      </c>
      <c r="AR210" s="131">
        <f t="shared" si="75"/>
        <v>2</v>
      </c>
      <c r="AS210" s="65"/>
      <c r="AT210" s="66">
        <v>93</v>
      </c>
      <c r="AU210" s="77">
        <v>0.31000000000000388</v>
      </c>
      <c r="AY210" s="63"/>
    </row>
    <row r="211" spans="1:51" x14ac:dyDescent="0.25">
      <c r="A211" s="65" t="s">
        <v>273</v>
      </c>
      <c r="B211" s="65" t="str">
        <f t="shared" si="60"/>
        <v>DIWA2</v>
      </c>
      <c r="C211" s="117">
        <f t="shared" si="61"/>
        <v>40289</v>
      </c>
      <c r="D211" s="116" t="str">
        <f t="shared" si="62"/>
        <v>SIN</v>
      </c>
      <c r="E211" s="65" t="s">
        <v>26</v>
      </c>
      <c r="F211" s="124" t="s">
        <v>52</v>
      </c>
      <c r="G211" s="117">
        <v>41979</v>
      </c>
      <c r="H211" s="65">
        <v>878547</v>
      </c>
      <c r="I211" s="65">
        <v>58584</v>
      </c>
      <c r="J211" s="65">
        <v>0</v>
      </c>
      <c r="K211" s="65">
        <v>2</v>
      </c>
      <c r="L211" s="65"/>
      <c r="M211" s="65">
        <v>1</v>
      </c>
      <c r="N211" s="121">
        <v>6.6</v>
      </c>
      <c r="O211" s="65"/>
      <c r="P211" s="65"/>
      <c r="Q211" s="65">
        <v>0.08</v>
      </c>
      <c r="R211" s="65"/>
      <c r="S211" s="65">
        <v>20</v>
      </c>
      <c r="T211" s="65">
        <v>19</v>
      </c>
      <c r="U211" s="65">
        <v>13</v>
      </c>
      <c r="V211" s="65">
        <v>0</v>
      </c>
      <c r="W211" s="65">
        <v>2</v>
      </c>
      <c r="X211" s="65">
        <v>2</v>
      </c>
      <c r="Y211" s="65">
        <v>0</v>
      </c>
      <c r="Z211" s="65">
        <v>0</v>
      </c>
      <c r="AA211" s="65">
        <v>0</v>
      </c>
      <c r="AB211" s="65">
        <v>26</v>
      </c>
      <c r="AC211" s="65">
        <v>3</v>
      </c>
      <c r="AD211" s="65">
        <v>0</v>
      </c>
      <c r="AE211" s="118">
        <f t="shared" si="63"/>
        <v>20</v>
      </c>
      <c r="AF211" s="119">
        <f t="shared" si="77"/>
        <v>6.666666666667051E-2</v>
      </c>
      <c r="AG211" s="118">
        <f t="shared" si="64"/>
        <v>19</v>
      </c>
      <c r="AH211" s="119">
        <f t="shared" si="65"/>
        <v>0.12666666666666421</v>
      </c>
      <c r="AI211" s="118">
        <f t="shared" si="66"/>
        <v>2</v>
      </c>
      <c r="AJ211" s="119">
        <f t="shared" si="67"/>
        <v>4.4444444444443953E-2</v>
      </c>
      <c r="AK211" s="118">
        <f t="shared" si="68"/>
        <v>2</v>
      </c>
      <c r="AL211" s="119">
        <f t="shared" si="69"/>
        <v>6.6666666666666874E-2</v>
      </c>
      <c r="AM211" s="118">
        <f t="shared" si="70"/>
        <v>13</v>
      </c>
      <c r="AN211" s="119">
        <f t="shared" si="71"/>
        <v>0.8666666666666667</v>
      </c>
      <c r="AO211" s="118">
        <f t="shared" si="72"/>
        <v>0</v>
      </c>
      <c r="AP211" s="119">
        <f t="shared" si="73"/>
        <v>1.3877787807814457E-16</v>
      </c>
      <c r="AQ211" s="122">
        <f t="shared" si="74"/>
        <v>0</v>
      </c>
      <c r="AR211" s="131">
        <f t="shared" si="75"/>
        <v>3</v>
      </c>
      <c r="AS211" s="65"/>
      <c r="AT211" s="66">
        <v>92</v>
      </c>
      <c r="AU211" s="77">
        <v>0.30666666666667053</v>
      </c>
      <c r="AY211" s="63"/>
    </row>
    <row r="212" spans="1:51" x14ac:dyDescent="0.25">
      <c r="A212" s="65" t="s">
        <v>273</v>
      </c>
      <c r="B212" s="65" t="str">
        <f t="shared" si="60"/>
        <v>DIWA2</v>
      </c>
      <c r="C212" s="117">
        <f t="shared" si="61"/>
        <v>40289</v>
      </c>
      <c r="D212" s="116" t="str">
        <f t="shared" si="62"/>
        <v>SIN</v>
      </c>
      <c r="E212" s="65" t="s">
        <v>26</v>
      </c>
      <c r="F212" s="124" t="s">
        <v>52</v>
      </c>
      <c r="G212" s="117">
        <v>41716</v>
      </c>
      <c r="H212" s="65">
        <v>815874</v>
      </c>
      <c r="I212" s="65">
        <v>23871</v>
      </c>
      <c r="J212" s="65">
        <v>0</v>
      </c>
      <c r="K212" s="65">
        <v>5</v>
      </c>
      <c r="L212" s="65"/>
      <c r="M212" s="65">
        <v>5</v>
      </c>
      <c r="N212" s="121">
        <v>6.3</v>
      </c>
      <c r="O212" s="65"/>
      <c r="P212" s="65"/>
      <c r="Q212" s="65">
        <v>0.54</v>
      </c>
      <c r="R212" s="65"/>
      <c r="S212" s="65">
        <v>42</v>
      </c>
      <c r="T212" s="65">
        <v>61</v>
      </c>
      <c r="U212" s="65">
        <v>4</v>
      </c>
      <c r="V212" s="65">
        <v>0</v>
      </c>
      <c r="W212" s="65">
        <v>11</v>
      </c>
      <c r="X212" s="65">
        <v>3</v>
      </c>
      <c r="Y212" s="65">
        <v>0</v>
      </c>
      <c r="Z212" s="65">
        <v>0</v>
      </c>
      <c r="AA212" s="65">
        <v>0</v>
      </c>
      <c r="AB212" s="65">
        <v>42</v>
      </c>
      <c r="AC212" s="65">
        <v>16</v>
      </c>
      <c r="AD212" s="65">
        <v>1</v>
      </c>
      <c r="AE212" s="118">
        <f t="shared" si="63"/>
        <v>42</v>
      </c>
      <c r="AF212" s="119">
        <f t="shared" si="77"/>
        <v>0.1400000000000037</v>
      </c>
      <c r="AG212" s="118">
        <f t="shared" si="64"/>
        <v>61</v>
      </c>
      <c r="AH212" s="119">
        <f t="shared" si="65"/>
        <v>0.40666666666666368</v>
      </c>
      <c r="AI212" s="118">
        <f t="shared" si="66"/>
        <v>11</v>
      </c>
      <c r="AJ212" s="119">
        <f t="shared" si="67"/>
        <v>0.24444444444444399</v>
      </c>
      <c r="AK212" s="118">
        <f t="shared" si="68"/>
        <v>3</v>
      </c>
      <c r="AL212" s="119">
        <f t="shared" si="69"/>
        <v>0.1000000000000002</v>
      </c>
      <c r="AM212" s="118">
        <f t="shared" si="70"/>
        <v>4</v>
      </c>
      <c r="AN212" s="119">
        <f t="shared" si="71"/>
        <v>0.26666666666666683</v>
      </c>
      <c r="AO212" s="118">
        <f t="shared" si="72"/>
        <v>0</v>
      </c>
      <c r="AP212" s="119">
        <f t="shared" si="73"/>
        <v>1.3877787807814457E-16</v>
      </c>
      <c r="AQ212" s="122">
        <f t="shared" si="74"/>
        <v>0</v>
      </c>
      <c r="AR212" s="131">
        <f t="shared" si="75"/>
        <v>4</v>
      </c>
      <c r="AS212" s="65"/>
      <c r="AT212" s="66">
        <v>91</v>
      </c>
      <c r="AU212" s="77">
        <v>0.30333333333333717</v>
      </c>
      <c r="AY212" s="63"/>
    </row>
    <row r="213" spans="1:51" x14ac:dyDescent="0.25">
      <c r="A213" s="65" t="s">
        <v>273</v>
      </c>
      <c r="B213" s="65" t="str">
        <f t="shared" si="60"/>
        <v>DIWA2</v>
      </c>
      <c r="C213" s="117">
        <f t="shared" si="61"/>
        <v>40289</v>
      </c>
      <c r="D213" s="116" t="str">
        <f t="shared" si="62"/>
        <v>SIN</v>
      </c>
      <c r="E213" s="65" t="s">
        <v>26</v>
      </c>
      <c r="F213" s="124" t="s">
        <v>52</v>
      </c>
      <c r="G213" s="117">
        <v>41606</v>
      </c>
      <c r="H213" s="65">
        <v>792003</v>
      </c>
      <c r="I213" s="65">
        <v>122406</v>
      </c>
      <c r="J213" s="120">
        <v>0</v>
      </c>
      <c r="K213" s="120">
        <v>12</v>
      </c>
      <c r="L213" s="120">
        <v>0</v>
      </c>
      <c r="M213" s="120">
        <v>9</v>
      </c>
      <c r="N213" s="121">
        <v>7.2</v>
      </c>
      <c r="O213" s="120">
        <v>37.799999999999997</v>
      </c>
      <c r="P213" s="120">
        <v>0</v>
      </c>
      <c r="Q213" s="120">
        <v>0.1</v>
      </c>
      <c r="R213" s="65" t="s">
        <v>244</v>
      </c>
      <c r="S213" s="120">
        <v>77</v>
      </c>
      <c r="T213" s="120">
        <v>151</v>
      </c>
      <c r="U213" s="120">
        <v>3</v>
      </c>
      <c r="V213" s="120">
        <v>1</v>
      </c>
      <c r="W213" s="120">
        <v>18</v>
      </c>
      <c r="X213" s="120">
        <v>10</v>
      </c>
      <c r="Y213" s="120">
        <v>0</v>
      </c>
      <c r="Z213" s="120">
        <v>1</v>
      </c>
      <c r="AA213" s="120">
        <v>0</v>
      </c>
      <c r="AB213" s="120">
        <v>81</v>
      </c>
      <c r="AC213" s="120">
        <v>45</v>
      </c>
      <c r="AD213" s="120">
        <v>2</v>
      </c>
      <c r="AE213" s="118">
        <f t="shared" si="63"/>
        <v>77</v>
      </c>
      <c r="AF213" s="119">
        <f t="shared" si="77"/>
        <v>0.25666666666667021</v>
      </c>
      <c r="AG213" s="118">
        <f t="shared" si="64"/>
        <v>151</v>
      </c>
      <c r="AH213" s="119">
        <f t="shared" si="65"/>
        <v>1</v>
      </c>
      <c r="AI213" s="118">
        <f t="shared" si="66"/>
        <v>18</v>
      </c>
      <c r="AJ213" s="119">
        <f t="shared" si="67"/>
        <v>0.39999999999999941</v>
      </c>
      <c r="AK213" s="118">
        <f t="shared" si="68"/>
        <v>10</v>
      </c>
      <c r="AL213" s="119">
        <f t="shared" si="69"/>
        <v>0.33339999999999997</v>
      </c>
      <c r="AM213" s="118">
        <f t="shared" si="70"/>
        <v>3</v>
      </c>
      <c r="AN213" s="119">
        <f t="shared" si="71"/>
        <v>0.20000000000000018</v>
      </c>
      <c r="AO213" s="118">
        <f t="shared" si="72"/>
        <v>1</v>
      </c>
      <c r="AP213" s="119">
        <f t="shared" si="73"/>
        <v>0.10000000000000014</v>
      </c>
      <c r="AQ213" s="122">
        <f t="shared" si="74"/>
        <v>0</v>
      </c>
      <c r="AR213" s="131">
        <f t="shared" si="75"/>
        <v>5</v>
      </c>
      <c r="AS213" s="65"/>
      <c r="AT213" s="66">
        <v>90</v>
      </c>
      <c r="AU213" s="77">
        <v>0.30000000000000382</v>
      </c>
      <c r="AY213" s="63"/>
    </row>
    <row r="214" spans="1:51" x14ac:dyDescent="0.25">
      <c r="A214" s="65" t="s">
        <v>273</v>
      </c>
      <c r="B214" s="65" t="str">
        <f t="shared" si="60"/>
        <v>DIWA2</v>
      </c>
      <c r="C214" s="117">
        <f t="shared" si="61"/>
        <v>40289</v>
      </c>
      <c r="D214" s="116" t="str">
        <f t="shared" si="62"/>
        <v>SIN</v>
      </c>
      <c r="E214" s="65" t="s">
        <v>26</v>
      </c>
      <c r="F214" s="124" t="s">
        <v>52</v>
      </c>
      <c r="G214" s="117">
        <v>41451</v>
      </c>
      <c r="H214" s="65">
        <v>760323</v>
      </c>
      <c r="I214" s="65">
        <v>90726</v>
      </c>
      <c r="J214" s="120">
        <v>0</v>
      </c>
      <c r="K214" s="120">
        <v>3</v>
      </c>
      <c r="L214" s="120">
        <v>-1</v>
      </c>
      <c r="M214" s="120">
        <v>10</v>
      </c>
      <c r="N214" s="121">
        <v>7.1</v>
      </c>
      <c r="O214" s="120">
        <v>38.9</v>
      </c>
      <c r="P214" s="120">
        <v>0.1</v>
      </c>
      <c r="Q214" s="120">
        <v>0.1</v>
      </c>
      <c r="R214" s="65" t="s">
        <v>244</v>
      </c>
      <c r="S214" s="120">
        <v>91</v>
      </c>
      <c r="T214" s="120">
        <v>17</v>
      </c>
      <c r="U214" s="120">
        <v>5</v>
      </c>
      <c r="V214" s="120">
        <v>1</v>
      </c>
      <c r="W214" s="120">
        <v>14</v>
      </c>
      <c r="X214" s="120">
        <v>11</v>
      </c>
      <c r="Y214" s="120">
        <v>0</v>
      </c>
      <c r="Z214" s="120">
        <v>1</v>
      </c>
      <c r="AA214" s="120">
        <v>-1</v>
      </c>
      <c r="AB214" s="120">
        <v>78</v>
      </c>
      <c r="AC214" s="120">
        <v>42</v>
      </c>
      <c r="AD214" s="120">
        <v>2</v>
      </c>
      <c r="AE214" s="118">
        <f t="shared" si="63"/>
        <v>91</v>
      </c>
      <c r="AF214" s="119">
        <f t="shared" si="77"/>
        <v>0.30333333333333717</v>
      </c>
      <c r="AG214" s="118">
        <f t="shared" si="64"/>
        <v>17</v>
      </c>
      <c r="AH214" s="119">
        <f t="shared" si="65"/>
        <v>0.11333333333333087</v>
      </c>
      <c r="AI214" s="118">
        <f t="shared" si="66"/>
        <v>14</v>
      </c>
      <c r="AJ214" s="119">
        <f t="shared" si="67"/>
        <v>0.31111111111111062</v>
      </c>
      <c r="AK214" s="118">
        <f t="shared" si="68"/>
        <v>11</v>
      </c>
      <c r="AL214" s="119">
        <f t="shared" si="69"/>
        <v>0.36666666666666681</v>
      </c>
      <c r="AM214" s="118">
        <f t="shared" si="70"/>
        <v>5</v>
      </c>
      <c r="AN214" s="119">
        <f t="shared" si="71"/>
        <v>0.33333333333333348</v>
      </c>
      <c r="AO214" s="118">
        <f t="shared" si="72"/>
        <v>1</v>
      </c>
      <c r="AP214" s="119">
        <f t="shared" si="73"/>
        <v>0.10000000000000014</v>
      </c>
      <c r="AQ214" s="122">
        <f t="shared" si="74"/>
        <v>0</v>
      </c>
      <c r="AR214" s="131">
        <f t="shared" si="75"/>
        <v>6</v>
      </c>
      <c r="AS214" s="65"/>
      <c r="AT214" s="66">
        <v>89</v>
      </c>
      <c r="AU214" s="77">
        <v>0.29666666666667046</v>
      </c>
      <c r="AY214" s="63"/>
    </row>
    <row r="215" spans="1:51" x14ac:dyDescent="0.25">
      <c r="A215" s="65" t="s">
        <v>273</v>
      </c>
      <c r="B215" s="65" t="str">
        <f t="shared" si="60"/>
        <v>DIWA2</v>
      </c>
      <c r="C215" s="117">
        <f t="shared" si="61"/>
        <v>40289</v>
      </c>
      <c r="D215" s="116" t="str">
        <f t="shared" si="62"/>
        <v>SIN</v>
      </c>
      <c r="E215" s="65" t="s">
        <v>26</v>
      </c>
      <c r="F215" s="124" t="s">
        <v>52</v>
      </c>
      <c r="G215" s="117">
        <v>41304</v>
      </c>
      <c r="H215" s="65">
        <v>731504</v>
      </c>
      <c r="I215" s="65">
        <v>61907</v>
      </c>
      <c r="J215" s="120">
        <v>0</v>
      </c>
      <c r="K215" s="120">
        <v>0.9</v>
      </c>
      <c r="L215" s="120">
        <v>0</v>
      </c>
      <c r="M215" s="120">
        <v>14.3</v>
      </c>
      <c r="N215" s="121">
        <v>7.2</v>
      </c>
      <c r="O215" s="120">
        <v>36.200000000000003</v>
      </c>
      <c r="P215" s="120"/>
      <c r="Q215" s="120">
        <v>-1</v>
      </c>
      <c r="R215" s="65" t="s">
        <v>29</v>
      </c>
      <c r="S215" s="120">
        <v>30.3</v>
      </c>
      <c r="T215" s="120">
        <v>21.3</v>
      </c>
      <c r="U215" s="120">
        <v>0.3</v>
      </c>
      <c r="V215" s="120">
        <v>0</v>
      </c>
      <c r="W215" s="120">
        <v>5</v>
      </c>
      <c r="X215" s="120">
        <v>9.3000000000000007</v>
      </c>
      <c r="Y215" s="120">
        <v>0.6</v>
      </c>
      <c r="Z215" s="120">
        <v>0</v>
      </c>
      <c r="AA215" s="120">
        <v>0</v>
      </c>
      <c r="AB215" s="120">
        <v>337.9</v>
      </c>
      <c r="AC215" s="120">
        <v>66.099999999999994</v>
      </c>
      <c r="AD215" s="120">
        <v>2.6</v>
      </c>
      <c r="AE215" s="118">
        <f t="shared" si="63"/>
        <v>30</v>
      </c>
      <c r="AF215" s="119">
        <f t="shared" si="77"/>
        <v>0.10000000000000378</v>
      </c>
      <c r="AG215" s="118">
        <f t="shared" si="64"/>
        <v>21</v>
      </c>
      <c r="AH215" s="119">
        <f t="shared" si="65"/>
        <v>0.13999999999999752</v>
      </c>
      <c r="AI215" s="118">
        <f t="shared" si="66"/>
        <v>5</v>
      </c>
      <c r="AJ215" s="119">
        <f t="shared" si="67"/>
        <v>0.11111111111111063</v>
      </c>
      <c r="AK215" s="118">
        <f t="shared" si="68"/>
        <v>9</v>
      </c>
      <c r="AL215" s="119">
        <f t="shared" si="69"/>
        <v>0.30000000000000016</v>
      </c>
      <c r="AM215" s="118">
        <f t="shared" si="70"/>
        <v>0</v>
      </c>
      <c r="AN215" s="119">
        <f t="shared" si="71"/>
        <v>1.9428902930940239E-16</v>
      </c>
      <c r="AO215" s="118">
        <f t="shared" si="72"/>
        <v>0</v>
      </c>
      <c r="AP215" s="119">
        <f t="shared" si="73"/>
        <v>1.3877787807814457E-16</v>
      </c>
      <c r="AQ215" s="122">
        <f t="shared" si="74"/>
        <v>0</v>
      </c>
      <c r="AR215" s="131">
        <f t="shared" si="75"/>
        <v>7</v>
      </c>
      <c r="AS215" s="65"/>
      <c r="AT215" s="66">
        <v>88</v>
      </c>
      <c r="AU215" s="77">
        <v>0.29333333333333711</v>
      </c>
      <c r="AY215" s="63"/>
    </row>
    <row r="216" spans="1:51" x14ac:dyDescent="0.25">
      <c r="A216" s="65" t="s">
        <v>272</v>
      </c>
      <c r="B216" s="65" t="str">
        <f t="shared" si="60"/>
        <v>DIWA2</v>
      </c>
      <c r="C216" s="117">
        <f t="shared" si="61"/>
        <v>40289</v>
      </c>
      <c r="D216" s="116" t="str">
        <f t="shared" si="62"/>
        <v>SIN</v>
      </c>
      <c r="E216" s="65" t="s">
        <v>26</v>
      </c>
      <c r="F216" s="124" t="s">
        <v>52</v>
      </c>
      <c r="G216" s="117">
        <v>41186</v>
      </c>
      <c r="H216" s="65">
        <v>688621</v>
      </c>
      <c r="I216" s="65">
        <v>43945</v>
      </c>
      <c r="J216" s="65">
        <v>0</v>
      </c>
      <c r="K216" s="65">
        <v>0</v>
      </c>
      <c r="L216" s="65">
        <v>0</v>
      </c>
      <c r="M216" s="65">
        <v>13.8</v>
      </c>
      <c r="N216" s="121">
        <v>6.7</v>
      </c>
      <c r="O216" s="65">
        <v>37.5</v>
      </c>
      <c r="P216" s="65"/>
      <c r="Q216" s="65">
        <v>-1</v>
      </c>
      <c r="R216" s="65" t="s">
        <v>29</v>
      </c>
      <c r="S216" s="65">
        <v>72.599999999999994</v>
      </c>
      <c r="T216" s="65">
        <v>29.7</v>
      </c>
      <c r="U216" s="65">
        <v>6.4</v>
      </c>
      <c r="V216" s="65">
        <v>4.7</v>
      </c>
      <c r="W216" s="65">
        <v>5.3</v>
      </c>
      <c r="X216" s="65">
        <v>19.100000000000001</v>
      </c>
      <c r="Y216" s="65">
        <v>1.3</v>
      </c>
      <c r="Z216" s="65">
        <v>0.3</v>
      </c>
      <c r="AA216" s="65">
        <v>0</v>
      </c>
      <c r="AB216" s="65">
        <v>129</v>
      </c>
      <c r="AC216" s="65">
        <v>31.4</v>
      </c>
      <c r="AD216" s="65">
        <v>12.5</v>
      </c>
      <c r="AE216" s="118">
        <f t="shared" si="63"/>
        <v>73</v>
      </c>
      <c r="AF216" s="119">
        <f t="shared" si="77"/>
        <v>0.24333333333333684</v>
      </c>
      <c r="AG216" s="118">
        <f t="shared" si="64"/>
        <v>30</v>
      </c>
      <c r="AH216" s="119">
        <f t="shared" si="65"/>
        <v>0.1999999999999974</v>
      </c>
      <c r="AI216" s="118">
        <f t="shared" si="66"/>
        <v>5</v>
      </c>
      <c r="AJ216" s="119">
        <f t="shared" si="67"/>
        <v>0.11111111111111063</v>
      </c>
      <c r="AK216" s="118">
        <f t="shared" si="68"/>
        <v>19</v>
      </c>
      <c r="AL216" s="119">
        <f t="shared" si="69"/>
        <v>0.63333333333333341</v>
      </c>
      <c r="AM216" s="118">
        <f t="shared" si="70"/>
        <v>6</v>
      </c>
      <c r="AN216" s="119">
        <f t="shared" si="71"/>
        <v>0.40000000000000013</v>
      </c>
      <c r="AO216" s="118">
        <f t="shared" si="72"/>
        <v>5</v>
      </c>
      <c r="AP216" s="119">
        <f t="shared" si="73"/>
        <v>0.50000000000000011</v>
      </c>
      <c r="AQ216" s="122">
        <f t="shared" si="74"/>
        <v>0</v>
      </c>
      <c r="AR216" s="131">
        <f t="shared" si="75"/>
        <v>8</v>
      </c>
      <c r="AS216" s="65"/>
      <c r="AT216" s="66">
        <v>87</v>
      </c>
      <c r="AU216" s="77">
        <v>0.29000000000000375</v>
      </c>
      <c r="AY216" s="63"/>
    </row>
    <row r="217" spans="1:51" x14ac:dyDescent="0.25">
      <c r="A217" s="65" t="s">
        <v>273</v>
      </c>
      <c r="B217" s="65" t="str">
        <f t="shared" si="60"/>
        <v>DIWA2</v>
      </c>
      <c r="C217" s="117">
        <f t="shared" si="61"/>
        <v>40289</v>
      </c>
      <c r="D217" s="116" t="str">
        <f t="shared" si="62"/>
        <v>SIN</v>
      </c>
      <c r="E217" s="65" t="s">
        <v>26</v>
      </c>
      <c r="F217" s="124" t="s">
        <v>52</v>
      </c>
      <c r="G217" s="117">
        <v>41069</v>
      </c>
      <c r="H217" s="65">
        <v>683605</v>
      </c>
      <c r="I217" s="65">
        <v>14008</v>
      </c>
      <c r="J217" s="65">
        <v>0</v>
      </c>
      <c r="K217" s="65">
        <v>1.2</v>
      </c>
      <c r="L217" s="65">
        <v>0</v>
      </c>
      <c r="M217" s="65">
        <v>11.7</v>
      </c>
      <c r="N217" s="121">
        <v>7.1</v>
      </c>
      <c r="O217" s="65">
        <v>34.6</v>
      </c>
      <c r="P217" s="65"/>
      <c r="Q217" s="65">
        <v>-1</v>
      </c>
      <c r="R217" s="65" t="s">
        <v>29</v>
      </c>
      <c r="S217" s="65">
        <v>13.5</v>
      </c>
      <c r="T217" s="65">
        <v>20.7</v>
      </c>
      <c r="U217" s="65">
        <v>0</v>
      </c>
      <c r="V217" s="65">
        <v>0.1</v>
      </c>
      <c r="W217" s="65">
        <v>4.4000000000000004</v>
      </c>
      <c r="X217" s="65">
        <v>3.2</v>
      </c>
      <c r="Y217" s="65">
        <v>1</v>
      </c>
      <c r="Z217" s="65">
        <v>0.8</v>
      </c>
      <c r="AA217" s="65">
        <v>0</v>
      </c>
      <c r="AB217" s="65">
        <v>250.3</v>
      </c>
      <c r="AC217" s="65">
        <v>57.2</v>
      </c>
      <c r="AD217" s="65">
        <v>4</v>
      </c>
      <c r="AE217" s="118">
        <f t="shared" si="63"/>
        <v>14</v>
      </c>
      <c r="AF217" s="119">
        <f t="shared" si="77"/>
        <v>4.6666666666670513E-2</v>
      </c>
      <c r="AG217" s="118">
        <f t="shared" si="64"/>
        <v>21</v>
      </c>
      <c r="AH217" s="119">
        <f t="shared" si="65"/>
        <v>0.13999999999999752</v>
      </c>
      <c r="AI217" s="118">
        <f t="shared" si="66"/>
        <v>4</v>
      </c>
      <c r="AJ217" s="119">
        <f t="shared" si="67"/>
        <v>8.8888888888888407E-2</v>
      </c>
      <c r="AK217" s="118">
        <f t="shared" si="68"/>
        <v>3</v>
      </c>
      <c r="AL217" s="119">
        <f t="shared" si="69"/>
        <v>0.1000000000000002</v>
      </c>
      <c r="AM217" s="118">
        <f t="shared" si="70"/>
        <v>0</v>
      </c>
      <c r="AN217" s="119">
        <f t="shared" si="71"/>
        <v>1.9428902930940239E-16</v>
      </c>
      <c r="AO217" s="118">
        <f t="shared" si="72"/>
        <v>0</v>
      </c>
      <c r="AP217" s="119">
        <f t="shared" si="73"/>
        <v>1.3877787807814457E-16</v>
      </c>
      <c r="AQ217" s="122">
        <f t="shared" si="74"/>
        <v>0</v>
      </c>
      <c r="AR217" s="131">
        <f t="shared" si="75"/>
        <v>9</v>
      </c>
      <c r="AS217" s="65"/>
      <c r="AT217" s="66">
        <v>86</v>
      </c>
      <c r="AU217" s="77">
        <v>0.2866666666666704</v>
      </c>
      <c r="AY217" s="63"/>
    </row>
    <row r="218" spans="1:51" x14ac:dyDescent="0.25">
      <c r="A218" s="65" t="s">
        <v>272</v>
      </c>
      <c r="B218" s="65" t="str">
        <f t="shared" si="60"/>
        <v>DIWA2</v>
      </c>
      <c r="C218" s="117">
        <f t="shared" si="61"/>
        <v>42002</v>
      </c>
      <c r="D218" s="65" t="str">
        <f t="shared" si="62"/>
        <v>SIN</v>
      </c>
      <c r="E218" s="65" t="s">
        <v>26</v>
      </c>
      <c r="F218" s="124" t="s">
        <v>53</v>
      </c>
      <c r="G218" s="117">
        <v>42279</v>
      </c>
      <c r="H218" s="65">
        <v>935203</v>
      </c>
      <c r="I218" s="65">
        <v>52211</v>
      </c>
      <c r="J218" s="65">
        <v>0</v>
      </c>
      <c r="K218" s="65">
        <v>3</v>
      </c>
      <c r="L218" s="65"/>
      <c r="M218" s="65">
        <v>1</v>
      </c>
      <c r="N218" s="65">
        <v>6.9</v>
      </c>
      <c r="O218" s="65"/>
      <c r="P218" s="65"/>
      <c r="Q218" s="65">
        <v>0.62</v>
      </c>
      <c r="R218" s="65"/>
      <c r="S218" s="65">
        <v>7</v>
      </c>
      <c r="T218" s="65">
        <v>33</v>
      </c>
      <c r="U218" s="65">
        <v>4</v>
      </c>
      <c r="V218" s="65">
        <v>0</v>
      </c>
      <c r="W218" s="65">
        <v>2</v>
      </c>
      <c r="X218" s="65">
        <v>3</v>
      </c>
      <c r="Y218" s="65">
        <v>1</v>
      </c>
      <c r="Z218" s="65">
        <v>0</v>
      </c>
      <c r="AA218" s="65">
        <v>1</v>
      </c>
      <c r="AB218" s="65">
        <v>31</v>
      </c>
      <c r="AC218" s="65">
        <v>7</v>
      </c>
      <c r="AD218" s="65">
        <v>1</v>
      </c>
      <c r="AE218" s="118">
        <f t="shared" si="63"/>
        <v>7</v>
      </c>
      <c r="AF218" s="119">
        <f t="shared" si="77"/>
        <v>2.3333333333337175E-2</v>
      </c>
      <c r="AG218" s="118">
        <f t="shared" si="64"/>
        <v>33</v>
      </c>
      <c r="AH218" s="119">
        <f t="shared" si="65"/>
        <v>0.21999999999999736</v>
      </c>
      <c r="AI218" s="118">
        <f t="shared" si="66"/>
        <v>2</v>
      </c>
      <c r="AJ218" s="119">
        <f t="shared" si="67"/>
        <v>4.4444444444443953E-2</v>
      </c>
      <c r="AK218" s="118">
        <f t="shared" si="68"/>
        <v>3</v>
      </c>
      <c r="AL218" s="119">
        <f t="shared" si="69"/>
        <v>0.1000000000000002</v>
      </c>
      <c r="AM218" s="118">
        <f t="shared" si="70"/>
        <v>4</v>
      </c>
      <c r="AN218" s="119">
        <f t="shared" si="71"/>
        <v>0.26666666666666683</v>
      </c>
      <c r="AO218" s="118">
        <f t="shared" si="72"/>
        <v>0</v>
      </c>
      <c r="AP218" s="119">
        <f t="shared" si="73"/>
        <v>1.3877787807814457E-16</v>
      </c>
      <c r="AQ218" s="122">
        <f t="shared" si="74"/>
        <v>1</v>
      </c>
      <c r="AR218" s="131">
        <f t="shared" si="75"/>
        <v>1</v>
      </c>
      <c r="AS218" s="65"/>
      <c r="AT218" s="66">
        <v>85</v>
      </c>
      <c r="AU218" s="77">
        <v>0.28333333333333705</v>
      </c>
      <c r="AY218" s="63"/>
    </row>
    <row r="219" spans="1:51" x14ac:dyDescent="0.25">
      <c r="A219" s="65" t="s">
        <v>272</v>
      </c>
      <c r="B219" s="65" t="str">
        <f t="shared" si="60"/>
        <v>DIWA2</v>
      </c>
      <c r="C219" s="117">
        <f t="shared" si="61"/>
        <v>42002</v>
      </c>
      <c r="D219" s="116" t="str">
        <f t="shared" si="62"/>
        <v>SIN</v>
      </c>
      <c r="E219" s="65" t="s">
        <v>26</v>
      </c>
      <c r="F219" s="124" t="s">
        <v>53</v>
      </c>
      <c r="G219" s="117">
        <v>42054</v>
      </c>
      <c r="H219" s="65">
        <v>869530</v>
      </c>
      <c r="I219" s="65">
        <v>8948</v>
      </c>
      <c r="J219" s="65">
        <v>0</v>
      </c>
      <c r="K219" s="65">
        <v>1</v>
      </c>
      <c r="L219" s="65"/>
      <c r="M219" s="65">
        <v>2</v>
      </c>
      <c r="N219" s="65">
        <v>6.7290000000000001</v>
      </c>
      <c r="O219" s="65">
        <v>31.26</v>
      </c>
      <c r="P219" s="65">
        <v>1.42</v>
      </c>
      <c r="Q219" s="65">
        <v>0.16</v>
      </c>
      <c r="R219" s="65"/>
      <c r="S219" s="65">
        <v>18</v>
      </c>
      <c r="T219" s="65">
        <v>14</v>
      </c>
      <c r="U219" s="65">
        <v>5</v>
      </c>
      <c r="V219" s="65">
        <v>0</v>
      </c>
      <c r="W219" s="65">
        <v>4</v>
      </c>
      <c r="X219" s="65">
        <v>1</v>
      </c>
      <c r="Y219" s="65">
        <v>0</v>
      </c>
      <c r="Z219" s="65"/>
      <c r="AA219" s="65">
        <v>0</v>
      </c>
      <c r="AB219" s="65">
        <v>29</v>
      </c>
      <c r="AC219" s="65">
        <v>3</v>
      </c>
      <c r="AD219" s="65">
        <v>0</v>
      </c>
      <c r="AE219" s="118">
        <f t="shared" si="63"/>
        <v>18</v>
      </c>
      <c r="AF219" s="119">
        <f t="shared" si="77"/>
        <v>6.0000000000003849E-2</v>
      </c>
      <c r="AG219" s="118">
        <f t="shared" si="64"/>
        <v>14</v>
      </c>
      <c r="AH219" s="119">
        <f t="shared" si="65"/>
        <v>9.3333333333330867E-2</v>
      </c>
      <c r="AI219" s="118">
        <f t="shared" si="66"/>
        <v>4</v>
      </c>
      <c r="AJ219" s="119">
        <f t="shared" si="67"/>
        <v>8.8888888888888407E-2</v>
      </c>
      <c r="AK219" s="118">
        <f t="shared" si="68"/>
        <v>1</v>
      </c>
      <c r="AL219" s="119">
        <f t="shared" si="69"/>
        <v>3.3333333333333541E-2</v>
      </c>
      <c r="AM219" s="118">
        <f t="shared" si="70"/>
        <v>5</v>
      </c>
      <c r="AN219" s="119">
        <f t="shared" si="71"/>
        <v>0.33333333333333348</v>
      </c>
      <c r="AO219" s="118">
        <f t="shared" si="72"/>
        <v>0</v>
      </c>
      <c r="AP219" s="119">
        <f t="shared" si="73"/>
        <v>1.3877787807814457E-16</v>
      </c>
      <c r="AQ219" s="122">
        <f t="shared" si="74"/>
        <v>0</v>
      </c>
      <c r="AR219" s="131">
        <f t="shared" si="75"/>
        <v>2</v>
      </c>
      <c r="AS219" s="65"/>
      <c r="AT219" s="66">
        <v>84</v>
      </c>
      <c r="AU219" s="77">
        <v>0.28000000000000369</v>
      </c>
    </row>
    <row r="220" spans="1:51" x14ac:dyDescent="0.25">
      <c r="A220" s="65" t="s">
        <v>272</v>
      </c>
      <c r="B220" s="65" t="str">
        <f t="shared" si="60"/>
        <v>DIWA2</v>
      </c>
      <c r="C220" s="117">
        <f t="shared" si="61"/>
        <v>42002</v>
      </c>
      <c r="D220" s="116" t="str">
        <f t="shared" si="62"/>
        <v>CON</v>
      </c>
      <c r="E220" s="65" t="s">
        <v>26</v>
      </c>
      <c r="F220" s="124" t="s">
        <v>53</v>
      </c>
      <c r="G220" s="117">
        <v>41981</v>
      </c>
      <c r="H220" s="65">
        <v>853075</v>
      </c>
      <c r="I220" s="65">
        <v>99407</v>
      </c>
      <c r="J220" s="65">
        <v>0</v>
      </c>
      <c r="K220" s="120">
        <v>5</v>
      </c>
      <c r="L220" s="65"/>
      <c r="M220" s="120">
        <v>4</v>
      </c>
      <c r="N220" s="121">
        <v>6.4</v>
      </c>
      <c r="O220" s="65">
        <v>31</v>
      </c>
      <c r="P220" s="65">
        <v>1.48</v>
      </c>
      <c r="Q220" s="65">
        <v>0.04</v>
      </c>
      <c r="R220" s="65"/>
      <c r="S220" s="120">
        <v>106</v>
      </c>
      <c r="T220" s="120">
        <v>70</v>
      </c>
      <c r="U220" s="120">
        <v>88</v>
      </c>
      <c r="V220" s="120">
        <v>0</v>
      </c>
      <c r="W220" s="120">
        <v>14</v>
      </c>
      <c r="X220" s="120">
        <v>9</v>
      </c>
      <c r="Y220" s="120">
        <v>0</v>
      </c>
      <c r="Z220" s="120">
        <v>1</v>
      </c>
      <c r="AA220" s="120">
        <v>1</v>
      </c>
      <c r="AB220" s="120">
        <v>67</v>
      </c>
      <c r="AC220" s="120">
        <v>19</v>
      </c>
      <c r="AD220" s="120">
        <v>1</v>
      </c>
      <c r="AE220" s="118">
        <f t="shared" si="63"/>
        <v>106</v>
      </c>
      <c r="AF220" s="119">
        <f t="shared" si="77"/>
        <v>0.3533333333333375</v>
      </c>
      <c r="AG220" s="118">
        <f t="shared" si="64"/>
        <v>70</v>
      </c>
      <c r="AH220" s="119">
        <f t="shared" si="65"/>
        <v>0.46666666666666357</v>
      </c>
      <c r="AI220" s="118">
        <f t="shared" si="66"/>
        <v>14</v>
      </c>
      <c r="AJ220" s="119">
        <f t="shared" si="67"/>
        <v>0.31111111111111062</v>
      </c>
      <c r="AK220" s="118">
        <f t="shared" si="68"/>
        <v>9</v>
      </c>
      <c r="AL220" s="119">
        <f t="shared" si="69"/>
        <v>0.30000000000000016</v>
      </c>
      <c r="AM220" s="118">
        <f t="shared" si="70"/>
        <v>88</v>
      </c>
      <c r="AN220" s="119">
        <f t="shared" si="71"/>
        <v>1</v>
      </c>
      <c r="AO220" s="118">
        <f t="shared" si="72"/>
        <v>0</v>
      </c>
      <c r="AP220" s="119">
        <f t="shared" si="73"/>
        <v>1.3877787807814457E-16</v>
      </c>
      <c r="AQ220" s="122">
        <f t="shared" si="74"/>
        <v>0</v>
      </c>
      <c r="AR220" s="131">
        <f t="shared" si="75"/>
        <v>3</v>
      </c>
      <c r="AS220" s="65"/>
      <c r="AT220" s="66">
        <v>83</v>
      </c>
      <c r="AU220" s="77">
        <v>0.27666666666667034</v>
      </c>
    </row>
    <row r="221" spans="1:51" x14ac:dyDescent="0.25">
      <c r="A221" s="65" t="s">
        <v>272</v>
      </c>
      <c r="B221" s="65" t="str">
        <f t="shared" si="60"/>
        <v>DIWA2</v>
      </c>
      <c r="C221" s="117">
        <f t="shared" si="61"/>
        <v>42002</v>
      </c>
      <c r="D221" s="116" t="str">
        <f t="shared" si="62"/>
        <v>CON</v>
      </c>
      <c r="E221" s="65" t="s">
        <v>26</v>
      </c>
      <c r="F221" s="124" t="s">
        <v>53</v>
      </c>
      <c r="G221" s="117">
        <v>41828</v>
      </c>
      <c r="H221" s="65">
        <v>818575</v>
      </c>
      <c r="I221" s="65">
        <v>54907</v>
      </c>
      <c r="J221" s="65">
        <v>0</v>
      </c>
      <c r="K221" s="65">
        <v>4</v>
      </c>
      <c r="L221" s="65"/>
      <c r="M221" s="65">
        <v>2</v>
      </c>
      <c r="N221" s="121">
        <v>7.2</v>
      </c>
      <c r="O221" s="65">
        <v>37.299999999999997</v>
      </c>
      <c r="P221" s="65">
        <v>1.05</v>
      </c>
      <c r="Q221" s="65">
        <v>7.0000000000000007E-2</v>
      </c>
      <c r="R221" s="65" t="s">
        <v>270</v>
      </c>
      <c r="S221" s="65">
        <v>53</v>
      </c>
      <c r="T221" s="65">
        <v>63</v>
      </c>
      <c r="U221" s="65">
        <v>5</v>
      </c>
      <c r="V221" s="65">
        <v>0</v>
      </c>
      <c r="W221" s="65">
        <v>9</v>
      </c>
      <c r="X221" s="65">
        <v>5</v>
      </c>
      <c r="Y221" s="65">
        <v>0</v>
      </c>
      <c r="Z221" s="65">
        <v>0</v>
      </c>
      <c r="AA221" s="65">
        <v>0</v>
      </c>
      <c r="AB221" s="65">
        <v>68</v>
      </c>
      <c r="AC221" s="65">
        <v>31</v>
      </c>
      <c r="AD221" s="65">
        <v>1</v>
      </c>
      <c r="AE221" s="118">
        <f t="shared" si="63"/>
        <v>53</v>
      </c>
      <c r="AF221" s="119">
        <f t="shared" si="77"/>
        <v>0.1766666666666703</v>
      </c>
      <c r="AG221" s="118">
        <f t="shared" si="64"/>
        <v>63</v>
      </c>
      <c r="AH221" s="119">
        <f t="shared" si="65"/>
        <v>0.41999999999999699</v>
      </c>
      <c r="AI221" s="118">
        <f t="shared" si="66"/>
        <v>9</v>
      </c>
      <c r="AJ221" s="119">
        <f t="shared" si="67"/>
        <v>0.19999999999999954</v>
      </c>
      <c r="AK221" s="118">
        <f t="shared" si="68"/>
        <v>5</v>
      </c>
      <c r="AL221" s="119">
        <f t="shared" si="69"/>
        <v>0.16666666666666685</v>
      </c>
      <c r="AM221" s="118">
        <f t="shared" si="70"/>
        <v>5</v>
      </c>
      <c r="AN221" s="119">
        <f t="shared" si="71"/>
        <v>0.33333333333333348</v>
      </c>
      <c r="AO221" s="118">
        <f t="shared" si="72"/>
        <v>0</v>
      </c>
      <c r="AP221" s="119">
        <f t="shared" si="73"/>
        <v>1.3877787807814457E-16</v>
      </c>
      <c r="AQ221" s="122">
        <f t="shared" si="74"/>
        <v>0</v>
      </c>
      <c r="AR221" s="131">
        <f t="shared" si="75"/>
        <v>4</v>
      </c>
      <c r="AS221" s="65"/>
      <c r="AT221" s="66">
        <v>82</v>
      </c>
      <c r="AU221" s="77">
        <v>0.27333333333333698</v>
      </c>
    </row>
    <row r="222" spans="1:51" x14ac:dyDescent="0.25">
      <c r="A222" s="65" t="s">
        <v>273</v>
      </c>
      <c r="B222" s="65" t="str">
        <f t="shared" si="60"/>
        <v>DIWA2</v>
      </c>
      <c r="C222" s="117">
        <f t="shared" si="61"/>
        <v>42002</v>
      </c>
      <c r="D222" s="116" t="str">
        <f t="shared" si="62"/>
        <v>CON</v>
      </c>
      <c r="E222" s="65" t="s">
        <v>26</v>
      </c>
      <c r="F222" s="124" t="s">
        <v>53</v>
      </c>
      <c r="G222" s="117">
        <v>41685</v>
      </c>
      <c r="H222" s="65">
        <v>784088</v>
      </c>
      <c r="I222" s="65">
        <v>30420</v>
      </c>
      <c r="J222" s="65">
        <v>0</v>
      </c>
      <c r="K222" s="65">
        <v>3</v>
      </c>
      <c r="L222" s="65"/>
      <c r="M222" s="65">
        <v>1</v>
      </c>
      <c r="N222" s="121">
        <v>7.3</v>
      </c>
      <c r="O222" s="65">
        <v>37.4</v>
      </c>
      <c r="P222" s="65">
        <v>0.7</v>
      </c>
      <c r="Q222" s="65">
        <v>0.1</v>
      </c>
      <c r="R222" s="65" t="s">
        <v>244</v>
      </c>
      <c r="S222" s="65">
        <v>37</v>
      </c>
      <c r="T222" s="65">
        <v>52</v>
      </c>
      <c r="U222" s="65">
        <v>4</v>
      </c>
      <c r="V222" s="65">
        <v>0</v>
      </c>
      <c r="W222" s="65">
        <v>7</v>
      </c>
      <c r="X222" s="65">
        <v>4</v>
      </c>
      <c r="Y222" s="65">
        <v>0</v>
      </c>
      <c r="Z222" s="65">
        <v>0</v>
      </c>
      <c r="AA222" s="65">
        <v>0</v>
      </c>
      <c r="AB222" s="65">
        <v>54</v>
      </c>
      <c r="AC222" s="65">
        <v>29</v>
      </c>
      <c r="AD222" s="65">
        <v>1</v>
      </c>
      <c r="AE222" s="118">
        <f t="shared" si="63"/>
        <v>37</v>
      </c>
      <c r="AF222" s="119">
        <f>IF(AE222&gt;=300,1,VLOOKUP(AE222,$AT$3:$AU$304,2,0))</f>
        <v>0.12333333333333707</v>
      </c>
      <c r="AG222" s="118">
        <f t="shared" si="64"/>
        <v>52</v>
      </c>
      <c r="AH222" s="119">
        <f t="shared" si="65"/>
        <v>0.34666666666666379</v>
      </c>
      <c r="AI222" s="118">
        <f t="shared" si="66"/>
        <v>7</v>
      </c>
      <c r="AJ222" s="119">
        <f t="shared" si="67"/>
        <v>0.15555555555555509</v>
      </c>
      <c r="AK222" s="118">
        <f t="shared" si="68"/>
        <v>4</v>
      </c>
      <c r="AL222" s="119">
        <f t="shared" si="69"/>
        <v>0.13333333333333353</v>
      </c>
      <c r="AM222" s="118">
        <f t="shared" si="70"/>
        <v>4</v>
      </c>
      <c r="AN222" s="119">
        <f t="shared" si="71"/>
        <v>0.26666666666666683</v>
      </c>
      <c r="AO222" s="118">
        <f t="shared" si="72"/>
        <v>0</v>
      </c>
      <c r="AP222" s="119">
        <f t="shared" si="73"/>
        <v>1.3877787807814457E-16</v>
      </c>
      <c r="AQ222" s="122">
        <f t="shared" si="74"/>
        <v>0</v>
      </c>
      <c r="AR222" s="131">
        <f t="shared" si="75"/>
        <v>5</v>
      </c>
      <c r="AS222" s="65"/>
      <c r="AT222" s="66">
        <v>81</v>
      </c>
      <c r="AU222" s="77">
        <v>0.27000000000000363</v>
      </c>
    </row>
    <row r="223" spans="1:51" x14ac:dyDescent="0.25">
      <c r="A223" s="65" t="s">
        <v>273</v>
      </c>
      <c r="B223" s="65" t="str">
        <f t="shared" si="60"/>
        <v>DIWA2</v>
      </c>
      <c r="C223" s="117">
        <f t="shared" si="61"/>
        <v>42002</v>
      </c>
      <c r="D223" s="116" t="str">
        <f t="shared" si="62"/>
        <v>CON</v>
      </c>
      <c r="E223" s="65" t="s">
        <v>26</v>
      </c>
      <c r="F223" s="124" t="s">
        <v>53</v>
      </c>
      <c r="G223" s="117">
        <v>41537</v>
      </c>
      <c r="H223" s="65">
        <v>753668</v>
      </c>
      <c r="I223" s="65">
        <v>119430</v>
      </c>
      <c r="J223" s="120">
        <v>0</v>
      </c>
      <c r="K223" s="120">
        <v>4</v>
      </c>
      <c r="L223" s="120">
        <v>0</v>
      </c>
      <c r="M223" s="120">
        <v>4</v>
      </c>
      <c r="N223" s="121">
        <v>7.3</v>
      </c>
      <c r="O223" s="120">
        <v>37.299999999999997</v>
      </c>
      <c r="P223" s="120">
        <v>0.7</v>
      </c>
      <c r="Q223" s="120">
        <v>0.1</v>
      </c>
      <c r="R223" s="65" t="s">
        <v>244</v>
      </c>
      <c r="S223" s="120">
        <v>83</v>
      </c>
      <c r="T223" s="120">
        <v>77</v>
      </c>
      <c r="U223" s="120">
        <v>13</v>
      </c>
      <c r="V223" s="120">
        <v>0</v>
      </c>
      <c r="W223" s="120">
        <v>13</v>
      </c>
      <c r="X223" s="120">
        <v>7</v>
      </c>
      <c r="Y223" s="120">
        <v>0</v>
      </c>
      <c r="Z223" s="120">
        <v>1</v>
      </c>
      <c r="AA223" s="120">
        <v>0</v>
      </c>
      <c r="AB223" s="120">
        <v>128</v>
      </c>
      <c r="AC223" s="120">
        <v>86</v>
      </c>
      <c r="AD223" s="120">
        <v>2</v>
      </c>
      <c r="AE223" s="118">
        <f t="shared" si="63"/>
        <v>83</v>
      </c>
      <c r="AF223" s="119">
        <f t="shared" ref="AF223:AF230" si="78">IF(AE223&gt;500,1.5,IF(AE223&gt;300,1.3,VLOOKUP(AE223,$AT$3:$AU$304,2,0)))</f>
        <v>0.27666666666667034</v>
      </c>
      <c r="AG223" s="118">
        <f t="shared" si="64"/>
        <v>77</v>
      </c>
      <c r="AH223" s="119">
        <f t="shared" si="65"/>
        <v>0.5133333333333302</v>
      </c>
      <c r="AI223" s="118">
        <f t="shared" si="66"/>
        <v>13</v>
      </c>
      <c r="AJ223" s="119">
        <f t="shared" si="67"/>
        <v>0.28888888888888842</v>
      </c>
      <c r="AK223" s="118">
        <f t="shared" si="68"/>
        <v>7</v>
      </c>
      <c r="AL223" s="119">
        <f t="shared" si="69"/>
        <v>0.2333333333333335</v>
      </c>
      <c r="AM223" s="118">
        <f t="shared" si="70"/>
        <v>13</v>
      </c>
      <c r="AN223" s="119">
        <f t="shared" si="71"/>
        <v>0.8666666666666667</v>
      </c>
      <c r="AO223" s="118">
        <f t="shared" si="72"/>
        <v>0</v>
      </c>
      <c r="AP223" s="119">
        <f t="shared" si="73"/>
        <v>1.3877787807814457E-16</v>
      </c>
      <c r="AQ223" s="122">
        <f t="shared" si="74"/>
        <v>0</v>
      </c>
      <c r="AR223" s="131">
        <f t="shared" si="75"/>
        <v>6</v>
      </c>
      <c r="AS223" s="65"/>
      <c r="AT223" s="66">
        <v>80</v>
      </c>
      <c r="AU223" s="77">
        <v>0.26666666666667027</v>
      </c>
    </row>
    <row r="224" spans="1:51" x14ac:dyDescent="0.25">
      <c r="A224" s="65" t="s">
        <v>273</v>
      </c>
      <c r="B224" s="65" t="str">
        <f t="shared" si="60"/>
        <v>DIWA2</v>
      </c>
      <c r="C224" s="117">
        <f t="shared" si="61"/>
        <v>42002</v>
      </c>
      <c r="D224" s="116" t="str">
        <f t="shared" si="62"/>
        <v>CON</v>
      </c>
      <c r="E224" s="65" t="s">
        <v>26</v>
      </c>
      <c r="F224" s="124" t="s">
        <v>53</v>
      </c>
      <c r="G224" s="117">
        <v>41419</v>
      </c>
      <c r="H224" s="65">
        <v>726430</v>
      </c>
      <c r="I224" s="65">
        <v>92192</v>
      </c>
      <c r="J224" s="120">
        <v>0</v>
      </c>
      <c r="K224" s="120">
        <v>42.7</v>
      </c>
      <c r="L224" s="120">
        <v>0</v>
      </c>
      <c r="M224" s="120">
        <v>11.1</v>
      </c>
      <c r="N224" s="121">
        <v>7.1</v>
      </c>
      <c r="O224" s="120">
        <v>38.1</v>
      </c>
      <c r="P224" s="120"/>
      <c r="Q224" s="120">
        <v>-1</v>
      </c>
      <c r="R224" s="65" t="s">
        <v>29</v>
      </c>
      <c r="S224" s="120">
        <v>86.3</v>
      </c>
      <c r="T224" s="120">
        <v>70.8</v>
      </c>
      <c r="U224" s="120">
        <v>9.9</v>
      </c>
      <c r="V224" s="120">
        <v>4.5</v>
      </c>
      <c r="W224" s="120">
        <v>13.8</v>
      </c>
      <c r="X224" s="120">
        <v>13.6</v>
      </c>
      <c r="Y224" s="120">
        <v>0.9</v>
      </c>
      <c r="Z224" s="120">
        <v>0</v>
      </c>
      <c r="AA224" s="120">
        <v>0</v>
      </c>
      <c r="AB224" s="120">
        <v>363.7</v>
      </c>
      <c r="AC224" s="120">
        <v>42</v>
      </c>
      <c r="AD224" s="120">
        <v>11.9</v>
      </c>
      <c r="AE224" s="118">
        <f t="shared" si="63"/>
        <v>86</v>
      </c>
      <c r="AF224" s="119">
        <f t="shared" si="78"/>
        <v>0.2866666666666704</v>
      </c>
      <c r="AG224" s="118">
        <f t="shared" si="64"/>
        <v>71</v>
      </c>
      <c r="AH224" s="119">
        <f t="shared" si="65"/>
        <v>0.47333333333333022</v>
      </c>
      <c r="AI224" s="118">
        <f t="shared" si="66"/>
        <v>14</v>
      </c>
      <c r="AJ224" s="119">
        <f t="shared" si="67"/>
        <v>0.31111111111111062</v>
      </c>
      <c r="AK224" s="118">
        <f t="shared" si="68"/>
        <v>14</v>
      </c>
      <c r="AL224" s="119">
        <f t="shared" si="69"/>
        <v>0.46666666666666679</v>
      </c>
      <c r="AM224" s="118">
        <f t="shared" si="70"/>
        <v>10</v>
      </c>
      <c r="AN224" s="119">
        <f t="shared" si="71"/>
        <v>0.66666666666666674</v>
      </c>
      <c r="AO224" s="118">
        <f t="shared" si="72"/>
        <v>5</v>
      </c>
      <c r="AP224" s="119">
        <f t="shared" si="73"/>
        <v>0.50000000000000011</v>
      </c>
      <c r="AQ224" s="122">
        <f t="shared" si="74"/>
        <v>0</v>
      </c>
      <c r="AR224" s="131">
        <f t="shared" si="75"/>
        <v>7</v>
      </c>
      <c r="AS224" s="65"/>
      <c r="AT224" s="66">
        <v>79</v>
      </c>
      <c r="AU224" s="77">
        <v>0.26333333333333692</v>
      </c>
    </row>
    <row r="225" spans="1:47" x14ac:dyDescent="0.25">
      <c r="A225" s="65" t="s">
        <v>273</v>
      </c>
      <c r="B225" s="65" t="str">
        <f t="shared" si="60"/>
        <v>DIWA2</v>
      </c>
      <c r="C225" s="117">
        <f t="shared" si="61"/>
        <v>42002</v>
      </c>
      <c r="D225" s="116" t="str">
        <f t="shared" si="62"/>
        <v>CON</v>
      </c>
      <c r="E225" s="65" t="s">
        <v>26</v>
      </c>
      <c r="F225" s="124" t="s">
        <v>53</v>
      </c>
      <c r="G225" s="117">
        <v>41250</v>
      </c>
      <c r="H225" s="65">
        <v>692784</v>
      </c>
      <c r="I225" s="65">
        <v>58546</v>
      </c>
      <c r="J225" s="65">
        <v>0</v>
      </c>
      <c r="K225" s="65">
        <v>0</v>
      </c>
      <c r="L225" s="65">
        <v>0</v>
      </c>
      <c r="M225" s="65">
        <v>4</v>
      </c>
      <c r="N225" s="121">
        <v>7.5</v>
      </c>
      <c r="O225" s="65">
        <v>39.6</v>
      </c>
      <c r="P225" s="65"/>
      <c r="Q225" s="65">
        <v>-1</v>
      </c>
      <c r="R225" s="65" t="s">
        <v>29</v>
      </c>
      <c r="S225" s="65">
        <v>50.4</v>
      </c>
      <c r="T225" s="65">
        <v>17</v>
      </c>
      <c r="U225" s="65">
        <v>7.8</v>
      </c>
      <c r="V225" s="65">
        <v>0.5</v>
      </c>
      <c r="W225" s="65">
        <v>7</v>
      </c>
      <c r="X225" s="65">
        <v>4.9000000000000004</v>
      </c>
      <c r="Y225" s="65">
        <v>1.5</v>
      </c>
      <c r="Z225" s="65">
        <v>2.8</v>
      </c>
      <c r="AA225" s="65">
        <v>0</v>
      </c>
      <c r="AB225" s="65">
        <v>458.4</v>
      </c>
      <c r="AC225" s="65">
        <v>57.5</v>
      </c>
      <c r="AD225" s="65">
        <v>0.4</v>
      </c>
      <c r="AE225" s="118">
        <f t="shared" si="63"/>
        <v>50</v>
      </c>
      <c r="AF225" s="119">
        <f t="shared" si="78"/>
        <v>0.16666666666667032</v>
      </c>
      <c r="AG225" s="118">
        <f t="shared" si="64"/>
        <v>17</v>
      </c>
      <c r="AH225" s="119">
        <f t="shared" si="65"/>
        <v>0.11333333333333087</v>
      </c>
      <c r="AI225" s="118">
        <f t="shared" si="66"/>
        <v>7</v>
      </c>
      <c r="AJ225" s="119">
        <f t="shared" si="67"/>
        <v>0.15555555555555509</v>
      </c>
      <c r="AK225" s="118">
        <f t="shared" si="68"/>
        <v>5</v>
      </c>
      <c r="AL225" s="119">
        <f t="shared" si="69"/>
        <v>0.16666666666666685</v>
      </c>
      <c r="AM225" s="118">
        <f t="shared" si="70"/>
        <v>8</v>
      </c>
      <c r="AN225" s="119">
        <f t="shared" si="71"/>
        <v>0.53333333333333344</v>
      </c>
      <c r="AO225" s="118">
        <f t="shared" si="72"/>
        <v>1</v>
      </c>
      <c r="AP225" s="119">
        <f t="shared" si="73"/>
        <v>0.10000000000000014</v>
      </c>
      <c r="AQ225" s="122">
        <f t="shared" si="74"/>
        <v>0</v>
      </c>
      <c r="AR225" s="131">
        <f t="shared" si="75"/>
        <v>8</v>
      </c>
      <c r="AS225" s="65"/>
      <c r="AT225" s="66">
        <v>78</v>
      </c>
      <c r="AU225" s="77">
        <v>0.26000000000000356</v>
      </c>
    </row>
    <row r="226" spans="1:47" x14ac:dyDescent="0.25">
      <c r="A226" s="65" t="s">
        <v>272</v>
      </c>
      <c r="B226" s="65" t="str">
        <f t="shared" si="60"/>
        <v>DIWA2</v>
      </c>
      <c r="C226" s="117">
        <f t="shared" si="61"/>
        <v>40227</v>
      </c>
      <c r="D226" s="65" t="str">
        <f t="shared" si="62"/>
        <v>SIN</v>
      </c>
      <c r="E226" s="65" t="s">
        <v>26</v>
      </c>
      <c r="F226" s="124" t="s">
        <v>54</v>
      </c>
      <c r="G226" s="117">
        <v>42227</v>
      </c>
      <c r="H226" s="65">
        <v>907078</v>
      </c>
      <c r="I226" s="65">
        <v>46496</v>
      </c>
      <c r="J226" s="65">
        <v>0</v>
      </c>
      <c r="K226" s="65">
        <v>6</v>
      </c>
      <c r="L226" s="65"/>
      <c r="M226" s="65">
        <v>1</v>
      </c>
      <c r="N226" s="65">
        <v>6.2</v>
      </c>
      <c r="O226" s="65"/>
      <c r="P226" s="65"/>
      <c r="Q226" s="65">
        <v>0.13</v>
      </c>
      <c r="R226" s="65"/>
      <c r="S226" s="65">
        <v>31</v>
      </c>
      <c r="T226" s="65">
        <v>50</v>
      </c>
      <c r="U226" s="65">
        <v>6</v>
      </c>
      <c r="V226" s="65">
        <v>0</v>
      </c>
      <c r="W226" s="65">
        <v>9</v>
      </c>
      <c r="X226" s="65">
        <v>2</v>
      </c>
      <c r="Y226" s="65">
        <v>0</v>
      </c>
      <c r="Z226" s="65">
        <v>0</v>
      </c>
      <c r="AA226" s="65">
        <v>0</v>
      </c>
      <c r="AB226" s="65">
        <v>45</v>
      </c>
      <c r="AC226" s="65">
        <v>11</v>
      </c>
      <c r="AD226" s="65">
        <v>1</v>
      </c>
      <c r="AE226" s="118">
        <f t="shared" si="63"/>
        <v>31</v>
      </c>
      <c r="AF226" s="119">
        <f t="shared" si="78"/>
        <v>0.10333333333333711</v>
      </c>
      <c r="AG226" s="118">
        <f t="shared" si="64"/>
        <v>50</v>
      </c>
      <c r="AH226" s="119">
        <f t="shared" si="65"/>
        <v>0.33333333333333048</v>
      </c>
      <c r="AI226" s="118">
        <f t="shared" si="66"/>
        <v>9</v>
      </c>
      <c r="AJ226" s="119">
        <f t="shared" si="67"/>
        <v>0.19999999999999954</v>
      </c>
      <c r="AK226" s="118">
        <f t="shared" si="68"/>
        <v>2</v>
      </c>
      <c r="AL226" s="119">
        <f t="shared" si="69"/>
        <v>6.6666666666666874E-2</v>
      </c>
      <c r="AM226" s="118">
        <f t="shared" si="70"/>
        <v>6</v>
      </c>
      <c r="AN226" s="119">
        <f t="shared" si="71"/>
        <v>0.40000000000000013</v>
      </c>
      <c r="AO226" s="118">
        <f t="shared" si="72"/>
        <v>0</v>
      </c>
      <c r="AP226" s="119">
        <f t="shared" si="73"/>
        <v>1.3877787807814457E-16</v>
      </c>
      <c r="AQ226" s="122">
        <f t="shared" si="74"/>
        <v>1</v>
      </c>
      <c r="AR226" s="131">
        <f t="shared" si="75"/>
        <v>1</v>
      </c>
      <c r="AS226" s="65"/>
      <c r="AT226" s="66">
        <v>77</v>
      </c>
      <c r="AU226" s="77">
        <v>0.25666666666667021</v>
      </c>
    </row>
    <row r="227" spans="1:47" x14ac:dyDescent="0.25">
      <c r="A227" s="65" t="s">
        <v>272</v>
      </c>
      <c r="B227" s="65" t="str">
        <f t="shared" si="60"/>
        <v>DIWA2</v>
      </c>
      <c r="C227" s="117">
        <f t="shared" si="61"/>
        <v>40227</v>
      </c>
      <c r="D227" s="116" t="str">
        <f t="shared" si="62"/>
        <v>SIN</v>
      </c>
      <c r="E227" s="65" t="s">
        <v>26</v>
      </c>
      <c r="F227" s="124" t="s">
        <v>54</v>
      </c>
      <c r="G227" s="117">
        <v>42052</v>
      </c>
      <c r="H227" s="65">
        <v>852469</v>
      </c>
      <c r="I227" s="65">
        <v>5732</v>
      </c>
      <c r="J227" s="65">
        <v>0</v>
      </c>
      <c r="K227" s="65">
        <v>0</v>
      </c>
      <c r="L227" s="65"/>
      <c r="M227" s="65">
        <v>1</v>
      </c>
      <c r="N227" s="65">
        <v>6.8049999999999997</v>
      </c>
      <c r="O227" s="65">
        <v>31.78</v>
      </c>
      <c r="P227" s="65">
        <v>1.47</v>
      </c>
      <c r="Q227" s="65">
        <v>0.28000000000000003</v>
      </c>
      <c r="R227" s="65"/>
      <c r="S227" s="65">
        <v>4</v>
      </c>
      <c r="T227" s="65">
        <v>7</v>
      </c>
      <c r="U227" s="65">
        <v>0</v>
      </c>
      <c r="V227" s="65">
        <v>0</v>
      </c>
      <c r="W227" s="65">
        <v>2</v>
      </c>
      <c r="X227" s="65">
        <v>0</v>
      </c>
      <c r="Y227" s="65">
        <v>0</v>
      </c>
      <c r="Z227" s="65"/>
      <c r="AA227" s="65">
        <v>0</v>
      </c>
      <c r="AB227" s="65">
        <v>23</v>
      </c>
      <c r="AC227" s="65">
        <v>1</v>
      </c>
      <c r="AD227" s="65">
        <v>0</v>
      </c>
      <c r="AE227" s="118">
        <f t="shared" si="63"/>
        <v>4</v>
      </c>
      <c r="AF227" s="119">
        <f t="shared" si="78"/>
        <v>1.3333333333337173E-2</v>
      </c>
      <c r="AG227" s="118">
        <f t="shared" si="64"/>
        <v>7</v>
      </c>
      <c r="AH227" s="119">
        <f t="shared" si="65"/>
        <v>4.6666666666664192E-2</v>
      </c>
      <c r="AI227" s="118">
        <f t="shared" si="66"/>
        <v>2</v>
      </c>
      <c r="AJ227" s="119">
        <f t="shared" si="67"/>
        <v>4.4444444444443953E-2</v>
      </c>
      <c r="AK227" s="118">
        <f t="shared" si="68"/>
        <v>0</v>
      </c>
      <c r="AL227" s="119">
        <f t="shared" si="69"/>
        <v>2.0816681711721685E-16</v>
      </c>
      <c r="AM227" s="118">
        <f t="shared" si="70"/>
        <v>0</v>
      </c>
      <c r="AN227" s="119">
        <f t="shared" si="71"/>
        <v>1.9428902930940239E-16</v>
      </c>
      <c r="AO227" s="118">
        <f t="shared" si="72"/>
        <v>0</v>
      </c>
      <c r="AP227" s="119">
        <f t="shared" si="73"/>
        <v>1.3877787807814457E-16</v>
      </c>
      <c r="AQ227" s="122">
        <f t="shared" si="74"/>
        <v>0</v>
      </c>
      <c r="AR227" s="131">
        <f t="shared" si="75"/>
        <v>2</v>
      </c>
      <c r="AS227" s="65"/>
      <c r="AT227" s="66">
        <v>76</v>
      </c>
      <c r="AU227" s="77">
        <v>0.25333333333333685</v>
      </c>
    </row>
    <row r="228" spans="1:47" x14ac:dyDescent="0.25">
      <c r="A228" s="65" t="s">
        <v>273</v>
      </c>
      <c r="B228" s="65" t="str">
        <f t="shared" si="60"/>
        <v>DIWA2</v>
      </c>
      <c r="C228" s="117">
        <f t="shared" si="61"/>
        <v>40227</v>
      </c>
      <c r="D228" s="116" t="str">
        <f t="shared" si="62"/>
        <v>SIN</v>
      </c>
      <c r="E228" s="65" t="s">
        <v>26</v>
      </c>
      <c r="F228" s="124" t="s">
        <v>54</v>
      </c>
      <c r="G228" s="117">
        <v>41981</v>
      </c>
      <c r="H228" s="65">
        <v>836923</v>
      </c>
      <c r="I228" s="65">
        <v>78241</v>
      </c>
      <c r="J228" s="65">
        <v>0</v>
      </c>
      <c r="K228" s="120">
        <v>3</v>
      </c>
      <c r="L228" s="65"/>
      <c r="M228" s="120">
        <v>6</v>
      </c>
      <c r="N228" s="121">
        <v>7.2</v>
      </c>
      <c r="O228" s="65">
        <v>36</v>
      </c>
      <c r="P228" s="65">
        <v>1.36</v>
      </c>
      <c r="Q228" s="65">
        <v>0.02</v>
      </c>
      <c r="R228" s="65"/>
      <c r="S228" s="120">
        <v>24</v>
      </c>
      <c r="T228" s="120">
        <v>41</v>
      </c>
      <c r="U228" s="120">
        <v>2</v>
      </c>
      <c r="V228" s="120">
        <v>0</v>
      </c>
      <c r="W228" s="120">
        <v>17</v>
      </c>
      <c r="X228" s="120">
        <v>3</v>
      </c>
      <c r="Y228" s="120">
        <v>1</v>
      </c>
      <c r="Z228" s="120">
        <v>0</v>
      </c>
      <c r="AA228" s="120">
        <v>0</v>
      </c>
      <c r="AB228" s="120">
        <v>28</v>
      </c>
      <c r="AC228" s="120">
        <v>11</v>
      </c>
      <c r="AD228" s="120">
        <v>1</v>
      </c>
      <c r="AE228" s="118">
        <f t="shared" si="63"/>
        <v>24</v>
      </c>
      <c r="AF228" s="119">
        <f t="shared" si="78"/>
        <v>8.0000000000003818E-2</v>
      </c>
      <c r="AG228" s="118">
        <f t="shared" si="64"/>
        <v>41</v>
      </c>
      <c r="AH228" s="119">
        <f t="shared" si="65"/>
        <v>0.2733333333333306</v>
      </c>
      <c r="AI228" s="118">
        <f t="shared" si="66"/>
        <v>17</v>
      </c>
      <c r="AJ228" s="119">
        <f t="shared" si="67"/>
        <v>0.37777777777777721</v>
      </c>
      <c r="AK228" s="118">
        <f t="shared" si="68"/>
        <v>3</v>
      </c>
      <c r="AL228" s="119">
        <f t="shared" si="69"/>
        <v>0.1000000000000002</v>
      </c>
      <c r="AM228" s="118">
        <f t="shared" si="70"/>
        <v>2</v>
      </c>
      <c r="AN228" s="119">
        <f t="shared" si="71"/>
        <v>0.13333333333333353</v>
      </c>
      <c r="AO228" s="118">
        <f t="shared" si="72"/>
        <v>0</v>
      </c>
      <c r="AP228" s="119">
        <f t="shared" si="73"/>
        <v>1.3877787807814457E-16</v>
      </c>
      <c r="AQ228" s="122">
        <f t="shared" si="74"/>
        <v>0</v>
      </c>
      <c r="AR228" s="131">
        <f t="shared" si="75"/>
        <v>3</v>
      </c>
      <c r="AS228" s="65"/>
      <c r="AT228" s="66">
        <v>75</v>
      </c>
      <c r="AU228" s="77">
        <v>0.2500000000000035</v>
      </c>
    </row>
    <row r="229" spans="1:47" x14ac:dyDescent="0.25">
      <c r="A229" s="65" t="s">
        <v>273</v>
      </c>
      <c r="B229" s="65" t="str">
        <f t="shared" si="60"/>
        <v>DIWA2</v>
      </c>
      <c r="C229" s="117">
        <f t="shared" si="61"/>
        <v>40227</v>
      </c>
      <c r="D229" s="116" t="str">
        <f t="shared" si="62"/>
        <v>SIN</v>
      </c>
      <c r="E229" s="65" t="s">
        <v>26</v>
      </c>
      <c r="F229" s="124" t="s">
        <v>54</v>
      </c>
      <c r="G229" s="117">
        <v>41879</v>
      </c>
      <c r="H229" s="65">
        <v>821337</v>
      </c>
      <c r="I229" s="65">
        <v>62655</v>
      </c>
      <c r="J229" s="65">
        <v>0</v>
      </c>
      <c r="K229" s="65">
        <v>4</v>
      </c>
      <c r="L229" s="65"/>
      <c r="M229" s="65">
        <v>7</v>
      </c>
      <c r="N229" s="121">
        <v>7.2</v>
      </c>
      <c r="O229" s="65">
        <v>37</v>
      </c>
      <c r="P229" s="65">
        <v>1.02</v>
      </c>
      <c r="Q229" s="65">
        <v>0.02</v>
      </c>
      <c r="R229" s="65"/>
      <c r="S229" s="65">
        <v>22</v>
      </c>
      <c r="T229" s="65">
        <v>40</v>
      </c>
      <c r="U229" s="65">
        <v>0</v>
      </c>
      <c r="V229" s="65">
        <v>0</v>
      </c>
      <c r="W229" s="65">
        <v>17</v>
      </c>
      <c r="X229" s="65">
        <v>1</v>
      </c>
      <c r="Y229" s="65">
        <v>1</v>
      </c>
      <c r="Z229" s="65">
        <v>1</v>
      </c>
      <c r="AA229" s="65">
        <v>0</v>
      </c>
      <c r="AB229" s="65">
        <v>31</v>
      </c>
      <c r="AC229" s="65">
        <v>10</v>
      </c>
      <c r="AD229" s="65">
        <v>1</v>
      </c>
      <c r="AE229" s="118">
        <f t="shared" si="63"/>
        <v>22</v>
      </c>
      <c r="AF229" s="119">
        <f t="shared" si="78"/>
        <v>7.3333333333337164E-2</v>
      </c>
      <c r="AG229" s="118">
        <f t="shared" si="64"/>
        <v>40</v>
      </c>
      <c r="AH229" s="119">
        <f t="shared" si="65"/>
        <v>0.26666666666666394</v>
      </c>
      <c r="AI229" s="118">
        <f t="shared" si="66"/>
        <v>17</v>
      </c>
      <c r="AJ229" s="119">
        <f t="shared" si="67"/>
        <v>0.37777777777777721</v>
      </c>
      <c r="AK229" s="118">
        <f t="shared" si="68"/>
        <v>1</v>
      </c>
      <c r="AL229" s="119">
        <f t="shared" si="69"/>
        <v>3.3333333333333541E-2</v>
      </c>
      <c r="AM229" s="118">
        <f t="shared" si="70"/>
        <v>0</v>
      </c>
      <c r="AN229" s="119">
        <f t="shared" si="71"/>
        <v>1.9428902930940239E-16</v>
      </c>
      <c r="AO229" s="118">
        <f t="shared" si="72"/>
        <v>0</v>
      </c>
      <c r="AP229" s="119">
        <f t="shared" si="73"/>
        <v>1.3877787807814457E-16</v>
      </c>
      <c r="AQ229" s="122">
        <f t="shared" si="74"/>
        <v>0</v>
      </c>
      <c r="AR229" s="131">
        <f t="shared" si="75"/>
        <v>4</v>
      </c>
      <c r="AS229" s="65"/>
      <c r="AT229" s="66">
        <v>74</v>
      </c>
      <c r="AU229" s="77">
        <v>0.24666666666667017</v>
      </c>
    </row>
    <row r="230" spans="1:47" x14ac:dyDescent="0.25">
      <c r="A230" s="65" t="s">
        <v>273</v>
      </c>
      <c r="B230" s="65" t="str">
        <f t="shared" si="60"/>
        <v>DIWA2</v>
      </c>
      <c r="C230" s="117">
        <f t="shared" si="61"/>
        <v>40227</v>
      </c>
      <c r="D230" s="116" t="str">
        <f t="shared" si="62"/>
        <v>SIN</v>
      </c>
      <c r="E230" s="65" t="s">
        <v>26</v>
      </c>
      <c r="F230" s="124" t="s">
        <v>54</v>
      </c>
      <c r="G230" s="117">
        <v>41698</v>
      </c>
      <c r="H230" s="65">
        <v>788964</v>
      </c>
      <c r="I230" s="65">
        <v>30282</v>
      </c>
      <c r="J230" s="65">
        <v>0</v>
      </c>
      <c r="K230" s="65">
        <v>2</v>
      </c>
      <c r="L230" s="65"/>
      <c r="M230" s="65">
        <v>5</v>
      </c>
      <c r="N230" s="121">
        <v>7.1</v>
      </c>
      <c r="O230" s="65">
        <v>35.799999999999997</v>
      </c>
      <c r="P230" s="65">
        <v>1.1000000000000001</v>
      </c>
      <c r="Q230" s="65">
        <v>0.1</v>
      </c>
      <c r="R230" s="65" t="s">
        <v>244</v>
      </c>
      <c r="S230" s="65">
        <v>14</v>
      </c>
      <c r="T230" s="65">
        <v>23</v>
      </c>
      <c r="U230" s="65">
        <v>0</v>
      </c>
      <c r="V230" s="65">
        <v>0</v>
      </c>
      <c r="W230" s="65">
        <v>6</v>
      </c>
      <c r="X230" s="65">
        <v>1</v>
      </c>
      <c r="Y230" s="65">
        <v>1</v>
      </c>
      <c r="Z230" s="65">
        <v>0</v>
      </c>
      <c r="AA230" s="65">
        <v>0</v>
      </c>
      <c r="AB230" s="65">
        <v>27</v>
      </c>
      <c r="AC230" s="65">
        <v>7</v>
      </c>
      <c r="AD230" s="65">
        <v>1</v>
      </c>
      <c r="AE230" s="118">
        <f t="shared" si="63"/>
        <v>14</v>
      </c>
      <c r="AF230" s="119">
        <f t="shared" si="78"/>
        <v>4.6666666666670513E-2</v>
      </c>
      <c r="AG230" s="118">
        <f t="shared" si="64"/>
        <v>23</v>
      </c>
      <c r="AH230" s="119">
        <f t="shared" si="65"/>
        <v>0.15333333333333082</v>
      </c>
      <c r="AI230" s="118">
        <f t="shared" si="66"/>
        <v>6</v>
      </c>
      <c r="AJ230" s="119">
        <f t="shared" si="67"/>
        <v>0.13333333333333286</v>
      </c>
      <c r="AK230" s="118">
        <f t="shared" si="68"/>
        <v>1</v>
      </c>
      <c r="AL230" s="119">
        <f t="shared" si="69"/>
        <v>3.3333333333333541E-2</v>
      </c>
      <c r="AM230" s="118">
        <f t="shared" si="70"/>
        <v>0</v>
      </c>
      <c r="AN230" s="119">
        <f t="shared" si="71"/>
        <v>1.9428902930940239E-16</v>
      </c>
      <c r="AO230" s="118">
        <f t="shared" si="72"/>
        <v>0</v>
      </c>
      <c r="AP230" s="119">
        <f t="shared" si="73"/>
        <v>1.3877787807814457E-16</v>
      </c>
      <c r="AQ230" s="122">
        <f t="shared" si="74"/>
        <v>0</v>
      </c>
      <c r="AR230" s="131">
        <f t="shared" si="75"/>
        <v>5</v>
      </c>
      <c r="AS230" s="65"/>
      <c r="AT230" s="66">
        <v>73</v>
      </c>
      <c r="AU230" s="77">
        <v>0.24333333333333684</v>
      </c>
    </row>
    <row r="231" spans="1:47" x14ac:dyDescent="0.25">
      <c r="A231" s="65" t="s">
        <v>273</v>
      </c>
      <c r="B231" s="65" t="str">
        <f t="shared" si="60"/>
        <v>DIWA2</v>
      </c>
      <c r="C231" s="117">
        <f t="shared" si="61"/>
        <v>40227</v>
      </c>
      <c r="D231" s="116" t="str">
        <f t="shared" si="62"/>
        <v>SIN</v>
      </c>
      <c r="E231" s="65" t="s">
        <v>26</v>
      </c>
      <c r="F231" s="124" t="s">
        <v>54</v>
      </c>
      <c r="G231" s="117">
        <v>41403</v>
      </c>
      <c r="H231" s="65">
        <v>731362</v>
      </c>
      <c r="I231" s="65">
        <v>87475</v>
      </c>
      <c r="J231" s="120">
        <v>0</v>
      </c>
      <c r="K231" s="120">
        <v>1.1000000000000001</v>
      </c>
      <c r="L231" s="120">
        <v>0</v>
      </c>
      <c r="M231" s="120">
        <v>9.6</v>
      </c>
      <c r="N231" s="121">
        <v>6.8</v>
      </c>
      <c r="O231" s="120">
        <v>37.5</v>
      </c>
      <c r="P231" s="120"/>
      <c r="Q231" s="120">
        <v>-1</v>
      </c>
      <c r="R231" s="65" t="s">
        <v>29</v>
      </c>
      <c r="S231" s="120">
        <v>144.19999999999999</v>
      </c>
      <c r="T231" s="120">
        <v>53.5</v>
      </c>
      <c r="U231" s="120">
        <v>10.199999999999999</v>
      </c>
      <c r="V231" s="120">
        <v>1.2</v>
      </c>
      <c r="W231" s="120">
        <v>11.5</v>
      </c>
      <c r="X231" s="120">
        <v>19.600000000000001</v>
      </c>
      <c r="Y231" s="120">
        <v>0.9</v>
      </c>
      <c r="Z231" s="120">
        <v>0</v>
      </c>
      <c r="AA231" s="120">
        <v>0</v>
      </c>
      <c r="AB231" s="120">
        <v>63.3</v>
      </c>
      <c r="AC231" s="120">
        <v>31</v>
      </c>
      <c r="AD231" s="120">
        <v>3.1</v>
      </c>
      <c r="AE231" s="118">
        <f t="shared" si="63"/>
        <v>144</v>
      </c>
      <c r="AF231" s="119">
        <f>IF(AE231&gt;=300,1,VLOOKUP(AE231,$AT$3:$AU$304,2,0))</f>
        <v>0.48000000000000498</v>
      </c>
      <c r="AG231" s="118">
        <f t="shared" si="64"/>
        <v>54</v>
      </c>
      <c r="AH231" s="119">
        <f t="shared" si="65"/>
        <v>0.3599999999999971</v>
      </c>
      <c r="AI231" s="118">
        <f t="shared" si="66"/>
        <v>12</v>
      </c>
      <c r="AJ231" s="119">
        <f t="shared" si="67"/>
        <v>0.26666666666666622</v>
      </c>
      <c r="AK231" s="118">
        <f t="shared" si="68"/>
        <v>20</v>
      </c>
      <c r="AL231" s="119">
        <f t="shared" si="69"/>
        <v>0.66666666666666674</v>
      </c>
      <c r="AM231" s="118">
        <f t="shared" si="70"/>
        <v>10</v>
      </c>
      <c r="AN231" s="119">
        <f t="shared" si="71"/>
        <v>0.66666666666666674</v>
      </c>
      <c r="AO231" s="118">
        <f t="shared" si="72"/>
        <v>1</v>
      </c>
      <c r="AP231" s="119">
        <f t="shared" si="73"/>
        <v>0.10000000000000014</v>
      </c>
      <c r="AQ231" s="122">
        <f t="shared" si="74"/>
        <v>0</v>
      </c>
      <c r="AR231" s="131">
        <f t="shared" si="75"/>
        <v>6</v>
      </c>
      <c r="AS231" s="65"/>
      <c r="AT231" s="66">
        <v>72</v>
      </c>
      <c r="AU231" s="77">
        <v>0.24000000000000352</v>
      </c>
    </row>
    <row r="232" spans="1:47" x14ac:dyDescent="0.25">
      <c r="A232" s="65" t="s">
        <v>273</v>
      </c>
      <c r="B232" s="65" t="str">
        <f t="shared" si="60"/>
        <v>DIWA2</v>
      </c>
      <c r="C232" s="117">
        <f t="shared" si="61"/>
        <v>40227</v>
      </c>
      <c r="D232" s="116" t="str">
        <f t="shared" si="62"/>
        <v>SIN</v>
      </c>
      <c r="E232" s="65" t="s">
        <v>26</v>
      </c>
      <c r="F232" s="124" t="s">
        <v>54</v>
      </c>
      <c r="G232" s="117">
        <v>41249</v>
      </c>
      <c r="H232" s="65">
        <v>701217</v>
      </c>
      <c r="I232" s="65">
        <v>57330</v>
      </c>
      <c r="J232" s="65">
        <v>0</v>
      </c>
      <c r="K232" s="65">
        <v>0</v>
      </c>
      <c r="L232" s="65">
        <v>0</v>
      </c>
      <c r="M232" s="65">
        <v>2.4</v>
      </c>
      <c r="N232" s="121">
        <v>7.2</v>
      </c>
      <c r="O232" s="65">
        <v>37.5</v>
      </c>
      <c r="P232" s="65"/>
      <c r="Q232" s="65">
        <v>-1</v>
      </c>
      <c r="R232" s="65" t="s">
        <v>29</v>
      </c>
      <c r="S232" s="65">
        <v>42.9</v>
      </c>
      <c r="T232" s="65">
        <v>1.8</v>
      </c>
      <c r="U232" s="65">
        <v>2.5</v>
      </c>
      <c r="V232" s="65">
        <v>0.7</v>
      </c>
      <c r="W232" s="65">
        <v>4.2</v>
      </c>
      <c r="X232" s="65">
        <v>4.3</v>
      </c>
      <c r="Y232" s="65">
        <v>0.7</v>
      </c>
      <c r="Z232" s="65">
        <v>1.3</v>
      </c>
      <c r="AA232" s="65">
        <v>0</v>
      </c>
      <c r="AB232" s="65">
        <v>70.8</v>
      </c>
      <c r="AC232" s="65">
        <v>34.200000000000003</v>
      </c>
      <c r="AD232" s="65">
        <v>0.2</v>
      </c>
      <c r="AE232" s="118">
        <f t="shared" si="63"/>
        <v>43</v>
      </c>
      <c r="AF232" s="119">
        <f t="shared" ref="AF232:AF240" si="79">IF(AE232&gt;500,1.5,IF(AE232&gt;300,1.3,VLOOKUP(AE232,$AT$3:$AU$304,2,0)))</f>
        <v>0.14333333333333703</v>
      </c>
      <c r="AG232" s="118">
        <f t="shared" si="64"/>
        <v>2</v>
      </c>
      <c r="AH232" s="119">
        <f t="shared" si="65"/>
        <v>1.3333333333330852E-2</v>
      </c>
      <c r="AI232" s="118">
        <f t="shared" si="66"/>
        <v>4</v>
      </c>
      <c r="AJ232" s="119">
        <f t="shared" si="67"/>
        <v>8.8888888888888407E-2</v>
      </c>
      <c r="AK232" s="118">
        <f t="shared" si="68"/>
        <v>4</v>
      </c>
      <c r="AL232" s="119">
        <f t="shared" si="69"/>
        <v>0.13333333333333353</v>
      </c>
      <c r="AM232" s="118">
        <f t="shared" si="70"/>
        <v>3</v>
      </c>
      <c r="AN232" s="119">
        <f t="shared" si="71"/>
        <v>0.20000000000000018</v>
      </c>
      <c r="AO232" s="118">
        <f t="shared" si="72"/>
        <v>1</v>
      </c>
      <c r="AP232" s="119">
        <f t="shared" si="73"/>
        <v>0.10000000000000014</v>
      </c>
      <c r="AQ232" s="122">
        <f t="shared" si="74"/>
        <v>0</v>
      </c>
      <c r="AR232" s="131">
        <f t="shared" si="75"/>
        <v>7</v>
      </c>
      <c r="AS232" s="65"/>
      <c r="AT232" s="66">
        <v>71</v>
      </c>
      <c r="AU232" s="77">
        <v>0.23666666666667019</v>
      </c>
    </row>
    <row r="233" spans="1:47" x14ac:dyDescent="0.25">
      <c r="A233" s="65" t="s">
        <v>273</v>
      </c>
      <c r="B233" s="65" t="str">
        <f t="shared" si="60"/>
        <v>DIWA2</v>
      </c>
      <c r="C233" s="117">
        <f t="shared" si="61"/>
        <v>40227</v>
      </c>
      <c r="D233" s="116" t="str">
        <f t="shared" si="62"/>
        <v>SIN</v>
      </c>
      <c r="E233" s="65" t="s">
        <v>26</v>
      </c>
      <c r="F233" s="124" t="s">
        <v>54</v>
      </c>
      <c r="G233" s="117">
        <v>41085</v>
      </c>
      <c r="H233" s="65">
        <v>665363</v>
      </c>
      <c r="I233" s="65">
        <v>21476</v>
      </c>
      <c r="J233" s="65">
        <v>0</v>
      </c>
      <c r="K233" s="65">
        <v>9</v>
      </c>
      <c r="L233" s="65">
        <v>0</v>
      </c>
      <c r="M233" s="65">
        <v>6.9</v>
      </c>
      <c r="N233" s="121">
        <v>7.2</v>
      </c>
      <c r="O233" s="65">
        <v>36.1</v>
      </c>
      <c r="P233" s="65"/>
      <c r="Q233" s="65">
        <v>-1</v>
      </c>
      <c r="R233" s="65" t="s">
        <v>29</v>
      </c>
      <c r="S233" s="65">
        <v>19.600000000000001</v>
      </c>
      <c r="T233" s="65">
        <v>20.8</v>
      </c>
      <c r="U233" s="65">
        <v>1.6</v>
      </c>
      <c r="V233" s="65">
        <v>2.2999999999999998</v>
      </c>
      <c r="W233" s="65">
        <v>2.4</v>
      </c>
      <c r="X233" s="65">
        <v>0</v>
      </c>
      <c r="Y233" s="65">
        <v>0.6</v>
      </c>
      <c r="Z233" s="65">
        <v>1.3</v>
      </c>
      <c r="AA233" s="65">
        <v>0</v>
      </c>
      <c r="AB233" s="65">
        <v>56.8</v>
      </c>
      <c r="AC233" s="65">
        <v>27.7</v>
      </c>
      <c r="AD233" s="65">
        <v>3.1</v>
      </c>
      <c r="AE233" s="118">
        <f t="shared" si="63"/>
        <v>20</v>
      </c>
      <c r="AF233" s="119">
        <f t="shared" si="79"/>
        <v>6.666666666667051E-2</v>
      </c>
      <c r="AG233" s="118">
        <f t="shared" si="64"/>
        <v>21</v>
      </c>
      <c r="AH233" s="119">
        <f t="shared" si="65"/>
        <v>0.13999999999999752</v>
      </c>
      <c r="AI233" s="118">
        <f t="shared" si="66"/>
        <v>2</v>
      </c>
      <c r="AJ233" s="119">
        <f t="shared" si="67"/>
        <v>4.4444444444443953E-2</v>
      </c>
      <c r="AK233" s="118">
        <f t="shared" si="68"/>
        <v>0</v>
      </c>
      <c r="AL233" s="119">
        <f t="shared" si="69"/>
        <v>2.0816681711721685E-16</v>
      </c>
      <c r="AM233" s="118">
        <f t="shared" si="70"/>
        <v>2</v>
      </c>
      <c r="AN233" s="119">
        <f t="shared" si="71"/>
        <v>0.13333333333333353</v>
      </c>
      <c r="AO233" s="118">
        <f t="shared" si="72"/>
        <v>2</v>
      </c>
      <c r="AP233" s="119">
        <f t="shared" si="73"/>
        <v>0.20000000000000015</v>
      </c>
      <c r="AQ233" s="122">
        <f t="shared" si="74"/>
        <v>0</v>
      </c>
      <c r="AR233" s="131">
        <f t="shared" si="75"/>
        <v>8</v>
      </c>
      <c r="AS233" s="65"/>
      <c r="AT233" s="66">
        <v>70</v>
      </c>
      <c r="AU233" s="77">
        <v>0.23333333333333686</v>
      </c>
    </row>
    <row r="234" spans="1:47" x14ac:dyDescent="0.25">
      <c r="A234" s="65" t="s">
        <v>272</v>
      </c>
      <c r="B234" s="65" t="str">
        <f t="shared" si="60"/>
        <v>DIWA2</v>
      </c>
      <c r="C234" s="117">
        <f t="shared" si="61"/>
        <v>41449</v>
      </c>
      <c r="D234" s="65" t="str">
        <f t="shared" si="62"/>
        <v>SIN</v>
      </c>
      <c r="E234" s="65" t="s">
        <v>26</v>
      </c>
      <c r="F234" s="124" t="s">
        <v>55</v>
      </c>
      <c r="G234" s="117">
        <v>42248</v>
      </c>
      <c r="H234" s="65">
        <v>891121</v>
      </c>
      <c r="I234" s="65">
        <v>44384</v>
      </c>
      <c r="J234" s="65">
        <v>0</v>
      </c>
      <c r="K234" s="65">
        <v>3</v>
      </c>
      <c r="L234" s="65"/>
      <c r="M234" s="65">
        <v>2</v>
      </c>
      <c r="N234" s="65">
        <v>6.2</v>
      </c>
      <c r="O234" s="65"/>
      <c r="P234" s="65"/>
      <c r="Q234" s="65">
        <v>0.39</v>
      </c>
      <c r="R234" s="65"/>
      <c r="S234" s="65">
        <v>9</v>
      </c>
      <c r="T234" s="65">
        <v>26</v>
      </c>
      <c r="U234" s="65">
        <v>1</v>
      </c>
      <c r="V234" s="65">
        <v>0</v>
      </c>
      <c r="W234" s="65">
        <v>6</v>
      </c>
      <c r="X234" s="65">
        <v>1</v>
      </c>
      <c r="Y234" s="65">
        <v>0</v>
      </c>
      <c r="Z234" s="65">
        <v>0</v>
      </c>
      <c r="AA234" s="65">
        <v>0</v>
      </c>
      <c r="AB234" s="65">
        <v>34</v>
      </c>
      <c r="AC234" s="65">
        <v>5</v>
      </c>
      <c r="AD234" s="65">
        <v>1</v>
      </c>
      <c r="AE234" s="118">
        <f t="shared" si="63"/>
        <v>9</v>
      </c>
      <c r="AF234" s="119">
        <f t="shared" si="79"/>
        <v>3.0000000000003843E-2</v>
      </c>
      <c r="AG234" s="118">
        <f t="shared" si="64"/>
        <v>26</v>
      </c>
      <c r="AH234" s="119">
        <f t="shared" si="65"/>
        <v>0.17333333333333079</v>
      </c>
      <c r="AI234" s="118">
        <f t="shared" si="66"/>
        <v>6</v>
      </c>
      <c r="AJ234" s="119">
        <f t="shared" si="67"/>
        <v>0.13333333333333286</v>
      </c>
      <c r="AK234" s="118">
        <f t="shared" si="68"/>
        <v>1</v>
      </c>
      <c r="AL234" s="119">
        <f t="shared" si="69"/>
        <v>3.3333333333333541E-2</v>
      </c>
      <c r="AM234" s="118">
        <f t="shared" si="70"/>
        <v>1</v>
      </c>
      <c r="AN234" s="119">
        <f t="shared" si="71"/>
        <v>6.666666666666686E-2</v>
      </c>
      <c r="AO234" s="118">
        <f t="shared" si="72"/>
        <v>0</v>
      </c>
      <c r="AP234" s="119">
        <f t="shared" si="73"/>
        <v>1.3877787807814457E-16</v>
      </c>
      <c r="AQ234" s="122">
        <f t="shared" si="74"/>
        <v>1</v>
      </c>
      <c r="AR234" s="131">
        <f t="shared" si="75"/>
        <v>1</v>
      </c>
      <c r="AS234" s="65"/>
      <c r="AT234" s="66">
        <v>69</v>
      </c>
      <c r="AU234" s="77">
        <v>0.23000000000000353</v>
      </c>
    </row>
    <row r="235" spans="1:47" x14ac:dyDescent="0.25">
      <c r="A235" s="65" t="s">
        <v>272</v>
      </c>
      <c r="B235" s="65" t="str">
        <f t="shared" si="60"/>
        <v>DIWA2</v>
      </c>
      <c r="C235" s="117">
        <f t="shared" si="61"/>
        <v>41449</v>
      </c>
      <c r="D235" s="116" t="str">
        <f t="shared" si="62"/>
        <v>SIN</v>
      </c>
      <c r="E235" s="65" t="s">
        <v>26</v>
      </c>
      <c r="F235" s="124" t="s">
        <v>55</v>
      </c>
      <c r="G235" s="117">
        <v>42054</v>
      </c>
      <c r="H235" s="65">
        <v>827281</v>
      </c>
      <c r="I235" s="65">
        <v>13719</v>
      </c>
      <c r="J235" s="65">
        <v>0</v>
      </c>
      <c r="K235" s="65">
        <v>2</v>
      </c>
      <c r="L235" s="65"/>
      <c r="M235" s="65">
        <v>2</v>
      </c>
      <c r="N235" s="65">
        <v>6.3390000000000004</v>
      </c>
      <c r="O235" s="65">
        <v>29.9</v>
      </c>
      <c r="P235" s="65">
        <v>1.3</v>
      </c>
      <c r="Q235" s="65">
        <v>0.1</v>
      </c>
      <c r="R235" s="65"/>
      <c r="S235" s="65">
        <v>22</v>
      </c>
      <c r="T235" s="65">
        <v>23</v>
      </c>
      <c r="U235" s="65">
        <v>2</v>
      </c>
      <c r="V235" s="65">
        <v>0</v>
      </c>
      <c r="W235" s="65">
        <v>4</v>
      </c>
      <c r="X235" s="65">
        <v>2</v>
      </c>
      <c r="Y235" s="65">
        <v>0</v>
      </c>
      <c r="Z235" s="65"/>
      <c r="AA235" s="65">
        <v>0</v>
      </c>
      <c r="AB235" s="65">
        <v>31</v>
      </c>
      <c r="AC235" s="65">
        <v>2</v>
      </c>
      <c r="AD235" s="65">
        <v>0</v>
      </c>
      <c r="AE235" s="118">
        <f t="shared" si="63"/>
        <v>22</v>
      </c>
      <c r="AF235" s="119">
        <f t="shared" si="79"/>
        <v>7.3333333333337164E-2</v>
      </c>
      <c r="AG235" s="118">
        <f t="shared" si="64"/>
        <v>23</v>
      </c>
      <c r="AH235" s="119">
        <f t="shared" si="65"/>
        <v>0.15333333333333082</v>
      </c>
      <c r="AI235" s="118">
        <f t="shared" si="66"/>
        <v>4</v>
      </c>
      <c r="AJ235" s="119">
        <f t="shared" si="67"/>
        <v>8.8888888888888407E-2</v>
      </c>
      <c r="AK235" s="118">
        <f t="shared" si="68"/>
        <v>2</v>
      </c>
      <c r="AL235" s="119">
        <f t="shared" si="69"/>
        <v>6.6666666666666874E-2</v>
      </c>
      <c r="AM235" s="118">
        <f t="shared" si="70"/>
        <v>2</v>
      </c>
      <c r="AN235" s="119">
        <f t="shared" si="71"/>
        <v>0.13333333333333353</v>
      </c>
      <c r="AO235" s="118">
        <f t="shared" si="72"/>
        <v>0</v>
      </c>
      <c r="AP235" s="119">
        <f t="shared" si="73"/>
        <v>1.3877787807814457E-16</v>
      </c>
      <c r="AQ235" s="122">
        <f t="shared" si="74"/>
        <v>0</v>
      </c>
      <c r="AR235" s="131">
        <f t="shared" si="75"/>
        <v>2</v>
      </c>
      <c r="AS235" s="65"/>
      <c r="AT235" s="66">
        <v>68</v>
      </c>
      <c r="AU235" s="77">
        <v>0.22666666666667021</v>
      </c>
    </row>
    <row r="236" spans="1:47" x14ac:dyDescent="0.25">
      <c r="A236" s="65" t="s">
        <v>273</v>
      </c>
      <c r="B236" s="65" t="str">
        <f t="shared" si="60"/>
        <v>DIWA2</v>
      </c>
      <c r="C236" s="117">
        <f t="shared" si="61"/>
        <v>41449</v>
      </c>
      <c r="D236" s="116" t="str">
        <f t="shared" si="62"/>
        <v>SIN</v>
      </c>
      <c r="E236" s="65" t="s">
        <v>26</v>
      </c>
      <c r="F236" s="124" t="s">
        <v>55</v>
      </c>
      <c r="G236" s="117">
        <v>41990</v>
      </c>
      <c r="H236" s="65">
        <v>820699</v>
      </c>
      <c r="I236" s="65">
        <v>7137</v>
      </c>
      <c r="J236" s="65">
        <v>0</v>
      </c>
      <c r="K236" s="65">
        <v>7</v>
      </c>
      <c r="L236" s="65"/>
      <c r="M236" s="65">
        <v>2</v>
      </c>
      <c r="N236" s="121">
        <v>6.1</v>
      </c>
      <c r="O236" s="65"/>
      <c r="P236" s="65"/>
      <c r="Q236" s="65">
        <v>0.17</v>
      </c>
      <c r="R236" s="65"/>
      <c r="S236" s="65">
        <v>56</v>
      </c>
      <c r="T236" s="65">
        <v>72</v>
      </c>
      <c r="U236" s="65">
        <v>16</v>
      </c>
      <c r="V236" s="65">
        <v>0</v>
      </c>
      <c r="W236" s="65">
        <v>12</v>
      </c>
      <c r="X236" s="65">
        <v>7</v>
      </c>
      <c r="Y236" s="65">
        <v>0</v>
      </c>
      <c r="Z236" s="65">
        <v>0</v>
      </c>
      <c r="AA236" s="65">
        <v>0</v>
      </c>
      <c r="AB236" s="65">
        <v>49</v>
      </c>
      <c r="AC236" s="65">
        <v>6</v>
      </c>
      <c r="AD236" s="65">
        <v>2</v>
      </c>
      <c r="AE236" s="118">
        <f t="shared" si="63"/>
        <v>56</v>
      </c>
      <c r="AF236" s="119">
        <f t="shared" si="79"/>
        <v>0.18666666666667028</v>
      </c>
      <c r="AG236" s="118">
        <f t="shared" si="64"/>
        <v>72</v>
      </c>
      <c r="AH236" s="119">
        <f t="shared" si="65"/>
        <v>0.47999999999999687</v>
      </c>
      <c r="AI236" s="118">
        <f t="shared" si="66"/>
        <v>12</v>
      </c>
      <c r="AJ236" s="119">
        <f t="shared" si="67"/>
        <v>0.26666666666666622</v>
      </c>
      <c r="AK236" s="118">
        <f t="shared" si="68"/>
        <v>7</v>
      </c>
      <c r="AL236" s="119">
        <f t="shared" si="69"/>
        <v>0.2333333333333335</v>
      </c>
      <c r="AM236" s="118">
        <f t="shared" si="70"/>
        <v>16</v>
      </c>
      <c r="AN236" s="119">
        <f t="shared" si="71"/>
        <v>1</v>
      </c>
      <c r="AO236" s="118">
        <f t="shared" si="72"/>
        <v>0</v>
      </c>
      <c r="AP236" s="119">
        <f t="shared" si="73"/>
        <v>1.3877787807814457E-16</v>
      </c>
      <c r="AQ236" s="122">
        <f t="shared" si="74"/>
        <v>0</v>
      </c>
      <c r="AR236" s="131">
        <f t="shared" si="75"/>
        <v>3</v>
      </c>
      <c r="AS236" s="65"/>
      <c r="AT236" s="66">
        <v>67</v>
      </c>
      <c r="AU236" s="77">
        <v>0.22333333333333688</v>
      </c>
    </row>
    <row r="237" spans="1:47" x14ac:dyDescent="0.25">
      <c r="A237" s="65" t="s">
        <v>273</v>
      </c>
      <c r="B237" s="65" t="str">
        <f t="shared" si="60"/>
        <v>DIWA2</v>
      </c>
      <c r="C237" s="117">
        <f t="shared" si="61"/>
        <v>41449</v>
      </c>
      <c r="D237" s="116" t="str">
        <f t="shared" si="62"/>
        <v>SIN</v>
      </c>
      <c r="E237" s="65" t="s">
        <v>26</v>
      </c>
      <c r="F237" s="124" t="s">
        <v>55</v>
      </c>
      <c r="G237" s="117">
        <v>41678</v>
      </c>
      <c r="H237" s="65">
        <v>782384</v>
      </c>
      <c r="I237" s="65">
        <v>108211</v>
      </c>
      <c r="J237" s="65">
        <v>0</v>
      </c>
      <c r="K237" s="65">
        <v>8</v>
      </c>
      <c r="L237" s="65"/>
      <c r="M237" s="65">
        <v>13</v>
      </c>
      <c r="N237" s="121">
        <v>7.2</v>
      </c>
      <c r="O237" s="65">
        <v>37.200000000000003</v>
      </c>
      <c r="P237" s="65">
        <v>0.7</v>
      </c>
      <c r="Q237" s="65">
        <v>0</v>
      </c>
      <c r="R237" s="65" t="s">
        <v>244</v>
      </c>
      <c r="S237" s="65">
        <v>81</v>
      </c>
      <c r="T237" s="65">
        <v>115</v>
      </c>
      <c r="U237" s="65">
        <v>10</v>
      </c>
      <c r="V237" s="65">
        <v>0</v>
      </c>
      <c r="W237" s="65">
        <v>41</v>
      </c>
      <c r="X237" s="65">
        <v>5</v>
      </c>
      <c r="Y237" s="65">
        <v>1</v>
      </c>
      <c r="Z237" s="65">
        <v>1</v>
      </c>
      <c r="AA237" s="65">
        <v>0</v>
      </c>
      <c r="AB237" s="65">
        <v>36</v>
      </c>
      <c r="AC237" s="65">
        <v>15</v>
      </c>
      <c r="AD237" s="65">
        <v>3</v>
      </c>
      <c r="AE237" s="118">
        <f t="shared" si="63"/>
        <v>81</v>
      </c>
      <c r="AF237" s="119">
        <f t="shared" si="79"/>
        <v>0.27000000000000363</v>
      </c>
      <c r="AG237" s="118">
        <f t="shared" si="64"/>
        <v>115</v>
      </c>
      <c r="AH237" s="119">
        <f t="shared" si="65"/>
        <v>0.76666666666666516</v>
      </c>
      <c r="AI237" s="118">
        <f t="shared" si="66"/>
        <v>41</v>
      </c>
      <c r="AJ237" s="119">
        <f t="shared" si="67"/>
        <v>0.91111111111111098</v>
      </c>
      <c r="AK237" s="118">
        <f t="shared" si="68"/>
        <v>5</v>
      </c>
      <c r="AL237" s="119">
        <f t="shared" si="69"/>
        <v>0.16666666666666685</v>
      </c>
      <c r="AM237" s="118">
        <f t="shared" si="70"/>
        <v>10</v>
      </c>
      <c r="AN237" s="119">
        <f t="shared" si="71"/>
        <v>0.66666666666666674</v>
      </c>
      <c r="AO237" s="118">
        <f t="shared" si="72"/>
        <v>0</v>
      </c>
      <c r="AP237" s="119">
        <f t="shared" si="73"/>
        <v>1.3877787807814457E-16</v>
      </c>
      <c r="AQ237" s="122">
        <f t="shared" si="74"/>
        <v>0</v>
      </c>
      <c r="AR237" s="131">
        <f t="shared" si="75"/>
        <v>4</v>
      </c>
      <c r="AS237" s="65"/>
      <c r="AT237" s="66">
        <v>66</v>
      </c>
      <c r="AU237" s="77">
        <v>0.22000000000000355</v>
      </c>
    </row>
    <row r="238" spans="1:47" x14ac:dyDescent="0.25">
      <c r="A238" s="65" t="s">
        <v>273</v>
      </c>
      <c r="B238" s="65" t="str">
        <f t="shared" si="60"/>
        <v>DIWA2</v>
      </c>
      <c r="C238" s="117">
        <f t="shared" si="61"/>
        <v>41449</v>
      </c>
      <c r="D238" s="116" t="str">
        <f t="shared" si="62"/>
        <v>SIN</v>
      </c>
      <c r="E238" s="65" t="s">
        <v>26</v>
      </c>
      <c r="F238" s="124" t="s">
        <v>55</v>
      </c>
      <c r="G238" s="117">
        <v>41584</v>
      </c>
      <c r="H238" s="65">
        <v>768336</v>
      </c>
      <c r="I238" s="65">
        <v>94163</v>
      </c>
      <c r="J238" s="120">
        <v>0</v>
      </c>
      <c r="K238" s="120">
        <v>6</v>
      </c>
      <c r="L238" s="120">
        <v>0</v>
      </c>
      <c r="M238" s="120">
        <v>11</v>
      </c>
      <c r="N238" s="121">
        <v>7.1</v>
      </c>
      <c r="O238" s="120">
        <v>36.9</v>
      </c>
      <c r="P238" s="120">
        <v>0.1</v>
      </c>
      <c r="Q238" s="120">
        <v>0.1</v>
      </c>
      <c r="R238" s="65" t="s">
        <v>244</v>
      </c>
      <c r="S238" s="120">
        <v>64</v>
      </c>
      <c r="T238" s="120">
        <v>73</v>
      </c>
      <c r="U238" s="120">
        <v>8</v>
      </c>
      <c r="V238" s="120">
        <v>0</v>
      </c>
      <c r="W238" s="120">
        <v>30</v>
      </c>
      <c r="X238" s="120">
        <v>5</v>
      </c>
      <c r="Y238" s="120">
        <v>1</v>
      </c>
      <c r="Z238" s="120">
        <v>1</v>
      </c>
      <c r="AA238" s="120">
        <v>0</v>
      </c>
      <c r="AB238" s="120">
        <v>32</v>
      </c>
      <c r="AC238" s="120">
        <v>9</v>
      </c>
      <c r="AD238" s="120">
        <v>2</v>
      </c>
      <c r="AE238" s="118">
        <f t="shared" si="63"/>
        <v>64</v>
      </c>
      <c r="AF238" s="119">
        <f t="shared" si="79"/>
        <v>0.2133333333333369</v>
      </c>
      <c r="AG238" s="118">
        <f t="shared" si="64"/>
        <v>73</v>
      </c>
      <c r="AH238" s="119">
        <f t="shared" si="65"/>
        <v>0.48666666666666353</v>
      </c>
      <c r="AI238" s="118">
        <f t="shared" si="66"/>
        <v>30</v>
      </c>
      <c r="AJ238" s="119">
        <f t="shared" si="67"/>
        <v>0.66666666666666619</v>
      </c>
      <c r="AK238" s="118">
        <f t="shared" si="68"/>
        <v>5</v>
      </c>
      <c r="AL238" s="119">
        <f t="shared" si="69"/>
        <v>0.16666666666666685</v>
      </c>
      <c r="AM238" s="118">
        <f t="shared" si="70"/>
        <v>8</v>
      </c>
      <c r="AN238" s="119">
        <f t="shared" si="71"/>
        <v>0.53333333333333344</v>
      </c>
      <c r="AO238" s="118">
        <f t="shared" si="72"/>
        <v>0</v>
      </c>
      <c r="AP238" s="119">
        <f t="shared" si="73"/>
        <v>1.3877787807814457E-16</v>
      </c>
      <c r="AQ238" s="122">
        <f t="shared" si="74"/>
        <v>0</v>
      </c>
      <c r="AR238" s="131">
        <f t="shared" si="75"/>
        <v>5</v>
      </c>
      <c r="AS238" s="65"/>
      <c r="AT238" s="66">
        <v>65</v>
      </c>
      <c r="AU238" s="77">
        <v>0.21666666666667023</v>
      </c>
    </row>
    <row r="239" spans="1:47" x14ac:dyDescent="0.25">
      <c r="A239" s="65" t="s">
        <v>273</v>
      </c>
      <c r="B239" s="65" t="str">
        <f t="shared" si="60"/>
        <v>DIWA2</v>
      </c>
      <c r="C239" s="117">
        <f t="shared" si="61"/>
        <v>41449</v>
      </c>
      <c r="D239" s="116" t="str">
        <f t="shared" si="62"/>
        <v>CON</v>
      </c>
      <c r="E239" s="65" t="s">
        <v>26</v>
      </c>
      <c r="F239" s="124" t="s">
        <v>55</v>
      </c>
      <c r="G239" s="117">
        <v>41447</v>
      </c>
      <c r="H239" s="65">
        <v>738635</v>
      </c>
      <c r="I239" s="65">
        <v>64462</v>
      </c>
      <c r="J239" s="120">
        <v>0</v>
      </c>
      <c r="K239" s="120">
        <v>4</v>
      </c>
      <c r="L239" s="120">
        <v>-1</v>
      </c>
      <c r="M239" s="120">
        <v>9</v>
      </c>
      <c r="N239" s="121">
        <v>7.1</v>
      </c>
      <c r="O239" s="120">
        <v>38.5</v>
      </c>
      <c r="P239" s="120">
        <v>0.2</v>
      </c>
      <c r="Q239" s="120">
        <v>0.1</v>
      </c>
      <c r="R239" s="65" t="s">
        <v>244</v>
      </c>
      <c r="S239" s="120">
        <v>21</v>
      </c>
      <c r="T239" s="120">
        <v>56</v>
      </c>
      <c r="U239" s="120">
        <v>4</v>
      </c>
      <c r="V239" s="120">
        <v>0</v>
      </c>
      <c r="W239" s="120">
        <v>18</v>
      </c>
      <c r="X239" s="120">
        <v>0</v>
      </c>
      <c r="Y239" s="120">
        <v>0</v>
      </c>
      <c r="Z239" s="120">
        <v>1</v>
      </c>
      <c r="AA239" s="120">
        <v>-1</v>
      </c>
      <c r="AB239" s="120">
        <v>29</v>
      </c>
      <c r="AC239" s="120">
        <v>9</v>
      </c>
      <c r="AD239" s="120">
        <v>2</v>
      </c>
      <c r="AE239" s="118">
        <f t="shared" si="63"/>
        <v>21</v>
      </c>
      <c r="AF239" s="119">
        <f t="shared" si="79"/>
        <v>7.0000000000003837E-2</v>
      </c>
      <c r="AG239" s="118">
        <f t="shared" si="64"/>
        <v>56</v>
      </c>
      <c r="AH239" s="119">
        <f t="shared" si="65"/>
        <v>0.37333333333333041</v>
      </c>
      <c r="AI239" s="118">
        <f t="shared" si="66"/>
        <v>18</v>
      </c>
      <c r="AJ239" s="119">
        <f t="shared" si="67"/>
        <v>0.39999999999999941</v>
      </c>
      <c r="AK239" s="118">
        <f t="shared" si="68"/>
        <v>0</v>
      </c>
      <c r="AL239" s="119">
        <f t="shared" si="69"/>
        <v>2.0816681711721685E-16</v>
      </c>
      <c r="AM239" s="118">
        <f t="shared" si="70"/>
        <v>4</v>
      </c>
      <c r="AN239" s="119">
        <f t="shared" si="71"/>
        <v>0.26666666666666683</v>
      </c>
      <c r="AO239" s="118">
        <f t="shared" si="72"/>
        <v>0</v>
      </c>
      <c r="AP239" s="119">
        <f t="shared" si="73"/>
        <v>1.3877787807814457E-16</v>
      </c>
      <c r="AQ239" s="122">
        <f t="shared" si="74"/>
        <v>0</v>
      </c>
      <c r="AR239" s="131">
        <f t="shared" si="75"/>
        <v>6</v>
      </c>
      <c r="AS239" s="65"/>
      <c r="AT239" s="66">
        <v>64</v>
      </c>
      <c r="AU239" s="77">
        <v>0.2133333333333369</v>
      </c>
    </row>
    <row r="240" spans="1:47" x14ac:dyDescent="0.25">
      <c r="A240" s="65" t="s">
        <v>273</v>
      </c>
      <c r="B240" s="65" t="str">
        <f t="shared" si="60"/>
        <v>DIWA2</v>
      </c>
      <c r="C240" s="117">
        <f t="shared" si="61"/>
        <v>41449</v>
      </c>
      <c r="D240" s="116" t="str">
        <f t="shared" si="62"/>
        <v>CON</v>
      </c>
      <c r="E240" s="65" t="s">
        <v>26</v>
      </c>
      <c r="F240" s="124" t="s">
        <v>55</v>
      </c>
      <c r="G240" s="117">
        <v>41263</v>
      </c>
      <c r="H240" s="65">
        <v>702081</v>
      </c>
      <c r="I240" s="65">
        <v>27908</v>
      </c>
      <c r="J240" s="65">
        <v>0</v>
      </c>
      <c r="K240" s="65">
        <v>0</v>
      </c>
      <c r="L240" s="65">
        <v>0</v>
      </c>
      <c r="M240" s="65">
        <v>16.600000000000001</v>
      </c>
      <c r="N240" s="121">
        <v>7</v>
      </c>
      <c r="O240" s="65">
        <v>37.5</v>
      </c>
      <c r="P240" s="65"/>
      <c r="Q240" s="65">
        <v>-1</v>
      </c>
      <c r="R240" s="65" t="s">
        <v>29</v>
      </c>
      <c r="S240" s="65">
        <v>12</v>
      </c>
      <c r="T240" s="65">
        <v>0.3</v>
      </c>
      <c r="U240" s="65">
        <v>1</v>
      </c>
      <c r="V240" s="65">
        <v>0.3</v>
      </c>
      <c r="W240" s="65">
        <v>3</v>
      </c>
      <c r="X240" s="65">
        <v>4.5</v>
      </c>
      <c r="Y240" s="65">
        <v>1.4</v>
      </c>
      <c r="Z240" s="65">
        <v>0.6</v>
      </c>
      <c r="AA240" s="65">
        <v>0</v>
      </c>
      <c r="AB240" s="65">
        <v>139.6</v>
      </c>
      <c r="AC240" s="65">
        <v>32.200000000000003</v>
      </c>
      <c r="AD240" s="65">
        <v>1.8</v>
      </c>
      <c r="AE240" s="118">
        <f t="shared" si="63"/>
        <v>12</v>
      </c>
      <c r="AF240" s="119">
        <f t="shared" si="79"/>
        <v>4.0000000000003845E-2</v>
      </c>
      <c r="AG240" s="118">
        <f t="shared" si="64"/>
        <v>0</v>
      </c>
      <c r="AH240" s="119">
        <f t="shared" si="65"/>
        <v>-2.482389294122811E-15</v>
      </c>
      <c r="AI240" s="118">
        <f t="shared" si="66"/>
        <v>3</v>
      </c>
      <c r="AJ240" s="119">
        <f t="shared" si="67"/>
        <v>6.666666666666618E-2</v>
      </c>
      <c r="AK240" s="118">
        <f t="shared" si="68"/>
        <v>5</v>
      </c>
      <c r="AL240" s="119">
        <f t="shared" si="69"/>
        <v>0.16666666666666685</v>
      </c>
      <c r="AM240" s="118">
        <f t="shared" si="70"/>
        <v>1</v>
      </c>
      <c r="AN240" s="119">
        <f t="shared" si="71"/>
        <v>6.666666666666686E-2</v>
      </c>
      <c r="AO240" s="118">
        <f t="shared" si="72"/>
        <v>0</v>
      </c>
      <c r="AP240" s="119">
        <f t="shared" si="73"/>
        <v>1.3877787807814457E-16</v>
      </c>
      <c r="AQ240" s="122">
        <f t="shared" si="74"/>
        <v>0</v>
      </c>
      <c r="AR240" s="131">
        <f t="shared" si="75"/>
        <v>7</v>
      </c>
      <c r="AS240" s="65"/>
      <c r="AT240" s="66">
        <v>63</v>
      </c>
      <c r="AU240" s="77">
        <v>0.21000000000000357</v>
      </c>
    </row>
    <row r="241" spans="1:47" x14ac:dyDescent="0.25">
      <c r="A241" s="65" t="s">
        <v>273</v>
      </c>
      <c r="B241" s="65" t="str">
        <f t="shared" si="60"/>
        <v>DIWA2</v>
      </c>
      <c r="C241" s="117">
        <f t="shared" si="61"/>
        <v>41449</v>
      </c>
      <c r="D241" s="116" t="str">
        <f t="shared" si="62"/>
        <v>CON</v>
      </c>
      <c r="E241" s="65" t="s">
        <v>26</v>
      </c>
      <c r="F241" s="124" t="s">
        <v>55</v>
      </c>
      <c r="G241" s="117">
        <v>41256</v>
      </c>
      <c r="H241" s="65">
        <v>701022</v>
      </c>
      <c r="I241" s="65">
        <v>26849</v>
      </c>
      <c r="J241" s="65">
        <v>0</v>
      </c>
      <c r="K241" s="65">
        <v>0</v>
      </c>
      <c r="L241" s="65">
        <v>0</v>
      </c>
      <c r="M241" s="65">
        <v>15.8</v>
      </c>
      <c r="N241" s="121">
        <v>7.4</v>
      </c>
      <c r="O241" s="65">
        <v>38.4</v>
      </c>
      <c r="P241" s="65"/>
      <c r="Q241" s="65">
        <v>21.7</v>
      </c>
      <c r="R241" s="65" t="s">
        <v>29</v>
      </c>
      <c r="S241" s="65">
        <v>23.3</v>
      </c>
      <c r="T241" s="65">
        <v>1.9</v>
      </c>
      <c r="U241" s="65">
        <v>2.2999999999999998</v>
      </c>
      <c r="V241" s="65">
        <v>0.7</v>
      </c>
      <c r="W241" s="65">
        <v>2.2000000000000002</v>
      </c>
      <c r="X241" s="65">
        <v>8.3000000000000007</v>
      </c>
      <c r="Y241" s="65">
        <v>0.8</v>
      </c>
      <c r="Z241" s="65">
        <v>1</v>
      </c>
      <c r="AA241" s="65">
        <v>0</v>
      </c>
      <c r="AB241" s="65">
        <v>203.3</v>
      </c>
      <c r="AC241" s="65">
        <v>28.2</v>
      </c>
      <c r="AD241" s="65">
        <v>13.2</v>
      </c>
      <c r="AE241" s="118">
        <f t="shared" si="63"/>
        <v>23</v>
      </c>
      <c r="AF241" s="119">
        <f>IF(AE241&gt;=300,1,VLOOKUP(AE241,$AT$3:$AU$304,2,0))</f>
        <v>7.6666666666670491E-2</v>
      </c>
      <c r="AG241" s="118">
        <f t="shared" si="64"/>
        <v>2</v>
      </c>
      <c r="AH241" s="119">
        <f t="shared" si="65"/>
        <v>1.3333333333330852E-2</v>
      </c>
      <c r="AI241" s="118">
        <f t="shared" si="66"/>
        <v>2</v>
      </c>
      <c r="AJ241" s="119">
        <f t="shared" si="67"/>
        <v>4.4444444444443953E-2</v>
      </c>
      <c r="AK241" s="118">
        <f t="shared" si="68"/>
        <v>8</v>
      </c>
      <c r="AL241" s="119">
        <f t="shared" si="69"/>
        <v>0.26666666666666683</v>
      </c>
      <c r="AM241" s="118">
        <f t="shared" si="70"/>
        <v>2</v>
      </c>
      <c r="AN241" s="119">
        <f t="shared" si="71"/>
        <v>0.13333333333333353</v>
      </c>
      <c r="AO241" s="118">
        <f t="shared" si="72"/>
        <v>1</v>
      </c>
      <c r="AP241" s="119">
        <f t="shared" si="73"/>
        <v>0.10000000000000014</v>
      </c>
      <c r="AQ241" s="122">
        <f t="shared" si="74"/>
        <v>0</v>
      </c>
      <c r="AR241" s="131">
        <f t="shared" si="75"/>
        <v>8</v>
      </c>
      <c r="AS241" s="65"/>
      <c r="AT241" s="66">
        <v>62</v>
      </c>
      <c r="AU241" s="77">
        <v>0.20666666666667025</v>
      </c>
    </row>
    <row r="242" spans="1:47" x14ac:dyDescent="0.25">
      <c r="A242" s="65" t="s">
        <v>272</v>
      </c>
      <c r="B242" s="65" t="str">
        <f t="shared" si="60"/>
        <v>DIWA2</v>
      </c>
      <c r="C242" s="117">
        <f t="shared" si="61"/>
        <v>41852</v>
      </c>
      <c r="D242" s="65" t="str">
        <f t="shared" si="62"/>
        <v>SIN</v>
      </c>
      <c r="E242" s="65" t="s">
        <v>26</v>
      </c>
      <c r="F242" s="124" t="s">
        <v>56</v>
      </c>
      <c r="G242" s="117">
        <v>42384</v>
      </c>
      <c r="H242" s="65">
        <v>886866</v>
      </c>
      <c r="I242" s="65">
        <v>73304</v>
      </c>
      <c r="J242" s="65">
        <v>0</v>
      </c>
      <c r="K242" s="65">
        <v>4</v>
      </c>
      <c r="L242" s="65"/>
      <c r="M242" s="65">
        <v>4</v>
      </c>
      <c r="N242" s="65">
        <v>5.9</v>
      </c>
      <c r="O242" s="65"/>
      <c r="P242" s="65"/>
      <c r="Q242" s="65">
        <v>0.22</v>
      </c>
      <c r="R242" s="65"/>
      <c r="S242" s="65">
        <v>92</v>
      </c>
      <c r="T242" s="65">
        <v>74</v>
      </c>
      <c r="U242" s="65">
        <v>3</v>
      </c>
      <c r="V242" s="65">
        <v>0</v>
      </c>
      <c r="W242" s="65">
        <v>16</v>
      </c>
      <c r="X242" s="65">
        <v>11</v>
      </c>
      <c r="Y242" s="65">
        <v>0</v>
      </c>
      <c r="Z242" s="65">
        <v>1</v>
      </c>
      <c r="AA242" s="65">
        <v>0</v>
      </c>
      <c r="AB242" s="65">
        <v>45</v>
      </c>
      <c r="AC242" s="65">
        <v>16</v>
      </c>
      <c r="AD242" s="65">
        <v>0</v>
      </c>
      <c r="AE242" s="118">
        <f t="shared" si="63"/>
        <v>92</v>
      </c>
      <c r="AF242" s="119">
        <f t="shared" ref="AF242:AF264" si="80">IF(AE242&gt;500,1.5,IF(AE242&gt;300,1.3,VLOOKUP(AE242,$AT$3:$AU$304,2,0)))</f>
        <v>0.30666666666667053</v>
      </c>
      <c r="AG242" s="118">
        <f t="shared" si="64"/>
        <v>74</v>
      </c>
      <c r="AH242" s="119">
        <f t="shared" si="65"/>
        <v>0.49333333333333018</v>
      </c>
      <c r="AI242" s="118">
        <f t="shared" si="66"/>
        <v>16</v>
      </c>
      <c r="AJ242" s="119">
        <f t="shared" si="67"/>
        <v>0.35555555555555501</v>
      </c>
      <c r="AK242" s="118">
        <f t="shared" si="68"/>
        <v>11</v>
      </c>
      <c r="AL242" s="119">
        <f t="shared" si="69"/>
        <v>0.36666666666666681</v>
      </c>
      <c r="AM242" s="118">
        <f t="shared" si="70"/>
        <v>3</v>
      </c>
      <c r="AN242" s="119">
        <f t="shared" si="71"/>
        <v>0.20000000000000018</v>
      </c>
      <c r="AO242" s="118">
        <f t="shared" si="72"/>
        <v>0</v>
      </c>
      <c r="AP242" s="119">
        <f t="shared" si="73"/>
        <v>1.3877787807814457E-16</v>
      </c>
      <c r="AQ242" s="122">
        <f t="shared" si="74"/>
        <v>1</v>
      </c>
      <c r="AR242" s="131">
        <f t="shared" si="75"/>
        <v>1</v>
      </c>
      <c r="AS242" s="65"/>
      <c r="AT242" s="66">
        <v>61</v>
      </c>
      <c r="AU242" s="77">
        <v>0.20333333333333692</v>
      </c>
    </row>
    <row r="243" spans="1:47" x14ac:dyDescent="0.25">
      <c r="A243" s="65" t="s">
        <v>272</v>
      </c>
      <c r="B243" s="65" t="str">
        <f t="shared" si="60"/>
        <v>DIWA2</v>
      </c>
      <c r="C243" s="117">
        <f t="shared" si="61"/>
        <v>41852</v>
      </c>
      <c r="D243" s="116" t="str">
        <f t="shared" si="62"/>
        <v>SIN</v>
      </c>
      <c r="E243" s="65" t="s">
        <v>26</v>
      </c>
      <c r="F243" s="124" t="s">
        <v>56</v>
      </c>
      <c r="G243" s="117">
        <v>42054</v>
      </c>
      <c r="H243" s="65">
        <v>882947</v>
      </c>
      <c r="I243" s="65">
        <v>53811</v>
      </c>
      <c r="J243" s="65">
        <v>0</v>
      </c>
      <c r="K243" s="65">
        <v>3</v>
      </c>
      <c r="L243" s="65"/>
      <c r="M243" s="65">
        <v>1</v>
      </c>
      <c r="N243" s="65">
        <v>6.1829999999999998</v>
      </c>
      <c r="O243" s="65">
        <v>29.25</v>
      </c>
      <c r="P243" s="65">
        <v>1.33</v>
      </c>
      <c r="Q243" s="65">
        <v>0.37</v>
      </c>
      <c r="R243" s="65"/>
      <c r="S243" s="65">
        <v>146</v>
      </c>
      <c r="T243" s="65">
        <v>45</v>
      </c>
      <c r="U243" s="65">
        <v>2</v>
      </c>
      <c r="V243" s="65">
        <v>0</v>
      </c>
      <c r="W243" s="65">
        <v>10</v>
      </c>
      <c r="X243" s="65">
        <v>18</v>
      </c>
      <c r="Y243" s="65">
        <v>0</v>
      </c>
      <c r="Z243" s="65"/>
      <c r="AA243" s="65">
        <v>1</v>
      </c>
      <c r="AB243" s="65">
        <v>30</v>
      </c>
      <c r="AC243" s="65">
        <v>2</v>
      </c>
      <c r="AD243" s="65">
        <v>0</v>
      </c>
      <c r="AE243" s="118">
        <f t="shared" si="63"/>
        <v>146</v>
      </c>
      <c r="AF243" s="119">
        <f t="shared" si="80"/>
        <v>0.48666666666667169</v>
      </c>
      <c r="AG243" s="118">
        <f t="shared" si="64"/>
        <v>45</v>
      </c>
      <c r="AH243" s="119">
        <f t="shared" si="65"/>
        <v>0.29999999999999721</v>
      </c>
      <c r="AI243" s="118">
        <f t="shared" si="66"/>
        <v>10</v>
      </c>
      <c r="AJ243" s="119">
        <f t="shared" si="67"/>
        <v>0.22222222222222177</v>
      </c>
      <c r="AK243" s="118">
        <f t="shared" si="68"/>
        <v>18</v>
      </c>
      <c r="AL243" s="119">
        <f t="shared" si="69"/>
        <v>0.60000000000000009</v>
      </c>
      <c r="AM243" s="118">
        <f t="shared" si="70"/>
        <v>2</v>
      </c>
      <c r="AN243" s="119">
        <f t="shared" si="71"/>
        <v>0.13333333333333353</v>
      </c>
      <c r="AO243" s="118">
        <f t="shared" si="72"/>
        <v>0</v>
      </c>
      <c r="AP243" s="119">
        <f t="shared" si="73"/>
        <v>1.3877787807814457E-16</v>
      </c>
      <c r="AQ243" s="122">
        <f t="shared" si="74"/>
        <v>0</v>
      </c>
      <c r="AR243" s="131">
        <f t="shared" si="75"/>
        <v>2</v>
      </c>
      <c r="AS243" s="65"/>
      <c r="AT243" s="66">
        <v>60</v>
      </c>
      <c r="AU243" s="77">
        <v>0.20000000000000359</v>
      </c>
    </row>
    <row r="244" spans="1:47" x14ac:dyDescent="0.25">
      <c r="A244" s="65" t="s">
        <v>272</v>
      </c>
      <c r="B244" s="65" t="str">
        <f t="shared" si="60"/>
        <v>DIWA2</v>
      </c>
      <c r="C244" s="117">
        <f t="shared" si="61"/>
        <v>41852</v>
      </c>
      <c r="D244" s="116" t="str">
        <f t="shared" si="62"/>
        <v>SIN</v>
      </c>
      <c r="E244" s="65" t="s">
        <v>26</v>
      </c>
      <c r="F244" s="124" t="s">
        <v>56</v>
      </c>
      <c r="G244" s="117">
        <v>41991</v>
      </c>
      <c r="H244" s="65">
        <v>873038</v>
      </c>
      <c r="I244" s="65">
        <v>43902</v>
      </c>
      <c r="J244" s="65">
        <v>0</v>
      </c>
      <c r="K244" s="65">
        <v>2</v>
      </c>
      <c r="L244" s="65"/>
      <c r="M244" s="65">
        <v>1</v>
      </c>
      <c r="N244" s="121">
        <v>6.4</v>
      </c>
      <c r="O244" s="65"/>
      <c r="P244" s="65"/>
      <c r="Q244" s="65">
        <v>0.4</v>
      </c>
      <c r="R244" s="65"/>
      <c r="S244" s="65">
        <v>81</v>
      </c>
      <c r="T244" s="65">
        <v>28</v>
      </c>
      <c r="U244" s="65">
        <v>2</v>
      </c>
      <c r="V244" s="65">
        <v>0</v>
      </c>
      <c r="W244" s="65">
        <v>8</v>
      </c>
      <c r="X244" s="65">
        <v>11</v>
      </c>
      <c r="Y244" s="65">
        <v>0</v>
      </c>
      <c r="Z244" s="65">
        <v>0</v>
      </c>
      <c r="AA244" s="65">
        <v>1</v>
      </c>
      <c r="AB244" s="65">
        <v>26</v>
      </c>
      <c r="AC244" s="65">
        <v>3</v>
      </c>
      <c r="AD244" s="65">
        <v>0</v>
      </c>
      <c r="AE244" s="118">
        <f t="shared" si="63"/>
        <v>81</v>
      </c>
      <c r="AF244" s="119">
        <f t="shared" si="80"/>
        <v>0.27000000000000363</v>
      </c>
      <c r="AG244" s="118">
        <f t="shared" si="64"/>
        <v>28</v>
      </c>
      <c r="AH244" s="119">
        <f t="shared" si="65"/>
        <v>0.18666666666666409</v>
      </c>
      <c r="AI244" s="118">
        <f t="shared" si="66"/>
        <v>8</v>
      </c>
      <c r="AJ244" s="119">
        <f t="shared" si="67"/>
        <v>0.17777777777777731</v>
      </c>
      <c r="AK244" s="118">
        <f t="shared" si="68"/>
        <v>11</v>
      </c>
      <c r="AL244" s="119">
        <f t="shared" si="69"/>
        <v>0.36666666666666681</v>
      </c>
      <c r="AM244" s="118">
        <f t="shared" si="70"/>
        <v>2</v>
      </c>
      <c r="AN244" s="119">
        <f t="shared" si="71"/>
        <v>0.13333333333333353</v>
      </c>
      <c r="AO244" s="118">
        <f t="shared" si="72"/>
        <v>0</v>
      </c>
      <c r="AP244" s="119">
        <f t="shared" si="73"/>
        <v>1.3877787807814457E-16</v>
      </c>
      <c r="AQ244" s="122">
        <f t="shared" si="74"/>
        <v>0</v>
      </c>
      <c r="AR244" s="131">
        <f t="shared" si="75"/>
        <v>3</v>
      </c>
      <c r="AS244" s="65"/>
      <c r="AT244" s="66">
        <v>59</v>
      </c>
      <c r="AU244" s="77">
        <v>0.19666666666667026</v>
      </c>
    </row>
    <row r="245" spans="1:47" x14ac:dyDescent="0.25">
      <c r="A245" s="65" t="s">
        <v>273</v>
      </c>
      <c r="B245" s="65" t="str">
        <f t="shared" si="60"/>
        <v>DIWA2</v>
      </c>
      <c r="C245" s="117">
        <f t="shared" si="61"/>
        <v>41852</v>
      </c>
      <c r="D245" s="116" t="str">
        <f t="shared" si="62"/>
        <v>CON</v>
      </c>
      <c r="E245" s="65" t="s">
        <v>26</v>
      </c>
      <c r="F245" s="124" t="s">
        <v>56</v>
      </c>
      <c r="G245" s="117">
        <v>41732</v>
      </c>
      <c r="H245" s="65">
        <v>807285</v>
      </c>
      <c r="I245" s="65">
        <v>23204</v>
      </c>
      <c r="J245" s="65">
        <v>0</v>
      </c>
      <c r="K245" s="65">
        <v>2</v>
      </c>
      <c r="L245" s="65"/>
      <c r="M245" s="65">
        <v>1</v>
      </c>
      <c r="N245" s="121">
        <v>6.7</v>
      </c>
      <c r="O245" s="65" t="s">
        <v>28</v>
      </c>
      <c r="P245" s="65" t="s">
        <v>28</v>
      </c>
      <c r="Q245" s="65">
        <v>1.53</v>
      </c>
      <c r="R245" s="65" t="s">
        <v>28</v>
      </c>
      <c r="S245" s="65">
        <v>43</v>
      </c>
      <c r="T245" s="65">
        <v>18</v>
      </c>
      <c r="U245" s="65">
        <v>0</v>
      </c>
      <c r="V245" s="65">
        <v>0</v>
      </c>
      <c r="W245" s="65">
        <v>4</v>
      </c>
      <c r="X245" s="65">
        <v>5</v>
      </c>
      <c r="Y245" s="65">
        <v>0</v>
      </c>
      <c r="Z245" s="65">
        <v>0</v>
      </c>
      <c r="AA245" s="65">
        <v>0</v>
      </c>
      <c r="AB245" s="65">
        <v>23</v>
      </c>
      <c r="AC245" s="65">
        <v>2</v>
      </c>
      <c r="AD245" s="65">
        <v>0</v>
      </c>
      <c r="AE245" s="118">
        <f t="shared" si="63"/>
        <v>43</v>
      </c>
      <c r="AF245" s="119">
        <f t="shared" si="80"/>
        <v>0.14333333333333703</v>
      </c>
      <c r="AG245" s="118">
        <f t="shared" si="64"/>
        <v>18</v>
      </c>
      <c r="AH245" s="119">
        <f t="shared" si="65"/>
        <v>0.11999999999999754</v>
      </c>
      <c r="AI245" s="118">
        <f t="shared" si="66"/>
        <v>4</v>
      </c>
      <c r="AJ245" s="119">
        <f t="shared" si="67"/>
        <v>8.8888888888888407E-2</v>
      </c>
      <c r="AK245" s="118">
        <f t="shared" si="68"/>
        <v>5</v>
      </c>
      <c r="AL245" s="119">
        <f t="shared" si="69"/>
        <v>0.16666666666666685</v>
      </c>
      <c r="AM245" s="118">
        <f t="shared" si="70"/>
        <v>0</v>
      </c>
      <c r="AN245" s="119">
        <f t="shared" si="71"/>
        <v>1.9428902930940239E-16</v>
      </c>
      <c r="AO245" s="118">
        <f t="shared" si="72"/>
        <v>0</v>
      </c>
      <c r="AP245" s="119">
        <f t="shared" si="73"/>
        <v>1.3877787807814457E-16</v>
      </c>
      <c r="AQ245" s="122">
        <f t="shared" si="74"/>
        <v>0</v>
      </c>
      <c r="AR245" s="131">
        <f t="shared" si="75"/>
        <v>4</v>
      </c>
      <c r="AS245" s="65"/>
      <c r="AT245" s="66">
        <v>58</v>
      </c>
      <c r="AU245" s="77">
        <v>0.19333333333333694</v>
      </c>
    </row>
    <row r="246" spans="1:47" x14ac:dyDescent="0.25">
      <c r="A246" s="65" t="s">
        <v>273</v>
      </c>
      <c r="B246" s="65" t="str">
        <f t="shared" si="60"/>
        <v>DIWA2</v>
      </c>
      <c r="C246" s="117">
        <f t="shared" si="61"/>
        <v>41852</v>
      </c>
      <c r="D246" s="116" t="str">
        <f t="shared" si="62"/>
        <v>CON</v>
      </c>
      <c r="E246" s="65" t="s">
        <v>26</v>
      </c>
      <c r="F246" s="124" t="s">
        <v>56</v>
      </c>
      <c r="G246" s="117">
        <v>41544</v>
      </c>
      <c r="H246" s="65">
        <v>766490</v>
      </c>
      <c r="I246" s="65">
        <v>121919</v>
      </c>
      <c r="J246" s="120">
        <v>0</v>
      </c>
      <c r="K246" s="120">
        <v>6</v>
      </c>
      <c r="L246" s="120">
        <v>0</v>
      </c>
      <c r="M246" s="120">
        <v>11</v>
      </c>
      <c r="N246" s="121">
        <v>7.2</v>
      </c>
      <c r="O246" s="120">
        <v>38.299999999999997</v>
      </c>
      <c r="P246" s="120">
        <v>0.6</v>
      </c>
      <c r="Q246" s="120">
        <v>0.1</v>
      </c>
      <c r="R246" s="65" t="s">
        <v>244</v>
      </c>
      <c r="S246" s="128">
        <v>1246</v>
      </c>
      <c r="T246" s="120">
        <v>99</v>
      </c>
      <c r="U246" s="120">
        <v>16</v>
      </c>
      <c r="V246" s="120">
        <v>0</v>
      </c>
      <c r="W246" s="120">
        <v>17</v>
      </c>
      <c r="X246" s="120">
        <v>64</v>
      </c>
      <c r="Y246" s="120">
        <v>0</v>
      </c>
      <c r="Z246" s="120">
        <v>1</v>
      </c>
      <c r="AA246" s="120">
        <v>0</v>
      </c>
      <c r="AB246" s="120">
        <v>69</v>
      </c>
      <c r="AC246" s="120">
        <v>34</v>
      </c>
      <c r="AD246" s="120">
        <v>3</v>
      </c>
      <c r="AE246" s="118">
        <f t="shared" si="63"/>
        <v>1246</v>
      </c>
      <c r="AF246" s="119">
        <f t="shared" si="80"/>
        <v>1.5</v>
      </c>
      <c r="AG246" s="118">
        <f t="shared" si="64"/>
        <v>99</v>
      </c>
      <c r="AH246" s="119">
        <f t="shared" si="65"/>
        <v>0.6</v>
      </c>
      <c r="AI246" s="118">
        <f t="shared" si="66"/>
        <v>17</v>
      </c>
      <c r="AJ246" s="119">
        <f t="shared" si="67"/>
        <v>0.37777777777777721</v>
      </c>
      <c r="AK246" s="118">
        <f t="shared" si="68"/>
        <v>64</v>
      </c>
      <c r="AL246" s="119">
        <f t="shared" si="69"/>
        <v>1</v>
      </c>
      <c r="AM246" s="118">
        <f t="shared" si="70"/>
        <v>16</v>
      </c>
      <c r="AN246" s="119">
        <f t="shared" si="71"/>
        <v>1</v>
      </c>
      <c r="AO246" s="118">
        <f t="shared" si="72"/>
        <v>0</v>
      </c>
      <c r="AP246" s="119">
        <f t="shared" si="73"/>
        <v>1.3877787807814457E-16</v>
      </c>
      <c r="AQ246" s="122">
        <f t="shared" si="74"/>
        <v>0</v>
      </c>
      <c r="AR246" s="131">
        <f t="shared" si="75"/>
        <v>5</v>
      </c>
      <c r="AS246" s="65"/>
      <c r="AT246" s="66">
        <v>57</v>
      </c>
      <c r="AU246" s="77">
        <v>0.19000000000000361</v>
      </c>
    </row>
    <row r="247" spans="1:47" x14ac:dyDescent="0.25">
      <c r="A247" s="65" t="s">
        <v>273</v>
      </c>
      <c r="B247" s="65" t="str">
        <f t="shared" si="60"/>
        <v>DIWA2</v>
      </c>
      <c r="C247" s="117">
        <f t="shared" si="61"/>
        <v>41852</v>
      </c>
      <c r="D247" s="116" t="str">
        <f t="shared" si="62"/>
        <v>CON</v>
      </c>
      <c r="E247" s="65" t="s">
        <v>26</v>
      </c>
      <c r="F247" s="124" t="s">
        <v>56</v>
      </c>
      <c r="G247" s="117">
        <v>41403</v>
      </c>
      <c r="H247" s="65">
        <v>735153</v>
      </c>
      <c r="I247" s="65">
        <v>90582</v>
      </c>
      <c r="J247" s="120">
        <v>0</v>
      </c>
      <c r="K247" s="120">
        <v>0.9</v>
      </c>
      <c r="L247" s="120">
        <v>0</v>
      </c>
      <c r="M247" s="120">
        <v>20.6</v>
      </c>
      <c r="N247" s="121">
        <v>7</v>
      </c>
      <c r="O247" s="120">
        <v>38.299999999999997</v>
      </c>
      <c r="P247" s="120"/>
      <c r="Q247" s="120">
        <v>-1</v>
      </c>
      <c r="R247" s="65" t="s">
        <v>29</v>
      </c>
      <c r="S247" s="120">
        <v>234.3</v>
      </c>
      <c r="T247" s="120">
        <v>52.5</v>
      </c>
      <c r="U247" s="120">
        <v>10.199999999999999</v>
      </c>
      <c r="V247" s="120">
        <v>3.5</v>
      </c>
      <c r="W247" s="120">
        <v>14.3</v>
      </c>
      <c r="X247" s="120">
        <v>42.1</v>
      </c>
      <c r="Y247" s="120">
        <v>1.1000000000000001</v>
      </c>
      <c r="Z247" s="120">
        <v>0</v>
      </c>
      <c r="AA247" s="120">
        <v>0</v>
      </c>
      <c r="AB247" s="120">
        <v>64.900000000000006</v>
      </c>
      <c r="AC247" s="120">
        <v>36.6</v>
      </c>
      <c r="AD247" s="120">
        <v>2.6</v>
      </c>
      <c r="AE247" s="118">
        <f t="shared" si="63"/>
        <v>234</v>
      </c>
      <c r="AF247" s="119">
        <f t="shared" si="80"/>
        <v>0.78000000000000225</v>
      </c>
      <c r="AG247" s="118">
        <f t="shared" si="64"/>
        <v>53</v>
      </c>
      <c r="AH247" s="119">
        <f t="shared" si="65"/>
        <v>0.35333333333333045</v>
      </c>
      <c r="AI247" s="118">
        <f t="shared" si="66"/>
        <v>14</v>
      </c>
      <c r="AJ247" s="119">
        <f t="shared" si="67"/>
        <v>0.31111111111111062</v>
      </c>
      <c r="AK247" s="118">
        <f t="shared" si="68"/>
        <v>42</v>
      </c>
      <c r="AL247" s="119">
        <f t="shared" si="69"/>
        <v>1</v>
      </c>
      <c r="AM247" s="118">
        <f t="shared" si="70"/>
        <v>10</v>
      </c>
      <c r="AN247" s="119">
        <f t="shared" si="71"/>
        <v>0.66666666666666674</v>
      </c>
      <c r="AO247" s="118">
        <f t="shared" si="72"/>
        <v>4</v>
      </c>
      <c r="AP247" s="119">
        <f t="shared" si="73"/>
        <v>0.40000000000000013</v>
      </c>
      <c r="AQ247" s="122">
        <f t="shared" si="74"/>
        <v>0</v>
      </c>
      <c r="AR247" s="131">
        <f t="shared" si="75"/>
        <v>6</v>
      </c>
      <c r="AS247" s="65"/>
      <c r="AT247" s="66">
        <v>56</v>
      </c>
      <c r="AU247" s="77">
        <v>0.18666666666667028</v>
      </c>
    </row>
    <row r="248" spans="1:47" x14ac:dyDescent="0.25">
      <c r="A248" s="65" t="s">
        <v>273</v>
      </c>
      <c r="B248" s="65" t="str">
        <f t="shared" si="60"/>
        <v>DIWA2</v>
      </c>
      <c r="C248" s="117">
        <f t="shared" si="61"/>
        <v>41852</v>
      </c>
      <c r="D248" s="116" t="str">
        <f t="shared" si="62"/>
        <v>CON</v>
      </c>
      <c r="E248" s="65" t="s">
        <v>26</v>
      </c>
      <c r="F248" s="124" t="s">
        <v>56</v>
      </c>
      <c r="G248" s="117">
        <v>41263</v>
      </c>
      <c r="H248" s="65">
        <v>705177</v>
      </c>
      <c r="I248" s="65">
        <v>60606</v>
      </c>
      <c r="J248" s="65">
        <v>0</v>
      </c>
      <c r="K248" s="65">
        <v>0</v>
      </c>
      <c r="L248" s="65">
        <v>0</v>
      </c>
      <c r="M248" s="65">
        <v>22.9</v>
      </c>
      <c r="N248" s="121">
        <v>6.8</v>
      </c>
      <c r="O248" s="65">
        <v>39.799999999999997</v>
      </c>
      <c r="P248" s="65"/>
      <c r="Q248" s="65">
        <v>-1</v>
      </c>
      <c r="R248" s="65" t="s">
        <v>29</v>
      </c>
      <c r="S248" s="65">
        <v>91.6</v>
      </c>
      <c r="T248" s="65">
        <v>1.1000000000000001</v>
      </c>
      <c r="U248" s="65">
        <v>4.2</v>
      </c>
      <c r="V248" s="65">
        <v>2.2999999999999998</v>
      </c>
      <c r="W248" s="65">
        <v>1.8</v>
      </c>
      <c r="X248" s="65">
        <v>23.4</v>
      </c>
      <c r="Y248" s="65">
        <v>1.5</v>
      </c>
      <c r="Z248" s="65">
        <v>0</v>
      </c>
      <c r="AA248" s="65">
        <v>0</v>
      </c>
      <c r="AB248" s="65">
        <v>282.39999999999998</v>
      </c>
      <c r="AC248" s="65">
        <v>43.9</v>
      </c>
      <c r="AD248" s="65">
        <v>1.6</v>
      </c>
      <c r="AE248" s="118">
        <f t="shared" si="63"/>
        <v>92</v>
      </c>
      <c r="AF248" s="119">
        <f t="shared" si="80"/>
        <v>0.30666666666667053</v>
      </c>
      <c r="AG248" s="118">
        <f t="shared" si="64"/>
        <v>1</v>
      </c>
      <c r="AH248" s="119">
        <f t="shared" si="65"/>
        <v>6.6666666666641847E-3</v>
      </c>
      <c r="AI248" s="118">
        <f t="shared" si="66"/>
        <v>2</v>
      </c>
      <c r="AJ248" s="119">
        <f t="shared" si="67"/>
        <v>4.4444444444443953E-2</v>
      </c>
      <c r="AK248" s="118">
        <f t="shared" si="68"/>
        <v>23</v>
      </c>
      <c r="AL248" s="119">
        <f t="shared" si="69"/>
        <v>0.76666666666666672</v>
      </c>
      <c r="AM248" s="118">
        <f t="shared" si="70"/>
        <v>4</v>
      </c>
      <c r="AN248" s="119">
        <f t="shared" si="71"/>
        <v>0.26666666666666683</v>
      </c>
      <c r="AO248" s="118">
        <f t="shared" si="72"/>
        <v>2</v>
      </c>
      <c r="AP248" s="119">
        <f t="shared" si="73"/>
        <v>0.20000000000000015</v>
      </c>
      <c r="AQ248" s="122">
        <f t="shared" si="74"/>
        <v>0</v>
      </c>
      <c r="AR248" s="131">
        <f t="shared" si="75"/>
        <v>7</v>
      </c>
      <c r="AS248" s="65"/>
      <c r="AT248" s="66">
        <v>55</v>
      </c>
      <c r="AU248" s="77">
        <v>0.18333333333333696</v>
      </c>
    </row>
    <row r="249" spans="1:47" x14ac:dyDescent="0.25">
      <c r="A249" s="65" t="s">
        <v>273</v>
      </c>
      <c r="B249" s="65" t="str">
        <f t="shared" si="60"/>
        <v>DIWA2</v>
      </c>
      <c r="C249" s="117">
        <f t="shared" si="61"/>
        <v>41852</v>
      </c>
      <c r="D249" s="116" t="str">
        <f t="shared" si="62"/>
        <v>CON</v>
      </c>
      <c r="E249" s="65" t="s">
        <v>26</v>
      </c>
      <c r="F249" s="124" t="s">
        <v>56</v>
      </c>
      <c r="G249" s="117">
        <v>41090</v>
      </c>
      <c r="H249" s="65">
        <v>667353</v>
      </c>
      <c r="I249" s="65">
        <v>177573</v>
      </c>
      <c r="J249" s="65">
        <v>0</v>
      </c>
      <c r="K249" s="65">
        <v>6.9</v>
      </c>
      <c r="L249" s="65">
        <v>0</v>
      </c>
      <c r="M249" s="65">
        <v>15.1</v>
      </c>
      <c r="N249" s="121">
        <v>7.2</v>
      </c>
      <c r="O249" s="65">
        <v>37.1</v>
      </c>
      <c r="P249" s="65"/>
      <c r="Q249" s="65">
        <v>-1</v>
      </c>
      <c r="R249" s="65" t="s">
        <v>29</v>
      </c>
      <c r="S249" s="65">
        <v>27.3</v>
      </c>
      <c r="T249" s="65">
        <v>20.399999999999999</v>
      </c>
      <c r="U249" s="65">
        <v>2.6</v>
      </c>
      <c r="V249" s="65">
        <v>0.3</v>
      </c>
      <c r="W249" s="65">
        <v>5.9</v>
      </c>
      <c r="X249" s="65">
        <v>12.9</v>
      </c>
      <c r="Y249" s="65">
        <v>0.4</v>
      </c>
      <c r="Z249" s="65">
        <v>0</v>
      </c>
      <c r="AA249" s="65">
        <v>0</v>
      </c>
      <c r="AB249" s="65">
        <v>77.900000000000006</v>
      </c>
      <c r="AC249" s="65">
        <v>33.5</v>
      </c>
      <c r="AD249" s="65">
        <v>0.7</v>
      </c>
      <c r="AE249" s="118">
        <f t="shared" si="63"/>
        <v>27</v>
      </c>
      <c r="AF249" s="119">
        <f t="shared" si="80"/>
        <v>9.0000000000003799E-2</v>
      </c>
      <c r="AG249" s="118">
        <f t="shared" si="64"/>
        <v>20</v>
      </c>
      <c r="AH249" s="119">
        <f t="shared" si="65"/>
        <v>0.13333333333333086</v>
      </c>
      <c r="AI249" s="118">
        <f t="shared" si="66"/>
        <v>6</v>
      </c>
      <c r="AJ249" s="119">
        <f t="shared" si="67"/>
        <v>0.13333333333333286</v>
      </c>
      <c r="AK249" s="118">
        <f t="shared" si="68"/>
        <v>13</v>
      </c>
      <c r="AL249" s="119">
        <f t="shared" si="69"/>
        <v>0.43333333333333346</v>
      </c>
      <c r="AM249" s="118">
        <f t="shared" si="70"/>
        <v>3</v>
      </c>
      <c r="AN249" s="119">
        <f t="shared" si="71"/>
        <v>0.20000000000000018</v>
      </c>
      <c r="AO249" s="118">
        <f t="shared" si="72"/>
        <v>0</v>
      </c>
      <c r="AP249" s="119">
        <f t="shared" si="73"/>
        <v>1.3877787807814457E-16</v>
      </c>
      <c r="AQ249" s="122">
        <f t="shared" si="74"/>
        <v>0</v>
      </c>
      <c r="AR249" s="131">
        <f t="shared" si="75"/>
        <v>8</v>
      </c>
      <c r="AS249" s="65"/>
      <c r="AT249" s="66">
        <v>54</v>
      </c>
      <c r="AU249" s="77">
        <v>0.18000000000000363</v>
      </c>
    </row>
    <row r="250" spans="1:47" x14ac:dyDescent="0.25">
      <c r="A250" s="65" t="s">
        <v>285</v>
      </c>
      <c r="B250" s="65" t="str">
        <f t="shared" si="60"/>
        <v>DIWA2</v>
      </c>
      <c r="C250" s="117">
        <f t="shared" si="61"/>
        <v>40260</v>
      </c>
      <c r="D250" s="65" t="str">
        <f t="shared" si="62"/>
        <v>SIN</v>
      </c>
      <c r="E250" s="65" t="s">
        <v>26</v>
      </c>
      <c r="F250" s="124" t="s">
        <v>57</v>
      </c>
      <c r="G250" s="117">
        <v>42348</v>
      </c>
      <c r="H250" s="65">
        <v>944025</v>
      </c>
      <c r="I250" s="65">
        <v>24771</v>
      </c>
      <c r="J250" s="65">
        <v>0</v>
      </c>
      <c r="K250" s="65">
        <v>8</v>
      </c>
      <c r="L250" s="65"/>
      <c r="M250" s="65">
        <v>8</v>
      </c>
      <c r="N250" s="65">
        <v>6.9</v>
      </c>
      <c r="O250" s="65"/>
      <c r="P250" s="65"/>
      <c r="Q250" s="65">
        <v>0.19</v>
      </c>
      <c r="R250" s="65"/>
      <c r="S250" s="65">
        <v>244</v>
      </c>
      <c r="T250" s="65">
        <v>51</v>
      </c>
      <c r="U250" s="65">
        <v>0</v>
      </c>
      <c r="V250" s="65">
        <v>0</v>
      </c>
      <c r="W250" s="65">
        <v>5</v>
      </c>
      <c r="X250" s="65">
        <v>15</v>
      </c>
      <c r="Y250" s="65">
        <v>0</v>
      </c>
      <c r="Z250" s="65">
        <v>0</v>
      </c>
      <c r="AA250" s="65">
        <v>1</v>
      </c>
      <c r="AB250" s="65">
        <v>83</v>
      </c>
      <c r="AC250" s="65">
        <v>7</v>
      </c>
      <c r="AD250" s="65">
        <v>1</v>
      </c>
      <c r="AE250" s="118">
        <f t="shared" si="63"/>
        <v>244</v>
      </c>
      <c r="AF250" s="119">
        <f t="shared" si="80"/>
        <v>0.81333333333333524</v>
      </c>
      <c r="AG250" s="118">
        <f t="shared" si="64"/>
        <v>51</v>
      </c>
      <c r="AH250" s="119">
        <f t="shared" si="65"/>
        <v>0.33999999999999714</v>
      </c>
      <c r="AI250" s="118">
        <f t="shared" si="66"/>
        <v>5</v>
      </c>
      <c r="AJ250" s="119">
        <f t="shared" si="67"/>
        <v>0.11111111111111063</v>
      </c>
      <c r="AK250" s="118">
        <f t="shared" si="68"/>
        <v>15</v>
      </c>
      <c r="AL250" s="119">
        <f t="shared" si="69"/>
        <v>0.50000000000000011</v>
      </c>
      <c r="AM250" s="118">
        <f t="shared" si="70"/>
        <v>0</v>
      </c>
      <c r="AN250" s="119">
        <f t="shared" si="71"/>
        <v>1.9428902930940239E-16</v>
      </c>
      <c r="AO250" s="118">
        <f t="shared" si="72"/>
        <v>0</v>
      </c>
      <c r="AP250" s="119">
        <f t="shared" si="73"/>
        <v>1.3877787807814457E-16</v>
      </c>
      <c r="AQ250" s="122">
        <f t="shared" si="74"/>
        <v>1</v>
      </c>
      <c r="AR250" s="131">
        <f t="shared" si="75"/>
        <v>1</v>
      </c>
      <c r="AS250" s="65"/>
      <c r="AT250" s="66">
        <v>53</v>
      </c>
      <c r="AU250" s="77">
        <v>0.1766666666666703</v>
      </c>
    </row>
    <row r="251" spans="1:47" x14ac:dyDescent="0.25">
      <c r="A251" s="65" t="s">
        <v>272</v>
      </c>
      <c r="B251" s="65" t="str">
        <f t="shared" si="60"/>
        <v>DIWA2</v>
      </c>
      <c r="C251" s="117">
        <f t="shared" si="61"/>
        <v>40260</v>
      </c>
      <c r="D251" s="65" t="str">
        <f t="shared" si="62"/>
        <v>SIN</v>
      </c>
      <c r="E251" s="65" t="s">
        <v>26</v>
      </c>
      <c r="F251" s="124" t="s">
        <v>57</v>
      </c>
      <c r="G251" s="117">
        <v>42243</v>
      </c>
      <c r="H251" s="65">
        <v>924400</v>
      </c>
      <c r="I251" s="65">
        <v>4750</v>
      </c>
      <c r="J251" s="65">
        <v>0</v>
      </c>
      <c r="K251" s="65">
        <v>5</v>
      </c>
      <c r="L251" s="65"/>
      <c r="M251" s="65">
        <v>5</v>
      </c>
      <c r="N251" s="65">
        <v>7</v>
      </c>
      <c r="O251" s="65"/>
      <c r="P251" s="65"/>
      <c r="Q251" s="65">
        <v>0.18</v>
      </c>
      <c r="R251" s="65"/>
      <c r="S251" s="65">
        <v>84</v>
      </c>
      <c r="T251" s="65">
        <v>21</v>
      </c>
      <c r="U251" s="65">
        <v>2</v>
      </c>
      <c r="V251" s="65">
        <v>0</v>
      </c>
      <c r="W251" s="65">
        <v>4</v>
      </c>
      <c r="X251" s="65">
        <v>8</v>
      </c>
      <c r="Y251" s="65">
        <v>0</v>
      </c>
      <c r="Z251" s="65">
        <v>0</v>
      </c>
      <c r="AA251" s="65">
        <v>1</v>
      </c>
      <c r="AB251" s="65">
        <v>81</v>
      </c>
      <c r="AC251" s="65">
        <v>3</v>
      </c>
      <c r="AD251" s="65">
        <v>1</v>
      </c>
      <c r="AE251" s="118">
        <f t="shared" si="63"/>
        <v>84</v>
      </c>
      <c r="AF251" s="119">
        <f t="shared" si="80"/>
        <v>0.28000000000000369</v>
      </c>
      <c r="AG251" s="118">
        <f t="shared" si="64"/>
        <v>21</v>
      </c>
      <c r="AH251" s="119">
        <f t="shared" si="65"/>
        <v>0.13999999999999752</v>
      </c>
      <c r="AI251" s="118">
        <f t="shared" si="66"/>
        <v>4</v>
      </c>
      <c r="AJ251" s="119">
        <f t="shared" si="67"/>
        <v>8.8888888888888407E-2</v>
      </c>
      <c r="AK251" s="118">
        <f t="shared" si="68"/>
        <v>8</v>
      </c>
      <c r="AL251" s="119">
        <f t="shared" si="69"/>
        <v>0.26666666666666683</v>
      </c>
      <c r="AM251" s="118">
        <f t="shared" si="70"/>
        <v>2</v>
      </c>
      <c r="AN251" s="119">
        <f t="shared" si="71"/>
        <v>0.13333333333333353</v>
      </c>
      <c r="AO251" s="118">
        <f t="shared" si="72"/>
        <v>0</v>
      </c>
      <c r="AP251" s="119">
        <f t="shared" si="73"/>
        <v>1.3877787807814457E-16</v>
      </c>
      <c r="AQ251" s="122">
        <f t="shared" si="74"/>
        <v>0</v>
      </c>
      <c r="AR251" s="131">
        <f t="shared" si="75"/>
        <v>2</v>
      </c>
      <c r="AS251" s="65"/>
      <c r="AT251" s="66">
        <v>52</v>
      </c>
      <c r="AU251" s="77">
        <v>0.17333333333333698</v>
      </c>
    </row>
    <row r="252" spans="1:47" x14ac:dyDescent="0.25">
      <c r="A252" s="65" t="s">
        <v>272</v>
      </c>
      <c r="B252" s="65" t="str">
        <f t="shared" si="60"/>
        <v>DIWA2</v>
      </c>
      <c r="C252" s="117">
        <f t="shared" si="61"/>
        <v>40260</v>
      </c>
      <c r="D252" s="116" t="str">
        <f t="shared" si="62"/>
        <v>SIN</v>
      </c>
      <c r="E252" s="65" t="s">
        <v>26</v>
      </c>
      <c r="F252" s="124" t="s">
        <v>57</v>
      </c>
      <c r="G252" s="117">
        <v>42056</v>
      </c>
      <c r="H252" s="65">
        <v>863560</v>
      </c>
      <c r="I252" s="65">
        <v>41083</v>
      </c>
      <c r="J252" s="65">
        <v>0</v>
      </c>
      <c r="K252" s="65">
        <v>4</v>
      </c>
      <c r="L252" s="65"/>
      <c r="M252" s="65">
        <v>2</v>
      </c>
      <c r="N252" s="65">
        <v>6.2809999999999997</v>
      </c>
      <c r="O252" s="65">
        <v>29.85</v>
      </c>
      <c r="P252" s="65">
        <v>1.27</v>
      </c>
      <c r="Q252" s="65">
        <v>0.45</v>
      </c>
      <c r="R252" s="65"/>
      <c r="S252" s="65">
        <v>33</v>
      </c>
      <c r="T252" s="65">
        <v>54</v>
      </c>
      <c r="U252" s="65">
        <v>1</v>
      </c>
      <c r="V252" s="65">
        <v>0</v>
      </c>
      <c r="W252" s="65">
        <v>6</v>
      </c>
      <c r="X252" s="65">
        <v>4</v>
      </c>
      <c r="Y252" s="65">
        <v>0</v>
      </c>
      <c r="Z252" s="65"/>
      <c r="AA252" s="65">
        <v>0</v>
      </c>
      <c r="AB252" s="65">
        <v>52</v>
      </c>
      <c r="AC252" s="65">
        <v>14</v>
      </c>
      <c r="AD252" s="65">
        <v>1</v>
      </c>
      <c r="AE252" s="118">
        <f t="shared" si="63"/>
        <v>33</v>
      </c>
      <c r="AF252" s="119">
        <f t="shared" si="80"/>
        <v>0.11000000000000376</v>
      </c>
      <c r="AG252" s="118">
        <f t="shared" si="64"/>
        <v>54</v>
      </c>
      <c r="AH252" s="119">
        <f t="shared" si="65"/>
        <v>0.3599999999999971</v>
      </c>
      <c r="AI252" s="118">
        <f t="shared" si="66"/>
        <v>6</v>
      </c>
      <c r="AJ252" s="119">
        <f t="shared" si="67"/>
        <v>0.13333333333333286</v>
      </c>
      <c r="AK252" s="118">
        <f t="shared" si="68"/>
        <v>4</v>
      </c>
      <c r="AL252" s="119">
        <f t="shared" si="69"/>
        <v>0.13333333333333353</v>
      </c>
      <c r="AM252" s="118">
        <f t="shared" si="70"/>
        <v>1</v>
      </c>
      <c r="AN252" s="119">
        <f t="shared" si="71"/>
        <v>6.666666666666686E-2</v>
      </c>
      <c r="AO252" s="118">
        <f t="shared" si="72"/>
        <v>0</v>
      </c>
      <c r="AP252" s="119">
        <f t="shared" si="73"/>
        <v>1.3877787807814457E-16</v>
      </c>
      <c r="AQ252" s="122">
        <f t="shared" si="74"/>
        <v>0</v>
      </c>
      <c r="AR252" s="131">
        <f t="shared" si="75"/>
        <v>3</v>
      </c>
      <c r="AS252" s="65"/>
      <c r="AT252" s="66">
        <v>51</v>
      </c>
      <c r="AU252" s="77">
        <v>0.17000000000000365</v>
      </c>
    </row>
    <row r="253" spans="1:47" x14ac:dyDescent="0.25">
      <c r="A253" s="65" t="s">
        <v>272</v>
      </c>
      <c r="B253" s="65" t="str">
        <f t="shared" si="60"/>
        <v>DIWA2</v>
      </c>
      <c r="C253" s="117">
        <f t="shared" si="61"/>
        <v>40260</v>
      </c>
      <c r="D253" s="116" t="str">
        <f t="shared" si="62"/>
        <v>SIN</v>
      </c>
      <c r="E253" s="65" t="s">
        <v>26</v>
      </c>
      <c r="F253" s="124" t="s">
        <v>57</v>
      </c>
      <c r="G253" s="117">
        <v>42054</v>
      </c>
      <c r="H253" s="65">
        <v>858598</v>
      </c>
      <c r="I253" s="65">
        <v>48634</v>
      </c>
      <c r="J253" s="65">
        <v>0</v>
      </c>
      <c r="K253" s="65">
        <v>4</v>
      </c>
      <c r="L253" s="65"/>
      <c r="M253" s="65">
        <v>3</v>
      </c>
      <c r="N253" s="65">
        <v>6.173</v>
      </c>
      <c r="O253" s="65">
        <v>28.1</v>
      </c>
      <c r="P253" s="65">
        <v>1.22</v>
      </c>
      <c r="Q253" s="65">
        <v>0.31</v>
      </c>
      <c r="R253" s="65"/>
      <c r="S253" s="65">
        <v>73</v>
      </c>
      <c r="T253" s="65">
        <v>32</v>
      </c>
      <c r="U253" s="65">
        <v>2</v>
      </c>
      <c r="V253" s="65">
        <v>0</v>
      </c>
      <c r="W253" s="65">
        <v>21</v>
      </c>
      <c r="X253" s="65">
        <v>8</v>
      </c>
      <c r="Y253" s="65">
        <v>0</v>
      </c>
      <c r="Z253" s="65"/>
      <c r="AA253" s="65">
        <v>0</v>
      </c>
      <c r="AB253" s="65">
        <v>36</v>
      </c>
      <c r="AC253" s="65">
        <v>1</v>
      </c>
      <c r="AD253" s="65">
        <v>0</v>
      </c>
      <c r="AE253" s="118">
        <f t="shared" si="63"/>
        <v>73</v>
      </c>
      <c r="AF253" s="119">
        <f t="shared" si="80"/>
        <v>0.24333333333333684</v>
      </c>
      <c r="AG253" s="118">
        <f t="shared" si="64"/>
        <v>32</v>
      </c>
      <c r="AH253" s="119">
        <f t="shared" si="65"/>
        <v>0.21333333333333071</v>
      </c>
      <c r="AI253" s="118">
        <f t="shared" si="66"/>
        <v>21</v>
      </c>
      <c r="AJ253" s="119">
        <f t="shared" si="67"/>
        <v>0.46666666666666601</v>
      </c>
      <c r="AK253" s="118">
        <f t="shared" si="68"/>
        <v>8</v>
      </c>
      <c r="AL253" s="119">
        <f t="shared" si="69"/>
        <v>0.26666666666666683</v>
      </c>
      <c r="AM253" s="118">
        <f t="shared" si="70"/>
        <v>2</v>
      </c>
      <c r="AN253" s="119">
        <f t="shared" si="71"/>
        <v>0.13333333333333353</v>
      </c>
      <c r="AO253" s="118">
        <f t="shared" si="72"/>
        <v>0</v>
      </c>
      <c r="AP253" s="119">
        <f t="shared" si="73"/>
        <v>1.3877787807814457E-16</v>
      </c>
      <c r="AQ253" s="122">
        <f t="shared" si="74"/>
        <v>0</v>
      </c>
      <c r="AR253" s="131">
        <f t="shared" si="75"/>
        <v>4</v>
      </c>
      <c r="AS253" s="65"/>
      <c r="AT253" s="66">
        <v>50</v>
      </c>
      <c r="AU253" s="77">
        <v>0.16666666666667032</v>
      </c>
    </row>
    <row r="254" spans="1:47" x14ac:dyDescent="0.25">
      <c r="A254" s="65" t="s">
        <v>272</v>
      </c>
      <c r="B254" s="65" t="str">
        <f t="shared" si="60"/>
        <v>DIWA2</v>
      </c>
      <c r="C254" s="117">
        <f t="shared" si="61"/>
        <v>40260</v>
      </c>
      <c r="D254" s="116" t="str">
        <f t="shared" si="62"/>
        <v>SIN</v>
      </c>
      <c r="E254" s="65" t="s">
        <v>26</v>
      </c>
      <c r="F254" s="124" t="s">
        <v>57</v>
      </c>
      <c r="G254" s="117">
        <v>41991</v>
      </c>
      <c r="H254" s="65">
        <v>849723</v>
      </c>
      <c r="I254" s="65">
        <v>39759</v>
      </c>
      <c r="J254" s="65">
        <v>0</v>
      </c>
      <c r="K254" s="65">
        <v>3</v>
      </c>
      <c r="L254" s="65"/>
      <c r="M254" s="65">
        <v>1</v>
      </c>
      <c r="N254" s="121">
        <v>6.3</v>
      </c>
      <c r="O254" s="65"/>
      <c r="P254" s="65"/>
      <c r="Q254" s="65">
        <v>0.28999999999999998</v>
      </c>
      <c r="R254" s="65"/>
      <c r="S254" s="65">
        <v>77</v>
      </c>
      <c r="T254" s="65">
        <v>29</v>
      </c>
      <c r="U254" s="65">
        <v>3</v>
      </c>
      <c r="V254" s="65">
        <v>0</v>
      </c>
      <c r="W254" s="65">
        <v>16</v>
      </c>
      <c r="X254" s="65">
        <v>9</v>
      </c>
      <c r="Y254" s="65">
        <v>1</v>
      </c>
      <c r="Z254" s="65">
        <v>0</v>
      </c>
      <c r="AA254" s="65">
        <v>0</v>
      </c>
      <c r="AB254" s="65">
        <v>28</v>
      </c>
      <c r="AC254" s="65">
        <v>2</v>
      </c>
      <c r="AD254" s="65">
        <v>0</v>
      </c>
      <c r="AE254" s="118">
        <f t="shared" si="63"/>
        <v>77</v>
      </c>
      <c r="AF254" s="119">
        <f t="shared" si="80"/>
        <v>0.25666666666667021</v>
      </c>
      <c r="AG254" s="118">
        <f t="shared" si="64"/>
        <v>29</v>
      </c>
      <c r="AH254" s="119">
        <f t="shared" si="65"/>
        <v>0.19333333333333075</v>
      </c>
      <c r="AI254" s="118">
        <f t="shared" si="66"/>
        <v>16</v>
      </c>
      <c r="AJ254" s="119">
        <f t="shared" si="67"/>
        <v>0.35555555555555501</v>
      </c>
      <c r="AK254" s="118">
        <f t="shared" si="68"/>
        <v>9</v>
      </c>
      <c r="AL254" s="119">
        <f t="shared" si="69"/>
        <v>0.30000000000000016</v>
      </c>
      <c r="AM254" s="118">
        <f t="shared" si="70"/>
        <v>3</v>
      </c>
      <c r="AN254" s="119">
        <f t="shared" si="71"/>
        <v>0.20000000000000018</v>
      </c>
      <c r="AO254" s="118">
        <f t="shared" si="72"/>
        <v>0</v>
      </c>
      <c r="AP254" s="119">
        <f t="shared" si="73"/>
        <v>1.3877787807814457E-16</v>
      </c>
      <c r="AQ254" s="122">
        <f t="shared" si="74"/>
        <v>0</v>
      </c>
      <c r="AR254" s="131">
        <f t="shared" si="75"/>
        <v>5</v>
      </c>
      <c r="AS254" s="65"/>
      <c r="AT254" s="66">
        <v>49</v>
      </c>
      <c r="AU254" s="77">
        <v>0.16333333333333699</v>
      </c>
    </row>
    <row r="255" spans="1:47" x14ac:dyDescent="0.25">
      <c r="A255" s="65" t="s">
        <v>272</v>
      </c>
      <c r="B255" s="65" t="str">
        <f t="shared" si="60"/>
        <v>DIWA2</v>
      </c>
      <c r="C255" s="117">
        <f t="shared" si="61"/>
        <v>40260</v>
      </c>
      <c r="D255" s="116" t="str">
        <f t="shared" si="62"/>
        <v>SIN</v>
      </c>
      <c r="E255" s="65" t="s">
        <v>26</v>
      </c>
      <c r="F255" s="124" t="s">
        <v>57</v>
      </c>
      <c r="G255" s="117">
        <v>41991</v>
      </c>
      <c r="H255" s="65">
        <v>856566</v>
      </c>
      <c r="I255" s="65">
        <v>34089</v>
      </c>
      <c r="J255" s="65">
        <v>0</v>
      </c>
      <c r="K255" s="65">
        <v>3</v>
      </c>
      <c r="L255" s="65"/>
      <c r="M255" s="65">
        <v>1</v>
      </c>
      <c r="N255" s="121">
        <v>6.3</v>
      </c>
      <c r="O255" s="65"/>
      <c r="P255" s="65"/>
      <c r="Q255" s="65">
        <v>0.43</v>
      </c>
      <c r="R255" s="65"/>
      <c r="S255" s="65">
        <v>26</v>
      </c>
      <c r="T255" s="65">
        <v>51</v>
      </c>
      <c r="U255" s="65">
        <v>2</v>
      </c>
      <c r="V255" s="65">
        <v>0</v>
      </c>
      <c r="W255" s="65">
        <v>5</v>
      </c>
      <c r="X255" s="65">
        <v>3</v>
      </c>
      <c r="Y255" s="65">
        <v>1</v>
      </c>
      <c r="Z255" s="65">
        <v>0</v>
      </c>
      <c r="AA255" s="65">
        <v>0</v>
      </c>
      <c r="AB255" s="65">
        <v>28</v>
      </c>
      <c r="AC255" s="65">
        <v>4</v>
      </c>
      <c r="AD255" s="65">
        <v>1</v>
      </c>
      <c r="AE255" s="118">
        <f t="shared" si="63"/>
        <v>26</v>
      </c>
      <c r="AF255" s="119">
        <f t="shared" si="80"/>
        <v>8.6666666666670472E-2</v>
      </c>
      <c r="AG255" s="118">
        <f t="shared" si="64"/>
        <v>51</v>
      </c>
      <c r="AH255" s="119">
        <f t="shared" si="65"/>
        <v>0.33999999999999714</v>
      </c>
      <c r="AI255" s="118">
        <f t="shared" si="66"/>
        <v>5</v>
      </c>
      <c r="AJ255" s="119">
        <f t="shared" si="67"/>
        <v>0.11111111111111063</v>
      </c>
      <c r="AK255" s="118">
        <f t="shared" si="68"/>
        <v>3</v>
      </c>
      <c r="AL255" s="119">
        <f t="shared" si="69"/>
        <v>0.1000000000000002</v>
      </c>
      <c r="AM255" s="118">
        <f t="shared" si="70"/>
        <v>2</v>
      </c>
      <c r="AN255" s="119">
        <f t="shared" si="71"/>
        <v>0.13333333333333353</v>
      </c>
      <c r="AO255" s="118">
        <f t="shared" si="72"/>
        <v>0</v>
      </c>
      <c r="AP255" s="119">
        <f t="shared" si="73"/>
        <v>1.3877787807814457E-16</v>
      </c>
      <c r="AQ255" s="122">
        <f t="shared" si="74"/>
        <v>0</v>
      </c>
      <c r="AR255" s="131">
        <f t="shared" si="75"/>
        <v>6</v>
      </c>
      <c r="AS255" s="65"/>
      <c r="AT255" s="66">
        <v>48</v>
      </c>
      <c r="AU255" s="77">
        <v>0.16000000000000367</v>
      </c>
    </row>
    <row r="256" spans="1:47" x14ac:dyDescent="0.25">
      <c r="A256" s="65" t="s">
        <v>272</v>
      </c>
      <c r="B256" s="65" t="str">
        <f t="shared" si="60"/>
        <v>DIWA2</v>
      </c>
      <c r="C256" s="117">
        <f t="shared" si="61"/>
        <v>40260</v>
      </c>
      <c r="D256" s="116" t="str">
        <f t="shared" si="62"/>
        <v>SIN</v>
      </c>
      <c r="E256" s="65" t="s">
        <v>26</v>
      </c>
      <c r="F256" s="124" t="s">
        <v>57</v>
      </c>
      <c r="G256" s="117">
        <v>41711</v>
      </c>
      <c r="H256" s="65">
        <v>796957</v>
      </c>
      <c r="I256" s="65">
        <v>33090</v>
      </c>
      <c r="J256" s="65">
        <v>0</v>
      </c>
      <c r="K256" s="65">
        <v>3</v>
      </c>
      <c r="L256" s="65"/>
      <c r="M256" s="65">
        <v>1</v>
      </c>
      <c r="N256" s="121">
        <v>7.2</v>
      </c>
      <c r="O256" s="65">
        <v>37.200000000000003</v>
      </c>
      <c r="P256" s="65">
        <v>0.9</v>
      </c>
      <c r="Q256" s="65">
        <v>0.1</v>
      </c>
      <c r="R256" s="65" t="s">
        <v>244</v>
      </c>
      <c r="S256" s="65">
        <v>35</v>
      </c>
      <c r="T256" s="65">
        <v>51</v>
      </c>
      <c r="U256" s="65">
        <v>2</v>
      </c>
      <c r="V256" s="65">
        <v>0</v>
      </c>
      <c r="W256" s="65">
        <v>12</v>
      </c>
      <c r="X256" s="65">
        <v>3</v>
      </c>
      <c r="Y256" s="65">
        <v>0</v>
      </c>
      <c r="Z256" s="65">
        <v>0</v>
      </c>
      <c r="AA256" s="65">
        <v>0</v>
      </c>
      <c r="AB256" s="65">
        <v>27</v>
      </c>
      <c r="AC256" s="65">
        <v>4</v>
      </c>
      <c r="AD256" s="65">
        <v>0</v>
      </c>
      <c r="AE256" s="118">
        <f t="shared" si="63"/>
        <v>35</v>
      </c>
      <c r="AF256" s="119">
        <f t="shared" si="80"/>
        <v>0.11666666666667042</v>
      </c>
      <c r="AG256" s="118">
        <f t="shared" si="64"/>
        <v>51</v>
      </c>
      <c r="AH256" s="119">
        <f t="shared" si="65"/>
        <v>0.33999999999999714</v>
      </c>
      <c r="AI256" s="118">
        <f t="shared" si="66"/>
        <v>12</v>
      </c>
      <c r="AJ256" s="119">
        <f t="shared" si="67"/>
        <v>0.26666666666666622</v>
      </c>
      <c r="AK256" s="118">
        <f t="shared" si="68"/>
        <v>3</v>
      </c>
      <c r="AL256" s="119">
        <f t="shared" si="69"/>
        <v>0.1000000000000002</v>
      </c>
      <c r="AM256" s="118">
        <f t="shared" si="70"/>
        <v>2</v>
      </c>
      <c r="AN256" s="119">
        <f t="shared" si="71"/>
        <v>0.13333333333333353</v>
      </c>
      <c r="AO256" s="118">
        <f t="shared" si="72"/>
        <v>0</v>
      </c>
      <c r="AP256" s="119">
        <f t="shared" si="73"/>
        <v>1.3877787807814457E-16</v>
      </c>
      <c r="AQ256" s="122">
        <f t="shared" si="74"/>
        <v>0</v>
      </c>
      <c r="AR256" s="131">
        <f t="shared" si="75"/>
        <v>7</v>
      </c>
      <c r="AS256" s="65"/>
      <c r="AT256" s="66">
        <v>47</v>
      </c>
      <c r="AU256" s="77">
        <v>0.15666666666667034</v>
      </c>
    </row>
    <row r="257" spans="1:47" x14ac:dyDescent="0.25">
      <c r="A257" s="65" t="s">
        <v>272</v>
      </c>
      <c r="B257" s="65" t="str">
        <f t="shared" si="60"/>
        <v>DIWA2</v>
      </c>
      <c r="C257" s="117">
        <f t="shared" si="61"/>
        <v>40260</v>
      </c>
      <c r="D257" s="116" t="str">
        <f t="shared" si="62"/>
        <v>SIN</v>
      </c>
      <c r="E257" s="65" t="s">
        <v>289</v>
      </c>
      <c r="F257" s="124" t="s">
        <v>57</v>
      </c>
      <c r="G257" s="117">
        <v>41670</v>
      </c>
      <c r="H257" s="65">
        <v>790296</v>
      </c>
      <c r="I257" s="65">
        <v>116304</v>
      </c>
      <c r="J257" s="65">
        <v>0</v>
      </c>
      <c r="K257" s="65">
        <v>7</v>
      </c>
      <c r="L257" s="65"/>
      <c r="M257" s="65">
        <v>5</v>
      </c>
      <c r="N257" s="121">
        <v>7.2</v>
      </c>
      <c r="O257" s="65">
        <v>37.5</v>
      </c>
      <c r="P257" s="65">
        <v>1</v>
      </c>
      <c r="Q257" s="65">
        <v>0.1</v>
      </c>
      <c r="R257" s="65" t="s">
        <v>244</v>
      </c>
      <c r="S257" s="65">
        <v>105</v>
      </c>
      <c r="T257" s="65">
        <v>79</v>
      </c>
      <c r="U257" s="65">
        <v>4</v>
      </c>
      <c r="V257" s="65">
        <v>0</v>
      </c>
      <c r="W257" s="65">
        <v>27</v>
      </c>
      <c r="X257" s="65">
        <v>10</v>
      </c>
      <c r="Y257" s="65">
        <v>0</v>
      </c>
      <c r="Z257" s="65">
        <v>0</v>
      </c>
      <c r="AA257" s="65">
        <v>0</v>
      </c>
      <c r="AB257" s="65">
        <v>34</v>
      </c>
      <c r="AC257" s="65">
        <v>8</v>
      </c>
      <c r="AD257" s="65">
        <v>1</v>
      </c>
      <c r="AE257" s="118">
        <f t="shared" si="63"/>
        <v>105</v>
      </c>
      <c r="AF257" s="119">
        <f t="shared" si="80"/>
        <v>0.35000000000000414</v>
      </c>
      <c r="AG257" s="118">
        <f t="shared" si="64"/>
        <v>79</v>
      </c>
      <c r="AH257" s="119">
        <f t="shared" si="65"/>
        <v>0.52666666666666362</v>
      </c>
      <c r="AI257" s="118">
        <f t="shared" si="66"/>
        <v>27</v>
      </c>
      <c r="AJ257" s="119">
        <f t="shared" si="67"/>
        <v>0.59999999999999942</v>
      </c>
      <c r="AK257" s="118">
        <f t="shared" si="68"/>
        <v>10</v>
      </c>
      <c r="AL257" s="119">
        <f t="shared" si="69"/>
        <v>0.33339999999999997</v>
      </c>
      <c r="AM257" s="118">
        <f t="shared" si="70"/>
        <v>4</v>
      </c>
      <c r="AN257" s="119">
        <f t="shared" si="71"/>
        <v>0.26666666666666683</v>
      </c>
      <c r="AO257" s="118">
        <f t="shared" si="72"/>
        <v>0</v>
      </c>
      <c r="AP257" s="119">
        <f t="shared" si="73"/>
        <v>1.3877787807814457E-16</v>
      </c>
      <c r="AQ257" s="122">
        <f t="shared" si="74"/>
        <v>0</v>
      </c>
      <c r="AR257" s="131">
        <f t="shared" si="75"/>
        <v>8</v>
      </c>
      <c r="AS257" s="65"/>
      <c r="AT257" s="66">
        <v>46</v>
      </c>
      <c r="AU257" s="77">
        <v>0.15333333333333701</v>
      </c>
    </row>
    <row r="258" spans="1:47" x14ac:dyDescent="0.25">
      <c r="A258" s="65" t="s">
        <v>273</v>
      </c>
      <c r="B258" s="65" t="str">
        <f t="shared" ref="B258:B321" si="81">IF(F258&lt;="K030","DIWA2",IF(F258&lt;="K152","DIWA3",IF(F258&lt;="K171","DIWA5","")))</f>
        <v>DIWA2</v>
      </c>
      <c r="C258" s="117">
        <f t="shared" ref="C258:C321" si="82">VLOOKUP(F258,$BG$3:$BJ$230,4,0)</f>
        <v>40260</v>
      </c>
      <c r="D258" s="116" t="str">
        <f t="shared" ref="D258:D321" si="83">IF(C258&gt;G258,"CON","SIN")</f>
        <v>SIN</v>
      </c>
      <c r="E258" s="65" t="s">
        <v>26</v>
      </c>
      <c r="F258" s="124" t="s">
        <v>57</v>
      </c>
      <c r="G258" s="117">
        <v>41491</v>
      </c>
      <c r="H258" s="65">
        <v>752548</v>
      </c>
      <c r="I258" s="65">
        <v>67564</v>
      </c>
      <c r="J258" s="120">
        <v>0</v>
      </c>
      <c r="K258" s="120">
        <v>6</v>
      </c>
      <c r="L258" s="120">
        <v>-1</v>
      </c>
      <c r="M258" s="120">
        <v>2</v>
      </c>
      <c r="N258" s="121">
        <v>7.2</v>
      </c>
      <c r="O258" s="120">
        <v>37.200000000000003</v>
      </c>
      <c r="P258" s="120">
        <v>0.2</v>
      </c>
      <c r="Q258" s="120">
        <v>0.1</v>
      </c>
      <c r="R258" s="65" t="s">
        <v>244</v>
      </c>
      <c r="S258" s="120">
        <v>27</v>
      </c>
      <c r="T258" s="120">
        <v>60</v>
      </c>
      <c r="U258" s="120">
        <v>1</v>
      </c>
      <c r="V258" s="120">
        <v>0</v>
      </c>
      <c r="W258" s="120">
        <v>18</v>
      </c>
      <c r="X258" s="120">
        <v>3</v>
      </c>
      <c r="Y258" s="120">
        <v>0</v>
      </c>
      <c r="Z258" s="120">
        <v>0</v>
      </c>
      <c r="AA258" s="120">
        <v>-1</v>
      </c>
      <c r="AB258" s="120">
        <v>39</v>
      </c>
      <c r="AC258" s="120">
        <v>13</v>
      </c>
      <c r="AD258" s="120">
        <v>1</v>
      </c>
      <c r="AE258" s="118">
        <f t="shared" ref="AE258:AE321" si="84">+ROUND(S258,0)</f>
        <v>27</v>
      </c>
      <c r="AF258" s="119">
        <f t="shared" si="80"/>
        <v>9.0000000000003799E-2</v>
      </c>
      <c r="AG258" s="118">
        <f t="shared" ref="AG258:AG321" si="85">+ROUND(T258,0)</f>
        <v>60</v>
      </c>
      <c r="AH258" s="119">
        <f t="shared" ref="AH258:AH321" si="86">IF(AG258&gt;=150,1,VLOOKUP(AG258,$AV$3:$AW$228,2,0))</f>
        <v>0.39999999999999702</v>
      </c>
      <c r="AI258" s="118">
        <f t="shared" ref="AI258:AI321" si="87">+ROUND(W258,0)</f>
        <v>18</v>
      </c>
      <c r="AJ258" s="119">
        <f t="shared" ref="AJ258:AJ321" si="88">IF(AI258&gt;=45,1,VLOOKUP(AI258,$AX$3:$AY$226,2,0))</f>
        <v>0.39999999999999941</v>
      </c>
      <c r="AK258" s="118">
        <f t="shared" ref="AK258:AK321" si="89">+ROUND(X258,0)</f>
        <v>3</v>
      </c>
      <c r="AL258" s="119">
        <f t="shared" ref="AL258:AL321" si="90">IF(AK258&gt;=30,1,VLOOKUP(AK258,$AZ$3:$BA$226,2,0))</f>
        <v>0.1000000000000002</v>
      </c>
      <c r="AM258" s="118">
        <f t="shared" ref="AM258:AM321" si="91">+ROUND(U258,0)</f>
        <v>1</v>
      </c>
      <c r="AN258" s="119">
        <f t="shared" ref="AN258:AN321" si="92">IF(AM258&gt;=15,1,VLOOKUP(AM258,$BB$3:$BC$226,2,0))</f>
        <v>6.666666666666686E-2</v>
      </c>
      <c r="AO258" s="118">
        <f t="shared" ref="AO258:AO321" si="93">ROUND(V258,0)</f>
        <v>0</v>
      </c>
      <c r="AP258" s="119">
        <f t="shared" ref="AP258:AP321" si="94">IF(AO258&gt;=10,1,VLOOKUP(AO258,$BD$3:$BE$226,2,0))</f>
        <v>1.3877787807814457E-16</v>
      </c>
      <c r="AQ258" s="122">
        <f t="shared" ref="AQ258:AQ321" si="95">IF(F258=F257,0,1)</f>
        <v>0</v>
      </c>
      <c r="AR258" s="131">
        <f t="shared" si="75"/>
        <v>9</v>
      </c>
      <c r="AS258" s="65"/>
      <c r="AT258" s="66">
        <v>45</v>
      </c>
      <c r="AU258" s="77">
        <v>0.15000000000000369</v>
      </c>
    </row>
    <row r="259" spans="1:47" x14ac:dyDescent="0.25">
      <c r="A259" s="65" t="s">
        <v>273</v>
      </c>
      <c r="B259" s="65" t="str">
        <f t="shared" si="81"/>
        <v>DIWA2</v>
      </c>
      <c r="C259" s="117">
        <f t="shared" si="82"/>
        <v>40260</v>
      </c>
      <c r="D259" s="116" t="str">
        <f t="shared" si="83"/>
        <v>SIN</v>
      </c>
      <c r="E259" s="65" t="s">
        <v>26</v>
      </c>
      <c r="F259" s="124" t="s">
        <v>57</v>
      </c>
      <c r="G259" s="117">
        <v>41320</v>
      </c>
      <c r="H259" s="65">
        <v>717332</v>
      </c>
      <c r="I259" s="65">
        <v>32348</v>
      </c>
      <c r="J259" s="120">
        <v>0</v>
      </c>
      <c r="K259" s="120">
        <v>2.1</v>
      </c>
      <c r="L259" s="120">
        <v>0</v>
      </c>
      <c r="M259" s="120">
        <v>5.5</v>
      </c>
      <c r="N259" s="121">
        <v>6.8</v>
      </c>
      <c r="O259" s="120">
        <v>36.5</v>
      </c>
      <c r="P259" s="120"/>
      <c r="Q259" s="120">
        <v>-1</v>
      </c>
      <c r="R259" s="65" t="s">
        <v>29</v>
      </c>
      <c r="S259" s="120">
        <v>55.6</v>
      </c>
      <c r="T259" s="120">
        <v>55.7</v>
      </c>
      <c r="U259" s="120">
        <v>0.1</v>
      </c>
      <c r="V259" s="120">
        <v>0</v>
      </c>
      <c r="W259" s="120">
        <v>15.2</v>
      </c>
      <c r="X259" s="120">
        <v>9.1999999999999993</v>
      </c>
      <c r="Y259" s="120">
        <v>0.6</v>
      </c>
      <c r="Z259" s="120">
        <v>0</v>
      </c>
      <c r="AA259" s="120">
        <v>0</v>
      </c>
      <c r="AB259" s="120">
        <v>67.599999999999994</v>
      </c>
      <c r="AC259" s="120">
        <v>24.8</v>
      </c>
      <c r="AD259" s="120">
        <v>1</v>
      </c>
      <c r="AE259" s="118">
        <f t="shared" si="84"/>
        <v>56</v>
      </c>
      <c r="AF259" s="119">
        <f t="shared" si="80"/>
        <v>0.18666666666667028</v>
      </c>
      <c r="AG259" s="118">
        <f t="shared" si="85"/>
        <v>56</v>
      </c>
      <c r="AH259" s="119">
        <f t="shared" si="86"/>
        <v>0.37333333333333041</v>
      </c>
      <c r="AI259" s="118">
        <f t="shared" si="87"/>
        <v>15</v>
      </c>
      <c r="AJ259" s="119">
        <f t="shared" si="88"/>
        <v>0.33333333333333282</v>
      </c>
      <c r="AK259" s="118">
        <f t="shared" si="89"/>
        <v>9</v>
      </c>
      <c r="AL259" s="119">
        <f t="shared" si="90"/>
        <v>0.30000000000000016</v>
      </c>
      <c r="AM259" s="118">
        <f t="shared" si="91"/>
        <v>0</v>
      </c>
      <c r="AN259" s="119">
        <f t="shared" si="92"/>
        <v>1.9428902930940239E-16</v>
      </c>
      <c r="AO259" s="118">
        <f t="shared" si="93"/>
        <v>0</v>
      </c>
      <c r="AP259" s="119">
        <f t="shared" si="94"/>
        <v>1.3877787807814457E-16</v>
      </c>
      <c r="AQ259" s="122">
        <f t="shared" si="95"/>
        <v>0</v>
      </c>
      <c r="AR259" s="131">
        <f t="shared" ref="AR259:AR322" si="96">+IF(AQ259=1,AQ259,(AR258+1))</f>
        <v>10</v>
      </c>
      <c r="AS259" s="65"/>
      <c r="AT259" s="66">
        <v>44</v>
      </c>
      <c r="AU259" s="77">
        <v>0.14666666666667036</v>
      </c>
    </row>
    <row r="260" spans="1:47" x14ac:dyDescent="0.25">
      <c r="A260" s="65" t="s">
        <v>272</v>
      </c>
      <c r="B260" s="65" t="str">
        <f t="shared" si="81"/>
        <v>DIWA2</v>
      </c>
      <c r="C260" s="117">
        <f t="shared" si="82"/>
        <v>39774</v>
      </c>
      <c r="D260" s="65" t="str">
        <f t="shared" si="83"/>
        <v>SIN</v>
      </c>
      <c r="E260" s="65" t="s">
        <v>26</v>
      </c>
      <c r="F260" s="124" t="s">
        <v>58</v>
      </c>
      <c r="G260" s="117">
        <v>42322</v>
      </c>
      <c r="H260" s="65">
        <v>899531</v>
      </c>
      <c r="I260" s="65">
        <v>77054</v>
      </c>
      <c r="J260" s="65">
        <v>0</v>
      </c>
      <c r="K260" s="65">
        <v>7</v>
      </c>
      <c r="L260" s="65"/>
      <c r="M260" s="65">
        <v>6</v>
      </c>
      <c r="N260" s="65">
        <v>6</v>
      </c>
      <c r="O260" s="65"/>
      <c r="P260" s="65"/>
      <c r="Q260" s="65">
        <v>0.27</v>
      </c>
      <c r="R260" s="65"/>
      <c r="S260" s="65">
        <v>59</v>
      </c>
      <c r="T260" s="65">
        <v>113</v>
      </c>
      <c r="U260" s="65">
        <v>0</v>
      </c>
      <c r="V260" s="65">
        <v>0</v>
      </c>
      <c r="W260" s="65">
        <v>13</v>
      </c>
      <c r="X260" s="65">
        <v>6</v>
      </c>
      <c r="Y260" s="65">
        <v>1</v>
      </c>
      <c r="Z260" s="65">
        <v>1</v>
      </c>
      <c r="AA260" s="65">
        <v>0</v>
      </c>
      <c r="AB260" s="65">
        <v>41</v>
      </c>
      <c r="AC260" s="65">
        <v>23</v>
      </c>
      <c r="AD260" s="65">
        <v>1</v>
      </c>
      <c r="AE260" s="118">
        <f t="shared" si="84"/>
        <v>59</v>
      </c>
      <c r="AF260" s="119">
        <f t="shared" si="80"/>
        <v>0.19666666666667026</v>
      </c>
      <c r="AG260" s="118">
        <f t="shared" si="85"/>
        <v>113</v>
      </c>
      <c r="AH260" s="119">
        <f t="shared" si="86"/>
        <v>0.75333333333333174</v>
      </c>
      <c r="AI260" s="118">
        <f t="shared" si="87"/>
        <v>13</v>
      </c>
      <c r="AJ260" s="119">
        <f t="shared" si="88"/>
        <v>0.28888888888888842</v>
      </c>
      <c r="AK260" s="118">
        <f t="shared" si="89"/>
        <v>6</v>
      </c>
      <c r="AL260" s="119">
        <f t="shared" si="90"/>
        <v>0.20000000000000018</v>
      </c>
      <c r="AM260" s="118">
        <f t="shared" si="91"/>
        <v>0</v>
      </c>
      <c r="AN260" s="119">
        <f t="shared" si="92"/>
        <v>1.9428902930940239E-16</v>
      </c>
      <c r="AO260" s="118">
        <f t="shared" si="93"/>
        <v>0</v>
      </c>
      <c r="AP260" s="119">
        <f t="shared" si="94"/>
        <v>1.3877787807814457E-16</v>
      </c>
      <c r="AQ260" s="122">
        <f t="shared" si="95"/>
        <v>1</v>
      </c>
      <c r="AR260" s="131">
        <f t="shared" si="96"/>
        <v>1</v>
      </c>
      <c r="AS260" s="65"/>
      <c r="AT260" s="66">
        <v>43</v>
      </c>
      <c r="AU260" s="77">
        <v>0.14333333333333703</v>
      </c>
    </row>
    <row r="261" spans="1:47" x14ac:dyDescent="0.25">
      <c r="A261" s="65" t="s">
        <v>272</v>
      </c>
      <c r="B261" s="65" t="str">
        <f t="shared" si="81"/>
        <v>DIWA2</v>
      </c>
      <c r="C261" s="117">
        <f t="shared" si="82"/>
        <v>39774</v>
      </c>
      <c r="D261" s="65" t="str">
        <f t="shared" si="83"/>
        <v>SIN</v>
      </c>
      <c r="E261" s="65" t="s">
        <v>26</v>
      </c>
      <c r="F261" s="124" t="s">
        <v>58</v>
      </c>
      <c r="G261" s="117">
        <v>42255</v>
      </c>
      <c r="H261" s="65">
        <v>886927</v>
      </c>
      <c r="I261" s="65">
        <v>64450</v>
      </c>
      <c r="J261" s="65">
        <v>0</v>
      </c>
      <c r="K261" s="65">
        <v>7</v>
      </c>
      <c r="L261" s="65"/>
      <c r="M261" s="65">
        <v>7</v>
      </c>
      <c r="N261" s="65">
        <v>6.1</v>
      </c>
      <c r="O261" s="65"/>
      <c r="P261" s="65"/>
      <c r="Q261" s="65">
        <v>0.38</v>
      </c>
      <c r="R261" s="65"/>
      <c r="S261" s="65">
        <v>51</v>
      </c>
      <c r="T261" s="65">
        <v>94</v>
      </c>
      <c r="U261" s="65">
        <v>2</v>
      </c>
      <c r="V261" s="65">
        <v>1</v>
      </c>
      <c r="W261" s="65">
        <v>11</v>
      </c>
      <c r="X261" s="65">
        <v>4</v>
      </c>
      <c r="Y261" s="65">
        <v>1</v>
      </c>
      <c r="Z261" s="65">
        <v>1</v>
      </c>
      <c r="AA261" s="65">
        <v>0</v>
      </c>
      <c r="AB261" s="65">
        <v>42</v>
      </c>
      <c r="AC261" s="65">
        <v>24</v>
      </c>
      <c r="AD261" s="65">
        <v>1</v>
      </c>
      <c r="AE261" s="118">
        <f t="shared" si="84"/>
        <v>51</v>
      </c>
      <c r="AF261" s="119">
        <f t="shared" si="80"/>
        <v>0.17000000000000365</v>
      </c>
      <c r="AG261" s="118">
        <f t="shared" si="85"/>
        <v>94</v>
      </c>
      <c r="AH261" s="119">
        <f t="shared" si="86"/>
        <v>0.62666666666666426</v>
      </c>
      <c r="AI261" s="118">
        <f t="shared" si="87"/>
        <v>11</v>
      </c>
      <c r="AJ261" s="119">
        <f t="shared" si="88"/>
        <v>0.24444444444444399</v>
      </c>
      <c r="AK261" s="118">
        <f t="shared" si="89"/>
        <v>4</v>
      </c>
      <c r="AL261" s="119">
        <f t="shared" si="90"/>
        <v>0.13333333333333353</v>
      </c>
      <c r="AM261" s="118">
        <f t="shared" si="91"/>
        <v>2</v>
      </c>
      <c r="AN261" s="119">
        <f t="shared" si="92"/>
        <v>0.13333333333333353</v>
      </c>
      <c r="AO261" s="118">
        <f t="shared" si="93"/>
        <v>1</v>
      </c>
      <c r="AP261" s="119">
        <f t="shared" si="94"/>
        <v>0.10000000000000014</v>
      </c>
      <c r="AQ261" s="122">
        <f t="shared" si="95"/>
        <v>0</v>
      </c>
      <c r="AR261" s="131">
        <f t="shared" si="96"/>
        <v>2</v>
      </c>
      <c r="AS261" s="65"/>
      <c r="AT261" s="66">
        <v>42</v>
      </c>
      <c r="AU261" s="77">
        <v>0.1400000000000037</v>
      </c>
    </row>
    <row r="262" spans="1:47" x14ac:dyDescent="0.25">
      <c r="A262" s="65" t="s">
        <v>272</v>
      </c>
      <c r="B262" s="65" t="str">
        <f t="shared" si="81"/>
        <v>DIWA2</v>
      </c>
      <c r="C262" s="117">
        <f t="shared" si="82"/>
        <v>39774</v>
      </c>
      <c r="D262" s="116" t="str">
        <f t="shared" si="83"/>
        <v>SIN</v>
      </c>
      <c r="E262" s="65" t="s">
        <v>26</v>
      </c>
      <c r="F262" s="124" t="s">
        <v>58</v>
      </c>
      <c r="G262" s="117">
        <v>42058</v>
      </c>
      <c r="H262" s="65">
        <v>831608</v>
      </c>
      <c r="I262" s="65">
        <v>12483</v>
      </c>
      <c r="J262" s="65">
        <v>0</v>
      </c>
      <c r="K262" s="65">
        <v>4</v>
      </c>
      <c r="L262" s="65"/>
      <c r="M262" s="65">
        <v>2</v>
      </c>
      <c r="N262" s="65">
        <v>6.5090000000000003</v>
      </c>
      <c r="O262" s="65">
        <v>30.5</v>
      </c>
      <c r="P262" s="65">
        <v>1.29</v>
      </c>
      <c r="Q262" s="65">
        <v>0.09</v>
      </c>
      <c r="R262" s="65"/>
      <c r="S262" s="65">
        <v>47</v>
      </c>
      <c r="T262" s="65">
        <v>24</v>
      </c>
      <c r="U262" s="65">
        <v>4</v>
      </c>
      <c r="V262" s="65">
        <v>0</v>
      </c>
      <c r="W262" s="65">
        <v>6</v>
      </c>
      <c r="X262" s="65">
        <v>5</v>
      </c>
      <c r="Y262" s="65">
        <v>0</v>
      </c>
      <c r="Z262" s="65"/>
      <c r="AA262" s="65">
        <v>0</v>
      </c>
      <c r="AB262" s="65">
        <v>40</v>
      </c>
      <c r="AC262" s="65">
        <v>2</v>
      </c>
      <c r="AD262" s="65">
        <v>0</v>
      </c>
      <c r="AE262" s="118">
        <f t="shared" si="84"/>
        <v>47</v>
      </c>
      <c r="AF262" s="119">
        <f t="shared" si="80"/>
        <v>0.15666666666667034</v>
      </c>
      <c r="AG262" s="118">
        <f t="shared" si="85"/>
        <v>24</v>
      </c>
      <c r="AH262" s="119">
        <f t="shared" si="86"/>
        <v>0.15999999999999748</v>
      </c>
      <c r="AI262" s="118">
        <f t="shared" si="87"/>
        <v>6</v>
      </c>
      <c r="AJ262" s="119">
        <f t="shared" si="88"/>
        <v>0.13333333333333286</v>
      </c>
      <c r="AK262" s="118">
        <f t="shared" si="89"/>
        <v>5</v>
      </c>
      <c r="AL262" s="119">
        <f t="shared" si="90"/>
        <v>0.16666666666666685</v>
      </c>
      <c r="AM262" s="118">
        <f t="shared" si="91"/>
        <v>4</v>
      </c>
      <c r="AN262" s="119">
        <f t="shared" si="92"/>
        <v>0.26666666666666683</v>
      </c>
      <c r="AO262" s="118">
        <f t="shared" si="93"/>
        <v>0</v>
      </c>
      <c r="AP262" s="119">
        <f t="shared" si="94"/>
        <v>1.3877787807814457E-16</v>
      </c>
      <c r="AQ262" s="122">
        <f t="shared" si="95"/>
        <v>0</v>
      </c>
      <c r="AR262" s="131">
        <f t="shared" si="96"/>
        <v>3</v>
      </c>
      <c r="AS262" s="65"/>
      <c r="AT262" s="66">
        <v>41</v>
      </c>
      <c r="AU262" s="77">
        <v>0.13666666666667038</v>
      </c>
    </row>
    <row r="263" spans="1:47" x14ac:dyDescent="0.25">
      <c r="A263" s="65" t="s">
        <v>272</v>
      </c>
      <c r="B263" s="65" t="str">
        <f t="shared" si="81"/>
        <v>DIWA2</v>
      </c>
      <c r="C263" s="117">
        <f t="shared" si="82"/>
        <v>39774</v>
      </c>
      <c r="D263" s="116" t="str">
        <f t="shared" si="83"/>
        <v>SIN</v>
      </c>
      <c r="E263" s="65" t="s">
        <v>26</v>
      </c>
      <c r="F263" s="124" t="s">
        <v>58</v>
      </c>
      <c r="G263" s="117">
        <v>41585</v>
      </c>
      <c r="H263" s="65">
        <v>778861</v>
      </c>
      <c r="I263" s="65">
        <v>104879</v>
      </c>
      <c r="J263" s="120">
        <v>0</v>
      </c>
      <c r="K263" s="120">
        <v>6</v>
      </c>
      <c r="L263" s="120">
        <v>0</v>
      </c>
      <c r="M263" s="120">
        <v>4</v>
      </c>
      <c r="N263" s="121">
        <v>7.2</v>
      </c>
      <c r="O263" s="120">
        <v>37</v>
      </c>
      <c r="P263" s="120">
        <v>0.4</v>
      </c>
      <c r="Q263" s="120">
        <v>0.1</v>
      </c>
      <c r="R263" s="65" t="s">
        <v>244</v>
      </c>
      <c r="S263" s="120">
        <v>83</v>
      </c>
      <c r="T263" s="120">
        <v>60</v>
      </c>
      <c r="U263" s="120">
        <v>3</v>
      </c>
      <c r="V263" s="120">
        <v>0</v>
      </c>
      <c r="W263" s="120">
        <v>24</v>
      </c>
      <c r="X263" s="120">
        <v>9</v>
      </c>
      <c r="Y263" s="120">
        <v>0</v>
      </c>
      <c r="Z263" s="120">
        <v>1</v>
      </c>
      <c r="AA263" s="120">
        <v>0</v>
      </c>
      <c r="AB263" s="120">
        <v>28</v>
      </c>
      <c r="AC263" s="120">
        <v>5</v>
      </c>
      <c r="AD263" s="120">
        <v>1</v>
      </c>
      <c r="AE263" s="118">
        <f t="shared" si="84"/>
        <v>83</v>
      </c>
      <c r="AF263" s="119">
        <f t="shared" si="80"/>
        <v>0.27666666666667034</v>
      </c>
      <c r="AG263" s="118">
        <f t="shared" si="85"/>
        <v>60</v>
      </c>
      <c r="AH263" s="119">
        <f t="shared" si="86"/>
        <v>0.39999999999999702</v>
      </c>
      <c r="AI263" s="118">
        <f t="shared" si="87"/>
        <v>24</v>
      </c>
      <c r="AJ263" s="119">
        <f t="shared" si="88"/>
        <v>0.53333333333333266</v>
      </c>
      <c r="AK263" s="118">
        <f t="shared" si="89"/>
        <v>9</v>
      </c>
      <c r="AL263" s="119">
        <f t="shared" si="90"/>
        <v>0.30000000000000016</v>
      </c>
      <c r="AM263" s="118">
        <f t="shared" si="91"/>
        <v>3</v>
      </c>
      <c r="AN263" s="119">
        <f t="shared" si="92"/>
        <v>0.20000000000000018</v>
      </c>
      <c r="AO263" s="118">
        <f t="shared" si="93"/>
        <v>0</v>
      </c>
      <c r="AP263" s="119">
        <f t="shared" si="94"/>
        <v>1.3877787807814457E-16</v>
      </c>
      <c r="AQ263" s="122">
        <f t="shared" si="95"/>
        <v>0</v>
      </c>
      <c r="AR263" s="131">
        <f t="shared" si="96"/>
        <v>4</v>
      </c>
      <c r="AS263" s="65"/>
      <c r="AT263" s="66">
        <v>40</v>
      </c>
      <c r="AU263" s="77">
        <v>0.13333333333333705</v>
      </c>
    </row>
    <row r="264" spans="1:47" x14ac:dyDescent="0.25">
      <c r="A264" s="65" t="s">
        <v>272</v>
      </c>
      <c r="B264" s="65" t="str">
        <f t="shared" si="81"/>
        <v>DIWA2</v>
      </c>
      <c r="C264" s="117">
        <f t="shared" si="82"/>
        <v>39774</v>
      </c>
      <c r="D264" s="116" t="str">
        <f t="shared" si="83"/>
        <v>SIN</v>
      </c>
      <c r="E264" s="65" t="s">
        <v>26</v>
      </c>
      <c r="F264" s="124" t="s">
        <v>58</v>
      </c>
      <c r="G264" s="117">
        <v>41450</v>
      </c>
      <c r="H264" s="65">
        <v>749844</v>
      </c>
      <c r="I264" s="65">
        <v>75862</v>
      </c>
      <c r="J264" s="120">
        <v>0</v>
      </c>
      <c r="K264" s="120">
        <v>4</v>
      </c>
      <c r="L264" s="120">
        <v>-1</v>
      </c>
      <c r="M264" s="120">
        <v>1</v>
      </c>
      <c r="N264" s="121">
        <v>7.2</v>
      </c>
      <c r="O264" s="120">
        <v>38.4</v>
      </c>
      <c r="P264" s="120">
        <v>1.2</v>
      </c>
      <c r="Q264" s="120">
        <v>0.1</v>
      </c>
      <c r="R264" s="65" t="s">
        <v>244</v>
      </c>
      <c r="S264" s="120">
        <v>88</v>
      </c>
      <c r="T264" s="120">
        <v>43</v>
      </c>
      <c r="U264" s="120">
        <v>2</v>
      </c>
      <c r="V264" s="120">
        <v>0</v>
      </c>
      <c r="W264" s="120">
        <v>22</v>
      </c>
      <c r="X264" s="120">
        <v>9</v>
      </c>
      <c r="Y264" s="120">
        <v>0</v>
      </c>
      <c r="Z264" s="120">
        <v>1</v>
      </c>
      <c r="AA264" s="120">
        <v>-1</v>
      </c>
      <c r="AB264" s="120">
        <v>31</v>
      </c>
      <c r="AC264" s="120">
        <v>4</v>
      </c>
      <c r="AD264" s="120">
        <v>0</v>
      </c>
      <c r="AE264" s="118">
        <f t="shared" si="84"/>
        <v>88</v>
      </c>
      <c r="AF264" s="119">
        <f t="shared" si="80"/>
        <v>0.29333333333333711</v>
      </c>
      <c r="AG264" s="118">
        <f t="shared" si="85"/>
        <v>43</v>
      </c>
      <c r="AH264" s="119">
        <f t="shared" si="86"/>
        <v>0.28666666666666391</v>
      </c>
      <c r="AI264" s="118">
        <f t="shared" si="87"/>
        <v>22</v>
      </c>
      <c r="AJ264" s="119">
        <f t="shared" si="88"/>
        <v>0.48888888888888821</v>
      </c>
      <c r="AK264" s="118">
        <f t="shared" si="89"/>
        <v>9</v>
      </c>
      <c r="AL264" s="119">
        <f t="shared" si="90"/>
        <v>0.30000000000000016</v>
      </c>
      <c r="AM264" s="118">
        <f t="shared" si="91"/>
        <v>2</v>
      </c>
      <c r="AN264" s="119">
        <f t="shared" si="92"/>
        <v>0.13333333333333353</v>
      </c>
      <c r="AO264" s="118">
        <f t="shared" si="93"/>
        <v>0</v>
      </c>
      <c r="AP264" s="119">
        <f t="shared" si="94"/>
        <v>1.3877787807814457E-16</v>
      </c>
      <c r="AQ264" s="122">
        <f t="shared" si="95"/>
        <v>0</v>
      </c>
      <c r="AR264" s="131">
        <f t="shared" si="96"/>
        <v>5</v>
      </c>
      <c r="AS264" s="65"/>
      <c r="AT264" s="66">
        <v>39</v>
      </c>
      <c r="AU264" s="77">
        <v>0.13000000000000372</v>
      </c>
    </row>
    <row r="265" spans="1:47" x14ac:dyDescent="0.25">
      <c r="A265" s="65" t="s">
        <v>273</v>
      </c>
      <c r="B265" s="65" t="str">
        <f t="shared" si="81"/>
        <v>DIWA2</v>
      </c>
      <c r="C265" s="117">
        <f t="shared" si="82"/>
        <v>39774</v>
      </c>
      <c r="D265" s="116" t="str">
        <f t="shared" si="83"/>
        <v>SIN</v>
      </c>
      <c r="E265" s="65" t="s">
        <v>26</v>
      </c>
      <c r="F265" s="124" t="s">
        <v>58</v>
      </c>
      <c r="G265" s="117">
        <v>41271</v>
      </c>
      <c r="H265" s="65">
        <v>708967</v>
      </c>
      <c r="I265" s="65">
        <v>34985</v>
      </c>
      <c r="J265" s="65">
        <v>0</v>
      </c>
      <c r="K265" s="65">
        <v>0</v>
      </c>
      <c r="L265" s="65">
        <v>0</v>
      </c>
      <c r="M265" s="65">
        <v>2</v>
      </c>
      <c r="N265" s="121">
        <v>7</v>
      </c>
      <c r="O265" s="65">
        <v>36.4</v>
      </c>
      <c r="P265" s="65"/>
      <c r="Q265" s="65">
        <v>-1</v>
      </c>
      <c r="R265" s="65" t="s">
        <v>29</v>
      </c>
      <c r="S265" s="65">
        <v>47</v>
      </c>
      <c r="T265" s="65">
        <v>1.1000000000000001</v>
      </c>
      <c r="U265" s="65">
        <v>0</v>
      </c>
      <c r="V265" s="65">
        <v>1.1000000000000001</v>
      </c>
      <c r="W265" s="65">
        <v>5.3</v>
      </c>
      <c r="X265" s="65">
        <v>0</v>
      </c>
      <c r="Y265" s="65">
        <v>0.5</v>
      </c>
      <c r="Z265" s="65">
        <v>1.9</v>
      </c>
      <c r="AA265" s="65">
        <v>0</v>
      </c>
      <c r="AB265" s="65">
        <v>77.400000000000006</v>
      </c>
      <c r="AC265" s="65">
        <v>26.9</v>
      </c>
      <c r="AD265" s="65">
        <v>0.3</v>
      </c>
      <c r="AE265" s="118">
        <f t="shared" si="84"/>
        <v>47</v>
      </c>
      <c r="AF265" s="119">
        <f>IF(AE265&gt;=300,1,VLOOKUP(AE265,$AT$3:$AU$304,2,0))</f>
        <v>0.15666666666667034</v>
      </c>
      <c r="AG265" s="118">
        <f t="shared" si="85"/>
        <v>1</v>
      </c>
      <c r="AH265" s="119">
        <f t="shared" si="86"/>
        <v>6.6666666666641847E-3</v>
      </c>
      <c r="AI265" s="118">
        <f t="shared" si="87"/>
        <v>5</v>
      </c>
      <c r="AJ265" s="119">
        <f t="shared" si="88"/>
        <v>0.11111111111111063</v>
      </c>
      <c r="AK265" s="118">
        <f t="shared" si="89"/>
        <v>0</v>
      </c>
      <c r="AL265" s="119">
        <f t="shared" si="90"/>
        <v>2.0816681711721685E-16</v>
      </c>
      <c r="AM265" s="118">
        <f t="shared" si="91"/>
        <v>0</v>
      </c>
      <c r="AN265" s="119">
        <f t="shared" si="92"/>
        <v>1.9428902930940239E-16</v>
      </c>
      <c r="AO265" s="118">
        <f t="shared" si="93"/>
        <v>1</v>
      </c>
      <c r="AP265" s="119">
        <f t="shared" si="94"/>
        <v>0.10000000000000014</v>
      </c>
      <c r="AQ265" s="122">
        <f t="shared" si="95"/>
        <v>0</v>
      </c>
      <c r="AR265" s="131">
        <f t="shared" si="96"/>
        <v>6</v>
      </c>
      <c r="AS265" s="65"/>
      <c r="AT265" s="66">
        <v>38</v>
      </c>
      <c r="AU265" s="77">
        <v>0.1266666666666704</v>
      </c>
    </row>
    <row r="266" spans="1:47" x14ac:dyDescent="0.25">
      <c r="A266" s="65" t="s">
        <v>273</v>
      </c>
      <c r="B266" s="65" t="str">
        <f t="shared" si="81"/>
        <v>DIWA2</v>
      </c>
      <c r="C266" s="117">
        <f t="shared" si="82"/>
        <v>39774</v>
      </c>
      <c r="D266" s="116" t="str">
        <f t="shared" si="83"/>
        <v>SIN</v>
      </c>
      <c r="E266" s="65" t="s">
        <v>26</v>
      </c>
      <c r="F266" s="124" t="s">
        <v>58</v>
      </c>
      <c r="G266" s="117">
        <v>41130</v>
      </c>
      <c r="H266" s="65">
        <v>673982</v>
      </c>
      <c r="I266" s="65">
        <v>183306</v>
      </c>
      <c r="J266" s="65">
        <v>0</v>
      </c>
      <c r="K266" s="65">
        <v>0</v>
      </c>
      <c r="L266" s="65">
        <v>0</v>
      </c>
      <c r="M266" s="65">
        <v>4.7</v>
      </c>
      <c r="N266" s="121">
        <v>7</v>
      </c>
      <c r="O266" s="65">
        <v>36</v>
      </c>
      <c r="P266" s="65"/>
      <c r="Q266" s="65">
        <v>-1</v>
      </c>
      <c r="R266" s="65" t="s">
        <v>29</v>
      </c>
      <c r="S266" s="65">
        <v>68.7</v>
      </c>
      <c r="T266" s="65">
        <v>18.8</v>
      </c>
      <c r="U266" s="65">
        <v>2.2999999999999998</v>
      </c>
      <c r="V266" s="65">
        <v>0</v>
      </c>
      <c r="W266" s="65">
        <v>7.2</v>
      </c>
      <c r="X266" s="65">
        <v>8.3000000000000007</v>
      </c>
      <c r="Y266" s="65">
        <v>0.6</v>
      </c>
      <c r="Z266" s="65">
        <v>1.2</v>
      </c>
      <c r="AA266" s="65">
        <v>0</v>
      </c>
      <c r="AB266" s="65">
        <v>196.7</v>
      </c>
      <c r="AC266" s="65">
        <v>39.299999999999997</v>
      </c>
      <c r="AD266" s="65">
        <v>4.7</v>
      </c>
      <c r="AE266" s="118">
        <f t="shared" si="84"/>
        <v>69</v>
      </c>
      <c r="AF266" s="119">
        <f t="shared" ref="AF266:AF275" si="97">IF(AE266&gt;500,1.5,IF(AE266&gt;300,1.3,VLOOKUP(AE266,$AT$3:$AU$304,2,0)))</f>
        <v>0.23000000000000353</v>
      </c>
      <c r="AG266" s="118">
        <f t="shared" si="85"/>
        <v>19</v>
      </c>
      <c r="AH266" s="119">
        <f t="shared" si="86"/>
        <v>0.12666666666666421</v>
      </c>
      <c r="AI266" s="118">
        <f t="shared" si="87"/>
        <v>7</v>
      </c>
      <c r="AJ266" s="119">
        <f t="shared" si="88"/>
        <v>0.15555555555555509</v>
      </c>
      <c r="AK266" s="118">
        <f t="shared" si="89"/>
        <v>8</v>
      </c>
      <c r="AL266" s="119">
        <f t="shared" si="90"/>
        <v>0.26666666666666683</v>
      </c>
      <c r="AM266" s="118">
        <f t="shared" si="91"/>
        <v>2</v>
      </c>
      <c r="AN266" s="119">
        <f t="shared" si="92"/>
        <v>0.13333333333333353</v>
      </c>
      <c r="AO266" s="118">
        <f t="shared" si="93"/>
        <v>0</v>
      </c>
      <c r="AP266" s="119">
        <f t="shared" si="94"/>
        <v>1.3877787807814457E-16</v>
      </c>
      <c r="AQ266" s="122">
        <f t="shared" si="95"/>
        <v>0</v>
      </c>
      <c r="AR266" s="131">
        <f t="shared" si="96"/>
        <v>7</v>
      </c>
      <c r="AS266" s="65"/>
      <c r="AT266" s="66">
        <v>37</v>
      </c>
      <c r="AU266" s="77">
        <v>0.12333333333333707</v>
      </c>
    </row>
    <row r="267" spans="1:47" x14ac:dyDescent="0.25">
      <c r="A267" s="65" t="s">
        <v>272</v>
      </c>
      <c r="B267" s="65" t="str">
        <f t="shared" si="81"/>
        <v>DIWA3</v>
      </c>
      <c r="C267" s="117">
        <f t="shared" si="82"/>
        <v>40260</v>
      </c>
      <c r="D267" s="65" t="str">
        <f t="shared" si="83"/>
        <v>SIN</v>
      </c>
      <c r="E267" s="65" t="s">
        <v>26</v>
      </c>
      <c r="F267" s="124" t="s">
        <v>59</v>
      </c>
      <c r="G267" s="117">
        <v>42398</v>
      </c>
      <c r="H267" s="65">
        <v>930230</v>
      </c>
      <c r="I267" s="65">
        <v>31452</v>
      </c>
      <c r="J267" s="65">
        <v>0</v>
      </c>
      <c r="K267" s="65">
        <v>10</v>
      </c>
      <c r="L267" s="65"/>
      <c r="M267" s="65">
        <v>7</v>
      </c>
      <c r="N267" s="65">
        <v>6.8</v>
      </c>
      <c r="O267" s="65"/>
      <c r="P267" s="65"/>
      <c r="Q267" s="65">
        <v>0.23</v>
      </c>
      <c r="R267" s="65"/>
      <c r="S267" s="65">
        <v>410</v>
      </c>
      <c r="T267" s="65">
        <v>61</v>
      </c>
      <c r="U267" s="65">
        <v>4</v>
      </c>
      <c r="V267" s="65">
        <v>0</v>
      </c>
      <c r="W267" s="65">
        <v>38</v>
      </c>
      <c r="X267" s="65">
        <v>24</v>
      </c>
      <c r="Y267" s="65">
        <v>2</v>
      </c>
      <c r="Z267" s="65">
        <v>0</v>
      </c>
      <c r="AA267" s="65">
        <v>0</v>
      </c>
      <c r="AB267" s="65">
        <v>94</v>
      </c>
      <c r="AC267" s="65">
        <v>6</v>
      </c>
      <c r="AD267" s="65">
        <v>2</v>
      </c>
      <c r="AE267" s="118">
        <f t="shared" si="84"/>
        <v>410</v>
      </c>
      <c r="AF267" s="119">
        <f t="shared" si="97"/>
        <v>1.3</v>
      </c>
      <c r="AG267" s="118">
        <f t="shared" si="85"/>
        <v>61</v>
      </c>
      <c r="AH267" s="119">
        <f t="shared" si="86"/>
        <v>0.40666666666666368</v>
      </c>
      <c r="AI267" s="118">
        <f t="shared" si="87"/>
        <v>38</v>
      </c>
      <c r="AJ267" s="119">
        <f t="shared" si="88"/>
        <v>0.84444444444444422</v>
      </c>
      <c r="AK267" s="118">
        <f t="shared" si="89"/>
        <v>24</v>
      </c>
      <c r="AL267" s="119">
        <f t="shared" si="90"/>
        <v>0.8</v>
      </c>
      <c r="AM267" s="118">
        <f t="shared" si="91"/>
        <v>4</v>
      </c>
      <c r="AN267" s="119">
        <f t="shared" si="92"/>
        <v>0.26666666666666683</v>
      </c>
      <c r="AO267" s="118">
        <f t="shared" si="93"/>
        <v>0</v>
      </c>
      <c r="AP267" s="119">
        <f t="shared" si="94"/>
        <v>1.3877787807814457E-16</v>
      </c>
      <c r="AQ267" s="122">
        <f t="shared" si="95"/>
        <v>1</v>
      </c>
      <c r="AR267" s="131">
        <f t="shared" si="96"/>
        <v>1</v>
      </c>
      <c r="AS267" s="65"/>
      <c r="AT267" s="66">
        <v>36</v>
      </c>
      <c r="AU267" s="77">
        <v>0.12000000000000374</v>
      </c>
    </row>
    <row r="268" spans="1:47" x14ac:dyDescent="0.25">
      <c r="A268" s="65" t="s">
        <v>290</v>
      </c>
      <c r="B268" s="65" t="str">
        <f t="shared" si="81"/>
        <v>DIWA3</v>
      </c>
      <c r="C268" s="117">
        <f t="shared" si="82"/>
        <v>40260</v>
      </c>
      <c r="D268" s="65" t="str">
        <f t="shared" si="83"/>
        <v>SIN</v>
      </c>
      <c r="E268" s="65" t="s">
        <v>26</v>
      </c>
      <c r="F268" s="124" t="s">
        <v>59</v>
      </c>
      <c r="G268" s="117">
        <v>42243</v>
      </c>
      <c r="H268" s="65">
        <v>901163</v>
      </c>
      <c r="I268" s="65">
        <v>2280</v>
      </c>
      <c r="J268" s="65">
        <v>0</v>
      </c>
      <c r="K268" s="65">
        <v>6</v>
      </c>
      <c r="L268" s="65"/>
      <c r="M268" s="65">
        <v>5</v>
      </c>
      <c r="N268" s="65">
        <v>6.8</v>
      </c>
      <c r="O268" s="65"/>
      <c r="P268" s="65"/>
      <c r="Q268" s="65">
        <v>0.23</v>
      </c>
      <c r="R268" s="65"/>
      <c r="S268" s="65">
        <v>77</v>
      </c>
      <c r="T268" s="65">
        <v>32</v>
      </c>
      <c r="U268" s="65">
        <v>4</v>
      </c>
      <c r="V268" s="65">
        <v>0</v>
      </c>
      <c r="W268" s="65">
        <v>17</v>
      </c>
      <c r="X268" s="65">
        <v>9</v>
      </c>
      <c r="Y268" s="65">
        <v>1</v>
      </c>
      <c r="Z268" s="65">
        <v>0</v>
      </c>
      <c r="AA268" s="65">
        <v>0</v>
      </c>
      <c r="AB268" s="65">
        <v>75</v>
      </c>
      <c r="AC268" s="65">
        <v>3</v>
      </c>
      <c r="AD268" s="65">
        <v>1</v>
      </c>
      <c r="AE268" s="118">
        <f t="shared" si="84"/>
        <v>77</v>
      </c>
      <c r="AF268" s="119">
        <f t="shared" si="97"/>
        <v>0.25666666666667021</v>
      </c>
      <c r="AG268" s="118">
        <f t="shared" si="85"/>
        <v>32</v>
      </c>
      <c r="AH268" s="119">
        <f t="shared" si="86"/>
        <v>0.21333333333333071</v>
      </c>
      <c r="AI268" s="118">
        <f t="shared" si="87"/>
        <v>17</v>
      </c>
      <c r="AJ268" s="119">
        <f t="shared" si="88"/>
        <v>0.37777777777777721</v>
      </c>
      <c r="AK268" s="118">
        <f t="shared" si="89"/>
        <v>9</v>
      </c>
      <c r="AL268" s="119">
        <f t="shared" si="90"/>
        <v>0.30000000000000016</v>
      </c>
      <c r="AM268" s="118">
        <f t="shared" si="91"/>
        <v>4</v>
      </c>
      <c r="AN268" s="119">
        <f t="shared" si="92"/>
        <v>0.26666666666666683</v>
      </c>
      <c r="AO268" s="118">
        <f t="shared" si="93"/>
        <v>0</v>
      </c>
      <c r="AP268" s="119">
        <f t="shared" si="94"/>
        <v>1.3877787807814457E-16</v>
      </c>
      <c r="AQ268" s="122">
        <f t="shared" si="95"/>
        <v>0</v>
      </c>
      <c r="AR268" s="131">
        <f t="shared" si="96"/>
        <v>2</v>
      </c>
      <c r="AS268" s="65"/>
      <c r="AT268" s="66">
        <v>35</v>
      </c>
      <c r="AU268" s="77">
        <v>0.11666666666667042</v>
      </c>
    </row>
    <row r="269" spans="1:47" x14ac:dyDescent="0.25">
      <c r="A269" s="65" t="s">
        <v>272</v>
      </c>
      <c r="B269" s="65" t="str">
        <f t="shared" si="81"/>
        <v>DIWA3</v>
      </c>
      <c r="C269" s="117">
        <f t="shared" si="82"/>
        <v>40260</v>
      </c>
      <c r="D269" s="116" t="str">
        <f t="shared" si="83"/>
        <v>SIN</v>
      </c>
      <c r="E269" s="65" t="s">
        <v>26</v>
      </c>
      <c r="F269" s="124" t="s">
        <v>59</v>
      </c>
      <c r="G269" s="117">
        <v>42053</v>
      </c>
      <c r="H269" s="65">
        <v>849876</v>
      </c>
      <c r="I269" s="65">
        <v>20559</v>
      </c>
      <c r="J269" s="65">
        <v>0</v>
      </c>
      <c r="K269" s="65">
        <v>2</v>
      </c>
      <c r="L269" s="65"/>
      <c r="M269" s="65">
        <v>2</v>
      </c>
      <c r="N269" s="65">
        <v>6.6029999999999998</v>
      </c>
      <c r="O269" s="65">
        <v>30.23</v>
      </c>
      <c r="P269" s="65">
        <v>1.4</v>
      </c>
      <c r="Q269" s="65">
        <v>0.16</v>
      </c>
      <c r="R269" s="65"/>
      <c r="S269" s="65">
        <v>20</v>
      </c>
      <c r="T269" s="65">
        <v>16</v>
      </c>
      <c r="U269" s="65">
        <v>1</v>
      </c>
      <c r="V269" s="65">
        <v>0</v>
      </c>
      <c r="W269" s="65">
        <v>4</v>
      </c>
      <c r="X269" s="65">
        <v>3</v>
      </c>
      <c r="Y269" s="65">
        <v>0</v>
      </c>
      <c r="Z269" s="65"/>
      <c r="AA269" s="65">
        <v>0</v>
      </c>
      <c r="AB269" s="65">
        <v>26</v>
      </c>
      <c r="AC269" s="65">
        <v>1</v>
      </c>
      <c r="AD269" s="65">
        <v>0</v>
      </c>
      <c r="AE269" s="118">
        <f t="shared" si="84"/>
        <v>20</v>
      </c>
      <c r="AF269" s="119">
        <f t="shared" si="97"/>
        <v>6.666666666667051E-2</v>
      </c>
      <c r="AG269" s="118">
        <f t="shared" si="85"/>
        <v>16</v>
      </c>
      <c r="AH269" s="119">
        <f t="shared" si="86"/>
        <v>0.1066666666666642</v>
      </c>
      <c r="AI269" s="118">
        <f t="shared" si="87"/>
        <v>4</v>
      </c>
      <c r="AJ269" s="119">
        <f t="shared" si="88"/>
        <v>8.8888888888888407E-2</v>
      </c>
      <c r="AK269" s="118">
        <f t="shared" si="89"/>
        <v>3</v>
      </c>
      <c r="AL269" s="119">
        <f t="shared" si="90"/>
        <v>0.1000000000000002</v>
      </c>
      <c r="AM269" s="118">
        <f t="shared" si="91"/>
        <v>1</v>
      </c>
      <c r="AN269" s="119">
        <f t="shared" si="92"/>
        <v>6.666666666666686E-2</v>
      </c>
      <c r="AO269" s="118">
        <f t="shared" si="93"/>
        <v>0</v>
      </c>
      <c r="AP269" s="119">
        <f t="shared" si="94"/>
        <v>1.3877787807814457E-16</v>
      </c>
      <c r="AQ269" s="122">
        <f t="shared" si="95"/>
        <v>0</v>
      </c>
      <c r="AR269" s="131">
        <f t="shared" si="96"/>
        <v>3</v>
      </c>
      <c r="AS269" s="65"/>
      <c r="AT269" s="66">
        <v>34</v>
      </c>
      <c r="AU269" s="77">
        <v>0.11333333333333709</v>
      </c>
    </row>
    <row r="270" spans="1:47" x14ac:dyDescent="0.25">
      <c r="A270" s="65" t="s">
        <v>272</v>
      </c>
      <c r="B270" s="65" t="str">
        <f t="shared" si="81"/>
        <v>DIWA3</v>
      </c>
      <c r="C270" s="117">
        <f t="shared" si="82"/>
        <v>40260</v>
      </c>
      <c r="D270" s="116" t="str">
        <f t="shared" si="83"/>
        <v>SIN</v>
      </c>
      <c r="E270" s="65" t="s">
        <v>26</v>
      </c>
      <c r="F270" s="124" t="s">
        <v>59</v>
      </c>
      <c r="G270" s="117">
        <v>41990</v>
      </c>
      <c r="H270" s="65">
        <v>849268</v>
      </c>
      <c r="I270" s="65">
        <v>19951</v>
      </c>
      <c r="J270" s="65">
        <v>0</v>
      </c>
      <c r="K270" s="65">
        <v>1</v>
      </c>
      <c r="L270" s="65"/>
      <c r="M270" s="65">
        <v>0</v>
      </c>
      <c r="N270" s="121">
        <v>6.6</v>
      </c>
      <c r="O270" s="65"/>
      <c r="P270" s="65"/>
      <c r="Q270" s="65">
        <v>0.16</v>
      </c>
      <c r="R270" s="65"/>
      <c r="S270" s="65">
        <v>21</v>
      </c>
      <c r="T270" s="65">
        <v>15</v>
      </c>
      <c r="U270" s="65">
        <v>2</v>
      </c>
      <c r="V270" s="65">
        <v>0</v>
      </c>
      <c r="W270" s="65">
        <v>2</v>
      </c>
      <c r="X270" s="65">
        <v>4</v>
      </c>
      <c r="Y270" s="65">
        <v>0</v>
      </c>
      <c r="Z270" s="65">
        <v>0</v>
      </c>
      <c r="AA270" s="65">
        <v>0</v>
      </c>
      <c r="AB270" s="65">
        <v>31</v>
      </c>
      <c r="AC270" s="65">
        <v>2</v>
      </c>
      <c r="AD270" s="65">
        <v>0</v>
      </c>
      <c r="AE270" s="118">
        <f t="shared" si="84"/>
        <v>21</v>
      </c>
      <c r="AF270" s="119">
        <f t="shared" si="97"/>
        <v>7.0000000000003837E-2</v>
      </c>
      <c r="AG270" s="118">
        <f t="shared" si="85"/>
        <v>15</v>
      </c>
      <c r="AH270" s="119">
        <f t="shared" si="86"/>
        <v>9.9999999999997535E-2</v>
      </c>
      <c r="AI270" s="118">
        <f t="shared" si="87"/>
        <v>2</v>
      </c>
      <c r="AJ270" s="119">
        <f t="shared" si="88"/>
        <v>4.4444444444443953E-2</v>
      </c>
      <c r="AK270" s="118">
        <f t="shared" si="89"/>
        <v>4</v>
      </c>
      <c r="AL270" s="119">
        <f t="shared" si="90"/>
        <v>0.13333333333333353</v>
      </c>
      <c r="AM270" s="118">
        <f t="shared" si="91"/>
        <v>2</v>
      </c>
      <c r="AN270" s="119">
        <f t="shared" si="92"/>
        <v>0.13333333333333353</v>
      </c>
      <c r="AO270" s="118">
        <f t="shared" si="93"/>
        <v>0</v>
      </c>
      <c r="AP270" s="119">
        <f t="shared" si="94"/>
        <v>1.3877787807814457E-16</v>
      </c>
      <c r="AQ270" s="122">
        <f t="shared" si="95"/>
        <v>0</v>
      </c>
      <c r="AR270" s="131">
        <f t="shared" si="96"/>
        <v>4</v>
      </c>
      <c r="AS270" s="65"/>
      <c r="AT270" s="66">
        <v>33</v>
      </c>
      <c r="AU270" s="77">
        <v>0.11000000000000376</v>
      </c>
    </row>
    <row r="271" spans="1:47" x14ac:dyDescent="0.25">
      <c r="A271" s="65" t="s">
        <v>272</v>
      </c>
      <c r="B271" s="65" t="str">
        <f t="shared" si="81"/>
        <v>DIWA3</v>
      </c>
      <c r="C271" s="117">
        <f t="shared" si="82"/>
        <v>40260</v>
      </c>
      <c r="D271" s="116" t="str">
        <f t="shared" si="83"/>
        <v>SIN</v>
      </c>
      <c r="E271" s="65" t="s">
        <v>26</v>
      </c>
      <c r="F271" s="124" t="s">
        <v>59</v>
      </c>
      <c r="G271" s="117">
        <v>41955</v>
      </c>
      <c r="H271" s="65">
        <v>807866</v>
      </c>
      <c r="I271" s="65">
        <v>103654</v>
      </c>
      <c r="J271" s="65">
        <v>0</v>
      </c>
      <c r="K271" s="120">
        <v>9</v>
      </c>
      <c r="L271" s="65"/>
      <c r="M271" s="120">
        <v>3</v>
      </c>
      <c r="N271" s="121">
        <v>6.4</v>
      </c>
      <c r="O271" s="65">
        <v>31.9</v>
      </c>
      <c r="P271" s="65">
        <v>1.21</v>
      </c>
      <c r="Q271" s="65">
        <v>0.03</v>
      </c>
      <c r="R271" s="65"/>
      <c r="S271" s="120">
        <v>107</v>
      </c>
      <c r="T271" s="120">
        <v>139</v>
      </c>
      <c r="U271" s="120">
        <v>7</v>
      </c>
      <c r="V271" s="120">
        <v>0</v>
      </c>
      <c r="W271" s="120">
        <v>30</v>
      </c>
      <c r="X271" s="120">
        <v>9</v>
      </c>
      <c r="Y271" s="120">
        <v>1</v>
      </c>
      <c r="Z271" s="120">
        <v>1</v>
      </c>
      <c r="AA271" s="120">
        <v>1</v>
      </c>
      <c r="AB271" s="120">
        <v>40</v>
      </c>
      <c r="AC271" s="120">
        <v>5</v>
      </c>
      <c r="AD271" s="120">
        <v>1</v>
      </c>
      <c r="AE271" s="118">
        <f t="shared" si="84"/>
        <v>107</v>
      </c>
      <c r="AF271" s="119">
        <f t="shared" si="97"/>
        <v>0.35666666666667085</v>
      </c>
      <c r="AG271" s="118">
        <f t="shared" si="85"/>
        <v>139</v>
      </c>
      <c r="AH271" s="119">
        <f t="shared" si="86"/>
        <v>0.92666666666666619</v>
      </c>
      <c r="AI271" s="118">
        <f t="shared" si="87"/>
        <v>30</v>
      </c>
      <c r="AJ271" s="119">
        <f t="shared" si="88"/>
        <v>0.66666666666666619</v>
      </c>
      <c r="AK271" s="118">
        <f t="shared" si="89"/>
        <v>9</v>
      </c>
      <c r="AL271" s="119">
        <f t="shared" si="90"/>
        <v>0.30000000000000016</v>
      </c>
      <c r="AM271" s="118">
        <f t="shared" si="91"/>
        <v>7</v>
      </c>
      <c r="AN271" s="119">
        <f t="shared" si="92"/>
        <v>0.46666666666666679</v>
      </c>
      <c r="AO271" s="118">
        <f t="shared" si="93"/>
        <v>0</v>
      </c>
      <c r="AP271" s="119">
        <f t="shared" si="94"/>
        <v>1.3877787807814457E-16</v>
      </c>
      <c r="AQ271" s="122">
        <f t="shared" si="95"/>
        <v>0</v>
      </c>
      <c r="AR271" s="131">
        <f t="shared" si="96"/>
        <v>5</v>
      </c>
      <c r="AS271" s="65"/>
      <c r="AT271" s="66">
        <v>32</v>
      </c>
      <c r="AU271" s="77">
        <v>0.10666666666667043</v>
      </c>
    </row>
    <row r="272" spans="1:47" x14ac:dyDescent="0.25">
      <c r="A272" s="65" t="s">
        <v>272</v>
      </c>
      <c r="B272" s="65" t="str">
        <f t="shared" si="81"/>
        <v>DIWA3</v>
      </c>
      <c r="C272" s="117">
        <f t="shared" si="82"/>
        <v>40260</v>
      </c>
      <c r="D272" s="116" t="str">
        <f t="shared" si="83"/>
        <v>SIN</v>
      </c>
      <c r="E272" s="65" t="s">
        <v>26</v>
      </c>
      <c r="F272" s="124" t="s">
        <v>59</v>
      </c>
      <c r="G272" s="117">
        <v>41853</v>
      </c>
      <c r="H272" s="65">
        <v>824609</v>
      </c>
      <c r="I272" s="65">
        <v>99916</v>
      </c>
      <c r="J272" s="65">
        <v>0</v>
      </c>
      <c r="K272" s="65">
        <v>4</v>
      </c>
      <c r="L272" s="65"/>
      <c r="M272" s="65">
        <v>5</v>
      </c>
      <c r="N272" s="121">
        <v>7</v>
      </c>
      <c r="O272" s="65">
        <v>35.6</v>
      </c>
      <c r="P272" s="65">
        <v>1.21</v>
      </c>
      <c r="Q272" s="65">
        <v>0.05</v>
      </c>
      <c r="R272" s="65"/>
      <c r="S272" s="65">
        <v>78</v>
      </c>
      <c r="T272" s="65">
        <v>65</v>
      </c>
      <c r="U272" s="65">
        <v>7</v>
      </c>
      <c r="V272" s="65">
        <v>0</v>
      </c>
      <c r="W272" s="65">
        <v>9</v>
      </c>
      <c r="X272" s="65">
        <v>9</v>
      </c>
      <c r="Y272" s="65">
        <v>0</v>
      </c>
      <c r="Z272" s="65">
        <v>1</v>
      </c>
      <c r="AA272" s="65">
        <v>1</v>
      </c>
      <c r="AB272" s="65">
        <v>39</v>
      </c>
      <c r="AC272" s="65">
        <v>8</v>
      </c>
      <c r="AD272" s="65">
        <v>1</v>
      </c>
      <c r="AE272" s="118">
        <f t="shared" si="84"/>
        <v>78</v>
      </c>
      <c r="AF272" s="119">
        <f t="shared" si="97"/>
        <v>0.26000000000000356</v>
      </c>
      <c r="AG272" s="118">
        <f t="shared" si="85"/>
        <v>65</v>
      </c>
      <c r="AH272" s="119">
        <f t="shared" si="86"/>
        <v>0.4333333333333303</v>
      </c>
      <c r="AI272" s="118">
        <f t="shared" si="87"/>
        <v>9</v>
      </c>
      <c r="AJ272" s="119">
        <f t="shared" si="88"/>
        <v>0.19999999999999954</v>
      </c>
      <c r="AK272" s="118">
        <f t="shared" si="89"/>
        <v>9</v>
      </c>
      <c r="AL272" s="119">
        <f t="shared" si="90"/>
        <v>0.30000000000000016</v>
      </c>
      <c r="AM272" s="118">
        <f t="shared" si="91"/>
        <v>7</v>
      </c>
      <c r="AN272" s="119">
        <f t="shared" si="92"/>
        <v>0.46666666666666679</v>
      </c>
      <c r="AO272" s="118">
        <f t="shared" si="93"/>
        <v>0</v>
      </c>
      <c r="AP272" s="119">
        <f t="shared" si="94"/>
        <v>1.3877787807814457E-16</v>
      </c>
      <c r="AQ272" s="122">
        <f t="shared" si="95"/>
        <v>0</v>
      </c>
      <c r="AR272" s="131">
        <f t="shared" si="96"/>
        <v>6</v>
      </c>
      <c r="AS272" s="65"/>
      <c r="AT272" s="66">
        <v>31</v>
      </c>
      <c r="AU272" s="77">
        <v>0.10333333333333711</v>
      </c>
    </row>
    <row r="273" spans="1:47" x14ac:dyDescent="0.25">
      <c r="A273" s="65" t="s">
        <v>272</v>
      </c>
      <c r="B273" s="65" t="str">
        <f t="shared" si="81"/>
        <v>DIWA3</v>
      </c>
      <c r="C273" s="117">
        <f t="shared" si="82"/>
        <v>40260</v>
      </c>
      <c r="D273" s="116" t="str">
        <f t="shared" si="83"/>
        <v>SIN</v>
      </c>
      <c r="E273" s="65" t="s">
        <v>26</v>
      </c>
      <c r="F273" s="124" t="s">
        <v>59</v>
      </c>
      <c r="G273" s="117">
        <v>41788</v>
      </c>
      <c r="H273" s="65">
        <v>767160</v>
      </c>
      <c r="I273" s="65">
        <v>62948</v>
      </c>
      <c r="J273" s="65">
        <v>0</v>
      </c>
      <c r="K273" s="65">
        <v>2</v>
      </c>
      <c r="L273" s="65"/>
      <c r="M273" s="65">
        <v>2</v>
      </c>
      <c r="N273" s="121">
        <v>7.1</v>
      </c>
      <c r="O273" s="65">
        <v>34.299999999999997</v>
      </c>
      <c r="P273" s="65">
        <v>1.28</v>
      </c>
      <c r="Q273" s="65">
        <v>0</v>
      </c>
      <c r="R273" s="65"/>
      <c r="S273" s="65">
        <v>35</v>
      </c>
      <c r="T273" s="65">
        <v>19</v>
      </c>
      <c r="U273" s="65">
        <v>2</v>
      </c>
      <c r="V273" s="65">
        <v>0</v>
      </c>
      <c r="W273" s="65">
        <v>7</v>
      </c>
      <c r="X273" s="65">
        <v>5</v>
      </c>
      <c r="Y273" s="65">
        <v>0</v>
      </c>
      <c r="Z273" s="65">
        <v>0</v>
      </c>
      <c r="AA273" s="65">
        <v>0</v>
      </c>
      <c r="AB273" s="65">
        <v>26</v>
      </c>
      <c r="AC273" s="65">
        <v>1</v>
      </c>
      <c r="AD273" s="65">
        <v>0</v>
      </c>
      <c r="AE273" s="118">
        <f t="shared" si="84"/>
        <v>35</v>
      </c>
      <c r="AF273" s="119">
        <f t="shared" si="97"/>
        <v>0.11666666666667042</v>
      </c>
      <c r="AG273" s="118">
        <f t="shared" si="85"/>
        <v>19</v>
      </c>
      <c r="AH273" s="119">
        <f t="shared" si="86"/>
        <v>0.12666666666666421</v>
      </c>
      <c r="AI273" s="118">
        <f t="shared" si="87"/>
        <v>7</v>
      </c>
      <c r="AJ273" s="119">
        <f t="shared" si="88"/>
        <v>0.15555555555555509</v>
      </c>
      <c r="AK273" s="118">
        <f t="shared" si="89"/>
        <v>5</v>
      </c>
      <c r="AL273" s="119">
        <f t="shared" si="90"/>
        <v>0.16666666666666685</v>
      </c>
      <c r="AM273" s="118">
        <f t="shared" si="91"/>
        <v>2</v>
      </c>
      <c r="AN273" s="119">
        <f t="shared" si="92"/>
        <v>0.13333333333333353</v>
      </c>
      <c r="AO273" s="118">
        <f t="shared" si="93"/>
        <v>0</v>
      </c>
      <c r="AP273" s="119">
        <f t="shared" si="94"/>
        <v>1.3877787807814457E-16</v>
      </c>
      <c r="AQ273" s="122">
        <f t="shared" si="95"/>
        <v>0</v>
      </c>
      <c r="AR273" s="131">
        <f t="shared" si="96"/>
        <v>7</v>
      </c>
      <c r="AS273" s="65"/>
      <c r="AT273" s="66">
        <v>30</v>
      </c>
      <c r="AU273" s="77">
        <v>0.10000000000000378</v>
      </c>
    </row>
    <row r="274" spans="1:47" x14ac:dyDescent="0.25">
      <c r="A274" s="65" t="s">
        <v>273</v>
      </c>
      <c r="B274" s="65" t="str">
        <f t="shared" si="81"/>
        <v>DIWA3</v>
      </c>
      <c r="C274" s="117">
        <f t="shared" si="82"/>
        <v>40260</v>
      </c>
      <c r="D274" s="116" t="str">
        <f t="shared" si="83"/>
        <v>SIN</v>
      </c>
      <c r="E274" s="65" t="s">
        <v>26</v>
      </c>
      <c r="F274" s="124" t="s">
        <v>59</v>
      </c>
      <c r="G274" s="117">
        <v>41538</v>
      </c>
      <c r="H274" s="65">
        <v>734597</v>
      </c>
      <c r="I274" s="65">
        <v>30385</v>
      </c>
      <c r="J274" s="120">
        <v>0</v>
      </c>
      <c r="K274" s="120">
        <v>4</v>
      </c>
      <c r="L274" s="120">
        <v>0</v>
      </c>
      <c r="M274" s="120">
        <v>5</v>
      </c>
      <c r="N274" s="121">
        <v>7.2</v>
      </c>
      <c r="O274" s="120">
        <v>37.5</v>
      </c>
      <c r="P274" s="120">
        <v>1</v>
      </c>
      <c r="Q274" s="120">
        <v>0.1</v>
      </c>
      <c r="R274" s="65" t="s">
        <v>244</v>
      </c>
      <c r="S274" s="120">
        <v>84</v>
      </c>
      <c r="T274" s="120">
        <v>60</v>
      </c>
      <c r="U274" s="120">
        <v>8</v>
      </c>
      <c r="V274" s="120">
        <v>0</v>
      </c>
      <c r="W274" s="120">
        <v>11</v>
      </c>
      <c r="X274" s="120">
        <v>10</v>
      </c>
      <c r="Y274" s="120">
        <v>0</v>
      </c>
      <c r="Z274" s="120">
        <v>1</v>
      </c>
      <c r="AA274" s="120">
        <v>0</v>
      </c>
      <c r="AB274" s="120">
        <v>28</v>
      </c>
      <c r="AC274" s="120">
        <v>6</v>
      </c>
      <c r="AD274" s="120">
        <v>1</v>
      </c>
      <c r="AE274" s="118">
        <f t="shared" si="84"/>
        <v>84</v>
      </c>
      <c r="AF274" s="119">
        <f t="shared" si="97"/>
        <v>0.28000000000000369</v>
      </c>
      <c r="AG274" s="118">
        <f t="shared" si="85"/>
        <v>60</v>
      </c>
      <c r="AH274" s="119">
        <f t="shared" si="86"/>
        <v>0.39999999999999702</v>
      </c>
      <c r="AI274" s="118">
        <f t="shared" si="87"/>
        <v>11</v>
      </c>
      <c r="AJ274" s="119">
        <f t="shared" si="88"/>
        <v>0.24444444444444399</v>
      </c>
      <c r="AK274" s="118">
        <f t="shared" si="89"/>
        <v>10</v>
      </c>
      <c r="AL274" s="119">
        <f t="shared" si="90"/>
        <v>0.33339999999999997</v>
      </c>
      <c r="AM274" s="118">
        <f t="shared" si="91"/>
        <v>8</v>
      </c>
      <c r="AN274" s="119">
        <f t="shared" si="92"/>
        <v>0.53333333333333344</v>
      </c>
      <c r="AO274" s="118">
        <f t="shared" si="93"/>
        <v>0</v>
      </c>
      <c r="AP274" s="119">
        <f t="shared" si="94"/>
        <v>1.3877787807814457E-16</v>
      </c>
      <c r="AQ274" s="122">
        <f t="shared" si="95"/>
        <v>0</v>
      </c>
      <c r="AR274" s="131">
        <f t="shared" si="96"/>
        <v>8</v>
      </c>
      <c r="AS274" s="65"/>
      <c r="AT274" s="66">
        <v>29</v>
      </c>
      <c r="AU274" s="77">
        <v>9.6666666666670453E-2</v>
      </c>
    </row>
    <row r="275" spans="1:47" x14ac:dyDescent="0.25">
      <c r="A275" s="65" t="s">
        <v>273</v>
      </c>
      <c r="B275" s="65" t="str">
        <f t="shared" si="81"/>
        <v>DIWA3</v>
      </c>
      <c r="C275" s="117">
        <f t="shared" si="82"/>
        <v>40260</v>
      </c>
      <c r="D275" s="116" t="str">
        <f t="shared" si="83"/>
        <v>SIN</v>
      </c>
      <c r="E275" s="65" t="s">
        <v>26</v>
      </c>
      <c r="F275" s="124" t="s">
        <v>59</v>
      </c>
      <c r="G275" s="117">
        <v>41346</v>
      </c>
      <c r="H275" s="65">
        <v>704212</v>
      </c>
      <c r="I275" s="65">
        <v>180616</v>
      </c>
      <c r="J275" s="120">
        <v>0</v>
      </c>
      <c r="K275" s="120">
        <v>2.6</v>
      </c>
      <c r="L275" s="120">
        <v>0</v>
      </c>
      <c r="M275" s="120">
        <v>14.8</v>
      </c>
      <c r="N275" s="121">
        <v>6.6</v>
      </c>
      <c r="O275" s="120">
        <v>37.6</v>
      </c>
      <c r="P275" s="120"/>
      <c r="Q275" s="120">
        <v>-1</v>
      </c>
      <c r="R275" s="65" t="s">
        <v>29</v>
      </c>
      <c r="S275" s="120">
        <v>146</v>
      </c>
      <c r="T275" s="120">
        <v>74.400000000000006</v>
      </c>
      <c r="U275" s="120">
        <v>17.100000000000001</v>
      </c>
      <c r="V275" s="120">
        <v>6</v>
      </c>
      <c r="W275" s="120">
        <v>26</v>
      </c>
      <c r="X275" s="120">
        <v>25.3</v>
      </c>
      <c r="Y275" s="120">
        <v>1.2</v>
      </c>
      <c r="Z275" s="120">
        <v>0</v>
      </c>
      <c r="AA275" s="120">
        <v>0</v>
      </c>
      <c r="AB275" s="120">
        <v>109.6</v>
      </c>
      <c r="AC275" s="120">
        <v>43.4</v>
      </c>
      <c r="AD275" s="120">
        <v>3.2</v>
      </c>
      <c r="AE275" s="118">
        <f t="shared" si="84"/>
        <v>146</v>
      </c>
      <c r="AF275" s="119">
        <f t="shared" si="97"/>
        <v>0.48666666666667169</v>
      </c>
      <c r="AG275" s="118">
        <f t="shared" si="85"/>
        <v>74</v>
      </c>
      <c r="AH275" s="119">
        <f t="shared" si="86"/>
        <v>0.49333333333333018</v>
      </c>
      <c r="AI275" s="118">
        <f t="shared" si="87"/>
        <v>26</v>
      </c>
      <c r="AJ275" s="119">
        <f t="shared" si="88"/>
        <v>0.57777777777777717</v>
      </c>
      <c r="AK275" s="118">
        <f t="shared" si="89"/>
        <v>25</v>
      </c>
      <c r="AL275" s="119">
        <f t="shared" si="90"/>
        <v>0.83333333333333337</v>
      </c>
      <c r="AM275" s="118">
        <f t="shared" si="91"/>
        <v>17</v>
      </c>
      <c r="AN275" s="119">
        <f t="shared" si="92"/>
        <v>1</v>
      </c>
      <c r="AO275" s="118">
        <f t="shared" si="93"/>
        <v>6</v>
      </c>
      <c r="AP275" s="119">
        <f t="shared" si="94"/>
        <v>0.60000000000000009</v>
      </c>
      <c r="AQ275" s="122">
        <f t="shared" si="95"/>
        <v>0</v>
      </c>
      <c r="AR275" s="131">
        <f t="shared" si="96"/>
        <v>9</v>
      </c>
      <c r="AS275" s="65"/>
      <c r="AT275" s="66">
        <v>28</v>
      </c>
      <c r="AU275" s="77">
        <v>9.3333333333337126E-2</v>
      </c>
    </row>
    <row r="276" spans="1:47" x14ac:dyDescent="0.25">
      <c r="A276" s="65" t="s">
        <v>273</v>
      </c>
      <c r="B276" s="65" t="str">
        <f t="shared" si="81"/>
        <v>DIWA3</v>
      </c>
      <c r="C276" s="117">
        <f t="shared" si="82"/>
        <v>40260</v>
      </c>
      <c r="D276" s="116" t="str">
        <f t="shared" si="83"/>
        <v>SIN</v>
      </c>
      <c r="E276" s="65" t="s">
        <v>26</v>
      </c>
      <c r="F276" s="124" t="s">
        <v>59</v>
      </c>
      <c r="G276" s="117">
        <v>41248</v>
      </c>
      <c r="H276" s="65">
        <v>682802</v>
      </c>
      <c r="I276" s="65">
        <v>159206</v>
      </c>
      <c r="J276" s="65">
        <v>0</v>
      </c>
      <c r="K276" s="65">
        <v>0</v>
      </c>
      <c r="L276" s="65">
        <v>0</v>
      </c>
      <c r="M276" s="65">
        <v>12.6</v>
      </c>
      <c r="N276" s="121">
        <v>6.9</v>
      </c>
      <c r="O276" s="65">
        <v>35.9</v>
      </c>
      <c r="P276" s="65"/>
      <c r="Q276" s="65">
        <v>-1</v>
      </c>
      <c r="R276" s="65" t="s">
        <v>29</v>
      </c>
      <c r="S276" s="65">
        <v>113</v>
      </c>
      <c r="T276" s="65">
        <v>34.799999999999997</v>
      </c>
      <c r="U276" s="65">
        <v>8</v>
      </c>
      <c r="V276" s="65">
        <v>4</v>
      </c>
      <c r="W276" s="65">
        <v>0</v>
      </c>
      <c r="X276" s="65">
        <v>29.5</v>
      </c>
      <c r="Y276" s="65">
        <v>1.6</v>
      </c>
      <c r="Z276" s="65">
        <v>2.1</v>
      </c>
      <c r="AA276" s="65">
        <v>0</v>
      </c>
      <c r="AB276" s="65">
        <v>103.1</v>
      </c>
      <c r="AC276" s="65">
        <v>24.3</v>
      </c>
      <c r="AD276" s="65">
        <v>0.8</v>
      </c>
      <c r="AE276" s="118">
        <f t="shared" si="84"/>
        <v>113</v>
      </c>
      <c r="AF276" s="119">
        <f>IF(AE276&gt;=300,1,VLOOKUP(AE276,$AT$3:$AU$304,2,0))</f>
        <v>0.37666666666667098</v>
      </c>
      <c r="AG276" s="118">
        <f t="shared" si="85"/>
        <v>35</v>
      </c>
      <c r="AH276" s="119">
        <f t="shared" si="86"/>
        <v>0.23333333333333067</v>
      </c>
      <c r="AI276" s="118">
        <f t="shared" si="87"/>
        <v>0</v>
      </c>
      <c r="AJ276" s="119">
        <f t="shared" si="88"/>
        <v>-4.9266146717741321E-16</v>
      </c>
      <c r="AK276" s="118">
        <f t="shared" si="89"/>
        <v>30</v>
      </c>
      <c r="AL276" s="119">
        <f t="shared" si="90"/>
        <v>1</v>
      </c>
      <c r="AM276" s="118">
        <f t="shared" si="91"/>
        <v>8</v>
      </c>
      <c r="AN276" s="119">
        <f t="shared" si="92"/>
        <v>0.53333333333333344</v>
      </c>
      <c r="AO276" s="118">
        <f t="shared" si="93"/>
        <v>4</v>
      </c>
      <c r="AP276" s="119">
        <f t="shared" si="94"/>
        <v>0.40000000000000013</v>
      </c>
      <c r="AQ276" s="122">
        <f t="shared" si="95"/>
        <v>0</v>
      </c>
      <c r="AR276" s="131">
        <f t="shared" si="96"/>
        <v>10</v>
      </c>
      <c r="AS276" s="65"/>
      <c r="AT276" s="66">
        <v>27</v>
      </c>
      <c r="AU276" s="77">
        <v>9.0000000000003799E-2</v>
      </c>
    </row>
    <row r="277" spans="1:47" x14ac:dyDescent="0.25">
      <c r="A277" s="65" t="s">
        <v>272</v>
      </c>
      <c r="B277" s="65" t="str">
        <f t="shared" si="81"/>
        <v>DIWA3</v>
      </c>
      <c r="C277" s="117">
        <f t="shared" si="82"/>
        <v>40162</v>
      </c>
      <c r="D277" s="65" t="str">
        <f t="shared" si="83"/>
        <v>SIN</v>
      </c>
      <c r="E277" s="65" t="s">
        <v>26</v>
      </c>
      <c r="F277" s="124" t="s">
        <v>60</v>
      </c>
      <c r="G277" s="117">
        <v>42339</v>
      </c>
      <c r="H277" s="65">
        <v>883624</v>
      </c>
      <c r="I277" s="65">
        <v>42324</v>
      </c>
      <c r="J277" s="65">
        <v>0</v>
      </c>
      <c r="K277" s="65">
        <v>6</v>
      </c>
      <c r="L277" s="65"/>
      <c r="M277" s="65">
        <v>3</v>
      </c>
      <c r="N277" s="65">
        <v>6</v>
      </c>
      <c r="O277" s="65"/>
      <c r="P277" s="65"/>
      <c r="Q277" s="65">
        <v>0.31</v>
      </c>
      <c r="R277" s="65"/>
      <c r="S277" s="65">
        <v>211</v>
      </c>
      <c r="T277" s="65">
        <v>93</v>
      </c>
      <c r="U277" s="65">
        <v>8</v>
      </c>
      <c r="V277" s="65">
        <v>1</v>
      </c>
      <c r="W277" s="65">
        <v>22</v>
      </c>
      <c r="X277" s="65">
        <v>11</v>
      </c>
      <c r="Y277" s="65">
        <v>1</v>
      </c>
      <c r="Z277" s="65">
        <v>1</v>
      </c>
      <c r="AA277" s="65">
        <v>1</v>
      </c>
      <c r="AB277" s="65">
        <v>54</v>
      </c>
      <c r="AC277" s="65">
        <v>23</v>
      </c>
      <c r="AD277" s="65">
        <v>1</v>
      </c>
      <c r="AE277" s="118">
        <f t="shared" si="84"/>
        <v>211</v>
      </c>
      <c r="AF277" s="119">
        <f t="shared" ref="AF277:AF282" si="98">IF(AE277&gt;500,1.5,IF(AE277&gt;300,1.3,VLOOKUP(AE277,$AT$3:$AU$304,2,0)))</f>
        <v>0.70333333333333636</v>
      </c>
      <c r="AG277" s="118">
        <f t="shared" si="85"/>
        <v>93</v>
      </c>
      <c r="AH277" s="119">
        <f t="shared" si="86"/>
        <v>0.62</v>
      </c>
      <c r="AI277" s="118">
        <f t="shared" si="87"/>
        <v>22</v>
      </c>
      <c r="AJ277" s="119">
        <f t="shared" si="88"/>
        <v>0.48888888888888821</v>
      </c>
      <c r="AK277" s="118">
        <f t="shared" si="89"/>
        <v>11</v>
      </c>
      <c r="AL277" s="119">
        <f t="shared" si="90"/>
        <v>0.36666666666666681</v>
      </c>
      <c r="AM277" s="118">
        <f t="shared" si="91"/>
        <v>8</v>
      </c>
      <c r="AN277" s="119">
        <f t="shared" si="92"/>
        <v>0.53333333333333344</v>
      </c>
      <c r="AO277" s="118">
        <f t="shared" si="93"/>
        <v>1</v>
      </c>
      <c r="AP277" s="119">
        <f t="shared" si="94"/>
        <v>0.10000000000000014</v>
      </c>
      <c r="AQ277" s="122">
        <f t="shared" si="95"/>
        <v>1</v>
      </c>
      <c r="AR277" s="131">
        <f t="shared" si="96"/>
        <v>1</v>
      </c>
      <c r="AS277" s="65"/>
      <c r="AT277" s="66">
        <v>26</v>
      </c>
      <c r="AU277" s="77">
        <v>8.6666666666670472E-2</v>
      </c>
    </row>
    <row r="278" spans="1:47" x14ac:dyDescent="0.25">
      <c r="A278" s="65" t="s">
        <v>272</v>
      </c>
      <c r="B278" s="65" t="str">
        <f t="shared" si="81"/>
        <v>DIWA3</v>
      </c>
      <c r="C278" s="117">
        <f t="shared" si="82"/>
        <v>40162</v>
      </c>
      <c r="D278" s="116" t="str">
        <f t="shared" si="83"/>
        <v>SIN</v>
      </c>
      <c r="E278" s="65" t="s">
        <v>26</v>
      </c>
      <c r="F278" s="124" t="s">
        <v>60</v>
      </c>
      <c r="G278" s="117">
        <v>42052</v>
      </c>
      <c r="H278" s="65">
        <v>856175</v>
      </c>
      <c r="I278" s="65">
        <v>55844</v>
      </c>
      <c r="J278" s="65">
        <v>0</v>
      </c>
      <c r="K278" s="65">
        <v>6</v>
      </c>
      <c r="L278" s="65"/>
      <c r="M278" s="65">
        <v>2</v>
      </c>
      <c r="N278" s="65">
        <v>5.9980000000000002</v>
      </c>
      <c r="O278" s="65">
        <v>28.37</v>
      </c>
      <c r="P278" s="65">
        <v>1.29</v>
      </c>
      <c r="Q278" s="65">
        <v>0.19</v>
      </c>
      <c r="R278" s="65"/>
      <c r="S278" s="65">
        <v>34</v>
      </c>
      <c r="T278" s="65">
        <v>55</v>
      </c>
      <c r="U278" s="65">
        <v>2</v>
      </c>
      <c r="V278" s="65">
        <v>0</v>
      </c>
      <c r="W278" s="65">
        <v>7</v>
      </c>
      <c r="X278" s="65">
        <v>2</v>
      </c>
      <c r="Y278" s="65">
        <v>0</v>
      </c>
      <c r="Z278" s="65"/>
      <c r="AA278" s="65">
        <v>0</v>
      </c>
      <c r="AB278" s="65">
        <v>34</v>
      </c>
      <c r="AC278" s="65">
        <v>4</v>
      </c>
      <c r="AD278" s="65">
        <v>1</v>
      </c>
      <c r="AE278" s="118">
        <f t="shared" si="84"/>
        <v>34</v>
      </c>
      <c r="AF278" s="119">
        <f t="shared" si="98"/>
        <v>0.11333333333333709</v>
      </c>
      <c r="AG278" s="118">
        <f t="shared" si="85"/>
        <v>55</v>
      </c>
      <c r="AH278" s="119">
        <f t="shared" si="86"/>
        <v>0.36666666666666375</v>
      </c>
      <c r="AI278" s="118">
        <f t="shared" si="87"/>
        <v>7</v>
      </c>
      <c r="AJ278" s="119">
        <f t="shared" si="88"/>
        <v>0.15555555555555509</v>
      </c>
      <c r="AK278" s="118">
        <f t="shared" si="89"/>
        <v>2</v>
      </c>
      <c r="AL278" s="119">
        <f t="shared" si="90"/>
        <v>6.6666666666666874E-2</v>
      </c>
      <c r="AM278" s="118">
        <f t="shared" si="91"/>
        <v>2</v>
      </c>
      <c r="AN278" s="119">
        <f t="shared" si="92"/>
        <v>0.13333333333333353</v>
      </c>
      <c r="AO278" s="118">
        <f t="shared" si="93"/>
        <v>0</v>
      </c>
      <c r="AP278" s="119">
        <f t="shared" si="94"/>
        <v>1.3877787807814457E-16</v>
      </c>
      <c r="AQ278" s="122">
        <f t="shared" si="95"/>
        <v>0</v>
      </c>
      <c r="AR278" s="131">
        <f t="shared" si="96"/>
        <v>2</v>
      </c>
      <c r="AS278" s="65"/>
      <c r="AT278" s="66">
        <v>25</v>
      </c>
      <c r="AU278" s="77">
        <v>8.3333333333337145E-2</v>
      </c>
    </row>
    <row r="279" spans="1:47" x14ac:dyDescent="0.25">
      <c r="A279" s="65" t="s">
        <v>272</v>
      </c>
      <c r="B279" s="65" t="str">
        <f t="shared" si="81"/>
        <v>DIWA3</v>
      </c>
      <c r="C279" s="117">
        <f t="shared" si="82"/>
        <v>40162</v>
      </c>
      <c r="D279" s="116" t="str">
        <f t="shared" si="83"/>
        <v>SIN</v>
      </c>
      <c r="E279" s="65" t="s">
        <v>26</v>
      </c>
      <c r="F279" s="124" t="s">
        <v>60</v>
      </c>
      <c r="G279" s="117">
        <v>41992</v>
      </c>
      <c r="H279" s="65">
        <v>842951</v>
      </c>
      <c r="I279" s="65">
        <v>42620</v>
      </c>
      <c r="J279" s="65">
        <v>0</v>
      </c>
      <c r="K279" s="65">
        <v>2</v>
      </c>
      <c r="L279" s="65"/>
      <c r="M279" s="65">
        <v>1</v>
      </c>
      <c r="N279" s="121">
        <v>6.1</v>
      </c>
      <c r="O279" s="65"/>
      <c r="P279" s="65"/>
      <c r="Q279" s="65">
        <v>0.24</v>
      </c>
      <c r="R279" s="65"/>
      <c r="S279" s="65">
        <v>21</v>
      </c>
      <c r="T279" s="65">
        <v>31</v>
      </c>
      <c r="U279" s="65">
        <v>2</v>
      </c>
      <c r="V279" s="65">
        <v>0</v>
      </c>
      <c r="W279" s="65">
        <v>6</v>
      </c>
      <c r="X279" s="65">
        <v>2</v>
      </c>
      <c r="Y279" s="65">
        <v>0</v>
      </c>
      <c r="Z279" s="65">
        <v>0</v>
      </c>
      <c r="AA279" s="65">
        <v>0</v>
      </c>
      <c r="AB279" s="65">
        <v>24</v>
      </c>
      <c r="AC279" s="65">
        <v>4</v>
      </c>
      <c r="AD279" s="65">
        <v>0</v>
      </c>
      <c r="AE279" s="118">
        <f t="shared" si="84"/>
        <v>21</v>
      </c>
      <c r="AF279" s="119">
        <f t="shared" si="98"/>
        <v>7.0000000000003837E-2</v>
      </c>
      <c r="AG279" s="118">
        <f t="shared" si="85"/>
        <v>31</v>
      </c>
      <c r="AH279" s="119">
        <f t="shared" si="86"/>
        <v>0.20666666666666406</v>
      </c>
      <c r="AI279" s="118">
        <f t="shared" si="87"/>
        <v>6</v>
      </c>
      <c r="AJ279" s="119">
        <f t="shared" si="88"/>
        <v>0.13333333333333286</v>
      </c>
      <c r="AK279" s="118">
        <f t="shared" si="89"/>
        <v>2</v>
      </c>
      <c r="AL279" s="119">
        <f t="shared" si="90"/>
        <v>6.6666666666666874E-2</v>
      </c>
      <c r="AM279" s="118">
        <f t="shared" si="91"/>
        <v>2</v>
      </c>
      <c r="AN279" s="119">
        <f t="shared" si="92"/>
        <v>0.13333333333333353</v>
      </c>
      <c r="AO279" s="118">
        <f t="shared" si="93"/>
        <v>0</v>
      </c>
      <c r="AP279" s="119">
        <f t="shared" si="94"/>
        <v>1.3877787807814457E-16</v>
      </c>
      <c r="AQ279" s="122">
        <f t="shared" si="95"/>
        <v>0</v>
      </c>
      <c r="AR279" s="131">
        <f t="shared" si="96"/>
        <v>3</v>
      </c>
      <c r="AS279" s="65"/>
      <c r="AT279" s="66">
        <v>24</v>
      </c>
      <c r="AU279" s="77">
        <v>8.0000000000003818E-2</v>
      </c>
    </row>
    <row r="280" spans="1:47" x14ac:dyDescent="0.25">
      <c r="A280" s="65" t="s">
        <v>272</v>
      </c>
      <c r="B280" s="65" t="str">
        <f t="shared" si="81"/>
        <v>DIWA3</v>
      </c>
      <c r="C280" s="117">
        <f t="shared" si="82"/>
        <v>40162</v>
      </c>
      <c r="D280" s="116" t="str">
        <f t="shared" si="83"/>
        <v>SIN</v>
      </c>
      <c r="E280" s="65" t="s">
        <v>26</v>
      </c>
      <c r="F280" s="124" t="s">
        <v>60</v>
      </c>
      <c r="G280" s="117">
        <v>41783</v>
      </c>
      <c r="H280" s="65">
        <v>791217</v>
      </c>
      <c r="I280" s="65">
        <v>30486</v>
      </c>
      <c r="J280" s="65">
        <v>0</v>
      </c>
      <c r="K280" s="65">
        <v>4</v>
      </c>
      <c r="L280" s="65"/>
      <c r="M280" s="65">
        <v>3</v>
      </c>
      <c r="N280" s="121">
        <v>6.4</v>
      </c>
      <c r="O280" s="65"/>
      <c r="P280" s="65"/>
      <c r="Q280" s="65">
        <v>0.8</v>
      </c>
      <c r="R280" s="65"/>
      <c r="S280" s="65">
        <v>28</v>
      </c>
      <c r="T280" s="65">
        <v>38</v>
      </c>
      <c r="U280" s="65">
        <v>4</v>
      </c>
      <c r="V280" s="65">
        <v>0</v>
      </c>
      <c r="W280" s="65">
        <v>11</v>
      </c>
      <c r="X280" s="65">
        <v>3</v>
      </c>
      <c r="Y280" s="65">
        <v>1</v>
      </c>
      <c r="Z280" s="65">
        <v>0</v>
      </c>
      <c r="AA280" s="65">
        <v>0</v>
      </c>
      <c r="AB280" s="65">
        <v>30</v>
      </c>
      <c r="AC280" s="65">
        <v>8</v>
      </c>
      <c r="AD280" s="65">
        <v>1</v>
      </c>
      <c r="AE280" s="118">
        <f t="shared" si="84"/>
        <v>28</v>
      </c>
      <c r="AF280" s="119">
        <f t="shared" si="98"/>
        <v>9.3333333333337126E-2</v>
      </c>
      <c r="AG280" s="118">
        <f t="shared" si="85"/>
        <v>38</v>
      </c>
      <c r="AH280" s="119">
        <f t="shared" si="86"/>
        <v>0.25333333333333063</v>
      </c>
      <c r="AI280" s="118">
        <f t="shared" si="87"/>
        <v>11</v>
      </c>
      <c r="AJ280" s="119">
        <f t="shared" si="88"/>
        <v>0.24444444444444399</v>
      </c>
      <c r="AK280" s="118">
        <f t="shared" si="89"/>
        <v>3</v>
      </c>
      <c r="AL280" s="119">
        <f t="shared" si="90"/>
        <v>0.1000000000000002</v>
      </c>
      <c r="AM280" s="118">
        <f t="shared" si="91"/>
        <v>4</v>
      </c>
      <c r="AN280" s="119">
        <f t="shared" si="92"/>
        <v>0.26666666666666683</v>
      </c>
      <c r="AO280" s="118">
        <f t="shared" si="93"/>
        <v>0</v>
      </c>
      <c r="AP280" s="119">
        <f t="shared" si="94"/>
        <v>1.3877787807814457E-16</v>
      </c>
      <c r="AQ280" s="122">
        <f t="shared" si="95"/>
        <v>0</v>
      </c>
      <c r="AR280" s="131">
        <f t="shared" si="96"/>
        <v>4</v>
      </c>
      <c r="AS280" s="65"/>
      <c r="AT280" s="66">
        <v>23</v>
      </c>
      <c r="AU280" s="77">
        <v>7.6666666666670491E-2</v>
      </c>
    </row>
    <row r="281" spans="1:47" x14ac:dyDescent="0.25">
      <c r="A281" s="64" t="s">
        <v>272</v>
      </c>
      <c r="B281" s="65" t="str">
        <f t="shared" si="81"/>
        <v>DIWA3</v>
      </c>
      <c r="C281" s="117">
        <f t="shared" si="82"/>
        <v>40162</v>
      </c>
      <c r="D281" s="116" t="str">
        <f t="shared" si="83"/>
        <v>SIN</v>
      </c>
      <c r="E281" s="65" t="s">
        <v>26</v>
      </c>
      <c r="F281" s="124" t="s">
        <v>60</v>
      </c>
      <c r="G281" s="117">
        <v>41722</v>
      </c>
      <c r="H281" s="65">
        <v>793786</v>
      </c>
      <c r="I281" s="65">
        <v>69093</v>
      </c>
      <c r="J281" s="65">
        <v>0</v>
      </c>
      <c r="K281" s="65">
        <v>4</v>
      </c>
      <c r="L281" s="65"/>
      <c r="M281" s="65">
        <v>2</v>
      </c>
      <c r="N281" s="121">
        <v>7.2</v>
      </c>
      <c r="O281" s="65">
        <v>36.700000000000003</v>
      </c>
      <c r="P281" s="65">
        <v>0.94</v>
      </c>
      <c r="Q281" s="65">
        <v>7.0000000000000007E-2</v>
      </c>
      <c r="R281" s="65" t="s">
        <v>28</v>
      </c>
      <c r="S281" s="65">
        <v>32</v>
      </c>
      <c r="T281" s="65">
        <v>38</v>
      </c>
      <c r="U281" s="65">
        <v>0</v>
      </c>
      <c r="V281" s="65">
        <v>0</v>
      </c>
      <c r="W281" s="65">
        <v>6</v>
      </c>
      <c r="X281" s="65">
        <v>3</v>
      </c>
      <c r="Y281" s="65">
        <v>0</v>
      </c>
      <c r="Z281" s="65">
        <v>0</v>
      </c>
      <c r="AA281" s="65">
        <v>0</v>
      </c>
      <c r="AB281" s="65">
        <v>31</v>
      </c>
      <c r="AC281" s="65">
        <v>7</v>
      </c>
      <c r="AD281" s="65">
        <v>1</v>
      </c>
      <c r="AE281" s="118">
        <f t="shared" si="84"/>
        <v>32</v>
      </c>
      <c r="AF281" s="119">
        <f t="shared" si="98"/>
        <v>0.10666666666667043</v>
      </c>
      <c r="AG281" s="118">
        <f t="shared" si="85"/>
        <v>38</v>
      </c>
      <c r="AH281" s="119">
        <f t="shared" si="86"/>
        <v>0.25333333333333063</v>
      </c>
      <c r="AI281" s="118">
        <f t="shared" si="87"/>
        <v>6</v>
      </c>
      <c r="AJ281" s="119">
        <f t="shared" si="88"/>
        <v>0.13333333333333286</v>
      </c>
      <c r="AK281" s="118">
        <f t="shared" si="89"/>
        <v>3</v>
      </c>
      <c r="AL281" s="119">
        <f t="shared" si="90"/>
        <v>0.1000000000000002</v>
      </c>
      <c r="AM281" s="118">
        <f t="shared" si="91"/>
        <v>0</v>
      </c>
      <c r="AN281" s="119">
        <f t="shared" si="92"/>
        <v>1.9428902930940239E-16</v>
      </c>
      <c r="AO281" s="118">
        <f t="shared" si="93"/>
        <v>0</v>
      </c>
      <c r="AP281" s="119">
        <f t="shared" si="94"/>
        <v>1.3877787807814457E-16</v>
      </c>
      <c r="AQ281" s="122">
        <f t="shared" si="95"/>
        <v>0</v>
      </c>
      <c r="AR281" s="131">
        <f t="shared" si="96"/>
        <v>5</v>
      </c>
      <c r="AS281" s="65"/>
      <c r="AT281" s="66">
        <v>22</v>
      </c>
      <c r="AU281" s="77">
        <v>7.3333333333337164E-2</v>
      </c>
    </row>
    <row r="282" spans="1:47" x14ac:dyDescent="0.25">
      <c r="A282" s="65" t="s">
        <v>273</v>
      </c>
      <c r="B282" s="65" t="str">
        <f t="shared" si="81"/>
        <v>DIWA3</v>
      </c>
      <c r="C282" s="117">
        <f t="shared" si="82"/>
        <v>40162</v>
      </c>
      <c r="D282" s="116" t="str">
        <f t="shared" si="83"/>
        <v>SIN</v>
      </c>
      <c r="E282" s="65" t="s">
        <v>26</v>
      </c>
      <c r="F282" s="124" t="s">
        <v>60</v>
      </c>
      <c r="G282" s="117">
        <v>41568</v>
      </c>
      <c r="H282" s="65">
        <v>758132</v>
      </c>
      <c r="I282" s="65">
        <v>33439</v>
      </c>
      <c r="J282" s="120">
        <v>0</v>
      </c>
      <c r="K282" s="120">
        <v>1</v>
      </c>
      <c r="L282" s="120">
        <v>0</v>
      </c>
      <c r="M282" s="120">
        <v>1</v>
      </c>
      <c r="N282" s="121">
        <v>7.3</v>
      </c>
      <c r="O282" s="120">
        <v>37.5</v>
      </c>
      <c r="P282" s="120">
        <v>0.1</v>
      </c>
      <c r="Q282" s="120">
        <v>0.1</v>
      </c>
      <c r="R282" s="65" t="s">
        <v>244</v>
      </c>
      <c r="S282" s="120">
        <v>8</v>
      </c>
      <c r="T282" s="120">
        <v>17</v>
      </c>
      <c r="U282" s="120">
        <v>1</v>
      </c>
      <c r="V282" s="120">
        <v>0</v>
      </c>
      <c r="W282" s="120">
        <v>3</v>
      </c>
      <c r="X282" s="120">
        <v>1</v>
      </c>
      <c r="Y282" s="120">
        <v>0</v>
      </c>
      <c r="Z282" s="120">
        <v>0</v>
      </c>
      <c r="AA282" s="120">
        <v>0</v>
      </c>
      <c r="AB282" s="120">
        <v>28</v>
      </c>
      <c r="AC282" s="120">
        <v>6</v>
      </c>
      <c r="AD282" s="120">
        <v>0</v>
      </c>
      <c r="AE282" s="118">
        <f t="shared" si="84"/>
        <v>8</v>
      </c>
      <c r="AF282" s="119">
        <f t="shared" si="98"/>
        <v>2.6666666666670509E-2</v>
      </c>
      <c r="AG282" s="118">
        <f t="shared" si="85"/>
        <v>17</v>
      </c>
      <c r="AH282" s="119">
        <f t="shared" si="86"/>
        <v>0.11333333333333087</v>
      </c>
      <c r="AI282" s="118">
        <f t="shared" si="87"/>
        <v>3</v>
      </c>
      <c r="AJ282" s="119">
        <f t="shared" si="88"/>
        <v>6.666666666666618E-2</v>
      </c>
      <c r="AK282" s="118">
        <f t="shared" si="89"/>
        <v>1</v>
      </c>
      <c r="AL282" s="119">
        <f t="shared" si="90"/>
        <v>3.3333333333333541E-2</v>
      </c>
      <c r="AM282" s="118">
        <f t="shared" si="91"/>
        <v>1</v>
      </c>
      <c r="AN282" s="119">
        <f t="shared" si="92"/>
        <v>6.666666666666686E-2</v>
      </c>
      <c r="AO282" s="118">
        <f t="shared" si="93"/>
        <v>0</v>
      </c>
      <c r="AP282" s="119">
        <f t="shared" si="94"/>
        <v>1.3877787807814457E-16</v>
      </c>
      <c r="AQ282" s="122">
        <f t="shared" si="95"/>
        <v>0</v>
      </c>
      <c r="AR282" s="131">
        <f t="shared" si="96"/>
        <v>6</v>
      </c>
      <c r="AS282" s="65"/>
      <c r="AT282" s="66">
        <v>21</v>
      </c>
      <c r="AU282" s="77">
        <v>7.0000000000003837E-2</v>
      </c>
    </row>
    <row r="283" spans="1:47" x14ac:dyDescent="0.25">
      <c r="A283" s="65" t="s">
        <v>273</v>
      </c>
      <c r="B283" s="65" t="str">
        <f t="shared" si="81"/>
        <v>DIWA3</v>
      </c>
      <c r="C283" s="117">
        <f t="shared" si="82"/>
        <v>40162</v>
      </c>
      <c r="D283" s="116" t="str">
        <f t="shared" si="83"/>
        <v>SIN</v>
      </c>
      <c r="E283" s="65" t="s">
        <v>26</v>
      </c>
      <c r="F283" s="124" t="s">
        <v>60</v>
      </c>
      <c r="G283" s="117">
        <v>41290</v>
      </c>
      <c r="H283" s="65">
        <v>701787</v>
      </c>
      <c r="I283" s="65">
        <v>27714</v>
      </c>
      <c r="J283" s="65">
        <v>0</v>
      </c>
      <c r="K283" s="65">
        <v>0</v>
      </c>
      <c r="L283" s="65">
        <v>0</v>
      </c>
      <c r="M283" s="65">
        <v>2.1</v>
      </c>
      <c r="N283" s="121">
        <v>7</v>
      </c>
      <c r="O283" s="65">
        <v>37.9</v>
      </c>
      <c r="P283" s="65"/>
      <c r="Q283" s="65">
        <v>-1</v>
      </c>
      <c r="R283" s="65" t="s">
        <v>29</v>
      </c>
      <c r="S283" s="65">
        <v>32.299999999999997</v>
      </c>
      <c r="T283" s="65">
        <v>12.2</v>
      </c>
      <c r="U283" s="65">
        <v>3.3</v>
      </c>
      <c r="V283" s="65">
        <v>0</v>
      </c>
      <c r="W283" s="65">
        <v>1.2</v>
      </c>
      <c r="X283" s="65">
        <v>2.6</v>
      </c>
      <c r="Y283" s="65">
        <v>0.4</v>
      </c>
      <c r="Z283" s="65">
        <v>0</v>
      </c>
      <c r="AA283" s="65">
        <v>0</v>
      </c>
      <c r="AB283" s="65">
        <v>34.299999999999997</v>
      </c>
      <c r="AC283" s="65">
        <v>26.8</v>
      </c>
      <c r="AD283" s="65">
        <v>8.1999999999999993</v>
      </c>
      <c r="AE283" s="118">
        <f t="shared" si="84"/>
        <v>32</v>
      </c>
      <c r="AF283" s="119">
        <f>IF(AE283&gt;=300,1,VLOOKUP(AE283,$AT$3:$AU$304,2,0))</f>
        <v>0.10666666666667043</v>
      </c>
      <c r="AG283" s="118">
        <f t="shared" si="85"/>
        <v>12</v>
      </c>
      <c r="AH283" s="119">
        <f t="shared" si="86"/>
        <v>7.9999999999997531E-2</v>
      </c>
      <c r="AI283" s="118">
        <f t="shared" si="87"/>
        <v>1</v>
      </c>
      <c r="AJ283" s="119">
        <f t="shared" si="88"/>
        <v>2.222222222222173E-2</v>
      </c>
      <c r="AK283" s="118">
        <f t="shared" si="89"/>
        <v>3</v>
      </c>
      <c r="AL283" s="119">
        <f t="shared" si="90"/>
        <v>0.1000000000000002</v>
      </c>
      <c r="AM283" s="118">
        <f t="shared" si="91"/>
        <v>3</v>
      </c>
      <c r="AN283" s="119">
        <f t="shared" si="92"/>
        <v>0.20000000000000018</v>
      </c>
      <c r="AO283" s="118">
        <f t="shared" si="93"/>
        <v>0</v>
      </c>
      <c r="AP283" s="119">
        <f t="shared" si="94"/>
        <v>1.3877787807814457E-16</v>
      </c>
      <c r="AQ283" s="122">
        <f t="shared" si="95"/>
        <v>0</v>
      </c>
      <c r="AR283" s="131">
        <f t="shared" si="96"/>
        <v>7</v>
      </c>
      <c r="AS283" s="65"/>
      <c r="AT283" s="66">
        <v>20</v>
      </c>
      <c r="AU283" s="77">
        <v>6.666666666667051E-2</v>
      </c>
    </row>
    <row r="284" spans="1:47" x14ac:dyDescent="0.25">
      <c r="A284" s="65" t="s">
        <v>272</v>
      </c>
      <c r="B284" s="65" t="str">
        <f t="shared" si="81"/>
        <v>DIWA3</v>
      </c>
      <c r="C284" s="117">
        <f t="shared" si="82"/>
        <v>40120</v>
      </c>
      <c r="D284" s="65" t="str">
        <f t="shared" si="83"/>
        <v>SIN</v>
      </c>
      <c r="E284" s="65" t="s">
        <v>26</v>
      </c>
      <c r="F284" s="124" t="s">
        <v>61</v>
      </c>
      <c r="G284" s="117">
        <v>42392</v>
      </c>
      <c r="H284" s="65">
        <v>908310</v>
      </c>
      <c r="I284" s="65">
        <v>34199</v>
      </c>
      <c r="J284" s="65">
        <v>0</v>
      </c>
      <c r="K284" s="65">
        <v>5</v>
      </c>
      <c r="L284" s="65"/>
      <c r="M284" s="65">
        <v>3</v>
      </c>
      <c r="N284" s="65">
        <v>5.9</v>
      </c>
      <c r="O284" s="65"/>
      <c r="P284" s="65"/>
      <c r="Q284" s="65">
        <v>0.14000000000000001</v>
      </c>
      <c r="R284" s="65"/>
      <c r="S284" s="65">
        <v>85</v>
      </c>
      <c r="T284" s="65">
        <v>112</v>
      </c>
      <c r="U284" s="65">
        <v>21</v>
      </c>
      <c r="V284" s="65">
        <v>0</v>
      </c>
      <c r="W284" s="65">
        <v>10</v>
      </c>
      <c r="X284" s="65">
        <v>10</v>
      </c>
      <c r="Y284" s="65">
        <v>0</v>
      </c>
      <c r="Z284" s="65">
        <v>1</v>
      </c>
      <c r="AA284" s="65">
        <v>0</v>
      </c>
      <c r="AB284" s="65">
        <v>78</v>
      </c>
      <c r="AC284" s="65">
        <v>40</v>
      </c>
      <c r="AD284" s="65">
        <v>0</v>
      </c>
      <c r="AE284" s="118">
        <f t="shared" si="84"/>
        <v>85</v>
      </c>
      <c r="AF284" s="119">
        <f t="shared" ref="AF284:AF290" si="99">IF(AE284&gt;500,1.5,IF(AE284&gt;300,1.3,VLOOKUP(AE284,$AT$3:$AU$304,2,0)))</f>
        <v>0.28333333333333705</v>
      </c>
      <c r="AG284" s="118">
        <f t="shared" si="85"/>
        <v>112</v>
      </c>
      <c r="AH284" s="119">
        <f t="shared" si="86"/>
        <v>0.74666666666666504</v>
      </c>
      <c r="AI284" s="118">
        <f t="shared" si="87"/>
        <v>10</v>
      </c>
      <c r="AJ284" s="119">
        <f t="shared" si="88"/>
        <v>0.22222222222222177</v>
      </c>
      <c r="AK284" s="118">
        <f t="shared" si="89"/>
        <v>10</v>
      </c>
      <c r="AL284" s="119">
        <f t="shared" si="90"/>
        <v>0.33339999999999997</v>
      </c>
      <c r="AM284" s="118">
        <f t="shared" si="91"/>
        <v>21</v>
      </c>
      <c r="AN284" s="119">
        <f t="shared" si="92"/>
        <v>1</v>
      </c>
      <c r="AO284" s="118">
        <f t="shared" si="93"/>
        <v>0</v>
      </c>
      <c r="AP284" s="119">
        <f t="shared" si="94"/>
        <v>1.3877787807814457E-16</v>
      </c>
      <c r="AQ284" s="122">
        <f t="shared" si="95"/>
        <v>1</v>
      </c>
      <c r="AR284" s="131">
        <f t="shared" si="96"/>
        <v>1</v>
      </c>
      <c r="AS284" s="65"/>
      <c r="AT284" s="66">
        <v>19</v>
      </c>
      <c r="AU284" s="77">
        <v>6.3333333333337183E-2</v>
      </c>
    </row>
    <row r="285" spans="1:47" x14ac:dyDescent="0.25">
      <c r="A285" s="65" t="s">
        <v>272</v>
      </c>
      <c r="B285" s="65" t="str">
        <f t="shared" si="81"/>
        <v>DIWA3</v>
      </c>
      <c r="C285" s="117">
        <f t="shared" si="82"/>
        <v>40120</v>
      </c>
      <c r="D285" s="65" t="str">
        <f t="shared" si="83"/>
        <v>SIN</v>
      </c>
      <c r="E285" s="65" t="s">
        <v>26</v>
      </c>
      <c r="F285" s="124" t="s">
        <v>61</v>
      </c>
      <c r="G285" s="117">
        <v>42350</v>
      </c>
      <c r="H285" s="65">
        <v>900974</v>
      </c>
      <c r="I285" s="65">
        <v>26863</v>
      </c>
      <c r="J285" s="65">
        <v>0</v>
      </c>
      <c r="K285" s="65">
        <v>5</v>
      </c>
      <c r="L285" s="65"/>
      <c r="M285" s="65">
        <v>2</v>
      </c>
      <c r="N285" s="65">
        <v>6</v>
      </c>
      <c r="O285" s="65"/>
      <c r="P285" s="65"/>
      <c r="Q285" s="65">
        <v>0.14000000000000001</v>
      </c>
      <c r="R285" s="65"/>
      <c r="S285" s="65">
        <v>61</v>
      </c>
      <c r="T285" s="65">
        <v>84</v>
      </c>
      <c r="U285" s="65">
        <v>0</v>
      </c>
      <c r="V285" s="65">
        <v>0</v>
      </c>
      <c r="W285" s="65">
        <v>9</v>
      </c>
      <c r="X285" s="65">
        <v>5</v>
      </c>
      <c r="Y285" s="65">
        <v>0</v>
      </c>
      <c r="Z285" s="65">
        <v>1</v>
      </c>
      <c r="AA285" s="65">
        <v>0</v>
      </c>
      <c r="AB285" s="65">
        <v>76</v>
      </c>
      <c r="AC285" s="65">
        <v>42</v>
      </c>
      <c r="AD285" s="65">
        <v>1</v>
      </c>
      <c r="AE285" s="118">
        <f t="shared" si="84"/>
        <v>61</v>
      </c>
      <c r="AF285" s="119">
        <f t="shared" si="99"/>
        <v>0.20333333333333692</v>
      </c>
      <c r="AG285" s="118">
        <f t="shared" si="85"/>
        <v>84</v>
      </c>
      <c r="AH285" s="119">
        <f t="shared" si="86"/>
        <v>0.55999999999999717</v>
      </c>
      <c r="AI285" s="118">
        <f t="shared" si="87"/>
        <v>9</v>
      </c>
      <c r="AJ285" s="119">
        <f t="shared" si="88"/>
        <v>0.19999999999999954</v>
      </c>
      <c r="AK285" s="118">
        <f t="shared" si="89"/>
        <v>5</v>
      </c>
      <c r="AL285" s="119">
        <f t="shared" si="90"/>
        <v>0.16666666666666685</v>
      </c>
      <c r="AM285" s="118">
        <f t="shared" si="91"/>
        <v>0</v>
      </c>
      <c r="AN285" s="119">
        <f t="shared" si="92"/>
        <v>1.9428902930940239E-16</v>
      </c>
      <c r="AO285" s="118">
        <f t="shared" si="93"/>
        <v>0</v>
      </c>
      <c r="AP285" s="119">
        <f t="shared" si="94"/>
        <v>1.3877787807814457E-16</v>
      </c>
      <c r="AQ285" s="122">
        <f t="shared" si="95"/>
        <v>0</v>
      </c>
      <c r="AR285" s="131">
        <f t="shared" si="96"/>
        <v>2</v>
      </c>
      <c r="AS285" s="65"/>
      <c r="AT285" s="66">
        <v>18</v>
      </c>
      <c r="AU285" s="77">
        <v>6.0000000000003849E-2</v>
      </c>
    </row>
    <row r="286" spans="1:47" x14ac:dyDescent="0.25">
      <c r="A286" s="65" t="s">
        <v>272</v>
      </c>
      <c r="B286" s="65" t="str">
        <f t="shared" si="81"/>
        <v>DIWA3</v>
      </c>
      <c r="C286" s="117">
        <f t="shared" si="82"/>
        <v>40120</v>
      </c>
      <c r="D286" s="116" t="str">
        <f t="shared" si="83"/>
        <v>SIN</v>
      </c>
      <c r="E286" s="65" t="s">
        <v>26</v>
      </c>
      <c r="F286" s="124" t="s">
        <v>61</v>
      </c>
      <c r="G286" s="117">
        <v>41653</v>
      </c>
      <c r="H286" s="65">
        <v>760731</v>
      </c>
      <c r="I286" s="65">
        <v>130055</v>
      </c>
      <c r="J286" s="65">
        <v>0</v>
      </c>
      <c r="K286" s="65">
        <v>4</v>
      </c>
      <c r="L286" s="65"/>
      <c r="M286" s="65">
        <v>9</v>
      </c>
      <c r="N286" s="121">
        <v>7.2</v>
      </c>
      <c r="O286" s="65">
        <v>37.200000000000003</v>
      </c>
      <c r="P286" s="65">
        <v>0.7</v>
      </c>
      <c r="Q286" s="65">
        <v>0</v>
      </c>
      <c r="R286" s="65" t="s">
        <v>244</v>
      </c>
      <c r="S286" s="65">
        <v>54</v>
      </c>
      <c r="T286" s="65">
        <v>78</v>
      </c>
      <c r="U286" s="65">
        <v>9</v>
      </c>
      <c r="V286" s="65">
        <v>0</v>
      </c>
      <c r="W286" s="65">
        <v>18</v>
      </c>
      <c r="X286" s="65">
        <v>5</v>
      </c>
      <c r="Y286" s="65">
        <v>0</v>
      </c>
      <c r="Z286" s="65">
        <v>0</v>
      </c>
      <c r="AA286" s="65">
        <v>0</v>
      </c>
      <c r="AB286" s="65">
        <v>31</v>
      </c>
      <c r="AC286" s="65">
        <v>31</v>
      </c>
      <c r="AD286" s="65">
        <v>1</v>
      </c>
      <c r="AE286" s="118">
        <f t="shared" si="84"/>
        <v>54</v>
      </c>
      <c r="AF286" s="119">
        <f t="shared" si="99"/>
        <v>0.18000000000000363</v>
      </c>
      <c r="AG286" s="118">
        <f t="shared" si="85"/>
        <v>78</v>
      </c>
      <c r="AH286" s="119">
        <f t="shared" si="86"/>
        <v>0.51999999999999691</v>
      </c>
      <c r="AI286" s="118">
        <f t="shared" si="87"/>
        <v>18</v>
      </c>
      <c r="AJ286" s="119">
        <f t="shared" si="88"/>
        <v>0.39999999999999941</v>
      </c>
      <c r="AK286" s="118">
        <f t="shared" si="89"/>
        <v>5</v>
      </c>
      <c r="AL286" s="119">
        <f t="shared" si="90"/>
        <v>0.16666666666666685</v>
      </c>
      <c r="AM286" s="118">
        <f t="shared" si="91"/>
        <v>9</v>
      </c>
      <c r="AN286" s="119">
        <f t="shared" si="92"/>
        <v>0.60000000000000009</v>
      </c>
      <c r="AO286" s="118">
        <f t="shared" si="93"/>
        <v>0</v>
      </c>
      <c r="AP286" s="119">
        <f t="shared" si="94"/>
        <v>1.3877787807814457E-16</v>
      </c>
      <c r="AQ286" s="122">
        <f t="shared" si="95"/>
        <v>0</v>
      </c>
      <c r="AR286" s="131">
        <f t="shared" si="96"/>
        <v>3</v>
      </c>
      <c r="AS286" s="65"/>
      <c r="AT286" s="66">
        <v>17</v>
      </c>
      <c r="AU286" s="77">
        <v>5.6666666666670515E-2</v>
      </c>
    </row>
    <row r="287" spans="1:47" x14ac:dyDescent="0.25">
      <c r="A287" s="65" t="s">
        <v>272</v>
      </c>
      <c r="B287" s="65" t="str">
        <f t="shared" si="81"/>
        <v>DIWA3</v>
      </c>
      <c r="C287" s="117">
        <f t="shared" si="82"/>
        <v>40120</v>
      </c>
      <c r="D287" s="116" t="str">
        <f t="shared" si="83"/>
        <v>SIN</v>
      </c>
      <c r="E287" s="65" t="s">
        <v>26</v>
      </c>
      <c r="F287" s="124" t="s">
        <v>61</v>
      </c>
      <c r="G287" s="117">
        <v>41611</v>
      </c>
      <c r="H287" s="65">
        <v>751867</v>
      </c>
      <c r="I287" s="65">
        <v>121191</v>
      </c>
      <c r="J287" s="120">
        <v>0</v>
      </c>
      <c r="K287" s="120">
        <v>7</v>
      </c>
      <c r="L287" s="120">
        <v>0</v>
      </c>
      <c r="M287" s="120">
        <v>12</v>
      </c>
      <c r="N287" s="121">
        <v>7.2</v>
      </c>
      <c r="O287" s="120">
        <v>37.799999999999997</v>
      </c>
      <c r="P287" s="120">
        <v>0.5</v>
      </c>
      <c r="Q287" s="120">
        <v>0.1</v>
      </c>
      <c r="R287" s="65" t="s">
        <v>244</v>
      </c>
      <c r="S287" s="120">
        <v>66</v>
      </c>
      <c r="T287" s="120">
        <v>73</v>
      </c>
      <c r="U287" s="120">
        <v>16</v>
      </c>
      <c r="V287" s="120">
        <v>0</v>
      </c>
      <c r="W287" s="120">
        <v>20</v>
      </c>
      <c r="X287" s="120">
        <v>6</v>
      </c>
      <c r="Y287" s="120">
        <v>0</v>
      </c>
      <c r="Z287" s="120">
        <v>1</v>
      </c>
      <c r="AA287" s="120">
        <v>0</v>
      </c>
      <c r="AB287" s="120">
        <v>34</v>
      </c>
      <c r="AC287" s="120">
        <v>67</v>
      </c>
      <c r="AD287" s="120">
        <v>2</v>
      </c>
      <c r="AE287" s="118">
        <f t="shared" si="84"/>
        <v>66</v>
      </c>
      <c r="AF287" s="119">
        <f t="shared" si="99"/>
        <v>0.22000000000000355</v>
      </c>
      <c r="AG287" s="118">
        <f t="shared" si="85"/>
        <v>73</v>
      </c>
      <c r="AH287" s="119">
        <f t="shared" si="86"/>
        <v>0.48666666666666353</v>
      </c>
      <c r="AI287" s="118">
        <f t="shared" si="87"/>
        <v>20</v>
      </c>
      <c r="AJ287" s="119">
        <f t="shared" si="88"/>
        <v>0.44444444444444381</v>
      </c>
      <c r="AK287" s="118">
        <f t="shared" si="89"/>
        <v>6</v>
      </c>
      <c r="AL287" s="119">
        <f t="shared" si="90"/>
        <v>0.20000000000000018</v>
      </c>
      <c r="AM287" s="118">
        <f t="shared" si="91"/>
        <v>16</v>
      </c>
      <c r="AN287" s="119">
        <f t="shared" si="92"/>
        <v>1</v>
      </c>
      <c r="AO287" s="118">
        <f t="shared" si="93"/>
        <v>0</v>
      </c>
      <c r="AP287" s="119">
        <f t="shared" si="94"/>
        <v>1.3877787807814457E-16</v>
      </c>
      <c r="AQ287" s="122">
        <f t="shared" si="95"/>
        <v>0</v>
      </c>
      <c r="AR287" s="131">
        <f t="shared" si="96"/>
        <v>4</v>
      </c>
      <c r="AS287" s="65"/>
      <c r="AT287" s="66">
        <v>16</v>
      </c>
      <c r="AU287" s="77">
        <v>5.3333333333337181E-2</v>
      </c>
    </row>
    <row r="288" spans="1:47" x14ac:dyDescent="0.25">
      <c r="A288" s="65" t="s">
        <v>273</v>
      </c>
      <c r="B288" s="65" t="str">
        <f t="shared" si="81"/>
        <v>DIWA3</v>
      </c>
      <c r="C288" s="117">
        <f t="shared" si="82"/>
        <v>40120</v>
      </c>
      <c r="D288" s="116" t="str">
        <f t="shared" si="83"/>
        <v>SIN</v>
      </c>
      <c r="E288" s="65" t="s">
        <v>26</v>
      </c>
      <c r="F288" s="124" t="s">
        <v>61</v>
      </c>
      <c r="G288" s="117">
        <v>41468</v>
      </c>
      <c r="H288" s="65">
        <v>720096</v>
      </c>
      <c r="I288" s="65">
        <v>89420</v>
      </c>
      <c r="J288" s="120">
        <v>0</v>
      </c>
      <c r="K288" s="120">
        <v>3</v>
      </c>
      <c r="L288" s="120">
        <v>-1</v>
      </c>
      <c r="M288" s="120">
        <v>14</v>
      </c>
      <c r="N288" s="121">
        <v>7.2</v>
      </c>
      <c r="O288" s="120">
        <v>40.200000000000003</v>
      </c>
      <c r="P288" s="120">
        <v>0.4</v>
      </c>
      <c r="Q288" s="120">
        <v>0.1</v>
      </c>
      <c r="R288" s="65" t="s">
        <v>244</v>
      </c>
      <c r="S288" s="120">
        <v>67</v>
      </c>
      <c r="T288" s="120">
        <v>67</v>
      </c>
      <c r="U288" s="120">
        <v>18</v>
      </c>
      <c r="V288" s="120">
        <v>0</v>
      </c>
      <c r="W288" s="120">
        <v>15</v>
      </c>
      <c r="X288" s="120">
        <v>6</v>
      </c>
      <c r="Y288" s="120">
        <v>1</v>
      </c>
      <c r="Z288" s="120">
        <v>0</v>
      </c>
      <c r="AA288" s="120">
        <v>-1</v>
      </c>
      <c r="AB288" s="120">
        <v>301</v>
      </c>
      <c r="AC288" s="120">
        <v>69</v>
      </c>
      <c r="AD288" s="120">
        <v>2</v>
      </c>
      <c r="AE288" s="118">
        <f t="shared" si="84"/>
        <v>67</v>
      </c>
      <c r="AF288" s="119">
        <f t="shared" si="99"/>
        <v>0.22333333333333688</v>
      </c>
      <c r="AG288" s="118">
        <f t="shared" si="85"/>
        <v>67</v>
      </c>
      <c r="AH288" s="119">
        <f t="shared" si="86"/>
        <v>0.4466666666666636</v>
      </c>
      <c r="AI288" s="118">
        <f t="shared" si="87"/>
        <v>15</v>
      </c>
      <c r="AJ288" s="119">
        <f t="shared" si="88"/>
        <v>0.33333333333333282</v>
      </c>
      <c r="AK288" s="118">
        <f t="shared" si="89"/>
        <v>6</v>
      </c>
      <c r="AL288" s="119">
        <f t="shared" si="90"/>
        <v>0.20000000000000018</v>
      </c>
      <c r="AM288" s="118">
        <f t="shared" si="91"/>
        <v>18</v>
      </c>
      <c r="AN288" s="119">
        <f t="shared" si="92"/>
        <v>1</v>
      </c>
      <c r="AO288" s="118">
        <f t="shared" si="93"/>
        <v>0</v>
      </c>
      <c r="AP288" s="119">
        <f t="shared" si="94"/>
        <v>1.3877787807814457E-16</v>
      </c>
      <c r="AQ288" s="122">
        <f t="shared" si="95"/>
        <v>0</v>
      </c>
      <c r="AR288" s="131">
        <f t="shared" si="96"/>
        <v>5</v>
      </c>
      <c r="AS288" s="65"/>
      <c r="AT288" s="66">
        <v>15</v>
      </c>
      <c r="AU288" s="77">
        <v>5.0000000000003847E-2</v>
      </c>
    </row>
    <row r="289" spans="1:47" x14ac:dyDescent="0.25">
      <c r="A289" s="65" t="s">
        <v>273</v>
      </c>
      <c r="B289" s="65" t="str">
        <f t="shared" si="81"/>
        <v>DIWA3</v>
      </c>
      <c r="C289" s="117">
        <f t="shared" si="82"/>
        <v>40120</v>
      </c>
      <c r="D289" s="116" t="str">
        <f t="shared" si="83"/>
        <v>SIN</v>
      </c>
      <c r="E289" s="65" t="s">
        <v>26</v>
      </c>
      <c r="F289" s="124" t="s">
        <v>61</v>
      </c>
      <c r="G289" s="117">
        <v>41324</v>
      </c>
      <c r="H289" s="65">
        <v>691391</v>
      </c>
      <c r="I289" s="65">
        <v>60715</v>
      </c>
      <c r="J289" s="120">
        <v>0</v>
      </c>
      <c r="K289" s="120">
        <v>2.5</v>
      </c>
      <c r="L289" s="120">
        <v>0</v>
      </c>
      <c r="M289" s="120">
        <v>4.3</v>
      </c>
      <c r="N289" s="121">
        <v>6.9</v>
      </c>
      <c r="O289" s="120">
        <v>36.700000000000003</v>
      </c>
      <c r="P289" s="120"/>
      <c r="Q289" s="120">
        <v>-1</v>
      </c>
      <c r="R289" s="65" t="s">
        <v>29</v>
      </c>
      <c r="S289" s="120">
        <v>98.7</v>
      </c>
      <c r="T289" s="120">
        <v>53.2</v>
      </c>
      <c r="U289" s="120">
        <v>3.7</v>
      </c>
      <c r="V289" s="120">
        <v>0.3</v>
      </c>
      <c r="W289" s="120">
        <v>10.8</v>
      </c>
      <c r="X289" s="120">
        <v>7.1</v>
      </c>
      <c r="Y289" s="120">
        <v>0.3</v>
      </c>
      <c r="Z289" s="120">
        <v>0</v>
      </c>
      <c r="AA289" s="120">
        <v>0</v>
      </c>
      <c r="AB289" s="120">
        <v>62.3</v>
      </c>
      <c r="AC289" s="120">
        <v>23.3</v>
      </c>
      <c r="AD289" s="120">
        <v>2</v>
      </c>
      <c r="AE289" s="118">
        <f t="shared" si="84"/>
        <v>99</v>
      </c>
      <c r="AF289" s="119">
        <f t="shared" si="99"/>
        <v>0.33000000000000401</v>
      </c>
      <c r="AG289" s="118">
        <f t="shared" si="85"/>
        <v>53</v>
      </c>
      <c r="AH289" s="119">
        <f t="shared" si="86"/>
        <v>0.35333333333333045</v>
      </c>
      <c r="AI289" s="118">
        <f t="shared" si="87"/>
        <v>11</v>
      </c>
      <c r="AJ289" s="119">
        <f t="shared" si="88"/>
        <v>0.24444444444444399</v>
      </c>
      <c r="AK289" s="118">
        <f t="shared" si="89"/>
        <v>7</v>
      </c>
      <c r="AL289" s="119">
        <f t="shared" si="90"/>
        <v>0.2333333333333335</v>
      </c>
      <c r="AM289" s="118">
        <f t="shared" si="91"/>
        <v>4</v>
      </c>
      <c r="AN289" s="119">
        <f t="shared" si="92"/>
        <v>0.26666666666666683</v>
      </c>
      <c r="AO289" s="118">
        <f t="shared" si="93"/>
        <v>0</v>
      </c>
      <c r="AP289" s="119">
        <f t="shared" si="94"/>
        <v>1.3877787807814457E-16</v>
      </c>
      <c r="AQ289" s="122">
        <f t="shared" si="95"/>
        <v>0</v>
      </c>
      <c r="AR289" s="131">
        <f t="shared" si="96"/>
        <v>6</v>
      </c>
      <c r="AS289" s="65"/>
      <c r="AT289" s="66">
        <v>14</v>
      </c>
      <c r="AU289" s="77">
        <v>4.6666666666670513E-2</v>
      </c>
    </row>
    <row r="290" spans="1:47" x14ac:dyDescent="0.25">
      <c r="A290" s="65" t="s">
        <v>273</v>
      </c>
      <c r="B290" s="65" t="str">
        <f t="shared" si="81"/>
        <v>DIWA3</v>
      </c>
      <c r="C290" s="117">
        <f t="shared" si="82"/>
        <v>40120</v>
      </c>
      <c r="D290" s="116" t="str">
        <f t="shared" si="83"/>
        <v>SIN</v>
      </c>
      <c r="E290" s="65" t="s">
        <v>26</v>
      </c>
      <c r="F290" s="124" t="s">
        <v>61</v>
      </c>
      <c r="G290" s="117">
        <v>41191</v>
      </c>
      <c r="H290" s="65">
        <v>659336</v>
      </c>
      <c r="I290" s="65">
        <v>28660</v>
      </c>
      <c r="J290" s="65">
        <v>0</v>
      </c>
      <c r="K290" s="65">
        <v>0</v>
      </c>
      <c r="L290" s="65">
        <v>0</v>
      </c>
      <c r="M290" s="65">
        <v>4.3</v>
      </c>
      <c r="N290" s="121">
        <v>6.6</v>
      </c>
      <c r="O290" s="65">
        <v>37.700000000000003</v>
      </c>
      <c r="P290" s="65"/>
      <c r="Q290" s="65"/>
      <c r="R290" s="65" t="s">
        <v>29</v>
      </c>
      <c r="S290" s="65">
        <v>43.5</v>
      </c>
      <c r="T290" s="65">
        <v>18.2</v>
      </c>
      <c r="U290" s="65">
        <v>3.5</v>
      </c>
      <c r="V290" s="65">
        <v>2.5</v>
      </c>
      <c r="W290" s="65">
        <v>4.7</v>
      </c>
      <c r="X290" s="65">
        <v>1.2</v>
      </c>
      <c r="Y290" s="65">
        <v>1.3</v>
      </c>
      <c r="Z290" s="65">
        <v>0</v>
      </c>
      <c r="AA290" s="65">
        <v>0</v>
      </c>
      <c r="AB290" s="65">
        <v>105</v>
      </c>
      <c r="AC290" s="65">
        <v>34.6</v>
      </c>
      <c r="AD290" s="65">
        <v>7.9</v>
      </c>
      <c r="AE290" s="118">
        <f t="shared" si="84"/>
        <v>44</v>
      </c>
      <c r="AF290" s="119">
        <f t="shared" si="99"/>
        <v>0.14666666666667036</v>
      </c>
      <c r="AG290" s="118">
        <f t="shared" si="85"/>
        <v>18</v>
      </c>
      <c r="AH290" s="119">
        <f t="shared" si="86"/>
        <v>0.11999999999999754</v>
      </c>
      <c r="AI290" s="118">
        <f t="shared" si="87"/>
        <v>5</v>
      </c>
      <c r="AJ290" s="119">
        <f t="shared" si="88"/>
        <v>0.11111111111111063</v>
      </c>
      <c r="AK290" s="118">
        <f t="shared" si="89"/>
        <v>1</v>
      </c>
      <c r="AL290" s="119">
        <f t="shared" si="90"/>
        <v>3.3333333333333541E-2</v>
      </c>
      <c r="AM290" s="118">
        <f t="shared" si="91"/>
        <v>4</v>
      </c>
      <c r="AN290" s="119">
        <f t="shared" si="92"/>
        <v>0.26666666666666683</v>
      </c>
      <c r="AO290" s="118">
        <f t="shared" si="93"/>
        <v>3</v>
      </c>
      <c r="AP290" s="119">
        <f t="shared" si="94"/>
        <v>0.30000000000000016</v>
      </c>
      <c r="AQ290" s="122">
        <f t="shared" si="95"/>
        <v>0</v>
      </c>
      <c r="AR290" s="131">
        <f t="shared" si="96"/>
        <v>7</v>
      </c>
      <c r="AS290" s="65"/>
      <c r="AT290" s="66">
        <v>13</v>
      </c>
      <c r="AU290" s="77">
        <v>4.3333333333337179E-2</v>
      </c>
    </row>
    <row r="291" spans="1:47" x14ac:dyDescent="0.25">
      <c r="A291" s="65" t="s">
        <v>273</v>
      </c>
      <c r="B291" s="65" t="str">
        <f t="shared" si="81"/>
        <v>DIWA3</v>
      </c>
      <c r="C291" s="117">
        <f t="shared" si="82"/>
        <v>40120</v>
      </c>
      <c r="D291" s="116" t="str">
        <f t="shared" si="83"/>
        <v>SIN</v>
      </c>
      <c r="E291" s="65" t="s">
        <v>26</v>
      </c>
      <c r="F291" s="124" t="s">
        <v>61</v>
      </c>
      <c r="G291" s="117">
        <v>41074</v>
      </c>
      <c r="H291" s="65">
        <v>630676</v>
      </c>
      <c r="I291" s="65">
        <v>176908</v>
      </c>
      <c r="J291" s="65">
        <v>0</v>
      </c>
      <c r="K291" s="65">
        <v>4</v>
      </c>
      <c r="L291" s="65">
        <v>0</v>
      </c>
      <c r="M291" s="65">
        <v>7.7</v>
      </c>
      <c r="N291" s="121">
        <v>6.8</v>
      </c>
      <c r="O291" s="65">
        <v>36.200000000000003</v>
      </c>
      <c r="P291" s="65"/>
      <c r="Q291" s="65">
        <v>-1</v>
      </c>
      <c r="R291" s="65" t="s">
        <v>29</v>
      </c>
      <c r="S291" s="65">
        <v>89.5</v>
      </c>
      <c r="T291" s="65">
        <v>80.099999999999994</v>
      </c>
      <c r="U291" s="65">
        <v>9.3000000000000007</v>
      </c>
      <c r="V291" s="65">
        <v>0.2</v>
      </c>
      <c r="W291" s="65">
        <v>18.2</v>
      </c>
      <c r="X291" s="65">
        <v>19.899999999999999</v>
      </c>
      <c r="Y291" s="65">
        <v>0.8</v>
      </c>
      <c r="Z291" s="65">
        <v>0</v>
      </c>
      <c r="AA291" s="65">
        <v>0</v>
      </c>
      <c r="AB291" s="65">
        <v>196.5</v>
      </c>
      <c r="AC291" s="65">
        <v>43.5</v>
      </c>
      <c r="AD291" s="65">
        <v>11.1</v>
      </c>
      <c r="AE291" s="118">
        <f t="shared" si="84"/>
        <v>90</v>
      </c>
      <c r="AF291" s="119">
        <f>IF(AE291&gt;=300,1,VLOOKUP(AE291,$AT$3:$AU$304,2,0))</f>
        <v>0.30000000000000382</v>
      </c>
      <c r="AG291" s="118">
        <f t="shared" si="85"/>
        <v>80</v>
      </c>
      <c r="AH291" s="119">
        <f t="shared" si="86"/>
        <v>0.53333333333333033</v>
      </c>
      <c r="AI291" s="118">
        <f t="shared" si="87"/>
        <v>18</v>
      </c>
      <c r="AJ291" s="119">
        <f t="shared" si="88"/>
        <v>0.39999999999999941</v>
      </c>
      <c r="AK291" s="118">
        <f t="shared" si="89"/>
        <v>20</v>
      </c>
      <c r="AL291" s="119">
        <f t="shared" si="90"/>
        <v>0.66666666666666674</v>
      </c>
      <c r="AM291" s="118">
        <f t="shared" si="91"/>
        <v>9</v>
      </c>
      <c r="AN291" s="119">
        <f t="shared" si="92"/>
        <v>0.60000000000000009</v>
      </c>
      <c r="AO291" s="118">
        <f t="shared" si="93"/>
        <v>0</v>
      </c>
      <c r="AP291" s="119">
        <f t="shared" si="94"/>
        <v>1.3877787807814457E-16</v>
      </c>
      <c r="AQ291" s="122">
        <f t="shared" si="95"/>
        <v>0</v>
      </c>
      <c r="AR291" s="131">
        <f t="shared" si="96"/>
        <v>8</v>
      </c>
      <c r="AS291" s="65"/>
      <c r="AT291" s="66">
        <v>12</v>
      </c>
      <c r="AU291" s="77">
        <v>4.0000000000003845E-2</v>
      </c>
    </row>
    <row r="292" spans="1:47" x14ac:dyDescent="0.25">
      <c r="A292" s="65" t="s">
        <v>272</v>
      </c>
      <c r="B292" s="65" t="str">
        <f t="shared" si="81"/>
        <v>DIWA3</v>
      </c>
      <c r="C292" s="117">
        <f t="shared" si="82"/>
        <v>40227</v>
      </c>
      <c r="D292" s="65" t="str">
        <f t="shared" si="83"/>
        <v>SIN</v>
      </c>
      <c r="E292" s="65" t="s">
        <v>26</v>
      </c>
      <c r="F292" s="124" t="s">
        <v>62</v>
      </c>
      <c r="G292" s="117">
        <v>42402</v>
      </c>
      <c r="H292" s="65">
        <v>925929</v>
      </c>
      <c r="I292" s="65">
        <v>34673</v>
      </c>
      <c r="J292" s="65">
        <v>0</v>
      </c>
      <c r="K292" s="65">
        <v>7</v>
      </c>
      <c r="L292" s="65"/>
      <c r="M292" s="65">
        <v>7</v>
      </c>
      <c r="N292" s="65">
        <v>6.6</v>
      </c>
      <c r="O292" s="65"/>
      <c r="P292" s="65"/>
      <c r="Q292" s="65">
        <v>0.04</v>
      </c>
      <c r="R292" s="65"/>
      <c r="S292" s="65">
        <v>47</v>
      </c>
      <c r="T292" s="65">
        <v>54</v>
      </c>
      <c r="U292" s="65">
        <v>1</v>
      </c>
      <c r="V292" s="65">
        <v>0</v>
      </c>
      <c r="W292" s="65">
        <v>6</v>
      </c>
      <c r="X292" s="65">
        <v>4</v>
      </c>
      <c r="Y292" s="65">
        <v>0</v>
      </c>
      <c r="Z292" s="65">
        <v>0</v>
      </c>
      <c r="AA292" s="65">
        <v>0</v>
      </c>
      <c r="AB292" s="65">
        <v>84</v>
      </c>
      <c r="AC292" s="65">
        <v>8</v>
      </c>
      <c r="AD292" s="65">
        <v>1</v>
      </c>
      <c r="AE292" s="118">
        <f t="shared" si="84"/>
        <v>47</v>
      </c>
      <c r="AF292" s="119">
        <f t="shared" ref="AF292:AF297" si="100">IF(AE292&gt;500,1.5,IF(AE292&gt;300,1.3,VLOOKUP(AE292,$AT$3:$AU$304,2,0)))</f>
        <v>0.15666666666667034</v>
      </c>
      <c r="AG292" s="118">
        <f t="shared" si="85"/>
        <v>54</v>
      </c>
      <c r="AH292" s="119">
        <f t="shared" si="86"/>
        <v>0.3599999999999971</v>
      </c>
      <c r="AI292" s="118">
        <f t="shared" si="87"/>
        <v>6</v>
      </c>
      <c r="AJ292" s="119">
        <f t="shared" si="88"/>
        <v>0.13333333333333286</v>
      </c>
      <c r="AK292" s="118">
        <f t="shared" si="89"/>
        <v>4</v>
      </c>
      <c r="AL292" s="119">
        <f t="shared" si="90"/>
        <v>0.13333333333333353</v>
      </c>
      <c r="AM292" s="118">
        <f t="shared" si="91"/>
        <v>1</v>
      </c>
      <c r="AN292" s="119">
        <f t="shared" si="92"/>
        <v>6.666666666666686E-2</v>
      </c>
      <c r="AO292" s="118">
        <f t="shared" si="93"/>
        <v>0</v>
      </c>
      <c r="AP292" s="119">
        <f t="shared" si="94"/>
        <v>1.3877787807814457E-16</v>
      </c>
      <c r="AQ292" s="122">
        <f t="shared" si="95"/>
        <v>1</v>
      </c>
      <c r="AR292" s="131">
        <f t="shared" si="96"/>
        <v>1</v>
      </c>
      <c r="AS292" s="65"/>
      <c r="AT292" s="66">
        <v>11</v>
      </c>
      <c r="AU292" s="77">
        <v>3.6666666666670511E-2</v>
      </c>
    </row>
    <row r="293" spans="1:47" x14ac:dyDescent="0.25">
      <c r="A293" s="65" t="s">
        <v>285</v>
      </c>
      <c r="B293" s="65" t="str">
        <f t="shared" si="81"/>
        <v>DIWA3</v>
      </c>
      <c r="C293" s="117">
        <f t="shared" si="82"/>
        <v>40227</v>
      </c>
      <c r="D293" s="65" t="str">
        <f t="shared" si="83"/>
        <v>SIN</v>
      </c>
      <c r="E293" s="65" t="s">
        <v>26</v>
      </c>
      <c r="F293" s="124" t="s">
        <v>62</v>
      </c>
      <c r="G293" s="117">
        <v>42242</v>
      </c>
      <c r="H293" s="65">
        <v>895207</v>
      </c>
      <c r="I293" s="65">
        <v>4087</v>
      </c>
      <c r="J293" s="65">
        <v>0</v>
      </c>
      <c r="K293" s="65">
        <v>5</v>
      </c>
      <c r="L293" s="65"/>
      <c r="M293" s="65">
        <v>6</v>
      </c>
      <c r="N293" s="65">
        <v>7</v>
      </c>
      <c r="O293" s="65"/>
      <c r="P293" s="65"/>
      <c r="Q293" s="65">
        <v>0.02</v>
      </c>
      <c r="R293" s="65"/>
      <c r="S293" s="65">
        <v>13</v>
      </c>
      <c r="T293" s="65">
        <v>27</v>
      </c>
      <c r="U293" s="65">
        <v>2</v>
      </c>
      <c r="V293" s="65">
        <v>0</v>
      </c>
      <c r="W293" s="65">
        <v>2</v>
      </c>
      <c r="X293" s="65">
        <v>2</v>
      </c>
      <c r="Y293" s="65">
        <v>0</v>
      </c>
      <c r="Z293" s="65">
        <v>0</v>
      </c>
      <c r="AA293" s="65">
        <v>0</v>
      </c>
      <c r="AB293" s="65">
        <v>82</v>
      </c>
      <c r="AC293" s="65">
        <v>3</v>
      </c>
      <c r="AD293" s="65">
        <v>1</v>
      </c>
      <c r="AE293" s="118">
        <f t="shared" si="84"/>
        <v>13</v>
      </c>
      <c r="AF293" s="119">
        <f t="shared" si="100"/>
        <v>4.3333333333337179E-2</v>
      </c>
      <c r="AG293" s="118">
        <f t="shared" si="85"/>
        <v>27</v>
      </c>
      <c r="AH293" s="119">
        <f t="shared" si="86"/>
        <v>0.17999999999999744</v>
      </c>
      <c r="AI293" s="118">
        <f t="shared" si="87"/>
        <v>2</v>
      </c>
      <c r="AJ293" s="119">
        <f t="shared" si="88"/>
        <v>4.4444444444443953E-2</v>
      </c>
      <c r="AK293" s="118">
        <f t="shared" si="89"/>
        <v>2</v>
      </c>
      <c r="AL293" s="119">
        <f t="shared" si="90"/>
        <v>6.6666666666666874E-2</v>
      </c>
      <c r="AM293" s="118">
        <f t="shared" si="91"/>
        <v>2</v>
      </c>
      <c r="AN293" s="119">
        <f t="shared" si="92"/>
        <v>0.13333333333333353</v>
      </c>
      <c r="AO293" s="118">
        <f t="shared" si="93"/>
        <v>0</v>
      </c>
      <c r="AP293" s="119">
        <f t="shared" si="94"/>
        <v>1.3877787807814457E-16</v>
      </c>
      <c r="AQ293" s="122">
        <f t="shared" si="95"/>
        <v>0</v>
      </c>
      <c r="AR293" s="131">
        <f t="shared" si="96"/>
        <v>2</v>
      </c>
      <c r="AS293" s="65"/>
      <c r="AT293" s="66">
        <v>10</v>
      </c>
      <c r="AU293" s="77">
        <v>3.3333333333337177E-2</v>
      </c>
    </row>
    <row r="294" spans="1:47" x14ac:dyDescent="0.25">
      <c r="A294" s="65" t="s">
        <v>273</v>
      </c>
      <c r="B294" s="65" t="str">
        <f t="shared" si="81"/>
        <v>DIWA3</v>
      </c>
      <c r="C294" s="117">
        <f t="shared" si="82"/>
        <v>40227</v>
      </c>
      <c r="D294" s="116" t="str">
        <f t="shared" si="83"/>
        <v>SIN</v>
      </c>
      <c r="E294" s="65" t="s">
        <v>26</v>
      </c>
      <c r="F294" s="124" t="s">
        <v>62</v>
      </c>
      <c r="G294" s="117">
        <v>42058</v>
      </c>
      <c r="H294" s="65">
        <v>839097</v>
      </c>
      <c r="I294" s="65">
        <v>45873</v>
      </c>
      <c r="J294" s="65">
        <v>0</v>
      </c>
      <c r="K294" s="65">
        <v>4</v>
      </c>
      <c r="L294" s="65"/>
      <c r="M294" s="65">
        <v>2</v>
      </c>
      <c r="N294" s="65">
        <v>6.3040000000000003</v>
      </c>
      <c r="O294" s="65">
        <v>29.62</v>
      </c>
      <c r="P294" s="65">
        <v>1.34</v>
      </c>
      <c r="Q294" s="65">
        <v>0.25</v>
      </c>
      <c r="R294" s="65"/>
      <c r="S294" s="65">
        <v>43</v>
      </c>
      <c r="T294" s="65">
        <v>39</v>
      </c>
      <c r="U294" s="65">
        <v>0</v>
      </c>
      <c r="V294" s="65">
        <v>0</v>
      </c>
      <c r="W294" s="65">
        <v>8</v>
      </c>
      <c r="X294" s="65">
        <v>4</v>
      </c>
      <c r="Y294" s="65">
        <v>0</v>
      </c>
      <c r="Z294" s="65"/>
      <c r="AA294" s="65">
        <v>0</v>
      </c>
      <c r="AB294" s="65">
        <v>29</v>
      </c>
      <c r="AC294" s="65">
        <v>2</v>
      </c>
      <c r="AD294" s="65">
        <v>0</v>
      </c>
      <c r="AE294" s="118">
        <f t="shared" si="84"/>
        <v>43</v>
      </c>
      <c r="AF294" s="119">
        <f t="shared" si="100"/>
        <v>0.14333333333333703</v>
      </c>
      <c r="AG294" s="118">
        <f t="shared" si="85"/>
        <v>39</v>
      </c>
      <c r="AH294" s="119">
        <f t="shared" si="86"/>
        <v>0.25999999999999729</v>
      </c>
      <c r="AI294" s="118">
        <f t="shared" si="87"/>
        <v>8</v>
      </c>
      <c r="AJ294" s="119">
        <f t="shared" si="88"/>
        <v>0.17777777777777731</v>
      </c>
      <c r="AK294" s="118">
        <f t="shared" si="89"/>
        <v>4</v>
      </c>
      <c r="AL294" s="119">
        <f t="shared" si="90"/>
        <v>0.13333333333333353</v>
      </c>
      <c r="AM294" s="118">
        <f t="shared" si="91"/>
        <v>0</v>
      </c>
      <c r="AN294" s="119">
        <f t="shared" si="92"/>
        <v>1.9428902930940239E-16</v>
      </c>
      <c r="AO294" s="118">
        <f t="shared" si="93"/>
        <v>0</v>
      </c>
      <c r="AP294" s="119">
        <f t="shared" si="94"/>
        <v>1.3877787807814457E-16</v>
      </c>
      <c r="AQ294" s="122">
        <f t="shared" si="95"/>
        <v>0</v>
      </c>
      <c r="AR294" s="131">
        <f t="shared" si="96"/>
        <v>3</v>
      </c>
      <c r="AS294" s="65"/>
      <c r="AT294" s="66">
        <v>9</v>
      </c>
      <c r="AU294" s="77">
        <v>3.0000000000003843E-2</v>
      </c>
    </row>
    <row r="295" spans="1:47" x14ac:dyDescent="0.25">
      <c r="A295" s="65" t="s">
        <v>272</v>
      </c>
      <c r="B295" s="65" t="str">
        <f t="shared" si="81"/>
        <v>DIWA3</v>
      </c>
      <c r="C295" s="117">
        <f t="shared" si="82"/>
        <v>40227</v>
      </c>
      <c r="D295" s="116" t="str">
        <f t="shared" si="83"/>
        <v>SIN</v>
      </c>
      <c r="E295" s="65" t="s">
        <v>26</v>
      </c>
      <c r="F295" s="124" t="s">
        <v>62</v>
      </c>
      <c r="G295" s="117">
        <v>42054</v>
      </c>
      <c r="H295" s="65">
        <v>842086</v>
      </c>
      <c r="I295" s="65">
        <v>58294</v>
      </c>
      <c r="J295" s="65">
        <v>0</v>
      </c>
      <c r="K295" s="65">
        <v>4</v>
      </c>
      <c r="L295" s="65"/>
      <c r="M295" s="65">
        <v>1</v>
      </c>
      <c r="N295" s="65">
        <v>5.9930000000000003</v>
      </c>
      <c r="O295" s="65">
        <v>28.04</v>
      </c>
      <c r="P295" s="65">
        <v>1.32</v>
      </c>
      <c r="Q295" s="65">
        <v>0.18</v>
      </c>
      <c r="R295" s="65"/>
      <c r="S295" s="65">
        <v>73</v>
      </c>
      <c r="T295" s="65">
        <v>84</v>
      </c>
      <c r="U295" s="65">
        <v>2</v>
      </c>
      <c r="V295" s="65">
        <v>0</v>
      </c>
      <c r="W295" s="65">
        <v>9</v>
      </c>
      <c r="X295" s="65">
        <v>6</v>
      </c>
      <c r="Y295" s="65">
        <v>0</v>
      </c>
      <c r="Z295" s="65"/>
      <c r="AA295" s="65">
        <v>0</v>
      </c>
      <c r="AB295" s="65">
        <v>37</v>
      </c>
      <c r="AC295" s="65">
        <v>3</v>
      </c>
      <c r="AD295" s="65">
        <v>0</v>
      </c>
      <c r="AE295" s="118">
        <f t="shared" si="84"/>
        <v>73</v>
      </c>
      <c r="AF295" s="119">
        <f t="shared" si="100"/>
        <v>0.24333333333333684</v>
      </c>
      <c r="AG295" s="118">
        <f t="shared" si="85"/>
        <v>84</v>
      </c>
      <c r="AH295" s="119">
        <f t="shared" si="86"/>
        <v>0.55999999999999717</v>
      </c>
      <c r="AI295" s="118">
        <f t="shared" si="87"/>
        <v>9</v>
      </c>
      <c r="AJ295" s="119">
        <f t="shared" si="88"/>
        <v>0.19999999999999954</v>
      </c>
      <c r="AK295" s="118">
        <f t="shared" si="89"/>
        <v>6</v>
      </c>
      <c r="AL295" s="119">
        <f t="shared" si="90"/>
        <v>0.20000000000000018</v>
      </c>
      <c r="AM295" s="118">
        <f t="shared" si="91"/>
        <v>2</v>
      </c>
      <c r="AN295" s="119">
        <f t="shared" si="92"/>
        <v>0.13333333333333353</v>
      </c>
      <c r="AO295" s="118">
        <f t="shared" si="93"/>
        <v>0</v>
      </c>
      <c r="AP295" s="119">
        <f t="shared" si="94"/>
        <v>1.3877787807814457E-16</v>
      </c>
      <c r="AQ295" s="122">
        <f t="shared" si="95"/>
        <v>0</v>
      </c>
      <c r="AR295" s="131">
        <f t="shared" si="96"/>
        <v>4</v>
      </c>
      <c r="AS295" s="65"/>
      <c r="AT295" s="66">
        <v>8</v>
      </c>
      <c r="AU295" s="77">
        <v>2.6666666666670509E-2</v>
      </c>
    </row>
    <row r="296" spans="1:47" x14ac:dyDescent="0.25">
      <c r="A296" s="65" t="s">
        <v>272</v>
      </c>
      <c r="B296" s="65" t="str">
        <f t="shared" si="81"/>
        <v>DIWA3</v>
      </c>
      <c r="C296" s="117">
        <f t="shared" si="82"/>
        <v>40227</v>
      </c>
      <c r="D296" s="65" t="str">
        <f t="shared" si="83"/>
        <v>SIN</v>
      </c>
      <c r="E296" s="65" t="s">
        <v>26</v>
      </c>
      <c r="F296" s="124" t="s">
        <v>62</v>
      </c>
      <c r="G296" s="117">
        <v>41992</v>
      </c>
      <c r="H296" s="65">
        <v>828942</v>
      </c>
      <c r="I296" s="65">
        <v>35718</v>
      </c>
      <c r="J296" s="65">
        <v>0</v>
      </c>
      <c r="K296" s="65">
        <v>3</v>
      </c>
      <c r="L296" s="65"/>
      <c r="M296" s="65">
        <v>1</v>
      </c>
      <c r="N296" s="121">
        <v>6.4</v>
      </c>
      <c r="O296" s="65"/>
      <c r="P296" s="65"/>
      <c r="Q296" s="65">
        <v>0.25</v>
      </c>
      <c r="R296" s="65"/>
      <c r="S296" s="65">
        <v>40</v>
      </c>
      <c r="T296" s="65">
        <v>33</v>
      </c>
      <c r="U296" s="65">
        <v>2</v>
      </c>
      <c r="V296" s="65">
        <v>0</v>
      </c>
      <c r="W296" s="65">
        <v>7</v>
      </c>
      <c r="X296" s="65">
        <v>5</v>
      </c>
      <c r="Y296" s="65">
        <v>0</v>
      </c>
      <c r="Z296" s="65">
        <v>0</v>
      </c>
      <c r="AA296" s="65">
        <v>0</v>
      </c>
      <c r="AB296" s="65">
        <v>27</v>
      </c>
      <c r="AC296" s="65">
        <v>3</v>
      </c>
      <c r="AD296" s="65">
        <v>0</v>
      </c>
      <c r="AE296" s="118">
        <f t="shared" si="84"/>
        <v>40</v>
      </c>
      <c r="AF296" s="119">
        <f t="shared" si="100"/>
        <v>0.13333333333333705</v>
      </c>
      <c r="AG296" s="118">
        <f t="shared" si="85"/>
        <v>33</v>
      </c>
      <c r="AH296" s="119">
        <f t="shared" si="86"/>
        <v>0.21999999999999736</v>
      </c>
      <c r="AI296" s="118">
        <f t="shared" si="87"/>
        <v>7</v>
      </c>
      <c r="AJ296" s="119">
        <f t="shared" si="88"/>
        <v>0.15555555555555509</v>
      </c>
      <c r="AK296" s="118">
        <f t="shared" si="89"/>
        <v>5</v>
      </c>
      <c r="AL296" s="119">
        <f t="shared" si="90"/>
        <v>0.16666666666666685</v>
      </c>
      <c r="AM296" s="118">
        <f t="shared" si="91"/>
        <v>2</v>
      </c>
      <c r="AN296" s="119">
        <f t="shared" si="92"/>
        <v>0.13333333333333353</v>
      </c>
      <c r="AO296" s="118">
        <f t="shared" si="93"/>
        <v>0</v>
      </c>
      <c r="AP296" s="119">
        <f t="shared" si="94"/>
        <v>1.3877787807814457E-16</v>
      </c>
      <c r="AQ296" s="122">
        <f t="shared" si="95"/>
        <v>0</v>
      </c>
      <c r="AR296" s="131">
        <f t="shared" si="96"/>
        <v>5</v>
      </c>
      <c r="AS296" s="65"/>
      <c r="AT296" s="66">
        <v>7</v>
      </c>
      <c r="AU296" s="77">
        <v>2.3333333333337175E-2</v>
      </c>
    </row>
    <row r="297" spans="1:47" x14ac:dyDescent="0.25">
      <c r="A297" s="65" t="s">
        <v>272</v>
      </c>
      <c r="B297" s="65" t="str">
        <f t="shared" si="81"/>
        <v>DIWA3</v>
      </c>
      <c r="C297" s="117">
        <f t="shared" si="82"/>
        <v>40227</v>
      </c>
      <c r="D297" s="116" t="str">
        <f t="shared" si="83"/>
        <v>SIN</v>
      </c>
      <c r="E297" s="65" t="s">
        <v>26</v>
      </c>
      <c r="F297" s="124" t="s">
        <v>62</v>
      </c>
      <c r="G297" s="117">
        <v>41992</v>
      </c>
      <c r="H297" s="65">
        <v>826575</v>
      </c>
      <c r="I297" s="65">
        <v>42783</v>
      </c>
      <c r="J297" s="65">
        <v>0</v>
      </c>
      <c r="K297" s="65">
        <v>2</v>
      </c>
      <c r="L297" s="65"/>
      <c r="M297" s="65">
        <v>1</v>
      </c>
      <c r="N297" s="121">
        <v>6.2</v>
      </c>
      <c r="O297" s="65"/>
      <c r="P297" s="65"/>
      <c r="Q297" s="65">
        <v>0.16</v>
      </c>
      <c r="R297" s="65"/>
      <c r="S297" s="65">
        <v>26</v>
      </c>
      <c r="T297" s="65">
        <v>63</v>
      </c>
      <c r="U297" s="65">
        <v>3</v>
      </c>
      <c r="V297" s="65">
        <v>1</v>
      </c>
      <c r="W297" s="65">
        <v>5</v>
      </c>
      <c r="X297" s="65">
        <v>2</v>
      </c>
      <c r="Y297" s="65">
        <v>1</v>
      </c>
      <c r="Z297" s="65">
        <v>0</v>
      </c>
      <c r="AA297" s="65">
        <v>1</v>
      </c>
      <c r="AB297" s="65">
        <v>27</v>
      </c>
      <c r="AC297" s="65">
        <v>4</v>
      </c>
      <c r="AD297" s="65">
        <v>0</v>
      </c>
      <c r="AE297" s="118">
        <f t="shared" si="84"/>
        <v>26</v>
      </c>
      <c r="AF297" s="119">
        <f t="shared" si="100"/>
        <v>8.6666666666670472E-2</v>
      </c>
      <c r="AG297" s="118">
        <f t="shared" si="85"/>
        <v>63</v>
      </c>
      <c r="AH297" s="119">
        <f t="shared" si="86"/>
        <v>0.41999999999999699</v>
      </c>
      <c r="AI297" s="118">
        <f t="shared" si="87"/>
        <v>5</v>
      </c>
      <c r="AJ297" s="119">
        <f t="shared" si="88"/>
        <v>0.11111111111111063</v>
      </c>
      <c r="AK297" s="118">
        <f t="shared" si="89"/>
        <v>2</v>
      </c>
      <c r="AL297" s="119">
        <f t="shared" si="90"/>
        <v>6.6666666666666874E-2</v>
      </c>
      <c r="AM297" s="118">
        <f t="shared" si="91"/>
        <v>3</v>
      </c>
      <c r="AN297" s="119">
        <f t="shared" si="92"/>
        <v>0.20000000000000018</v>
      </c>
      <c r="AO297" s="118">
        <f t="shared" si="93"/>
        <v>1</v>
      </c>
      <c r="AP297" s="119">
        <f t="shared" si="94"/>
        <v>0.10000000000000014</v>
      </c>
      <c r="AQ297" s="122">
        <f t="shared" si="95"/>
        <v>0</v>
      </c>
      <c r="AR297" s="131">
        <f t="shared" si="96"/>
        <v>6</v>
      </c>
      <c r="AS297" s="65"/>
      <c r="AT297" s="66">
        <v>6</v>
      </c>
      <c r="AU297" s="77">
        <v>2.0000000000003841E-2</v>
      </c>
    </row>
    <row r="298" spans="1:47" x14ac:dyDescent="0.25">
      <c r="A298" s="65" t="s">
        <v>272</v>
      </c>
      <c r="B298" s="65" t="str">
        <f t="shared" si="81"/>
        <v>DIWA3</v>
      </c>
      <c r="C298" s="117">
        <f t="shared" si="82"/>
        <v>40227</v>
      </c>
      <c r="D298" s="116" t="str">
        <f t="shared" si="83"/>
        <v>SIN</v>
      </c>
      <c r="E298" s="65" t="s">
        <v>26</v>
      </c>
      <c r="F298" s="124" t="s">
        <v>62</v>
      </c>
      <c r="G298" s="117">
        <v>41807</v>
      </c>
      <c r="H298" s="65">
        <v>783460</v>
      </c>
      <c r="I298" s="65">
        <v>33856</v>
      </c>
      <c r="J298" s="65">
        <v>0</v>
      </c>
      <c r="K298" s="65">
        <v>3</v>
      </c>
      <c r="L298" s="65"/>
      <c r="M298" s="65">
        <v>3</v>
      </c>
      <c r="N298" s="121">
        <v>6.3</v>
      </c>
      <c r="O298" s="65"/>
      <c r="P298" s="65"/>
      <c r="Q298" s="65">
        <v>0.78</v>
      </c>
      <c r="R298" s="65"/>
      <c r="S298" s="65">
        <v>42</v>
      </c>
      <c r="T298" s="65">
        <v>71</v>
      </c>
      <c r="U298" s="65">
        <v>2</v>
      </c>
      <c r="V298" s="65">
        <v>1</v>
      </c>
      <c r="W298" s="65">
        <v>9</v>
      </c>
      <c r="X298" s="65">
        <v>3</v>
      </c>
      <c r="Y298" s="65">
        <v>1</v>
      </c>
      <c r="Z298" s="65">
        <v>1</v>
      </c>
      <c r="AA298" s="65">
        <v>0</v>
      </c>
      <c r="AB298" s="65">
        <v>39</v>
      </c>
      <c r="AC298" s="65">
        <v>6</v>
      </c>
      <c r="AD298" s="65">
        <v>1</v>
      </c>
      <c r="AE298" s="118">
        <f t="shared" si="84"/>
        <v>42</v>
      </c>
      <c r="AF298" s="119">
        <f>IF(AE298&gt;=300,1,VLOOKUP(AE298,$AT$3:$AU$304,2,0))</f>
        <v>0.1400000000000037</v>
      </c>
      <c r="AG298" s="118">
        <f t="shared" si="85"/>
        <v>71</v>
      </c>
      <c r="AH298" s="119">
        <f t="shared" si="86"/>
        <v>0.47333333333333022</v>
      </c>
      <c r="AI298" s="118">
        <f t="shared" si="87"/>
        <v>9</v>
      </c>
      <c r="AJ298" s="119">
        <f t="shared" si="88"/>
        <v>0.19999999999999954</v>
      </c>
      <c r="AK298" s="118">
        <f t="shared" si="89"/>
        <v>3</v>
      </c>
      <c r="AL298" s="119">
        <f t="shared" si="90"/>
        <v>0.1000000000000002</v>
      </c>
      <c r="AM298" s="118">
        <f t="shared" si="91"/>
        <v>2</v>
      </c>
      <c r="AN298" s="119">
        <f t="shared" si="92"/>
        <v>0.13333333333333353</v>
      </c>
      <c r="AO298" s="118">
        <f t="shared" si="93"/>
        <v>1</v>
      </c>
      <c r="AP298" s="119">
        <f t="shared" si="94"/>
        <v>0.10000000000000014</v>
      </c>
      <c r="AQ298" s="122">
        <f t="shared" si="95"/>
        <v>0</v>
      </c>
      <c r="AR298" s="131">
        <f t="shared" si="96"/>
        <v>7</v>
      </c>
      <c r="AS298" s="65"/>
      <c r="AT298" s="66"/>
      <c r="AU298" s="77"/>
    </row>
    <row r="299" spans="1:47" x14ac:dyDescent="0.25">
      <c r="A299" s="65" t="s">
        <v>273</v>
      </c>
      <c r="B299" s="65" t="str">
        <f t="shared" si="81"/>
        <v>DIWA3</v>
      </c>
      <c r="C299" s="117">
        <f t="shared" si="82"/>
        <v>40227</v>
      </c>
      <c r="D299" s="116" t="str">
        <f t="shared" si="83"/>
        <v>SIN</v>
      </c>
      <c r="E299" s="65" t="s">
        <v>26</v>
      </c>
      <c r="F299" s="124" t="s">
        <v>62</v>
      </c>
      <c r="G299" s="117">
        <v>41670</v>
      </c>
      <c r="H299" s="65">
        <v>749604</v>
      </c>
      <c r="I299" s="65">
        <v>119182</v>
      </c>
      <c r="J299" s="65">
        <v>0</v>
      </c>
      <c r="K299" s="65">
        <v>3</v>
      </c>
      <c r="L299" s="65"/>
      <c r="M299" s="65">
        <v>7</v>
      </c>
      <c r="N299" s="121">
        <v>7.1</v>
      </c>
      <c r="O299" s="65">
        <v>37.1</v>
      </c>
      <c r="P299" s="65">
        <v>1.1000000000000001</v>
      </c>
      <c r="Q299" s="65">
        <v>0.1</v>
      </c>
      <c r="R299" s="65" t="s">
        <v>244</v>
      </c>
      <c r="S299" s="65">
        <v>87</v>
      </c>
      <c r="T299" s="65">
        <v>147</v>
      </c>
      <c r="U299" s="65">
        <v>7</v>
      </c>
      <c r="V299" s="65">
        <v>1</v>
      </c>
      <c r="W299" s="65">
        <v>19</v>
      </c>
      <c r="X299" s="65">
        <v>6</v>
      </c>
      <c r="Y299" s="65">
        <v>0</v>
      </c>
      <c r="Z299" s="65">
        <v>1</v>
      </c>
      <c r="AA299" s="65">
        <v>0</v>
      </c>
      <c r="AB299" s="65">
        <v>46</v>
      </c>
      <c r="AC299" s="65">
        <v>25</v>
      </c>
      <c r="AD299" s="65">
        <v>4</v>
      </c>
      <c r="AE299" s="118">
        <f t="shared" si="84"/>
        <v>87</v>
      </c>
      <c r="AF299" s="119">
        <f>IF(AE299&gt;500,1.5,IF(AE299&gt;300,1.3,VLOOKUP(AE299,$AT$3:$AU$304,2,0)))</f>
        <v>0.29000000000000375</v>
      </c>
      <c r="AG299" s="118">
        <f t="shared" si="85"/>
        <v>147</v>
      </c>
      <c r="AH299" s="119">
        <f t="shared" si="86"/>
        <v>0.97999999999999987</v>
      </c>
      <c r="AI299" s="118">
        <f t="shared" si="87"/>
        <v>19</v>
      </c>
      <c r="AJ299" s="119">
        <f t="shared" si="88"/>
        <v>0.42222222222222161</v>
      </c>
      <c r="AK299" s="118">
        <f t="shared" si="89"/>
        <v>6</v>
      </c>
      <c r="AL299" s="119">
        <f t="shared" si="90"/>
        <v>0.20000000000000018</v>
      </c>
      <c r="AM299" s="118">
        <f t="shared" si="91"/>
        <v>7</v>
      </c>
      <c r="AN299" s="119">
        <f t="shared" si="92"/>
        <v>0.46666666666666679</v>
      </c>
      <c r="AO299" s="118">
        <f t="shared" si="93"/>
        <v>1</v>
      </c>
      <c r="AP299" s="119">
        <f t="shared" si="94"/>
        <v>0.10000000000000014</v>
      </c>
      <c r="AQ299" s="122">
        <f t="shared" si="95"/>
        <v>0</v>
      </c>
      <c r="AR299" s="131">
        <f t="shared" si="96"/>
        <v>8</v>
      </c>
      <c r="AS299" s="65"/>
      <c r="AT299" s="66">
        <v>5</v>
      </c>
      <c r="AU299" s="77">
        <v>1.6666666666670507E-2</v>
      </c>
    </row>
    <row r="300" spans="1:47" x14ac:dyDescent="0.25">
      <c r="A300" s="65" t="s">
        <v>273</v>
      </c>
      <c r="B300" s="65" t="str">
        <f t="shared" si="81"/>
        <v>DIWA3</v>
      </c>
      <c r="C300" s="117">
        <f t="shared" si="82"/>
        <v>40227</v>
      </c>
      <c r="D300" s="116" t="str">
        <f t="shared" si="83"/>
        <v>SIN</v>
      </c>
      <c r="E300" s="65" t="s">
        <v>26</v>
      </c>
      <c r="F300" s="124" t="s">
        <v>62</v>
      </c>
      <c r="G300" s="117">
        <v>41534</v>
      </c>
      <c r="H300" s="65">
        <v>721195</v>
      </c>
      <c r="I300" s="65">
        <v>90773</v>
      </c>
      <c r="J300" s="120">
        <v>0</v>
      </c>
      <c r="K300" s="120">
        <v>3</v>
      </c>
      <c r="L300" s="120">
        <v>-1</v>
      </c>
      <c r="M300" s="120">
        <v>7</v>
      </c>
      <c r="N300" s="121">
        <v>7.1</v>
      </c>
      <c r="O300" s="120">
        <v>37.4</v>
      </c>
      <c r="P300" s="120">
        <v>0.8</v>
      </c>
      <c r="Q300" s="120">
        <v>0.1</v>
      </c>
      <c r="R300" s="65" t="s">
        <v>244</v>
      </c>
      <c r="S300" s="120">
        <v>73</v>
      </c>
      <c r="T300" s="120">
        <v>97</v>
      </c>
      <c r="U300" s="120">
        <v>7</v>
      </c>
      <c r="V300" s="120">
        <v>1</v>
      </c>
      <c r="W300" s="120">
        <v>15</v>
      </c>
      <c r="X300" s="120">
        <v>7</v>
      </c>
      <c r="Y300" s="120">
        <v>0</v>
      </c>
      <c r="Z300" s="120">
        <v>0</v>
      </c>
      <c r="AA300" s="120">
        <v>0</v>
      </c>
      <c r="AB300" s="120">
        <v>42</v>
      </c>
      <c r="AC300" s="120">
        <v>16</v>
      </c>
      <c r="AD300" s="120">
        <v>4</v>
      </c>
      <c r="AE300" s="118">
        <f t="shared" si="84"/>
        <v>73</v>
      </c>
      <c r="AF300" s="119">
        <f>IF(AE300&gt;500,1.5,IF(AE300&gt;300,1.3,VLOOKUP(AE300,$AT$3:$AU$304,2,0)))</f>
        <v>0.24333333333333684</v>
      </c>
      <c r="AG300" s="118">
        <f t="shared" si="85"/>
        <v>97</v>
      </c>
      <c r="AH300" s="119">
        <f t="shared" si="86"/>
        <v>0.64666666666666439</v>
      </c>
      <c r="AI300" s="118">
        <f t="shared" si="87"/>
        <v>15</v>
      </c>
      <c r="AJ300" s="119">
        <f t="shared" si="88"/>
        <v>0.33333333333333282</v>
      </c>
      <c r="AK300" s="118">
        <f t="shared" si="89"/>
        <v>7</v>
      </c>
      <c r="AL300" s="119">
        <f t="shared" si="90"/>
        <v>0.2333333333333335</v>
      </c>
      <c r="AM300" s="118">
        <f t="shared" si="91"/>
        <v>7</v>
      </c>
      <c r="AN300" s="119">
        <f t="shared" si="92"/>
        <v>0.46666666666666679</v>
      </c>
      <c r="AO300" s="118">
        <f t="shared" si="93"/>
        <v>1</v>
      </c>
      <c r="AP300" s="119">
        <f t="shared" si="94"/>
        <v>0.10000000000000014</v>
      </c>
      <c r="AQ300" s="122">
        <f t="shared" si="95"/>
        <v>0</v>
      </c>
      <c r="AR300" s="131">
        <f t="shared" si="96"/>
        <v>9</v>
      </c>
      <c r="AS300" s="65"/>
      <c r="AT300" s="66">
        <v>4</v>
      </c>
      <c r="AU300" s="77">
        <v>1.3333333333337173E-2</v>
      </c>
    </row>
    <row r="301" spans="1:47" x14ac:dyDescent="0.25">
      <c r="A301" s="65" t="s">
        <v>273</v>
      </c>
      <c r="B301" s="65" t="str">
        <f t="shared" si="81"/>
        <v>DIWA3</v>
      </c>
      <c r="C301" s="117">
        <f t="shared" si="82"/>
        <v>40227</v>
      </c>
      <c r="D301" s="116" t="str">
        <f t="shared" si="83"/>
        <v>SIN</v>
      </c>
      <c r="E301" s="65" t="s">
        <v>26</v>
      </c>
      <c r="F301" s="124" t="s">
        <v>62</v>
      </c>
      <c r="G301" s="117">
        <v>41388</v>
      </c>
      <c r="H301" s="65">
        <v>690189</v>
      </c>
      <c r="I301" s="65">
        <v>59767</v>
      </c>
      <c r="J301" s="120">
        <v>0</v>
      </c>
      <c r="K301" s="120">
        <v>1.2</v>
      </c>
      <c r="L301" s="120">
        <v>0</v>
      </c>
      <c r="M301" s="120">
        <v>7</v>
      </c>
      <c r="N301" s="121">
        <v>6.9</v>
      </c>
      <c r="O301" s="120">
        <v>37.1</v>
      </c>
      <c r="P301" s="120"/>
      <c r="Q301" s="120">
        <v>-1</v>
      </c>
      <c r="R301" s="65" t="s">
        <v>29</v>
      </c>
      <c r="S301" s="120">
        <v>37.299999999999997</v>
      </c>
      <c r="T301" s="120">
        <v>57.1</v>
      </c>
      <c r="U301" s="120">
        <v>5.4</v>
      </c>
      <c r="V301" s="120">
        <v>1.4</v>
      </c>
      <c r="W301" s="120">
        <v>12.3</v>
      </c>
      <c r="X301" s="120">
        <v>6.7</v>
      </c>
      <c r="Y301" s="120">
        <v>1</v>
      </c>
      <c r="Z301" s="120">
        <v>0</v>
      </c>
      <c r="AA301" s="120">
        <v>0</v>
      </c>
      <c r="AB301" s="120">
        <v>199.9</v>
      </c>
      <c r="AC301" s="120">
        <v>43.2</v>
      </c>
      <c r="AD301" s="120">
        <v>3.1</v>
      </c>
      <c r="AE301" s="118">
        <f t="shared" si="84"/>
        <v>37</v>
      </c>
      <c r="AF301" s="119">
        <f>IF(AE301&gt;500,1.5,IF(AE301&gt;300,1.3,VLOOKUP(AE301,$AT$3:$AU$304,2,0)))</f>
        <v>0.12333333333333707</v>
      </c>
      <c r="AG301" s="118">
        <f t="shared" si="85"/>
        <v>57</v>
      </c>
      <c r="AH301" s="119">
        <f t="shared" si="86"/>
        <v>0.37999999999999706</v>
      </c>
      <c r="AI301" s="118">
        <f t="shared" si="87"/>
        <v>12</v>
      </c>
      <c r="AJ301" s="119">
        <f t="shared" si="88"/>
        <v>0.26666666666666622</v>
      </c>
      <c r="AK301" s="118">
        <f t="shared" si="89"/>
        <v>7</v>
      </c>
      <c r="AL301" s="119">
        <f t="shared" si="90"/>
        <v>0.2333333333333335</v>
      </c>
      <c r="AM301" s="118">
        <f t="shared" si="91"/>
        <v>5</v>
      </c>
      <c r="AN301" s="119">
        <f t="shared" si="92"/>
        <v>0.33333333333333348</v>
      </c>
      <c r="AO301" s="118">
        <f t="shared" si="93"/>
        <v>1</v>
      </c>
      <c r="AP301" s="119">
        <f t="shared" si="94"/>
        <v>0.10000000000000014</v>
      </c>
      <c r="AQ301" s="122">
        <f t="shared" si="95"/>
        <v>0</v>
      </c>
      <c r="AR301" s="131">
        <f t="shared" si="96"/>
        <v>10</v>
      </c>
      <c r="AS301" s="65"/>
      <c r="AT301" s="66">
        <v>3</v>
      </c>
      <c r="AU301" s="77">
        <v>1.0000000000003839E-2</v>
      </c>
    </row>
    <row r="302" spans="1:47" x14ac:dyDescent="0.25">
      <c r="A302" s="65" t="s">
        <v>273</v>
      </c>
      <c r="B302" s="65" t="str">
        <f t="shared" si="81"/>
        <v>DIWA3</v>
      </c>
      <c r="C302" s="117">
        <f t="shared" si="82"/>
        <v>40227</v>
      </c>
      <c r="D302" s="116" t="str">
        <f t="shared" si="83"/>
        <v>SIN</v>
      </c>
      <c r="E302" s="65" t="s">
        <v>26</v>
      </c>
      <c r="F302" s="124" t="s">
        <v>62</v>
      </c>
      <c r="G302" s="117">
        <v>41230</v>
      </c>
      <c r="H302" s="65">
        <v>659176</v>
      </c>
      <c r="I302" s="65">
        <v>28754</v>
      </c>
      <c r="J302" s="65">
        <v>0</v>
      </c>
      <c r="K302" s="65">
        <v>0</v>
      </c>
      <c r="L302" s="65">
        <v>0.1</v>
      </c>
      <c r="M302" s="65">
        <v>3.9</v>
      </c>
      <c r="N302" s="121">
        <v>7.2</v>
      </c>
      <c r="O302" s="65">
        <v>41.2</v>
      </c>
      <c r="P302" s="65"/>
      <c r="Q302" s="65">
        <v>0</v>
      </c>
      <c r="R302" s="65" t="s">
        <v>29</v>
      </c>
      <c r="S302" s="65">
        <v>61.1</v>
      </c>
      <c r="T302" s="65">
        <v>2.2999999999999998</v>
      </c>
      <c r="U302" s="65">
        <v>3.7</v>
      </c>
      <c r="V302" s="65">
        <v>1.9</v>
      </c>
      <c r="W302" s="65">
        <v>2.6</v>
      </c>
      <c r="X302" s="65">
        <v>6</v>
      </c>
      <c r="Y302" s="65">
        <v>1.2</v>
      </c>
      <c r="Z302" s="65">
        <v>0.8</v>
      </c>
      <c r="AA302" s="65">
        <v>0</v>
      </c>
      <c r="AB302" s="65">
        <v>68.2</v>
      </c>
      <c r="AC302" s="65">
        <v>28.2</v>
      </c>
      <c r="AD302" s="65">
        <v>4.9000000000000004</v>
      </c>
      <c r="AE302" s="118">
        <f t="shared" si="84"/>
        <v>61</v>
      </c>
      <c r="AF302" s="119">
        <f>IF(AE302&gt;=300,1,VLOOKUP(AE302,$AT$3:$AU$304,2,0))</f>
        <v>0.20333333333333692</v>
      </c>
      <c r="AG302" s="118">
        <f t="shared" si="85"/>
        <v>2</v>
      </c>
      <c r="AH302" s="119">
        <f t="shared" si="86"/>
        <v>1.3333333333330852E-2</v>
      </c>
      <c r="AI302" s="118">
        <f t="shared" si="87"/>
        <v>3</v>
      </c>
      <c r="AJ302" s="119">
        <f t="shared" si="88"/>
        <v>6.666666666666618E-2</v>
      </c>
      <c r="AK302" s="118">
        <f t="shared" si="89"/>
        <v>6</v>
      </c>
      <c r="AL302" s="119">
        <f t="shared" si="90"/>
        <v>0.20000000000000018</v>
      </c>
      <c r="AM302" s="118">
        <f t="shared" si="91"/>
        <v>4</v>
      </c>
      <c r="AN302" s="119">
        <f t="shared" si="92"/>
        <v>0.26666666666666683</v>
      </c>
      <c r="AO302" s="118">
        <f t="shared" si="93"/>
        <v>2</v>
      </c>
      <c r="AP302" s="119">
        <f t="shared" si="94"/>
        <v>0.20000000000000015</v>
      </c>
      <c r="AQ302" s="122">
        <f t="shared" si="95"/>
        <v>0</v>
      </c>
      <c r="AR302" s="131">
        <f t="shared" si="96"/>
        <v>11</v>
      </c>
      <c r="AS302" s="65"/>
      <c r="AT302" s="66">
        <v>2</v>
      </c>
      <c r="AU302" s="77">
        <v>6.6666666666705052E-3</v>
      </c>
    </row>
    <row r="303" spans="1:47" x14ac:dyDescent="0.25">
      <c r="A303" s="65" t="s">
        <v>273</v>
      </c>
      <c r="B303" s="65" t="str">
        <f t="shared" si="81"/>
        <v>DIWA3</v>
      </c>
      <c r="C303" s="117">
        <f t="shared" si="82"/>
        <v>40227</v>
      </c>
      <c r="D303" s="116" t="str">
        <f t="shared" si="83"/>
        <v>SIN</v>
      </c>
      <c r="E303" s="65" t="s">
        <v>26</v>
      </c>
      <c r="F303" s="124" t="s">
        <v>62</v>
      </c>
      <c r="G303" s="117">
        <v>41077</v>
      </c>
      <c r="H303" s="65">
        <v>630422</v>
      </c>
      <c r="I303" s="65">
        <v>180011</v>
      </c>
      <c r="J303" s="65">
        <v>0</v>
      </c>
      <c r="K303" s="65">
        <v>5.7</v>
      </c>
      <c r="L303" s="65">
        <v>0</v>
      </c>
      <c r="M303" s="65">
        <v>20.8</v>
      </c>
      <c r="N303" s="121">
        <v>6.8</v>
      </c>
      <c r="O303" s="65">
        <v>36.1</v>
      </c>
      <c r="P303" s="65"/>
      <c r="Q303" s="65">
        <v>-1</v>
      </c>
      <c r="R303" s="65" t="s">
        <v>29</v>
      </c>
      <c r="S303" s="65">
        <v>85.3</v>
      </c>
      <c r="T303" s="65">
        <v>135.1</v>
      </c>
      <c r="U303" s="65">
        <v>13.9</v>
      </c>
      <c r="V303" s="65">
        <v>6.6</v>
      </c>
      <c r="W303" s="65">
        <v>27.6</v>
      </c>
      <c r="X303" s="65">
        <v>17.7</v>
      </c>
      <c r="Y303" s="65">
        <v>0.9</v>
      </c>
      <c r="Z303" s="65">
        <v>0</v>
      </c>
      <c r="AA303" s="65">
        <v>0</v>
      </c>
      <c r="AB303" s="65">
        <v>372.1</v>
      </c>
      <c r="AC303" s="65">
        <v>68.900000000000006</v>
      </c>
      <c r="AD303" s="65">
        <v>22.2</v>
      </c>
      <c r="AE303" s="118">
        <f t="shared" si="84"/>
        <v>85</v>
      </c>
      <c r="AF303" s="119">
        <f t="shared" ref="AF303:AF310" si="101">IF(AE303&gt;500,1.5,IF(AE303&gt;300,1.3,VLOOKUP(AE303,$AT$3:$AU$304,2,0)))</f>
        <v>0.28333333333333705</v>
      </c>
      <c r="AG303" s="118">
        <f t="shared" si="85"/>
        <v>135</v>
      </c>
      <c r="AH303" s="119">
        <f t="shared" si="86"/>
        <v>0.89999999999999936</v>
      </c>
      <c r="AI303" s="118">
        <f t="shared" si="87"/>
        <v>28</v>
      </c>
      <c r="AJ303" s="119">
        <f t="shared" si="88"/>
        <v>0.62222222222222168</v>
      </c>
      <c r="AK303" s="118">
        <f t="shared" si="89"/>
        <v>18</v>
      </c>
      <c r="AL303" s="119">
        <f t="shared" si="90"/>
        <v>0.60000000000000009</v>
      </c>
      <c r="AM303" s="118">
        <f t="shared" si="91"/>
        <v>14</v>
      </c>
      <c r="AN303" s="119">
        <f t="shared" si="92"/>
        <v>0.93333333333333335</v>
      </c>
      <c r="AO303" s="118">
        <f t="shared" si="93"/>
        <v>7</v>
      </c>
      <c r="AP303" s="119">
        <f t="shared" si="94"/>
        <v>0.70000000000000007</v>
      </c>
      <c r="AQ303" s="122">
        <f t="shared" si="95"/>
        <v>0</v>
      </c>
      <c r="AR303" s="131">
        <f t="shared" si="96"/>
        <v>12</v>
      </c>
      <c r="AS303" s="65"/>
      <c r="AT303" s="66">
        <v>1</v>
      </c>
      <c r="AU303" s="77">
        <v>3.3333333333371716E-3</v>
      </c>
    </row>
    <row r="304" spans="1:47" x14ac:dyDescent="0.25">
      <c r="A304" s="65" t="s">
        <v>285</v>
      </c>
      <c r="B304" s="65" t="str">
        <f t="shared" si="81"/>
        <v>DIWA3</v>
      </c>
      <c r="C304" s="117">
        <f t="shared" si="82"/>
        <v>40204</v>
      </c>
      <c r="D304" s="116" t="str">
        <f t="shared" si="83"/>
        <v>SIN</v>
      </c>
      <c r="E304" s="65" t="s">
        <v>26</v>
      </c>
      <c r="F304" s="124" t="s">
        <v>63</v>
      </c>
      <c r="G304" s="117">
        <v>42397</v>
      </c>
      <c r="H304" s="65">
        <v>908095</v>
      </c>
      <c r="I304" s="65">
        <v>31219</v>
      </c>
      <c r="J304" s="65">
        <v>0</v>
      </c>
      <c r="K304" s="65">
        <v>7</v>
      </c>
      <c r="L304" s="65"/>
      <c r="M304" s="65">
        <v>7</v>
      </c>
      <c r="N304" s="121">
        <v>6.8</v>
      </c>
      <c r="O304" s="65"/>
      <c r="P304" s="65"/>
      <c r="Q304" s="65">
        <v>0.06</v>
      </c>
      <c r="R304" s="65"/>
      <c r="S304" s="65">
        <v>312</v>
      </c>
      <c r="T304" s="65">
        <v>68</v>
      </c>
      <c r="U304" s="65">
        <v>0</v>
      </c>
      <c r="V304" s="65">
        <v>0</v>
      </c>
      <c r="W304" s="65">
        <v>4</v>
      </c>
      <c r="X304" s="65">
        <v>19</v>
      </c>
      <c r="Y304" s="65">
        <v>0</v>
      </c>
      <c r="Z304" s="65">
        <v>0</v>
      </c>
      <c r="AA304" s="65">
        <v>2</v>
      </c>
      <c r="AB304" s="65">
        <v>93</v>
      </c>
      <c r="AC304" s="65">
        <v>6</v>
      </c>
      <c r="AD304" s="65">
        <v>1</v>
      </c>
      <c r="AE304" s="118">
        <f t="shared" si="84"/>
        <v>312</v>
      </c>
      <c r="AF304" s="119">
        <f t="shared" si="101"/>
        <v>1.3</v>
      </c>
      <c r="AG304" s="118">
        <f t="shared" si="85"/>
        <v>68</v>
      </c>
      <c r="AH304" s="119">
        <f t="shared" si="86"/>
        <v>0.45333333333333026</v>
      </c>
      <c r="AI304" s="118">
        <f t="shared" si="87"/>
        <v>4</v>
      </c>
      <c r="AJ304" s="119">
        <f t="shared" si="88"/>
        <v>8.8888888888888407E-2</v>
      </c>
      <c r="AK304" s="118">
        <f t="shared" si="89"/>
        <v>19</v>
      </c>
      <c r="AL304" s="119">
        <f t="shared" si="90"/>
        <v>0.63333333333333341</v>
      </c>
      <c r="AM304" s="118">
        <f t="shared" si="91"/>
        <v>0</v>
      </c>
      <c r="AN304" s="119">
        <f t="shared" si="92"/>
        <v>1.9428902930940239E-16</v>
      </c>
      <c r="AO304" s="118">
        <f t="shared" si="93"/>
        <v>0</v>
      </c>
      <c r="AP304" s="119">
        <f t="shared" si="94"/>
        <v>1.3877787807814457E-16</v>
      </c>
      <c r="AQ304" s="122">
        <f t="shared" si="95"/>
        <v>1</v>
      </c>
      <c r="AR304" s="131">
        <f t="shared" si="96"/>
        <v>1</v>
      </c>
      <c r="AS304" s="65"/>
      <c r="AT304" s="66">
        <v>0</v>
      </c>
      <c r="AU304" s="77">
        <v>3.8380756905986857E-15</v>
      </c>
    </row>
    <row r="305" spans="1:47" x14ac:dyDescent="0.25">
      <c r="A305" s="65" t="s">
        <v>285</v>
      </c>
      <c r="B305" s="65" t="str">
        <f t="shared" si="81"/>
        <v>DIWA3</v>
      </c>
      <c r="C305" s="117">
        <f t="shared" si="82"/>
        <v>40204</v>
      </c>
      <c r="D305" s="65" t="str">
        <f t="shared" si="83"/>
        <v>SIN</v>
      </c>
      <c r="E305" s="65" t="s">
        <v>26</v>
      </c>
      <c r="F305" s="124" t="s">
        <v>63</v>
      </c>
      <c r="G305" s="117">
        <v>42243</v>
      </c>
      <c r="H305" s="65">
        <v>881649</v>
      </c>
      <c r="I305" s="65">
        <v>4843</v>
      </c>
      <c r="J305" s="65">
        <v>0</v>
      </c>
      <c r="K305" s="65">
        <v>4</v>
      </c>
      <c r="L305" s="65"/>
      <c r="M305" s="65">
        <v>5</v>
      </c>
      <c r="N305" s="65">
        <v>7</v>
      </c>
      <c r="O305" s="65"/>
      <c r="P305" s="65"/>
      <c r="Q305" s="65">
        <v>0.06</v>
      </c>
      <c r="R305" s="65"/>
      <c r="S305" s="65">
        <v>18</v>
      </c>
      <c r="T305" s="65">
        <v>27</v>
      </c>
      <c r="U305" s="65">
        <v>1</v>
      </c>
      <c r="V305" s="65">
        <v>0</v>
      </c>
      <c r="W305" s="65">
        <v>1</v>
      </c>
      <c r="X305" s="65">
        <v>2</v>
      </c>
      <c r="Y305" s="65">
        <v>0</v>
      </c>
      <c r="Z305" s="65">
        <v>0</v>
      </c>
      <c r="AA305" s="65">
        <v>0</v>
      </c>
      <c r="AB305" s="65">
        <v>78</v>
      </c>
      <c r="AC305" s="65">
        <v>2</v>
      </c>
      <c r="AD305" s="65">
        <v>1</v>
      </c>
      <c r="AE305" s="118">
        <f t="shared" si="84"/>
        <v>18</v>
      </c>
      <c r="AF305" s="119">
        <f t="shared" si="101"/>
        <v>6.0000000000003849E-2</v>
      </c>
      <c r="AG305" s="118">
        <f t="shared" si="85"/>
        <v>27</v>
      </c>
      <c r="AH305" s="119">
        <f t="shared" si="86"/>
        <v>0.17999999999999744</v>
      </c>
      <c r="AI305" s="118">
        <f t="shared" si="87"/>
        <v>1</v>
      </c>
      <c r="AJ305" s="119">
        <f t="shared" si="88"/>
        <v>2.222222222222173E-2</v>
      </c>
      <c r="AK305" s="118">
        <f t="shared" si="89"/>
        <v>2</v>
      </c>
      <c r="AL305" s="119">
        <f t="shared" si="90"/>
        <v>6.6666666666666874E-2</v>
      </c>
      <c r="AM305" s="118">
        <f t="shared" si="91"/>
        <v>1</v>
      </c>
      <c r="AN305" s="119">
        <f t="shared" si="92"/>
        <v>6.666666666666686E-2</v>
      </c>
      <c r="AO305" s="118">
        <f t="shared" si="93"/>
        <v>0</v>
      </c>
      <c r="AP305" s="119">
        <f t="shared" si="94"/>
        <v>1.3877787807814457E-16</v>
      </c>
      <c r="AQ305" s="122">
        <f t="shared" si="95"/>
        <v>0</v>
      </c>
      <c r="AR305" s="131">
        <f t="shared" si="96"/>
        <v>2</v>
      </c>
      <c r="AS305" s="65"/>
      <c r="AT305" s="63"/>
      <c r="AU305" s="63"/>
    </row>
    <row r="306" spans="1:47" x14ac:dyDescent="0.25">
      <c r="A306" s="65" t="s">
        <v>272</v>
      </c>
      <c r="B306" s="65" t="str">
        <f t="shared" si="81"/>
        <v>DIWA3</v>
      </c>
      <c r="C306" s="117">
        <f t="shared" si="82"/>
        <v>40204</v>
      </c>
      <c r="D306" s="116" t="str">
        <f t="shared" si="83"/>
        <v>SIN</v>
      </c>
      <c r="E306" s="65" t="s">
        <v>26</v>
      </c>
      <c r="F306" s="124" t="s">
        <v>63</v>
      </c>
      <c r="G306" s="117">
        <v>42054</v>
      </c>
      <c r="H306" s="65">
        <v>838059</v>
      </c>
      <c r="I306" s="65">
        <v>26139</v>
      </c>
      <c r="J306" s="65">
        <v>0</v>
      </c>
      <c r="K306" s="65">
        <v>4</v>
      </c>
      <c r="L306" s="65"/>
      <c r="M306" s="65">
        <v>2</v>
      </c>
      <c r="N306" s="65">
        <v>6.1589999999999998</v>
      </c>
      <c r="O306" s="65">
        <v>28.83</v>
      </c>
      <c r="P306" s="65">
        <v>1.31</v>
      </c>
      <c r="Q306" s="65">
        <v>0.21</v>
      </c>
      <c r="R306" s="65"/>
      <c r="S306" s="65">
        <v>34</v>
      </c>
      <c r="T306" s="65">
        <v>49</v>
      </c>
      <c r="U306" s="65">
        <v>0</v>
      </c>
      <c r="V306" s="65">
        <v>0</v>
      </c>
      <c r="W306" s="65">
        <v>6</v>
      </c>
      <c r="X306" s="65">
        <v>3</v>
      </c>
      <c r="Y306" s="65">
        <v>0</v>
      </c>
      <c r="Z306" s="65"/>
      <c r="AA306" s="65">
        <v>0</v>
      </c>
      <c r="AB306" s="65">
        <v>29</v>
      </c>
      <c r="AC306" s="65">
        <v>1</v>
      </c>
      <c r="AD306" s="65">
        <v>0</v>
      </c>
      <c r="AE306" s="118">
        <f t="shared" si="84"/>
        <v>34</v>
      </c>
      <c r="AF306" s="119">
        <f t="shared" si="101"/>
        <v>0.11333333333333709</v>
      </c>
      <c r="AG306" s="118">
        <f t="shared" si="85"/>
        <v>49</v>
      </c>
      <c r="AH306" s="119">
        <f t="shared" si="86"/>
        <v>0.32666666666666383</v>
      </c>
      <c r="AI306" s="118">
        <f t="shared" si="87"/>
        <v>6</v>
      </c>
      <c r="AJ306" s="119">
        <f t="shared" si="88"/>
        <v>0.13333333333333286</v>
      </c>
      <c r="AK306" s="118">
        <f t="shared" si="89"/>
        <v>3</v>
      </c>
      <c r="AL306" s="119">
        <f t="shared" si="90"/>
        <v>0.1000000000000002</v>
      </c>
      <c r="AM306" s="118">
        <f t="shared" si="91"/>
        <v>0</v>
      </c>
      <c r="AN306" s="119">
        <f t="shared" si="92"/>
        <v>1.9428902930940239E-16</v>
      </c>
      <c r="AO306" s="118">
        <f t="shared" si="93"/>
        <v>0</v>
      </c>
      <c r="AP306" s="119">
        <f t="shared" si="94"/>
        <v>1.3877787807814457E-16</v>
      </c>
      <c r="AQ306" s="122">
        <f t="shared" si="95"/>
        <v>0</v>
      </c>
      <c r="AR306" s="131">
        <f t="shared" si="96"/>
        <v>3</v>
      </c>
      <c r="AS306" s="65"/>
      <c r="AT306" s="63"/>
      <c r="AU306" s="63"/>
    </row>
    <row r="307" spans="1:47" x14ac:dyDescent="0.25">
      <c r="A307" s="65" t="s">
        <v>272</v>
      </c>
      <c r="B307" s="65" t="str">
        <f t="shared" si="81"/>
        <v>DIWA3</v>
      </c>
      <c r="C307" s="117">
        <f t="shared" si="82"/>
        <v>40204</v>
      </c>
      <c r="D307" s="116" t="str">
        <f t="shared" si="83"/>
        <v>SIN</v>
      </c>
      <c r="E307" s="65" t="s">
        <v>26</v>
      </c>
      <c r="F307" s="124" t="s">
        <v>63</v>
      </c>
      <c r="G307" s="117">
        <v>41990</v>
      </c>
      <c r="H307" s="65">
        <v>824130</v>
      </c>
      <c r="I307" s="65">
        <v>12210</v>
      </c>
      <c r="J307" s="65">
        <v>0</v>
      </c>
      <c r="K307" s="65">
        <v>1</v>
      </c>
      <c r="L307" s="65"/>
      <c r="M307" s="65">
        <v>0</v>
      </c>
      <c r="N307" s="121">
        <v>6.4</v>
      </c>
      <c r="O307" s="65"/>
      <c r="P307" s="65"/>
      <c r="Q307" s="65">
        <v>0.2</v>
      </c>
      <c r="R307" s="65"/>
      <c r="S307" s="65">
        <v>21</v>
      </c>
      <c r="T307" s="65">
        <v>30</v>
      </c>
      <c r="U307" s="65">
        <v>2</v>
      </c>
      <c r="V307" s="65">
        <v>0</v>
      </c>
      <c r="W307" s="65">
        <v>3</v>
      </c>
      <c r="X307" s="65">
        <v>3</v>
      </c>
      <c r="Y307" s="65">
        <v>1</v>
      </c>
      <c r="Z307" s="65">
        <v>0</v>
      </c>
      <c r="AA307" s="65">
        <v>0</v>
      </c>
      <c r="AB307" s="65">
        <v>27</v>
      </c>
      <c r="AC307" s="65">
        <v>1</v>
      </c>
      <c r="AD307" s="65">
        <v>0</v>
      </c>
      <c r="AE307" s="118">
        <f t="shared" si="84"/>
        <v>21</v>
      </c>
      <c r="AF307" s="119">
        <f t="shared" si="101"/>
        <v>7.0000000000003837E-2</v>
      </c>
      <c r="AG307" s="118">
        <f t="shared" si="85"/>
        <v>30</v>
      </c>
      <c r="AH307" s="119">
        <f t="shared" si="86"/>
        <v>0.1999999999999974</v>
      </c>
      <c r="AI307" s="118">
        <f t="shared" si="87"/>
        <v>3</v>
      </c>
      <c r="AJ307" s="119">
        <f t="shared" si="88"/>
        <v>6.666666666666618E-2</v>
      </c>
      <c r="AK307" s="118">
        <f t="shared" si="89"/>
        <v>3</v>
      </c>
      <c r="AL307" s="119">
        <f t="shared" si="90"/>
        <v>0.1000000000000002</v>
      </c>
      <c r="AM307" s="118">
        <f t="shared" si="91"/>
        <v>2</v>
      </c>
      <c r="AN307" s="119">
        <f t="shared" si="92"/>
        <v>0.13333333333333353</v>
      </c>
      <c r="AO307" s="118">
        <f t="shared" si="93"/>
        <v>0</v>
      </c>
      <c r="AP307" s="119">
        <f t="shared" si="94"/>
        <v>1.3877787807814457E-16</v>
      </c>
      <c r="AQ307" s="122">
        <f t="shared" si="95"/>
        <v>0</v>
      </c>
      <c r="AR307" s="131">
        <f t="shared" si="96"/>
        <v>4</v>
      </c>
      <c r="AS307" s="65"/>
      <c r="AT307" s="63"/>
      <c r="AU307" s="63"/>
    </row>
    <row r="308" spans="1:47" x14ac:dyDescent="0.25">
      <c r="A308" s="65" t="s">
        <v>272</v>
      </c>
      <c r="B308" s="65" t="str">
        <f t="shared" si="81"/>
        <v>DIWA3</v>
      </c>
      <c r="C308" s="117">
        <f t="shared" si="82"/>
        <v>40204</v>
      </c>
      <c r="D308" s="116" t="str">
        <f t="shared" si="83"/>
        <v>SIN</v>
      </c>
      <c r="E308" s="65" t="s">
        <v>26</v>
      </c>
      <c r="F308" s="124" t="s">
        <v>63</v>
      </c>
      <c r="G308" s="117">
        <v>41888</v>
      </c>
      <c r="H308" s="65">
        <v>798718</v>
      </c>
      <c r="I308" s="65">
        <v>105389</v>
      </c>
      <c r="J308" s="65">
        <v>0</v>
      </c>
      <c r="K308" s="65">
        <v>7</v>
      </c>
      <c r="L308" s="65"/>
      <c r="M308" s="65">
        <v>3</v>
      </c>
      <c r="N308" s="121">
        <v>6.8</v>
      </c>
      <c r="O308" s="65">
        <v>34.299999999999997</v>
      </c>
      <c r="P308" s="65">
        <v>1.0900000000000001</v>
      </c>
      <c r="Q308" s="65">
        <v>0.05</v>
      </c>
      <c r="R308" s="65"/>
      <c r="S308" s="65">
        <v>89</v>
      </c>
      <c r="T308" s="65">
        <v>137</v>
      </c>
      <c r="U308" s="65">
        <v>5</v>
      </c>
      <c r="V308" s="65">
        <v>1</v>
      </c>
      <c r="W308" s="65">
        <v>21</v>
      </c>
      <c r="X308" s="65">
        <v>9</v>
      </c>
      <c r="Y308" s="65">
        <v>0</v>
      </c>
      <c r="Z308" s="65">
        <v>1</v>
      </c>
      <c r="AA308" s="65">
        <v>1</v>
      </c>
      <c r="AB308" s="65">
        <v>38</v>
      </c>
      <c r="AC308" s="65">
        <v>8</v>
      </c>
      <c r="AD308" s="65">
        <v>1</v>
      </c>
      <c r="AE308" s="118">
        <f t="shared" si="84"/>
        <v>89</v>
      </c>
      <c r="AF308" s="119">
        <f t="shared" si="101"/>
        <v>0.29666666666667046</v>
      </c>
      <c r="AG308" s="118">
        <f t="shared" si="85"/>
        <v>137</v>
      </c>
      <c r="AH308" s="119">
        <f t="shared" si="86"/>
        <v>0.91333333333333278</v>
      </c>
      <c r="AI308" s="118">
        <f t="shared" si="87"/>
        <v>21</v>
      </c>
      <c r="AJ308" s="119">
        <f t="shared" si="88"/>
        <v>0.46666666666666601</v>
      </c>
      <c r="AK308" s="118">
        <f t="shared" si="89"/>
        <v>9</v>
      </c>
      <c r="AL308" s="119">
        <f t="shared" si="90"/>
        <v>0.30000000000000016</v>
      </c>
      <c r="AM308" s="118">
        <f t="shared" si="91"/>
        <v>5</v>
      </c>
      <c r="AN308" s="119">
        <f t="shared" si="92"/>
        <v>0.33333333333333348</v>
      </c>
      <c r="AO308" s="118">
        <f t="shared" si="93"/>
        <v>1</v>
      </c>
      <c r="AP308" s="119">
        <f t="shared" si="94"/>
        <v>0.10000000000000014</v>
      </c>
      <c r="AQ308" s="122">
        <f t="shared" si="95"/>
        <v>0</v>
      </c>
      <c r="AR308" s="131">
        <f t="shared" si="96"/>
        <v>5</v>
      </c>
      <c r="AS308" s="65"/>
      <c r="AT308" s="63"/>
      <c r="AU308" s="63"/>
    </row>
    <row r="309" spans="1:47" x14ac:dyDescent="0.25">
      <c r="A309" s="65" t="s">
        <v>272</v>
      </c>
      <c r="B309" s="65" t="str">
        <f t="shared" si="81"/>
        <v>DIWA3</v>
      </c>
      <c r="C309" s="117">
        <f t="shared" si="82"/>
        <v>40204</v>
      </c>
      <c r="D309" s="116" t="str">
        <f t="shared" si="83"/>
        <v>SIN</v>
      </c>
      <c r="E309" s="65" t="s">
        <v>26</v>
      </c>
      <c r="F309" s="124" t="s">
        <v>63</v>
      </c>
      <c r="G309" s="117">
        <v>41806</v>
      </c>
      <c r="H309" s="65">
        <v>788837</v>
      </c>
      <c r="I309" s="65">
        <v>32792</v>
      </c>
      <c r="J309" s="65">
        <v>0</v>
      </c>
      <c r="K309" s="65">
        <v>4</v>
      </c>
      <c r="L309" s="65"/>
      <c r="M309" s="65">
        <v>2</v>
      </c>
      <c r="N309" s="121">
        <v>6.5</v>
      </c>
      <c r="O309" s="65"/>
      <c r="P309" s="65"/>
      <c r="Q309" s="65">
        <v>0.7</v>
      </c>
      <c r="R309" s="65"/>
      <c r="S309" s="65">
        <v>69</v>
      </c>
      <c r="T309" s="65">
        <v>37</v>
      </c>
      <c r="U309" s="65">
        <v>1</v>
      </c>
      <c r="V309" s="65">
        <v>0</v>
      </c>
      <c r="W309" s="65">
        <v>12</v>
      </c>
      <c r="X309" s="65">
        <v>8</v>
      </c>
      <c r="Y309" s="65">
        <v>1</v>
      </c>
      <c r="Z309" s="65">
        <v>0</v>
      </c>
      <c r="AA309" s="65">
        <v>0</v>
      </c>
      <c r="AB309" s="65">
        <v>36</v>
      </c>
      <c r="AC309" s="65">
        <v>4</v>
      </c>
      <c r="AD309" s="65">
        <v>0</v>
      </c>
      <c r="AE309" s="118">
        <f t="shared" si="84"/>
        <v>69</v>
      </c>
      <c r="AF309" s="119">
        <f t="shared" si="101"/>
        <v>0.23000000000000353</v>
      </c>
      <c r="AG309" s="118">
        <f t="shared" si="85"/>
        <v>37</v>
      </c>
      <c r="AH309" s="119">
        <f t="shared" si="86"/>
        <v>0.24666666666666398</v>
      </c>
      <c r="AI309" s="118">
        <f t="shared" si="87"/>
        <v>12</v>
      </c>
      <c r="AJ309" s="119">
        <f t="shared" si="88"/>
        <v>0.26666666666666622</v>
      </c>
      <c r="AK309" s="118">
        <f t="shared" si="89"/>
        <v>8</v>
      </c>
      <c r="AL309" s="119">
        <f t="shared" si="90"/>
        <v>0.26666666666666683</v>
      </c>
      <c r="AM309" s="118">
        <f t="shared" si="91"/>
        <v>1</v>
      </c>
      <c r="AN309" s="119">
        <f t="shared" si="92"/>
        <v>6.666666666666686E-2</v>
      </c>
      <c r="AO309" s="118">
        <f t="shared" si="93"/>
        <v>0</v>
      </c>
      <c r="AP309" s="119">
        <f t="shared" si="94"/>
        <v>1.3877787807814457E-16</v>
      </c>
      <c r="AQ309" s="122">
        <f t="shared" si="95"/>
        <v>0</v>
      </c>
      <c r="AR309" s="131">
        <f t="shared" si="96"/>
        <v>6</v>
      </c>
      <c r="AS309" s="65"/>
      <c r="AT309" s="63"/>
      <c r="AU309" s="63"/>
    </row>
    <row r="310" spans="1:47" x14ac:dyDescent="0.25">
      <c r="A310" s="65" t="s">
        <v>272</v>
      </c>
      <c r="B310" s="65" t="str">
        <f t="shared" si="81"/>
        <v>DIWA3</v>
      </c>
      <c r="C310" s="117">
        <f t="shared" si="82"/>
        <v>40204</v>
      </c>
      <c r="D310" s="116" t="str">
        <f t="shared" si="83"/>
        <v>SIN</v>
      </c>
      <c r="E310" s="65" t="s">
        <v>26</v>
      </c>
      <c r="F310" s="124" t="s">
        <v>63</v>
      </c>
      <c r="G310" s="117">
        <v>41670</v>
      </c>
      <c r="H310" s="65">
        <v>756045</v>
      </c>
      <c r="I310" s="65">
        <v>123458</v>
      </c>
      <c r="J310" s="65">
        <v>0</v>
      </c>
      <c r="K310" s="65">
        <v>5</v>
      </c>
      <c r="L310" s="65"/>
      <c r="M310" s="65">
        <v>3</v>
      </c>
      <c r="N310" s="121">
        <v>7.2</v>
      </c>
      <c r="O310" s="65">
        <v>37.299999999999997</v>
      </c>
      <c r="P310" s="65">
        <v>0.8</v>
      </c>
      <c r="Q310" s="65">
        <v>0.1</v>
      </c>
      <c r="R310" s="65" t="s">
        <v>244</v>
      </c>
      <c r="S310" s="65">
        <v>208</v>
      </c>
      <c r="T310" s="65">
        <v>94</v>
      </c>
      <c r="U310" s="65">
        <v>4</v>
      </c>
      <c r="V310" s="65">
        <v>0</v>
      </c>
      <c r="W310" s="65">
        <v>31</v>
      </c>
      <c r="X310" s="65">
        <v>15</v>
      </c>
      <c r="Y310" s="65">
        <v>0</v>
      </c>
      <c r="Z310" s="65">
        <v>0</v>
      </c>
      <c r="AA310" s="65">
        <v>0</v>
      </c>
      <c r="AB310" s="65">
        <v>31</v>
      </c>
      <c r="AC310" s="65">
        <v>9</v>
      </c>
      <c r="AD310" s="65">
        <v>1</v>
      </c>
      <c r="AE310" s="118">
        <f t="shared" si="84"/>
        <v>208</v>
      </c>
      <c r="AF310" s="119">
        <f t="shared" si="101"/>
        <v>0.69333333333333647</v>
      </c>
      <c r="AG310" s="118">
        <f t="shared" si="85"/>
        <v>94</v>
      </c>
      <c r="AH310" s="119">
        <f t="shared" si="86"/>
        <v>0.62666666666666426</v>
      </c>
      <c r="AI310" s="118">
        <f t="shared" si="87"/>
        <v>31</v>
      </c>
      <c r="AJ310" s="119">
        <f t="shared" si="88"/>
        <v>0.68888888888888844</v>
      </c>
      <c r="AK310" s="118">
        <f t="shared" si="89"/>
        <v>15</v>
      </c>
      <c r="AL310" s="119">
        <f t="shared" si="90"/>
        <v>0.50000000000000011</v>
      </c>
      <c r="AM310" s="118">
        <f t="shared" si="91"/>
        <v>4</v>
      </c>
      <c r="AN310" s="119">
        <f t="shared" si="92"/>
        <v>0.26666666666666683</v>
      </c>
      <c r="AO310" s="118">
        <f t="shared" si="93"/>
        <v>0</v>
      </c>
      <c r="AP310" s="119">
        <f t="shared" si="94"/>
        <v>1.3877787807814457E-16</v>
      </c>
      <c r="AQ310" s="122">
        <f t="shared" si="95"/>
        <v>0</v>
      </c>
      <c r="AR310" s="131">
        <f t="shared" si="96"/>
        <v>7</v>
      </c>
      <c r="AS310" s="65"/>
      <c r="AT310" s="63"/>
      <c r="AU310" s="63"/>
    </row>
    <row r="311" spans="1:47" x14ac:dyDescent="0.25">
      <c r="A311" s="65" t="s">
        <v>272</v>
      </c>
      <c r="B311" s="65" t="str">
        <f t="shared" si="81"/>
        <v>DIWA3</v>
      </c>
      <c r="C311" s="117">
        <f t="shared" si="82"/>
        <v>40204</v>
      </c>
      <c r="D311" s="116" t="str">
        <f t="shared" si="83"/>
        <v>SIN</v>
      </c>
      <c r="E311" s="65" t="s">
        <v>26</v>
      </c>
      <c r="F311" s="124" t="s">
        <v>63</v>
      </c>
      <c r="G311" s="117">
        <v>41538</v>
      </c>
      <c r="H311" s="65">
        <v>728026</v>
      </c>
      <c r="I311" s="65">
        <v>95439</v>
      </c>
      <c r="J311" s="120">
        <v>0</v>
      </c>
      <c r="K311" s="120">
        <v>4</v>
      </c>
      <c r="L311" s="120">
        <v>0</v>
      </c>
      <c r="M311" s="120">
        <v>3</v>
      </c>
      <c r="N311" s="121">
        <v>7.2</v>
      </c>
      <c r="O311" s="120">
        <v>37.700000000000003</v>
      </c>
      <c r="P311" s="120">
        <v>0</v>
      </c>
      <c r="Q311" s="120">
        <v>0.1</v>
      </c>
      <c r="R311" s="65" t="s">
        <v>244</v>
      </c>
      <c r="S311" s="120">
        <v>103</v>
      </c>
      <c r="T311" s="120">
        <v>61</v>
      </c>
      <c r="U311" s="120">
        <v>5</v>
      </c>
      <c r="V311" s="120">
        <v>0</v>
      </c>
      <c r="W311" s="120">
        <v>25</v>
      </c>
      <c r="X311" s="120">
        <v>13</v>
      </c>
      <c r="Y311" s="120">
        <v>0</v>
      </c>
      <c r="Z311" s="120">
        <v>1</v>
      </c>
      <c r="AA311" s="120">
        <v>0</v>
      </c>
      <c r="AB311" s="120">
        <v>26</v>
      </c>
      <c r="AC311" s="120">
        <v>5</v>
      </c>
      <c r="AD311" s="120">
        <v>1</v>
      </c>
      <c r="AE311" s="118">
        <f t="shared" si="84"/>
        <v>103</v>
      </c>
      <c r="AF311" s="119">
        <f>IF(AE311&gt;=300,1,VLOOKUP(AE311,$AT$3:$AU$304,2,0))</f>
        <v>0.34333333333333743</v>
      </c>
      <c r="AG311" s="118">
        <f t="shared" si="85"/>
        <v>61</v>
      </c>
      <c r="AH311" s="119">
        <f t="shared" si="86"/>
        <v>0.40666666666666368</v>
      </c>
      <c r="AI311" s="118">
        <f t="shared" si="87"/>
        <v>25</v>
      </c>
      <c r="AJ311" s="119">
        <f t="shared" si="88"/>
        <v>0.55559999999999998</v>
      </c>
      <c r="AK311" s="118">
        <f t="shared" si="89"/>
        <v>13</v>
      </c>
      <c r="AL311" s="119">
        <f t="shared" si="90"/>
        <v>0.43333333333333346</v>
      </c>
      <c r="AM311" s="118">
        <f t="shared" si="91"/>
        <v>5</v>
      </c>
      <c r="AN311" s="119">
        <f t="shared" si="92"/>
        <v>0.33333333333333348</v>
      </c>
      <c r="AO311" s="118">
        <f t="shared" si="93"/>
        <v>0</v>
      </c>
      <c r="AP311" s="119">
        <f t="shared" si="94"/>
        <v>1.3877787807814457E-16</v>
      </c>
      <c r="AQ311" s="122">
        <f t="shared" si="95"/>
        <v>0</v>
      </c>
      <c r="AR311" s="131">
        <f t="shared" si="96"/>
        <v>8</v>
      </c>
      <c r="AS311" s="65"/>
      <c r="AT311" s="63"/>
      <c r="AU311" s="63"/>
    </row>
    <row r="312" spans="1:47" x14ac:dyDescent="0.25">
      <c r="A312" s="65" t="s">
        <v>273</v>
      </c>
      <c r="B312" s="65" t="str">
        <f t="shared" si="81"/>
        <v>DIWA3</v>
      </c>
      <c r="C312" s="117">
        <f t="shared" si="82"/>
        <v>40204</v>
      </c>
      <c r="D312" s="116" t="str">
        <f t="shared" si="83"/>
        <v>SIN</v>
      </c>
      <c r="E312" s="65" t="s">
        <v>26</v>
      </c>
      <c r="F312" s="124" t="s">
        <v>63</v>
      </c>
      <c r="G312" s="117">
        <v>41389</v>
      </c>
      <c r="H312" s="65">
        <v>695170</v>
      </c>
      <c r="I312" s="65">
        <v>62583</v>
      </c>
      <c r="J312" s="120">
        <v>0</v>
      </c>
      <c r="K312" s="120">
        <v>1.7</v>
      </c>
      <c r="L312" s="120">
        <v>0</v>
      </c>
      <c r="M312" s="120">
        <v>7.9</v>
      </c>
      <c r="N312" s="121">
        <v>6.9</v>
      </c>
      <c r="O312" s="120">
        <v>36.1</v>
      </c>
      <c r="P312" s="120"/>
      <c r="Q312" s="120">
        <v>-1</v>
      </c>
      <c r="R312" s="65" t="s">
        <v>29</v>
      </c>
      <c r="S312" s="120">
        <v>176.5</v>
      </c>
      <c r="T312" s="120">
        <v>36.200000000000003</v>
      </c>
      <c r="U312" s="120">
        <v>5.9</v>
      </c>
      <c r="V312" s="120">
        <v>0.7</v>
      </c>
      <c r="W312" s="120">
        <v>17.899999999999999</v>
      </c>
      <c r="X312" s="120">
        <v>24.8</v>
      </c>
      <c r="Y312" s="120">
        <v>0.6</v>
      </c>
      <c r="Z312" s="120">
        <v>0.6</v>
      </c>
      <c r="AA312" s="120">
        <v>0</v>
      </c>
      <c r="AB312" s="120">
        <v>48.2</v>
      </c>
      <c r="AC312" s="120">
        <v>26.6</v>
      </c>
      <c r="AD312" s="120">
        <v>2.7</v>
      </c>
      <c r="AE312" s="118">
        <f t="shared" si="84"/>
        <v>177</v>
      </c>
      <c r="AF312" s="119">
        <f>IF(AE312&gt;=300,1,VLOOKUP(AE312,$AT$3:$AU$304,2,0))</f>
        <v>0.59000000000000419</v>
      </c>
      <c r="AG312" s="118">
        <f t="shared" si="85"/>
        <v>36</v>
      </c>
      <c r="AH312" s="119">
        <f t="shared" si="86"/>
        <v>0.23999999999999733</v>
      </c>
      <c r="AI312" s="118">
        <f t="shared" si="87"/>
        <v>18</v>
      </c>
      <c r="AJ312" s="119">
        <f t="shared" si="88"/>
        <v>0.39999999999999941</v>
      </c>
      <c r="AK312" s="118">
        <f t="shared" si="89"/>
        <v>25</v>
      </c>
      <c r="AL312" s="119">
        <f t="shared" si="90"/>
        <v>0.83333333333333337</v>
      </c>
      <c r="AM312" s="118">
        <f t="shared" si="91"/>
        <v>6</v>
      </c>
      <c r="AN312" s="119">
        <f t="shared" si="92"/>
        <v>0.40000000000000013</v>
      </c>
      <c r="AO312" s="118">
        <f t="shared" si="93"/>
        <v>1</v>
      </c>
      <c r="AP312" s="119">
        <f t="shared" si="94"/>
        <v>0.10000000000000014</v>
      </c>
      <c r="AQ312" s="122">
        <f t="shared" si="95"/>
        <v>0</v>
      </c>
      <c r="AR312" s="131">
        <f t="shared" si="96"/>
        <v>9</v>
      </c>
      <c r="AS312" s="65"/>
      <c r="AT312" s="63"/>
      <c r="AU312" s="63"/>
    </row>
    <row r="313" spans="1:47" x14ac:dyDescent="0.25">
      <c r="A313" s="65" t="s">
        <v>273</v>
      </c>
      <c r="B313" s="65" t="str">
        <f t="shared" si="81"/>
        <v>DIWA3</v>
      </c>
      <c r="C313" s="117">
        <f t="shared" si="82"/>
        <v>40204</v>
      </c>
      <c r="D313" s="116" t="str">
        <f t="shared" si="83"/>
        <v>SIN</v>
      </c>
      <c r="E313" s="65" t="s">
        <v>26</v>
      </c>
      <c r="F313" s="124" t="s">
        <v>63</v>
      </c>
      <c r="G313" s="117">
        <v>41240</v>
      </c>
      <c r="H313" s="65">
        <v>661669</v>
      </c>
      <c r="I313" s="65">
        <v>29082</v>
      </c>
      <c r="J313" s="65">
        <v>0</v>
      </c>
      <c r="K313" s="65">
        <v>0</v>
      </c>
      <c r="L313" s="65">
        <v>0.1</v>
      </c>
      <c r="M313" s="65">
        <v>5.2</v>
      </c>
      <c r="N313" s="121">
        <v>7.3</v>
      </c>
      <c r="O313" s="65">
        <v>38.799999999999997</v>
      </c>
      <c r="P313" s="65"/>
      <c r="Q313" s="65">
        <v>0</v>
      </c>
      <c r="R313" s="65" t="s">
        <v>29</v>
      </c>
      <c r="S313" s="65">
        <v>137.30000000000001</v>
      </c>
      <c r="T313" s="65">
        <v>1.6</v>
      </c>
      <c r="U313" s="65">
        <v>4.0999999999999996</v>
      </c>
      <c r="V313" s="65">
        <v>2.5</v>
      </c>
      <c r="W313" s="65">
        <v>3.8</v>
      </c>
      <c r="X313" s="65">
        <v>14</v>
      </c>
      <c r="Y313" s="65">
        <v>0.3</v>
      </c>
      <c r="Z313" s="65">
        <v>0</v>
      </c>
      <c r="AA313" s="65">
        <v>0</v>
      </c>
      <c r="AB313" s="65">
        <v>33.5</v>
      </c>
      <c r="AC313" s="65">
        <v>26.5</v>
      </c>
      <c r="AD313" s="65">
        <v>1.6</v>
      </c>
      <c r="AE313" s="118">
        <f t="shared" si="84"/>
        <v>137</v>
      </c>
      <c r="AF313" s="119">
        <f t="shared" ref="AF313:AF328" si="102">IF(AE313&gt;500,1.5,IF(AE313&gt;300,1.3,VLOOKUP(AE313,$AT$3:$AU$304,2,0)))</f>
        <v>0.45666666666667149</v>
      </c>
      <c r="AG313" s="118">
        <f t="shared" si="85"/>
        <v>2</v>
      </c>
      <c r="AH313" s="119">
        <f t="shared" si="86"/>
        <v>1.3333333333330852E-2</v>
      </c>
      <c r="AI313" s="118">
        <f t="shared" si="87"/>
        <v>4</v>
      </c>
      <c r="AJ313" s="119">
        <f t="shared" si="88"/>
        <v>8.8888888888888407E-2</v>
      </c>
      <c r="AK313" s="118">
        <f t="shared" si="89"/>
        <v>14</v>
      </c>
      <c r="AL313" s="119">
        <f t="shared" si="90"/>
        <v>0.46666666666666679</v>
      </c>
      <c r="AM313" s="118">
        <f t="shared" si="91"/>
        <v>4</v>
      </c>
      <c r="AN313" s="119">
        <f t="shared" si="92"/>
        <v>0.26666666666666683</v>
      </c>
      <c r="AO313" s="118">
        <f t="shared" si="93"/>
        <v>3</v>
      </c>
      <c r="AP313" s="119">
        <f t="shared" si="94"/>
        <v>0.30000000000000016</v>
      </c>
      <c r="AQ313" s="122">
        <f t="shared" si="95"/>
        <v>0</v>
      </c>
      <c r="AR313" s="131">
        <f t="shared" si="96"/>
        <v>10</v>
      </c>
      <c r="AS313" s="65"/>
      <c r="AT313" s="63"/>
      <c r="AU313" s="63"/>
    </row>
    <row r="314" spans="1:47" x14ac:dyDescent="0.25">
      <c r="A314" s="65" t="s">
        <v>273</v>
      </c>
      <c r="B314" s="65" t="str">
        <f t="shared" si="81"/>
        <v>DIWA3</v>
      </c>
      <c r="C314" s="117">
        <f t="shared" si="82"/>
        <v>40204</v>
      </c>
      <c r="D314" s="116" t="str">
        <f t="shared" si="83"/>
        <v>SIN</v>
      </c>
      <c r="E314" s="65" t="s">
        <v>26</v>
      </c>
      <c r="F314" s="124" t="s">
        <v>63</v>
      </c>
      <c r="G314" s="117">
        <v>41120</v>
      </c>
      <c r="H314" s="65">
        <v>632587</v>
      </c>
      <c r="I314" s="65">
        <v>202712</v>
      </c>
      <c r="J314" s="65">
        <v>0</v>
      </c>
      <c r="K314" s="65">
        <v>0</v>
      </c>
      <c r="L314" s="65">
        <v>0</v>
      </c>
      <c r="M314" s="65">
        <v>10.3</v>
      </c>
      <c r="N314" s="121">
        <v>6.7</v>
      </c>
      <c r="O314" s="65">
        <v>34.4</v>
      </c>
      <c r="P314" s="65"/>
      <c r="Q314" s="65">
        <v>-1</v>
      </c>
      <c r="R314" s="65" t="s">
        <v>29</v>
      </c>
      <c r="S314" s="65">
        <v>169.8</v>
      </c>
      <c r="T314" s="65">
        <v>47.8</v>
      </c>
      <c r="U314" s="65">
        <v>8.8000000000000007</v>
      </c>
      <c r="V314" s="65">
        <v>1.4</v>
      </c>
      <c r="W314" s="65">
        <v>19.7</v>
      </c>
      <c r="X314" s="65">
        <v>16.2</v>
      </c>
      <c r="Y314" s="65">
        <v>1.1000000000000001</v>
      </c>
      <c r="Z314" s="65">
        <v>1.7</v>
      </c>
      <c r="AA314" s="65">
        <v>0</v>
      </c>
      <c r="AB314" s="65">
        <v>172.7</v>
      </c>
      <c r="AC314" s="65">
        <v>34.1</v>
      </c>
      <c r="AD314" s="65">
        <v>6.6</v>
      </c>
      <c r="AE314" s="118">
        <f t="shared" si="84"/>
        <v>170</v>
      </c>
      <c r="AF314" s="119">
        <f t="shared" si="102"/>
        <v>0.56666666666667109</v>
      </c>
      <c r="AG314" s="118">
        <f t="shared" si="85"/>
        <v>48</v>
      </c>
      <c r="AH314" s="119">
        <f t="shared" si="86"/>
        <v>0.31999999999999718</v>
      </c>
      <c r="AI314" s="118">
        <f t="shared" si="87"/>
        <v>20</v>
      </c>
      <c r="AJ314" s="119">
        <f t="shared" si="88"/>
        <v>0.44444444444444381</v>
      </c>
      <c r="AK314" s="118">
        <f t="shared" si="89"/>
        <v>16</v>
      </c>
      <c r="AL314" s="119">
        <f t="shared" si="90"/>
        <v>0.53333333333333344</v>
      </c>
      <c r="AM314" s="118">
        <f t="shared" si="91"/>
        <v>9</v>
      </c>
      <c r="AN314" s="119">
        <f t="shared" si="92"/>
        <v>0.60000000000000009</v>
      </c>
      <c r="AO314" s="118">
        <f t="shared" si="93"/>
        <v>1</v>
      </c>
      <c r="AP314" s="119">
        <f t="shared" si="94"/>
        <v>0.10000000000000014</v>
      </c>
      <c r="AQ314" s="122">
        <f t="shared" si="95"/>
        <v>0</v>
      </c>
      <c r="AR314" s="131">
        <f t="shared" si="96"/>
        <v>11</v>
      </c>
      <c r="AS314" s="65"/>
      <c r="AT314" s="63"/>
      <c r="AU314" s="63"/>
    </row>
    <row r="315" spans="1:47" x14ac:dyDescent="0.25">
      <c r="A315" s="134" t="s">
        <v>273</v>
      </c>
      <c r="B315" s="134" t="str">
        <f t="shared" si="81"/>
        <v>DIWA3</v>
      </c>
      <c r="C315" s="135">
        <f t="shared" si="82"/>
        <v>40289</v>
      </c>
      <c r="D315" s="134" t="str">
        <f t="shared" si="83"/>
        <v>SIN</v>
      </c>
      <c r="E315" s="134" t="s">
        <v>26</v>
      </c>
      <c r="F315" s="136" t="s">
        <v>64</v>
      </c>
      <c r="G315" s="135">
        <v>42437</v>
      </c>
      <c r="H315" s="134">
        <v>921445</v>
      </c>
      <c r="I315" s="134">
        <v>29696</v>
      </c>
      <c r="J315" s="134">
        <v>0</v>
      </c>
      <c r="K315" s="134">
        <v>3</v>
      </c>
      <c r="L315" s="134"/>
      <c r="M315" s="134">
        <v>3</v>
      </c>
      <c r="N315" s="134">
        <v>7.1</v>
      </c>
      <c r="O315" s="134"/>
      <c r="P315" s="134"/>
      <c r="Q315" s="134">
        <v>0</v>
      </c>
      <c r="R315" s="134" t="s">
        <v>295</v>
      </c>
      <c r="S315" s="134">
        <v>31</v>
      </c>
      <c r="T315" s="134">
        <v>35</v>
      </c>
      <c r="U315" s="134">
        <v>4</v>
      </c>
      <c r="V315" s="134">
        <v>0</v>
      </c>
      <c r="W315" s="134">
        <v>4</v>
      </c>
      <c r="X315" s="134">
        <v>4</v>
      </c>
      <c r="Y315" s="134">
        <v>0</v>
      </c>
      <c r="Z315" s="134">
        <v>0</v>
      </c>
      <c r="AA315" s="134">
        <v>0</v>
      </c>
      <c r="AB315" s="134">
        <v>31</v>
      </c>
      <c r="AC315" s="134">
        <v>8</v>
      </c>
      <c r="AD315" s="134">
        <v>1</v>
      </c>
      <c r="AE315" s="134">
        <f t="shared" si="84"/>
        <v>31</v>
      </c>
      <c r="AF315" s="134">
        <f t="shared" si="102"/>
        <v>0.10333333333333711</v>
      </c>
      <c r="AG315" s="134">
        <f t="shared" si="85"/>
        <v>35</v>
      </c>
      <c r="AH315" s="134">
        <f t="shared" si="86"/>
        <v>0.23333333333333067</v>
      </c>
      <c r="AI315" s="134">
        <f t="shared" si="87"/>
        <v>4</v>
      </c>
      <c r="AJ315" s="134">
        <f t="shared" si="88"/>
        <v>8.8888888888888407E-2</v>
      </c>
      <c r="AK315" s="134">
        <f t="shared" si="89"/>
        <v>4</v>
      </c>
      <c r="AL315" s="134">
        <f t="shared" si="90"/>
        <v>0.13333333333333353</v>
      </c>
      <c r="AM315" s="134">
        <f t="shared" si="91"/>
        <v>4</v>
      </c>
      <c r="AN315" s="134">
        <f t="shared" si="92"/>
        <v>0.26666666666666683</v>
      </c>
      <c r="AO315" s="134">
        <f t="shared" si="93"/>
        <v>0</v>
      </c>
      <c r="AP315" s="134">
        <f t="shared" si="94"/>
        <v>1.3877787807814457E-16</v>
      </c>
      <c r="AQ315" s="137">
        <f t="shared" si="95"/>
        <v>1</v>
      </c>
      <c r="AR315" s="131">
        <f t="shared" si="96"/>
        <v>1</v>
      </c>
      <c r="AS315" s="65"/>
      <c r="AT315" s="63"/>
      <c r="AU315" s="63"/>
    </row>
    <row r="316" spans="1:47" x14ac:dyDescent="0.25">
      <c r="A316" s="65"/>
      <c r="B316" s="65" t="str">
        <f t="shared" si="81"/>
        <v>DIWA3</v>
      </c>
      <c r="C316" s="117">
        <f t="shared" si="82"/>
        <v>40289</v>
      </c>
      <c r="D316" s="65" t="str">
        <f t="shared" si="83"/>
        <v>SIN</v>
      </c>
      <c r="E316" s="65" t="s">
        <v>26</v>
      </c>
      <c r="F316" s="124" t="s">
        <v>64</v>
      </c>
      <c r="G316" s="117">
        <v>42298</v>
      </c>
      <c r="H316" s="65">
        <v>891896</v>
      </c>
      <c r="I316" s="65">
        <v>98672</v>
      </c>
      <c r="J316" s="65">
        <v>0</v>
      </c>
      <c r="K316" s="65">
        <v>5</v>
      </c>
      <c r="L316" s="65"/>
      <c r="M316" s="65">
        <v>2</v>
      </c>
      <c r="N316" s="65">
        <v>6</v>
      </c>
      <c r="O316" s="65"/>
      <c r="P316" s="65"/>
      <c r="Q316" s="65">
        <v>0.19</v>
      </c>
      <c r="R316" s="65"/>
      <c r="S316" s="65">
        <v>89</v>
      </c>
      <c r="T316" s="65">
        <v>73</v>
      </c>
      <c r="U316" s="65">
        <v>37</v>
      </c>
      <c r="V316" s="65">
        <v>0</v>
      </c>
      <c r="W316" s="65">
        <v>11</v>
      </c>
      <c r="X316" s="65">
        <v>10</v>
      </c>
      <c r="Y316" s="65">
        <v>0</v>
      </c>
      <c r="Z316" s="65">
        <v>0</v>
      </c>
      <c r="AA316" s="65">
        <v>0</v>
      </c>
      <c r="AB316" s="65">
        <v>58</v>
      </c>
      <c r="AC316" s="65">
        <v>22</v>
      </c>
      <c r="AD316" s="65">
        <v>1</v>
      </c>
      <c r="AE316" s="118">
        <f t="shared" si="84"/>
        <v>89</v>
      </c>
      <c r="AF316" s="119">
        <f t="shared" si="102"/>
        <v>0.29666666666667046</v>
      </c>
      <c r="AG316" s="118">
        <f t="shared" si="85"/>
        <v>73</v>
      </c>
      <c r="AH316" s="119">
        <f t="shared" si="86"/>
        <v>0.48666666666666353</v>
      </c>
      <c r="AI316" s="118">
        <f t="shared" si="87"/>
        <v>11</v>
      </c>
      <c r="AJ316" s="119">
        <f t="shared" si="88"/>
        <v>0.24444444444444399</v>
      </c>
      <c r="AK316" s="118">
        <f t="shared" si="89"/>
        <v>10</v>
      </c>
      <c r="AL316" s="119">
        <f t="shared" si="90"/>
        <v>0.33339999999999997</v>
      </c>
      <c r="AM316" s="118">
        <f t="shared" si="91"/>
        <v>37</v>
      </c>
      <c r="AN316" s="119">
        <f t="shared" si="92"/>
        <v>1</v>
      </c>
      <c r="AO316" s="118">
        <f t="shared" si="93"/>
        <v>0</v>
      </c>
      <c r="AP316" s="119">
        <f t="shared" si="94"/>
        <v>1.3877787807814457E-16</v>
      </c>
      <c r="AQ316" s="122">
        <f t="shared" si="95"/>
        <v>0</v>
      </c>
      <c r="AR316" s="131">
        <f t="shared" si="96"/>
        <v>2</v>
      </c>
      <c r="AS316" s="65"/>
      <c r="AT316" s="63"/>
      <c r="AU316" s="63"/>
    </row>
    <row r="317" spans="1:47" x14ac:dyDescent="0.25">
      <c r="A317" s="65" t="s">
        <v>273</v>
      </c>
      <c r="B317" s="65" t="str">
        <f t="shared" si="81"/>
        <v>DIWA3</v>
      </c>
      <c r="C317" s="117">
        <f t="shared" si="82"/>
        <v>40289</v>
      </c>
      <c r="D317" s="116" t="str">
        <f t="shared" si="83"/>
        <v>SIN</v>
      </c>
      <c r="E317" s="65" t="s">
        <v>26</v>
      </c>
      <c r="F317" s="124" t="s">
        <v>64</v>
      </c>
      <c r="G317" s="117">
        <v>42058</v>
      </c>
      <c r="H317" s="65">
        <v>830149</v>
      </c>
      <c r="I317" s="65">
        <v>55028</v>
      </c>
      <c r="J317" s="65">
        <v>0</v>
      </c>
      <c r="K317" s="65">
        <v>8</v>
      </c>
      <c r="L317" s="65"/>
      <c r="M317" s="65">
        <v>2</v>
      </c>
      <c r="N317" s="65">
        <v>5.9740000000000002</v>
      </c>
      <c r="O317" s="65">
        <v>28.08</v>
      </c>
      <c r="P317" s="65">
        <v>1.35</v>
      </c>
      <c r="Q317" s="65">
        <v>0.3</v>
      </c>
      <c r="R317" s="65"/>
      <c r="S317" s="65">
        <v>414</v>
      </c>
      <c r="T317" s="65">
        <v>110</v>
      </c>
      <c r="U317" s="65">
        <v>5</v>
      </c>
      <c r="V317" s="65">
        <v>0</v>
      </c>
      <c r="W317" s="65">
        <v>33</v>
      </c>
      <c r="X317" s="65">
        <v>36</v>
      </c>
      <c r="Y317" s="65">
        <v>0</v>
      </c>
      <c r="Z317" s="65"/>
      <c r="AA317" s="65">
        <v>2</v>
      </c>
      <c r="AB317" s="65">
        <v>35</v>
      </c>
      <c r="AC317" s="65">
        <v>2</v>
      </c>
      <c r="AD317" s="65">
        <v>1</v>
      </c>
      <c r="AE317" s="118">
        <f t="shared" si="84"/>
        <v>414</v>
      </c>
      <c r="AF317" s="119">
        <f t="shared" si="102"/>
        <v>1.3</v>
      </c>
      <c r="AG317" s="118">
        <f t="shared" si="85"/>
        <v>110</v>
      </c>
      <c r="AH317" s="119">
        <f t="shared" si="86"/>
        <v>0.73333333333333162</v>
      </c>
      <c r="AI317" s="118">
        <f t="shared" si="87"/>
        <v>33</v>
      </c>
      <c r="AJ317" s="119">
        <f t="shared" si="88"/>
        <v>0.73333333333333295</v>
      </c>
      <c r="AK317" s="118">
        <f t="shared" si="89"/>
        <v>36</v>
      </c>
      <c r="AL317" s="119">
        <f t="shared" si="90"/>
        <v>1</v>
      </c>
      <c r="AM317" s="118">
        <f t="shared" si="91"/>
        <v>5</v>
      </c>
      <c r="AN317" s="119">
        <f t="shared" si="92"/>
        <v>0.33333333333333348</v>
      </c>
      <c r="AO317" s="118">
        <f t="shared" si="93"/>
        <v>0</v>
      </c>
      <c r="AP317" s="119">
        <f t="shared" si="94"/>
        <v>1.3877787807814457E-16</v>
      </c>
      <c r="AQ317" s="122">
        <f t="shared" si="95"/>
        <v>0</v>
      </c>
      <c r="AR317" s="131">
        <f t="shared" si="96"/>
        <v>3</v>
      </c>
      <c r="AS317" s="65"/>
      <c r="AT317" s="63"/>
      <c r="AU317" s="63"/>
    </row>
    <row r="318" spans="1:47" x14ac:dyDescent="0.25">
      <c r="A318" s="65" t="s">
        <v>273</v>
      </c>
      <c r="B318" s="65" t="str">
        <f t="shared" si="81"/>
        <v>DIWA3</v>
      </c>
      <c r="C318" s="117">
        <f t="shared" si="82"/>
        <v>40289</v>
      </c>
      <c r="D318" s="116" t="str">
        <f t="shared" si="83"/>
        <v>SIN</v>
      </c>
      <c r="E318" s="65" t="s">
        <v>26</v>
      </c>
      <c r="F318" s="124" t="s">
        <v>64</v>
      </c>
      <c r="G318" s="117">
        <v>41991</v>
      </c>
      <c r="H318" s="65">
        <v>814724</v>
      </c>
      <c r="I318" s="65">
        <v>39603</v>
      </c>
      <c r="J318" s="65">
        <v>0</v>
      </c>
      <c r="K318" s="65">
        <v>3</v>
      </c>
      <c r="L318" s="65"/>
      <c r="M318" s="65">
        <v>1</v>
      </c>
      <c r="N318" s="121">
        <v>5.9</v>
      </c>
      <c r="O318" s="65"/>
      <c r="P318" s="65"/>
      <c r="Q318" s="65">
        <v>0.25</v>
      </c>
      <c r="R318" s="65"/>
      <c r="S318" s="65">
        <v>439</v>
      </c>
      <c r="T318" s="65">
        <v>109</v>
      </c>
      <c r="U318" s="65">
        <v>6</v>
      </c>
      <c r="V318" s="65">
        <v>0</v>
      </c>
      <c r="W318" s="65">
        <v>9</v>
      </c>
      <c r="X318" s="65">
        <v>30</v>
      </c>
      <c r="Y318" s="65">
        <v>0</v>
      </c>
      <c r="Z318" s="65">
        <v>0</v>
      </c>
      <c r="AA318" s="65">
        <v>2</v>
      </c>
      <c r="AB318" s="65">
        <v>28</v>
      </c>
      <c r="AC318" s="65">
        <v>3</v>
      </c>
      <c r="AD318" s="65">
        <v>1</v>
      </c>
      <c r="AE318" s="118">
        <f t="shared" si="84"/>
        <v>439</v>
      </c>
      <c r="AF318" s="119">
        <f t="shared" si="102"/>
        <v>1.3</v>
      </c>
      <c r="AG318" s="118">
        <f t="shared" si="85"/>
        <v>109</v>
      </c>
      <c r="AH318" s="119">
        <f t="shared" si="86"/>
        <v>0.72666666666666491</v>
      </c>
      <c r="AI318" s="118">
        <f t="shared" si="87"/>
        <v>9</v>
      </c>
      <c r="AJ318" s="119">
        <f t="shared" si="88"/>
        <v>0.19999999999999954</v>
      </c>
      <c r="AK318" s="118">
        <f t="shared" si="89"/>
        <v>30</v>
      </c>
      <c r="AL318" s="119">
        <f t="shared" si="90"/>
        <v>1</v>
      </c>
      <c r="AM318" s="118">
        <f t="shared" si="91"/>
        <v>6</v>
      </c>
      <c r="AN318" s="119">
        <f t="shared" si="92"/>
        <v>0.40000000000000013</v>
      </c>
      <c r="AO318" s="118">
        <f t="shared" si="93"/>
        <v>0</v>
      </c>
      <c r="AP318" s="119">
        <f t="shared" si="94"/>
        <v>1.3877787807814457E-16</v>
      </c>
      <c r="AQ318" s="122">
        <f t="shared" si="95"/>
        <v>0</v>
      </c>
      <c r="AR318" s="131">
        <f t="shared" si="96"/>
        <v>4</v>
      </c>
      <c r="AS318" s="65"/>
      <c r="AT318" s="63"/>
      <c r="AU318" s="63"/>
    </row>
    <row r="319" spans="1:47" x14ac:dyDescent="0.25">
      <c r="A319" s="65" t="s">
        <v>272</v>
      </c>
      <c r="B319" s="65" t="str">
        <f t="shared" si="81"/>
        <v>DIWA3</v>
      </c>
      <c r="C319" s="117">
        <f t="shared" si="82"/>
        <v>40289</v>
      </c>
      <c r="D319" s="116" t="str">
        <f t="shared" si="83"/>
        <v>SIN</v>
      </c>
      <c r="E319" s="65" t="s">
        <v>26</v>
      </c>
      <c r="F319" s="124" t="s">
        <v>64</v>
      </c>
      <c r="G319" s="117">
        <v>41736</v>
      </c>
      <c r="H319" s="65">
        <v>763203</v>
      </c>
      <c r="I319" s="65">
        <v>69874</v>
      </c>
      <c r="J319" s="65">
        <v>0</v>
      </c>
      <c r="K319" s="65">
        <v>10</v>
      </c>
      <c r="L319" s="65"/>
      <c r="M319" s="65">
        <v>2</v>
      </c>
      <c r="N319" s="121">
        <v>7.1</v>
      </c>
      <c r="O319" s="65">
        <v>36.5</v>
      </c>
      <c r="P319" s="65">
        <v>0.92</v>
      </c>
      <c r="Q319" s="65">
        <v>0.06</v>
      </c>
      <c r="R319" s="65" t="s">
        <v>28</v>
      </c>
      <c r="S319" s="65">
        <v>70</v>
      </c>
      <c r="T319" s="65">
        <v>102</v>
      </c>
      <c r="U319" s="65">
        <v>2</v>
      </c>
      <c r="V319" s="65">
        <v>0</v>
      </c>
      <c r="W319" s="65">
        <v>21</v>
      </c>
      <c r="X319" s="65">
        <v>5</v>
      </c>
      <c r="Y319" s="65">
        <v>0</v>
      </c>
      <c r="Z319" s="65">
        <v>0</v>
      </c>
      <c r="AA319" s="65">
        <v>0</v>
      </c>
      <c r="AB319" s="65">
        <v>33</v>
      </c>
      <c r="AC319" s="65">
        <v>5</v>
      </c>
      <c r="AD319" s="65">
        <v>1</v>
      </c>
      <c r="AE319" s="118">
        <f t="shared" si="84"/>
        <v>70</v>
      </c>
      <c r="AF319" s="119">
        <f t="shared" si="102"/>
        <v>0.23333333333333686</v>
      </c>
      <c r="AG319" s="118">
        <f t="shared" si="85"/>
        <v>102</v>
      </c>
      <c r="AH319" s="119">
        <f t="shared" si="86"/>
        <v>0.67999999999999794</v>
      </c>
      <c r="AI319" s="118">
        <f t="shared" si="87"/>
        <v>21</v>
      </c>
      <c r="AJ319" s="119">
        <f t="shared" si="88"/>
        <v>0.46666666666666601</v>
      </c>
      <c r="AK319" s="118">
        <f t="shared" si="89"/>
        <v>5</v>
      </c>
      <c r="AL319" s="119">
        <f t="shared" si="90"/>
        <v>0.16666666666666685</v>
      </c>
      <c r="AM319" s="118">
        <f t="shared" si="91"/>
        <v>2</v>
      </c>
      <c r="AN319" s="119">
        <f t="shared" si="92"/>
        <v>0.13333333333333353</v>
      </c>
      <c r="AO319" s="118">
        <f t="shared" si="93"/>
        <v>0</v>
      </c>
      <c r="AP319" s="119">
        <f t="shared" si="94"/>
        <v>1.3877787807814457E-16</v>
      </c>
      <c r="AQ319" s="122">
        <f t="shared" si="95"/>
        <v>0</v>
      </c>
      <c r="AR319" s="131">
        <f t="shared" si="96"/>
        <v>5</v>
      </c>
      <c r="AS319" s="65"/>
      <c r="AT319" s="63"/>
      <c r="AU319" s="63"/>
    </row>
    <row r="320" spans="1:47" x14ac:dyDescent="0.25">
      <c r="A320" s="65" t="s">
        <v>273</v>
      </c>
      <c r="B320" s="65" t="str">
        <f t="shared" si="81"/>
        <v>DIWA3</v>
      </c>
      <c r="C320" s="117">
        <f t="shared" si="82"/>
        <v>40289</v>
      </c>
      <c r="D320" s="116" t="str">
        <f t="shared" si="83"/>
        <v>SIN</v>
      </c>
      <c r="E320" s="65" t="s">
        <v>26</v>
      </c>
      <c r="F320" s="124" t="s">
        <v>64</v>
      </c>
      <c r="G320" s="117">
        <v>41623</v>
      </c>
      <c r="H320" s="65">
        <v>730087</v>
      </c>
      <c r="I320" s="65">
        <v>175470</v>
      </c>
      <c r="J320" s="120">
        <v>0</v>
      </c>
      <c r="K320" s="120">
        <v>5</v>
      </c>
      <c r="L320" s="120">
        <v>0</v>
      </c>
      <c r="M320" s="120">
        <v>6</v>
      </c>
      <c r="N320" s="121">
        <v>7.2</v>
      </c>
      <c r="O320" s="120">
        <v>37.4</v>
      </c>
      <c r="P320" s="120">
        <v>0.2</v>
      </c>
      <c r="Q320" s="120">
        <v>0.1</v>
      </c>
      <c r="R320" s="65" t="s">
        <v>244</v>
      </c>
      <c r="S320" s="120">
        <v>210</v>
      </c>
      <c r="T320" s="120">
        <v>154</v>
      </c>
      <c r="U320" s="120">
        <v>10</v>
      </c>
      <c r="V320" s="120">
        <v>0</v>
      </c>
      <c r="W320" s="120">
        <v>23</v>
      </c>
      <c r="X320" s="120">
        <v>15</v>
      </c>
      <c r="Y320" s="120">
        <v>0</v>
      </c>
      <c r="Z320" s="120">
        <v>1</v>
      </c>
      <c r="AA320" s="120">
        <v>0</v>
      </c>
      <c r="AB320" s="120">
        <v>42</v>
      </c>
      <c r="AC320" s="120">
        <v>11</v>
      </c>
      <c r="AD320" s="120">
        <v>2</v>
      </c>
      <c r="AE320" s="118">
        <f t="shared" si="84"/>
        <v>210</v>
      </c>
      <c r="AF320" s="119">
        <f t="shared" si="102"/>
        <v>0.70000000000000306</v>
      </c>
      <c r="AG320" s="118">
        <f t="shared" si="85"/>
        <v>154</v>
      </c>
      <c r="AH320" s="119">
        <f t="shared" si="86"/>
        <v>1</v>
      </c>
      <c r="AI320" s="118">
        <f t="shared" si="87"/>
        <v>23</v>
      </c>
      <c r="AJ320" s="119">
        <f t="shared" si="88"/>
        <v>0.51111111111111041</v>
      </c>
      <c r="AK320" s="118">
        <f t="shared" si="89"/>
        <v>15</v>
      </c>
      <c r="AL320" s="119">
        <f t="shared" si="90"/>
        <v>0.50000000000000011</v>
      </c>
      <c r="AM320" s="118">
        <f t="shared" si="91"/>
        <v>10</v>
      </c>
      <c r="AN320" s="119">
        <f t="shared" si="92"/>
        <v>0.66666666666666674</v>
      </c>
      <c r="AO320" s="118">
        <f t="shared" si="93"/>
        <v>0</v>
      </c>
      <c r="AP320" s="119">
        <f t="shared" si="94"/>
        <v>1.3877787807814457E-16</v>
      </c>
      <c r="AQ320" s="122">
        <f t="shared" si="95"/>
        <v>0</v>
      </c>
      <c r="AR320" s="131">
        <f t="shared" si="96"/>
        <v>6</v>
      </c>
      <c r="AS320" s="65"/>
      <c r="AT320" s="63"/>
      <c r="AU320" s="63"/>
    </row>
    <row r="321" spans="1:47" x14ac:dyDescent="0.25">
      <c r="A321" s="65" t="s">
        <v>272</v>
      </c>
      <c r="B321" s="65" t="str">
        <f t="shared" si="81"/>
        <v>DIWA3</v>
      </c>
      <c r="C321" s="117">
        <f t="shared" si="82"/>
        <v>40289</v>
      </c>
      <c r="D321" s="116" t="str">
        <f t="shared" si="83"/>
        <v>SIN</v>
      </c>
      <c r="E321" s="65" t="s">
        <v>26</v>
      </c>
      <c r="F321" s="124" t="s">
        <v>64</v>
      </c>
      <c r="G321" s="117">
        <v>41590</v>
      </c>
      <c r="H321" s="65">
        <v>727935</v>
      </c>
      <c r="I321" s="65">
        <v>34606</v>
      </c>
      <c r="J321" s="120">
        <v>0</v>
      </c>
      <c r="K321" s="120">
        <v>6</v>
      </c>
      <c r="L321" s="120">
        <v>0</v>
      </c>
      <c r="M321" s="120">
        <v>1</v>
      </c>
      <c r="N321" s="121">
        <v>7.1</v>
      </c>
      <c r="O321" s="120">
        <v>36.5</v>
      </c>
      <c r="P321" s="120">
        <v>0.1</v>
      </c>
      <c r="Q321" s="120">
        <v>0.1</v>
      </c>
      <c r="R321" s="65" t="s">
        <v>244</v>
      </c>
      <c r="S321" s="120">
        <v>25</v>
      </c>
      <c r="T321" s="120">
        <v>55</v>
      </c>
      <c r="U321" s="120">
        <v>0</v>
      </c>
      <c r="V321" s="120">
        <v>0</v>
      </c>
      <c r="W321" s="120">
        <v>8</v>
      </c>
      <c r="X321" s="120">
        <v>3</v>
      </c>
      <c r="Y321" s="120">
        <v>0</v>
      </c>
      <c r="Z321" s="120">
        <v>0</v>
      </c>
      <c r="AA321" s="120">
        <v>0</v>
      </c>
      <c r="AB321" s="120">
        <v>26</v>
      </c>
      <c r="AC321" s="120">
        <v>4</v>
      </c>
      <c r="AD321" s="120">
        <v>0</v>
      </c>
      <c r="AE321" s="118">
        <f t="shared" si="84"/>
        <v>25</v>
      </c>
      <c r="AF321" s="119">
        <f t="shared" si="102"/>
        <v>8.3333333333337145E-2</v>
      </c>
      <c r="AG321" s="118">
        <f t="shared" si="85"/>
        <v>55</v>
      </c>
      <c r="AH321" s="119">
        <f t="shared" si="86"/>
        <v>0.36666666666666375</v>
      </c>
      <c r="AI321" s="118">
        <f t="shared" si="87"/>
        <v>8</v>
      </c>
      <c r="AJ321" s="119">
        <f t="shared" si="88"/>
        <v>0.17777777777777731</v>
      </c>
      <c r="AK321" s="118">
        <f t="shared" si="89"/>
        <v>3</v>
      </c>
      <c r="AL321" s="119">
        <f t="shared" si="90"/>
        <v>0.1000000000000002</v>
      </c>
      <c r="AM321" s="118">
        <f t="shared" si="91"/>
        <v>0</v>
      </c>
      <c r="AN321" s="119">
        <f t="shared" si="92"/>
        <v>1.9428902930940239E-16</v>
      </c>
      <c r="AO321" s="118">
        <f t="shared" si="93"/>
        <v>0</v>
      </c>
      <c r="AP321" s="119">
        <f t="shared" si="94"/>
        <v>1.3877787807814457E-16</v>
      </c>
      <c r="AQ321" s="122">
        <f t="shared" si="95"/>
        <v>0</v>
      </c>
      <c r="AR321" s="131">
        <f t="shared" si="96"/>
        <v>7</v>
      </c>
      <c r="AS321" s="65"/>
      <c r="AT321" s="63"/>
      <c r="AU321" s="63"/>
    </row>
    <row r="322" spans="1:47" x14ac:dyDescent="0.25">
      <c r="A322" s="65" t="s">
        <v>273</v>
      </c>
      <c r="B322" s="65" t="str">
        <f t="shared" ref="B322:B385" si="103">IF(F322&lt;="K030","DIWA2",IF(F322&lt;="K152","DIWA3",IF(F322&lt;="K171","DIWA5","")))</f>
        <v>DIWA3</v>
      </c>
      <c r="C322" s="117">
        <f t="shared" ref="C322:C385" si="104">VLOOKUP(F322,$BG$3:$BJ$230,4,0)</f>
        <v>40289</v>
      </c>
      <c r="D322" s="116" t="str">
        <f t="shared" ref="D322:D385" si="105">IF(C322&gt;G322,"CON","SIN")</f>
        <v>SIN</v>
      </c>
      <c r="E322" s="65" t="s">
        <v>26</v>
      </c>
      <c r="F322" s="124" t="s">
        <v>64</v>
      </c>
      <c r="G322" s="117">
        <v>41499</v>
      </c>
      <c r="H322" s="65">
        <v>705299</v>
      </c>
      <c r="I322" s="65">
        <v>150682</v>
      </c>
      <c r="J322" s="120">
        <v>0</v>
      </c>
      <c r="K322" s="120">
        <v>19</v>
      </c>
      <c r="L322" s="120">
        <v>-1</v>
      </c>
      <c r="M322" s="120">
        <v>7</v>
      </c>
      <c r="N322" s="121">
        <v>7.1</v>
      </c>
      <c r="O322" s="120">
        <v>36.9</v>
      </c>
      <c r="P322" s="120">
        <v>0.4</v>
      </c>
      <c r="Q322" s="120">
        <v>0.1</v>
      </c>
      <c r="R322" s="65" t="s">
        <v>244</v>
      </c>
      <c r="S322" s="120">
        <v>236</v>
      </c>
      <c r="T322" s="120">
        <v>148</v>
      </c>
      <c r="U322" s="120">
        <v>14</v>
      </c>
      <c r="V322" s="120">
        <v>1</v>
      </c>
      <c r="W322" s="120">
        <v>23</v>
      </c>
      <c r="X322" s="120">
        <v>15</v>
      </c>
      <c r="Y322" s="120">
        <v>1</v>
      </c>
      <c r="Z322" s="120">
        <v>1</v>
      </c>
      <c r="AA322" s="120">
        <v>-1</v>
      </c>
      <c r="AB322" s="120">
        <v>46</v>
      </c>
      <c r="AC322" s="120">
        <v>13</v>
      </c>
      <c r="AD322" s="120">
        <v>2</v>
      </c>
      <c r="AE322" s="118">
        <f t="shared" ref="AE322:AE385" si="106">+ROUND(S322,0)</f>
        <v>236</v>
      </c>
      <c r="AF322" s="119">
        <f t="shared" si="102"/>
        <v>0.78666666666666885</v>
      </c>
      <c r="AG322" s="118">
        <f t="shared" ref="AG322:AG385" si="107">+ROUND(T322,0)</f>
        <v>148</v>
      </c>
      <c r="AH322" s="119">
        <f t="shared" ref="AH322:AH385" si="108">IF(AG322&gt;=150,1,VLOOKUP(AG322,$AV$3:$AW$228,2,0))</f>
        <v>0.98666666666666658</v>
      </c>
      <c r="AI322" s="118">
        <f t="shared" ref="AI322:AI385" si="109">+ROUND(W322,0)</f>
        <v>23</v>
      </c>
      <c r="AJ322" s="119">
        <f t="shared" ref="AJ322:AJ385" si="110">IF(AI322&gt;=45,1,VLOOKUP(AI322,$AX$3:$AY$226,2,0))</f>
        <v>0.51111111111111041</v>
      </c>
      <c r="AK322" s="118">
        <f t="shared" ref="AK322:AK385" si="111">+ROUND(X322,0)</f>
        <v>15</v>
      </c>
      <c r="AL322" s="119">
        <f t="shared" ref="AL322:AL385" si="112">IF(AK322&gt;=30,1,VLOOKUP(AK322,$AZ$3:$BA$226,2,0))</f>
        <v>0.50000000000000011</v>
      </c>
      <c r="AM322" s="118">
        <f t="shared" ref="AM322:AM385" si="113">+ROUND(U322,0)</f>
        <v>14</v>
      </c>
      <c r="AN322" s="119">
        <f t="shared" ref="AN322:AN385" si="114">IF(AM322&gt;=15,1,VLOOKUP(AM322,$BB$3:$BC$226,2,0))</f>
        <v>0.93333333333333335</v>
      </c>
      <c r="AO322" s="118">
        <f t="shared" ref="AO322:AO385" si="115">ROUND(V322,0)</f>
        <v>1</v>
      </c>
      <c r="AP322" s="119">
        <f t="shared" ref="AP322:AP385" si="116">IF(AO322&gt;=10,1,VLOOKUP(AO322,$BD$3:$BE$226,2,0))</f>
        <v>0.10000000000000014</v>
      </c>
      <c r="AQ322" s="122">
        <f t="shared" ref="AQ322:AQ385" si="117">IF(F322=F321,0,1)</f>
        <v>0</v>
      </c>
      <c r="AR322" s="131">
        <f t="shared" si="96"/>
        <v>8</v>
      </c>
      <c r="AS322" s="65"/>
      <c r="AT322" s="63"/>
      <c r="AU322" s="63"/>
    </row>
    <row r="323" spans="1:47" x14ac:dyDescent="0.25">
      <c r="A323" s="65" t="s">
        <v>272</v>
      </c>
      <c r="B323" s="65" t="str">
        <f t="shared" si="103"/>
        <v>DIWA3</v>
      </c>
      <c r="C323" s="117">
        <f t="shared" si="104"/>
        <v>40289</v>
      </c>
      <c r="D323" s="116" t="str">
        <f t="shared" si="105"/>
        <v>SIN</v>
      </c>
      <c r="E323" s="65" t="s">
        <v>26</v>
      </c>
      <c r="F323" s="124" t="s">
        <v>64</v>
      </c>
      <c r="G323" s="117">
        <v>41316</v>
      </c>
      <c r="H323" s="65">
        <v>675892</v>
      </c>
      <c r="I323" s="65">
        <v>27680</v>
      </c>
      <c r="J323" s="120">
        <v>0</v>
      </c>
      <c r="K323" s="120">
        <v>2.2999999999999998</v>
      </c>
      <c r="L323" s="120">
        <v>0</v>
      </c>
      <c r="M323" s="120">
        <v>6.3</v>
      </c>
      <c r="N323" s="121">
        <v>6.9</v>
      </c>
      <c r="O323" s="120">
        <v>36.1</v>
      </c>
      <c r="P323" s="120"/>
      <c r="Q323" s="120">
        <v>-1</v>
      </c>
      <c r="R323" s="65" t="s">
        <v>29</v>
      </c>
      <c r="S323" s="120">
        <v>129.30000000000001</v>
      </c>
      <c r="T323" s="120">
        <v>93.1</v>
      </c>
      <c r="U323" s="120">
        <v>9.5</v>
      </c>
      <c r="V323" s="120">
        <v>1.8</v>
      </c>
      <c r="W323" s="120">
        <v>12.6</v>
      </c>
      <c r="X323" s="120">
        <v>12.2</v>
      </c>
      <c r="Y323" s="120">
        <v>0.2</v>
      </c>
      <c r="Z323" s="120">
        <v>0</v>
      </c>
      <c r="AA323" s="120">
        <v>0</v>
      </c>
      <c r="AB323" s="120">
        <v>103.7</v>
      </c>
      <c r="AC323" s="120">
        <v>32.5</v>
      </c>
      <c r="AD323" s="120">
        <v>1.4</v>
      </c>
      <c r="AE323" s="118">
        <f t="shared" si="106"/>
        <v>129</v>
      </c>
      <c r="AF323" s="119">
        <f t="shared" si="102"/>
        <v>0.43000000000000466</v>
      </c>
      <c r="AG323" s="118">
        <f t="shared" si="107"/>
        <v>93</v>
      </c>
      <c r="AH323" s="119">
        <f t="shared" si="108"/>
        <v>0.62</v>
      </c>
      <c r="AI323" s="118">
        <f t="shared" si="109"/>
        <v>13</v>
      </c>
      <c r="AJ323" s="119">
        <f t="shared" si="110"/>
        <v>0.28888888888888842</v>
      </c>
      <c r="AK323" s="118">
        <f t="shared" si="111"/>
        <v>12</v>
      </c>
      <c r="AL323" s="119">
        <f t="shared" si="112"/>
        <v>0.40000000000000013</v>
      </c>
      <c r="AM323" s="118">
        <f t="shared" si="113"/>
        <v>10</v>
      </c>
      <c r="AN323" s="119">
        <f t="shared" si="114"/>
        <v>0.66666666666666674</v>
      </c>
      <c r="AO323" s="118">
        <f t="shared" si="115"/>
        <v>2</v>
      </c>
      <c r="AP323" s="119">
        <f t="shared" si="116"/>
        <v>0.20000000000000015</v>
      </c>
      <c r="AQ323" s="122">
        <f t="shared" si="117"/>
        <v>0</v>
      </c>
      <c r="AR323" s="131">
        <f t="shared" ref="AR323:AR386" si="118">+IF(AQ323=1,AQ323,(AR322+1))</f>
        <v>9</v>
      </c>
      <c r="AS323" s="65"/>
      <c r="AT323" s="63"/>
      <c r="AU323" s="63"/>
    </row>
    <row r="324" spans="1:47" x14ac:dyDescent="0.25">
      <c r="A324" s="65" t="s">
        <v>273</v>
      </c>
      <c r="B324" s="65" t="str">
        <f t="shared" si="103"/>
        <v>DIWA3</v>
      </c>
      <c r="C324" s="117">
        <f t="shared" si="104"/>
        <v>40289</v>
      </c>
      <c r="D324" s="116" t="str">
        <f t="shared" si="105"/>
        <v>SIN</v>
      </c>
      <c r="E324" s="65" t="s">
        <v>26</v>
      </c>
      <c r="F324" s="124" t="s">
        <v>64</v>
      </c>
      <c r="G324" s="117">
        <v>41195</v>
      </c>
      <c r="H324" s="65">
        <v>648212</v>
      </c>
      <c r="I324" s="65">
        <v>181843</v>
      </c>
      <c r="J324" s="65">
        <v>0</v>
      </c>
      <c r="K324" s="65">
        <v>0</v>
      </c>
      <c r="L324" s="65">
        <v>0</v>
      </c>
      <c r="M324" s="65">
        <v>17.8</v>
      </c>
      <c r="N324" s="121">
        <v>6.6</v>
      </c>
      <c r="O324" s="65">
        <v>37.200000000000003</v>
      </c>
      <c r="P324" s="65"/>
      <c r="Q324" s="65"/>
      <c r="R324" s="65" t="s">
        <v>29</v>
      </c>
      <c r="S324" s="65">
        <v>110.6</v>
      </c>
      <c r="T324" s="65">
        <v>75.3</v>
      </c>
      <c r="U324" s="65">
        <v>22.4</v>
      </c>
      <c r="V324" s="65">
        <v>4.2</v>
      </c>
      <c r="W324" s="65">
        <v>6.4</v>
      </c>
      <c r="X324" s="65">
        <v>24.9</v>
      </c>
      <c r="Y324" s="65">
        <v>1.2</v>
      </c>
      <c r="Z324" s="65">
        <v>0.9</v>
      </c>
      <c r="AA324" s="65">
        <v>0</v>
      </c>
      <c r="AB324" s="65">
        <v>258.89999999999998</v>
      </c>
      <c r="AC324" s="65">
        <v>42.8</v>
      </c>
      <c r="AD324" s="65">
        <v>9</v>
      </c>
      <c r="AE324" s="118">
        <f t="shared" si="106"/>
        <v>111</v>
      </c>
      <c r="AF324" s="119">
        <f t="shared" si="102"/>
        <v>0.37000000000000427</v>
      </c>
      <c r="AG324" s="118">
        <f t="shared" si="107"/>
        <v>75</v>
      </c>
      <c r="AH324" s="119">
        <f t="shared" si="108"/>
        <v>0.49999999999999684</v>
      </c>
      <c r="AI324" s="118">
        <f t="shared" si="109"/>
        <v>6</v>
      </c>
      <c r="AJ324" s="119">
        <f t="shared" si="110"/>
        <v>0.13333333333333286</v>
      </c>
      <c r="AK324" s="118">
        <f t="shared" si="111"/>
        <v>25</v>
      </c>
      <c r="AL324" s="119">
        <f t="shared" si="112"/>
        <v>0.83333333333333337</v>
      </c>
      <c r="AM324" s="118">
        <f t="shared" si="113"/>
        <v>22</v>
      </c>
      <c r="AN324" s="119">
        <f t="shared" si="114"/>
        <v>1</v>
      </c>
      <c r="AO324" s="118">
        <f t="shared" si="115"/>
        <v>4</v>
      </c>
      <c r="AP324" s="119">
        <f t="shared" si="116"/>
        <v>0.40000000000000013</v>
      </c>
      <c r="AQ324" s="122">
        <f t="shared" si="117"/>
        <v>0</v>
      </c>
      <c r="AR324" s="131">
        <f t="shared" si="118"/>
        <v>10</v>
      </c>
      <c r="AS324" s="65"/>
      <c r="AT324" s="63"/>
      <c r="AU324" s="63"/>
    </row>
    <row r="325" spans="1:47" x14ac:dyDescent="0.25">
      <c r="A325" s="65"/>
      <c r="B325" s="65" t="str">
        <f t="shared" si="103"/>
        <v>DIWA3</v>
      </c>
      <c r="C325" s="117">
        <f t="shared" si="104"/>
        <v>41406</v>
      </c>
      <c r="D325" s="65" t="str">
        <f t="shared" si="105"/>
        <v>SIN</v>
      </c>
      <c r="E325" s="65" t="s">
        <v>26</v>
      </c>
      <c r="F325" s="124" t="s">
        <v>65</v>
      </c>
      <c r="G325" s="117">
        <v>42310</v>
      </c>
      <c r="H325" s="65">
        <v>898383</v>
      </c>
      <c r="I325" s="65">
        <v>86463</v>
      </c>
      <c r="J325" s="65">
        <v>0</v>
      </c>
      <c r="K325" s="65">
        <v>5</v>
      </c>
      <c r="L325" s="65"/>
      <c r="M325" s="65">
        <v>1</v>
      </c>
      <c r="N325" s="65">
        <v>5.8</v>
      </c>
      <c r="O325" s="65"/>
      <c r="P325" s="65"/>
      <c r="Q325" s="65">
        <v>0.23</v>
      </c>
      <c r="R325" s="65"/>
      <c r="S325" s="65">
        <v>94</v>
      </c>
      <c r="T325" s="65">
        <v>160</v>
      </c>
      <c r="U325" s="65">
        <v>1</v>
      </c>
      <c r="V325" s="65">
        <v>1</v>
      </c>
      <c r="W325" s="65">
        <v>9</v>
      </c>
      <c r="X325" s="65">
        <v>12</v>
      </c>
      <c r="Y325" s="65">
        <v>0</v>
      </c>
      <c r="Z325" s="65">
        <v>1</v>
      </c>
      <c r="AA325" s="65">
        <v>0</v>
      </c>
      <c r="AB325" s="65">
        <v>39</v>
      </c>
      <c r="AC325" s="65">
        <v>5</v>
      </c>
      <c r="AD325" s="65">
        <v>0</v>
      </c>
      <c r="AE325" s="118">
        <f t="shared" si="106"/>
        <v>94</v>
      </c>
      <c r="AF325" s="119">
        <f t="shared" si="102"/>
        <v>0.31333333333333724</v>
      </c>
      <c r="AG325" s="118">
        <f t="shared" si="107"/>
        <v>160</v>
      </c>
      <c r="AH325" s="119">
        <f t="shared" si="108"/>
        <v>1</v>
      </c>
      <c r="AI325" s="118">
        <f t="shared" si="109"/>
        <v>9</v>
      </c>
      <c r="AJ325" s="119">
        <f t="shared" si="110"/>
        <v>0.19999999999999954</v>
      </c>
      <c r="AK325" s="118">
        <f t="shared" si="111"/>
        <v>12</v>
      </c>
      <c r="AL325" s="119">
        <f t="shared" si="112"/>
        <v>0.40000000000000013</v>
      </c>
      <c r="AM325" s="118">
        <f t="shared" si="113"/>
        <v>1</v>
      </c>
      <c r="AN325" s="119">
        <f t="shared" si="114"/>
        <v>6.666666666666686E-2</v>
      </c>
      <c r="AO325" s="118">
        <f t="shared" si="115"/>
        <v>1</v>
      </c>
      <c r="AP325" s="119">
        <f t="shared" si="116"/>
        <v>0.10000000000000014</v>
      </c>
      <c r="AQ325" s="122">
        <f t="shared" si="117"/>
        <v>1</v>
      </c>
      <c r="AR325" s="131">
        <f t="shared" si="118"/>
        <v>1</v>
      </c>
      <c r="AS325" s="65"/>
      <c r="AT325" s="63"/>
      <c r="AU325" s="63"/>
    </row>
    <row r="326" spans="1:47" x14ac:dyDescent="0.25">
      <c r="A326" s="65"/>
      <c r="B326" s="65" t="str">
        <f t="shared" si="103"/>
        <v>DIWA3</v>
      </c>
      <c r="C326" s="117">
        <f t="shared" si="104"/>
        <v>41406</v>
      </c>
      <c r="D326" s="65" t="str">
        <f t="shared" si="105"/>
        <v>SIN</v>
      </c>
      <c r="E326" s="65" t="s">
        <v>26</v>
      </c>
      <c r="F326" s="124" t="s">
        <v>65</v>
      </c>
      <c r="G326" s="117">
        <v>42140</v>
      </c>
      <c r="H326" s="65">
        <v>857859</v>
      </c>
      <c r="I326" s="65">
        <v>45939</v>
      </c>
      <c r="J326" s="65">
        <v>0</v>
      </c>
      <c r="K326" s="65">
        <v>5</v>
      </c>
      <c r="L326" s="65"/>
      <c r="M326" s="65">
        <v>1</v>
      </c>
      <c r="N326" s="65">
        <v>6</v>
      </c>
      <c r="O326" s="65"/>
      <c r="P326" s="65"/>
      <c r="Q326" s="65">
        <v>0.18</v>
      </c>
      <c r="R326" s="65"/>
      <c r="S326" s="65">
        <v>46</v>
      </c>
      <c r="T326" s="65">
        <v>77</v>
      </c>
      <c r="U326" s="65">
        <v>1</v>
      </c>
      <c r="V326" s="65">
        <v>0</v>
      </c>
      <c r="W326" s="65">
        <v>10</v>
      </c>
      <c r="X326" s="65">
        <v>5</v>
      </c>
      <c r="Y326" s="65">
        <v>1</v>
      </c>
      <c r="Z326" s="65">
        <v>0</v>
      </c>
      <c r="AA326" s="65">
        <v>0</v>
      </c>
      <c r="AB326" s="65">
        <v>35</v>
      </c>
      <c r="AC326" s="65">
        <v>6</v>
      </c>
      <c r="AD326" s="65">
        <v>1</v>
      </c>
      <c r="AE326" s="118">
        <f t="shared" si="106"/>
        <v>46</v>
      </c>
      <c r="AF326" s="119">
        <f t="shared" si="102"/>
        <v>0.15333333333333701</v>
      </c>
      <c r="AG326" s="118">
        <f t="shared" si="107"/>
        <v>77</v>
      </c>
      <c r="AH326" s="119">
        <f t="shared" si="108"/>
        <v>0.5133333333333302</v>
      </c>
      <c r="AI326" s="118">
        <f t="shared" si="109"/>
        <v>10</v>
      </c>
      <c r="AJ326" s="119">
        <f t="shared" si="110"/>
        <v>0.22222222222222177</v>
      </c>
      <c r="AK326" s="118">
        <f t="shared" si="111"/>
        <v>5</v>
      </c>
      <c r="AL326" s="119">
        <f t="shared" si="112"/>
        <v>0.16666666666666685</v>
      </c>
      <c r="AM326" s="118">
        <f t="shared" si="113"/>
        <v>1</v>
      </c>
      <c r="AN326" s="119">
        <f t="shared" si="114"/>
        <v>6.666666666666686E-2</v>
      </c>
      <c r="AO326" s="118">
        <f t="shared" si="115"/>
        <v>0</v>
      </c>
      <c r="AP326" s="119">
        <f t="shared" si="116"/>
        <v>1.3877787807814457E-16</v>
      </c>
      <c r="AQ326" s="122">
        <f t="shared" si="117"/>
        <v>0</v>
      </c>
      <c r="AR326" s="131">
        <f t="shared" si="118"/>
        <v>2</v>
      </c>
      <c r="AS326" s="65"/>
      <c r="AT326" s="63"/>
      <c r="AU326" s="63"/>
    </row>
    <row r="327" spans="1:47" x14ac:dyDescent="0.25">
      <c r="A327" s="65" t="s">
        <v>273</v>
      </c>
      <c r="B327" s="65" t="str">
        <f t="shared" si="103"/>
        <v>DIWA3</v>
      </c>
      <c r="C327" s="117">
        <f t="shared" si="104"/>
        <v>41406</v>
      </c>
      <c r="D327" s="116" t="str">
        <f t="shared" si="105"/>
        <v>SIN</v>
      </c>
      <c r="E327" s="65" t="s">
        <v>26</v>
      </c>
      <c r="F327" s="124" t="s">
        <v>65</v>
      </c>
      <c r="G327" s="117">
        <v>42060</v>
      </c>
      <c r="H327" s="65">
        <v>824878</v>
      </c>
      <c r="I327" s="65">
        <v>57628</v>
      </c>
      <c r="J327" s="65">
        <v>0</v>
      </c>
      <c r="K327" s="65">
        <v>5</v>
      </c>
      <c r="L327" s="65"/>
      <c r="M327" s="65">
        <v>4</v>
      </c>
      <c r="N327" s="65">
        <v>6.0579999999999998</v>
      </c>
      <c r="O327" s="65">
        <v>26.07</v>
      </c>
      <c r="P327" s="65">
        <v>1.23</v>
      </c>
      <c r="Q327" s="65">
        <v>0.36</v>
      </c>
      <c r="R327" s="65"/>
      <c r="S327" s="65">
        <v>86</v>
      </c>
      <c r="T327" s="65">
        <v>54</v>
      </c>
      <c r="U327" s="65">
        <v>2</v>
      </c>
      <c r="V327" s="65">
        <v>0</v>
      </c>
      <c r="W327" s="65">
        <v>6</v>
      </c>
      <c r="X327" s="65">
        <v>7</v>
      </c>
      <c r="Y327" s="65">
        <v>0</v>
      </c>
      <c r="Z327" s="65"/>
      <c r="AA327" s="65">
        <v>0</v>
      </c>
      <c r="AB327" s="65">
        <v>40</v>
      </c>
      <c r="AC327" s="65">
        <v>5</v>
      </c>
      <c r="AD327" s="65">
        <v>2</v>
      </c>
      <c r="AE327" s="118">
        <f t="shared" si="106"/>
        <v>86</v>
      </c>
      <c r="AF327" s="119">
        <f t="shared" si="102"/>
        <v>0.2866666666666704</v>
      </c>
      <c r="AG327" s="118">
        <f t="shared" si="107"/>
        <v>54</v>
      </c>
      <c r="AH327" s="119">
        <f t="shared" si="108"/>
        <v>0.3599999999999971</v>
      </c>
      <c r="AI327" s="118">
        <f t="shared" si="109"/>
        <v>6</v>
      </c>
      <c r="AJ327" s="119">
        <f t="shared" si="110"/>
        <v>0.13333333333333286</v>
      </c>
      <c r="AK327" s="118">
        <f t="shared" si="111"/>
        <v>7</v>
      </c>
      <c r="AL327" s="119">
        <f t="shared" si="112"/>
        <v>0.2333333333333335</v>
      </c>
      <c r="AM327" s="118">
        <f t="shared" si="113"/>
        <v>2</v>
      </c>
      <c r="AN327" s="119">
        <f t="shared" si="114"/>
        <v>0.13333333333333353</v>
      </c>
      <c r="AO327" s="118">
        <f t="shared" si="115"/>
        <v>0</v>
      </c>
      <c r="AP327" s="119">
        <f t="shared" si="116"/>
        <v>1.3877787807814457E-16</v>
      </c>
      <c r="AQ327" s="122">
        <f t="shared" si="117"/>
        <v>0</v>
      </c>
      <c r="AR327" s="131">
        <f t="shared" si="118"/>
        <v>3</v>
      </c>
      <c r="AS327" s="65"/>
      <c r="AT327" s="63"/>
      <c r="AU327" s="63"/>
    </row>
    <row r="328" spans="1:47" x14ac:dyDescent="0.25">
      <c r="A328" s="65" t="s">
        <v>273</v>
      </c>
      <c r="B328" s="65" t="str">
        <f t="shared" si="103"/>
        <v>DIWA3</v>
      </c>
      <c r="C328" s="117">
        <f t="shared" si="104"/>
        <v>41406</v>
      </c>
      <c r="D328" s="116" t="str">
        <f t="shared" si="105"/>
        <v>SIN</v>
      </c>
      <c r="E328" s="65" t="s">
        <v>26</v>
      </c>
      <c r="F328" s="124" t="s">
        <v>65</v>
      </c>
      <c r="G328" s="117">
        <v>41990</v>
      </c>
      <c r="H328" s="65">
        <v>820132</v>
      </c>
      <c r="I328" s="65">
        <v>52882</v>
      </c>
      <c r="J328" s="65">
        <v>0</v>
      </c>
      <c r="K328" s="65">
        <v>2</v>
      </c>
      <c r="L328" s="65"/>
      <c r="M328" s="65">
        <v>4</v>
      </c>
      <c r="N328" s="121">
        <v>6.2</v>
      </c>
      <c r="O328" s="65"/>
      <c r="P328" s="65"/>
      <c r="Q328" s="65">
        <v>0.41</v>
      </c>
      <c r="R328" s="65"/>
      <c r="S328" s="65">
        <v>81</v>
      </c>
      <c r="T328" s="65">
        <v>46</v>
      </c>
      <c r="U328" s="65">
        <v>4</v>
      </c>
      <c r="V328" s="65">
        <v>0</v>
      </c>
      <c r="W328" s="65">
        <v>3</v>
      </c>
      <c r="X328" s="65">
        <v>8</v>
      </c>
      <c r="Y328" s="65">
        <v>0</v>
      </c>
      <c r="Z328" s="65">
        <v>0</v>
      </c>
      <c r="AA328" s="65">
        <v>0</v>
      </c>
      <c r="AB328" s="65">
        <v>35</v>
      </c>
      <c r="AC328" s="65">
        <v>7</v>
      </c>
      <c r="AD328" s="65">
        <v>1</v>
      </c>
      <c r="AE328" s="118">
        <f t="shared" si="106"/>
        <v>81</v>
      </c>
      <c r="AF328" s="119">
        <f t="shared" si="102"/>
        <v>0.27000000000000363</v>
      </c>
      <c r="AG328" s="118">
        <f t="shared" si="107"/>
        <v>46</v>
      </c>
      <c r="AH328" s="119">
        <f t="shared" si="108"/>
        <v>0.30666666666666387</v>
      </c>
      <c r="AI328" s="118">
        <f t="shared" si="109"/>
        <v>3</v>
      </c>
      <c r="AJ328" s="119">
        <f t="shared" si="110"/>
        <v>6.666666666666618E-2</v>
      </c>
      <c r="AK328" s="118">
        <f t="shared" si="111"/>
        <v>8</v>
      </c>
      <c r="AL328" s="119">
        <f t="shared" si="112"/>
        <v>0.26666666666666683</v>
      </c>
      <c r="AM328" s="118">
        <f t="shared" si="113"/>
        <v>4</v>
      </c>
      <c r="AN328" s="119">
        <f t="shared" si="114"/>
        <v>0.26666666666666683</v>
      </c>
      <c r="AO328" s="118">
        <f t="shared" si="115"/>
        <v>0</v>
      </c>
      <c r="AP328" s="119">
        <f t="shared" si="116"/>
        <v>1.3877787807814457E-16</v>
      </c>
      <c r="AQ328" s="122">
        <f t="shared" si="117"/>
        <v>0</v>
      </c>
      <c r="AR328" s="131">
        <f t="shared" si="118"/>
        <v>4</v>
      </c>
      <c r="AS328" s="65"/>
      <c r="AT328" s="63"/>
      <c r="AU328" s="63"/>
    </row>
    <row r="329" spans="1:47" x14ac:dyDescent="0.25">
      <c r="A329" s="65" t="s">
        <v>273</v>
      </c>
      <c r="B329" s="65" t="str">
        <f t="shared" si="103"/>
        <v>DIWA3</v>
      </c>
      <c r="C329" s="117">
        <f t="shared" si="104"/>
        <v>41406</v>
      </c>
      <c r="D329" s="116" t="str">
        <f t="shared" si="105"/>
        <v>SIN</v>
      </c>
      <c r="E329" s="65" t="s">
        <v>26</v>
      </c>
      <c r="F329" s="124" t="s">
        <v>65</v>
      </c>
      <c r="G329" s="117">
        <v>41732</v>
      </c>
      <c r="H329" s="65">
        <v>748175</v>
      </c>
      <c r="I329" s="65">
        <v>31530</v>
      </c>
      <c r="J329" s="65">
        <v>0</v>
      </c>
      <c r="K329" s="65">
        <v>4</v>
      </c>
      <c r="L329" s="65"/>
      <c r="M329" s="65">
        <v>3</v>
      </c>
      <c r="N329" s="121">
        <v>6.7</v>
      </c>
      <c r="O329" s="65" t="s">
        <v>28</v>
      </c>
      <c r="P329" s="65" t="s">
        <v>28</v>
      </c>
      <c r="Q329" s="65">
        <v>1.91</v>
      </c>
      <c r="R329" s="65" t="s">
        <v>28</v>
      </c>
      <c r="S329" s="65">
        <v>54</v>
      </c>
      <c r="T329" s="65">
        <v>56</v>
      </c>
      <c r="U329" s="65">
        <v>15</v>
      </c>
      <c r="V329" s="65">
        <v>0</v>
      </c>
      <c r="W329" s="65">
        <v>8</v>
      </c>
      <c r="X329" s="65">
        <v>4</v>
      </c>
      <c r="Y329" s="65">
        <v>0</v>
      </c>
      <c r="Z329" s="65">
        <v>1</v>
      </c>
      <c r="AA329" s="65">
        <v>0</v>
      </c>
      <c r="AB329" s="65">
        <v>49</v>
      </c>
      <c r="AC329" s="65">
        <v>7</v>
      </c>
      <c r="AD329" s="65">
        <v>1</v>
      </c>
      <c r="AE329" s="118">
        <f t="shared" si="106"/>
        <v>54</v>
      </c>
      <c r="AF329" s="119">
        <f>IF(AE329&gt;=300,1,VLOOKUP(AE329,$AT$3:$AU$304,2,0))</f>
        <v>0.18000000000000363</v>
      </c>
      <c r="AG329" s="118">
        <f t="shared" si="107"/>
        <v>56</v>
      </c>
      <c r="AH329" s="119">
        <f t="shared" si="108"/>
        <v>0.37333333333333041</v>
      </c>
      <c r="AI329" s="118">
        <f t="shared" si="109"/>
        <v>8</v>
      </c>
      <c r="AJ329" s="119">
        <f t="shared" si="110"/>
        <v>0.17777777777777731</v>
      </c>
      <c r="AK329" s="118">
        <f t="shared" si="111"/>
        <v>4</v>
      </c>
      <c r="AL329" s="119">
        <f t="shared" si="112"/>
        <v>0.13333333333333353</v>
      </c>
      <c r="AM329" s="118">
        <f t="shared" si="113"/>
        <v>15</v>
      </c>
      <c r="AN329" s="119">
        <f t="shared" si="114"/>
        <v>1</v>
      </c>
      <c r="AO329" s="118">
        <f t="shared" si="115"/>
        <v>0</v>
      </c>
      <c r="AP329" s="119">
        <f t="shared" si="116"/>
        <v>1.3877787807814457E-16</v>
      </c>
      <c r="AQ329" s="122">
        <f t="shared" si="117"/>
        <v>0</v>
      </c>
      <c r="AR329" s="131">
        <f t="shared" si="118"/>
        <v>5</v>
      </c>
      <c r="AS329" s="65"/>
      <c r="AT329" s="63"/>
      <c r="AU329" s="63"/>
    </row>
    <row r="330" spans="1:47" x14ac:dyDescent="0.25">
      <c r="A330" s="65" t="s">
        <v>273</v>
      </c>
      <c r="B330" s="65" t="str">
        <f t="shared" si="103"/>
        <v>DIWA3</v>
      </c>
      <c r="C330" s="117">
        <f t="shared" si="104"/>
        <v>41406</v>
      </c>
      <c r="D330" s="116" t="str">
        <f t="shared" si="105"/>
        <v>SIN</v>
      </c>
      <c r="E330" s="65" t="s">
        <v>26</v>
      </c>
      <c r="F330" s="124" t="s">
        <v>65</v>
      </c>
      <c r="G330" s="117">
        <v>41606</v>
      </c>
      <c r="H330" s="65">
        <v>716645</v>
      </c>
      <c r="I330" s="65">
        <v>182355</v>
      </c>
      <c r="J330" s="120">
        <v>0</v>
      </c>
      <c r="K330" s="120">
        <v>13</v>
      </c>
      <c r="L330" s="120">
        <v>0</v>
      </c>
      <c r="M330" s="120">
        <v>4</v>
      </c>
      <c r="N330" s="121">
        <v>7.2</v>
      </c>
      <c r="O330" s="120">
        <v>37.9</v>
      </c>
      <c r="P330" s="120">
        <v>0</v>
      </c>
      <c r="Q330" s="120">
        <v>0.1</v>
      </c>
      <c r="R330" s="65" t="s">
        <v>244</v>
      </c>
      <c r="S330" s="128">
        <v>1104</v>
      </c>
      <c r="T330" s="120">
        <v>688</v>
      </c>
      <c r="U330" s="120">
        <v>28</v>
      </c>
      <c r="V330" s="120">
        <v>3</v>
      </c>
      <c r="W330" s="120">
        <v>44</v>
      </c>
      <c r="X330" s="120">
        <v>50</v>
      </c>
      <c r="Y330" s="120">
        <v>0</v>
      </c>
      <c r="Z330" s="120">
        <v>5</v>
      </c>
      <c r="AA330" s="120">
        <v>0</v>
      </c>
      <c r="AB330" s="120">
        <v>73</v>
      </c>
      <c r="AC330" s="120">
        <v>37</v>
      </c>
      <c r="AD330" s="120">
        <v>2</v>
      </c>
      <c r="AE330" s="118">
        <f t="shared" si="106"/>
        <v>1104</v>
      </c>
      <c r="AF330" s="119">
        <f t="shared" ref="AF330:AF338" si="119">IF(AE330&gt;500,1.5,IF(AE330&gt;300,1.3,VLOOKUP(AE330,$AT$3:$AU$304,2,0)))</f>
        <v>1.5</v>
      </c>
      <c r="AG330" s="118">
        <f t="shared" si="107"/>
        <v>688</v>
      </c>
      <c r="AH330" s="119">
        <f t="shared" si="108"/>
        <v>1</v>
      </c>
      <c r="AI330" s="118">
        <f t="shared" si="109"/>
        <v>44</v>
      </c>
      <c r="AJ330" s="119">
        <f t="shared" si="110"/>
        <v>0.97777777777777775</v>
      </c>
      <c r="AK330" s="118">
        <f t="shared" si="111"/>
        <v>50</v>
      </c>
      <c r="AL330" s="119">
        <f t="shared" si="112"/>
        <v>1</v>
      </c>
      <c r="AM330" s="118">
        <f t="shared" si="113"/>
        <v>28</v>
      </c>
      <c r="AN330" s="119">
        <f t="shared" si="114"/>
        <v>1</v>
      </c>
      <c r="AO330" s="118">
        <f t="shared" si="115"/>
        <v>3</v>
      </c>
      <c r="AP330" s="119">
        <f t="shared" si="116"/>
        <v>0.30000000000000016</v>
      </c>
      <c r="AQ330" s="122">
        <f t="shared" si="117"/>
        <v>0</v>
      </c>
      <c r="AR330" s="131">
        <f t="shared" si="118"/>
        <v>6</v>
      </c>
      <c r="AS330" s="65"/>
      <c r="AT330" s="63"/>
      <c r="AU330" s="63"/>
    </row>
    <row r="331" spans="1:47" x14ac:dyDescent="0.25">
      <c r="A331" s="65" t="s">
        <v>273</v>
      </c>
      <c r="B331" s="65" t="str">
        <f t="shared" si="103"/>
        <v>DIWA3</v>
      </c>
      <c r="C331" s="117">
        <f t="shared" si="104"/>
        <v>41406</v>
      </c>
      <c r="D331" s="116" t="str">
        <f t="shared" si="105"/>
        <v>CON</v>
      </c>
      <c r="E331" s="65" t="s">
        <v>26</v>
      </c>
      <c r="F331" s="124" t="s">
        <v>65</v>
      </c>
      <c r="G331" s="117">
        <v>41271</v>
      </c>
      <c r="H331" s="65">
        <v>651916</v>
      </c>
      <c r="I331" s="65">
        <v>117626</v>
      </c>
      <c r="J331" s="65">
        <v>0</v>
      </c>
      <c r="K331" s="65">
        <v>0</v>
      </c>
      <c r="L331" s="65">
        <v>0</v>
      </c>
      <c r="M331" s="65">
        <v>3.5</v>
      </c>
      <c r="N331" s="121">
        <v>7</v>
      </c>
      <c r="O331" s="65">
        <v>37.1</v>
      </c>
      <c r="P331" s="65"/>
      <c r="Q331" s="65">
        <v>-1</v>
      </c>
      <c r="R331" s="65" t="s">
        <v>29</v>
      </c>
      <c r="S331" s="65">
        <v>105.1</v>
      </c>
      <c r="T331" s="65">
        <v>36.299999999999997</v>
      </c>
      <c r="U331" s="65">
        <v>13.3</v>
      </c>
      <c r="V331" s="65">
        <v>7.7</v>
      </c>
      <c r="W331" s="65">
        <v>1.1000000000000001</v>
      </c>
      <c r="X331" s="65">
        <v>20.8</v>
      </c>
      <c r="Y331" s="65">
        <v>0.2</v>
      </c>
      <c r="Z331" s="65">
        <v>2.6</v>
      </c>
      <c r="AA331" s="65">
        <v>0</v>
      </c>
      <c r="AB331" s="65">
        <v>217.5</v>
      </c>
      <c r="AC331" s="65">
        <v>38.4</v>
      </c>
      <c r="AD331" s="65">
        <v>1.8</v>
      </c>
      <c r="AE331" s="118">
        <f t="shared" si="106"/>
        <v>105</v>
      </c>
      <c r="AF331" s="119">
        <f t="shared" si="119"/>
        <v>0.35000000000000414</v>
      </c>
      <c r="AG331" s="118">
        <f t="shared" si="107"/>
        <v>36</v>
      </c>
      <c r="AH331" s="119">
        <f t="shared" si="108"/>
        <v>0.23999999999999733</v>
      </c>
      <c r="AI331" s="118">
        <f t="shared" si="109"/>
        <v>1</v>
      </c>
      <c r="AJ331" s="119">
        <f t="shared" si="110"/>
        <v>2.222222222222173E-2</v>
      </c>
      <c r="AK331" s="118">
        <f t="shared" si="111"/>
        <v>21</v>
      </c>
      <c r="AL331" s="119">
        <f t="shared" si="112"/>
        <v>0.70000000000000007</v>
      </c>
      <c r="AM331" s="118">
        <f t="shared" si="113"/>
        <v>13</v>
      </c>
      <c r="AN331" s="119">
        <f t="shared" si="114"/>
        <v>0.8666666666666667</v>
      </c>
      <c r="AO331" s="118">
        <f t="shared" si="115"/>
        <v>8</v>
      </c>
      <c r="AP331" s="119">
        <f t="shared" si="116"/>
        <v>0.8</v>
      </c>
      <c r="AQ331" s="122">
        <f t="shared" si="117"/>
        <v>0</v>
      </c>
      <c r="AR331" s="131">
        <f t="shared" si="118"/>
        <v>7</v>
      </c>
      <c r="AS331" s="65"/>
      <c r="AT331" s="63"/>
      <c r="AU331" s="63"/>
    </row>
    <row r="332" spans="1:47" x14ac:dyDescent="0.25">
      <c r="A332" s="65" t="s">
        <v>272</v>
      </c>
      <c r="B332" s="65" t="str">
        <f t="shared" si="103"/>
        <v>DIWA3</v>
      </c>
      <c r="C332" s="117">
        <f t="shared" si="104"/>
        <v>41406</v>
      </c>
      <c r="D332" s="116" t="str">
        <f t="shared" si="105"/>
        <v>CON</v>
      </c>
      <c r="E332" s="65" t="s">
        <v>26</v>
      </c>
      <c r="F332" s="124" t="s">
        <v>65</v>
      </c>
      <c r="G332" s="117">
        <v>41250</v>
      </c>
      <c r="H332" s="65">
        <v>646259</v>
      </c>
      <c r="I332" s="65">
        <v>91642</v>
      </c>
      <c r="J332" s="65">
        <v>0</v>
      </c>
      <c r="K332" s="65">
        <v>0</v>
      </c>
      <c r="L332" s="65">
        <v>0</v>
      </c>
      <c r="M332" s="65">
        <v>11.6</v>
      </c>
      <c r="N332" s="121">
        <v>6.8</v>
      </c>
      <c r="O332" s="65">
        <v>37.700000000000003</v>
      </c>
      <c r="P332" s="65"/>
      <c r="Q332" s="65">
        <v>-1</v>
      </c>
      <c r="R332" s="65" t="s">
        <v>29</v>
      </c>
      <c r="S332" s="65">
        <v>100.5</v>
      </c>
      <c r="T332" s="65">
        <v>33.299999999999997</v>
      </c>
      <c r="U332" s="65">
        <v>5.2</v>
      </c>
      <c r="V332" s="65">
        <v>2.1</v>
      </c>
      <c r="W332" s="65">
        <v>9.1</v>
      </c>
      <c r="X332" s="65">
        <v>12.4</v>
      </c>
      <c r="Y332" s="65">
        <v>1.1000000000000001</v>
      </c>
      <c r="Z332" s="65">
        <v>3</v>
      </c>
      <c r="AA332" s="65">
        <v>0</v>
      </c>
      <c r="AB332" s="65">
        <v>131.5</v>
      </c>
      <c r="AC332" s="65">
        <v>28.9</v>
      </c>
      <c r="AD332" s="65">
        <v>0.3</v>
      </c>
      <c r="AE332" s="118">
        <f t="shared" si="106"/>
        <v>101</v>
      </c>
      <c r="AF332" s="119">
        <f t="shared" si="119"/>
        <v>0.33666666666667072</v>
      </c>
      <c r="AG332" s="118">
        <f t="shared" si="107"/>
        <v>33</v>
      </c>
      <c r="AH332" s="119">
        <f t="shared" si="108"/>
        <v>0.21999999999999736</v>
      </c>
      <c r="AI332" s="118">
        <f t="shared" si="109"/>
        <v>9</v>
      </c>
      <c r="AJ332" s="119">
        <f t="shared" si="110"/>
        <v>0.19999999999999954</v>
      </c>
      <c r="AK332" s="118">
        <f t="shared" si="111"/>
        <v>12</v>
      </c>
      <c r="AL332" s="119">
        <f t="shared" si="112"/>
        <v>0.40000000000000013</v>
      </c>
      <c r="AM332" s="118">
        <f t="shared" si="113"/>
        <v>5</v>
      </c>
      <c r="AN332" s="119">
        <f t="shared" si="114"/>
        <v>0.33333333333333348</v>
      </c>
      <c r="AO332" s="118">
        <f t="shared" si="115"/>
        <v>2</v>
      </c>
      <c r="AP332" s="119">
        <f t="shared" si="116"/>
        <v>0.20000000000000015</v>
      </c>
      <c r="AQ332" s="122">
        <f t="shared" si="117"/>
        <v>0</v>
      </c>
      <c r="AR332" s="131">
        <f t="shared" si="118"/>
        <v>8</v>
      </c>
      <c r="AS332" s="65"/>
      <c r="AT332" s="63"/>
      <c r="AU332" s="63"/>
    </row>
    <row r="333" spans="1:47" x14ac:dyDescent="0.25">
      <c r="A333" s="65" t="s">
        <v>272</v>
      </c>
      <c r="B333" s="65" t="str">
        <f t="shared" si="103"/>
        <v>DIWA3</v>
      </c>
      <c r="C333" s="117">
        <f t="shared" si="104"/>
        <v>41406</v>
      </c>
      <c r="D333" s="116" t="str">
        <f t="shared" si="105"/>
        <v>CON</v>
      </c>
      <c r="E333" s="65" t="s">
        <v>26</v>
      </c>
      <c r="F333" s="124" t="s">
        <v>65</v>
      </c>
      <c r="G333" s="117">
        <v>41062</v>
      </c>
      <c r="H333" s="65">
        <v>682010</v>
      </c>
      <c r="I333" s="65">
        <v>127393</v>
      </c>
      <c r="J333" s="120">
        <v>0</v>
      </c>
      <c r="K333" s="120">
        <v>2.1</v>
      </c>
      <c r="L333" s="120">
        <v>0</v>
      </c>
      <c r="M333" s="120">
        <v>16.7</v>
      </c>
      <c r="N333" s="121">
        <v>6.8</v>
      </c>
      <c r="O333" s="120">
        <v>37.799999999999997</v>
      </c>
      <c r="P333" s="120"/>
      <c r="Q333" s="120">
        <v>-1</v>
      </c>
      <c r="R333" s="65" t="s">
        <v>29</v>
      </c>
      <c r="S333" s="120">
        <v>84.3</v>
      </c>
      <c r="T333" s="120">
        <v>85.9</v>
      </c>
      <c r="U333" s="120">
        <v>11.4</v>
      </c>
      <c r="V333" s="120">
        <v>5.4</v>
      </c>
      <c r="W333" s="120">
        <v>24.3</v>
      </c>
      <c r="X333" s="120">
        <v>27.3</v>
      </c>
      <c r="Y333" s="120">
        <v>1.1000000000000001</v>
      </c>
      <c r="Z333" s="120">
        <v>0</v>
      </c>
      <c r="AA333" s="120">
        <v>0</v>
      </c>
      <c r="AB333" s="120">
        <v>123</v>
      </c>
      <c r="AC333" s="120">
        <v>44</v>
      </c>
      <c r="AD333" s="120">
        <v>2.6</v>
      </c>
      <c r="AE333" s="118">
        <f t="shared" si="106"/>
        <v>84</v>
      </c>
      <c r="AF333" s="119">
        <f t="shared" si="119"/>
        <v>0.28000000000000369</v>
      </c>
      <c r="AG333" s="118">
        <f t="shared" si="107"/>
        <v>86</v>
      </c>
      <c r="AH333" s="119">
        <f t="shared" si="108"/>
        <v>0.57333333333333059</v>
      </c>
      <c r="AI333" s="118">
        <f t="shared" si="109"/>
        <v>24</v>
      </c>
      <c r="AJ333" s="119">
        <f t="shared" si="110"/>
        <v>0.53333333333333266</v>
      </c>
      <c r="AK333" s="118">
        <f t="shared" si="111"/>
        <v>27</v>
      </c>
      <c r="AL333" s="119">
        <f t="shared" si="112"/>
        <v>0.9</v>
      </c>
      <c r="AM333" s="118">
        <f t="shared" si="113"/>
        <v>11</v>
      </c>
      <c r="AN333" s="119">
        <f t="shared" si="114"/>
        <v>0.73333333333333339</v>
      </c>
      <c r="AO333" s="118">
        <f t="shared" si="115"/>
        <v>5</v>
      </c>
      <c r="AP333" s="119">
        <f t="shared" si="116"/>
        <v>0.50000000000000011</v>
      </c>
      <c r="AQ333" s="122">
        <f t="shared" si="117"/>
        <v>0</v>
      </c>
      <c r="AR333" s="131">
        <f t="shared" si="118"/>
        <v>9</v>
      </c>
      <c r="AS333" s="65"/>
      <c r="AT333" s="63"/>
      <c r="AU333" s="63"/>
    </row>
    <row r="334" spans="1:47" x14ac:dyDescent="0.25">
      <c r="A334" s="65" t="s">
        <v>272</v>
      </c>
      <c r="B334" s="65" t="str">
        <f t="shared" si="103"/>
        <v>DIWA3</v>
      </c>
      <c r="C334" s="117">
        <f t="shared" si="104"/>
        <v>40814</v>
      </c>
      <c r="D334" s="65" t="str">
        <f t="shared" si="105"/>
        <v>SIN</v>
      </c>
      <c r="E334" s="65" t="s">
        <v>26</v>
      </c>
      <c r="F334" s="124" t="s">
        <v>66</v>
      </c>
      <c r="G334" s="117">
        <v>42406</v>
      </c>
      <c r="H334" s="65">
        <v>908790</v>
      </c>
      <c r="I334" s="65">
        <v>42112</v>
      </c>
      <c r="J334" s="65">
        <v>0</v>
      </c>
      <c r="K334" s="65">
        <v>13</v>
      </c>
      <c r="L334" s="65"/>
      <c r="M334" s="65">
        <v>2</v>
      </c>
      <c r="N334" s="65">
        <v>5.9</v>
      </c>
      <c r="O334" s="65"/>
      <c r="P334" s="65"/>
      <c r="Q334" s="65">
        <v>0.38</v>
      </c>
      <c r="R334" s="65"/>
      <c r="S334" s="65">
        <v>752</v>
      </c>
      <c r="T334" s="65">
        <v>247</v>
      </c>
      <c r="U334" s="65">
        <v>8</v>
      </c>
      <c r="V334" s="65">
        <v>1</v>
      </c>
      <c r="W334" s="65">
        <v>58</v>
      </c>
      <c r="X334" s="65">
        <v>25</v>
      </c>
      <c r="Y334" s="65">
        <v>2</v>
      </c>
      <c r="Z334" s="65">
        <v>2</v>
      </c>
      <c r="AA334" s="65">
        <v>2</v>
      </c>
      <c r="AB334" s="65">
        <v>39</v>
      </c>
      <c r="AC334" s="65">
        <v>8</v>
      </c>
      <c r="AD334" s="65">
        <v>2</v>
      </c>
      <c r="AE334" s="118">
        <f t="shared" si="106"/>
        <v>752</v>
      </c>
      <c r="AF334" s="119">
        <f t="shared" si="119"/>
        <v>1.5</v>
      </c>
      <c r="AG334" s="118">
        <f t="shared" si="107"/>
        <v>247</v>
      </c>
      <c r="AH334" s="119">
        <f t="shared" si="108"/>
        <v>1</v>
      </c>
      <c r="AI334" s="118">
        <f t="shared" si="109"/>
        <v>58</v>
      </c>
      <c r="AJ334" s="119">
        <f t="shared" si="110"/>
        <v>1</v>
      </c>
      <c r="AK334" s="118">
        <f t="shared" si="111"/>
        <v>25</v>
      </c>
      <c r="AL334" s="119">
        <f t="shared" si="112"/>
        <v>0.83333333333333337</v>
      </c>
      <c r="AM334" s="118">
        <f t="shared" si="113"/>
        <v>8</v>
      </c>
      <c r="AN334" s="119">
        <f t="shared" si="114"/>
        <v>0.53333333333333344</v>
      </c>
      <c r="AO334" s="118">
        <f t="shared" si="115"/>
        <v>1</v>
      </c>
      <c r="AP334" s="119">
        <f t="shared" si="116"/>
        <v>0.10000000000000014</v>
      </c>
      <c r="AQ334" s="122">
        <f t="shared" si="117"/>
        <v>1</v>
      </c>
      <c r="AR334" s="131">
        <f t="shared" si="118"/>
        <v>1</v>
      </c>
      <c r="AS334" s="65"/>
      <c r="AT334" s="63"/>
      <c r="AU334" s="63"/>
    </row>
    <row r="335" spans="1:47" x14ac:dyDescent="0.25">
      <c r="A335" s="65"/>
      <c r="B335" s="65" t="str">
        <f t="shared" si="103"/>
        <v>DIWA3</v>
      </c>
      <c r="C335" s="117">
        <f t="shared" si="104"/>
        <v>40814</v>
      </c>
      <c r="D335" s="65" t="str">
        <f t="shared" si="105"/>
        <v>SIN</v>
      </c>
      <c r="E335" s="65" t="s">
        <v>26</v>
      </c>
      <c r="F335" s="124" t="s">
        <v>66</v>
      </c>
      <c r="G335" s="117">
        <v>42208</v>
      </c>
      <c r="H335" s="65">
        <v>866678</v>
      </c>
      <c r="I335" s="65">
        <v>775121</v>
      </c>
      <c r="J335" s="65">
        <v>0</v>
      </c>
      <c r="K335" s="65">
        <v>24</v>
      </c>
      <c r="L335" s="65"/>
      <c r="M335" s="65">
        <v>4</v>
      </c>
      <c r="N335" s="65">
        <v>5.7</v>
      </c>
      <c r="O335" s="65"/>
      <c r="P335" s="65"/>
      <c r="Q335" s="65">
        <v>0.28999999999999998</v>
      </c>
      <c r="R335" s="65"/>
      <c r="S335" s="65">
        <v>1515</v>
      </c>
      <c r="T335" s="65">
        <v>257</v>
      </c>
      <c r="U335" s="65">
        <v>16</v>
      </c>
      <c r="V335" s="65">
        <v>1</v>
      </c>
      <c r="W335" s="65">
        <v>107</v>
      </c>
      <c r="X335" s="65">
        <v>66</v>
      </c>
      <c r="Y335" s="65">
        <v>3</v>
      </c>
      <c r="Z335" s="65">
        <v>3</v>
      </c>
      <c r="AA335" s="65">
        <v>4</v>
      </c>
      <c r="AB335" s="65">
        <v>32</v>
      </c>
      <c r="AC335" s="65">
        <v>7</v>
      </c>
      <c r="AD335" s="65">
        <v>3</v>
      </c>
      <c r="AE335" s="118">
        <f t="shared" si="106"/>
        <v>1515</v>
      </c>
      <c r="AF335" s="119">
        <f t="shared" si="119"/>
        <v>1.5</v>
      </c>
      <c r="AG335" s="118">
        <f t="shared" si="107"/>
        <v>257</v>
      </c>
      <c r="AH335" s="119">
        <f t="shared" si="108"/>
        <v>1</v>
      </c>
      <c r="AI335" s="118">
        <f t="shared" si="109"/>
        <v>107</v>
      </c>
      <c r="AJ335" s="119">
        <f t="shared" si="110"/>
        <v>1</v>
      </c>
      <c r="AK335" s="118">
        <f t="shared" si="111"/>
        <v>66</v>
      </c>
      <c r="AL335" s="119">
        <f t="shared" si="112"/>
        <v>1</v>
      </c>
      <c r="AM335" s="118">
        <f t="shared" si="113"/>
        <v>16</v>
      </c>
      <c r="AN335" s="119">
        <f t="shared" si="114"/>
        <v>1</v>
      </c>
      <c r="AO335" s="118">
        <f t="shared" si="115"/>
        <v>1</v>
      </c>
      <c r="AP335" s="119">
        <f t="shared" si="116"/>
        <v>0.10000000000000014</v>
      </c>
      <c r="AQ335" s="122">
        <f t="shared" si="117"/>
        <v>0</v>
      </c>
      <c r="AR335" s="131">
        <f t="shared" si="118"/>
        <v>2</v>
      </c>
      <c r="AS335" s="65"/>
      <c r="AT335" s="63"/>
      <c r="AU335" s="63"/>
    </row>
    <row r="336" spans="1:47" x14ac:dyDescent="0.25">
      <c r="A336" s="65" t="s">
        <v>272</v>
      </c>
      <c r="B336" s="65" t="str">
        <f t="shared" si="103"/>
        <v>DIWA3</v>
      </c>
      <c r="C336" s="117">
        <f t="shared" si="104"/>
        <v>40814</v>
      </c>
      <c r="D336" s="116" t="str">
        <f t="shared" si="105"/>
        <v>SIN</v>
      </c>
      <c r="E336" s="65" t="s">
        <v>26</v>
      </c>
      <c r="F336" s="124" t="s">
        <v>66</v>
      </c>
      <c r="G336" s="117">
        <v>42052</v>
      </c>
      <c r="H336" s="65">
        <v>862769</v>
      </c>
      <c r="I336" s="65">
        <v>48145</v>
      </c>
      <c r="J336" s="65">
        <v>0</v>
      </c>
      <c r="K336" s="65">
        <v>8</v>
      </c>
      <c r="L336" s="65"/>
      <c r="M336" s="65">
        <v>2</v>
      </c>
      <c r="N336" s="65">
        <v>5.9260000000000002</v>
      </c>
      <c r="O336" s="65">
        <v>27.52</v>
      </c>
      <c r="P336" s="65">
        <v>1.34</v>
      </c>
      <c r="Q336" s="65">
        <v>0.34</v>
      </c>
      <c r="R336" s="65"/>
      <c r="S336" s="65">
        <v>254</v>
      </c>
      <c r="T336" s="65">
        <v>65</v>
      </c>
      <c r="U336" s="65">
        <v>5</v>
      </c>
      <c r="V336" s="65">
        <v>0</v>
      </c>
      <c r="W336" s="65">
        <v>11</v>
      </c>
      <c r="X336" s="65">
        <v>32</v>
      </c>
      <c r="Y336" s="65">
        <v>0</v>
      </c>
      <c r="Z336" s="65"/>
      <c r="AA336" s="65">
        <v>1</v>
      </c>
      <c r="AB336" s="65">
        <v>34</v>
      </c>
      <c r="AC336" s="65">
        <v>3</v>
      </c>
      <c r="AD336" s="65">
        <v>0</v>
      </c>
      <c r="AE336" s="118">
        <f t="shared" si="106"/>
        <v>254</v>
      </c>
      <c r="AF336" s="119">
        <f t="shared" si="119"/>
        <v>0.84666666666666823</v>
      </c>
      <c r="AG336" s="118">
        <f t="shared" si="107"/>
        <v>65</v>
      </c>
      <c r="AH336" s="119">
        <f t="shared" si="108"/>
        <v>0.4333333333333303</v>
      </c>
      <c r="AI336" s="118">
        <f t="shared" si="109"/>
        <v>11</v>
      </c>
      <c r="AJ336" s="119">
        <f t="shared" si="110"/>
        <v>0.24444444444444399</v>
      </c>
      <c r="AK336" s="118">
        <f t="shared" si="111"/>
        <v>32</v>
      </c>
      <c r="AL336" s="119">
        <f t="shared" si="112"/>
        <v>1</v>
      </c>
      <c r="AM336" s="118">
        <f t="shared" si="113"/>
        <v>5</v>
      </c>
      <c r="AN336" s="119">
        <f t="shared" si="114"/>
        <v>0.33333333333333348</v>
      </c>
      <c r="AO336" s="118">
        <f t="shared" si="115"/>
        <v>0</v>
      </c>
      <c r="AP336" s="119">
        <f t="shared" si="116"/>
        <v>1.3877787807814457E-16</v>
      </c>
      <c r="AQ336" s="122">
        <f t="shared" si="117"/>
        <v>0</v>
      </c>
      <c r="AR336" s="131">
        <f t="shared" si="118"/>
        <v>3</v>
      </c>
      <c r="AS336" s="65"/>
      <c r="AT336" s="63"/>
      <c r="AU336" s="63"/>
    </row>
    <row r="337" spans="1:47" x14ac:dyDescent="0.25">
      <c r="A337" s="65" t="s">
        <v>273</v>
      </c>
      <c r="B337" s="65" t="str">
        <f t="shared" si="103"/>
        <v>DIWA3</v>
      </c>
      <c r="C337" s="117">
        <f t="shared" si="104"/>
        <v>40814</v>
      </c>
      <c r="D337" s="116" t="str">
        <f t="shared" si="105"/>
        <v>SIN</v>
      </c>
      <c r="E337" s="65" t="s">
        <v>26</v>
      </c>
      <c r="F337" s="124" t="s">
        <v>66</v>
      </c>
      <c r="G337" s="117">
        <v>41990</v>
      </c>
      <c r="H337" s="65">
        <v>855250</v>
      </c>
      <c r="I337" s="65">
        <v>40626</v>
      </c>
      <c r="J337" s="65">
        <v>0</v>
      </c>
      <c r="K337" s="65">
        <v>3</v>
      </c>
      <c r="L337" s="65"/>
      <c r="M337" s="65">
        <v>1</v>
      </c>
      <c r="N337" s="121">
        <v>5.9</v>
      </c>
      <c r="O337" s="65"/>
      <c r="P337" s="65"/>
      <c r="Q337" s="65">
        <v>0.42</v>
      </c>
      <c r="R337" s="65"/>
      <c r="S337" s="65">
        <v>436</v>
      </c>
      <c r="T337" s="65">
        <v>66</v>
      </c>
      <c r="U337" s="65">
        <v>8</v>
      </c>
      <c r="V337" s="65">
        <v>0</v>
      </c>
      <c r="W337" s="65">
        <v>8</v>
      </c>
      <c r="X337" s="65">
        <v>40</v>
      </c>
      <c r="Y337" s="65">
        <v>1</v>
      </c>
      <c r="Z337" s="65">
        <v>0</v>
      </c>
      <c r="AA337" s="65">
        <v>1</v>
      </c>
      <c r="AB337" s="65">
        <v>28</v>
      </c>
      <c r="AC337" s="65">
        <v>4</v>
      </c>
      <c r="AD337" s="65">
        <v>0</v>
      </c>
      <c r="AE337" s="118">
        <f t="shared" si="106"/>
        <v>436</v>
      </c>
      <c r="AF337" s="119">
        <f t="shared" si="119"/>
        <v>1.3</v>
      </c>
      <c r="AG337" s="118">
        <f t="shared" si="107"/>
        <v>66</v>
      </c>
      <c r="AH337" s="119">
        <f t="shared" si="108"/>
        <v>0.43999999999999695</v>
      </c>
      <c r="AI337" s="118">
        <f t="shared" si="109"/>
        <v>8</v>
      </c>
      <c r="AJ337" s="119">
        <f t="shared" si="110"/>
        <v>0.17777777777777731</v>
      </c>
      <c r="AK337" s="118">
        <f t="shared" si="111"/>
        <v>40</v>
      </c>
      <c r="AL337" s="119">
        <f t="shared" si="112"/>
        <v>1</v>
      </c>
      <c r="AM337" s="118">
        <f t="shared" si="113"/>
        <v>8</v>
      </c>
      <c r="AN337" s="119">
        <f t="shared" si="114"/>
        <v>0.53333333333333344</v>
      </c>
      <c r="AO337" s="118">
        <f t="shared" si="115"/>
        <v>0</v>
      </c>
      <c r="AP337" s="119">
        <f t="shared" si="116"/>
        <v>1.3877787807814457E-16</v>
      </c>
      <c r="AQ337" s="122">
        <f t="shared" si="117"/>
        <v>0</v>
      </c>
      <c r="AR337" s="131">
        <f t="shared" si="118"/>
        <v>4</v>
      </c>
      <c r="AS337" s="65"/>
      <c r="AT337" s="63"/>
      <c r="AU337" s="63"/>
    </row>
    <row r="338" spans="1:47" x14ac:dyDescent="0.25">
      <c r="A338" s="65" t="s">
        <v>273</v>
      </c>
      <c r="B338" s="65" t="str">
        <f t="shared" si="103"/>
        <v>DIWA3</v>
      </c>
      <c r="C338" s="117">
        <f t="shared" si="104"/>
        <v>40814</v>
      </c>
      <c r="D338" s="116" t="str">
        <f t="shared" si="105"/>
        <v>SIN</v>
      </c>
      <c r="E338" s="65" t="s">
        <v>26</v>
      </c>
      <c r="F338" s="124" t="s">
        <v>66</v>
      </c>
      <c r="G338" s="117">
        <v>41766</v>
      </c>
      <c r="H338" s="65">
        <v>800610</v>
      </c>
      <c r="I338" s="65">
        <v>33760</v>
      </c>
      <c r="J338" s="65">
        <v>0</v>
      </c>
      <c r="K338" s="65">
        <v>4</v>
      </c>
      <c r="L338" s="65"/>
      <c r="M338" s="65">
        <v>3</v>
      </c>
      <c r="N338" s="121">
        <v>6.2</v>
      </c>
      <c r="O338" s="65"/>
      <c r="P338" s="65"/>
      <c r="Q338" s="65">
        <v>0.88</v>
      </c>
      <c r="R338" s="65"/>
      <c r="S338" s="65">
        <v>370</v>
      </c>
      <c r="T338" s="65">
        <v>78</v>
      </c>
      <c r="U338" s="65">
        <v>10</v>
      </c>
      <c r="V338" s="65">
        <v>0</v>
      </c>
      <c r="W338" s="65">
        <v>11</v>
      </c>
      <c r="X338" s="65">
        <v>29</v>
      </c>
      <c r="Y338" s="65">
        <v>0</v>
      </c>
      <c r="Z338" s="65">
        <v>0</v>
      </c>
      <c r="AA338" s="65">
        <v>1</v>
      </c>
      <c r="AB338" s="65">
        <v>32</v>
      </c>
      <c r="AC338" s="65">
        <v>4</v>
      </c>
      <c r="AD338" s="65">
        <v>0</v>
      </c>
      <c r="AE338" s="118">
        <f t="shared" si="106"/>
        <v>370</v>
      </c>
      <c r="AF338" s="119">
        <f t="shared" si="119"/>
        <v>1.3</v>
      </c>
      <c r="AG338" s="118">
        <f t="shared" si="107"/>
        <v>78</v>
      </c>
      <c r="AH338" s="119">
        <f t="shared" si="108"/>
        <v>0.51999999999999691</v>
      </c>
      <c r="AI338" s="118">
        <f t="shared" si="109"/>
        <v>11</v>
      </c>
      <c r="AJ338" s="119">
        <f t="shared" si="110"/>
        <v>0.24444444444444399</v>
      </c>
      <c r="AK338" s="118">
        <f t="shared" si="111"/>
        <v>29</v>
      </c>
      <c r="AL338" s="119">
        <f t="shared" si="112"/>
        <v>0.96666666666666667</v>
      </c>
      <c r="AM338" s="118">
        <f t="shared" si="113"/>
        <v>10</v>
      </c>
      <c r="AN338" s="119">
        <f t="shared" si="114"/>
        <v>0.66666666666666674</v>
      </c>
      <c r="AO338" s="118">
        <f t="shared" si="115"/>
        <v>0</v>
      </c>
      <c r="AP338" s="119">
        <f t="shared" si="116"/>
        <v>1.3877787807814457E-16</v>
      </c>
      <c r="AQ338" s="122">
        <f t="shared" si="117"/>
        <v>0</v>
      </c>
      <c r="AR338" s="131">
        <f t="shared" si="118"/>
        <v>5</v>
      </c>
      <c r="AS338" s="65"/>
      <c r="AT338" s="63"/>
      <c r="AU338" s="63"/>
    </row>
    <row r="339" spans="1:47" x14ac:dyDescent="0.25">
      <c r="A339" s="65" t="s">
        <v>273</v>
      </c>
      <c r="B339" s="65" t="str">
        <f t="shared" si="103"/>
        <v>DIWA3</v>
      </c>
      <c r="C339" s="117">
        <f t="shared" si="104"/>
        <v>40814</v>
      </c>
      <c r="D339" s="116" t="str">
        <f t="shared" si="105"/>
        <v>SIN</v>
      </c>
      <c r="E339" s="65" t="s">
        <v>26</v>
      </c>
      <c r="F339" s="124" t="s">
        <v>66</v>
      </c>
      <c r="G339" s="117">
        <v>41628</v>
      </c>
      <c r="H339" s="65">
        <v>766850</v>
      </c>
      <c r="I339" s="65">
        <v>119502</v>
      </c>
      <c r="J339" s="65">
        <v>0</v>
      </c>
      <c r="K339" s="65">
        <v>5</v>
      </c>
      <c r="L339" s="65"/>
      <c r="M339" s="65">
        <v>6</v>
      </c>
      <c r="N339" s="121">
        <v>7.1</v>
      </c>
      <c r="O339" s="65">
        <v>36.799999999999997</v>
      </c>
      <c r="P339" s="65">
        <v>0.4</v>
      </c>
      <c r="Q339" s="65">
        <v>0.1</v>
      </c>
      <c r="R339" s="65" t="s">
        <v>244</v>
      </c>
      <c r="S339" s="65">
        <v>675</v>
      </c>
      <c r="T339" s="65">
        <v>120</v>
      </c>
      <c r="U339" s="65">
        <v>16</v>
      </c>
      <c r="V339" s="65">
        <v>0</v>
      </c>
      <c r="W339" s="65">
        <v>18</v>
      </c>
      <c r="X339" s="65">
        <v>44</v>
      </c>
      <c r="Y339" s="65">
        <v>0</v>
      </c>
      <c r="Z339" s="65">
        <v>0</v>
      </c>
      <c r="AA339" s="65">
        <v>0</v>
      </c>
      <c r="AB339" s="65">
        <v>32</v>
      </c>
      <c r="AC339" s="65">
        <v>11</v>
      </c>
      <c r="AD339" s="65">
        <v>1</v>
      </c>
      <c r="AE339" s="118">
        <f t="shared" si="106"/>
        <v>675</v>
      </c>
      <c r="AF339" s="119">
        <f>IF(AE339&gt;=300,1,VLOOKUP(AE339,$AT$3:$AU$304,2,0))</f>
        <v>1</v>
      </c>
      <c r="AG339" s="118">
        <f t="shared" si="107"/>
        <v>120</v>
      </c>
      <c r="AH339" s="119">
        <f t="shared" si="108"/>
        <v>0.79999999999999871</v>
      </c>
      <c r="AI339" s="118">
        <f t="shared" si="109"/>
        <v>18</v>
      </c>
      <c r="AJ339" s="119">
        <f t="shared" si="110"/>
        <v>0.39999999999999941</v>
      </c>
      <c r="AK339" s="118">
        <f t="shared" si="111"/>
        <v>44</v>
      </c>
      <c r="AL339" s="119">
        <f t="shared" si="112"/>
        <v>1</v>
      </c>
      <c r="AM339" s="118">
        <f t="shared" si="113"/>
        <v>16</v>
      </c>
      <c r="AN339" s="119">
        <f t="shared" si="114"/>
        <v>1</v>
      </c>
      <c r="AO339" s="118">
        <f t="shared" si="115"/>
        <v>0</v>
      </c>
      <c r="AP339" s="119">
        <f t="shared" si="116"/>
        <v>1.3877787807814457E-16</v>
      </c>
      <c r="AQ339" s="122">
        <f t="shared" si="117"/>
        <v>0</v>
      </c>
      <c r="AR339" s="131">
        <f t="shared" si="118"/>
        <v>6</v>
      </c>
      <c r="AS339" s="65"/>
      <c r="AT339" s="63"/>
      <c r="AU339" s="63"/>
    </row>
    <row r="340" spans="1:47" x14ac:dyDescent="0.25">
      <c r="A340" s="65" t="s">
        <v>273</v>
      </c>
      <c r="B340" s="65" t="str">
        <f t="shared" si="103"/>
        <v>DIWA3</v>
      </c>
      <c r="C340" s="117">
        <f t="shared" si="104"/>
        <v>40814</v>
      </c>
      <c r="D340" s="116" t="str">
        <f t="shared" si="105"/>
        <v>SIN</v>
      </c>
      <c r="E340" s="65" t="s">
        <v>26</v>
      </c>
      <c r="F340" s="124" t="s">
        <v>66</v>
      </c>
      <c r="G340" s="117">
        <v>41489</v>
      </c>
      <c r="H340" s="65">
        <v>736575</v>
      </c>
      <c r="I340" s="65">
        <v>89227</v>
      </c>
      <c r="J340" s="120">
        <v>0</v>
      </c>
      <c r="K340" s="120">
        <v>6</v>
      </c>
      <c r="L340" s="120">
        <v>-1</v>
      </c>
      <c r="M340" s="120">
        <v>8</v>
      </c>
      <c r="N340" s="121">
        <v>7.1</v>
      </c>
      <c r="O340" s="120">
        <v>37.1</v>
      </c>
      <c r="P340" s="120">
        <v>0.1</v>
      </c>
      <c r="Q340" s="120">
        <v>0.1</v>
      </c>
      <c r="R340" s="65" t="s">
        <v>244</v>
      </c>
      <c r="S340" s="120">
        <v>712</v>
      </c>
      <c r="T340" s="120">
        <v>86</v>
      </c>
      <c r="U340" s="120">
        <v>18</v>
      </c>
      <c r="V340" s="120">
        <v>1</v>
      </c>
      <c r="W340" s="120">
        <v>16</v>
      </c>
      <c r="X340" s="120">
        <v>40</v>
      </c>
      <c r="Y340" s="120">
        <v>0</v>
      </c>
      <c r="Z340" s="120">
        <v>1</v>
      </c>
      <c r="AA340" s="120">
        <v>-1</v>
      </c>
      <c r="AB340" s="120">
        <v>31</v>
      </c>
      <c r="AC340" s="120">
        <v>10</v>
      </c>
      <c r="AD340" s="120">
        <v>1</v>
      </c>
      <c r="AE340" s="118">
        <f t="shared" si="106"/>
        <v>712</v>
      </c>
      <c r="AF340" s="119">
        <f t="shared" ref="AF340:AF354" si="120">IF(AE340&gt;500,1.5,IF(AE340&gt;300,1.3,VLOOKUP(AE340,$AT$3:$AU$304,2,0)))</f>
        <v>1.5</v>
      </c>
      <c r="AG340" s="118">
        <f t="shared" si="107"/>
        <v>86</v>
      </c>
      <c r="AH340" s="119">
        <f t="shared" si="108"/>
        <v>0.57333333333333059</v>
      </c>
      <c r="AI340" s="118">
        <f t="shared" si="109"/>
        <v>16</v>
      </c>
      <c r="AJ340" s="119">
        <f t="shared" si="110"/>
        <v>0.35555555555555501</v>
      </c>
      <c r="AK340" s="118">
        <f t="shared" si="111"/>
        <v>40</v>
      </c>
      <c r="AL340" s="119">
        <f t="shared" si="112"/>
        <v>1</v>
      </c>
      <c r="AM340" s="118">
        <f t="shared" si="113"/>
        <v>18</v>
      </c>
      <c r="AN340" s="119">
        <f t="shared" si="114"/>
        <v>1</v>
      </c>
      <c r="AO340" s="118">
        <f t="shared" si="115"/>
        <v>1</v>
      </c>
      <c r="AP340" s="119">
        <f t="shared" si="116"/>
        <v>0.10000000000000014</v>
      </c>
      <c r="AQ340" s="122">
        <f t="shared" si="117"/>
        <v>0</v>
      </c>
      <c r="AR340" s="131">
        <f t="shared" si="118"/>
        <v>7</v>
      </c>
      <c r="AS340" s="65"/>
      <c r="AT340" s="63"/>
      <c r="AU340" s="63"/>
    </row>
    <row r="341" spans="1:47" x14ac:dyDescent="0.25">
      <c r="A341" s="65" t="s">
        <v>272</v>
      </c>
      <c r="B341" s="65" t="str">
        <f t="shared" si="103"/>
        <v>DIWA3</v>
      </c>
      <c r="C341" s="117">
        <f t="shared" si="104"/>
        <v>40814</v>
      </c>
      <c r="D341" s="116" t="str">
        <f t="shared" si="105"/>
        <v>SIN</v>
      </c>
      <c r="E341" s="65" t="s">
        <v>26</v>
      </c>
      <c r="F341" s="124" t="s">
        <v>66</v>
      </c>
      <c r="G341" s="117">
        <v>41139</v>
      </c>
      <c r="H341" s="65">
        <v>619516</v>
      </c>
      <c r="I341" s="65">
        <v>85226</v>
      </c>
      <c r="J341" s="65">
        <v>0</v>
      </c>
      <c r="K341" s="65">
        <v>0</v>
      </c>
      <c r="L341" s="65">
        <v>0</v>
      </c>
      <c r="M341" s="65">
        <v>11.7</v>
      </c>
      <c r="N341" s="121">
        <v>7</v>
      </c>
      <c r="O341" s="65">
        <v>36.200000000000003</v>
      </c>
      <c r="P341" s="65"/>
      <c r="Q341" s="65">
        <v>-1</v>
      </c>
      <c r="R341" s="65" t="s">
        <v>29</v>
      </c>
      <c r="S341" s="65">
        <v>153.4</v>
      </c>
      <c r="T341" s="65">
        <v>144.6</v>
      </c>
      <c r="U341" s="65">
        <v>22.7</v>
      </c>
      <c r="V341" s="65">
        <v>3.7</v>
      </c>
      <c r="W341" s="65">
        <v>18</v>
      </c>
      <c r="X341" s="65">
        <v>29.1</v>
      </c>
      <c r="Y341" s="65">
        <v>1.3</v>
      </c>
      <c r="Z341" s="65">
        <v>0.8</v>
      </c>
      <c r="AA341" s="65">
        <v>0</v>
      </c>
      <c r="AB341" s="65">
        <v>279.5</v>
      </c>
      <c r="AC341" s="65">
        <v>32.1</v>
      </c>
      <c r="AD341" s="65">
        <v>1.4</v>
      </c>
      <c r="AE341" s="118">
        <f t="shared" si="106"/>
        <v>153</v>
      </c>
      <c r="AF341" s="119">
        <f t="shared" si="120"/>
        <v>0.510000000000005</v>
      </c>
      <c r="AG341" s="118">
        <f t="shared" si="107"/>
        <v>145</v>
      </c>
      <c r="AH341" s="119">
        <f t="shared" si="108"/>
        <v>0.96666666666666645</v>
      </c>
      <c r="AI341" s="118">
        <f t="shared" si="109"/>
        <v>18</v>
      </c>
      <c r="AJ341" s="119">
        <f t="shared" si="110"/>
        <v>0.39999999999999941</v>
      </c>
      <c r="AK341" s="118">
        <f t="shared" si="111"/>
        <v>29</v>
      </c>
      <c r="AL341" s="119">
        <f t="shared" si="112"/>
        <v>0.96666666666666667</v>
      </c>
      <c r="AM341" s="118">
        <f t="shared" si="113"/>
        <v>23</v>
      </c>
      <c r="AN341" s="119">
        <f t="shared" si="114"/>
        <v>1</v>
      </c>
      <c r="AO341" s="118">
        <f t="shared" si="115"/>
        <v>4</v>
      </c>
      <c r="AP341" s="119">
        <f t="shared" si="116"/>
        <v>0.40000000000000013</v>
      </c>
      <c r="AQ341" s="122">
        <f t="shared" si="117"/>
        <v>0</v>
      </c>
      <c r="AR341" s="131">
        <f t="shared" si="118"/>
        <v>8</v>
      </c>
      <c r="AS341" s="65"/>
      <c r="AT341" s="63"/>
      <c r="AU341" s="63"/>
    </row>
    <row r="342" spans="1:47" x14ac:dyDescent="0.25">
      <c r="A342" s="65" t="s">
        <v>273</v>
      </c>
      <c r="B342" s="65" t="str">
        <f t="shared" si="103"/>
        <v>DIWA3</v>
      </c>
      <c r="C342" s="117">
        <f t="shared" si="104"/>
        <v>39861</v>
      </c>
      <c r="D342" s="116" t="str">
        <f t="shared" si="105"/>
        <v>SIN</v>
      </c>
      <c r="E342" s="65" t="s">
        <v>26</v>
      </c>
      <c r="F342" s="124" t="s">
        <v>67</v>
      </c>
      <c r="G342" s="117">
        <v>42054</v>
      </c>
      <c r="H342" s="65">
        <v>859330</v>
      </c>
      <c r="I342" s="65">
        <v>12053</v>
      </c>
      <c r="J342" s="65">
        <v>0</v>
      </c>
      <c r="K342" s="65">
        <v>4</v>
      </c>
      <c r="L342" s="65"/>
      <c r="M342" s="65">
        <v>2</v>
      </c>
      <c r="N342" s="65">
        <v>6.3630000000000004</v>
      </c>
      <c r="O342" s="65">
        <v>29.38</v>
      </c>
      <c r="P342" s="65">
        <v>1.3</v>
      </c>
      <c r="Q342" s="65">
        <v>0.39</v>
      </c>
      <c r="R342" s="65"/>
      <c r="S342" s="65">
        <v>33</v>
      </c>
      <c r="T342" s="65">
        <v>78</v>
      </c>
      <c r="U342" s="65">
        <v>20</v>
      </c>
      <c r="V342" s="65">
        <v>1</v>
      </c>
      <c r="W342" s="65">
        <v>6</v>
      </c>
      <c r="X342" s="65">
        <v>2</v>
      </c>
      <c r="Y342" s="65">
        <v>0</v>
      </c>
      <c r="Z342" s="65"/>
      <c r="AA342" s="65">
        <v>0</v>
      </c>
      <c r="AB342" s="65">
        <v>29</v>
      </c>
      <c r="AC342" s="65">
        <v>2</v>
      </c>
      <c r="AD342" s="65">
        <v>0</v>
      </c>
      <c r="AE342" s="118">
        <f t="shared" si="106"/>
        <v>33</v>
      </c>
      <c r="AF342" s="119">
        <f t="shared" si="120"/>
        <v>0.11000000000000376</v>
      </c>
      <c r="AG342" s="118">
        <f t="shared" si="107"/>
        <v>78</v>
      </c>
      <c r="AH342" s="119">
        <f t="shared" si="108"/>
        <v>0.51999999999999691</v>
      </c>
      <c r="AI342" s="118">
        <f t="shared" si="109"/>
        <v>6</v>
      </c>
      <c r="AJ342" s="119">
        <f t="shared" si="110"/>
        <v>0.13333333333333286</v>
      </c>
      <c r="AK342" s="118">
        <f t="shared" si="111"/>
        <v>2</v>
      </c>
      <c r="AL342" s="119">
        <f t="shared" si="112"/>
        <v>6.6666666666666874E-2</v>
      </c>
      <c r="AM342" s="118">
        <f t="shared" si="113"/>
        <v>20</v>
      </c>
      <c r="AN342" s="119">
        <f t="shared" si="114"/>
        <v>1</v>
      </c>
      <c r="AO342" s="118">
        <f t="shared" si="115"/>
        <v>1</v>
      </c>
      <c r="AP342" s="119">
        <f t="shared" si="116"/>
        <v>0.10000000000000014</v>
      </c>
      <c r="AQ342" s="122">
        <f t="shared" si="117"/>
        <v>1</v>
      </c>
      <c r="AR342" s="131">
        <f t="shared" si="118"/>
        <v>1</v>
      </c>
      <c r="AS342" s="65"/>
      <c r="AT342" s="63"/>
      <c r="AU342" s="63"/>
    </row>
    <row r="343" spans="1:47" x14ac:dyDescent="0.25">
      <c r="A343" s="65" t="s">
        <v>273</v>
      </c>
      <c r="B343" s="65" t="str">
        <f t="shared" si="103"/>
        <v>DIWA3</v>
      </c>
      <c r="C343" s="117">
        <f t="shared" si="104"/>
        <v>39861</v>
      </c>
      <c r="D343" s="116" t="str">
        <f t="shared" si="105"/>
        <v>SIN</v>
      </c>
      <c r="E343" s="65" t="s">
        <v>26</v>
      </c>
      <c r="F343" s="124" t="s">
        <v>67</v>
      </c>
      <c r="G343" s="117">
        <v>41969</v>
      </c>
      <c r="H343" s="65">
        <v>838364</v>
      </c>
      <c r="I343" s="65">
        <v>104243</v>
      </c>
      <c r="J343" s="65">
        <v>0</v>
      </c>
      <c r="K343" s="120">
        <v>7</v>
      </c>
      <c r="L343" s="65"/>
      <c r="M343" s="120">
        <v>7</v>
      </c>
      <c r="N343" s="121">
        <v>6.6</v>
      </c>
      <c r="O343" s="65">
        <v>33.700000000000003</v>
      </c>
      <c r="P343" s="65">
        <v>1.39</v>
      </c>
      <c r="Q343" s="65">
        <v>0.04</v>
      </c>
      <c r="R343" s="65"/>
      <c r="S343" s="120">
        <v>101</v>
      </c>
      <c r="T343" s="120">
        <v>221</v>
      </c>
      <c r="U343" s="120">
        <v>162</v>
      </c>
      <c r="V343" s="120">
        <v>1</v>
      </c>
      <c r="W343" s="120">
        <v>21</v>
      </c>
      <c r="X343" s="120">
        <v>8</v>
      </c>
      <c r="Y343" s="120">
        <v>1</v>
      </c>
      <c r="Z343" s="120">
        <v>2</v>
      </c>
      <c r="AA343" s="120">
        <v>0</v>
      </c>
      <c r="AB343" s="120">
        <v>46</v>
      </c>
      <c r="AC343" s="120">
        <v>9</v>
      </c>
      <c r="AD343" s="120">
        <v>1</v>
      </c>
      <c r="AE343" s="118">
        <f t="shared" si="106"/>
        <v>101</v>
      </c>
      <c r="AF343" s="119">
        <f t="shared" si="120"/>
        <v>0.33666666666667072</v>
      </c>
      <c r="AG343" s="118">
        <f t="shared" si="107"/>
        <v>221</v>
      </c>
      <c r="AH343" s="119">
        <f t="shared" si="108"/>
        <v>1</v>
      </c>
      <c r="AI343" s="118">
        <f t="shared" si="109"/>
        <v>21</v>
      </c>
      <c r="AJ343" s="119">
        <f t="shared" si="110"/>
        <v>0.46666666666666601</v>
      </c>
      <c r="AK343" s="118">
        <f t="shared" si="111"/>
        <v>8</v>
      </c>
      <c r="AL343" s="119">
        <f t="shared" si="112"/>
        <v>0.26666666666666683</v>
      </c>
      <c r="AM343" s="118">
        <f t="shared" si="113"/>
        <v>162</v>
      </c>
      <c r="AN343" s="119">
        <f t="shared" si="114"/>
        <v>1</v>
      </c>
      <c r="AO343" s="118">
        <f t="shared" si="115"/>
        <v>1</v>
      </c>
      <c r="AP343" s="119">
        <f t="shared" si="116"/>
        <v>0.10000000000000014</v>
      </c>
      <c r="AQ343" s="122">
        <f t="shared" si="117"/>
        <v>0</v>
      </c>
      <c r="AR343" s="131">
        <f t="shared" si="118"/>
        <v>2</v>
      </c>
      <c r="AS343" s="65"/>
      <c r="AT343" s="63"/>
      <c r="AU343" s="63"/>
    </row>
    <row r="344" spans="1:47" x14ac:dyDescent="0.25">
      <c r="A344" s="65" t="s">
        <v>273</v>
      </c>
      <c r="B344" s="65" t="str">
        <f t="shared" si="103"/>
        <v>DIWA3</v>
      </c>
      <c r="C344" s="117">
        <f t="shared" si="104"/>
        <v>39861</v>
      </c>
      <c r="D344" s="116" t="str">
        <f t="shared" si="105"/>
        <v>SIN</v>
      </c>
      <c r="E344" s="65" t="s">
        <v>26</v>
      </c>
      <c r="F344" s="124" t="s">
        <v>67</v>
      </c>
      <c r="G344" s="117">
        <v>41811</v>
      </c>
      <c r="H344" s="65">
        <v>796394</v>
      </c>
      <c r="I344" s="65">
        <v>62273</v>
      </c>
      <c r="J344" s="65">
        <v>0</v>
      </c>
      <c r="K344" s="65">
        <v>6</v>
      </c>
      <c r="L344" s="65"/>
      <c r="M344" s="65">
        <v>12</v>
      </c>
      <c r="N344" s="121">
        <v>7.1</v>
      </c>
      <c r="O344" s="65">
        <v>35.9</v>
      </c>
      <c r="P344" s="65">
        <v>0.91</v>
      </c>
      <c r="Q344" s="65">
        <v>0.05</v>
      </c>
      <c r="R344" s="65" t="s">
        <v>270</v>
      </c>
      <c r="S344" s="65">
        <v>53</v>
      </c>
      <c r="T344" s="65">
        <v>146</v>
      </c>
      <c r="U344" s="65">
        <v>164</v>
      </c>
      <c r="V344" s="65">
        <v>1</v>
      </c>
      <c r="W344" s="65">
        <v>20</v>
      </c>
      <c r="X344" s="65">
        <v>4</v>
      </c>
      <c r="Y344" s="65">
        <v>1</v>
      </c>
      <c r="Z344" s="65">
        <v>1</v>
      </c>
      <c r="AA344" s="65">
        <v>0</v>
      </c>
      <c r="AB344" s="65">
        <v>36</v>
      </c>
      <c r="AC344" s="65">
        <v>7</v>
      </c>
      <c r="AD344" s="65">
        <v>1</v>
      </c>
      <c r="AE344" s="118">
        <f t="shared" si="106"/>
        <v>53</v>
      </c>
      <c r="AF344" s="119">
        <f t="shared" si="120"/>
        <v>0.1766666666666703</v>
      </c>
      <c r="AG344" s="118">
        <f t="shared" si="107"/>
        <v>146</v>
      </c>
      <c r="AH344" s="119">
        <f t="shared" si="108"/>
        <v>0.97333333333333316</v>
      </c>
      <c r="AI344" s="118">
        <f t="shared" si="109"/>
        <v>20</v>
      </c>
      <c r="AJ344" s="119">
        <f t="shared" si="110"/>
        <v>0.44444444444444381</v>
      </c>
      <c r="AK344" s="118">
        <f t="shared" si="111"/>
        <v>4</v>
      </c>
      <c r="AL344" s="119">
        <f t="shared" si="112"/>
        <v>0.13333333333333353</v>
      </c>
      <c r="AM344" s="118">
        <f t="shared" si="113"/>
        <v>164</v>
      </c>
      <c r="AN344" s="119">
        <f t="shared" si="114"/>
        <v>1</v>
      </c>
      <c r="AO344" s="118">
        <f t="shared" si="115"/>
        <v>1</v>
      </c>
      <c r="AP344" s="119">
        <f t="shared" si="116"/>
        <v>0.10000000000000014</v>
      </c>
      <c r="AQ344" s="122">
        <f t="shared" si="117"/>
        <v>0</v>
      </c>
      <c r="AR344" s="131">
        <f t="shared" si="118"/>
        <v>3</v>
      </c>
      <c r="AS344" s="65"/>
      <c r="AT344" s="63"/>
      <c r="AU344" s="63"/>
    </row>
    <row r="345" spans="1:47" x14ac:dyDescent="0.25">
      <c r="A345" s="65" t="s">
        <v>272</v>
      </c>
      <c r="B345" s="65" t="str">
        <f t="shared" si="103"/>
        <v>DIWA3</v>
      </c>
      <c r="C345" s="117">
        <f t="shared" si="104"/>
        <v>39861</v>
      </c>
      <c r="D345" s="116" t="str">
        <f t="shared" si="105"/>
        <v>SIN</v>
      </c>
      <c r="E345" s="65" t="s">
        <v>26</v>
      </c>
      <c r="F345" s="124" t="s">
        <v>67</v>
      </c>
      <c r="G345" s="117">
        <v>41352</v>
      </c>
      <c r="H345" s="65">
        <v>701186</v>
      </c>
      <c r="I345" s="65">
        <v>53838</v>
      </c>
      <c r="J345" s="120">
        <v>0</v>
      </c>
      <c r="K345" s="120">
        <v>1.8</v>
      </c>
      <c r="L345" s="120">
        <v>0</v>
      </c>
      <c r="M345" s="120">
        <v>8.1</v>
      </c>
      <c r="N345" s="121">
        <v>6.8</v>
      </c>
      <c r="O345" s="120">
        <v>37.5</v>
      </c>
      <c r="P345" s="120"/>
      <c r="Q345" s="120">
        <v>-1</v>
      </c>
      <c r="R345" s="65" t="s">
        <v>29</v>
      </c>
      <c r="S345" s="120">
        <v>418.7</v>
      </c>
      <c r="T345" s="120">
        <v>59</v>
      </c>
      <c r="U345" s="120">
        <v>12.9</v>
      </c>
      <c r="V345" s="120">
        <v>2</v>
      </c>
      <c r="W345" s="120">
        <v>14.4</v>
      </c>
      <c r="X345" s="120">
        <v>43.4</v>
      </c>
      <c r="Y345" s="120">
        <v>1.2</v>
      </c>
      <c r="Z345" s="120">
        <v>0</v>
      </c>
      <c r="AA345" s="120">
        <v>0</v>
      </c>
      <c r="AB345" s="120">
        <v>79.7</v>
      </c>
      <c r="AC345" s="120">
        <v>26.6</v>
      </c>
      <c r="AD345" s="120">
        <v>1.8</v>
      </c>
      <c r="AE345" s="118">
        <f t="shared" si="106"/>
        <v>419</v>
      </c>
      <c r="AF345" s="119">
        <f t="shared" si="120"/>
        <v>1.3</v>
      </c>
      <c r="AG345" s="118">
        <f t="shared" si="107"/>
        <v>59</v>
      </c>
      <c r="AH345" s="119">
        <f t="shared" si="108"/>
        <v>0.39333333333333037</v>
      </c>
      <c r="AI345" s="118">
        <f t="shared" si="109"/>
        <v>14</v>
      </c>
      <c r="AJ345" s="119">
        <f t="shared" si="110"/>
        <v>0.31111111111111062</v>
      </c>
      <c r="AK345" s="118">
        <f t="shared" si="111"/>
        <v>43</v>
      </c>
      <c r="AL345" s="119">
        <f t="shared" si="112"/>
        <v>1</v>
      </c>
      <c r="AM345" s="118">
        <f t="shared" si="113"/>
        <v>13</v>
      </c>
      <c r="AN345" s="119">
        <f t="shared" si="114"/>
        <v>0.8666666666666667</v>
      </c>
      <c r="AO345" s="118">
        <f t="shared" si="115"/>
        <v>2</v>
      </c>
      <c r="AP345" s="119">
        <f t="shared" si="116"/>
        <v>0.20000000000000015</v>
      </c>
      <c r="AQ345" s="122">
        <f t="shared" si="117"/>
        <v>0</v>
      </c>
      <c r="AR345" s="131">
        <f t="shared" si="118"/>
        <v>4</v>
      </c>
      <c r="AS345" s="65"/>
      <c r="AT345" s="63"/>
      <c r="AU345" s="63"/>
    </row>
    <row r="346" spans="1:47" x14ac:dyDescent="0.25">
      <c r="A346" s="65" t="s">
        <v>272</v>
      </c>
      <c r="B346" s="65" t="str">
        <f t="shared" si="103"/>
        <v>DIWA3</v>
      </c>
      <c r="C346" s="117">
        <f t="shared" si="104"/>
        <v>39861</v>
      </c>
      <c r="D346" s="116" t="str">
        <f t="shared" si="105"/>
        <v>SIN</v>
      </c>
      <c r="E346" s="65" t="s">
        <v>26</v>
      </c>
      <c r="F346" s="124" t="s">
        <v>67</v>
      </c>
      <c r="G346" s="117">
        <v>41230</v>
      </c>
      <c r="H346" s="65">
        <v>675909</v>
      </c>
      <c r="I346" s="65">
        <v>28561</v>
      </c>
      <c r="J346" s="65">
        <v>0</v>
      </c>
      <c r="K346" s="65">
        <v>0</v>
      </c>
      <c r="L346" s="65">
        <v>0.1</v>
      </c>
      <c r="M346" s="65">
        <v>8.5</v>
      </c>
      <c r="N346" s="121">
        <v>7</v>
      </c>
      <c r="O346" s="65">
        <v>38.6</v>
      </c>
      <c r="P346" s="65"/>
      <c r="Q346" s="65">
        <v>0</v>
      </c>
      <c r="R346" s="65" t="s">
        <v>29</v>
      </c>
      <c r="S346" s="65">
        <v>0</v>
      </c>
      <c r="T346" s="65">
        <v>3.3</v>
      </c>
      <c r="U346" s="65">
        <v>14.5</v>
      </c>
      <c r="V346" s="65">
        <v>2.5</v>
      </c>
      <c r="W346" s="65">
        <v>4.8</v>
      </c>
      <c r="X346" s="65">
        <v>48.5</v>
      </c>
      <c r="Y346" s="65">
        <v>1.3</v>
      </c>
      <c r="Z346" s="65">
        <v>1.9</v>
      </c>
      <c r="AA346" s="65">
        <v>0</v>
      </c>
      <c r="AB346" s="65">
        <v>28.1</v>
      </c>
      <c r="AC346" s="65">
        <v>24.1</v>
      </c>
      <c r="AD346" s="65">
        <v>1.2</v>
      </c>
      <c r="AE346" s="118">
        <f t="shared" si="106"/>
        <v>0</v>
      </c>
      <c r="AF346" s="119">
        <f t="shared" si="120"/>
        <v>3.8380756905986857E-15</v>
      </c>
      <c r="AG346" s="118">
        <f t="shared" si="107"/>
        <v>3</v>
      </c>
      <c r="AH346" s="119">
        <f t="shared" si="108"/>
        <v>1.999999999999752E-2</v>
      </c>
      <c r="AI346" s="118">
        <f t="shared" si="109"/>
        <v>5</v>
      </c>
      <c r="AJ346" s="119">
        <f t="shared" si="110"/>
        <v>0.11111111111111063</v>
      </c>
      <c r="AK346" s="118">
        <f t="shared" si="111"/>
        <v>49</v>
      </c>
      <c r="AL346" s="119">
        <f t="shared" si="112"/>
        <v>1</v>
      </c>
      <c r="AM346" s="118">
        <f t="shared" si="113"/>
        <v>15</v>
      </c>
      <c r="AN346" s="119">
        <f t="shared" si="114"/>
        <v>1</v>
      </c>
      <c r="AO346" s="118">
        <f t="shared" si="115"/>
        <v>3</v>
      </c>
      <c r="AP346" s="119">
        <f t="shared" si="116"/>
        <v>0.30000000000000016</v>
      </c>
      <c r="AQ346" s="122">
        <f t="shared" si="117"/>
        <v>0</v>
      </c>
      <c r="AR346" s="131">
        <f t="shared" si="118"/>
        <v>5</v>
      </c>
      <c r="AS346" s="65"/>
      <c r="AT346" s="63"/>
      <c r="AU346" s="63"/>
    </row>
    <row r="347" spans="1:47" x14ac:dyDescent="0.25">
      <c r="A347" s="65" t="s">
        <v>272</v>
      </c>
      <c r="B347" s="65" t="str">
        <f t="shared" si="103"/>
        <v>DIWA3</v>
      </c>
      <c r="C347" s="117">
        <f t="shared" si="104"/>
        <v>39861</v>
      </c>
      <c r="D347" s="116" t="str">
        <f t="shared" si="105"/>
        <v>SIN</v>
      </c>
      <c r="E347" s="65" t="s">
        <v>26</v>
      </c>
      <c r="F347" s="124" t="s">
        <v>67</v>
      </c>
      <c r="G347" s="117">
        <v>41124</v>
      </c>
      <c r="H347" s="65">
        <v>647348</v>
      </c>
      <c r="I347" s="65">
        <v>188708</v>
      </c>
      <c r="J347" s="65">
        <v>0</v>
      </c>
      <c r="K347" s="65">
        <v>0</v>
      </c>
      <c r="L347" s="65">
        <v>0</v>
      </c>
      <c r="M347" s="65">
        <v>27.2</v>
      </c>
      <c r="N347" s="121">
        <v>7</v>
      </c>
      <c r="O347" s="65">
        <v>36.700000000000003</v>
      </c>
      <c r="P347" s="65"/>
      <c r="Q347" s="65">
        <v>-1</v>
      </c>
      <c r="R347" s="65" t="s">
        <v>29</v>
      </c>
      <c r="S347" s="65">
        <v>0</v>
      </c>
      <c r="T347" s="65">
        <v>95.2</v>
      </c>
      <c r="U347" s="65">
        <v>58.3</v>
      </c>
      <c r="V347" s="65">
        <v>3.4</v>
      </c>
      <c r="W347" s="65">
        <v>9.8000000000000007</v>
      </c>
      <c r="X347" s="65">
        <v>95.7</v>
      </c>
      <c r="Y347" s="65">
        <v>0.8</v>
      </c>
      <c r="Z347" s="65">
        <v>1.7</v>
      </c>
      <c r="AA347" s="65">
        <v>0</v>
      </c>
      <c r="AB347" s="65">
        <v>121.2</v>
      </c>
      <c r="AC347" s="65">
        <v>45.7</v>
      </c>
      <c r="AD347" s="65">
        <v>2.2999999999999998</v>
      </c>
      <c r="AE347" s="118">
        <f t="shared" si="106"/>
        <v>0</v>
      </c>
      <c r="AF347" s="119">
        <f t="shared" si="120"/>
        <v>3.8380756905986857E-15</v>
      </c>
      <c r="AG347" s="118">
        <f t="shared" si="107"/>
        <v>95</v>
      </c>
      <c r="AH347" s="119">
        <f t="shared" si="108"/>
        <v>0.63333333333333097</v>
      </c>
      <c r="AI347" s="118">
        <f t="shared" si="109"/>
        <v>10</v>
      </c>
      <c r="AJ347" s="119">
        <f t="shared" si="110"/>
        <v>0.22222222222222177</v>
      </c>
      <c r="AK347" s="118">
        <f t="shared" si="111"/>
        <v>96</v>
      </c>
      <c r="AL347" s="119">
        <f t="shared" si="112"/>
        <v>1</v>
      </c>
      <c r="AM347" s="118">
        <f t="shared" si="113"/>
        <v>58</v>
      </c>
      <c r="AN347" s="119">
        <f t="shared" si="114"/>
        <v>1</v>
      </c>
      <c r="AO347" s="118">
        <f t="shared" si="115"/>
        <v>3</v>
      </c>
      <c r="AP347" s="119">
        <f t="shared" si="116"/>
        <v>0.30000000000000016</v>
      </c>
      <c r="AQ347" s="122">
        <f t="shared" si="117"/>
        <v>0</v>
      </c>
      <c r="AR347" s="131">
        <f t="shared" si="118"/>
        <v>6</v>
      </c>
      <c r="AS347" s="65"/>
      <c r="AT347" s="63"/>
      <c r="AU347" s="63"/>
    </row>
    <row r="348" spans="1:47" x14ac:dyDescent="0.25">
      <c r="A348" s="65"/>
      <c r="B348" s="65" t="str">
        <f t="shared" si="103"/>
        <v>DIWA3</v>
      </c>
      <c r="C348" s="117">
        <f t="shared" si="104"/>
        <v>40260</v>
      </c>
      <c r="D348" s="65" t="str">
        <f t="shared" si="105"/>
        <v>SIN</v>
      </c>
      <c r="E348" s="65" t="s">
        <v>26</v>
      </c>
      <c r="F348" s="124" t="s">
        <v>68</v>
      </c>
      <c r="G348" s="117">
        <v>42319</v>
      </c>
      <c r="H348" s="65">
        <v>902387</v>
      </c>
      <c r="I348" s="65">
        <v>87763</v>
      </c>
      <c r="J348" s="65">
        <v>0</v>
      </c>
      <c r="K348" s="65">
        <v>11</v>
      </c>
      <c r="L348" s="65"/>
      <c r="M348" s="65">
        <v>6</v>
      </c>
      <c r="N348" s="65">
        <v>5.8</v>
      </c>
      <c r="O348" s="65"/>
      <c r="P348" s="65"/>
      <c r="Q348" s="65">
        <v>0.5</v>
      </c>
      <c r="R348" s="65"/>
      <c r="S348" s="65">
        <v>930</v>
      </c>
      <c r="T348" s="65">
        <v>177</v>
      </c>
      <c r="U348" s="65">
        <v>8</v>
      </c>
      <c r="V348" s="65">
        <v>0</v>
      </c>
      <c r="W348" s="65">
        <v>20</v>
      </c>
      <c r="X348" s="65">
        <v>64</v>
      </c>
      <c r="Y348" s="65">
        <v>0</v>
      </c>
      <c r="Z348" s="65">
        <v>1</v>
      </c>
      <c r="AA348" s="65">
        <v>3</v>
      </c>
      <c r="AB348" s="65">
        <v>37</v>
      </c>
      <c r="AC348" s="65">
        <v>7</v>
      </c>
      <c r="AD348" s="65">
        <v>2</v>
      </c>
      <c r="AE348" s="118">
        <f t="shared" si="106"/>
        <v>930</v>
      </c>
      <c r="AF348" s="119">
        <f t="shared" si="120"/>
        <v>1.5</v>
      </c>
      <c r="AG348" s="118">
        <f t="shared" si="107"/>
        <v>177</v>
      </c>
      <c r="AH348" s="119">
        <f t="shared" si="108"/>
        <v>1</v>
      </c>
      <c r="AI348" s="118">
        <f t="shared" si="109"/>
        <v>20</v>
      </c>
      <c r="AJ348" s="119">
        <f t="shared" si="110"/>
        <v>0.44444444444444381</v>
      </c>
      <c r="AK348" s="118">
        <f t="shared" si="111"/>
        <v>64</v>
      </c>
      <c r="AL348" s="119">
        <f t="shared" si="112"/>
        <v>1</v>
      </c>
      <c r="AM348" s="118">
        <f t="shared" si="113"/>
        <v>8</v>
      </c>
      <c r="AN348" s="119">
        <f t="shared" si="114"/>
        <v>0.53333333333333344</v>
      </c>
      <c r="AO348" s="118">
        <f t="shared" si="115"/>
        <v>0</v>
      </c>
      <c r="AP348" s="119">
        <f t="shared" si="116"/>
        <v>1.3877787807814457E-16</v>
      </c>
      <c r="AQ348" s="122">
        <f t="shared" si="117"/>
        <v>1</v>
      </c>
      <c r="AR348" s="131">
        <f t="shared" si="118"/>
        <v>1</v>
      </c>
      <c r="AS348" s="65"/>
      <c r="AT348" s="63"/>
      <c r="AU348" s="63"/>
    </row>
    <row r="349" spans="1:47" x14ac:dyDescent="0.25">
      <c r="A349" s="65" t="s">
        <v>273</v>
      </c>
      <c r="B349" s="65" t="str">
        <f t="shared" si="103"/>
        <v>DIWA3</v>
      </c>
      <c r="C349" s="117">
        <f t="shared" si="104"/>
        <v>40260</v>
      </c>
      <c r="D349" s="116" t="str">
        <f t="shared" si="105"/>
        <v>SIN</v>
      </c>
      <c r="E349" s="65" t="s">
        <v>26</v>
      </c>
      <c r="F349" s="124" t="s">
        <v>68</v>
      </c>
      <c r="G349" s="117">
        <v>42095</v>
      </c>
      <c r="H349" s="65">
        <v>856041</v>
      </c>
      <c r="I349" s="65">
        <v>43779</v>
      </c>
      <c r="J349" s="65">
        <v>0</v>
      </c>
      <c r="K349" s="65">
        <v>5</v>
      </c>
      <c r="L349" s="65"/>
      <c r="M349" s="65">
        <v>9</v>
      </c>
      <c r="N349" s="65">
        <v>5.9</v>
      </c>
      <c r="O349" s="65"/>
      <c r="P349" s="65"/>
      <c r="Q349" s="65">
        <v>0.19</v>
      </c>
      <c r="R349" s="65"/>
      <c r="S349" s="65">
        <v>155</v>
      </c>
      <c r="T349" s="65">
        <v>91</v>
      </c>
      <c r="U349" s="65">
        <v>2</v>
      </c>
      <c r="V349" s="65">
        <v>0</v>
      </c>
      <c r="W349" s="65">
        <v>14</v>
      </c>
      <c r="X349" s="65">
        <v>11</v>
      </c>
      <c r="Y349" s="65">
        <v>0</v>
      </c>
      <c r="Z349" s="65">
        <v>0</v>
      </c>
      <c r="AA349" s="65">
        <v>1</v>
      </c>
      <c r="AB349" s="65">
        <v>44</v>
      </c>
      <c r="AC349" s="65">
        <v>8</v>
      </c>
      <c r="AD349" s="65">
        <v>1</v>
      </c>
      <c r="AE349" s="118">
        <f t="shared" si="106"/>
        <v>155</v>
      </c>
      <c r="AF349" s="119">
        <f t="shared" si="120"/>
        <v>0.5166666666666716</v>
      </c>
      <c r="AG349" s="118">
        <f t="shared" si="107"/>
        <v>91</v>
      </c>
      <c r="AH349" s="119">
        <f t="shared" si="108"/>
        <v>0.60666666666666413</v>
      </c>
      <c r="AI349" s="118">
        <f t="shared" si="109"/>
        <v>14</v>
      </c>
      <c r="AJ349" s="119">
        <f t="shared" si="110"/>
        <v>0.31111111111111062</v>
      </c>
      <c r="AK349" s="118">
        <f t="shared" si="111"/>
        <v>11</v>
      </c>
      <c r="AL349" s="119">
        <f t="shared" si="112"/>
        <v>0.36666666666666681</v>
      </c>
      <c r="AM349" s="118">
        <f t="shared" si="113"/>
        <v>2</v>
      </c>
      <c r="AN349" s="119">
        <f t="shared" si="114"/>
        <v>0.13333333333333353</v>
      </c>
      <c r="AO349" s="118">
        <f t="shared" si="115"/>
        <v>0</v>
      </c>
      <c r="AP349" s="119">
        <f t="shared" si="116"/>
        <v>1.3877787807814457E-16</v>
      </c>
      <c r="AQ349" s="122">
        <f t="shared" si="117"/>
        <v>0</v>
      </c>
      <c r="AR349" s="131">
        <f t="shared" si="118"/>
        <v>2</v>
      </c>
      <c r="AS349" s="65"/>
      <c r="AT349" s="63"/>
      <c r="AU349" s="63"/>
    </row>
    <row r="350" spans="1:47" x14ac:dyDescent="0.25">
      <c r="A350" s="65" t="s">
        <v>273</v>
      </c>
      <c r="B350" s="65" t="str">
        <f t="shared" si="103"/>
        <v>DIWA3</v>
      </c>
      <c r="C350" s="117">
        <f t="shared" si="104"/>
        <v>40260</v>
      </c>
      <c r="D350" s="116" t="str">
        <f t="shared" si="105"/>
        <v>SIN</v>
      </c>
      <c r="E350" s="65" t="s">
        <v>26</v>
      </c>
      <c r="F350" s="124" t="s">
        <v>68</v>
      </c>
      <c r="G350" s="117">
        <v>42056</v>
      </c>
      <c r="H350" s="65">
        <v>846091</v>
      </c>
      <c r="I350" s="65">
        <v>33829</v>
      </c>
      <c r="J350" s="65">
        <v>0</v>
      </c>
      <c r="K350" s="65">
        <v>3</v>
      </c>
      <c r="L350" s="65"/>
      <c r="M350" s="65">
        <v>11</v>
      </c>
      <c r="N350" s="65">
        <v>6.0810000000000004</v>
      </c>
      <c r="O350" s="65">
        <v>28.81</v>
      </c>
      <c r="P350" s="65">
        <v>1.22</v>
      </c>
      <c r="Q350" s="65">
        <v>0.19</v>
      </c>
      <c r="R350" s="65"/>
      <c r="S350" s="65">
        <v>86</v>
      </c>
      <c r="T350" s="65">
        <v>66</v>
      </c>
      <c r="U350" s="65">
        <v>2</v>
      </c>
      <c r="V350" s="65">
        <v>0</v>
      </c>
      <c r="W350" s="65">
        <v>9</v>
      </c>
      <c r="X350" s="65">
        <v>9</v>
      </c>
      <c r="Y350" s="65">
        <v>0</v>
      </c>
      <c r="Z350" s="65"/>
      <c r="AA350" s="65">
        <v>0</v>
      </c>
      <c r="AB350" s="65">
        <v>46</v>
      </c>
      <c r="AC350" s="65">
        <v>5</v>
      </c>
      <c r="AD350" s="65">
        <v>1</v>
      </c>
      <c r="AE350" s="118">
        <f t="shared" si="106"/>
        <v>86</v>
      </c>
      <c r="AF350" s="119">
        <f t="shared" si="120"/>
        <v>0.2866666666666704</v>
      </c>
      <c r="AG350" s="118">
        <f t="shared" si="107"/>
        <v>66</v>
      </c>
      <c r="AH350" s="119">
        <f t="shared" si="108"/>
        <v>0.43999999999999695</v>
      </c>
      <c r="AI350" s="118">
        <f t="shared" si="109"/>
        <v>9</v>
      </c>
      <c r="AJ350" s="119">
        <f t="shared" si="110"/>
        <v>0.19999999999999954</v>
      </c>
      <c r="AK350" s="118">
        <f t="shared" si="111"/>
        <v>9</v>
      </c>
      <c r="AL350" s="119">
        <f t="shared" si="112"/>
        <v>0.30000000000000016</v>
      </c>
      <c r="AM350" s="118">
        <f t="shared" si="113"/>
        <v>2</v>
      </c>
      <c r="AN350" s="119">
        <f t="shared" si="114"/>
        <v>0.13333333333333353</v>
      </c>
      <c r="AO350" s="118">
        <f t="shared" si="115"/>
        <v>0</v>
      </c>
      <c r="AP350" s="119">
        <f t="shared" si="116"/>
        <v>1.3877787807814457E-16</v>
      </c>
      <c r="AQ350" s="122">
        <f t="shared" si="117"/>
        <v>0</v>
      </c>
      <c r="AR350" s="131">
        <f t="shared" si="118"/>
        <v>3</v>
      </c>
      <c r="AS350" s="65"/>
      <c r="AT350" s="63"/>
      <c r="AU350" s="63"/>
    </row>
    <row r="351" spans="1:47" x14ac:dyDescent="0.25">
      <c r="A351" s="65" t="s">
        <v>273</v>
      </c>
      <c r="B351" s="65" t="str">
        <f t="shared" si="103"/>
        <v>DIWA3</v>
      </c>
      <c r="C351" s="117">
        <f t="shared" si="104"/>
        <v>40260</v>
      </c>
      <c r="D351" s="116" t="str">
        <f t="shared" si="105"/>
        <v>SIN</v>
      </c>
      <c r="E351" s="65" t="s">
        <v>26</v>
      </c>
      <c r="F351" s="124" t="s">
        <v>68</v>
      </c>
      <c r="G351" s="117">
        <v>41992</v>
      </c>
      <c r="H351" s="65">
        <v>833190</v>
      </c>
      <c r="I351" s="65">
        <v>20928</v>
      </c>
      <c r="J351" s="65">
        <v>0</v>
      </c>
      <c r="K351" s="65">
        <v>4</v>
      </c>
      <c r="L351" s="65"/>
      <c r="M351" s="65">
        <v>9</v>
      </c>
      <c r="N351" s="121">
        <v>6.2</v>
      </c>
      <c r="O351" s="65"/>
      <c r="P351" s="65"/>
      <c r="Q351" s="65">
        <v>0.2</v>
      </c>
      <c r="R351" s="65"/>
      <c r="S351" s="65">
        <v>77</v>
      </c>
      <c r="T351" s="65">
        <v>63</v>
      </c>
      <c r="U351" s="65">
        <v>3</v>
      </c>
      <c r="V351" s="65">
        <v>0</v>
      </c>
      <c r="W351" s="65">
        <v>7</v>
      </c>
      <c r="X351" s="65">
        <v>8</v>
      </c>
      <c r="Y351" s="65">
        <v>0</v>
      </c>
      <c r="Z351" s="65">
        <v>0</v>
      </c>
      <c r="AA351" s="65">
        <v>1</v>
      </c>
      <c r="AB351" s="65">
        <v>50</v>
      </c>
      <c r="AC351" s="65">
        <v>7</v>
      </c>
      <c r="AD351" s="65">
        <v>1</v>
      </c>
      <c r="AE351" s="118">
        <f t="shared" si="106"/>
        <v>77</v>
      </c>
      <c r="AF351" s="119">
        <f t="shared" si="120"/>
        <v>0.25666666666667021</v>
      </c>
      <c r="AG351" s="118">
        <f t="shared" si="107"/>
        <v>63</v>
      </c>
      <c r="AH351" s="119">
        <f t="shared" si="108"/>
        <v>0.41999999999999699</v>
      </c>
      <c r="AI351" s="118">
        <f t="shared" si="109"/>
        <v>7</v>
      </c>
      <c r="AJ351" s="119">
        <f t="shared" si="110"/>
        <v>0.15555555555555509</v>
      </c>
      <c r="AK351" s="118">
        <f t="shared" si="111"/>
        <v>8</v>
      </c>
      <c r="AL351" s="119">
        <f t="shared" si="112"/>
        <v>0.26666666666666683</v>
      </c>
      <c r="AM351" s="118">
        <f t="shared" si="113"/>
        <v>3</v>
      </c>
      <c r="AN351" s="119">
        <f t="shared" si="114"/>
        <v>0.20000000000000018</v>
      </c>
      <c r="AO351" s="118">
        <f t="shared" si="115"/>
        <v>0</v>
      </c>
      <c r="AP351" s="119">
        <f t="shared" si="116"/>
        <v>1.3877787807814457E-16</v>
      </c>
      <c r="AQ351" s="122">
        <f t="shared" si="117"/>
        <v>0</v>
      </c>
      <c r="AR351" s="131">
        <f t="shared" si="118"/>
        <v>4</v>
      </c>
      <c r="AS351" s="65"/>
      <c r="AT351" s="63"/>
      <c r="AU351" s="63"/>
    </row>
    <row r="352" spans="1:47" x14ac:dyDescent="0.25">
      <c r="A352" s="65" t="s">
        <v>273</v>
      </c>
      <c r="B352" s="65" t="str">
        <f t="shared" si="103"/>
        <v>DIWA3</v>
      </c>
      <c r="C352" s="117">
        <f t="shared" si="104"/>
        <v>40260</v>
      </c>
      <c r="D352" s="116" t="str">
        <f t="shared" si="105"/>
        <v>SIN</v>
      </c>
      <c r="E352" s="65" t="s">
        <v>26</v>
      </c>
      <c r="F352" s="124" t="s">
        <v>68</v>
      </c>
      <c r="G352" s="117">
        <v>41792</v>
      </c>
      <c r="H352" s="65">
        <v>786729</v>
      </c>
      <c r="I352" s="65">
        <v>31266</v>
      </c>
      <c r="J352" s="65">
        <v>0</v>
      </c>
      <c r="K352" s="65">
        <v>5</v>
      </c>
      <c r="L352" s="65"/>
      <c r="M352" s="65">
        <v>3</v>
      </c>
      <c r="N352" s="121">
        <v>6.1</v>
      </c>
      <c r="O352" s="65"/>
      <c r="P352" s="65"/>
      <c r="Q352" s="65">
        <v>0.31</v>
      </c>
      <c r="R352" s="65"/>
      <c r="S352" s="65">
        <v>152</v>
      </c>
      <c r="T352" s="65">
        <v>150</v>
      </c>
      <c r="U352" s="65">
        <v>5</v>
      </c>
      <c r="V352" s="65">
        <v>1</v>
      </c>
      <c r="W352" s="65">
        <v>5</v>
      </c>
      <c r="X352" s="65">
        <v>14</v>
      </c>
      <c r="Y352" s="65">
        <v>0</v>
      </c>
      <c r="Z352" s="65">
        <v>0</v>
      </c>
      <c r="AA352" s="65">
        <v>0</v>
      </c>
      <c r="AB352" s="65">
        <v>42</v>
      </c>
      <c r="AC352" s="65">
        <v>3</v>
      </c>
      <c r="AD352" s="65">
        <v>0</v>
      </c>
      <c r="AE352" s="118">
        <f t="shared" si="106"/>
        <v>152</v>
      </c>
      <c r="AF352" s="119">
        <f t="shared" si="120"/>
        <v>0.50666666666667171</v>
      </c>
      <c r="AG352" s="118">
        <f t="shared" si="107"/>
        <v>150</v>
      </c>
      <c r="AH352" s="119">
        <f t="shared" si="108"/>
        <v>1</v>
      </c>
      <c r="AI352" s="118">
        <f t="shared" si="109"/>
        <v>5</v>
      </c>
      <c r="AJ352" s="119">
        <f t="shared" si="110"/>
        <v>0.11111111111111063</v>
      </c>
      <c r="AK352" s="118">
        <f t="shared" si="111"/>
        <v>14</v>
      </c>
      <c r="AL352" s="119">
        <f t="shared" si="112"/>
        <v>0.46666666666666679</v>
      </c>
      <c r="AM352" s="118">
        <f t="shared" si="113"/>
        <v>5</v>
      </c>
      <c r="AN352" s="119">
        <f t="shared" si="114"/>
        <v>0.33333333333333348</v>
      </c>
      <c r="AO352" s="118">
        <f t="shared" si="115"/>
        <v>1</v>
      </c>
      <c r="AP352" s="119">
        <f t="shared" si="116"/>
        <v>0.10000000000000014</v>
      </c>
      <c r="AQ352" s="122">
        <f t="shared" si="117"/>
        <v>0</v>
      </c>
      <c r="AR352" s="131">
        <f t="shared" si="118"/>
        <v>5</v>
      </c>
      <c r="AS352" s="65"/>
      <c r="AT352" s="63"/>
      <c r="AU352" s="63"/>
    </row>
    <row r="353" spans="1:49" x14ac:dyDescent="0.25">
      <c r="A353" s="65" t="s">
        <v>272</v>
      </c>
      <c r="B353" s="65" t="str">
        <f t="shared" si="103"/>
        <v>DIWA3</v>
      </c>
      <c r="C353" s="117">
        <f t="shared" si="104"/>
        <v>40260</v>
      </c>
      <c r="D353" s="116" t="str">
        <f t="shared" si="105"/>
        <v>SIN</v>
      </c>
      <c r="E353" s="65" t="s">
        <v>26</v>
      </c>
      <c r="F353" s="124" t="s">
        <v>68</v>
      </c>
      <c r="G353" s="117">
        <v>41698</v>
      </c>
      <c r="H353" s="65">
        <v>766621</v>
      </c>
      <c r="I353" s="65">
        <v>32500</v>
      </c>
      <c r="J353" s="65">
        <v>0</v>
      </c>
      <c r="K353" s="65">
        <v>5</v>
      </c>
      <c r="L353" s="65"/>
      <c r="M353" s="65">
        <v>10</v>
      </c>
      <c r="N353" s="121">
        <v>7.1</v>
      </c>
      <c r="O353" s="65">
        <v>36.299999999999997</v>
      </c>
      <c r="P353" s="65">
        <v>1</v>
      </c>
      <c r="Q353" s="65">
        <v>0.1</v>
      </c>
      <c r="R353" s="65" t="s">
        <v>244</v>
      </c>
      <c r="S353" s="65">
        <v>40</v>
      </c>
      <c r="T353" s="65">
        <v>97</v>
      </c>
      <c r="U353" s="65">
        <v>176</v>
      </c>
      <c r="V353" s="65">
        <v>1</v>
      </c>
      <c r="W353" s="65">
        <v>19</v>
      </c>
      <c r="X353" s="65">
        <v>2</v>
      </c>
      <c r="Y353" s="65">
        <v>1</v>
      </c>
      <c r="Z353" s="65">
        <v>1</v>
      </c>
      <c r="AA353" s="65">
        <v>0</v>
      </c>
      <c r="AB353" s="65">
        <v>28</v>
      </c>
      <c r="AC353" s="65">
        <v>5</v>
      </c>
      <c r="AD353" s="65">
        <v>1</v>
      </c>
      <c r="AE353" s="118">
        <f t="shared" si="106"/>
        <v>40</v>
      </c>
      <c r="AF353" s="119">
        <f t="shared" si="120"/>
        <v>0.13333333333333705</v>
      </c>
      <c r="AG353" s="118">
        <f t="shared" si="107"/>
        <v>97</v>
      </c>
      <c r="AH353" s="119">
        <f t="shared" si="108"/>
        <v>0.64666666666666439</v>
      </c>
      <c r="AI353" s="118">
        <f t="shared" si="109"/>
        <v>19</v>
      </c>
      <c r="AJ353" s="119">
        <f t="shared" si="110"/>
        <v>0.42222222222222161</v>
      </c>
      <c r="AK353" s="118">
        <f t="shared" si="111"/>
        <v>2</v>
      </c>
      <c r="AL353" s="119">
        <f t="shared" si="112"/>
        <v>6.6666666666666874E-2</v>
      </c>
      <c r="AM353" s="118">
        <f t="shared" si="113"/>
        <v>176</v>
      </c>
      <c r="AN353" s="119">
        <f t="shared" si="114"/>
        <v>1</v>
      </c>
      <c r="AO353" s="118">
        <f t="shared" si="115"/>
        <v>1</v>
      </c>
      <c r="AP353" s="119">
        <f t="shared" si="116"/>
        <v>0.10000000000000014</v>
      </c>
      <c r="AQ353" s="122">
        <f t="shared" si="117"/>
        <v>0</v>
      </c>
      <c r="AR353" s="131">
        <f t="shared" si="118"/>
        <v>6</v>
      </c>
      <c r="AS353" s="65"/>
      <c r="AT353" s="63"/>
      <c r="AU353" s="63"/>
    </row>
    <row r="354" spans="1:49" x14ac:dyDescent="0.25">
      <c r="A354" s="65" t="s">
        <v>272</v>
      </c>
      <c r="B354" s="65" t="str">
        <f t="shared" si="103"/>
        <v>DIWA3</v>
      </c>
      <c r="C354" s="117">
        <f t="shared" si="104"/>
        <v>40260</v>
      </c>
      <c r="D354" s="116" t="str">
        <f t="shared" si="105"/>
        <v>SIN</v>
      </c>
      <c r="E354" s="65" t="s">
        <v>26</v>
      </c>
      <c r="F354" s="124" t="s">
        <v>68</v>
      </c>
      <c r="G354" s="117">
        <v>41401</v>
      </c>
      <c r="H354" s="65">
        <v>697306</v>
      </c>
      <c r="I354" s="65">
        <v>60861</v>
      </c>
      <c r="J354" s="120">
        <v>0</v>
      </c>
      <c r="K354" s="120">
        <v>1.8</v>
      </c>
      <c r="L354" s="120">
        <v>0</v>
      </c>
      <c r="M354" s="120">
        <v>7.9</v>
      </c>
      <c r="N354" s="121">
        <v>7.1</v>
      </c>
      <c r="O354" s="120">
        <v>37.200000000000003</v>
      </c>
      <c r="P354" s="120"/>
      <c r="Q354" s="120">
        <v>-1</v>
      </c>
      <c r="R354" s="65" t="s">
        <v>29</v>
      </c>
      <c r="S354" s="120">
        <v>69</v>
      </c>
      <c r="T354" s="120">
        <v>48</v>
      </c>
      <c r="U354" s="120">
        <v>2.7</v>
      </c>
      <c r="V354" s="120">
        <v>2.5</v>
      </c>
      <c r="W354" s="120">
        <v>6.2</v>
      </c>
      <c r="X354" s="120">
        <v>13.1</v>
      </c>
      <c r="Y354" s="120">
        <v>0.9</v>
      </c>
      <c r="Z354" s="120">
        <v>0</v>
      </c>
      <c r="AA354" s="120">
        <v>0</v>
      </c>
      <c r="AB354" s="120">
        <v>119.1</v>
      </c>
      <c r="AC354" s="120">
        <v>30.4</v>
      </c>
      <c r="AD354" s="120">
        <v>0.2</v>
      </c>
      <c r="AE354" s="118">
        <f t="shared" si="106"/>
        <v>69</v>
      </c>
      <c r="AF354" s="119">
        <f t="shared" si="120"/>
        <v>0.23000000000000353</v>
      </c>
      <c r="AG354" s="118">
        <f t="shared" si="107"/>
        <v>48</v>
      </c>
      <c r="AH354" s="119">
        <f t="shared" si="108"/>
        <v>0.31999999999999718</v>
      </c>
      <c r="AI354" s="118">
        <f t="shared" si="109"/>
        <v>6</v>
      </c>
      <c r="AJ354" s="119">
        <f t="shared" si="110"/>
        <v>0.13333333333333286</v>
      </c>
      <c r="AK354" s="118">
        <f t="shared" si="111"/>
        <v>13</v>
      </c>
      <c r="AL354" s="119">
        <f t="shared" si="112"/>
        <v>0.43333333333333346</v>
      </c>
      <c r="AM354" s="118">
        <f t="shared" si="113"/>
        <v>3</v>
      </c>
      <c r="AN354" s="119">
        <f t="shared" si="114"/>
        <v>0.20000000000000018</v>
      </c>
      <c r="AO354" s="118">
        <f t="shared" si="115"/>
        <v>3</v>
      </c>
      <c r="AP354" s="119">
        <f t="shared" si="116"/>
        <v>0.30000000000000016</v>
      </c>
      <c r="AQ354" s="122">
        <f t="shared" si="117"/>
        <v>0</v>
      </c>
      <c r="AR354" s="131">
        <f t="shared" si="118"/>
        <v>7</v>
      </c>
      <c r="AS354" s="65"/>
      <c r="AT354" s="63"/>
      <c r="AU354" s="63"/>
    </row>
    <row r="355" spans="1:49" x14ac:dyDescent="0.25">
      <c r="A355" s="65" t="s">
        <v>272</v>
      </c>
      <c r="B355" s="65" t="str">
        <f t="shared" si="103"/>
        <v>DIWA3</v>
      </c>
      <c r="C355" s="117">
        <f t="shared" si="104"/>
        <v>40260</v>
      </c>
      <c r="D355" s="116" t="str">
        <f t="shared" si="105"/>
        <v>SIN</v>
      </c>
      <c r="E355" s="65" t="s">
        <v>26</v>
      </c>
      <c r="F355" s="124" t="s">
        <v>68</v>
      </c>
      <c r="G355" s="117">
        <v>41247</v>
      </c>
      <c r="H355" s="65">
        <v>667261</v>
      </c>
      <c r="I355" s="65">
        <v>30816</v>
      </c>
      <c r="J355" s="65">
        <v>0</v>
      </c>
      <c r="K355" s="65">
        <v>0</v>
      </c>
      <c r="L355" s="65">
        <v>0</v>
      </c>
      <c r="M355" s="65">
        <v>2.4</v>
      </c>
      <c r="N355" s="121">
        <v>7</v>
      </c>
      <c r="O355" s="65">
        <v>32.299999999999997</v>
      </c>
      <c r="P355" s="65"/>
      <c r="Q355" s="65">
        <v>-1</v>
      </c>
      <c r="R355" s="65" t="s">
        <v>29</v>
      </c>
      <c r="S355" s="65">
        <v>43.7</v>
      </c>
      <c r="T355" s="65">
        <v>2.2999999999999998</v>
      </c>
      <c r="U355" s="65">
        <v>2.1</v>
      </c>
      <c r="V355" s="65">
        <v>1.3</v>
      </c>
      <c r="W355" s="65">
        <v>3.9</v>
      </c>
      <c r="X355" s="65">
        <v>10.4</v>
      </c>
      <c r="Y355" s="65">
        <v>1.2</v>
      </c>
      <c r="Z355" s="65">
        <v>1.2</v>
      </c>
      <c r="AA355" s="65">
        <v>0</v>
      </c>
      <c r="AB355" s="65">
        <v>39.700000000000003</v>
      </c>
      <c r="AC355" s="65">
        <v>20.8</v>
      </c>
      <c r="AD355" s="65">
        <v>0.3</v>
      </c>
      <c r="AE355" s="118">
        <f t="shared" si="106"/>
        <v>44</v>
      </c>
      <c r="AF355" s="119">
        <f>IF(AE355&gt;=300,1,VLOOKUP(AE355,$AT$3:$AU$304,2,0))</f>
        <v>0.14666666666667036</v>
      </c>
      <c r="AG355" s="118">
        <f t="shared" si="107"/>
        <v>2</v>
      </c>
      <c r="AH355" s="119">
        <f t="shared" si="108"/>
        <v>1.3333333333330852E-2</v>
      </c>
      <c r="AI355" s="118">
        <f t="shared" si="109"/>
        <v>4</v>
      </c>
      <c r="AJ355" s="119">
        <f t="shared" si="110"/>
        <v>8.8888888888888407E-2</v>
      </c>
      <c r="AK355" s="118">
        <f t="shared" si="111"/>
        <v>10</v>
      </c>
      <c r="AL355" s="119">
        <f t="shared" si="112"/>
        <v>0.33339999999999997</v>
      </c>
      <c r="AM355" s="118">
        <f t="shared" si="113"/>
        <v>2</v>
      </c>
      <c r="AN355" s="119">
        <f t="shared" si="114"/>
        <v>0.13333333333333353</v>
      </c>
      <c r="AO355" s="118">
        <f t="shared" si="115"/>
        <v>1</v>
      </c>
      <c r="AP355" s="119">
        <f t="shared" si="116"/>
        <v>0.10000000000000014</v>
      </c>
      <c r="AQ355" s="122">
        <f t="shared" si="117"/>
        <v>0</v>
      </c>
      <c r="AR355" s="131">
        <f t="shared" si="118"/>
        <v>8</v>
      </c>
      <c r="AS355" s="65"/>
      <c r="AT355" s="63"/>
      <c r="AU355" s="63"/>
    </row>
    <row r="356" spans="1:49" x14ac:dyDescent="0.25">
      <c r="A356" s="65" t="s">
        <v>273</v>
      </c>
      <c r="B356" s="65" t="str">
        <f t="shared" si="103"/>
        <v>DIWA3</v>
      </c>
      <c r="C356" s="117">
        <f t="shared" si="104"/>
        <v>40260</v>
      </c>
      <c r="D356" s="116" t="str">
        <f t="shared" si="105"/>
        <v>SIN</v>
      </c>
      <c r="E356" s="65" t="s">
        <v>26</v>
      </c>
      <c r="F356" s="124" t="s">
        <v>68</v>
      </c>
      <c r="G356" s="117">
        <v>41130</v>
      </c>
      <c r="H356" s="65">
        <v>636445</v>
      </c>
      <c r="I356" s="65">
        <v>182729</v>
      </c>
      <c r="J356" s="65">
        <v>0</v>
      </c>
      <c r="K356" s="65">
        <v>0</v>
      </c>
      <c r="L356" s="65">
        <v>0</v>
      </c>
      <c r="M356" s="65">
        <v>9.3000000000000007</v>
      </c>
      <c r="N356" s="121">
        <v>6.8</v>
      </c>
      <c r="O356" s="65">
        <v>34.5</v>
      </c>
      <c r="P356" s="65"/>
      <c r="Q356" s="65">
        <v>-1</v>
      </c>
      <c r="R356" s="65" t="s">
        <v>29</v>
      </c>
      <c r="S356" s="65">
        <v>250</v>
      </c>
      <c r="T356" s="65">
        <v>55.6</v>
      </c>
      <c r="U356" s="65">
        <v>11.8</v>
      </c>
      <c r="V356" s="65">
        <v>2.6</v>
      </c>
      <c r="W356" s="65">
        <v>9.1999999999999993</v>
      </c>
      <c r="X356" s="65">
        <v>25.1</v>
      </c>
      <c r="Y356" s="65">
        <v>0.9</v>
      </c>
      <c r="Z356" s="65">
        <v>1</v>
      </c>
      <c r="AA356" s="65">
        <v>0</v>
      </c>
      <c r="AB356" s="65">
        <v>161.80000000000001</v>
      </c>
      <c r="AC356" s="65">
        <v>36.1</v>
      </c>
      <c r="AD356" s="65">
        <v>0.9</v>
      </c>
      <c r="AE356" s="118">
        <f t="shared" si="106"/>
        <v>250</v>
      </c>
      <c r="AF356" s="119">
        <f t="shared" ref="AF356:AF361" si="121">IF(AE356&gt;500,1.5,IF(AE356&gt;300,1.3,VLOOKUP(AE356,$AT$3:$AU$304,2,0)))</f>
        <v>0.83333333333333504</v>
      </c>
      <c r="AG356" s="118">
        <f t="shared" si="107"/>
        <v>56</v>
      </c>
      <c r="AH356" s="119">
        <f t="shared" si="108"/>
        <v>0.37333333333333041</v>
      </c>
      <c r="AI356" s="118">
        <f t="shared" si="109"/>
        <v>9</v>
      </c>
      <c r="AJ356" s="119">
        <f t="shared" si="110"/>
        <v>0.19999999999999954</v>
      </c>
      <c r="AK356" s="118">
        <f t="shared" si="111"/>
        <v>25</v>
      </c>
      <c r="AL356" s="119">
        <f t="shared" si="112"/>
        <v>0.83333333333333337</v>
      </c>
      <c r="AM356" s="118">
        <f t="shared" si="113"/>
        <v>12</v>
      </c>
      <c r="AN356" s="119">
        <f t="shared" si="114"/>
        <v>0.8</v>
      </c>
      <c r="AO356" s="118">
        <f t="shared" si="115"/>
        <v>3</v>
      </c>
      <c r="AP356" s="119">
        <f t="shared" si="116"/>
        <v>0.30000000000000016</v>
      </c>
      <c r="AQ356" s="122">
        <f t="shared" si="117"/>
        <v>0</v>
      </c>
      <c r="AR356" s="131">
        <f t="shared" si="118"/>
        <v>9</v>
      </c>
      <c r="AS356" s="65"/>
      <c r="AT356" s="63"/>
      <c r="AU356" s="63"/>
    </row>
    <row r="357" spans="1:49" x14ac:dyDescent="0.25">
      <c r="A357" s="65"/>
      <c r="B357" s="65" t="str">
        <f t="shared" si="103"/>
        <v>DIWA3</v>
      </c>
      <c r="C357" s="117">
        <f t="shared" si="104"/>
        <v>41533</v>
      </c>
      <c r="D357" s="65" t="str">
        <f t="shared" si="105"/>
        <v>SIN</v>
      </c>
      <c r="E357" s="65" t="s">
        <v>26</v>
      </c>
      <c r="F357" s="124" t="s">
        <v>69</v>
      </c>
      <c r="G357" s="117">
        <v>42333</v>
      </c>
      <c r="H357" s="65">
        <v>919064</v>
      </c>
      <c r="I357" s="65">
        <v>71787</v>
      </c>
      <c r="J357" s="65">
        <v>0</v>
      </c>
      <c r="K357" s="65">
        <v>6</v>
      </c>
      <c r="L357" s="65"/>
      <c r="M357" s="65">
        <v>2</v>
      </c>
      <c r="N357" s="65">
        <v>5.9</v>
      </c>
      <c r="O357" s="65"/>
      <c r="P357" s="65"/>
      <c r="Q357" s="65">
        <v>0.37</v>
      </c>
      <c r="R357" s="65"/>
      <c r="S357" s="65">
        <v>58</v>
      </c>
      <c r="T357" s="65">
        <v>252</v>
      </c>
      <c r="U357" s="65">
        <v>12</v>
      </c>
      <c r="V357" s="65">
        <v>2</v>
      </c>
      <c r="W357" s="65">
        <v>15</v>
      </c>
      <c r="X357" s="65">
        <v>6</v>
      </c>
      <c r="Y357" s="65">
        <v>0</v>
      </c>
      <c r="Z357" s="65">
        <v>2</v>
      </c>
      <c r="AA357" s="65">
        <v>0</v>
      </c>
      <c r="AB357" s="65">
        <v>64</v>
      </c>
      <c r="AC357" s="65">
        <v>29</v>
      </c>
      <c r="AD357" s="65">
        <v>1</v>
      </c>
      <c r="AE357" s="118">
        <f t="shared" si="106"/>
        <v>58</v>
      </c>
      <c r="AF357" s="119">
        <f t="shared" si="121"/>
        <v>0.19333333333333694</v>
      </c>
      <c r="AG357" s="118">
        <f t="shared" si="107"/>
        <v>252</v>
      </c>
      <c r="AH357" s="119">
        <f t="shared" si="108"/>
        <v>1</v>
      </c>
      <c r="AI357" s="118">
        <f t="shared" si="109"/>
        <v>15</v>
      </c>
      <c r="AJ357" s="119">
        <f t="shared" si="110"/>
        <v>0.33333333333333282</v>
      </c>
      <c r="AK357" s="118">
        <f t="shared" si="111"/>
        <v>6</v>
      </c>
      <c r="AL357" s="119">
        <f t="shared" si="112"/>
        <v>0.20000000000000018</v>
      </c>
      <c r="AM357" s="118">
        <f t="shared" si="113"/>
        <v>12</v>
      </c>
      <c r="AN357" s="119">
        <f t="shared" si="114"/>
        <v>0.8</v>
      </c>
      <c r="AO357" s="118">
        <f t="shared" si="115"/>
        <v>2</v>
      </c>
      <c r="AP357" s="119">
        <f t="shared" si="116"/>
        <v>0.20000000000000015</v>
      </c>
      <c r="AQ357" s="122">
        <f t="shared" si="117"/>
        <v>1</v>
      </c>
      <c r="AR357" s="131">
        <f t="shared" si="118"/>
        <v>1</v>
      </c>
      <c r="AS357" s="65"/>
      <c r="AT357" s="63"/>
      <c r="AU357" s="63"/>
    </row>
    <row r="358" spans="1:49" x14ac:dyDescent="0.25">
      <c r="A358" s="65"/>
      <c r="B358" s="65" t="str">
        <f t="shared" si="103"/>
        <v>DIWA3</v>
      </c>
      <c r="C358" s="117">
        <f t="shared" si="104"/>
        <v>41533</v>
      </c>
      <c r="D358" s="65" t="str">
        <f t="shared" si="105"/>
        <v>SIN</v>
      </c>
      <c r="E358" s="65" t="s">
        <v>26</v>
      </c>
      <c r="F358" s="124" t="s">
        <v>69</v>
      </c>
      <c r="G358" s="117">
        <v>42212</v>
      </c>
      <c r="H358" s="65">
        <v>892985</v>
      </c>
      <c r="I358" s="65">
        <v>45708</v>
      </c>
      <c r="J358" s="65">
        <v>0</v>
      </c>
      <c r="K358" s="65">
        <v>5</v>
      </c>
      <c r="L358" s="65"/>
      <c r="M358" s="65">
        <v>2</v>
      </c>
      <c r="N358" s="65">
        <v>5.9</v>
      </c>
      <c r="O358" s="65"/>
      <c r="P358" s="65"/>
      <c r="Q358" s="65">
        <v>0.3</v>
      </c>
      <c r="R358" s="65"/>
      <c r="S358" s="65">
        <v>46</v>
      </c>
      <c r="T358" s="65">
        <v>185</v>
      </c>
      <c r="U358" s="65">
        <v>20</v>
      </c>
      <c r="V358" s="65">
        <v>2</v>
      </c>
      <c r="W358" s="65">
        <v>11</v>
      </c>
      <c r="X358" s="65">
        <v>4</v>
      </c>
      <c r="Y358" s="65">
        <v>1</v>
      </c>
      <c r="Z358" s="65">
        <v>2</v>
      </c>
      <c r="AA358" s="65">
        <v>0</v>
      </c>
      <c r="AB358" s="65">
        <v>34</v>
      </c>
      <c r="AC358" s="65">
        <v>4</v>
      </c>
      <c r="AD358" s="65">
        <v>1</v>
      </c>
      <c r="AE358" s="118">
        <f t="shared" si="106"/>
        <v>46</v>
      </c>
      <c r="AF358" s="119">
        <f t="shared" si="121"/>
        <v>0.15333333333333701</v>
      </c>
      <c r="AG358" s="118">
        <f t="shared" si="107"/>
        <v>185</v>
      </c>
      <c r="AH358" s="119">
        <f t="shared" si="108"/>
        <v>1</v>
      </c>
      <c r="AI358" s="118">
        <f t="shared" si="109"/>
        <v>11</v>
      </c>
      <c r="AJ358" s="119">
        <f t="shared" si="110"/>
        <v>0.24444444444444399</v>
      </c>
      <c r="AK358" s="118">
        <f t="shared" si="111"/>
        <v>4</v>
      </c>
      <c r="AL358" s="119">
        <f t="shared" si="112"/>
        <v>0.13333333333333353</v>
      </c>
      <c r="AM358" s="118">
        <f t="shared" si="113"/>
        <v>20</v>
      </c>
      <c r="AN358" s="119">
        <f t="shared" si="114"/>
        <v>1</v>
      </c>
      <c r="AO358" s="118">
        <f t="shared" si="115"/>
        <v>2</v>
      </c>
      <c r="AP358" s="119">
        <f t="shared" si="116"/>
        <v>0.20000000000000015</v>
      </c>
      <c r="AQ358" s="122">
        <f t="shared" si="117"/>
        <v>0</v>
      </c>
      <c r="AR358" s="131">
        <f t="shared" si="118"/>
        <v>2</v>
      </c>
      <c r="AS358" s="65"/>
      <c r="AT358" s="63"/>
      <c r="AU358" s="63"/>
    </row>
    <row r="359" spans="1:49" x14ac:dyDescent="0.25">
      <c r="A359" s="65" t="s">
        <v>273</v>
      </c>
      <c r="B359" s="65" t="str">
        <f t="shared" si="103"/>
        <v>DIWA3</v>
      </c>
      <c r="C359" s="117">
        <f t="shared" si="104"/>
        <v>41533</v>
      </c>
      <c r="D359" s="116" t="str">
        <f t="shared" si="105"/>
        <v>SIN</v>
      </c>
      <c r="E359" s="65" t="s">
        <v>26</v>
      </c>
      <c r="F359" s="124" t="s">
        <v>69</v>
      </c>
      <c r="G359" s="117">
        <v>42058</v>
      </c>
      <c r="H359" s="65">
        <v>774581</v>
      </c>
      <c r="I359" s="65">
        <v>45977</v>
      </c>
      <c r="J359" s="65">
        <v>0</v>
      </c>
      <c r="K359" s="65">
        <v>8</v>
      </c>
      <c r="L359" s="65"/>
      <c r="M359" s="65">
        <v>2</v>
      </c>
      <c r="N359" s="65">
        <v>5.8639999999999999</v>
      </c>
      <c r="O359" s="65">
        <v>27.39</v>
      </c>
      <c r="P359" s="65">
        <v>1.22</v>
      </c>
      <c r="Q359" s="65">
        <v>0.25</v>
      </c>
      <c r="R359" s="65"/>
      <c r="S359" s="65">
        <v>105</v>
      </c>
      <c r="T359" s="65">
        <v>139</v>
      </c>
      <c r="U359" s="65">
        <v>4</v>
      </c>
      <c r="V359" s="65">
        <v>0</v>
      </c>
      <c r="W359" s="65">
        <v>13</v>
      </c>
      <c r="X359" s="65">
        <v>12</v>
      </c>
      <c r="Y359" s="65">
        <v>0</v>
      </c>
      <c r="Z359" s="65"/>
      <c r="AA359" s="65">
        <v>0</v>
      </c>
      <c r="AB359" s="65">
        <v>34</v>
      </c>
      <c r="AC359" s="65">
        <v>4</v>
      </c>
      <c r="AD359" s="65">
        <v>1</v>
      </c>
      <c r="AE359" s="118">
        <f t="shared" si="106"/>
        <v>105</v>
      </c>
      <c r="AF359" s="119">
        <f t="shared" si="121"/>
        <v>0.35000000000000414</v>
      </c>
      <c r="AG359" s="118">
        <f t="shared" si="107"/>
        <v>139</v>
      </c>
      <c r="AH359" s="119">
        <f t="shared" si="108"/>
        <v>0.92666666666666619</v>
      </c>
      <c r="AI359" s="118">
        <f t="shared" si="109"/>
        <v>13</v>
      </c>
      <c r="AJ359" s="119">
        <f t="shared" si="110"/>
        <v>0.28888888888888842</v>
      </c>
      <c r="AK359" s="118">
        <f t="shared" si="111"/>
        <v>12</v>
      </c>
      <c r="AL359" s="119">
        <f t="shared" si="112"/>
        <v>0.40000000000000013</v>
      </c>
      <c r="AM359" s="118">
        <f t="shared" si="113"/>
        <v>4</v>
      </c>
      <c r="AN359" s="119">
        <f t="shared" si="114"/>
        <v>0.26666666666666683</v>
      </c>
      <c r="AO359" s="118">
        <f t="shared" si="115"/>
        <v>0</v>
      </c>
      <c r="AP359" s="119">
        <f t="shared" si="116"/>
        <v>1.3877787807814457E-16</v>
      </c>
      <c r="AQ359" s="122">
        <f t="shared" si="117"/>
        <v>0</v>
      </c>
      <c r="AR359" s="131">
        <f t="shared" si="118"/>
        <v>3</v>
      </c>
      <c r="AS359" s="65"/>
      <c r="AT359" s="63"/>
      <c r="AU359" s="63"/>
    </row>
    <row r="360" spans="1:49" x14ac:dyDescent="0.25">
      <c r="A360" s="65" t="s">
        <v>273</v>
      </c>
      <c r="B360" s="65" t="str">
        <f t="shared" si="103"/>
        <v>DIWA3</v>
      </c>
      <c r="C360" s="117">
        <f t="shared" si="104"/>
        <v>41533</v>
      </c>
      <c r="D360" s="116" t="str">
        <f t="shared" si="105"/>
        <v>SIN</v>
      </c>
      <c r="E360" s="65" t="s">
        <v>26</v>
      </c>
      <c r="F360" s="124" t="s">
        <v>69</v>
      </c>
      <c r="G360" s="117">
        <v>41792</v>
      </c>
      <c r="H360" s="65">
        <v>724709</v>
      </c>
      <c r="I360" s="65">
        <v>30194</v>
      </c>
      <c r="J360" s="65">
        <v>0</v>
      </c>
      <c r="K360" s="65">
        <v>7</v>
      </c>
      <c r="L360" s="65"/>
      <c r="M360" s="65">
        <v>4</v>
      </c>
      <c r="N360" s="121">
        <v>6.1</v>
      </c>
      <c r="O360" s="65"/>
      <c r="P360" s="65"/>
      <c r="Q360" s="65">
        <v>0.78</v>
      </c>
      <c r="R360" s="65"/>
      <c r="S360" s="65">
        <v>176</v>
      </c>
      <c r="T360" s="65">
        <v>135</v>
      </c>
      <c r="U360" s="65">
        <v>13</v>
      </c>
      <c r="V360" s="65">
        <v>0</v>
      </c>
      <c r="W360" s="65">
        <v>12</v>
      </c>
      <c r="X360" s="65">
        <v>18</v>
      </c>
      <c r="Y360" s="65">
        <v>0</v>
      </c>
      <c r="Z360" s="65">
        <v>0</v>
      </c>
      <c r="AA360" s="65">
        <v>1</v>
      </c>
      <c r="AB360" s="65">
        <v>41</v>
      </c>
      <c r="AC360" s="65">
        <v>12</v>
      </c>
      <c r="AD360" s="65">
        <v>2</v>
      </c>
      <c r="AE360" s="118">
        <f t="shared" si="106"/>
        <v>176</v>
      </c>
      <c r="AF360" s="119">
        <f t="shared" si="121"/>
        <v>0.58666666666667089</v>
      </c>
      <c r="AG360" s="118">
        <f t="shared" si="107"/>
        <v>135</v>
      </c>
      <c r="AH360" s="119">
        <f t="shared" si="108"/>
        <v>0.89999999999999936</v>
      </c>
      <c r="AI360" s="118">
        <f t="shared" si="109"/>
        <v>12</v>
      </c>
      <c r="AJ360" s="119">
        <f t="shared" si="110"/>
        <v>0.26666666666666622</v>
      </c>
      <c r="AK360" s="118">
        <f t="shared" si="111"/>
        <v>18</v>
      </c>
      <c r="AL360" s="119">
        <f t="shared" si="112"/>
        <v>0.60000000000000009</v>
      </c>
      <c r="AM360" s="118">
        <f t="shared" si="113"/>
        <v>13</v>
      </c>
      <c r="AN360" s="119">
        <f t="shared" si="114"/>
        <v>0.8666666666666667</v>
      </c>
      <c r="AO360" s="118">
        <f t="shared" si="115"/>
        <v>0</v>
      </c>
      <c r="AP360" s="119">
        <f t="shared" si="116"/>
        <v>1.3877787807814457E-16</v>
      </c>
      <c r="AQ360" s="122">
        <f t="shared" si="117"/>
        <v>0</v>
      </c>
      <c r="AR360" s="131">
        <f t="shared" si="118"/>
        <v>4</v>
      </c>
      <c r="AS360" s="65"/>
      <c r="AT360" s="63"/>
      <c r="AU360" s="63"/>
    </row>
    <row r="361" spans="1:49" x14ac:dyDescent="0.25">
      <c r="A361" s="65" t="s">
        <v>272</v>
      </c>
      <c r="B361" s="65" t="str">
        <f t="shared" si="103"/>
        <v>DIWA3</v>
      </c>
      <c r="C361" s="117">
        <f t="shared" si="104"/>
        <v>41533</v>
      </c>
      <c r="D361" s="116" t="str">
        <f t="shared" si="105"/>
        <v>SIN</v>
      </c>
      <c r="E361" s="65" t="s">
        <v>26</v>
      </c>
      <c r="F361" s="124" t="s">
        <v>69</v>
      </c>
      <c r="G361" s="117">
        <v>41670</v>
      </c>
      <c r="H361" s="65">
        <v>755463</v>
      </c>
      <c r="I361" s="65">
        <v>118591</v>
      </c>
      <c r="J361" s="65">
        <v>0</v>
      </c>
      <c r="K361" s="65">
        <v>5</v>
      </c>
      <c r="L361" s="65"/>
      <c r="M361" s="65">
        <v>7</v>
      </c>
      <c r="N361" s="121">
        <v>7.2</v>
      </c>
      <c r="O361" s="65">
        <v>37.4</v>
      </c>
      <c r="P361" s="65">
        <v>1.1000000000000001</v>
      </c>
      <c r="Q361" s="65">
        <v>0.1</v>
      </c>
      <c r="R361" s="65" t="s">
        <v>244</v>
      </c>
      <c r="S361" s="65">
        <v>340</v>
      </c>
      <c r="T361" s="65">
        <v>300</v>
      </c>
      <c r="U361" s="65">
        <v>6</v>
      </c>
      <c r="V361" s="65">
        <v>2</v>
      </c>
      <c r="W361" s="65">
        <v>14</v>
      </c>
      <c r="X361" s="65">
        <v>20</v>
      </c>
      <c r="Y361" s="65">
        <v>0</v>
      </c>
      <c r="Z361" s="65">
        <v>2</v>
      </c>
      <c r="AA361" s="65">
        <v>0</v>
      </c>
      <c r="AB361" s="65">
        <v>36</v>
      </c>
      <c r="AC361" s="65">
        <v>9</v>
      </c>
      <c r="AD361" s="65">
        <v>1</v>
      </c>
      <c r="AE361" s="118">
        <f t="shared" si="106"/>
        <v>340</v>
      </c>
      <c r="AF361" s="119">
        <f t="shared" si="121"/>
        <v>1.3</v>
      </c>
      <c r="AG361" s="118">
        <f t="shared" si="107"/>
        <v>300</v>
      </c>
      <c r="AH361" s="119">
        <f t="shared" si="108"/>
        <v>1</v>
      </c>
      <c r="AI361" s="118">
        <f t="shared" si="109"/>
        <v>14</v>
      </c>
      <c r="AJ361" s="119">
        <f t="shared" si="110"/>
        <v>0.31111111111111062</v>
      </c>
      <c r="AK361" s="118">
        <f t="shared" si="111"/>
        <v>20</v>
      </c>
      <c r="AL361" s="119">
        <f t="shared" si="112"/>
        <v>0.66666666666666674</v>
      </c>
      <c r="AM361" s="118">
        <f t="shared" si="113"/>
        <v>6</v>
      </c>
      <c r="AN361" s="119">
        <f t="shared" si="114"/>
        <v>0.40000000000000013</v>
      </c>
      <c r="AO361" s="118">
        <f t="shared" si="115"/>
        <v>2</v>
      </c>
      <c r="AP361" s="119">
        <f t="shared" si="116"/>
        <v>0.20000000000000015</v>
      </c>
      <c r="AQ361" s="122">
        <f t="shared" si="117"/>
        <v>0</v>
      </c>
      <c r="AR361" s="131">
        <f t="shared" si="118"/>
        <v>5</v>
      </c>
      <c r="AS361" s="65"/>
      <c r="AT361" s="63"/>
      <c r="AU361" s="63"/>
    </row>
    <row r="362" spans="1:49" x14ac:dyDescent="0.25">
      <c r="A362" s="65" t="s">
        <v>273</v>
      </c>
      <c r="B362" s="65" t="str">
        <f t="shared" si="103"/>
        <v>DIWA3</v>
      </c>
      <c r="C362" s="117">
        <f t="shared" si="104"/>
        <v>41533</v>
      </c>
      <c r="D362" s="116" t="str">
        <f t="shared" si="105"/>
        <v>SIN</v>
      </c>
      <c r="E362" s="65" t="s">
        <v>26</v>
      </c>
      <c r="F362" s="124" t="s">
        <v>69</v>
      </c>
      <c r="G362" s="117">
        <v>41555</v>
      </c>
      <c r="H362" s="65">
        <v>730603</v>
      </c>
      <c r="I362" s="65">
        <v>93731</v>
      </c>
      <c r="J362" s="120">
        <v>0</v>
      </c>
      <c r="K362" s="120">
        <v>4</v>
      </c>
      <c r="L362" s="120">
        <v>0</v>
      </c>
      <c r="M362" s="120">
        <v>7</v>
      </c>
      <c r="N362" s="121">
        <v>7.1</v>
      </c>
      <c r="O362" s="120">
        <v>37.5</v>
      </c>
      <c r="P362" s="120">
        <v>1</v>
      </c>
      <c r="Q362" s="120">
        <v>0.1</v>
      </c>
      <c r="R362" s="65" t="s">
        <v>244</v>
      </c>
      <c r="S362" s="120">
        <v>200</v>
      </c>
      <c r="T362" s="120">
        <v>158</v>
      </c>
      <c r="U362" s="120">
        <v>7</v>
      </c>
      <c r="V362" s="120">
        <v>1</v>
      </c>
      <c r="W362" s="120">
        <v>10</v>
      </c>
      <c r="X362" s="120">
        <v>15</v>
      </c>
      <c r="Y362" s="120">
        <v>0</v>
      </c>
      <c r="Z362" s="120">
        <v>1</v>
      </c>
      <c r="AA362" s="120">
        <v>0</v>
      </c>
      <c r="AB362" s="120">
        <v>33</v>
      </c>
      <c r="AC362" s="120">
        <v>6</v>
      </c>
      <c r="AD362" s="120">
        <v>1</v>
      </c>
      <c r="AE362" s="118">
        <f t="shared" si="106"/>
        <v>200</v>
      </c>
      <c r="AF362" s="119">
        <f>IF(AE362&gt;=300,1,VLOOKUP(AE362,$AT$3:$AU$304,2,0))</f>
        <v>0.66666666666667007</v>
      </c>
      <c r="AG362" s="118">
        <f t="shared" si="107"/>
        <v>158</v>
      </c>
      <c r="AH362" s="119">
        <f t="shared" si="108"/>
        <v>1</v>
      </c>
      <c r="AI362" s="118">
        <f t="shared" si="109"/>
        <v>10</v>
      </c>
      <c r="AJ362" s="119">
        <f t="shared" si="110"/>
        <v>0.22222222222222177</v>
      </c>
      <c r="AK362" s="118">
        <f t="shared" si="111"/>
        <v>15</v>
      </c>
      <c r="AL362" s="119">
        <f t="shared" si="112"/>
        <v>0.50000000000000011</v>
      </c>
      <c r="AM362" s="118">
        <f t="shared" si="113"/>
        <v>7</v>
      </c>
      <c r="AN362" s="119">
        <f t="shared" si="114"/>
        <v>0.46666666666666679</v>
      </c>
      <c r="AO362" s="118">
        <f t="shared" si="115"/>
        <v>1</v>
      </c>
      <c r="AP362" s="119">
        <f t="shared" si="116"/>
        <v>0.10000000000000014</v>
      </c>
      <c r="AQ362" s="122">
        <f t="shared" si="117"/>
        <v>0</v>
      </c>
      <c r="AR362" s="131">
        <f t="shared" si="118"/>
        <v>6</v>
      </c>
      <c r="AS362" s="65"/>
      <c r="AT362" s="63"/>
      <c r="AU362" s="63"/>
    </row>
    <row r="363" spans="1:49" x14ac:dyDescent="0.25">
      <c r="A363" s="65" t="s">
        <v>273</v>
      </c>
      <c r="B363" s="65" t="str">
        <f t="shared" si="103"/>
        <v>DIWA3</v>
      </c>
      <c r="C363" s="117">
        <f t="shared" si="104"/>
        <v>41533</v>
      </c>
      <c r="D363" s="116" t="str">
        <f t="shared" si="105"/>
        <v>CON</v>
      </c>
      <c r="E363" s="65" t="s">
        <v>26</v>
      </c>
      <c r="F363" s="124" t="s">
        <v>69</v>
      </c>
      <c r="G363" s="117">
        <v>41425</v>
      </c>
      <c r="H363" s="65">
        <v>700147</v>
      </c>
      <c r="I363" s="65">
        <v>63275</v>
      </c>
      <c r="J363" s="120">
        <v>0</v>
      </c>
      <c r="K363" s="120">
        <v>62</v>
      </c>
      <c r="L363" s="120">
        <v>0</v>
      </c>
      <c r="M363" s="120">
        <v>15.7</v>
      </c>
      <c r="N363" s="121">
        <v>6.8</v>
      </c>
      <c r="O363" s="120">
        <v>37.6</v>
      </c>
      <c r="P363" s="120"/>
      <c r="Q363" s="120">
        <v>-1</v>
      </c>
      <c r="R363" s="65" t="s">
        <v>29</v>
      </c>
      <c r="S363" s="120">
        <v>233</v>
      </c>
      <c r="T363" s="120">
        <v>96.5</v>
      </c>
      <c r="U363" s="120">
        <v>5.8</v>
      </c>
      <c r="V363" s="120">
        <v>2.6</v>
      </c>
      <c r="W363" s="120">
        <v>7.8</v>
      </c>
      <c r="X363" s="120">
        <v>21.8</v>
      </c>
      <c r="Y363" s="120">
        <v>1.1000000000000001</v>
      </c>
      <c r="Z363" s="120">
        <v>0</v>
      </c>
      <c r="AA363" s="120">
        <v>0</v>
      </c>
      <c r="AB363" s="120">
        <v>68.7</v>
      </c>
      <c r="AC363" s="120">
        <v>20.6</v>
      </c>
      <c r="AD363" s="120">
        <v>12.2</v>
      </c>
      <c r="AE363" s="118">
        <f t="shared" si="106"/>
        <v>233</v>
      </c>
      <c r="AF363" s="119">
        <f>IF(AE363&gt;=300,1,VLOOKUP(AE363,$AT$3:$AU$304,2,0))</f>
        <v>0.77666666666666895</v>
      </c>
      <c r="AG363" s="118">
        <f t="shared" si="107"/>
        <v>97</v>
      </c>
      <c r="AH363" s="119">
        <f t="shared" si="108"/>
        <v>0.64666666666666439</v>
      </c>
      <c r="AI363" s="118">
        <f t="shared" si="109"/>
        <v>8</v>
      </c>
      <c r="AJ363" s="119">
        <f t="shared" si="110"/>
        <v>0.17777777777777731</v>
      </c>
      <c r="AK363" s="118">
        <f t="shared" si="111"/>
        <v>22</v>
      </c>
      <c r="AL363" s="119">
        <f t="shared" si="112"/>
        <v>0.73333333333333339</v>
      </c>
      <c r="AM363" s="118">
        <f t="shared" si="113"/>
        <v>6</v>
      </c>
      <c r="AN363" s="119">
        <f t="shared" si="114"/>
        <v>0.40000000000000013</v>
      </c>
      <c r="AO363" s="118">
        <f t="shared" si="115"/>
        <v>3</v>
      </c>
      <c r="AP363" s="119">
        <f t="shared" si="116"/>
        <v>0.30000000000000016</v>
      </c>
      <c r="AQ363" s="122">
        <f t="shared" si="117"/>
        <v>0</v>
      </c>
      <c r="AR363" s="131">
        <f t="shared" si="118"/>
        <v>7</v>
      </c>
      <c r="AS363" s="65"/>
      <c r="AT363" s="63"/>
      <c r="AU363" s="63"/>
    </row>
    <row r="364" spans="1:49" x14ac:dyDescent="0.25">
      <c r="A364" s="65" t="s">
        <v>273</v>
      </c>
      <c r="B364" s="65" t="str">
        <f t="shared" si="103"/>
        <v>DIWA3</v>
      </c>
      <c r="C364" s="117">
        <f t="shared" si="104"/>
        <v>41533</v>
      </c>
      <c r="D364" s="116" t="str">
        <f t="shared" si="105"/>
        <v>CON</v>
      </c>
      <c r="E364" s="65" t="s">
        <v>26</v>
      </c>
      <c r="F364" s="124" t="s">
        <v>69</v>
      </c>
      <c r="G364" s="117">
        <v>41295</v>
      </c>
      <c r="H364" s="65">
        <v>666944</v>
      </c>
      <c r="I364" s="65">
        <v>30072</v>
      </c>
      <c r="J364" s="120">
        <v>0</v>
      </c>
      <c r="K364" s="120">
        <v>0.4</v>
      </c>
      <c r="L364" s="120">
        <v>0</v>
      </c>
      <c r="M364" s="120">
        <v>19.8</v>
      </c>
      <c r="N364" s="121">
        <v>8</v>
      </c>
      <c r="O364" s="120">
        <v>38.799999999999997</v>
      </c>
      <c r="P364" s="120"/>
      <c r="Q364" s="120">
        <v>-1</v>
      </c>
      <c r="R364" s="65" t="s">
        <v>29</v>
      </c>
      <c r="S364" s="120">
        <v>106.5</v>
      </c>
      <c r="T364" s="120">
        <v>51.1</v>
      </c>
      <c r="U364" s="120">
        <v>3.3</v>
      </c>
      <c r="V364" s="120">
        <v>7.3</v>
      </c>
      <c r="W364" s="120">
        <v>9.9</v>
      </c>
      <c r="X364" s="120">
        <v>16.3</v>
      </c>
      <c r="Y364" s="120">
        <v>0.8</v>
      </c>
      <c r="Z364" s="120">
        <v>0</v>
      </c>
      <c r="AA364" s="120">
        <v>0</v>
      </c>
      <c r="AB364" s="120">
        <v>378</v>
      </c>
      <c r="AC364" s="120">
        <v>43.8</v>
      </c>
      <c r="AD364" s="120">
        <v>12.8</v>
      </c>
      <c r="AE364" s="118">
        <f t="shared" si="106"/>
        <v>107</v>
      </c>
      <c r="AF364" s="119">
        <f>IF(AE364&gt;500,1.5,IF(AE364&gt;300,1.3,VLOOKUP(AE364,$AT$3:$AU$304,2,0)))</f>
        <v>0.35666666666667085</v>
      </c>
      <c r="AG364" s="118">
        <f t="shared" si="107"/>
        <v>51</v>
      </c>
      <c r="AH364" s="119">
        <f t="shared" si="108"/>
        <v>0.33999999999999714</v>
      </c>
      <c r="AI364" s="118">
        <f t="shared" si="109"/>
        <v>10</v>
      </c>
      <c r="AJ364" s="119">
        <f t="shared" si="110"/>
        <v>0.22222222222222177</v>
      </c>
      <c r="AK364" s="118">
        <f t="shared" si="111"/>
        <v>16</v>
      </c>
      <c r="AL364" s="119">
        <f t="shared" si="112"/>
        <v>0.53333333333333344</v>
      </c>
      <c r="AM364" s="118">
        <f t="shared" si="113"/>
        <v>3</v>
      </c>
      <c r="AN364" s="119">
        <f t="shared" si="114"/>
        <v>0.20000000000000018</v>
      </c>
      <c r="AO364" s="118">
        <f t="shared" si="115"/>
        <v>7</v>
      </c>
      <c r="AP364" s="119">
        <f t="shared" si="116"/>
        <v>0.70000000000000007</v>
      </c>
      <c r="AQ364" s="122">
        <f t="shared" si="117"/>
        <v>0</v>
      </c>
      <c r="AR364" s="131">
        <f t="shared" si="118"/>
        <v>8</v>
      </c>
      <c r="AS364" s="65"/>
      <c r="AT364" s="63"/>
      <c r="AU364" s="63"/>
      <c r="AV364" s="63"/>
      <c r="AW364" s="63"/>
    </row>
    <row r="365" spans="1:49" x14ac:dyDescent="0.25">
      <c r="A365" s="65" t="s">
        <v>273</v>
      </c>
      <c r="B365" s="65" t="str">
        <f t="shared" si="103"/>
        <v>DIWA3</v>
      </c>
      <c r="C365" s="117">
        <f t="shared" si="104"/>
        <v>41533</v>
      </c>
      <c r="D365" s="116" t="str">
        <f t="shared" si="105"/>
        <v>CON</v>
      </c>
      <c r="E365" s="65" t="s">
        <v>26</v>
      </c>
      <c r="F365" s="124" t="s">
        <v>69</v>
      </c>
      <c r="G365" s="117">
        <v>41130</v>
      </c>
      <c r="H365" s="65">
        <v>636872</v>
      </c>
      <c r="I365" s="65">
        <v>182528</v>
      </c>
      <c r="J365" s="65">
        <v>0</v>
      </c>
      <c r="K365" s="65">
        <v>0</v>
      </c>
      <c r="L365" s="65">
        <v>0</v>
      </c>
      <c r="M365" s="65">
        <v>35.299999999999997</v>
      </c>
      <c r="N365" s="121">
        <v>6.8</v>
      </c>
      <c r="O365" s="65">
        <v>37.9</v>
      </c>
      <c r="P365" s="65"/>
      <c r="Q365" s="65">
        <v>-1</v>
      </c>
      <c r="R365" s="65" t="s">
        <v>29</v>
      </c>
      <c r="S365" s="65">
        <v>0</v>
      </c>
      <c r="T365" s="65">
        <v>81.8</v>
      </c>
      <c r="U365" s="65">
        <v>17.100000000000001</v>
      </c>
      <c r="V365" s="65">
        <v>5.3</v>
      </c>
      <c r="W365" s="65">
        <v>12.6</v>
      </c>
      <c r="X365" s="65">
        <v>29.6</v>
      </c>
      <c r="Y365" s="65">
        <v>0.9</v>
      </c>
      <c r="Z365" s="65">
        <v>1.4</v>
      </c>
      <c r="AA365" s="65">
        <v>0</v>
      </c>
      <c r="AB365" s="65">
        <v>96.8</v>
      </c>
      <c r="AC365" s="65">
        <v>32</v>
      </c>
      <c r="AD365" s="65">
        <v>3.1</v>
      </c>
      <c r="AE365" s="118">
        <f t="shared" si="106"/>
        <v>0</v>
      </c>
      <c r="AF365" s="119">
        <f>IF(AE365&gt;=300,1,VLOOKUP(AE365,$AT$3:$AU$304,2,0))</f>
        <v>3.8380756905986857E-15</v>
      </c>
      <c r="AG365" s="118">
        <f t="shared" si="107"/>
        <v>82</v>
      </c>
      <c r="AH365" s="119">
        <f t="shared" si="108"/>
        <v>0.54666666666666375</v>
      </c>
      <c r="AI365" s="118">
        <f t="shared" si="109"/>
        <v>13</v>
      </c>
      <c r="AJ365" s="119">
        <f t="shared" si="110"/>
        <v>0.28888888888888842</v>
      </c>
      <c r="AK365" s="118">
        <f t="shared" si="111"/>
        <v>30</v>
      </c>
      <c r="AL365" s="119">
        <f t="shared" si="112"/>
        <v>1</v>
      </c>
      <c r="AM365" s="118">
        <f t="shared" si="113"/>
        <v>17</v>
      </c>
      <c r="AN365" s="119">
        <f t="shared" si="114"/>
        <v>1</v>
      </c>
      <c r="AO365" s="118">
        <f t="shared" si="115"/>
        <v>5</v>
      </c>
      <c r="AP365" s="119">
        <f t="shared" si="116"/>
        <v>0.50000000000000011</v>
      </c>
      <c r="AQ365" s="122">
        <f t="shared" si="117"/>
        <v>0</v>
      </c>
      <c r="AR365" s="131">
        <f t="shared" si="118"/>
        <v>9</v>
      </c>
      <c r="AS365" s="65"/>
      <c r="AT365" s="63"/>
      <c r="AU365" s="63"/>
    </row>
    <row r="366" spans="1:49" x14ac:dyDescent="0.25">
      <c r="A366" s="65"/>
      <c r="B366" s="65" t="str">
        <f t="shared" si="103"/>
        <v>DIWA3</v>
      </c>
      <c r="C366" s="117">
        <f t="shared" si="104"/>
        <v>41886</v>
      </c>
      <c r="D366" s="65" t="str">
        <f t="shared" si="105"/>
        <v>SIN</v>
      </c>
      <c r="E366" s="65" t="s">
        <v>26</v>
      </c>
      <c r="F366" s="124" t="s">
        <v>70</v>
      </c>
      <c r="G366" s="117">
        <v>42297</v>
      </c>
      <c r="H366" s="65">
        <v>903221</v>
      </c>
      <c r="I366" s="65">
        <v>90959</v>
      </c>
      <c r="J366" s="65">
        <v>0</v>
      </c>
      <c r="K366" s="65">
        <v>8</v>
      </c>
      <c r="L366" s="65"/>
      <c r="M366" s="65">
        <v>12</v>
      </c>
      <c r="N366" s="65">
        <v>5.7</v>
      </c>
      <c r="O366" s="65"/>
      <c r="P366" s="65"/>
      <c r="Q366" s="65">
        <v>0.24</v>
      </c>
      <c r="R366" s="65"/>
      <c r="S366" s="65">
        <v>258</v>
      </c>
      <c r="T366" s="65">
        <v>182</v>
      </c>
      <c r="U366" s="65">
        <v>4</v>
      </c>
      <c r="V366" s="65">
        <v>1</v>
      </c>
      <c r="W366" s="65">
        <v>28</v>
      </c>
      <c r="X366" s="65">
        <v>23</v>
      </c>
      <c r="Y366" s="65">
        <v>1</v>
      </c>
      <c r="Z366" s="65">
        <v>1</v>
      </c>
      <c r="AA366" s="65">
        <v>1</v>
      </c>
      <c r="AB366" s="65">
        <v>68</v>
      </c>
      <c r="AC366" s="65">
        <v>22</v>
      </c>
      <c r="AD366" s="65">
        <v>1</v>
      </c>
      <c r="AE366" s="118">
        <f t="shared" si="106"/>
        <v>258</v>
      </c>
      <c r="AF366" s="119">
        <f>IF(AE366&gt;500,1.5,IF(AE366&gt;300,1.3,VLOOKUP(AE366,$AT$3:$AU$304,2,0)))</f>
        <v>0.86000000000000143</v>
      </c>
      <c r="AG366" s="118">
        <f t="shared" si="107"/>
        <v>182</v>
      </c>
      <c r="AH366" s="119">
        <f t="shared" si="108"/>
        <v>1</v>
      </c>
      <c r="AI366" s="118">
        <f t="shared" si="109"/>
        <v>28</v>
      </c>
      <c r="AJ366" s="119">
        <f t="shared" si="110"/>
        <v>0.62222222222222168</v>
      </c>
      <c r="AK366" s="118">
        <f t="shared" si="111"/>
        <v>23</v>
      </c>
      <c r="AL366" s="119">
        <f t="shared" si="112"/>
        <v>0.76666666666666672</v>
      </c>
      <c r="AM366" s="118">
        <f t="shared" si="113"/>
        <v>4</v>
      </c>
      <c r="AN366" s="119">
        <f t="shared" si="114"/>
        <v>0.26666666666666683</v>
      </c>
      <c r="AO366" s="118">
        <f t="shared" si="115"/>
        <v>1</v>
      </c>
      <c r="AP366" s="119">
        <f t="shared" si="116"/>
        <v>0.10000000000000014</v>
      </c>
      <c r="AQ366" s="122">
        <f t="shared" si="117"/>
        <v>1</v>
      </c>
      <c r="AR366" s="131">
        <f t="shared" si="118"/>
        <v>1</v>
      </c>
      <c r="AS366" s="65"/>
      <c r="AT366" s="63"/>
      <c r="AU366" s="63"/>
      <c r="AV366" s="63"/>
      <c r="AW366" s="63"/>
    </row>
    <row r="367" spans="1:49" x14ac:dyDescent="0.25">
      <c r="A367" s="65" t="s">
        <v>272</v>
      </c>
      <c r="B367" s="65" t="str">
        <f t="shared" si="103"/>
        <v>DIWA3</v>
      </c>
      <c r="C367" s="117">
        <f t="shared" si="104"/>
        <v>41886</v>
      </c>
      <c r="D367" s="116" t="str">
        <f t="shared" si="105"/>
        <v>SIN</v>
      </c>
      <c r="E367" s="65" t="s">
        <v>26</v>
      </c>
      <c r="F367" s="124" t="s">
        <v>70</v>
      </c>
      <c r="G367" s="117">
        <v>42052</v>
      </c>
      <c r="H367" s="65">
        <v>762543</v>
      </c>
      <c r="I367" s="65">
        <v>8883</v>
      </c>
      <c r="J367" s="65">
        <v>0</v>
      </c>
      <c r="K367" s="65">
        <v>2</v>
      </c>
      <c r="L367" s="65"/>
      <c r="M367" s="65">
        <v>2</v>
      </c>
      <c r="N367" s="65">
        <v>6.5049999999999999</v>
      </c>
      <c r="O367" s="65">
        <v>30.13</v>
      </c>
      <c r="P367" s="65">
        <v>1.38</v>
      </c>
      <c r="Q367" s="65">
        <v>0.32</v>
      </c>
      <c r="R367" s="65"/>
      <c r="S367" s="65">
        <v>51</v>
      </c>
      <c r="T367" s="65">
        <v>34</v>
      </c>
      <c r="U367" s="65">
        <v>14</v>
      </c>
      <c r="V367" s="65">
        <v>0</v>
      </c>
      <c r="W367" s="65">
        <v>6</v>
      </c>
      <c r="X367" s="65">
        <v>7</v>
      </c>
      <c r="Y367" s="65">
        <v>0</v>
      </c>
      <c r="Z367" s="65"/>
      <c r="AA367" s="65">
        <v>0</v>
      </c>
      <c r="AB367" s="65">
        <v>36</v>
      </c>
      <c r="AC367" s="65">
        <v>2</v>
      </c>
      <c r="AD367" s="65">
        <v>0</v>
      </c>
      <c r="AE367" s="118">
        <f t="shared" si="106"/>
        <v>51</v>
      </c>
      <c r="AF367" s="119">
        <f>IF(AE367&gt;500,1.5,IF(AE367&gt;300,1.3,VLOOKUP(AE367,$AT$3:$AU$304,2,0)))</f>
        <v>0.17000000000000365</v>
      </c>
      <c r="AG367" s="118">
        <f t="shared" si="107"/>
        <v>34</v>
      </c>
      <c r="AH367" s="119">
        <f t="shared" si="108"/>
        <v>0.22666666666666402</v>
      </c>
      <c r="AI367" s="118">
        <f t="shared" si="109"/>
        <v>6</v>
      </c>
      <c r="AJ367" s="119">
        <f t="shared" si="110"/>
        <v>0.13333333333333286</v>
      </c>
      <c r="AK367" s="118">
        <f t="shared" si="111"/>
        <v>7</v>
      </c>
      <c r="AL367" s="119">
        <f t="shared" si="112"/>
        <v>0.2333333333333335</v>
      </c>
      <c r="AM367" s="118">
        <f t="shared" si="113"/>
        <v>14</v>
      </c>
      <c r="AN367" s="119">
        <f t="shared" si="114"/>
        <v>0.93333333333333335</v>
      </c>
      <c r="AO367" s="118">
        <f t="shared" si="115"/>
        <v>0</v>
      </c>
      <c r="AP367" s="119">
        <f t="shared" si="116"/>
        <v>1.3877787807814457E-16</v>
      </c>
      <c r="AQ367" s="122">
        <f t="shared" si="117"/>
        <v>0</v>
      </c>
      <c r="AR367" s="131">
        <f t="shared" si="118"/>
        <v>2</v>
      </c>
      <c r="AS367" s="65"/>
      <c r="AT367" s="63"/>
      <c r="AU367" s="63"/>
      <c r="AV367" s="63"/>
      <c r="AW367" s="63"/>
    </row>
    <row r="368" spans="1:49" x14ac:dyDescent="0.25">
      <c r="A368" s="65" t="s">
        <v>273</v>
      </c>
      <c r="B368" s="65" t="str">
        <f t="shared" si="103"/>
        <v>DIWA3</v>
      </c>
      <c r="C368" s="117">
        <f t="shared" si="104"/>
        <v>41886</v>
      </c>
      <c r="D368" s="116" t="str">
        <f t="shared" si="105"/>
        <v>SIN</v>
      </c>
      <c r="E368" s="65" t="s">
        <v>26</v>
      </c>
      <c r="F368" s="124" t="s">
        <v>70</v>
      </c>
      <c r="G368" s="117">
        <v>41954</v>
      </c>
      <c r="H368" s="65">
        <v>749654</v>
      </c>
      <c r="I368" s="65">
        <v>102740</v>
      </c>
      <c r="J368" s="65">
        <v>0</v>
      </c>
      <c r="K368" s="120">
        <v>5</v>
      </c>
      <c r="L368" s="65"/>
      <c r="M368" s="120">
        <v>4</v>
      </c>
      <c r="N368" s="121">
        <v>6.9</v>
      </c>
      <c r="O368" s="65">
        <v>34.9</v>
      </c>
      <c r="P368" s="65">
        <v>1.0900000000000001</v>
      </c>
      <c r="Q368" s="65">
        <v>0.03</v>
      </c>
      <c r="R368" s="65"/>
      <c r="S368" s="120">
        <v>96</v>
      </c>
      <c r="T368" s="120">
        <v>98</v>
      </c>
      <c r="U368" s="120">
        <v>12</v>
      </c>
      <c r="V368" s="120">
        <v>0</v>
      </c>
      <c r="W368" s="120">
        <v>12</v>
      </c>
      <c r="X368" s="120">
        <v>13</v>
      </c>
      <c r="Y368" s="120">
        <v>0</v>
      </c>
      <c r="Z368" s="120">
        <v>1</v>
      </c>
      <c r="AA368" s="120">
        <v>1</v>
      </c>
      <c r="AB368" s="120">
        <v>36</v>
      </c>
      <c r="AC368" s="120">
        <v>8</v>
      </c>
      <c r="AD368" s="120">
        <v>1</v>
      </c>
      <c r="AE368" s="118">
        <f t="shared" si="106"/>
        <v>96</v>
      </c>
      <c r="AF368" s="119">
        <f>IF(AE368&gt;500,1.5,IF(AE368&gt;300,1.3,VLOOKUP(AE368,$AT$3:$AU$304,2,0)))</f>
        <v>0.32000000000000395</v>
      </c>
      <c r="AG368" s="118">
        <f t="shared" si="107"/>
        <v>98</v>
      </c>
      <c r="AH368" s="119">
        <f t="shared" si="108"/>
        <v>0.6533333333333311</v>
      </c>
      <c r="AI368" s="118">
        <f t="shared" si="109"/>
        <v>12</v>
      </c>
      <c r="AJ368" s="119">
        <f t="shared" si="110"/>
        <v>0.26666666666666622</v>
      </c>
      <c r="AK368" s="118">
        <f t="shared" si="111"/>
        <v>13</v>
      </c>
      <c r="AL368" s="119">
        <f t="shared" si="112"/>
        <v>0.43333333333333346</v>
      </c>
      <c r="AM368" s="118">
        <f t="shared" si="113"/>
        <v>12</v>
      </c>
      <c r="AN368" s="119">
        <f t="shared" si="114"/>
        <v>0.8</v>
      </c>
      <c r="AO368" s="118">
        <f t="shared" si="115"/>
        <v>0</v>
      </c>
      <c r="AP368" s="119">
        <f t="shared" si="116"/>
        <v>1.3877787807814457E-16</v>
      </c>
      <c r="AQ368" s="122">
        <f t="shared" si="117"/>
        <v>0</v>
      </c>
      <c r="AR368" s="131">
        <f t="shared" si="118"/>
        <v>3</v>
      </c>
      <c r="AS368" s="65"/>
      <c r="AT368" s="63"/>
      <c r="AU368" s="63"/>
      <c r="AV368" s="63"/>
      <c r="AW368" s="63"/>
    </row>
    <row r="369" spans="1:49" x14ac:dyDescent="0.25">
      <c r="A369" s="65" t="s">
        <v>273</v>
      </c>
      <c r="B369" s="65" t="str">
        <f t="shared" si="103"/>
        <v>DIWA3</v>
      </c>
      <c r="C369" s="117">
        <f t="shared" si="104"/>
        <v>41886</v>
      </c>
      <c r="D369" s="116" t="str">
        <f t="shared" si="105"/>
        <v>CON</v>
      </c>
      <c r="E369" s="65" t="s">
        <v>26</v>
      </c>
      <c r="F369" s="124" t="s">
        <v>70</v>
      </c>
      <c r="G369" s="117">
        <v>41722</v>
      </c>
      <c r="H369" s="65">
        <v>709236</v>
      </c>
      <c r="I369" s="65">
        <v>62322</v>
      </c>
      <c r="J369" s="65">
        <v>0</v>
      </c>
      <c r="K369" s="65">
        <v>4</v>
      </c>
      <c r="L369" s="65"/>
      <c r="M369" s="65">
        <v>4</v>
      </c>
      <c r="N369" s="121">
        <v>7.1</v>
      </c>
      <c r="O369" s="65">
        <v>36.200000000000003</v>
      </c>
      <c r="P369" s="65">
        <v>1.1299999999999999</v>
      </c>
      <c r="Q369" s="65">
        <v>0.06</v>
      </c>
      <c r="R369" s="65" t="s">
        <v>28</v>
      </c>
      <c r="S369" s="65">
        <v>103</v>
      </c>
      <c r="T369" s="65">
        <v>101</v>
      </c>
      <c r="U369" s="65">
        <v>3</v>
      </c>
      <c r="V369" s="65">
        <v>0</v>
      </c>
      <c r="W369" s="65">
        <v>10</v>
      </c>
      <c r="X369" s="65">
        <v>13</v>
      </c>
      <c r="Y369" s="65">
        <v>0</v>
      </c>
      <c r="Z369" s="65">
        <v>0</v>
      </c>
      <c r="AA369" s="65">
        <v>0</v>
      </c>
      <c r="AB369" s="65">
        <v>30</v>
      </c>
      <c r="AC369" s="65">
        <v>4</v>
      </c>
      <c r="AD369" s="65">
        <v>1</v>
      </c>
      <c r="AE369" s="118">
        <f t="shared" si="106"/>
        <v>103</v>
      </c>
      <c r="AF369" s="119">
        <f>IF(AE369&gt;500,1.5,IF(AE369&gt;300,1.3,VLOOKUP(AE369,$AT$3:$AU$304,2,0)))</f>
        <v>0.34333333333333743</v>
      </c>
      <c r="AG369" s="118">
        <f t="shared" si="107"/>
        <v>101</v>
      </c>
      <c r="AH369" s="119">
        <f t="shared" si="108"/>
        <v>0.67333333333333123</v>
      </c>
      <c r="AI369" s="118">
        <f t="shared" si="109"/>
        <v>10</v>
      </c>
      <c r="AJ369" s="119">
        <f t="shared" si="110"/>
        <v>0.22222222222222177</v>
      </c>
      <c r="AK369" s="118">
        <f t="shared" si="111"/>
        <v>13</v>
      </c>
      <c r="AL369" s="119">
        <f t="shared" si="112"/>
        <v>0.43333333333333346</v>
      </c>
      <c r="AM369" s="118">
        <f t="shared" si="113"/>
        <v>3</v>
      </c>
      <c r="AN369" s="119">
        <f t="shared" si="114"/>
        <v>0.20000000000000018</v>
      </c>
      <c r="AO369" s="118">
        <f t="shared" si="115"/>
        <v>0</v>
      </c>
      <c r="AP369" s="119">
        <f t="shared" si="116"/>
        <v>1.3877787807814457E-16</v>
      </c>
      <c r="AQ369" s="122">
        <f t="shared" si="117"/>
        <v>0</v>
      </c>
      <c r="AR369" s="131">
        <f t="shared" si="118"/>
        <v>4</v>
      </c>
      <c r="AS369" s="65"/>
      <c r="AT369" s="63"/>
      <c r="AU369" s="63"/>
      <c r="AV369" s="63"/>
      <c r="AW369" s="63"/>
    </row>
    <row r="370" spans="1:49" x14ac:dyDescent="0.25">
      <c r="A370" s="65" t="s">
        <v>272</v>
      </c>
      <c r="B370" s="65" t="str">
        <f t="shared" si="103"/>
        <v>DIWA3</v>
      </c>
      <c r="C370" s="117">
        <f t="shared" si="104"/>
        <v>41886</v>
      </c>
      <c r="D370" s="116" t="str">
        <f t="shared" si="105"/>
        <v>CON</v>
      </c>
      <c r="E370" s="65" t="s">
        <v>26</v>
      </c>
      <c r="F370" s="124" t="s">
        <v>70</v>
      </c>
      <c r="G370" s="117">
        <v>41601</v>
      </c>
      <c r="H370" s="65">
        <v>694515</v>
      </c>
      <c r="I370" s="65">
        <v>183091</v>
      </c>
      <c r="J370" s="120">
        <v>0</v>
      </c>
      <c r="K370" s="120">
        <v>8</v>
      </c>
      <c r="L370" s="120">
        <v>0</v>
      </c>
      <c r="M370" s="120">
        <v>11</v>
      </c>
      <c r="N370" s="121">
        <v>7.1</v>
      </c>
      <c r="O370" s="120">
        <v>37.299999999999997</v>
      </c>
      <c r="P370" s="120">
        <v>0.1</v>
      </c>
      <c r="Q370" s="120">
        <v>0</v>
      </c>
      <c r="R370" s="65" t="s">
        <v>244</v>
      </c>
      <c r="S370" s="120">
        <v>580</v>
      </c>
      <c r="T370" s="120">
        <v>262</v>
      </c>
      <c r="U370" s="120">
        <v>40</v>
      </c>
      <c r="V370" s="120">
        <v>1</v>
      </c>
      <c r="W370" s="120">
        <v>19</v>
      </c>
      <c r="X370" s="120">
        <v>33</v>
      </c>
      <c r="Y370" s="120">
        <v>0</v>
      </c>
      <c r="Z370" s="120">
        <v>2</v>
      </c>
      <c r="AA370" s="120">
        <v>0</v>
      </c>
      <c r="AB370" s="120">
        <v>56</v>
      </c>
      <c r="AC370" s="120">
        <v>51</v>
      </c>
      <c r="AD370" s="120">
        <v>5</v>
      </c>
      <c r="AE370" s="118">
        <f t="shared" si="106"/>
        <v>580</v>
      </c>
      <c r="AF370" s="119">
        <f>IF(AE370&gt;=300,1,VLOOKUP(AE370,$AT$3:$AU$304,2,0))</f>
        <v>1</v>
      </c>
      <c r="AG370" s="118">
        <f t="shared" si="107"/>
        <v>262</v>
      </c>
      <c r="AH370" s="119">
        <f t="shared" si="108"/>
        <v>1</v>
      </c>
      <c r="AI370" s="118">
        <f t="shared" si="109"/>
        <v>19</v>
      </c>
      <c r="AJ370" s="119">
        <f t="shared" si="110"/>
        <v>0.42222222222222161</v>
      </c>
      <c r="AK370" s="118">
        <f t="shared" si="111"/>
        <v>33</v>
      </c>
      <c r="AL370" s="119">
        <f t="shared" si="112"/>
        <v>1</v>
      </c>
      <c r="AM370" s="118">
        <f t="shared" si="113"/>
        <v>40</v>
      </c>
      <c r="AN370" s="119">
        <f t="shared" si="114"/>
        <v>1</v>
      </c>
      <c r="AO370" s="118">
        <f t="shared" si="115"/>
        <v>1</v>
      </c>
      <c r="AP370" s="119">
        <f t="shared" si="116"/>
        <v>0.10000000000000014</v>
      </c>
      <c r="AQ370" s="122">
        <f t="shared" si="117"/>
        <v>0</v>
      </c>
      <c r="AR370" s="131">
        <f t="shared" si="118"/>
        <v>5</v>
      </c>
      <c r="AS370" s="65"/>
      <c r="AT370" s="63"/>
      <c r="AU370" s="63"/>
      <c r="AV370" s="63"/>
      <c r="AW370" s="63"/>
    </row>
    <row r="371" spans="1:49" x14ac:dyDescent="0.25">
      <c r="A371" s="65" t="s">
        <v>273</v>
      </c>
      <c r="B371" s="65" t="str">
        <f t="shared" si="103"/>
        <v>DIWA3</v>
      </c>
      <c r="C371" s="117">
        <f t="shared" si="104"/>
        <v>41886</v>
      </c>
      <c r="D371" s="116" t="str">
        <f t="shared" si="105"/>
        <v>CON</v>
      </c>
      <c r="E371" s="65" t="s">
        <v>26</v>
      </c>
      <c r="F371" s="124" t="s">
        <v>70</v>
      </c>
      <c r="G371" s="117">
        <v>41592</v>
      </c>
      <c r="H371" s="65">
        <v>678047</v>
      </c>
      <c r="I371" s="65">
        <v>31133</v>
      </c>
      <c r="J371" s="120">
        <v>0</v>
      </c>
      <c r="K371" s="120">
        <v>5</v>
      </c>
      <c r="L371" s="120">
        <v>0</v>
      </c>
      <c r="M371" s="120">
        <v>3</v>
      </c>
      <c r="N371" s="121">
        <v>7.2</v>
      </c>
      <c r="O371" s="120">
        <v>37.5</v>
      </c>
      <c r="P371" s="120">
        <v>0.5</v>
      </c>
      <c r="Q371" s="120">
        <v>0.1</v>
      </c>
      <c r="R371" s="65" t="s">
        <v>244</v>
      </c>
      <c r="S371" s="120">
        <v>93</v>
      </c>
      <c r="T371" s="120">
        <v>91</v>
      </c>
      <c r="U371" s="120">
        <v>5</v>
      </c>
      <c r="V371" s="120">
        <v>0</v>
      </c>
      <c r="W371" s="120">
        <v>10</v>
      </c>
      <c r="X371" s="120">
        <v>16</v>
      </c>
      <c r="Y371" s="120">
        <v>0</v>
      </c>
      <c r="Z371" s="120">
        <v>0</v>
      </c>
      <c r="AA371" s="120">
        <v>0</v>
      </c>
      <c r="AB371" s="120">
        <v>33</v>
      </c>
      <c r="AC371" s="120">
        <v>5</v>
      </c>
      <c r="AD371" s="120">
        <v>1</v>
      </c>
      <c r="AE371" s="118">
        <f t="shared" si="106"/>
        <v>93</v>
      </c>
      <c r="AF371" s="119">
        <f>IF(AE371&gt;500,1.5,IF(AE371&gt;300,1.3,VLOOKUP(AE371,$AT$3:$AU$304,2,0)))</f>
        <v>0.31000000000000388</v>
      </c>
      <c r="AG371" s="118">
        <f t="shared" si="107"/>
        <v>91</v>
      </c>
      <c r="AH371" s="119">
        <f t="shared" si="108"/>
        <v>0.60666666666666413</v>
      </c>
      <c r="AI371" s="118">
        <f t="shared" si="109"/>
        <v>10</v>
      </c>
      <c r="AJ371" s="119">
        <f t="shared" si="110"/>
        <v>0.22222222222222177</v>
      </c>
      <c r="AK371" s="118">
        <f t="shared" si="111"/>
        <v>16</v>
      </c>
      <c r="AL371" s="119">
        <f t="shared" si="112"/>
        <v>0.53333333333333344</v>
      </c>
      <c r="AM371" s="118">
        <f t="shared" si="113"/>
        <v>5</v>
      </c>
      <c r="AN371" s="119">
        <f t="shared" si="114"/>
        <v>0.33333333333333348</v>
      </c>
      <c r="AO371" s="118">
        <f t="shared" si="115"/>
        <v>0</v>
      </c>
      <c r="AP371" s="119">
        <f t="shared" si="116"/>
        <v>1.3877787807814457E-16</v>
      </c>
      <c r="AQ371" s="122">
        <f t="shared" si="117"/>
        <v>0</v>
      </c>
      <c r="AR371" s="131">
        <f t="shared" si="118"/>
        <v>6</v>
      </c>
      <c r="AS371" s="65"/>
      <c r="AT371" s="63"/>
      <c r="AU371" s="63"/>
      <c r="AV371" s="63"/>
      <c r="AW371" s="63"/>
    </row>
    <row r="372" spans="1:49" x14ac:dyDescent="0.25">
      <c r="A372" s="65" t="s">
        <v>273</v>
      </c>
      <c r="B372" s="65" t="str">
        <f t="shared" si="103"/>
        <v>DIWA3</v>
      </c>
      <c r="C372" s="117">
        <f t="shared" si="104"/>
        <v>41886</v>
      </c>
      <c r="D372" s="116" t="str">
        <f t="shared" si="105"/>
        <v>CON</v>
      </c>
      <c r="E372" s="65" t="s">
        <v>26</v>
      </c>
      <c r="F372" s="124" t="s">
        <v>70</v>
      </c>
      <c r="G372" s="117">
        <v>41457</v>
      </c>
      <c r="H372" s="65">
        <v>646914</v>
      </c>
      <c r="I372" s="65">
        <v>182366</v>
      </c>
      <c r="J372" s="120">
        <v>0</v>
      </c>
      <c r="K372" s="120">
        <v>2</v>
      </c>
      <c r="L372" s="120">
        <v>-1</v>
      </c>
      <c r="M372" s="120">
        <v>10</v>
      </c>
      <c r="N372" s="121">
        <v>7</v>
      </c>
      <c r="O372" s="120">
        <v>36.799999999999997</v>
      </c>
      <c r="P372" s="120">
        <v>0.1</v>
      </c>
      <c r="Q372" s="120">
        <v>0.1</v>
      </c>
      <c r="R372" s="65" t="s">
        <v>244</v>
      </c>
      <c r="S372" s="120">
        <v>244</v>
      </c>
      <c r="T372" s="120">
        <v>109</v>
      </c>
      <c r="U372" s="120">
        <v>9</v>
      </c>
      <c r="V372" s="120">
        <v>1</v>
      </c>
      <c r="W372" s="120">
        <v>19</v>
      </c>
      <c r="X372" s="120">
        <v>19</v>
      </c>
      <c r="Y372" s="120">
        <v>0</v>
      </c>
      <c r="Z372" s="120">
        <v>1</v>
      </c>
      <c r="AA372" s="120">
        <v>-1</v>
      </c>
      <c r="AB372" s="120">
        <v>47</v>
      </c>
      <c r="AC372" s="120">
        <v>8</v>
      </c>
      <c r="AD372" s="120">
        <v>2</v>
      </c>
      <c r="AE372" s="118">
        <f t="shared" si="106"/>
        <v>244</v>
      </c>
      <c r="AF372" s="119">
        <f>IF(AE372&gt;500,1.5,IF(AE372&gt;300,1.3,VLOOKUP(AE372,$AT$3:$AU$304,2,0)))</f>
        <v>0.81333333333333524</v>
      </c>
      <c r="AG372" s="118">
        <f t="shared" si="107"/>
        <v>109</v>
      </c>
      <c r="AH372" s="119">
        <f t="shared" si="108"/>
        <v>0.72666666666666491</v>
      </c>
      <c r="AI372" s="118">
        <f t="shared" si="109"/>
        <v>19</v>
      </c>
      <c r="AJ372" s="119">
        <f t="shared" si="110"/>
        <v>0.42222222222222161</v>
      </c>
      <c r="AK372" s="118">
        <f t="shared" si="111"/>
        <v>19</v>
      </c>
      <c r="AL372" s="119">
        <f t="shared" si="112"/>
        <v>0.63333333333333341</v>
      </c>
      <c r="AM372" s="118">
        <f t="shared" si="113"/>
        <v>9</v>
      </c>
      <c r="AN372" s="119">
        <f t="shared" si="114"/>
        <v>0.60000000000000009</v>
      </c>
      <c r="AO372" s="118">
        <f t="shared" si="115"/>
        <v>1</v>
      </c>
      <c r="AP372" s="119">
        <f t="shared" si="116"/>
        <v>0.10000000000000014</v>
      </c>
      <c r="AQ372" s="122">
        <f t="shared" si="117"/>
        <v>0</v>
      </c>
      <c r="AR372" s="131">
        <f t="shared" si="118"/>
        <v>7</v>
      </c>
      <c r="AS372" s="65"/>
      <c r="AT372" s="63"/>
      <c r="AU372" s="63"/>
      <c r="AV372" s="63"/>
      <c r="AW372" s="63"/>
    </row>
    <row r="373" spans="1:49" x14ac:dyDescent="0.25">
      <c r="A373" s="65" t="s">
        <v>272</v>
      </c>
      <c r="B373" s="65" t="str">
        <f t="shared" si="103"/>
        <v>DIWA3</v>
      </c>
      <c r="C373" s="117">
        <f t="shared" si="104"/>
        <v>41886</v>
      </c>
      <c r="D373" s="116" t="str">
        <f t="shared" si="105"/>
        <v>CON</v>
      </c>
      <c r="E373" s="65" t="s">
        <v>26</v>
      </c>
      <c r="F373" s="124" t="s">
        <v>70</v>
      </c>
      <c r="G373" s="117">
        <v>41439</v>
      </c>
      <c r="H373" s="65">
        <v>644312</v>
      </c>
      <c r="I373" s="65">
        <v>132888</v>
      </c>
      <c r="J373" s="120">
        <v>0</v>
      </c>
      <c r="K373" s="120">
        <v>34.9</v>
      </c>
      <c r="L373" s="120">
        <v>0</v>
      </c>
      <c r="M373" s="120">
        <v>11.9</v>
      </c>
      <c r="N373" s="121">
        <v>8</v>
      </c>
      <c r="O373" s="120">
        <v>39.1</v>
      </c>
      <c r="P373" s="120">
        <v>0</v>
      </c>
      <c r="Q373" s="120">
        <v>-1</v>
      </c>
      <c r="R373" s="65" t="s">
        <v>29</v>
      </c>
      <c r="S373" s="120">
        <v>229.3</v>
      </c>
      <c r="T373" s="120">
        <v>160.19999999999999</v>
      </c>
      <c r="U373" s="120">
        <v>14.6</v>
      </c>
      <c r="V373" s="120">
        <v>7.9</v>
      </c>
      <c r="W373" s="120">
        <v>16.100000000000001</v>
      </c>
      <c r="X373" s="120">
        <v>40.799999999999997</v>
      </c>
      <c r="Y373" s="120">
        <v>1.1000000000000001</v>
      </c>
      <c r="Z373" s="120">
        <v>0</v>
      </c>
      <c r="AA373" s="120">
        <v>0</v>
      </c>
      <c r="AB373" s="120">
        <v>165.4</v>
      </c>
      <c r="AC373" s="120">
        <v>29.2</v>
      </c>
      <c r="AD373" s="120">
        <v>4.9000000000000004</v>
      </c>
      <c r="AE373" s="118">
        <f t="shared" si="106"/>
        <v>229</v>
      </c>
      <c r="AF373" s="119">
        <f>IF(AE373&gt;500,1.5,IF(AE373&gt;300,1.3,VLOOKUP(AE373,$AT$3:$AU$304,2,0)))</f>
        <v>0.76333333333333575</v>
      </c>
      <c r="AG373" s="118">
        <f t="shared" si="107"/>
        <v>160</v>
      </c>
      <c r="AH373" s="119">
        <f t="shared" si="108"/>
        <v>1</v>
      </c>
      <c r="AI373" s="118">
        <f t="shared" si="109"/>
        <v>16</v>
      </c>
      <c r="AJ373" s="119">
        <f t="shared" si="110"/>
        <v>0.35555555555555501</v>
      </c>
      <c r="AK373" s="118">
        <f t="shared" si="111"/>
        <v>41</v>
      </c>
      <c r="AL373" s="119">
        <f t="shared" si="112"/>
        <v>1</v>
      </c>
      <c r="AM373" s="118">
        <f t="shared" si="113"/>
        <v>15</v>
      </c>
      <c r="AN373" s="119">
        <f t="shared" si="114"/>
        <v>1</v>
      </c>
      <c r="AO373" s="118">
        <f t="shared" si="115"/>
        <v>8</v>
      </c>
      <c r="AP373" s="119">
        <f t="shared" si="116"/>
        <v>0.8</v>
      </c>
      <c r="AQ373" s="122">
        <f t="shared" si="117"/>
        <v>0</v>
      </c>
      <c r="AR373" s="131">
        <f t="shared" si="118"/>
        <v>8</v>
      </c>
      <c r="AS373" s="65"/>
      <c r="AT373" s="63"/>
      <c r="AU373" s="63"/>
      <c r="AV373" s="63"/>
      <c r="AW373" s="63"/>
    </row>
    <row r="374" spans="1:49" x14ac:dyDescent="0.25">
      <c r="A374" s="65" t="s">
        <v>273</v>
      </c>
      <c r="B374" s="65" t="str">
        <f t="shared" si="103"/>
        <v>DIWA3</v>
      </c>
      <c r="C374" s="117">
        <f t="shared" si="104"/>
        <v>41886</v>
      </c>
      <c r="D374" s="116" t="str">
        <f t="shared" si="105"/>
        <v>CON</v>
      </c>
      <c r="E374" s="65" t="s">
        <v>26</v>
      </c>
      <c r="F374" s="124" t="s">
        <v>70</v>
      </c>
      <c r="G374" s="117">
        <v>41263</v>
      </c>
      <c r="H374" s="65">
        <v>601278</v>
      </c>
      <c r="I374" s="65">
        <v>136730</v>
      </c>
      <c r="J374" s="65">
        <v>0</v>
      </c>
      <c r="K374" s="65">
        <v>0</v>
      </c>
      <c r="L374" s="65">
        <v>0</v>
      </c>
      <c r="M374" s="65">
        <v>18.8</v>
      </c>
      <c r="N374" s="121">
        <v>6.8</v>
      </c>
      <c r="O374" s="65">
        <v>40.1</v>
      </c>
      <c r="P374" s="65"/>
      <c r="Q374" s="65">
        <v>-1</v>
      </c>
      <c r="R374" s="65" t="s">
        <v>29</v>
      </c>
      <c r="S374" s="65">
        <v>75.400000000000006</v>
      </c>
      <c r="T374" s="65">
        <v>2.1</v>
      </c>
      <c r="U374" s="65">
        <v>6.1</v>
      </c>
      <c r="V374" s="65">
        <v>2.4</v>
      </c>
      <c r="W374" s="65">
        <v>0.6</v>
      </c>
      <c r="X374" s="65">
        <v>25.3</v>
      </c>
      <c r="Y374" s="65">
        <v>1.2</v>
      </c>
      <c r="Z374" s="65">
        <v>2.9</v>
      </c>
      <c r="AA374" s="65">
        <v>0</v>
      </c>
      <c r="AB374" s="65">
        <v>139.1</v>
      </c>
      <c r="AC374" s="65">
        <v>31.4</v>
      </c>
      <c r="AD374" s="65">
        <v>2</v>
      </c>
      <c r="AE374" s="118">
        <f t="shared" si="106"/>
        <v>75</v>
      </c>
      <c r="AF374" s="119">
        <f>IF(AE374&gt;=300,1,VLOOKUP(AE374,$AT$3:$AU$304,2,0))</f>
        <v>0.2500000000000035</v>
      </c>
      <c r="AG374" s="118">
        <f t="shared" si="107"/>
        <v>2</v>
      </c>
      <c r="AH374" s="119">
        <f t="shared" si="108"/>
        <v>1.3333333333330852E-2</v>
      </c>
      <c r="AI374" s="118">
        <f t="shared" si="109"/>
        <v>1</v>
      </c>
      <c r="AJ374" s="119">
        <f t="shared" si="110"/>
        <v>2.222222222222173E-2</v>
      </c>
      <c r="AK374" s="118">
        <f t="shared" si="111"/>
        <v>25</v>
      </c>
      <c r="AL374" s="119">
        <f t="shared" si="112"/>
        <v>0.83333333333333337</v>
      </c>
      <c r="AM374" s="118">
        <f t="shared" si="113"/>
        <v>6</v>
      </c>
      <c r="AN374" s="119">
        <f t="shared" si="114"/>
        <v>0.40000000000000013</v>
      </c>
      <c r="AO374" s="118">
        <f t="shared" si="115"/>
        <v>2</v>
      </c>
      <c r="AP374" s="119">
        <f t="shared" si="116"/>
        <v>0.20000000000000015</v>
      </c>
      <c r="AQ374" s="122">
        <f t="shared" si="117"/>
        <v>0</v>
      </c>
      <c r="AR374" s="131">
        <f t="shared" si="118"/>
        <v>9</v>
      </c>
      <c r="AS374" s="65"/>
      <c r="AT374" s="63"/>
      <c r="AU374" s="63"/>
      <c r="AV374" s="63"/>
      <c r="AW374" s="63"/>
    </row>
    <row r="375" spans="1:49" x14ac:dyDescent="0.25">
      <c r="A375" s="65" t="s">
        <v>272</v>
      </c>
      <c r="B375" s="65" t="str">
        <f t="shared" si="103"/>
        <v>DIWA3</v>
      </c>
      <c r="C375" s="117">
        <f t="shared" si="104"/>
        <v>41886</v>
      </c>
      <c r="D375" s="116" t="str">
        <f t="shared" si="105"/>
        <v>CON</v>
      </c>
      <c r="E375" s="65" t="s">
        <v>26</v>
      </c>
      <c r="F375" s="124" t="s">
        <v>70</v>
      </c>
      <c r="G375" s="117">
        <v>41249</v>
      </c>
      <c r="H375" s="65">
        <v>606850</v>
      </c>
      <c r="I375" s="65">
        <v>95426</v>
      </c>
      <c r="J375" s="65">
        <v>0</v>
      </c>
      <c r="K375" s="65">
        <v>0</v>
      </c>
      <c r="L375" s="65">
        <v>0</v>
      </c>
      <c r="M375" s="65">
        <v>12.9</v>
      </c>
      <c r="N375" s="121">
        <v>6.8</v>
      </c>
      <c r="O375" s="65">
        <v>37</v>
      </c>
      <c r="P375" s="65"/>
      <c r="Q375" s="65">
        <v>-1</v>
      </c>
      <c r="R375" s="65" t="s">
        <v>29</v>
      </c>
      <c r="S375" s="65">
        <v>123.8</v>
      </c>
      <c r="T375" s="65">
        <v>40.5</v>
      </c>
      <c r="U375" s="65">
        <v>5.8</v>
      </c>
      <c r="V375" s="65">
        <v>2.8</v>
      </c>
      <c r="W375" s="65">
        <v>5.4</v>
      </c>
      <c r="X375" s="65">
        <v>22.9</v>
      </c>
      <c r="Y375" s="65">
        <v>0.7</v>
      </c>
      <c r="Z375" s="65">
        <v>1.9</v>
      </c>
      <c r="AA375" s="65">
        <v>0</v>
      </c>
      <c r="AB375" s="65">
        <v>88.2</v>
      </c>
      <c r="AC375" s="65">
        <v>31</v>
      </c>
      <c r="AD375" s="65">
        <v>1.1000000000000001</v>
      </c>
      <c r="AE375" s="118">
        <f t="shared" si="106"/>
        <v>124</v>
      </c>
      <c r="AF375" s="119">
        <f t="shared" ref="AF375:AF382" si="122">IF(AE375&gt;500,1.5,IF(AE375&gt;300,1.3,VLOOKUP(AE375,$AT$3:$AU$304,2,0)))</f>
        <v>0.41333333333333788</v>
      </c>
      <c r="AG375" s="118">
        <f t="shared" si="107"/>
        <v>41</v>
      </c>
      <c r="AH375" s="119">
        <f t="shared" si="108"/>
        <v>0.2733333333333306</v>
      </c>
      <c r="AI375" s="118">
        <f t="shared" si="109"/>
        <v>5</v>
      </c>
      <c r="AJ375" s="119">
        <f t="shared" si="110"/>
        <v>0.11111111111111063</v>
      </c>
      <c r="AK375" s="118">
        <f t="shared" si="111"/>
        <v>23</v>
      </c>
      <c r="AL375" s="119">
        <f t="shared" si="112"/>
        <v>0.76666666666666672</v>
      </c>
      <c r="AM375" s="118">
        <f t="shared" si="113"/>
        <v>6</v>
      </c>
      <c r="AN375" s="119">
        <f t="shared" si="114"/>
        <v>0.40000000000000013</v>
      </c>
      <c r="AO375" s="118">
        <f t="shared" si="115"/>
        <v>3</v>
      </c>
      <c r="AP375" s="119">
        <f t="shared" si="116"/>
        <v>0.30000000000000016</v>
      </c>
      <c r="AQ375" s="122">
        <f t="shared" si="117"/>
        <v>0</v>
      </c>
      <c r="AR375" s="131">
        <f t="shared" si="118"/>
        <v>10</v>
      </c>
      <c r="AS375" s="65"/>
      <c r="AT375" s="63"/>
      <c r="AU375" s="63"/>
      <c r="AV375" s="63"/>
      <c r="AW375" s="63"/>
    </row>
    <row r="376" spans="1:49" x14ac:dyDescent="0.25">
      <c r="A376" s="65" t="s">
        <v>272</v>
      </c>
      <c r="B376" s="65" t="str">
        <f t="shared" si="103"/>
        <v>DIWA3</v>
      </c>
      <c r="C376" s="117">
        <f t="shared" si="104"/>
        <v>40794</v>
      </c>
      <c r="D376" s="65" t="str">
        <f t="shared" si="105"/>
        <v>SIN</v>
      </c>
      <c r="E376" s="65" t="s">
        <v>26</v>
      </c>
      <c r="F376" s="124" t="s">
        <v>71</v>
      </c>
      <c r="G376" s="117">
        <v>42399</v>
      </c>
      <c r="H376" s="65">
        <v>859023</v>
      </c>
      <c r="I376" s="65">
        <v>40694</v>
      </c>
      <c r="J376" s="65">
        <v>0</v>
      </c>
      <c r="K376" s="65">
        <v>10</v>
      </c>
      <c r="L376" s="65"/>
      <c r="M376" s="65">
        <v>6</v>
      </c>
      <c r="N376" s="65">
        <v>6.6</v>
      </c>
      <c r="O376" s="65"/>
      <c r="P376" s="65"/>
      <c r="Q376" s="65">
        <v>0.04</v>
      </c>
      <c r="R376" s="65"/>
      <c r="S376" s="65">
        <v>104</v>
      </c>
      <c r="T376" s="65">
        <v>102</v>
      </c>
      <c r="U376" s="65">
        <v>1</v>
      </c>
      <c r="V376" s="65">
        <v>0</v>
      </c>
      <c r="W376" s="65">
        <v>7</v>
      </c>
      <c r="X376" s="65">
        <v>11</v>
      </c>
      <c r="Y376" s="65">
        <v>0</v>
      </c>
      <c r="Z376" s="65">
        <v>0</v>
      </c>
      <c r="AA376" s="65">
        <v>0</v>
      </c>
      <c r="AB376" s="65">
        <v>89</v>
      </c>
      <c r="AC376" s="65">
        <v>8</v>
      </c>
      <c r="AD376" s="65">
        <v>2</v>
      </c>
      <c r="AE376" s="118">
        <f t="shared" si="106"/>
        <v>104</v>
      </c>
      <c r="AF376" s="119">
        <f t="shared" si="122"/>
        <v>0.34666666666667079</v>
      </c>
      <c r="AG376" s="118">
        <f t="shared" si="107"/>
        <v>102</v>
      </c>
      <c r="AH376" s="119">
        <f t="shared" si="108"/>
        <v>0.67999999999999794</v>
      </c>
      <c r="AI376" s="118">
        <f t="shared" si="109"/>
        <v>7</v>
      </c>
      <c r="AJ376" s="119">
        <f t="shared" si="110"/>
        <v>0.15555555555555509</v>
      </c>
      <c r="AK376" s="118">
        <f t="shared" si="111"/>
        <v>11</v>
      </c>
      <c r="AL376" s="119">
        <f t="shared" si="112"/>
        <v>0.36666666666666681</v>
      </c>
      <c r="AM376" s="118">
        <f t="shared" si="113"/>
        <v>1</v>
      </c>
      <c r="AN376" s="119">
        <f t="shared" si="114"/>
        <v>6.666666666666686E-2</v>
      </c>
      <c r="AO376" s="118">
        <f t="shared" si="115"/>
        <v>0</v>
      </c>
      <c r="AP376" s="119">
        <f t="shared" si="116"/>
        <v>1.3877787807814457E-16</v>
      </c>
      <c r="AQ376" s="122">
        <f t="shared" si="117"/>
        <v>1</v>
      </c>
      <c r="AR376" s="131">
        <f t="shared" si="118"/>
        <v>1</v>
      </c>
      <c r="AS376" s="65"/>
      <c r="AT376" s="63"/>
      <c r="AU376" s="63"/>
      <c r="AV376" s="63"/>
      <c r="AW376" s="63"/>
    </row>
    <row r="377" spans="1:49" x14ac:dyDescent="0.25">
      <c r="A377" s="65"/>
      <c r="B377" s="65" t="str">
        <f t="shared" si="103"/>
        <v>DIWA3</v>
      </c>
      <c r="C377" s="117">
        <f t="shared" si="104"/>
        <v>40794</v>
      </c>
      <c r="D377" s="65" t="str">
        <f t="shared" si="105"/>
        <v>SIN</v>
      </c>
      <c r="E377" s="65" t="s">
        <v>26</v>
      </c>
      <c r="F377" s="124" t="s">
        <v>71</v>
      </c>
      <c r="G377" s="117">
        <v>42243</v>
      </c>
      <c r="H377" s="65">
        <v>823916</v>
      </c>
      <c r="I377" s="65">
        <v>5460</v>
      </c>
      <c r="J377" s="65">
        <v>0</v>
      </c>
      <c r="K377" s="65">
        <v>6</v>
      </c>
      <c r="L377" s="65"/>
      <c r="M377" s="65">
        <v>5</v>
      </c>
      <c r="N377" s="65">
        <v>6.6</v>
      </c>
      <c r="O377" s="65"/>
      <c r="P377" s="65"/>
      <c r="Q377" s="65">
        <v>0.03</v>
      </c>
      <c r="R377" s="65"/>
      <c r="S377" s="65">
        <v>46</v>
      </c>
      <c r="T377" s="65">
        <v>66</v>
      </c>
      <c r="U377" s="65">
        <v>2</v>
      </c>
      <c r="V377" s="65">
        <v>0</v>
      </c>
      <c r="W377" s="65">
        <v>5</v>
      </c>
      <c r="X377" s="65">
        <v>6</v>
      </c>
      <c r="Y377" s="65">
        <v>0</v>
      </c>
      <c r="Z377" s="65">
        <v>0</v>
      </c>
      <c r="AA377" s="65">
        <v>0</v>
      </c>
      <c r="AB377" s="65">
        <v>81</v>
      </c>
      <c r="AC377" s="65">
        <v>3</v>
      </c>
      <c r="AD377" s="65">
        <v>1</v>
      </c>
      <c r="AE377" s="118">
        <f t="shared" si="106"/>
        <v>46</v>
      </c>
      <c r="AF377" s="119">
        <f t="shared" si="122"/>
        <v>0.15333333333333701</v>
      </c>
      <c r="AG377" s="118">
        <f t="shared" si="107"/>
        <v>66</v>
      </c>
      <c r="AH377" s="119">
        <f t="shared" si="108"/>
        <v>0.43999999999999695</v>
      </c>
      <c r="AI377" s="118">
        <f t="shared" si="109"/>
        <v>5</v>
      </c>
      <c r="AJ377" s="119">
        <f t="shared" si="110"/>
        <v>0.11111111111111063</v>
      </c>
      <c r="AK377" s="118">
        <f t="shared" si="111"/>
        <v>6</v>
      </c>
      <c r="AL377" s="119">
        <f t="shared" si="112"/>
        <v>0.20000000000000018</v>
      </c>
      <c r="AM377" s="118">
        <f t="shared" si="113"/>
        <v>2</v>
      </c>
      <c r="AN377" s="119">
        <f t="shared" si="114"/>
        <v>0.13333333333333353</v>
      </c>
      <c r="AO377" s="118">
        <f t="shared" si="115"/>
        <v>0</v>
      </c>
      <c r="AP377" s="119">
        <f t="shared" si="116"/>
        <v>1.3877787807814457E-16</v>
      </c>
      <c r="AQ377" s="122">
        <f t="shared" si="117"/>
        <v>0</v>
      </c>
      <c r="AR377" s="131">
        <f t="shared" si="118"/>
        <v>2</v>
      </c>
      <c r="AS377" s="65"/>
      <c r="AT377" s="63"/>
      <c r="AU377" s="63"/>
      <c r="AV377" s="63"/>
      <c r="AW377" s="63"/>
    </row>
    <row r="378" spans="1:49" x14ac:dyDescent="0.25">
      <c r="A378" s="65"/>
      <c r="B378" s="65" t="str">
        <f t="shared" si="103"/>
        <v>DIWA3</v>
      </c>
      <c r="C378" s="117">
        <f t="shared" si="104"/>
        <v>40794</v>
      </c>
      <c r="D378" s="65" t="str">
        <f t="shared" si="105"/>
        <v>SIN</v>
      </c>
      <c r="E378" s="65" t="s">
        <v>26</v>
      </c>
      <c r="F378" s="124" t="s">
        <v>71</v>
      </c>
      <c r="G378" s="117">
        <v>42221</v>
      </c>
      <c r="H378" s="65">
        <v>918329</v>
      </c>
      <c r="I378" s="65">
        <v>189725</v>
      </c>
      <c r="J378" s="65">
        <v>0</v>
      </c>
      <c r="K378" s="65">
        <v>8</v>
      </c>
      <c r="L378" s="65"/>
      <c r="M378" s="65">
        <v>2</v>
      </c>
      <c r="N378" s="65">
        <v>5.7</v>
      </c>
      <c r="O378" s="65"/>
      <c r="P378" s="65"/>
      <c r="Q378" s="65">
        <v>0.04</v>
      </c>
      <c r="R378" s="65"/>
      <c r="S378" s="65">
        <v>123</v>
      </c>
      <c r="T378" s="65">
        <v>180</v>
      </c>
      <c r="U378" s="65">
        <v>9</v>
      </c>
      <c r="V378" s="65">
        <v>1</v>
      </c>
      <c r="W378" s="65">
        <v>14</v>
      </c>
      <c r="X378" s="65">
        <v>12</v>
      </c>
      <c r="Y378" s="65">
        <v>0</v>
      </c>
      <c r="Z378" s="65">
        <v>1</v>
      </c>
      <c r="AA378" s="65">
        <v>0</v>
      </c>
      <c r="AB378" s="65">
        <v>45</v>
      </c>
      <c r="AC378" s="65">
        <v>9</v>
      </c>
      <c r="AD378" s="65">
        <v>1</v>
      </c>
      <c r="AE378" s="118">
        <f t="shared" si="106"/>
        <v>123</v>
      </c>
      <c r="AF378" s="119">
        <f t="shared" si="122"/>
        <v>0.41000000000000453</v>
      </c>
      <c r="AG378" s="118">
        <f t="shared" si="107"/>
        <v>180</v>
      </c>
      <c r="AH378" s="119">
        <f t="shared" si="108"/>
        <v>1</v>
      </c>
      <c r="AI378" s="118">
        <f t="shared" si="109"/>
        <v>14</v>
      </c>
      <c r="AJ378" s="119">
        <f t="shared" si="110"/>
        <v>0.31111111111111062</v>
      </c>
      <c r="AK378" s="118">
        <f t="shared" si="111"/>
        <v>12</v>
      </c>
      <c r="AL378" s="119">
        <f t="shared" si="112"/>
        <v>0.40000000000000013</v>
      </c>
      <c r="AM378" s="118">
        <f t="shared" si="113"/>
        <v>9</v>
      </c>
      <c r="AN378" s="119">
        <f t="shared" si="114"/>
        <v>0.60000000000000009</v>
      </c>
      <c r="AO378" s="118">
        <f t="shared" si="115"/>
        <v>1</v>
      </c>
      <c r="AP378" s="119">
        <f t="shared" si="116"/>
        <v>0.10000000000000014</v>
      </c>
      <c r="AQ378" s="122">
        <f t="shared" si="117"/>
        <v>0</v>
      </c>
      <c r="AR378" s="131">
        <f t="shared" si="118"/>
        <v>3</v>
      </c>
      <c r="AS378" s="65"/>
      <c r="AT378" s="63"/>
      <c r="AU378" s="63"/>
      <c r="AV378" s="63"/>
      <c r="AW378" s="63"/>
    </row>
    <row r="379" spans="1:49" x14ac:dyDescent="0.25">
      <c r="A379" s="65" t="s">
        <v>272</v>
      </c>
      <c r="B379" s="65" t="str">
        <f t="shared" si="103"/>
        <v>DIWA3</v>
      </c>
      <c r="C379" s="117">
        <f t="shared" si="104"/>
        <v>40794</v>
      </c>
      <c r="D379" s="116" t="str">
        <f t="shared" si="105"/>
        <v>SIN</v>
      </c>
      <c r="E379" s="65" t="s">
        <v>26</v>
      </c>
      <c r="F379" s="124" t="s">
        <v>71</v>
      </c>
      <c r="G379" s="117">
        <v>42053</v>
      </c>
      <c r="H379" s="65">
        <v>763753</v>
      </c>
      <c r="I379" s="65">
        <v>3541</v>
      </c>
      <c r="J379" s="65">
        <v>0</v>
      </c>
      <c r="K379" s="65">
        <v>3</v>
      </c>
      <c r="L379" s="65"/>
      <c r="M379" s="65">
        <v>1</v>
      </c>
      <c r="N379" s="65">
        <v>6.5640000000000001</v>
      </c>
      <c r="O379" s="65">
        <v>30.36</v>
      </c>
      <c r="P379" s="65">
        <v>1.27</v>
      </c>
      <c r="Q379" s="65">
        <v>0.36</v>
      </c>
      <c r="R379" s="65"/>
      <c r="S379" s="65">
        <v>46</v>
      </c>
      <c r="T379" s="65">
        <v>39</v>
      </c>
      <c r="U379" s="65">
        <v>1</v>
      </c>
      <c r="V379" s="65">
        <v>0</v>
      </c>
      <c r="W379" s="65">
        <v>12</v>
      </c>
      <c r="X379" s="65">
        <v>7</v>
      </c>
      <c r="Y379" s="65">
        <v>0</v>
      </c>
      <c r="Z379" s="65"/>
      <c r="AA379" s="65">
        <v>0</v>
      </c>
      <c r="AB379" s="65">
        <v>35</v>
      </c>
      <c r="AC379" s="65">
        <v>1</v>
      </c>
      <c r="AD379" s="65">
        <v>0</v>
      </c>
      <c r="AE379" s="118">
        <f t="shared" si="106"/>
        <v>46</v>
      </c>
      <c r="AF379" s="119">
        <f t="shared" si="122"/>
        <v>0.15333333333333701</v>
      </c>
      <c r="AG379" s="118">
        <f t="shared" si="107"/>
        <v>39</v>
      </c>
      <c r="AH379" s="119">
        <f t="shared" si="108"/>
        <v>0.25999999999999729</v>
      </c>
      <c r="AI379" s="118">
        <f t="shared" si="109"/>
        <v>12</v>
      </c>
      <c r="AJ379" s="119">
        <f t="shared" si="110"/>
        <v>0.26666666666666622</v>
      </c>
      <c r="AK379" s="118">
        <f t="shared" si="111"/>
        <v>7</v>
      </c>
      <c r="AL379" s="119">
        <f t="shared" si="112"/>
        <v>0.2333333333333335</v>
      </c>
      <c r="AM379" s="118">
        <f t="shared" si="113"/>
        <v>1</v>
      </c>
      <c r="AN379" s="119">
        <f t="shared" si="114"/>
        <v>6.666666666666686E-2</v>
      </c>
      <c r="AO379" s="118">
        <f t="shared" si="115"/>
        <v>0</v>
      </c>
      <c r="AP379" s="119">
        <f t="shared" si="116"/>
        <v>1.3877787807814457E-16</v>
      </c>
      <c r="AQ379" s="122">
        <f t="shared" si="117"/>
        <v>0</v>
      </c>
      <c r="AR379" s="131">
        <f t="shared" si="118"/>
        <v>4</v>
      </c>
      <c r="AS379" s="65"/>
      <c r="AT379" s="63"/>
      <c r="AU379" s="63"/>
      <c r="AV379" s="63"/>
      <c r="AW379" s="63"/>
    </row>
    <row r="380" spans="1:49" x14ac:dyDescent="0.25">
      <c r="A380" s="65" t="s">
        <v>273</v>
      </c>
      <c r="B380" s="65" t="str">
        <f t="shared" si="103"/>
        <v>DIWA3</v>
      </c>
      <c r="C380" s="117">
        <f t="shared" si="104"/>
        <v>40794</v>
      </c>
      <c r="D380" s="116" t="str">
        <f t="shared" si="105"/>
        <v>SIN</v>
      </c>
      <c r="E380" s="65" t="s">
        <v>26</v>
      </c>
      <c r="F380" s="124" t="s">
        <v>71</v>
      </c>
      <c r="G380" s="117">
        <v>41981</v>
      </c>
      <c r="H380" s="65">
        <v>754531</v>
      </c>
      <c r="I380" s="65">
        <v>65884</v>
      </c>
      <c r="J380" s="65">
        <v>0</v>
      </c>
      <c r="K380" s="120">
        <v>5</v>
      </c>
      <c r="L380" s="65"/>
      <c r="M380" s="120">
        <v>4</v>
      </c>
      <c r="N380" s="121">
        <v>7.1</v>
      </c>
      <c r="O380" s="65">
        <v>34.200000000000003</v>
      </c>
      <c r="P380" s="65">
        <v>1.48</v>
      </c>
      <c r="Q380" s="65">
        <v>0.03</v>
      </c>
      <c r="R380" s="65"/>
      <c r="S380" s="120">
        <v>102</v>
      </c>
      <c r="T380" s="120">
        <v>139</v>
      </c>
      <c r="U380" s="120">
        <v>5</v>
      </c>
      <c r="V380" s="120">
        <v>1</v>
      </c>
      <c r="W380" s="120">
        <v>20</v>
      </c>
      <c r="X380" s="120">
        <v>11</v>
      </c>
      <c r="Y380" s="120">
        <v>1</v>
      </c>
      <c r="Z380" s="120">
        <v>1</v>
      </c>
      <c r="AA380" s="120">
        <v>0</v>
      </c>
      <c r="AB380" s="120">
        <v>36</v>
      </c>
      <c r="AC380" s="120">
        <v>9</v>
      </c>
      <c r="AD380" s="120">
        <v>1</v>
      </c>
      <c r="AE380" s="118">
        <f t="shared" si="106"/>
        <v>102</v>
      </c>
      <c r="AF380" s="119">
        <f t="shared" si="122"/>
        <v>0.34000000000000408</v>
      </c>
      <c r="AG380" s="118">
        <f t="shared" si="107"/>
        <v>139</v>
      </c>
      <c r="AH380" s="119">
        <f t="shared" si="108"/>
        <v>0.92666666666666619</v>
      </c>
      <c r="AI380" s="118">
        <f t="shared" si="109"/>
        <v>20</v>
      </c>
      <c r="AJ380" s="119">
        <f t="shared" si="110"/>
        <v>0.44444444444444381</v>
      </c>
      <c r="AK380" s="118">
        <f t="shared" si="111"/>
        <v>11</v>
      </c>
      <c r="AL380" s="119">
        <f t="shared" si="112"/>
        <v>0.36666666666666681</v>
      </c>
      <c r="AM380" s="118">
        <f t="shared" si="113"/>
        <v>5</v>
      </c>
      <c r="AN380" s="119">
        <f t="shared" si="114"/>
        <v>0.33333333333333348</v>
      </c>
      <c r="AO380" s="118">
        <f t="shared" si="115"/>
        <v>1</v>
      </c>
      <c r="AP380" s="119">
        <f t="shared" si="116"/>
        <v>0.10000000000000014</v>
      </c>
      <c r="AQ380" s="122">
        <f t="shared" si="117"/>
        <v>0</v>
      </c>
      <c r="AR380" s="131">
        <f t="shared" si="118"/>
        <v>5</v>
      </c>
      <c r="AS380" s="65"/>
      <c r="AT380" s="63"/>
      <c r="AU380" s="63"/>
      <c r="AV380" s="63"/>
      <c r="AW380" s="63"/>
    </row>
    <row r="381" spans="1:49" x14ac:dyDescent="0.25">
      <c r="A381" s="65" t="s">
        <v>273</v>
      </c>
      <c r="B381" s="65" t="str">
        <f t="shared" si="103"/>
        <v>DIWA3</v>
      </c>
      <c r="C381" s="117">
        <f t="shared" si="104"/>
        <v>40794</v>
      </c>
      <c r="D381" s="116" t="str">
        <f t="shared" si="105"/>
        <v>SIN</v>
      </c>
      <c r="E381" s="65" t="s">
        <v>26</v>
      </c>
      <c r="F381" s="124" t="s">
        <v>71</v>
      </c>
      <c r="G381" s="117">
        <v>41727</v>
      </c>
      <c r="H381" s="65">
        <v>719458</v>
      </c>
      <c r="I381" s="65">
        <v>30811</v>
      </c>
      <c r="J381" s="65">
        <v>0</v>
      </c>
      <c r="K381" s="65">
        <v>5</v>
      </c>
      <c r="L381" s="65"/>
      <c r="M381" s="65">
        <v>4</v>
      </c>
      <c r="N381" s="121">
        <v>7.3</v>
      </c>
      <c r="O381" s="65">
        <v>37</v>
      </c>
      <c r="P381" s="65">
        <v>0.6</v>
      </c>
      <c r="Q381" s="65">
        <v>0.06</v>
      </c>
      <c r="R381" s="65" t="s">
        <v>28</v>
      </c>
      <c r="S381" s="65">
        <v>69</v>
      </c>
      <c r="T381" s="65">
        <v>130</v>
      </c>
      <c r="U381" s="65">
        <v>3</v>
      </c>
      <c r="V381" s="65">
        <v>1</v>
      </c>
      <c r="W381" s="65">
        <v>11</v>
      </c>
      <c r="X381" s="65">
        <v>8</v>
      </c>
      <c r="Y381" s="65">
        <v>0</v>
      </c>
      <c r="Z381" s="65">
        <v>1</v>
      </c>
      <c r="AA381" s="65">
        <v>0</v>
      </c>
      <c r="AB381" s="65">
        <v>36</v>
      </c>
      <c r="AC381" s="65">
        <v>11</v>
      </c>
      <c r="AD381" s="65">
        <v>1</v>
      </c>
      <c r="AE381" s="118">
        <f t="shared" si="106"/>
        <v>69</v>
      </c>
      <c r="AF381" s="119">
        <f t="shared" si="122"/>
        <v>0.23000000000000353</v>
      </c>
      <c r="AG381" s="118">
        <f t="shared" si="107"/>
        <v>130</v>
      </c>
      <c r="AH381" s="119">
        <f t="shared" si="108"/>
        <v>0.86670000000000003</v>
      </c>
      <c r="AI381" s="118">
        <f t="shared" si="109"/>
        <v>11</v>
      </c>
      <c r="AJ381" s="119">
        <f t="shared" si="110"/>
        <v>0.24444444444444399</v>
      </c>
      <c r="AK381" s="118">
        <f t="shared" si="111"/>
        <v>8</v>
      </c>
      <c r="AL381" s="119">
        <f t="shared" si="112"/>
        <v>0.26666666666666683</v>
      </c>
      <c r="AM381" s="118">
        <f t="shared" si="113"/>
        <v>3</v>
      </c>
      <c r="AN381" s="119">
        <f t="shared" si="114"/>
        <v>0.20000000000000018</v>
      </c>
      <c r="AO381" s="118">
        <f t="shared" si="115"/>
        <v>1</v>
      </c>
      <c r="AP381" s="119">
        <f t="shared" si="116"/>
        <v>0.10000000000000014</v>
      </c>
      <c r="AQ381" s="122">
        <f t="shared" si="117"/>
        <v>0</v>
      </c>
      <c r="AR381" s="131">
        <f t="shared" si="118"/>
        <v>6</v>
      </c>
      <c r="AS381" s="65"/>
      <c r="AT381" s="63"/>
      <c r="AU381" s="63"/>
      <c r="AV381" s="63"/>
      <c r="AW381" s="63"/>
    </row>
    <row r="382" spans="1:49" x14ac:dyDescent="0.25">
      <c r="A382" s="65" t="s">
        <v>273</v>
      </c>
      <c r="B382" s="65" t="str">
        <f t="shared" si="103"/>
        <v>DIWA3</v>
      </c>
      <c r="C382" s="117">
        <f t="shared" si="104"/>
        <v>40794</v>
      </c>
      <c r="D382" s="116" t="str">
        <f t="shared" si="105"/>
        <v>SIN</v>
      </c>
      <c r="E382" s="65" t="s">
        <v>26</v>
      </c>
      <c r="F382" s="124" t="s">
        <v>71</v>
      </c>
      <c r="G382" s="117">
        <v>41559</v>
      </c>
      <c r="H382" s="65">
        <v>688647</v>
      </c>
      <c r="I382" s="65">
        <v>180867</v>
      </c>
      <c r="J382" s="120">
        <v>0</v>
      </c>
      <c r="K382" s="120">
        <v>13</v>
      </c>
      <c r="L382" s="120">
        <v>0</v>
      </c>
      <c r="M382" s="120">
        <v>16</v>
      </c>
      <c r="N382" s="121">
        <v>7</v>
      </c>
      <c r="O382" s="120">
        <v>39.1</v>
      </c>
      <c r="P382" s="120">
        <v>0.4</v>
      </c>
      <c r="Q382" s="120">
        <v>0.1</v>
      </c>
      <c r="R382" s="65" t="s">
        <v>244</v>
      </c>
      <c r="S382" s="120">
        <v>219</v>
      </c>
      <c r="T382" s="120">
        <v>240</v>
      </c>
      <c r="U382" s="120">
        <v>9</v>
      </c>
      <c r="V382" s="120">
        <v>1</v>
      </c>
      <c r="W382" s="120">
        <v>28</v>
      </c>
      <c r="X382" s="120">
        <v>17</v>
      </c>
      <c r="Y382" s="120">
        <v>1</v>
      </c>
      <c r="Z382" s="120">
        <v>2</v>
      </c>
      <c r="AA382" s="120">
        <v>0</v>
      </c>
      <c r="AB382" s="120">
        <v>68</v>
      </c>
      <c r="AC382" s="120">
        <v>28</v>
      </c>
      <c r="AD382" s="120">
        <v>3</v>
      </c>
      <c r="AE382" s="118">
        <f t="shared" si="106"/>
        <v>219</v>
      </c>
      <c r="AF382" s="119">
        <f t="shared" si="122"/>
        <v>0.73000000000000276</v>
      </c>
      <c r="AG382" s="118">
        <f t="shared" si="107"/>
        <v>240</v>
      </c>
      <c r="AH382" s="119">
        <f t="shared" si="108"/>
        <v>1</v>
      </c>
      <c r="AI382" s="118">
        <f t="shared" si="109"/>
        <v>28</v>
      </c>
      <c r="AJ382" s="119">
        <f t="shared" si="110"/>
        <v>0.62222222222222168</v>
      </c>
      <c r="AK382" s="118">
        <f t="shared" si="111"/>
        <v>17</v>
      </c>
      <c r="AL382" s="119">
        <f t="shared" si="112"/>
        <v>0.56666666666666676</v>
      </c>
      <c r="AM382" s="118">
        <f t="shared" si="113"/>
        <v>9</v>
      </c>
      <c r="AN382" s="119">
        <f t="shared" si="114"/>
        <v>0.60000000000000009</v>
      </c>
      <c r="AO382" s="118">
        <f t="shared" si="115"/>
        <v>1</v>
      </c>
      <c r="AP382" s="119">
        <f t="shared" si="116"/>
        <v>0.10000000000000014</v>
      </c>
      <c r="AQ382" s="122">
        <f t="shared" si="117"/>
        <v>0</v>
      </c>
      <c r="AR382" s="131">
        <f t="shared" si="118"/>
        <v>7</v>
      </c>
      <c r="AS382" s="65"/>
      <c r="AT382" s="63"/>
      <c r="AU382" s="63"/>
      <c r="AV382" s="63"/>
      <c r="AW382" s="63"/>
    </row>
    <row r="383" spans="1:49" x14ac:dyDescent="0.25">
      <c r="A383" s="65" t="s">
        <v>285</v>
      </c>
      <c r="B383" s="65" t="str">
        <f t="shared" si="103"/>
        <v>DIWA3</v>
      </c>
      <c r="C383" s="117">
        <f t="shared" si="104"/>
        <v>40794</v>
      </c>
      <c r="D383" s="116" t="str">
        <f t="shared" si="105"/>
        <v>SIN</v>
      </c>
      <c r="E383" s="65" t="s">
        <v>289</v>
      </c>
      <c r="F383" s="124" t="s">
        <v>71</v>
      </c>
      <c r="G383" s="117">
        <v>41431</v>
      </c>
      <c r="H383" s="65">
        <v>655045</v>
      </c>
      <c r="I383" s="65">
        <v>147265</v>
      </c>
      <c r="J383" s="120">
        <v>0</v>
      </c>
      <c r="K383" s="120">
        <v>44.7</v>
      </c>
      <c r="L383" s="120">
        <v>0</v>
      </c>
      <c r="M383" s="120">
        <v>16</v>
      </c>
      <c r="N383" s="121">
        <v>7</v>
      </c>
      <c r="O383" s="120">
        <v>36.6</v>
      </c>
      <c r="P383" s="120">
        <v>0</v>
      </c>
      <c r="Q383" s="120">
        <v>-1</v>
      </c>
      <c r="R383" s="65" t="s">
        <v>29</v>
      </c>
      <c r="S383" s="120">
        <v>186.9</v>
      </c>
      <c r="T383" s="120">
        <v>147.1</v>
      </c>
      <c r="U383" s="120">
        <v>7.5</v>
      </c>
      <c r="V383" s="120">
        <v>4.4000000000000004</v>
      </c>
      <c r="W383" s="120">
        <v>14.5</v>
      </c>
      <c r="X383" s="120">
        <v>20.6</v>
      </c>
      <c r="Y383" s="120">
        <v>0.3</v>
      </c>
      <c r="Z383" s="120">
        <v>0</v>
      </c>
      <c r="AA383" s="120">
        <v>0</v>
      </c>
      <c r="AB383" s="120">
        <v>134.6</v>
      </c>
      <c r="AC383" s="120">
        <v>29.2</v>
      </c>
      <c r="AD383" s="120">
        <v>8.3000000000000007</v>
      </c>
      <c r="AE383" s="118">
        <f t="shared" si="106"/>
        <v>187</v>
      </c>
      <c r="AF383" s="119">
        <f>IF(AE383&gt;=300,1,VLOOKUP(AE383,$AT$3:$AU$304,2,0))</f>
        <v>0.62333333333333718</v>
      </c>
      <c r="AG383" s="118">
        <f t="shared" si="107"/>
        <v>147</v>
      </c>
      <c r="AH383" s="119">
        <f t="shared" si="108"/>
        <v>0.97999999999999987</v>
      </c>
      <c r="AI383" s="118">
        <f t="shared" si="109"/>
        <v>15</v>
      </c>
      <c r="AJ383" s="119">
        <f t="shared" si="110"/>
        <v>0.33333333333333282</v>
      </c>
      <c r="AK383" s="118">
        <f t="shared" si="111"/>
        <v>21</v>
      </c>
      <c r="AL383" s="119">
        <f t="shared" si="112"/>
        <v>0.70000000000000007</v>
      </c>
      <c r="AM383" s="118">
        <f t="shared" si="113"/>
        <v>8</v>
      </c>
      <c r="AN383" s="119">
        <f t="shared" si="114"/>
        <v>0.53333333333333344</v>
      </c>
      <c r="AO383" s="118">
        <f t="shared" si="115"/>
        <v>4</v>
      </c>
      <c r="AP383" s="119">
        <f t="shared" si="116"/>
        <v>0.40000000000000013</v>
      </c>
      <c r="AQ383" s="122">
        <f t="shared" si="117"/>
        <v>0</v>
      </c>
      <c r="AR383" s="131">
        <f t="shared" si="118"/>
        <v>8</v>
      </c>
      <c r="AS383" s="65"/>
      <c r="AT383" s="63"/>
      <c r="AU383" s="63"/>
      <c r="AV383" s="63"/>
      <c r="AW383" s="63"/>
    </row>
    <row r="384" spans="1:49" x14ac:dyDescent="0.25">
      <c r="A384" s="65" t="s">
        <v>272</v>
      </c>
      <c r="B384" s="65" t="str">
        <f t="shared" si="103"/>
        <v>DIWA3</v>
      </c>
      <c r="C384" s="117">
        <f t="shared" si="104"/>
        <v>40794</v>
      </c>
      <c r="D384" s="116" t="str">
        <f t="shared" si="105"/>
        <v>SIN</v>
      </c>
      <c r="E384" s="65" t="s">
        <v>26</v>
      </c>
      <c r="F384" s="124" t="s">
        <v>71</v>
      </c>
      <c r="G384" s="117">
        <v>41149</v>
      </c>
      <c r="H384" s="65">
        <v>571789</v>
      </c>
      <c r="I384" s="65">
        <v>107241</v>
      </c>
      <c r="J384" s="65">
        <v>0</v>
      </c>
      <c r="K384" s="65">
        <v>0</v>
      </c>
      <c r="L384" s="65">
        <v>0</v>
      </c>
      <c r="M384" s="65">
        <v>26.7</v>
      </c>
      <c r="N384" s="121">
        <v>6.9</v>
      </c>
      <c r="O384" s="65">
        <v>37.799999999999997</v>
      </c>
      <c r="P384" s="65"/>
      <c r="Q384" s="65">
        <v>-1</v>
      </c>
      <c r="R384" s="65" t="s">
        <v>29</v>
      </c>
      <c r="S384" s="65">
        <v>117.4</v>
      </c>
      <c r="T384" s="65">
        <v>51.8</v>
      </c>
      <c r="U384" s="65">
        <v>9.6999999999999993</v>
      </c>
      <c r="V384" s="65">
        <v>2.9</v>
      </c>
      <c r="W384" s="65">
        <v>10</v>
      </c>
      <c r="X384" s="65">
        <v>17.3</v>
      </c>
      <c r="Y384" s="65">
        <v>1</v>
      </c>
      <c r="Z384" s="65">
        <v>1.6</v>
      </c>
      <c r="AA384" s="65">
        <v>0</v>
      </c>
      <c r="AB384" s="65">
        <v>148.4</v>
      </c>
      <c r="AC384" s="65">
        <v>30.4</v>
      </c>
      <c r="AD384" s="65">
        <v>7.1</v>
      </c>
      <c r="AE384" s="118">
        <f t="shared" si="106"/>
        <v>117</v>
      </c>
      <c r="AF384" s="119">
        <f t="shared" ref="AF384:AF392" si="123">IF(AE384&gt;500,1.5,IF(AE384&gt;300,1.3,VLOOKUP(AE384,$AT$3:$AU$304,2,0)))</f>
        <v>0.3900000000000044</v>
      </c>
      <c r="AG384" s="118">
        <f t="shared" si="107"/>
        <v>52</v>
      </c>
      <c r="AH384" s="119">
        <f t="shared" si="108"/>
        <v>0.34666666666666379</v>
      </c>
      <c r="AI384" s="118">
        <f t="shared" si="109"/>
        <v>10</v>
      </c>
      <c r="AJ384" s="119">
        <f t="shared" si="110"/>
        <v>0.22222222222222177</v>
      </c>
      <c r="AK384" s="118">
        <f t="shared" si="111"/>
        <v>17</v>
      </c>
      <c r="AL384" s="119">
        <f t="shared" si="112"/>
        <v>0.56666666666666676</v>
      </c>
      <c r="AM384" s="118">
        <f t="shared" si="113"/>
        <v>10</v>
      </c>
      <c r="AN384" s="119">
        <f t="shared" si="114"/>
        <v>0.66666666666666674</v>
      </c>
      <c r="AO384" s="118">
        <f t="shared" si="115"/>
        <v>3</v>
      </c>
      <c r="AP384" s="119">
        <f t="shared" si="116"/>
        <v>0.30000000000000016</v>
      </c>
      <c r="AQ384" s="122">
        <f t="shared" si="117"/>
        <v>0</v>
      </c>
      <c r="AR384" s="131">
        <f t="shared" si="118"/>
        <v>9</v>
      </c>
      <c r="AS384" s="65"/>
      <c r="AT384" s="63"/>
      <c r="AU384" s="63"/>
      <c r="AV384" s="63"/>
      <c r="AW384" s="63"/>
    </row>
    <row r="385" spans="1:49" x14ac:dyDescent="0.25">
      <c r="A385" s="65" t="s">
        <v>272</v>
      </c>
      <c r="B385" s="65" t="str">
        <f t="shared" si="103"/>
        <v>DIWA3</v>
      </c>
      <c r="C385" s="117">
        <f t="shared" si="104"/>
        <v>40644</v>
      </c>
      <c r="D385" s="65" t="str">
        <f t="shared" si="105"/>
        <v>SIN</v>
      </c>
      <c r="E385" s="65" t="s">
        <v>289</v>
      </c>
      <c r="F385" s="124" t="s">
        <v>72</v>
      </c>
      <c r="G385" s="117">
        <v>42377</v>
      </c>
      <c r="H385" s="65">
        <v>824333</v>
      </c>
      <c r="I385" s="65">
        <v>70673</v>
      </c>
      <c r="J385" s="65">
        <v>0</v>
      </c>
      <c r="K385" s="65">
        <v>8</v>
      </c>
      <c r="L385" s="65"/>
      <c r="M385" s="65">
        <v>4</v>
      </c>
      <c r="N385" s="65">
        <v>6.1</v>
      </c>
      <c r="O385" s="65"/>
      <c r="P385" s="65"/>
      <c r="Q385" s="65">
        <v>0.34</v>
      </c>
      <c r="R385" s="65"/>
      <c r="S385" s="65">
        <v>158</v>
      </c>
      <c r="T385" s="65">
        <v>157</v>
      </c>
      <c r="U385" s="65">
        <v>9</v>
      </c>
      <c r="V385" s="65">
        <v>1</v>
      </c>
      <c r="W385" s="65">
        <v>13</v>
      </c>
      <c r="X385" s="65">
        <v>15</v>
      </c>
      <c r="Y385" s="65">
        <v>0</v>
      </c>
      <c r="Z385" s="65">
        <v>2</v>
      </c>
      <c r="AA385" s="65">
        <v>0</v>
      </c>
      <c r="AB385" s="65">
        <v>53</v>
      </c>
      <c r="AC385" s="65">
        <v>12</v>
      </c>
      <c r="AD385" s="65">
        <v>0</v>
      </c>
      <c r="AE385" s="118">
        <f t="shared" si="106"/>
        <v>158</v>
      </c>
      <c r="AF385" s="119">
        <f t="shared" si="123"/>
        <v>0.5266666666666715</v>
      </c>
      <c r="AG385" s="118">
        <f t="shared" si="107"/>
        <v>157</v>
      </c>
      <c r="AH385" s="119">
        <f t="shared" si="108"/>
        <v>1</v>
      </c>
      <c r="AI385" s="118">
        <f t="shared" si="109"/>
        <v>13</v>
      </c>
      <c r="AJ385" s="119">
        <f t="shared" si="110"/>
        <v>0.28888888888888842</v>
      </c>
      <c r="AK385" s="118">
        <f t="shared" si="111"/>
        <v>15</v>
      </c>
      <c r="AL385" s="119">
        <f t="shared" si="112"/>
        <v>0.50000000000000011</v>
      </c>
      <c r="AM385" s="118">
        <f t="shared" si="113"/>
        <v>9</v>
      </c>
      <c r="AN385" s="119">
        <f t="shared" si="114"/>
        <v>0.60000000000000009</v>
      </c>
      <c r="AO385" s="118">
        <f t="shared" si="115"/>
        <v>1</v>
      </c>
      <c r="AP385" s="119">
        <f t="shared" si="116"/>
        <v>0.10000000000000014</v>
      </c>
      <c r="AQ385" s="122">
        <f t="shared" si="117"/>
        <v>1</v>
      </c>
      <c r="AR385" s="131">
        <f t="shared" si="118"/>
        <v>1</v>
      </c>
      <c r="AS385" s="65"/>
      <c r="AT385" s="63"/>
      <c r="AU385" s="63"/>
      <c r="AV385" s="63"/>
      <c r="AW385" s="63"/>
    </row>
    <row r="386" spans="1:49" x14ac:dyDescent="0.25">
      <c r="A386" s="65"/>
      <c r="B386" s="65" t="str">
        <f t="shared" ref="B386:B449" si="124">IF(F386&lt;="K030","DIWA2",IF(F386&lt;="K152","DIWA3",IF(F386&lt;="K171","DIWA5","")))</f>
        <v>DIWA3</v>
      </c>
      <c r="C386" s="117">
        <f t="shared" ref="C386:C449" si="125">VLOOKUP(F386,$BG$3:$BJ$230,4,0)</f>
        <v>40644</v>
      </c>
      <c r="D386" s="65" t="str">
        <f t="shared" ref="D386:D449" si="126">IF(C386&gt;G386,"CON","SIN")</f>
        <v>SIN</v>
      </c>
      <c r="E386" s="65" t="s">
        <v>26</v>
      </c>
      <c r="F386" s="124" t="s">
        <v>72</v>
      </c>
      <c r="G386" s="117">
        <v>42282</v>
      </c>
      <c r="H386" s="65"/>
      <c r="I386" s="65"/>
      <c r="J386" s="65">
        <v>0</v>
      </c>
      <c r="K386" s="65">
        <v>10</v>
      </c>
      <c r="L386" s="65"/>
      <c r="M386" s="65">
        <v>5</v>
      </c>
      <c r="N386" s="65">
        <v>6</v>
      </c>
      <c r="O386" s="65"/>
      <c r="P386" s="65"/>
      <c r="Q386" s="65">
        <v>0.3</v>
      </c>
      <c r="R386" s="65"/>
      <c r="S386" s="65">
        <v>113</v>
      </c>
      <c r="T386" s="65">
        <v>79</v>
      </c>
      <c r="U386" s="65">
        <v>16</v>
      </c>
      <c r="V386" s="65">
        <v>0</v>
      </c>
      <c r="W386" s="65">
        <v>17</v>
      </c>
      <c r="X386" s="65">
        <v>13</v>
      </c>
      <c r="Y386" s="65">
        <v>1</v>
      </c>
      <c r="Z386" s="65">
        <v>1</v>
      </c>
      <c r="AA386" s="65">
        <v>0</v>
      </c>
      <c r="AB386" s="65">
        <v>37</v>
      </c>
      <c r="AC386" s="65">
        <v>6</v>
      </c>
      <c r="AD386" s="65">
        <v>1</v>
      </c>
      <c r="AE386" s="118">
        <f t="shared" ref="AE386:AE449" si="127">+ROUND(S386,0)</f>
        <v>113</v>
      </c>
      <c r="AF386" s="119">
        <f t="shared" si="123"/>
        <v>0.37666666666667098</v>
      </c>
      <c r="AG386" s="118">
        <f t="shared" ref="AG386:AG449" si="128">+ROUND(T386,0)</f>
        <v>79</v>
      </c>
      <c r="AH386" s="119">
        <f t="shared" ref="AH386:AH449" si="129">IF(AG386&gt;=150,1,VLOOKUP(AG386,$AV$3:$AW$228,2,0))</f>
        <v>0.52666666666666362</v>
      </c>
      <c r="AI386" s="118">
        <f t="shared" ref="AI386:AI449" si="130">+ROUND(W386,0)</f>
        <v>17</v>
      </c>
      <c r="AJ386" s="119">
        <f t="shared" ref="AJ386:AJ449" si="131">IF(AI386&gt;=45,1,VLOOKUP(AI386,$AX$3:$AY$226,2,0))</f>
        <v>0.37777777777777721</v>
      </c>
      <c r="AK386" s="118">
        <f t="shared" ref="AK386:AK449" si="132">+ROUND(X386,0)</f>
        <v>13</v>
      </c>
      <c r="AL386" s="119">
        <f t="shared" ref="AL386:AL449" si="133">IF(AK386&gt;=30,1,VLOOKUP(AK386,$AZ$3:$BA$226,2,0))</f>
        <v>0.43333333333333346</v>
      </c>
      <c r="AM386" s="118">
        <f t="shared" ref="AM386:AM449" si="134">+ROUND(U386,0)</f>
        <v>16</v>
      </c>
      <c r="AN386" s="119">
        <f t="shared" ref="AN386:AN449" si="135">IF(AM386&gt;=15,1,VLOOKUP(AM386,$BB$3:$BC$226,2,0))</f>
        <v>1</v>
      </c>
      <c r="AO386" s="118">
        <f t="shared" ref="AO386:AO449" si="136">ROUND(V386,0)</f>
        <v>0</v>
      </c>
      <c r="AP386" s="119">
        <f t="shared" ref="AP386:AP449" si="137">IF(AO386&gt;=10,1,VLOOKUP(AO386,$BD$3:$BE$226,2,0))</f>
        <v>1.3877787807814457E-16</v>
      </c>
      <c r="AQ386" s="122">
        <f t="shared" ref="AQ386:AQ449" si="138">IF(F386=F385,0,1)</f>
        <v>0</v>
      </c>
      <c r="AR386" s="131">
        <f t="shared" si="118"/>
        <v>2</v>
      </c>
      <c r="AS386" s="65"/>
      <c r="AT386" s="63"/>
      <c r="AU386" s="63"/>
      <c r="AV386" s="63"/>
      <c r="AW386" s="63"/>
    </row>
    <row r="387" spans="1:49" x14ac:dyDescent="0.25">
      <c r="A387" s="65" t="s">
        <v>273</v>
      </c>
      <c r="B387" s="65" t="str">
        <f t="shared" si="124"/>
        <v>DIWA3</v>
      </c>
      <c r="C387" s="117">
        <f t="shared" si="125"/>
        <v>40644</v>
      </c>
      <c r="D387" s="116" t="str">
        <f t="shared" si="126"/>
        <v>SIN</v>
      </c>
      <c r="E387" s="65" t="s">
        <v>26</v>
      </c>
      <c r="F387" s="124" t="s">
        <v>72</v>
      </c>
      <c r="G387" s="117">
        <v>42054</v>
      </c>
      <c r="H387" s="65">
        <v>805393</v>
      </c>
      <c r="I387" s="65">
        <v>50247</v>
      </c>
      <c r="J387" s="65">
        <v>0</v>
      </c>
      <c r="K387" s="65">
        <v>1</v>
      </c>
      <c r="L387" s="65"/>
      <c r="M387" s="65">
        <v>2</v>
      </c>
      <c r="N387" s="65">
        <v>6.1059999999999999</v>
      </c>
      <c r="O387" s="65">
        <v>28.67</v>
      </c>
      <c r="P387" s="65">
        <v>1.25</v>
      </c>
      <c r="Q387" s="65">
        <v>0.19</v>
      </c>
      <c r="R387" s="65"/>
      <c r="S387" s="65">
        <v>88</v>
      </c>
      <c r="T387" s="65">
        <v>66</v>
      </c>
      <c r="U387" s="65">
        <v>2</v>
      </c>
      <c r="V387" s="65">
        <v>0</v>
      </c>
      <c r="W387" s="65">
        <v>4</v>
      </c>
      <c r="X387" s="65">
        <v>9</v>
      </c>
      <c r="Y387" s="65">
        <v>0</v>
      </c>
      <c r="Z387" s="65"/>
      <c r="AA387" s="65">
        <v>0</v>
      </c>
      <c r="AB387" s="65">
        <v>30</v>
      </c>
      <c r="AC387" s="65">
        <v>2</v>
      </c>
      <c r="AD387" s="65">
        <v>0</v>
      </c>
      <c r="AE387" s="118">
        <f t="shared" si="127"/>
        <v>88</v>
      </c>
      <c r="AF387" s="119">
        <f t="shared" si="123"/>
        <v>0.29333333333333711</v>
      </c>
      <c r="AG387" s="118">
        <f t="shared" si="128"/>
        <v>66</v>
      </c>
      <c r="AH387" s="119">
        <f t="shared" si="129"/>
        <v>0.43999999999999695</v>
      </c>
      <c r="AI387" s="118">
        <f t="shared" si="130"/>
        <v>4</v>
      </c>
      <c r="AJ387" s="119">
        <f t="shared" si="131"/>
        <v>8.8888888888888407E-2</v>
      </c>
      <c r="AK387" s="118">
        <f t="shared" si="132"/>
        <v>9</v>
      </c>
      <c r="AL387" s="119">
        <f t="shared" si="133"/>
        <v>0.30000000000000016</v>
      </c>
      <c r="AM387" s="118">
        <f t="shared" si="134"/>
        <v>2</v>
      </c>
      <c r="AN387" s="119">
        <f t="shared" si="135"/>
        <v>0.13333333333333353</v>
      </c>
      <c r="AO387" s="118">
        <f t="shared" si="136"/>
        <v>0</v>
      </c>
      <c r="AP387" s="119">
        <f t="shared" si="137"/>
        <v>1.3877787807814457E-16</v>
      </c>
      <c r="AQ387" s="122">
        <f t="shared" si="138"/>
        <v>0</v>
      </c>
      <c r="AR387" s="131">
        <f t="shared" ref="AR387:AR450" si="139">+IF(AQ387=1,AQ387,(AR386+1))</f>
        <v>3</v>
      </c>
      <c r="AS387" s="65"/>
      <c r="AT387" s="63"/>
      <c r="AU387" s="63"/>
      <c r="AV387" s="63"/>
      <c r="AW387" s="63"/>
    </row>
    <row r="388" spans="1:49" x14ac:dyDescent="0.25">
      <c r="A388" s="65" t="s">
        <v>273</v>
      </c>
      <c r="B388" s="65" t="str">
        <f t="shared" si="124"/>
        <v>DIWA3</v>
      </c>
      <c r="C388" s="117">
        <f t="shared" si="125"/>
        <v>40644</v>
      </c>
      <c r="D388" s="116" t="str">
        <f t="shared" si="126"/>
        <v>SIN</v>
      </c>
      <c r="E388" s="65" t="s">
        <v>26</v>
      </c>
      <c r="F388" s="124" t="s">
        <v>72</v>
      </c>
      <c r="G388" s="117">
        <v>41991</v>
      </c>
      <c r="H388" s="65">
        <v>797532</v>
      </c>
      <c r="I388" s="65">
        <v>42386</v>
      </c>
      <c r="J388" s="65">
        <v>0</v>
      </c>
      <c r="K388" s="65">
        <v>1</v>
      </c>
      <c r="L388" s="65"/>
      <c r="M388" s="65">
        <v>1</v>
      </c>
      <c r="N388" s="121">
        <v>6.2</v>
      </c>
      <c r="O388" s="65"/>
      <c r="P388" s="65"/>
      <c r="Q388" s="65">
        <v>0.13</v>
      </c>
      <c r="R388" s="65"/>
      <c r="S388" s="65">
        <v>34</v>
      </c>
      <c r="T388" s="65">
        <v>45</v>
      </c>
      <c r="U388" s="65">
        <v>2</v>
      </c>
      <c r="V388" s="65">
        <v>0</v>
      </c>
      <c r="W388" s="65">
        <v>2</v>
      </c>
      <c r="X388" s="65">
        <v>5</v>
      </c>
      <c r="Y388" s="65">
        <v>0</v>
      </c>
      <c r="Z388" s="65">
        <v>0</v>
      </c>
      <c r="AA388" s="65">
        <v>0</v>
      </c>
      <c r="AB388" s="65">
        <v>26</v>
      </c>
      <c r="AC388" s="65">
        <v>3</v>
      </c>
      <c r="AD388" s="65">
        <v>0</v>
      </c>
      <c r="AE388" s="118">
        <f t="shared" si="127"/>
        <v>34</v>
      </c>
      <c r="AF388" s="119">
        <f t="shared" si="123"/>
        <v>0.11333333333333709</v>
      </c>
      <c r="AG388" s="118">
        <f t="shared" si="128"/>
        <v>45</v>
      </c>
      <c r="AH388" s="119">
        <f t="shared" si="129"/>
        <v>0.29999999999999721</v>
      </c>
      <c r="AI388" s="118">
        <f t="shared" si="130"/>
        <v>2</v>
      </c>
      <c r="AJ388" s="119">
        <f t="shared" si="131"/>
        <v>4.4444444444443953E-2</v>
      </c>
      <c r="AK388" s="118">
        <f t="shared" si="132"/>
        <v>5</v>
      </c>
      <c r="AL388" s="119">
        <f t="shared" si="133"/>
        <v>0.16666666666666685</v>
      </c>
      <c r="AM388" s="118">
        <f t="shared" si="134"/>
        <v>2</v>
      </c>
      <c r="AN388" s="119">
        <f t="shared" si="135"/>
        <v>0.13333333333333353</v>
      </c>
      <c r="AO388" s="118">
        <f t="shared" si="136"/>
        <v>0</v>
      </c>
      <c r="AP388" s="119">
        <f t="shared" si="137"/>
        <v>1.3877787807814457E-16</v>
      </c>
      <c r="AQ388" s="122">
        <f t="shared" si="138"/>
        <v>0</v>
      </c>
      <c r="AR388" s="131">
        <f t="shared" si="139"/>
        <v>4</v>
      </c>
      <c r="AS388" s="65"/>
      <c r="AT388" s="63"/>
      <c r="AU388" s="63"/>
      <c r="AV388" s="63"/>
      <c r="AW388" s="63"/>
    </row>
    <row r="389" spans="1:49" x14ac:dyDescent="0.25">
      <c r="A389" s="65" t="s">
        <v>273</v>
      </c>
      <c r="B389" s="65" t="str">
        <f t="shared" si="124"/>
        <v>DIWA3</v>
      </c>
      <c r="C389" s="117">
        <f t="shared" si="125"/>
        <v>40644</v>
      </c>
      <c r="D389" s="116" t="str">
        <f t="shared" si="126"/>
        <v>SIN</v>
      </c>
      <c r="E389" s="65" t="s">
        <v>26</v>
      </c>
      <c r="F389" s="124" t="s">
        <v>72</v>
      </c>
      <c r="G389" s="117">
        <v>41806</v>
      </c>
      <c r="H389" s="65">
        <v>750970</v>
      </c>
      <c r="I389" s="65">
        <v>30168</v>
      </c>
      <c r="J389" s="65">
        <v>0</v>
      </c>
      <c r="K389" s="65">
        <v>2</v>
      </c>
      <c r="L389" s="65"/>
      <c r="M389" s="65">
        <v>2</v>
      </c>
      <c r="N389" s="121">
        <v>6.4</v>
      </c>
      <c r="O389" s="65"/>
      <c r="P389" s="65"/>
      <c r="Q389" s="65">
        <v>0.54</v>
      </c>
      <c r="R389" s="65"/>
      <c r="S389" s="65">
        <v>46</v>
      </c>
      <c r="T389" s="65">
        <v>45</v>
      </c>
      <c r="U389" s="65">
        <v>1</v>
      </c>
      <c r="V389" s="65">
        <v>0</v>
      </c>
      <c r="W389" s="65">
        <v>3</v>
      </c>
      <c r="X389" s="65">
        <v>3</v>
      </c>
      <c r="Y389" s="65">
        <v>0</v>
      </c>
      <c r="Z389" s="65">
        <v>0</v>
      </c>
      <c r="AA389" s="65">
        <v>0</v>
      </c>
      <c r="AB389" s="65">
        <v>33</v>
      </c>
      <c r="AC389" s="65">
        <v>3</v>
      </c>
      <c r="AD389" s="65">
        <v>0</v>
      </c>
      <c r="AE389" s="118">
        <f t="shared" si="127"/>
        <v>46</v>
      </c>
      <c r="AF389" s="119">
        <f t="shared" si="123"/>
        <v>0.15333333333333701</v>
      </c>
      <c r="AG389" s="118">
        <f t="shared" si="128"/>
        <v>45</v>
      </c>
      <c r="AH389" s="119">
        <f t="shared" si="129"/>
        <v>0.29999999999999721</v>
      </c>
      <c r="AI389" s="118">
        <f t="shared" si="130"/>
        <v>3</v>
      </c>
      <c r="AJ389" s="119">
        <f t="shared" si="131"/>
        <v>6.666666666666618E-2</v>
      </c>
      <c r="AK389" s="118">
        <f t="shared" si="132"/>
        <v>3</v>
      </c>
      <c r="AL389" s="119">
        <f t="shared" si="133"/>
        <v>0.1000000000000002</v>
      </c>
      <c r="AM389" s="118">
        <f t="shared" si="134"/>
        <v>1</v>
      </c>
      <c r="AN389" s="119">
        <f t="shared" si="135"/>
        <v>6.666666666666686E-2</v>
      </c>
      <c r="AO389" s="118">
        <f t="shared" si="136"/>
        <v>0</v>
      </c>
      <c r="AP389" s="119">
        <f t="shared" si="137"/>
        <v>1.3877787807814457E-16</v>
      </c>
      <c r="AQ389" s="122">
        <f t="shared" si="138"/>
        <v>0</v>
      </c>
      <c r="AR389" s="131">
        <f t="shared" si="139"/>
        <v>5</v>
      </c>
      <c r="AS389" s="65"/>
      <c r="AT389" s="63"/>
      <c r="AU389" s="63"/>
      <c r="AV389" s="63"/>
      <c r="AW389" s="63"/>
    </row>
    <row r="390" spans="1:49" x14ac:dyDescent="0.25">
      <c r="A390" s="65" t="s">
        <v>273</v>
      </c>
      <c r="B390" s="65" t="str">
        <f t="shared" si="124"/>
        <v>DIWA3</v>
      </c>
      <c r="C390" s="117">
        <f t="shared" si="125"/>
        <v>40644</v>
      </c>
      <c r="D390" s="116" t="str">
        <f t="shared" si="126"/>
        <v>SIN</v>
      </c>
      <c r="E390" s="65" t="s">
        <v>26</v>
      </c>
      <c r="F390" s="124" t="s">
        <v>72</v>
      </c>
      <c r="G390" s="117">
        <v>41696</v>
      </c>
      <c r="H390" s="65">
        <v>726802</v>
      </c>
      <c r="I390" s="65">
        <v>90069</v>
      </c>
      <c r="J390" s="65">
        <v>0</v>
      </c>
      <c r="K390" s="65">
        <v>2</v>
      </c>
      <c r="L390" s="65"/>
      <c r="M390" s="65">
        <v>5</v>
      </c>
      <c r="N390" s="121">
        <v>7</v>
      </c>
      <c r="O390" s="65">
        <v>34.5</v>
      </c>
      <c r="P390" s="65">
        <v>0.2</v>
      </c>
      <c r="Q390" s="65">
        <v>0</v>
      </c>
      <c r="R390" s="65" t="s">
        <v>244</v>
      </c>
      <c r="S390" s="65">
        <v>52</v>
      </c>
      <c r="T390" s="65">
        <v>61</v>
      </c>
      <c r="U390" s="65">
        <v>3</v>
      </c>
      <c r="V390" s="65">
        <v>0</v>
      </c>
      <c r="W390" s="65">
        <v>6</v>
      </c>
      <c r="X390" s="65">
        <v>6</v>
      </c>
      <c r="Y390" s="65">
        <v>0</v>
      </c>
      <c r="Z390" s="65">
        <v>0</v>
      </c>
      <c r="AA390" s="65">
        <v>0</v>
      </c>
      <c r="AB390" s="65">
        <v>31</v>
      </c>
      <c r="AC390" s="65">
        <v>4</v>
      </c>
      <c r="AD390" s="65">
        <v>1</v>
      </c>
      <c r="AE390" s="118">
        <f t="shared" si="127"/>
        <v>52</v>
      </c>
      <c r="AF390" s="119">
        <f t="shared" si="123"/>
        <v>0.17333333333333698</v>
      </c>
      <c r="AG390" s="118">
        <f t="shared" si="128"/>
        <v>61</v>
      </c>
      <c r="AH390" s="119">
        <f t="shared" si="129"/>
        <v>0.40666666666666368</v>
      </c>
      <c r="AI390" s="118">
        <f t="shared" si="130"/>
        <v>6</v>
      </c>
      <c r="AJ390" s="119">
        <f t="shared" si="131"/>
        <v>0.13333333333333286</v>
      </c>
      <c r="AK390" s="118">
        <f t="shared" si="132"/>
        <v>6</v>
      </c>
      <c r="AL390" s="119">
        <f t="shared" si="133"/>
        <v>0.20000000000000018</v>
      </c>
      <c r="AM390" s="118">
        <f t="shared" si="134"/>
        <v>3</v>
      </c>
      <c r="AN390" s="119">
        <f t="shared" si="135"/>
        <v>0.20000000000000018</v>
      </c>
      <c r="AO390" s="118">
        <f t="shared" si="136"/>
        <v>0</v>
      </c>
      <c r="AP390" s="119">
        <f t="shared" si="137"/>
        <v>1.3877787807814457E-16</v>
      </c>
      <c r="AQ390" s="122">
        <f t="shared" si="138"/>
        <v>0</v>
      </c>
      <c r="AR390" s="131">
        <f t="shared" si="139"/>
        <v>6</v>
      </c>
      <c r="AS390" s="65"/>
      <c r="AT390" s="63"/>
      <c r="AU390" s="63"/>
      <c r="AV390" s="63"/>
      <c r="AW390" s="63"/>
    </row>
    <row r="391" spans="1:49" x14ac:dyDescent="0.25">
      <c r="A391" s="65" t="s">
        <v>273</v>
      </c>
      <c r="B391" s="65" t="str">
        <f t="shared" si="124"/>
        <v>DIWA3</v>
      </c>
      <c r="C391" s="117">
        <f t="shared" si="125"/>
        <v>40644</v>
      </c>
      <c r="D391" s="116" t="str">
        <f t="shared" si="126"/>
        <v>SIN</v>
      </c>
      <c r="E391" s="65" t="s">
        <v>26</v>
      </c>
      <c r="F391" s="124" t="s">
        <v>72</v>
      </c>
      <c r="G391" s="117">
        <v>41575</v>
      </c>
      <c r="H391" s="65">
        <v>696734</v>
      </c>
      <c r="I391" s="65">
        <v>66001</v>
      </c>
      <c r="J391" s="120">
        <v>0</v>
      </c>
      <c r="K391" s="120">
        <v>3</v>
      </c>
      <c r="L391" s="120">
        <v>0</v>
      </c>
      <c r="M391" s="120">
        <v>3</v>
      </c>
      <c r="N391" s="121">
        <v>7.3</v>
      </c>
      <c r="O391" s="120">
        <v>37.6</v>
      </c>
      <c r="P391" s="120">
        <v>1.1000000000000001</v>
      </c>
      <c r="Q391" s="120">
        <v>0.1</v>
      </c>
      <c r="R391" s="65" t="s">
        <v>244</v>
      </c>
      <c r="S391" s="120">
        <v>63</v>
      </c>
      <c r="T391" s="120">
        <v>84</v>
      </c>
      <c r="U391" s="120">
        <v>5</v>
      </c>
      <c r="V391" s="120">
        <v>0</v>
      </c>
      <c r="W391" s="120">
        <v>6</v>
      </c>
      <c r="X391" s="120">
        <v>8</v>
      </c>
      <c r="Y391" s="120">
        <v>0</v>
      </c>
      <c r="Z391" s="120">
        <v>0</v>
      </c>
      <c r="AA391" s="120">
        <v>0</v>
      </c>
      <c r="AB391" s="120">
        <v>27</v>
      </c>
      <c r="AC391" s="120">
        <v>8</v>
      </c>
      <c r="AD391" s="120">
        <v>1</v>
      </c>
      <c r="AE391" s="118">
        <f t="shared" si="127"/>
        <v>63</v>
      </c>
      <c r="AF391" s="119">
        <f t="shared" si="123"/>
        <v>0.21000000000000357</v>
      </c>
      <c r="AG391" s="118">
        <f t="shared" si="128"/>
        <v>84</v>
      </c>
      <c r="AH391" s="119">
        <f t="shared" si="129"/>
        <v>0.55999999999999717</v>
      </c>
      <c r="AI391" s="118">
        <f t="shared" si="130"/>
        <v>6</v>
      </c>
      <c r="AJ391" s="119">
        <f t="shared" si="131"/>
        <v>0.13333333333333286</v>
      </c>
      <c r="AK391" s="118">
        <f t="shared" si="132"/>
        <v>8</v>
      </c>
      <c r="AL391" s="119">
        <f t="shared" si="133"/>
        <v>0.26666666666666683</v>
      </c>
      <c r="AM391" s="118">
        <f t="shared" si="134"/>
        <v>5</v>
      </c>
      <c r="AN391" s="119">
        <f t="shared" si="135"/>
        <v>0.33333333333333348</v>
      </c>
      <c r="AO391" s="118">
        <f t="shared" si="136"/>
        <v>0</v>
      </c>
      <c r="AP391" s="119">
        <f t="shared" si="137"/>
        <v>1.3877787807814457E-16</v>
      </c>
      <c r="AQ391" s="122">
        <f t="shared" si="138"/>
        <v>0</v>
      </c>
      <c r="AR391" s="131">
        <f t="shared" si="139"/>
        <v>7</v>
      </c>
      <c r="AS391" s="65"/>
      <c r="AT391" s="63"/>
      <c r="AU391" s="63"/>
      <c r="AV391" s="63"/>
      <c r="AW391" s="63"/>
    </row>
    <row r="392" spans="1:49" x14ac:dyDescent="0.25">
      <c r="A392" s="65" t="s">
        <v>272</v>
      </c>
      <c r="B392" s="65" t="str">
        <f t="shared" si="124"/>
        <v>DIWA3</v>
      </c>
      <c r="C392" s="117">
        <f t="shared" si="125"/>
        <v>40644</v>
      </c>
      <c r="D392" s="116" t="str">
        <f t="shared" si="126"/>
        <v>SIN</v>
      </c>
      <c r="E392" s="65" t="s">
        <v>26</v>
      </c>
      <c r="F392" s="124" t="s">
        <v>72</v>
      </c>
      <c r="G392" s="117">
        <v>41303</v>
      </c>
      <c r="H392" s="65">
        <v>625438</v>
      </c>
      <c r="I392" s="65">
        <v>117658</v>
      </c>
      <c r="J392" s="120">
        <v>0</v>
      </c>
      <c r="K392" s="120">
        <v>0.2</v>
      </c>
      <c r="L392" s="120">
        <v>0</v>
      </c>
      <c r="M392" s="120">
        <v>23</v>
      </c>
      <c r="N392" s="121">
        <v>8</v>
      </c>
      <c r="O392" s="120">
        <v>38.6</v>
      </c>
      <c r="P392" s="120"/>
      <c r="Q392" s="120">
        <v>-1</v>
      </c>
      <c r="R392" s="65" t="s">
        <v>29</v>
      </c>
      <c r="S392" s="120">
        <v>79.5</v>
      </c>
      <c r="T392" s="120">
        <v>70.7</v>
      </c>
      <c r="U392" s="120">
        <v>4.0999999999999996</v>
      </c>
      <c r="V392" s="120">
        <v>1.4</v>
      </c>
      <c r="W392" s="120">
        <v>13.7</v>
      </c>
      <c r="X392" s="120">
        <v>11.4</v>
      </c>
      <c r="Y392" s="120">
        <v>0.3</v>
      </c>
      <c r="Z392" s="120">
        <v>0</v>
      </c>
      <c r="AA392" s="120">
        <v>0</v>
      </c>
      <c r="AB392" s="120">
        <v>390.6</v>
      </c>
      <c r="AC392" s="120">
        <v>49.8</v>
      </c>
      <c r="AD392" s="120">
        <v>7.8</v>
      </c>
      <c r="AE392" s="118">
        <f t="shared" si="127"/>
        <v>80</v>
      </c>
      <c r="AF392" s="119">
        <f t="shared" si="123"/>
        <v>0.26666666666667027</v>
      </c>
      <c r="AG392" s="118">
        <f t="shared" si="128"/>
        <v>71</v>
      </c>
      <c r="AH392" s="119">
        <f t="shared" si="129"/>
        <v>0.47333333333333022</v>
      </c>
      <c r="AI392" s="118">
        <f t="shared" si="130"/>
        <v>14</v>
      </c>
      <c r="AJ392" s="119">
        <f t="shared" si="131"/>
        <v>0.31111111111111062</v>
      </c>
      <c r="AK392" s="118">
        <f t="shared" si="132"/>
        <v>11</v>
      </c>
      <c r="AL392" s="119">
        <f t="shared" si="133"/>
        <v>0.36666666666666681</v>
      </c>
      <c r="AM392" s="118">
        <f t="shared" si="134"/>
        <v>4</v>
      </c>
      <c r="AN392" s="119">
        <f t="shared" si="135"/>
        <v>0.26666666666666683</v>
      </c>
      <c r="AO392" s="118">
        <f t="shared" si="136"/>
        <v>1</v>
      </c>
      <c r="AP392" s="119">
        <f t="shared" si="137"/>
        <v>0.10000000000000014</v>
      </c>
      <c r="AQ392" s="122">
        <f t="shared" si="138"/>
        <v>0</v>
      </c>
      <c r="AR392" s="131">
        <f t="shared" si="139"/>
        <v>8</v>
      </c>
      <c r="AS392" s="65"/>
      <c r="AT392" s="63"/>
      <c r="AU392" s="63"/>
      <c r="AV392" s="63"/>
      <c r="AW392" s="63"/>
    </row>
    <row r="393" spans="1:49" x14ac:dyDescent="0.25">
      <c r="A393" s="65" t="s">
        <v>273</v>
      </c>
      <c r="B393" s="65" t="str">
        <f t="shared" si="124"/>
        <v>DIWA3</v>
      </c>
      <c r="C393" s="117">
        <f t="shared" si="125"/>
        <v>40644</v>
      </c>
      <c r="D393" s="116" t="str">
        <f t="shared" si="126"/>
        <v>SIN</v>
      </c>
      <c r="E393" s="65" t="s">
        <v>26</v>
      </c>
      <c r="F393" s="124" t="s">
        <v>72</v>
      </c>
      <c r="G393" s="117">
        <v>41186</v>
      </c>
      <c r="H393" s="65">
        <v>598070</v>
      </c>
      <c r="I393" s="65">
        <v>90290</v>
      </c>
      <c r="J393" s="65">
        <v>0</v>
      </c>
      <c r="K393" s="65">
        <v>0</v>
      </c>
      <c r="L393" s="65">
        <v>0</v>
      </c>
      <c r="M393" s="65">
        <v>26.6</v>
      </c>
      <c r="N393" s="121">
        <v>6.6</v>
      </c>
      <c r="O393" s="65">
        <v>36.700000000000003</v>
      </c>
      <c r="P393" s="65"/>
      <c r="Q393" s="65">
        <v>-1</v>
      </c>
      <c r="R393" s="65" t="s">
        <v>29</v>
      </c>
      <c r="S393" s="65">
        <v>69</v>
      </c>
      <c r="T393" s="65">
        <v>39.299999999999997</v>
      </c>
      <c r="U393" s="65">
        <v>4.9000000000000004</v>
      </c>
      <c r="V393" s="65">
        <v>4.8</v>
      </c>
      <c r="W393" s="65">
        <v>6.1</v>
      </c>
      <c r="X393" s="65">
        <v>13.8</v>
      </c>
      <c r="Y393" s="65">
        <v>1.3</v>
      </c>
      <c r="Z393" s="65">
        <v>1</v>
      </c>
      <c r="AA393" s="65">
        <v>0</v>
      </c>
      <c r="AB393" s="65">
        <v>173.2</v>
      </c>
      <c r="AC393" s="65">
        <v>34.299999999999997</v>
      </c>
      <c r="AD393" s="65">
        <v>14.9</v>
      </c>
      <c r="AE393" s="118">
        <f t="shared" si="127"/>
        <v>69</v>
      </c>
      <c r="AF393" s="119">
        <f>IF(AE393&gt;=300,1,VLOOKUP(AE393,$AT$3:$AU$304,2,0))</f>
        <v>0.23000000000000353</v>
      </c>
      <c r="AG393" s="118">
        <f t="shared" si="128"/>
        <v>39</v>
      </c>
      <c r="AH393" s="119">
        <f t="shared" si="129"/>
        <v>0.25999999999999729</v>
      </c>
      <c r="AI393" s="118">
        <f t="shared" si="130"/>
        <v>6</v>
      </c>
      <c r="AJ393" s="119">
        <f t="shared" si="131"/>
        <v>0.13333333333333286</v>
      </c>
      <c r="AK393" s="118">
        <f t="shared" si="132"/>
        <v>14</v>
      </c>
      <c r="AL393" s="119">
        <f t="shared" si="133"/>
        <v>0.46666666666666679</v>
      </c>
      <c r="AM393" s="118">
        <f t="shared" si="134"/>
        <v>5</v>
      </c>
      <c r="AN393" s="119">
        <f t="shared" si="135"/>
        <v>0.33333333333333348</v>
      </c>
      <c r="AO393" s="118">
        <f t="shared" si="136"/>
        <v>5</v>
      </c>
      <c r="AP393" s="119">
        <f t="shared" si="137"/>
        <v>0.50000000000000011</v>
      </c>
      <c r="AQ393" s="122">
        <f t="shared" si="138"/>
        <v>0</v>
      </c>
      <c r="AR393" s="131">
        <f t="shared" si="139"/>
        <v>9</v>
      </c>
      <c r="AS393" s="65"/>
      <c r="AT393" s="63"/>
      <c r="AU393" s="63"/>
      <c r="AV393" s="63"/>
      <c r="AW393" s="63"/>
    </row>
    <row r="394" spans="1:49" x14ac:dyDescent="0.25">
      <c r="A394" s="65"/>
      <c r="B394" s="65" t="str">
        <f t="shared" si="124"/>
        <v>DIWA3</v>
      </c>
      <c r="C394" s="117">
        <f t="shared" si="125"/>
        <v>40759</v>
      </c>
      <c r="D394" s="65" t="str">
        <f t="shared" si="126"/>
        <v>SIN</v>
      </c>
      <c r="E394" s="65" t="s">
        <v>26</v>
      </c>
      <c r="F394" s="124" t="s">
        <v>73</v>
      </c>
      <c r="G394" s="117">
        <v>42321</v>
      </c>
      <c r="H394" s="65">
        <v>808843</v>
      </c>
      <c r="I394" s="65">
        <v>48631</v>
      </c>
      <c r="J394" s="65">
        <v>0</v>
      </c>
      <c r="K394" s="65">
        <v>5</v>
      </c>
      <c r="L394" s="65"/>
      <c r="M394" s="65">
        <v>2</v>
      </c>
      <c r="N394" s="65">
        <v>5.9</v>
      </c>
      <c r="O394" s="65"/>
      <c r="P394" s="65"/>
      <c r="Q394" s="65">
        <v>0.35</v>
      </c>
      <c r="R394" s="65"/>
      <c r="S394" s="65">
        <v>192</v>
      </c>
      <c r="T394" s="65">
        <v>119</v>
      </c>
      <c r="U394" s="65">
        <v>0</v>
      </c>
      <c r="V394" s="65">
        <v>1</v>
      </c>
      <c r="W394" s="65">
        <v>21</v>
      </c>
      <c r="X394" s="65">
        <v>15</v>
      </c>
      <c r="Y394" s="65">
        <v>1</v>
      </c>
      <c r="Z394" s="65">
        <v>1</v>
      </c>
      <c r="AA394" s="65">
        <v>1</v>
      </c>
      <c r="AB394" s="65">
        <v>32</v>
      </c>
      <c r="AC394" s="65">
        <v>4</v>
      </c>
      <c r="AD394" s="65">
        <v>1</v>
      </c>
      <c r="AE394" s="118">
        <f t="shared" si="127"/>
        <v>192</v>
      </c>
      <c r="AF394" s="119">
        <f t="shared" ref="AF394:AF399" si="140">IF(AE394&gt;500,1.5,IF(AE394&gt;300,1.3,VLOOKUP(AE394,$AT$3:$AU$304,2,0)))</f>
        <v>0.64000000000000368</v>
      </c>
      <c r="AG394" s="118">
        <f t="shared" si="128"/>
        <v>119</v>
      </c>
      <c r="AH394" s="119">
        <f t="shared" si="129"/>
        <v>0.793333333333332</v>
      </c>
      <c r="AI394" s="118">
        <f t="shared" si="130"/>
        <v>21</v>
      </c>
      <c r="AJ394" s="119">
        <f t="shared" si="131"/>
        <v>0.46666666666666601</v>
      </c>
      <c r="AK394" s="118">
        <f t="shared" si="132"/>
        <v>15</v>
      </c>
      <c r="AL394" s="119">
        <f t="shared" si="133"/>
        <v>0.50000000000000011</v>
      </c>
      <c r="AM394" s="118">
        <f t="shared" si="134"/>
        <v>0</v>
      </c>
      <c r="AN394" s="119">
        <f t="shared" si="135"/>
        <v>1.9428902930940239E-16</v>
      </c>
      <c r="AO394" s="118">
        <f t="shared" si="136"/>
        <v>1</v>
      </c>
      <c r="AP394" s="119">
        <f t="shared" si="137"/>
        <v>0.10000000000000014</v>
      </c>
      <c r="AQ394" s="122">
        <f t="shared" si="138"/>
        <v>1</v>
      </c>
      <c r="AR394" s="131">
        <f t="shared" si="139"/>
        <v>1</v>
      </c>
      <c r="AS394" s="65"/>
      <c r="AT394" s="63"/>
      <c r="AU394" s="63"/>
      <c r="AV394" s="63"/>
      <c r="AW394" s="63"/>
    </row>
    <row r="395" spans="1:49" x14ac:dyDescent="0.25">
      <c r="A395" s="65" t="s">
        <v>273</v>
      </c>
      <c r="B395" s="65" t="str">
        <f t="shared" si="124"/>
        <v>DIWA3</v>
      </c>
      <c r="C395" s="117">
        <f t="shared" si="125"/>
        <v>40759</v>
      </c>
      <c r="D395" s="116" t="str">
        <f t="shared" si="126"/>
        <v>SIN</v>
      </c>
      <c r="E395" s="65" t="s">
        <v>26</v>
      </c>
      <c r="F395" s="124" t="s">
        <v>73</v>
      </c>
      <c r="G395" s="117">
        <v>42055</v>
      </c>
      <c r="H395" s="65">
        <v>808419</v>
      </c>
      <c r="I395" s="65">
        <v>6982</v>
      </c>
      <c r="J395" s="65">
        <v>0</v>
      </c>
      <c r="K395" s="65">
        <v>2</v>
      </c>
      <c r="L395" s="65"/>
      <c r="M395" s="65">
        <v>2</v>
      </c>
      <c r="N395" s="65">
        <v>6.4329999999999998</v>
      </c>
      <c r="O395" s="65">
        <v>29.52</v>
      </c>
      <c r="P395" s="65">
        <v>1.29</v>
      </c>
      <c r="Q395" s="65">
        <v>0.48</v>
      </c>
      <c r="R395" s="65"/>
      <c r="S395" s="65">
        <v>75</v>
      </c>
      <c r="T395" s="65">
        <v>41</v>
      </c>
      <c r="U395" s="65">
        <v>19</v>
      </c>
      <c r="V395" s="65">
        <v>0</v>
      </c>
      <c r="W395" s="65">
        <v>6</v>
      </c>
      <c r="X395" s="65">
        <v>12</v>
      </c>
      <c r="Y395" s="65">
        <v>0</v>
      </c>
      <c r="Z395" s="65"/>
      <c r="AA395" s="65">
        <v>0</v>
      </c>
      <c r="AB395" s="65">
        <v>36</v>
      </c>
      <c r="AC395" s="65">
        <v>2</v>
      </c>
      <c r="AD395" s="65">
        <v>0</v>
      </c>
      <c r="AE395" s="118">
        <f t="shared" si="127"/>
        <v>75</v>
      </c>
      <c r="AF395" s="119">
        <f t="shared" si="140"/>
        <v>0.2500000000000035</v>
      </c>
      <c r="AG395" s="118">
        <f t="shared" si="128"/>
        <v>41</v>
      </c>
      <c r="AH395" s="119">
        <f t="shared" si="129"/>
        <v>0.2733333333333306</v>
      </c>
      <c r="AI395" s="118">
        <f t="shared" si="130"/>
        <v>6</v>
      </c>
      <c r="AJ395" s="119">
        <f t="shared" si="131"/>
        <v>0.13333333333333286</v>
      </c>
      <c r="AK395" s="118">
        <f t="shared" si="132"/>
        <v>12</v>
      </c>
      <c r="AL395" s="119">
        <f t="shared" si="133"/>
        <v>0.40000000000000013</v>
      </c>
      <c r="AM395" s="118">
        <f t="shared" si="134"/>
        <v>19</v>
      </c>
      <c r="AN395" s="119">
        <f t="shared" si="135"/>
        <v>1</v>
      </c>
      <c r="AO395" s="118">
        <f t="shared" si="136"/>
        <v>0</v>
      </c>
      <c r="AP395" s="119">
        <f t="shared" si="137"/>
        <v>1.3877787807814457E-16</v>
      </c>
      <c r="AQ395" s="122">
        <f t="shared" si="138"/>
        <v>0</v>
      </c>
      <c r="AR395" s="131">
        <f t="shared" si="139"/>
        <v>2</v>
      </c>
      <c r="AS395" s="65"/>
      <c r="AT395" s="63"/>
      <c r="AU395" s="63"/>
      <c r="AV395" s="63"/>
      <c r="AW395" s="63"/>
    </row>
    <row r="396" spans="1:49" x14ac:dyDescent="0.25">
      <c r="A396" s="65" t="s">
        <v>273</v>
      </c>
      <c r="B396" s="65" t="str">
        <f t="shared" si="124"/>
        <v>DIWA3</v>
      </c>
      <c r="C396" s="117">
        <f t="shared" si="125"/>
        <v>40759</v>
      </c>
      <c r="D396" s="116" t="str">
        <f t="shared" si="126"/>
        <v>SIN</v>
      </c>
      <c r="E396" s="65" t="s">
        <v>26</v>
      </c>
      <c r="F396" s="124" t="s">
        <v>73</v>
      </c>
      <c r="G396" s="117">
        <v>41968</v>
      </c>
      <c r="H396" s="65">
        <v>796987</v>
      </c>
      <c r="I396" s="65">
        <v>103602</v>
      </c>
      <c r="J396" s="65">
        <v>0</v>
      </c>
      <c r="K396" s="120">
        <v>4</v>
      </c>
      <c r="L396" s="65"/>
      <c r="M396" s="120">
        <v>4</v>
      </c>
      <c r="N396" s="121">
        <v>6.3</v>
      </c>
      <c r="O396" s="65">
        <v>32.1</v>
      </c>
      <c r="P396" s="65">
        <v>1.51</v>
      </c>
      <c r="Q396" s="65">
        <v>0.04</v>
      </c>
      <c r="R396" s="65"/>
      <c r="S396" s="120">
        <v>563</v>
      </c>
      <c r="T396" s="120">
        <v>123</v>
      </c>
      <c r="U396" s="120">
        <v>108</v>
      </c>
      <c r="V396" s="120">
        <v>0</v>
      </c>
      <c r="W396" s="120">
        <v>11</v>
      </c>
      <c r="X396" s="120">
        <v>32</v>
      </c>
      <c r="Y396" s="120">
        <v>1</v>
      </c>
      <c r="Z396" s="120">
        <v>1</v>
      </c>
      <c r="AA396" s="120">
        <v>2</v>
      </c>
      <c r="AB396" s="120">
        <v>66</v>
      </c>
      <c r="AC396" s="120">
        <v>11</v>
      </c>
      <c r="AD396" s="120">
        <v>1</v>
      </c>
      <c r="AE396" s="118">
        <f t="shared" si="127"/>
        <v>563</v>
      </c>
      <c r="AF396" s="119">
        <f t="shared" si="140"/>
        <v>1.5</v>
      </c>
      <c r="AG396" s="118">
        <f t="shared" si="128"/>
        <v>123</v>
      </c>
      <c r="AH396" s="119">
        <f t="shared" si="129"/>
        <v>0.81999999999999884</v>
      </c>
      <c r="AI396" s="118">
        <f t="shared" si="130"/>
        <v>11</v>
      </c>
      <c r="AJ396" s="119">
        <f t="shared" si="131"/>
        <v>0.24444444444444399</v>
      </c>
      <c r="AK396" s="118">
        <f t="shared" si="132"/>
        <v>32</v>
      </c>
      <c r="AL396" s="119">
        <f t="shared" si="133"/>
        <v>1</v>
      </c>
      <c r="AM396" s="118">
        <f t="shared" si="134"/>
        <v>108</v>
      </c>
      <c r="AN396" s="119">
        <f t="shared" si="135"/>
        <v>1</v>
      </c>
      <c r="AO396" s="118">
        <f t="shared" si="136"/>
        <v>0</v>
      </c>
      <c r="AP396" s="119">
        <f t="shared" si="137"/>
        <v>1.3877787807814457E-16</v>
      </c>
      <c r="AQ396" s="122">
        <f t="shared" si="138"/>
        <v>0</v>
      </c>
      <c r="AR396" s="131">
        <f t="shared" si="139"/>
        <v>3</v>
      </c>
      <c r="AS396" s="65"/>
      <c r="AT396" s="63"/>
      <c r="AU396" s="63"/>
      <c r="AV396" s="63"/>
      <c r="AW396" s="63"/>
    </row>
    <row r="397" spans="1:49" x14ac:dyDescent="0.25">
      <c r="A397" s="65" t="s">
        <v>273</v>
      </c>
      <c r="B397" s="65" t="str">
        <f t="shared" si="124"/>
        <v>DIWA3</v>
      </c>
      <c r="C397" s="117">
        <f t="shared" si="125"/>
        <v>40759</v>
      </c>
      <c r="D397" s="116" t="str">
        <f t="shared" si="126"/>
        <v>SIN</v>
      </c>
      <c r="E397" s="65" t="s">
        <v>26</v>
      </c>
      <c r="F397" s="124" t="s">
        <v>73</v>
      </c>
      <c r="G397" s="117">
        <v>41802</v>
      </c>
      <c r="H397" s="65">
        <v>759988</v>
      </c>
      <c r="I397" s="65">
        <v>66603</v>
      </c>
      <c r="J397" s="65">
        <v>0</v>
      </c>
      <c r="K397" s="65">
        <v>4</v>
      </c>
      <c r="L397" s="65"/>
      <c r="M397" s="65">
        <v>4</v>
      </c>
      <c r="N397" s="121">
        <v>7.2</v>
      </c>
      <c r="O397" s="65">
        <v>36.4</v>
      </c>
      <c r="P397" s="65">
        <v>1.28</v>
      </c>
      <c r="Q397" s="65">
        <v>0.08</v>
      </c>
      <c r="R397" s="65" t="s">
        <v>270</v>
      </c>
      <c r="S397" s="65">
        <v>363</v>
      </c>
      <c r="T397" s="65">
        <v>124</v>
      </c>
      <c r="U397" s="65">
        <v>10</v>
      </c>
      <c r="V397" s="65">
        <v>0</v>
      </c>
      <c r="W397" s="65">
        <v>10</v>
      </c>
      <c r="X397" s="65">
        <v>24</v>
      </c>
      <c r="Y397" s="65">
        <v>0</v>
      </c>
      <c r="Z397" s="65">
        <v>1</v>
      </c>
      <c r="AA397" s="65">
        <v>1</v>
      </c>
      <c r="AB397" s="65">
        <v>40</v>
      </c>
      <c r="AC397" s="65">
        <v>10</v>
      </c>
      <c r="AD397" s="65">
        <v>1</v>
      </c>
      <c r="AE397" s="118">
        <f t="shared" si="127"/>
        <v>363</v>
      </c>
      <c r="AF397" s="119">
        <f t="shared" si="140"/>
        <v>1.3</v>
      </c>
      <c r="AG397" s="118">
        <f t="shared" si="128"/>
        <v>124</v>
      </c>
      <c r="AH397" s="119">
        <f t="shared" si="129"/>
        <v>0.82666666666666555</v>
      </c>
      <c r="AI397" s="118">
        <f t="shared" si="130"/>
        <v>10</v>
      </c>
      <c r="AJ397" s="119">
        <f t="shared" si="131"/>
        <v>0.22222222222222177</v>
      </c>
      <c r="AK397" s="118">
        <f t="shared" si="132"/>
        <v>24</v>
      </c>
      <c r="AL397" s="119">
        <f t="shared" si="133"/>
        <v>0.8</v>
      </c>
      <c r="AM397" s="118">
        <f t="shared" si="134"/>
        <v>10</v>
      </c>
      <c r="AN397" s="119">
        <f t="shared" si="135"/>
        <v>0.66666666666666674</v>
      </c>
      <c r="AO397" s="118">
        <f t="shared" si="136"/>
        <v>0</v>
      </c>
      <c r="AP397" s="119">
        <f t="shared" si="137"/>
        <v>1.3877787807814457E-16</v>
      </c>
      <c r="AQ397" s="122">
        <f t="shared" si="138"/>
        <v>0</v>
      </c>
      <c r="AR397" s="131">
        <f t="shared" si="139"/>
        <v>4</v>
      </c>
      <c r="AS397" s="65"/>
      <c r="AT397" s="63"/>
      <c r="AU397" s="63"/>
      <c r="AV397" s="63"/>
      <c r="AW397" s="63"/>
    </row>
    <row r="398" spans="1:49" x14ac:dyDescent="0.25">
      <c r="A398" s="65" t="s">
        <v>273</v>
      </c>
      <c r="B398" s="65" t="str">
        <f t="shared" si="124"/>
        <v>DIWA3</v>
      </c>
      <c r="C398" s="117">
        <f t="shared" si="125"/>
        <v>40759</v>
      </c>
      <c r="D398" s="116" t="str">
        <f t="shared" si="126"/>
        <v>SIN</v>
      </c>
      <c r="E398" s="65" t="s">
        <v>26</v>
      </c>
      <c r="F398" s="124" t="s">
        <v>73</v>
      </c>
      <c r="G398" s="117">
        <v>41682</v>
      </c>
      <c r="H398" s="65">
        <v>728833</v>
      </c>
      <c r="I398" s="65">
        <v>35448</v>
      </c>
      <c r="J398" s="65">
        <v>0</v>
      </c>
      <c r="K398" s="65">
        <v>3</v>
      </c>
      <c r="L398" s="65"/>
      <c r="M398" s="65">
        <v>3</v>
      </c>
      <c r="N398" s="121">
        <v>7.2</v>
      </c>
      <c r="O398" s="65">
        <v>36.6</v>
      </c>
      <c r="P398" s="65">
        <v>0.2</v>
      </c>
      <c r="Q398" s="65">
        <v>0.1</v>
      </c>
      <c r="R398" s="65" t="s">
        <v>244</v>
      </c>
      <c r="S398" s="65">
        <v>250</v>
      </c>
      <c r="T398" s="65">
        <v>93</v>
      </c>
      <c r="U398" s="65">
        <v>8</v>
      </c>
      <c r="V398" s="65">
        <v>0</v>
      </c>
      <c r="W398" s="65">
        <v>8</v>
      </c>
      <c r="X398" s="65">
        <v>18</v>
      </c>
      <c r="Y398" s="65">
        <v>0</v>
      </c>
      <c r="Z398" s="65">
        <v>1</v>
      </c>
      <c r="AA398" s="65">
        <v>0</v>
      </c>
      <c r="AB398" s="65">
        <v>35</v>
      </c>
      <c r="AC398" s="65">
        <v>9</v>
      </c>
      <c r="AD398" s="65">
        <v>1</v>
      </c>
      <c r="AE398" s="118">
        <f t="shared" si="127"/>
        <v>250</v>
      </c>
      <c r="AF398" s="119">
        <f t="shared" si="140"/>
        <v>0.83333333333333504</v>
      </c>
      <c r="AG398" s="118">
        <f t="shared" si="128"/>
        <v>93</v>
      </c>
      <c r="AH398" s="119">
        <f t="shared" si="129"/>
        <v>0.62</v>
      </c>
      <c r="AI398" s="118">
        <f t="shared" si="130"/>
        <v>8</v>
      </c>
      <c r="AJ398" s="119">
        <f t="shared" si="131"/>
        <v>0.17777777777777731</v>
      </c>
      <c r="AK398" s="118">
        <f t="shared" si="132"/>
        <v>18</v>
      </c>
      <c r="AL398" s="119">
        <f t="shared" si="133"/>
        <v>0.60000000000000009</v>
      </c>
      <c r="AM398" s="118">
        <f t="shared" si="134"/>
        <v>8</v>
      </c>
      <c r="AN398" s="119">
        <f t="shared" si="135"/>
        <v>0.53333333333333344</v>
      </c>
      <c r="AO398" s="118">
        <f t="shared" si="136"/>
        <v>0</v>
      </c>
      <c r="AP398" s="119">
        <f t="shared" si="137"/>
        <v>1.3877787807814457E-16</v>
      </c>
      <c r="AQ398" s="122">
        <f t="shared" si="138"/>
        <v>0</v>
      </c>
      <c r="AR398" s="131">
        <f t="shared" si="139"/>
        <v>5</v>
      </c>
      <c r="AS398" s="65"/>
      <c r="AT398" s="63"/>
      <c r="AU398" s="63"/>
      <c r="AV398" s="63"/>
      <c r="AW398" s="63"/>
    </row>
    <row r="399" spans="1:49" x14ac:dyDescent="0.25">
      <c r="A399" s="65" t="s">
        <v>272</v>
      </c>
      <c r="B399" s="65" t="str">
        <f t="shared" si="124"/>
        <v>DIWA3</v>
      </c>
      <c r="C399" s="117">
        <f t="shared" si="125"/>
        <v>40759</v>
      </c>
      <c r="D399" s="116" t="str">
        <f t="shared" si="126"/>
        <v>SIN</v>
      </c>
      <c r="E399" s="65" t="s">
        <v>26</v>
      </c>
      <c r="F399" s="124" t="s">
        <v>73</v>
      </c>
      <c r="G399" s="117">
        <v>41458</v>
      </c>
      <c r="H399" s="65">
        <v>666098</v>
      </c>
      <c r="I399" s="65">
        <v>35363</v>
      </c>
      <c r="J399" s="120">
        <v>0</v>
      </c>
      <c r="K399" s="120">
        <v>0</v>
      </c>
      <c r="L399" s="120">
        <v>-1</v>
      </c>
      <c r="M399" s="120">
        <v>3</v>
      </c>
      <c r="N399" s="121">
        <v>7.2</v>
      </c>
      <c r="O399" s="120">
        <v>38.9</v>
      </c>
      <c r="P399" s="120">
        <v>1.1000000000000001</v>
      </c>
      <c r="Q399" s="120">
        <v>0</v>
      </c>
      <c r="R399" s="65" t="s">
        <v>244</v>
      </c>
      <c r="S399" s="120">
        <v>43</v>
      </c>
      <c r="T399" s="120">
        <v>55</v>
      </c>
      <c r="U399" s="120">
        <v>4</v>
      </c>
      <c r="V399" s="120">
        <v>0</v>
      </c>
      <c r="W399" s="120">
        <v>4</v>
      </c>
      <c r="X399" s="120">
        <v>4</v>
      </c>
      <c r="Y399" s="120">
        <v>0</v>
      </c>
      <c r="Z399" s="120">
        <v>0</v>
      </c>
      <c r="AA399" s="120">
        <v>-1</v>
      </c>
      <c r="AB399" s="120">
        <v>40</v>
      </c>
      <c r="AC399" s="120">
        <v>5</v>
      </c>
      <c r="AD399" s="120">
        <v>0</v>
      </c>
      <c r="AE399" s="118">
        <f t="shared" si="127"/>
        <v>43</v>
      </c>
      <c r="AF399" s="119">
        <f t="shared" si="140"/>
        <v>0.14333333333333703</v>
      </c>
      <c r="AG399" s="118">
        <f t="shared" si="128"/>
        <v>55</v>
      </c>
      <c r="AH399" s="119">
        <f t="shared" si="129"/>
        <v>0.36666666666666375</v>
      </c>
      <c r="AI399" s="118">
        <f t="shared" si="130"/>
        <v>4</v>
      </c>
      <c r="AJ399" s="119">
        <f t="shared" si="131"/>
        <v>8.8888888888888407E-2</v>
      </c>
      <c r="AK399" s="118">
        <f t="shared" si="132"/>
        <v>4</v>
      </c>
      <c r="AL399" s="119">
        <f t="shared" si="133"/>
        <v>0.13333333333333353</v>
      </c>
      <c r="AM399" s="118">
        <f t="shared" si="134"/>
        <v>4</v>
      </c>
      <c r="AN399" s="119">
        <f t="shared" si="135"/>
        <v>0.26666666666666683</v>
      </c>
      <c r="AO399" s="118">
        <f t="shared" si="136"/>
        <v>0</v>
      </c>
      <c r="AP399" s="119">
        <f t="shared" si="137"/>
        <v>1.3877787807814457E-16</v>
      </c>
      <c r="AQ399" s="122">
        <f t="shared" si="138"/>
        <v>0</v>
      </c>
      <c r="AR399" s="131">
        <f t="shared" si="139"/>
        <v>6</v>
      </c>
      <c r="AS399" s="65"/>
      <c r="AT399" s="63"/>
      <c r="AU399" s="63"/>
      <c r="AV399" s="63"/>
      <c r="AW399" s="63"/>
    </row>
    <row r="400" spans="1:49" x14ac:dyDescent="0.25">
      <c r="A400" s="65" t="s">
        <v>273</v>
      </c>
      <c r="B400" s="65" t="str">
        <f t="shared" si="124"/>
        <v>DIWA3</v>
      </c>
      <c r="C400" s="117">
        <f t="shared" si="125"/>
        <v>40759</v>
      </c>
      <c r="D400" s="116" t="str">
        <f t="shared" si="126"/>
        <v>SIN</v>
      </c>
      <c r="E400" s="65" t="s">
        <v>26</v>
      </c>
      <c r="F400" s="124" t="s">
        <v>73</v>
      </c>
      <c r="G400" s="117">
        <v>41313</v>
      </c>
      <c r="H400" s="65">
        <v>630733</v>
      </c>
      <c r="I400" s="65">
        <v>181842</v>
      </c>
      <c r="J400" s="120">
        <v>0</v>
      </c>
      <c r="K400" s="120">
        <v>3.4</v>
      </c>
      <c r="L400" s="120">
        <v>0</v>
      </c>
      <c r="M400" s="120">
        <v>16.3</v>
      </c>
      <c r="N400" s="121">
        <v>6.8</v>
      </c>
      <c r="O400" s="120">
        <v>35.4</v>
      </c>
      <c r="P400" s="120"/>
      <c r="Q400" s="120">
        <v>-1</v>
      </c>
      <c r="R400" s="65" t="s">
        <v>29</v>
      </c>
      <c r="S400" s="120">
        <v>234.7</v>
      </c>
      <c r="T400" s="120">
        <v>161.1</v>
      </c>
      <c r="U400" s="120">
        <v>11.7</v>
      </c>
      <c r="V400" s="120">
        <v>3.8</v>
      </c>
      <c r="W400" s="120">
        <v>16.5</v>
      </c>
      <c r="X400" s="120">
        <v>27.6</v>
      </c>
      <c r="Y400" s="120">
        <v>0.5</v>
      </c>
      <c r="Z400" s="120">
        <v>0</v>
      </c>
      <c r="AA400" s="120">
        <v>0</v>
      </c>
      <c r="AB400" s="120">
        <v>127.2</v>
      </c>
      <c r="AC400" s="120">
        <v>39.200000000000003</v>
      </c>
      <c r="AD400" s="120">
        <v>3.1</v>
      </c>
      <c r="AE400" s="118">
        <f t="shared" si="127"/>
        <v>235</v>
      </c>
      <c r="AF400" s="119">
        <f>IF(AE400&gt;=300,1,VLOOKUP(AE400,$AT$3:$AU$304,2,0))</f>
        <v>0.78333333333333555</v>
      </c>
      <c r="AG400" s="118">
        <f t="shared" si="128"/>
        <v>161</v>
      </c>
      <c r="AH400" s="119">
        <f t="shared" si="129"/>
        <v>1</v>
      </c>
      <c r="AI400" s="118">
        <f t="shared" si="130"/>
        <v>17</v>
      </c>
      <c r="AJ400" s="119">
        <f t="shared" si="131"/>
        <v>0.37777777777777721</v>
      </c>
      <c r="AK400" s="118">
        <f t="shared" si="132"/>
        <v>28</v>
      </c>
      <c r="AL400" s="119">
        <f t="shared" si="133"/>
        <v>0.93333333333333335</v>
      </c>
      <c r="AM400" s="118">
        <f t="shared" si="134"/>
        <v>12</v>
      </c>
      <c r="AN400" s="119">
        <f t="shared" si="135"/>
        <v>0.8</v>
      </c>
      <c r="AO400" s="118">
        <f t="shared" si="136"/>
        <v>4</v>
      </c>
      <c r="AP400" s="119">
        <f t="shared" si="137"/>
        <v>0.40000000000000013</v>
      </c>
      <c r="AQ400" s="122">
        <f t="shared" si="138"/>
        <v>0</v>
      </c>
      <c r="AR400" s="131">
        <f t="shared" si="139"/>
        <v>7</v>
      </c>
      <c r="AS400" s="65"/>
      <c r="AT400" s="63"/>
      <c r="AU400" s="63"/>
      <c r="AV400" s="63"/>
      <c r="AW400" s="63"/>
    </row>
    <row r="401" spans="1:49" x14ac:dyDescent="0.25">
      <c r="A401" s="65" t="s">
        <v>273</v>
      </c>
      <c r="B401" s="65" t="str">
        <f t="shared" si="124"/>
        <v>DIWA3</v>
      </c>
      <c r="C401" s="117">
        <f t="shared" si="125"/>
        <v>40759</v>
      </c>
      <c r="D401" s="116" t="str">
        <f t="shared" si="126"/>
        <v>SIN</v>
      </c>
      <c r="E401" s="65" t="s">
        <v>26</v>
      </c>
      <c r="F401" s="124" t="s">
        <v>73</v>
      </c>
      <c r="G401" s="117">
        <v>41250</v>
      </c>
      <c r="H401" s="65">
        <v>615668</v>
      </c>
      <c r="I401" s="65">
        <v>166777</v>
      </c>
      <c r="J401" s="65">
        <v>0</v>
      </c>
      <c r="K401" s="65">
        <v>0</v>
      </c>
      <c r="L401" s="65">
        <v>0</v>
      </c>
      <c r="M401" s="65">
        <v>17.2</v>
      </c>
      <c r="N401" s="121">
        <v>7</v>
      </c>
      <c r="O401" s="65">
        <v>38.9</v>
      </c>
      <c r="P401" s="65"/>
      <c r="Q401" s="65">
        <v>-1</v>
      </c>
      <c r="R401" s="65" t="s">
        <v>29</v>
      </c>
      <c r="S401" s="65">
        <v>77.2</v>
      </c>
      <c r="T401" s="65">
        <v>44.8</v>
      </c>
      <c r="U401" s="65">
        <v>9.6</v>
      </c>
      <c r="V401" s="65">
        <v>2.2999999999999998</v>
      </c>
      <c r="W401" s="65">
        <v>3.4</v>
      </c>
      <c r="X401" s="65">
        <v>16.899999999999999</v>
      </c>
      <c r="Y401" s="65">
        <v>0.6</v>
      </c>
      <c r="Z401" s="65">
        <v>3.2</v>
      </c>
      <c r="AA401" s="65">
        <v>0</v>
      </c>
      <c r="AB401" s="65">
        <v>141.1</v>
      </c>
      <c r="AC401" s="65">
        <v>31.1</v>
      </c>
      <c r="AD401" s="65">
        <v>1.2</v>
      </c>
      <c r="AE401" s="118">
        <f t="shared" si="127"/>
        <v>77</v>
      </c>
      <c r="AF401" s="119">
        <f t="shared" ref="AF401:AF407" si="141">IF(AE401&gt;500,1.5,IF(AE401&gt;300,1.3,VLOOKUP(AE401,$AT$3:$AU$304,2,0)))</f>
        <v>0.25666666666667021</v>
      </c>
      <c r="AG401" s="118">
        <f t="shared" si="128"/>
        <v>45</v>
      </c>
      <c r="AH401" s="119">
        <f t="shared" si="129"/>
        <v>0.29999999999999721</v>
      </c>
      <c r="AI401" s="118">
        <f t="shared" si="130"/>
        <v>3</v>
      </c>
      <c r="AJ401" s="119">
        <f t="shared" si="131"/>
        <v>6.666666666666618E-2</v>
      </c>
      <c r="AK401" s="118">
        <f t="shared" si="132"/>
        <v>17</v>
      </c>
      <c r="AL401" s="119">
        <f t="shared" si="133"/>
        <v>0.56666666666666676</v>
      </c>
      <c r="AM401" s="118">
        <f t="shared" si="134"/>
        <v>10</v>
      </c>
      <c r="AN401" s="119">
        <f t="shared" si="135"/>
        <v>0.66666666666666674</v>
      </c>
      <c r="AO401" s="118">
        <f t="shared" si="136"/>
        <v>2</v>
      </c>
      <c r="AP401" s="119">
        <f t="shared" si="137"/>
        <v>0.20000000000000015</v>
      </c>
      <c r="AQ401" s="122">
        <f t="shared" si="138"/>
        <v>0</v>
      </c>
      <c r="AR401" s="131">
        <f t="shared" si="139"/>
        <v>8</v>
      </c>
      <c r="AS401" s="65"/>
      <c r="AT401" s="63"/>
      <c r="AU401" s="63"/>
      <c r="AV401" s="63"/>
      <c r="AW401" s="63"/>
    </row>
    <row r="402" spans="1:49" x14ac:dyDescent="0.25">
      <c r="A402" s="65" t="s">
        <v>273</v>
      </c>
      <c r="B402" s="65" t="str">
        <f t="shared" si="124"/>
        <v>DIWA3</v>
      </c>
      <c r="C402" s="117">
        <f t="shared" si="125"/>
        <v>40487</v>
      </c>
      <c r="D402" s="65" t="str">
        <f t="shared" si="126"/>
        <v>SIN</v>
      </c>
      <c r="E402" s="65" t="s">
        <v>26</v>
      </c>
      <c r="F402" s="124" t="s">
        <v>74</v>
      </c>
      <c r="G402" s="117">
        <v>42416</v>
      </c>
      <c r="H402" s="65">
        <v>873697</v>
      </c>
      <c r="I402" s="65">
        <v>27140</v>
      </c>
      <c r="J402" s="65">
        <v>0</v>
      </c>
      <c r="K402" s="65">
        <v>2</v>
      </c>
      <c r="L402" s="65"/>
      <c r="M402" s="65">
        <v>2</v>
      </c>
      <c r="N402" s="65">
        <v>7.1</v>
      </c>
      <c r="O402" s="65"/>
      <c r="P402" s="65"/>
      <c r="Q402" s="65">
        <v>0</v>
      </c>
      <c r="R402" s="65" t="s">
        <v>295</v>
      </c>
      <c r="S402" s="65">
        <v>39</v>
      </c>
      <c r="T402" s="65">
        <v>53</v>
      </c>
      <c r="U402" s="65">
        <v>0</v>
      </c>
      <c r="V402" s="65">
        <v>0</v>
      </c>
      <c r="W402" s="65">
        <v>2</v>
      </c>
      <c r="X402" s="65">
        <v>7</v>
      </c>
      <c r="Y402" s="65">
        <v>0</v>
      </c>
      <c r="Z402" s="65">
        <v>0</v>
      </c>
      <c r="AA402" s="65">
        <v>0</v>
      </c>
      <c r="AB402" s="65">
        <v>32</v>
      </c>
      <c r="AC402" s="65">
        <v>2</v>
      </c>
      <c r="AD402" s="65">
        <v>0</v>
      </c>
      <c r="AE402" s="118">
        <f t="shared" si="127"/>
        <v>39</v>
      </c>
      <c r="AF402" s="119">
        <f t="shared" si="141"/>
        <v>0.13000000000000372</v>
      </c>
      <c r="AG402" s="118">
        <f t="shared" si="128"/>
        <v>53</v>
      </c>
      <c r="AH402" s="119">
        <f t="shared" si="129"/>
        <v>0.35333333333333045</v>
      </c>
      <c r="AI402" s="118">
        <f t="shared" si="130"/>
        <v>2</v>
      </c>
      <c r="AJ402" s="119">
        <f t="shared" si="131"/>
        <v>4.4444444444443953E-2</v>
      </c>
      <c r="AK402" s="118">
        <f t="shared" si="132"/>
        <v>7</v>
      </c>
      <c r="AL402" s="119">
        <f t="shared" si="133"/>
        <v>0.2333333333333335</v>
      </c>
      <c r="AM402" s="118">
        <f t="shared" si="134"/>
        <v>0</v>
      </c>
      <c r="AN402" s="119">
        <f t="shared" si="135"/>
        <v>1.9428902930940239E-16</v>
      </c>
      <c r="AO402" s="118">
        <f t="shared" si="136"/>
        <v>0</v>
      </c>
      <c r="AP402" s="119">
        <f t="shared" si="137"/>
        <v>1.3877787807814457E-16</v>
      </c>
      <c r="AQ402" s="122">
        <f t="shared" si="138"/>
        <v>1</v>
      </c>
      <c r="AR402" s="131">
        <f t="shared" si="139"/>
        <v>1</v>
      </c>
      <c r="AS402" s="65"/>
      <c r="AT402" s="63"/>
      <c r="AU402" s="63"/>
      <c r="AV402" s="63"/>
      <c r="AW402" s="63"/>
    </row>
    <row r="403" spans="1:49" x14ac:dyDescent="0.25">
      <c r="A403" s="65"/>
      <c r="B403" s="65" t="str">
        <f t="shared" si="124"/>
        <v>DIWA3</v>
      </c>
      <c r="C403" s="117">
        <f t="shared" si="125"/>
        <v>40487</v>
      </c>
      <c r="D403" s="65" t="str">
        <f t="shared" si="126"/>
        <v>SIN</v>
      </c>
      <c r="E403" s="65" t="s">
        <v>26</v>
      </c>
      <c r="F403" s="124" t="s">
        <v>74</v>
      </c>
      <c r="G403" s="117">
        <v>42293</v>
      </c>
      <c r="H403" s="65">
        <v>846716</v>
      </c>
      <c r="I403" s="65">
        <v>91570</v>
      </c>
      <c r="J403" s="65">
        <v>0</v>
      </c>
      <c r="K403" s="65">
        <v>4</v>
      </c>
      <c r="L403" s="65"/>
      <c r="M403" s="65">
        <v>2</v>
      </c>
      <c r="N403" s="65">
        <v>5.9</v>
      </c>
      <c r="O403" s="65"/>
      <c r="P403" s="65"/>
      <c r="Q403" s="65">
        <v>0.15</v>
      </c>
      <c r="R403" s="65"/>
      <c r="S403" s="65">
        <v>103</v>
      </c>
      <c r="T403" s="65">
        <v>107</v>
      </c>
      <c r="U403" s="65">
        <v>2</v>
      </c>
      <c r="V403" s="65">
        <v>1</v>
      </c>
      <c r="W403" s="65">
        <v>4</v>
      </c>
      <c r="X403" s="65">
        <v>11</v>
      </c>
      <c r="Y403" s="65">
        <v>0</v>
      </c>
      <c r="Z403" s="65">
        <v>1</v>
      </c>
      <c r="AA403" s="65">
        <v>1</v>
      </c>
      <c r="AB403" s="65">
        <v>31</v>
      </c>
      <c r="AC403" s="65">
        <v>4</v>
      </c>
      <c r="AD403" s="65">
        <v>0</v>
      </c>
      <c r="AE403" s="118">
        <f t="shared" si="127"/>
        <v>103</v>
      </c>
      <c r="AF403" s="119">
        <f t="shared" si="141"/>
        <v>0.34333333333333743</v>
      </c>
      <c r="AG403" s="118">
        <f t="shared" si="128"/>
        <v>107</v>
      </c>
      <c r="AH403" s="119">
        <f t="shared" si="129"/>
        <v>0.71333333333333149</v>
      </c>
      <c r="AI403" s="118">
        <f t="shared" si="130"/>
        <v>4</v>
      </c>
      <c r="AJ403" s="119">
        <f t="shared" si="131"/>
        <v>8.8888888888888407E-2</v>
      </c>
      <c r="AK403" s="118">
        <f t="shared" si="132"/>
        <v>11</v>
      </c>
      <c r="AL403" s="119">
        <f t="shared" si="133"/>
        <v>0.36666666666666681</v>
      </c>
      <c r="AM403" s="118">
        <f t="shared" si="134"/>
        <v>2</v>
      </c>
      <c r="AN403" s="119">
        <f t="shared" si="135"/>
        <v>0.13333333333333353</v>
      </c>
      <c r="AO403" s="118">
        <f t="shared" si="136"/>
        <v>1</v>
      </c>
      <c r="AP403" s="119">
        <f t="shared" si="137"/>
        <v>0.10000000000000014</v>
      </c>
      <c r="AQ403" s="122">
        <f t="shared" si="138"/>
        <v>0</v>
      </c>
      <c r="AR403" s="131">
        <f t="shared" si="139"/>
        <v>2</v>
      </c>
      <c r="AS403" s="65"/>
      <c r="AT403" s="63"/>
      <c r="AU403" s="63"/>
      <c r="AV403" s="63"/>
      <c r="AW403" s="63"/>
    </row>
    <row r="404" spans="1:49" x14ac:dyDescent="0.25">
      <c r="A404" s="65" t="s">
        <v>273</v>
      </c>
      <c r="B404" s="65" t="str">
        <f t="shared" si="124"/>
        <v>DIWA3</v>
      </c>
      <c r="C404" s="117">
        <f t="shared" si="125"/>
        <v>40487</v>
      </c>
      <c r="D404" s="116" t="str">
        <f t="shared" si="126"/>
        <v>SIN</v>
      </c>
      <c r="E404" s="65" t="s">
        <v>26</v>
      </c>
      <c r="F404" s="124" t="s">
        <v>74</v>
      </c>
      <c r="G404" s="117">
        <v>42052</v>
      </c>
      <c r="H404" s="65">
        <v>796781</v>
      </c>
      <c r="I404" s="65">
        <v>20118</v>
      </c>
      <c r="J404" s="65">
        <v>0</v>
      </c>
      <c r="K404" s="65">
        <v>7</v>
      </c>
      <c r="L404" s="65"/>
      <c r="M404" s="65">
        <v>2</v>
      </c>
      <c r="N404" s="65">
        <v>6.16</v>
      </c>
      <c r="O404" s="65">
        <v>28.87</v>
      </c>
      <c r="P404" s="65">
        <v>1.22</v>
      </c>
      <c r="Q404" s="65">
        <v>0.38</v>
      </c>
      <c r="R404" s="65"/>
      <c r="S404" s="65">
        <v>86</v>
      </c>
      <c r="T404" s="65">
        <v>65</v>
      </c>
      <c r="U404" s="65">
        <v>1</v>
      </c>
      <c r="V404" s="65">
        <v>0</v>
      </c>
      <c r="W404" s="65">
        <v>6</v>
      </c>
      <c r="X404" s="65">
        <v>10</v>
      </c>
      <c r="Y404" s="65">
        <v>0</v>
      </c>
      <c r="Z404" s="65"/>
      <c r="AA404" s="65">
        <v>0</v>
      </c>
      <c r="AB404" s="65">
        <v>46</v>
      </c>
      <c r="AC404" s="65">
        <v>4</v>
      </c>
      <c r="AD404" s="65">
        <v>1</v>
      </c>
      <c r="AE404" s="118">
        <f t="shared" si="127"/>
        <v>86</v>
      </c>
      <c r="AF404" s="119">
        <f t="shared" si="141"/>
        <v>0.2866666666666704</v>
      </c>
      <c r="AG404" s="118">
        <f t="shared" si="128"/>
        <v>65</v>
      </c>
      <c r="AH404" s="119">
        <f t="shared" si="129"/>
        <v>0.4333333333333303</v>
      </c>
      <c r="AI404" s="118">
        <f t="shared" si="130"/>
        <v>6</v>
      </c>
      <c r="AJ404" s="119">
        <f t="shared" si="131"/>
        <v>0.13333333333333286</v>
      </c>
      <c r="AK404" s="118">
        <f t="shared" si="132"/>
        <v>10</v>
      </c>
      <c r="AL404" s="119">
        <f t="shared" si="133"/>
        <v>0.33339999999999997</v>
      </c>
      <c r="AM404" s="118">
        <f t="shared" si="134"/>
        <v>1</v>
      </c>
      <c r="AN404" s="119">
        <f t="shared" si="135"/>
        <v>6.666666666666686E-2</v>
      </c>
      <c r="AO404" s="118">
        <f t="shared" si="136"/>
        <v>0</v>
      </c>
      <c r="AP404" s="119">
        <f t="shared" si="137"/>
        <v>1.3877787807814457E-16</v>
      </c>
      <c r="AQ404" s="122">
        <f t="shared" si="138"/>
        <v>0</v>
      </c>
      <c r="AR404" s="131">
        <f t="shared" si="139"/>
        <v>3</v>
      </c>
      <c r="AS404" s="65"/>
      <c r="AT404" s="63"/>
      <c r="AU404" s="63"/>
      <c r="AV404" s="63"/>
      <c r="AW404" s="63"/>
    </row>
    <row r="405" spans="1:49" x14ac:dyDescent="0.25">
      <c r="A405" s="65" t="s">
        <v>273</v>
      </c>
      <c r="B405" s="65" t="str">
        <f t="shared" si="124"/>
        <v>DIWA3</v>
      </c>
      <c r="C405" s="117">
        <f t="shared" si="125"/>
        <v>40487</v>
      </c>
      <c r="D405" s="116" t="str">
        <f t="shared" si="126"/>
        <v>SIN</v>
      </c>
      <c r="E405" s="65" t="s">
        <v>26</v>
      </c>
      <c r="F405" s="124" t="s">
        <v>74</v>
      </c>
      <c r="G405" s="117">
        <v>42012</v>
      </c>
      <c r="H405" s="65">
        <v>785066</v>
      </c>
      <c r="I405" s="65">
        <v>8403</v>
      </c>
      <c r="J405" s="65">
        <v>0</v>
      </c>
      <c r="K405" s="120">
        <v>4</v>
      </c>
      <c r="L405" s="65"/>
      <c r="M405" s="120">
        <v>1</v>
      </c>
      <c r="N405" s="65">
        <v>6.4</v>
      </c>
      <c r="O405" s="65">
        <v>30.5</v>
      </c>
      <c r="P405" s="65">
        <v>1.1100000000000001</v>
      </c>
      <c r="Q405" s="65">
        <v>0.35</v>
      </c>
      <c r="R405" s="65"/>
      <c r="S405" s="120">
        <v>54</v>
      </c>
      <c r="T405" s="120">
        <v>50</v>
      </c>
      <c r="U405" s="120">
        <v>3</v>
      </c>
      <c r="V405" s="120">
        <v>0</v>
      </c>
      <c r="W405" s="120">
        <v>5</v>
      </c>
      <c r="X405" s="120">
        <v>8</v>
      </c>
      <c r="Y405" s="120">
        <v>0</v>
      </c>
      <c r="Z405" s="120">
        <v>0</v>
      </c>
      <c r="AA405" s="120">
        <v>0</v>
      </c>
      <c r="AB405" s="120">
        <v>30</v>
      </c>
      <c r="AC405" s="120">
        <v>5</v>
      </c>
      <c r="AD405" s="120">
        <v>1</v>
      </c>
      <c r="AE405" s="118">
        <f t="shared" si="127"/>
        <v>54</v>
      </c>
      <c r="AF405" s="119">
        <f t="shared" si="141"/>
        <v>0.18000000000000363</v>
      </c>
      <c r="AG405" s="118">
        <f t="shared" si="128"/>
        <v>50</v>
      </c>
      <c r="AH405" s="119">
        <f t="shared" si="129"/>
        <v>0.33333333333333048</v>
      </c>
      <c r="AI405" s="118">
        <f t="shared" si="130"/>
        <v>5</v>
      </c>
      <c r="AJ405" s="119">
        <f t="shared" si="131"/>
        <v>0.11111111111111063</v>
      </c>
      <c r="AK405" s="118">
        <f t="shared" si="132"/>
        <v>8</v>
      </c>
      <c r="AL405" s="119">
        <f t="shared" si="133"/>
        <v>0.26666666666666683</v>
      </c>
      <c r="AM405" s="118">
        <f t="shared" si="134"/>
        <v>3</v>
      </c>
      <c r="AN405" s="119">
        <f t="shared" si="135"/>
        <v>0.20000000000000018</v>
      </c>
      <c r="AO405" s="118">
        <f t="shared" si="136"/>
        <v>0</v>
      </c>
      <c r="AP405" s="119">
        <f t="shared" si="137"/>
        <v>1.3877787807814457E-16</v>
      </c>
      <c r="AQ405" s="122">
        <f t="shared" si="138"/>
        <v>0</v>
      </c>
      <c r="AR405" s="131">
        <f t="shared" si="139"/>
        <v>4</v>
      </c>
      <c r="AS405" s="65"/>
      <c r="AT405" s="63"/>
      <c r="AU405" s="63"/>
      <c r="AV405" s="63"/>
      <c r="AW405" s="63"/>
    </row>
    <row r="406" spans="1:49" x14ac:dyDescent="0.25">
      <c r="A406" s="65" t="s">
        <v>273</v>
      </c>
      <c r="B406" s="65" t="str">
        <f t="shared" si="124"/>
        <v>DIWA3</v>
      </c>
      <c r="C406" s="117">
        <f t="shared" si="125"/>
        <v>40487</v>
      </c>
      <c r="D406" s="116" t="str">
        <f t="shared" si="126"/>
        <v>SIN</v>
      </c>
      <c r="E406" s="65" t="s">
        <v>26</v>
      </c>
      <c r="F406" s="124" t="s">
        <v>74</v>
      </c>
      <c r="G406" s="117">
        <v>41990</v>
      </c>
      <c r="H406" s="65">
        <v>781858</v>
      </c>
      <c r="I406" s="65">
        <v>5195</v>
      </c>
      <c r="J406" s="65">
        <v>0</v>
      </c>
      <c r="K406" s="65">
        <v>5</v>
      </c>
      <c r="L406" s="65"/>
      <c r="M406" s="65">
        <v>3</v>
      </c>
      <c r="N406" s="121">
        <v>6.3</v>
      </c>
      <c r="O406" s="65"/>
      <c r="P406" s="65"/>
      <c r="Q406" s="65">
        <v>1.1399999999999999</v>
      </c>
      <c r="R406" s="65"/>
      <c r="S406" s="65">
        <v>108</v>
      </c>
      <c r="T406" s="65">
        <v>110</v>
      </c>
      <c r="U406" s="65">
        <v>4</v>
      </c>
      <c r="V406" s="65">
        <v>1</v>
      </c>
      <c r="W406" s="65">
        <v>9</v>
      </c>
      <c r="X406" s="65">
        <v>13</v>
      </c>
      <c r="Y406" s="65">
        <v>1</v>
      </c>
      <c r="Z406" s="65">
        <v>1</v>
      </c>
      <c r="AA406" s="65">
        <v>1</v>
      </c>
      <c r="AB406" s="65">
        <v>47</v>
      </c>
      <c r="AC406" s="65">
        <v>16</v>
      </c>
      <c r="AD406" s="65">
        <v>1</v>
      </c>
      <c r="AE406" s="118">
        <f t="shared" si="127"/>
        <v>108</v>
      </c>
      <c r="AF406" s="119">
        <f t="shared" si="141"/>
        <v>0.36000000000000421</v>
      </c>
      <c r="AG406" s="118">
        <f t="shared" si="128"/>
        <v>110</v>
      </c>
      <c r="AH406" s="119">
        <f t="shared" si="129"/>
        <v>0.73333333333333162</v>
      </c>
      <c r="AI406" s="118">
        <f t="shared" si="130"/>
        <v>9</v>
      </c>
      <c r="AJ406" s="119">
        <f t="shared" si="131"/>
        <v>0.19999999999999954</v>
      </c>
      <c r="AK406" s="118">
        <f t="shared" si="132"/>
        <v>13</v>
      </c>
      <c r="AL406" s="119">
        <f t="shared" si="133"/>
        <v>0.43333333333333346</v>
      </c>
      <c r="AM406" s="118">
        <f t="shared" si="134"/>
        <v>4</v>
      </c>
      <c r="AN406" s="119">
        <f t="shared" si="135"/>
        <v>0.26666666666666683</v>
      </c>
      <c r="AO406" s="118">
        <f t="shared" si="136"/>
        <v>1</v>
      </c>
      <c r="AP406" s="119">
        <f t="shared" si="137"/>
        <v>0.10000000000000014</v>
      </c>
      <c r="AQ406" s="122">
        <f t="shared" si="138"/>
        <v>0</v>
      </c>
      <c r="AR406" s="131">
        <f t="shared" si="139"/>
        <v>5</v>
      </c>
      <c r="AS406" s="65"/>
      <c r="AT406" s="63"/>
      <c r="AU406" s="63"/>
      <c r="AV406" s="63"/>
      <c r="AW406" s="63"/>
    </row>
    <row r="407" spans="1:49" x14ac:dyDescent="0.25">
      <c r="A407" s="65" t="s">
        <v>273</v>
      </c>
      <c r="B407" s="65" t="str">
        <f t="shared" si="124"/>
        <v>DIWA3</v>
      </c>
      <c r="C407" s="117">
        <f t="shared" si="125"/>
        <v>40487</v>
      </c>
      <c r="D407" s="116" t="str">
        <f t="shared" si="126"/>
        <v>SIN</v>
      </c>
      <c r="E407" s="65" t="s">
        <v>26</v>
      </c>
      <c r="F407" s="124" t="s">
        <v>74</v>
      </c>
      <c r="G407" s="117">
        <v>41913</v>
      </c>
      <c r="H407" s="65">
        <v>759549</v>
      </c>
      <c r="I407" s="65">
        <v>108987</v>
      </c>
      <c r="J407" s="65">
        <v>0</v>
      </c>
      <c r="K407" s="65">
        <v>6</v>
      </c>
      <c r="L407" s="65"/>
      <c r="M407" s="65">
        <v>5</v>
      </c>
      <c r="N407" s="121">
        <v>6.8</v>
      </c>
      <c r="O407" s="65">
        <v>34.799999999999997</v>
      </c>
      <c r="P407" s="65">
        <v>1.55</v>
      </c>
      <c r="Q407" s="65">
        <v>0.08</v>
      </c>
      <c r="R407" s="65"/>
      <c r="S407" s="65">
        <v>253</v>
      </c>
      <c r="T407" s="65">
        <v>131</v>
      </c>
      <c r="U407" s="65">
        <v>6</v>
      </c>
      <c r="V407" s="65">
        <v>1</v>
      </c>
      <c r="W407" s="65">
        <v>13</v>
      </c>
      <c r="X407" s="65">
        <v>18</v>
      </c>
      <c r="Y407" s="65">
        <v>0</v>
      </c>
      <c r="Z407" s="65">
        <v>1</v>
      </c>
      <c r="AA407" s="65">
        <v>1</v>
      </c>
      <c r="AB407" s="65">
        <v>45</v>
      </c>
      <c r="AC407" s="65">
        <v>12</v>
      </c>
      <c r="AD407" s="65">
        <v>2</v>
      </c>
      <c r="AE407" s="118">
        <f t="shared" si="127"/>
        <v>253</v>
      </c>
      <c r="AF407" s="119">
        <f t="shared" si="141"/>
        <v>0.84333333333333493</v>
      </c>
      <c r="AG407" s="118">
        <f t="shared" si="128"/>
        <v>131</v>
      </c>
      <c r="AH407" s="119">
        <f t="shared" si="129"/>
        <v>0.87333333333333252</v>
      </c>
      <c r="AI407" s="118">
        <f t="shared" si="130"/>
        <v>13</v>
      </c>
      <c r="AJ407" s="119">
        <f t="shared" si="131"/>
        <v>0.28888888888888842</v>
      </c>
      <c r="AK407" s="118">
        <f t="shared" si="132"/>
        <v>18</v>
      </c>
      <c r="AL407" s="119">
        <f t="shared" si="133"/>
        <v>0.60000000000000009</v>
      </c>
      <c r="AM407" s="118">
        <f t="shared" si="134"/>
        <v>6</v>
      </c>
      <c r="AN407" s="119">
        <f t="shared" si="135"/>
        <v>0.40000000000000013</v>
      </c>
      <c r="AO407" s="118">
        <f t="shared" si="136"/>
        <v>1</v>
      </c>
      <c r="AP407" s="119">
        <f t="shared" si="137"/>
        <v>0.10000000000000014</v>
      </c>
      <c r="AQ407" s="122">
        <f t="shared" si="138"/>
        <v>0</v>
      </c>
      <c r="AR407" s="131">
        <f t="shared" si="139"/>
        <v>6</v>
      </c>
      <c r="AS407" s="65"/>
      <c r="AT407" s="63"/>
      <c r="AU407" s="63"/>
      <c r="AV407" s="63"/>
      <c r="AW407" s="63"/>
    </row>
    <row r="408" spans="1:49" x14ac:dyDescent="0.25">
      <c r="A408" s="65" t="s">
        <v>273</v>
      </c>
      <c r="B408" s="65" t="str">
        <f t="shared" si="124"/>
        <v>DIWA3</v>
      </c>
      <c r="C408" s="117">
        <f t="shared" si="125"/>
        <v>40487</v>
      </c>
      <c r="D408" s="116" t="str">
        <f t="shared" si="126"/>
        <v>SIN</v>
      </c>
      <c r="E408" s="65" t="s">
        <v>26</v>
      </c>
      <c r="F408" s="124" t="s">
        <v>74</v>
      </c>
      <c r="G408" s="117">
        <v>41746</v>
      </c>
      <c r="H408" s="65">
        <v>714483</v>
      </c>
      <c r="I408" s="65">
        <v>63921</v>
      </c>
      <c r="J408" s="65">
        <v>0</v>
      </c>
      <c r="K408" s="65">
        <v>7</v>
      </c>
      <c r="L408" s="65"/>
      <c r="M408" s="65">
        <v>4</v>
      </c>
      <c r="N408" s="121">
        <v>7</v>
      </c>
      <c r="O408" s="65">
        <v>35.4</v>
      </c>
      <c r="P408" s="65">
        <v>0.38</v>
      </c>
      <c r="Q408" s="65">
        <v>7.0000000000000007E-2</v>
      </c>
      <c r="R408" s="65" t="s">
        <v>28</v>
      </c>
      <c r="S408" s="65">
        <v>200</v>
      </c>
      <c r="T408" s="65">
        <v>104</v>
      </c>
      <c r="U408" s="65">
        <v>6</v>
      </c>
      <c r="V408" s="65">
        <v>0</v>
      </c>
      <c r="W408" s="65">
        <v>13</v>
      </c>
      <c r="X408" s="65">
        <v>15</v>
      </c>
      <c r="Y408" s="65">
        <v>0</v>
      </c>
      <c r="Z408" s="65">
        <v>1</v>
      </c>
      <c r="AA408" s="65">
        <v>1</v>
      </c>
      <c r="AB408" s="65">
        <v>41</v>
      </c>
      <c r="AC408" s="65">
        <v>14</v>
      </c>
      <c r="AD408" s="65">
        <v>4</v>
      </c>
      <c r="AE408" s="118">
        <f t="shared" si="127"/>
        <v>200</v>
      </c>
      <c r="AF408" s="119">
        <f>IF(AE408&gt;=300,1,VLOOKUP(AE408,$AT$3:$AU$304,2,0))</f>
        <v>0.66666666666667007</v>
      </c>
      <c r="AG408" s="118">
        <f t="shared" si="128"/>
        <v>104</v>
      </c>
      <c r="AH408" s="119">
        <f t="shared" si="129"/>
        <v>0.69333333333333136</v>
      </c>
      <c r="AI408" s="118">
        <f t="shared" si="130"/>
        <v>13</v>
      </c>
      <c r="AJ408" s="119">
        <f t="shared" si="131"/>
        <v>0.28888888888888842</v>
      </c>
      <c r="AK408" s="118">
        <f t="shared" si="132"/>
        <v>15</v>
      </c>
      <c r="AL408" s="119">
        <f t="shared" si="133"/>
        <v>0.50000000000000011</v>
      </c>
      <c r="AM408" s="118">
        <f t="shared" si="134"/>
        <v>6</v>
      </c>
      <c r="AN408" s="119">
        <f t="shared" si="135"/>
        <v>0.40000000000000013</v>
      </c>
      <c r="AO408" s="118">
        <f t="shared" si="136"/>
        <v>0</v>
      </c>
      <c r="AP408" s="119">
        <f t="shared" si="137"/>
        <v>1.3877787807814457E-16</v>
      </c>
      <c r="AQ408" s="122">
        <f t="shared" si="138"/>
        <v>0</v>
      </c>
      <c r="AR408" s="131">
        <f t="shared" si="139"/>
        <v>7</v>
      </c>
      <c r="AS408" s="65"/>
      <c r="AT408" s="63"/>
      <c r="AU408" s="63"/>
      <c r="AV408" s="63"/>
      <c r="AW408" s="63"/>
    </row>
    <row r="409" spans="1:49" x14ac:dyDescent="0.25">
      <c r="A409" s="65" t="s">
        <v>272</v>
      </c>
      <c r="B409" s="65" t="str">
        <f t="shared" si="124"/>
        <v>DIWA3</v>
      </c>
      <c r="C409" s="117">
        <f t="shared" si="125"/>
        <v>40487</v>
      </c>
      <c r="D409" s="116" t="str">
        <f t="shared" si="126"/>
        <v>SIN</v>
      </c>
      <c r="E409" s="65" t="s">
        <v>26</v>
      </c>
      <c r="F409" s="124" t="s">
        <v>74</v>
      </c>
      <c r="G409" s="117">
        <v>41538</v>
      </c>
      <c r="H409" s="65">
        <v>693385</v>
      </c>
      <c r="I409" s="65">
        <v>179573</v>
      </c>
      <c r="J409" s="120">
        <v>0</v>
      </c>
      <c r="K409" s="120">
        <v>4</v>
      </c>
      <c r="L409" s="120">
        <v>0</v>
      </c>
      <c r="M409" s="120">
        <v>9</v>
      </c>
      <c r="N409" s="121">
        <v>7</v>
      </c>
      <c r="O409" s="120">
        <v>36.700000000000003</v>
      </c>
      <c r="P409" s="120">
        <v>0.1</v>
      </c>
      <c r="Q409" s="120">
        <v>0.1</v>
      </c>
      <c r="R409" s="65" t="s">
        <v>244</v>
      </c>
      <c r="S409" s="120">
        <v>302</v>
      </c>
      <c r="T409" s="120">
        <v>164</v>
      </c>
      <c r="U409" s="120">
        <v>16</v>
      </c>
      <c r="V409" s="120">
        <v>1</v>
      </c>
      <c r="W409" s="120">
        <v>16</v>
      </c>
      <c r="X409" s="120">
        <v>24</v>
      </c>
      <c r="Y409" s="120">
        <v>0</v>
      </c>
      <c r="Z409" s="120">
        <v>1</v>
      </c>
      <c r="AA409" s="120">
        <v>0</v>
      </c>
      <c r="AB409" s="120">
        <v>52</v>
      </c>
      <c r="AC409" s="120">
        <v>23</v>
      </c>
      <c r="AD409" s="120">
        <v>2</v>
      </c>
      <c r="AE409" s="118">
        <f t="shared" si="127"/>
        <v>302</v>
      </c>
      <c r="AF409" s="119">
        <f t="shared" ref="AF409:AF419" si="142">IF(AE409&gt;500,1.5,IF(AE409&gt;300,1.3,VLOOKUP(AE409,$AT$3:$AU$304,2,0)))</f>
        <v>1.3</v>
      </c>
      <c r="AG409" s="118">
        <f t="shared" si="128"/>
        <v>164</v>
      </c>
      <c r="AH409" s="119">
        <f t="shared" si="129"/>
        <v>1</v>
      </c>
      <c r="AI409" s="118">
        <f t="shared" si="130"/>
        <v>16</v>
      </c>
      <c r="AJ409" s="119">
        <f t="shared" si="131"/>
        <v>0.35555555555555501</v>
      </c>
      <c r="AK409" s="118">
        <f t="shared" si="132"/>
        <v>24</v>
      </c>
      <c r="AL409" s="119">
        <f t="shared" si="133"/>
        <v>0.8</v>
      </c>
      <c r="AM409" s="118">
        <f t="shared" si="134"/>
        <v>16</v>
      </c>
      <c r="AN409" s="119">
        <f t="shared" si="135"/>
        <v>1</v>
      </c>
      <c r="AO409" s="118">
        <f t="shared" si="136"/>
        <v>1</v>
      </c>
      <c r="AP409" s="119">
        <f t="shared" si="137"/>
        <v>0.10000000000000014</v>
      </c>
      <c r="AQ409" s="122">
        <f t="shared" si="138"/>
        <v>0</v>
      </c>
      <c r="AR409" s="131">
        <f t="shared" si="139"/>
        <v>8</v>
      </c>
      <c r="AS409" s="65"/>
      <c r="AT409" s="63"/>
      <c r="AU409" s="63"/>
      <c r="AV409" s="63"/>
      <c r="AW409" s="63"/>
    </row>
    <row r="410" spans="1:49" x14ac:dyDescent="0.25">
      <c r="A410" s="65" t="s">
        <v>272</v>
      </c>
      <c r="B410" s="65" t="str">
        <f t="shared" si="124"/>
        <v>DIWA3</v>
      </c>
      <c r="C410" s="117">
        <f t="shared" si="125"/>
        <v>40487</v>
      </c>
      <c r="D410" s="116" t="str">
        <f t="shared" si="126"/>
        <v>SIN</v>
      </c>
      <c r="E410" s="65" t="s">
        <v>26</v>
      </c>
      <c r="F410" s="124" t="s">
        <v>74</v>
      </c>
      <c r="G410" s="117">
        <v>41403</v>
      </c>
      <c r="H410" s="65">
        <v>658580</v>
      </c>
      <c r="I410" s="65">
        <v>144768</v>
      </c>
      <c r="J410" s="120">
        <v>0</v>
      </c>
      <c r="K410" s="120">
        <v>1.3</v>
      </c>
      <c r="L410" s="120">
        <v>0</v>
      </c>
      <c r="M410" s="120">
        <v>19.2</v>
      </c>
      <c r="N410" s="121">
        <v>6.8</v>
      </c>
      <c r="O410" s="120">
        <v>37.200000000000003</v>
      </c>
      <c r="P410" s="120"/>
      <c r="Q410" s="120">
        <v>-1</v>
      </c>
      <c r="R410" s="65" t="s">
        <v>29</v>
      </c>
      <c r="S410" s="120">
        <v>216.4</v>
      </c>
      <c r="T410" s="120">
        <v>107.4</v>
      </c>
      <c r="U410" s="120">
        <v>13.7</v>
      </c>
      <c r="V410" s="120">
        <v>6.4</v>
      </c>
      <c r="W410" s="120">
        <v>15.8</v>
      </c>
      <c r="X410" s="120">
        <v>29.2</v>
      </c>
      <c r="Y410" s="120">
        <v>1.1000000000000001</v>
      </c>
      <c r="Z410" s="120">
        <v>0</v>
      </c>
      <c r="AA410" s="120">
        <v>0</v>
      </c>
      <c r="AB410" s="120">
        <v>68.900000000000006</v>
      </c>
      <c r="AC410" s="120">
        <v>39.4</v>
      </c>
      <c r="AD410" s="120">
        <v>2.5</v>
      </c>
      <c r="AE410" s="118">
        <f t="shared" si="127"/>
        <v>216</v>
      </c>
      <c r="AF410" s="119">
        <f t="shared" si="142"/>
        <v>0.72000000000000286</v>
      </c>
      <c r="AG410" s="118">
        <f t="shared" si="128"/>
        <v>107</v>
      </c>
      <c r="AH410" s="119">
        <f t="shared" si="129"/>
        <v>0.71333333333333149</v>
      </c>
      <c r="AI410" s="118">
        <f t="shared" si="130"/>
        <v>16</v>
      </c>
      <c r="AJ410" s="119">
        <f t="shared" si="131"/>
        <v>0.35555555555555501</v>
      </c>
      <c r="AK410" s="118">
        <f t="shared" si="132"/>
        <v>29</v>
      </c>
      <c r="AL410" s="119">
        <f t="shared" si="133"/>
        <v>0.96666666666666667</v>
      </c>
      <c r="AM410" s="118">
        <f t="shared" si="134"/>
        <v>14</v>
      </c>
      <c r="AN410" s="119">
        <f t="shared" si="135"/>
        <v>0.93333333333333335</v>
      </c>
      <c r="AO410" s="118">
        <f t="shared" si="136"/>
        <v>6</v>
      </c>
      <c r="AP410" s="119">
        <f t="shared" si="137"/>
        <v>0.60000000000000009</v>
      </c>
      <c r="AQ410" s="122">
        <f t="shared" si="138"/>
        <v>0</v>
      </c>
      <c r="AR410" s="131">
        <f t="shared" si="139"/>
        <v>9</v>
      </c>
      <c r="AS410" s="65"/>
      <c r="AT410" s="63"/>
      <c r="AU410" s="63"/>
      <c r="AV410" s="63"/>
      <c r="AW410" s="63"/>
    </row>
    <row r="411" spans="1:49" x14ac:dyDescent="0.25">
      <c r="A411" s="65" t="s">
        <v>272</v>
      </c>
      <c r="B411" s="65" t="str">
        <f t="shared" si="124"/>
        <v>DIWA3</v>
      </c>
      <c r="C411" s="117">
        <f t="shared" si="125"/>
        <v>40487</v>
      </c>
      <c r="D411" s="116" t="str">
        <f t="shared" si="126"/>
        <v>SIN</v>
      </c>
      <c r="E411" s="65" t="s">
        <v>26</v>
      </c>
      <c r="F411" s="124" t="s">
        <v>74</v>
      </c>
      <c r="G411" s="117">
        <v>41250</v>
      </c>
      <c r="H411" s="65">
        <v>620290</v>
      </c>
      <c r="I411" s="65">
        <v>106478</v>
      </c>
      <c r="J411" s="65">
        <v>0</v>
      </c>
      <c r="K411" s="65">
        <v>0</v>
      </c>
      <c r="L411" s="65">
        <v>0</v>
      </c>
      <c r="M411" s="65">
        <v>13.2</v>
      </c>
      <c r="N411" s="121">
        <v>6.9</v>
      </c>
      <c r="O411" s="65">
        <v>36.4</v>
      </c>
      <c r="P411" s="65"/>
      <c r="Q411" s="65">
        <v>-1</v>
      </c>
      <c r="R411" s="65" t="s">
        <v>29</v>
      </c>
      <c r="S411" s="65">
        <v>105</v>
      </c>
      <c r="T411" s="65">
        <v>38.299999999999997</v>
      </c>
      <c r="U411" s="65">
        <v>9.6999999999999993</v>
      </c>
      <c r="V411" s="65">
        <v>3.8</v>
      </c>
      <c r="W411" s="65">
        <v>4.2</v>
      </c>
      <c r="X411" s="65">
        <v>20.3</v>
      </c>
      <c r="Y411" s="65">
        <v>1</v>
      </c>
      <c r="Z411" s="65">
        <v>2.5</v>
      </c>
      <c r="AA411" s="65">
        <v>0</v>
      </c>
      <c r="AB411" s="65">
        <v>72.900000000000006</v>
      </c>
      <c r="AC411" s="65">
        <v>29.6</v>
      </c>
      <c r="AD411" s="65">
        <v>0.8</v>
      </c>
      <c r="AE411" s="118">
        <f t="shared" si="127"/>
        <v>105</v>
      </c>
      <c r="AF411" s="119">
        <f t="shared" si="142"/>
        <v>0.35000000000000414</v>
      </c>
      <c r="AG411" s="118">
        <f t="shared" si="128"/>
        <v>38</v>
      </c>
      <c r="AH411" s="119">
        <f t="shared" si="129"/>
        <v>0.25333333333333063</v>
      </c>
      <c r="AI411" s="118">
        <f t="shared" si="130"/>
        <v>4</v>
      </c>
      <c r="AJ411" s="119">
        <f t="shared" si="131"/>
        <v>8.8888888888888407E-2</v>
      </c>
      <c r="AK411" s="118">
        <f t="shared" si="132"/>
        <v>20</v>
      </c>
      <c r="AL411" s="119">
        <f t="shared" si="133"/>
        <v>0.66666666666666674</v>
      </c>
      <c r="AM411" s="118">
        <f t="shared" si="134"/>
        <v>10</v>
      </c>
      <c r="AN411" s="119">
        <f t="shared" si="135"/>
        <v>0.66666666666666674</v>
      </c>
      <c r="AO411" s="118">
        <f t="shared" si="136"/>
        <v>4</v>
      </c>
      <c r="AP411" s="119">
        <f t="shared" si="137"/>
        <v>0.40000000000000013</v>
      </c>
      <c r="AQ411" s="122">
        <f t="shared" si="138"/>
        <v>0</v>
      </c>
      <c r="AR411" s="131">
        <f t="shared" si="139"/>
        <v>10</v>
      </c>
      <c r="AS411" s="65"/>
      <c r="AT411" s="63"/>
      <c r="AU411" s="63"/>
      <c r="AV411" s="63"/>
      <c r="AW411" s="63"/>
    </row>
    <row r="412" spans="1:49" x14ac:dyDescent="0.25">
      <c r="A412" s="65" t="s">
        <v>272</v>
      </c>
      <c r="B412" s="65" t="str">
        <f t="shared" si="124"/>
        <v>DIWA3</v>
      </c>
      <c r="C412" s="117">
        <f t="shared" si="125"/>
        <v>40790</v>
      </c>
      <c r="D412" s="65" t="str">
        <f t="shared" si="126"/>
        <v>SIN</v>
      </c>
      <c r="E412" s="65" t="s">
        <v>26</v>
      </c>
      <c r="F412" s="124" t="s">
        <v>75</v>
      </c>
      <c r="G412" s="117">
        <v>42377</v>
      </c>
      <c r="H412" s="65">
        <v>881731</v>
      </c>
      <c r="I412" s="65">
        <v>84744</v>
      </c>
      <c r="J412" s="65">
        <v>0</v>
      </c>
      <c r="K412" s="65">
        <v>4</v>
      </c>
      <c r="L412" s="65"/>
      <c r="M412" s="65">
        <v>3</v>
      </c>
      <c r="N412" s="65">
        <v>6</v>
      </c>
      <c r="O412" s="65"/>
      <c r="P412" s="65"/>
      <c r="Q412" s="65">
        <v>0.86</v>
      </c>
      <c r="R412" s="65"/>
      <c r="S412" s="65">
        <v>736</v>
      </c>
      <c r="T412" s="65">
        <v>163</v>
      </c>
      <c r="U412" s="65">
        <v>16</v>
      </c>
      <c r="V412" s="65">
        <v>1</v>
      </c>
      <c r="W412" s="65">
        <v>12</v>
      </c>
      <c r="X412" s="65">
        <v>46</v>
      </c>
      <c r="Y412" s="65">
        <v>0</v>
      </c>
      <c r="Z412" s="65">
        <v>1</v>
      </c>
      <c r="AA412" s="65">
        <v>3</v>
      </c>
      <c r="AB412" s="65">
        <v>44</v>
      </c>
      <c r="AC412" s="65">
        <v>6</v>
      </c>
      <c r="AD412" s="65">
        <v>1</v>
      </c>
      <c r="AE412" s="118">
        <f t="shared" si="127"/>
        <v>736</v>
      </c>
      <c r="AF412" s="119">
        <f t="shared" si="142"/>
        <v>1.5</v>
      </c>
      <c r="AG412" s="118">
        <f t="shared" si="128"/>
        <v>163</v>
      </c>
      <c r="AH412" s="119">
        <f t="shared" si="129"/>
        <v>1</v>
      </c>
      <c r="AI412" s="118">
        <f t="shared" si="130"/>
        <v>12</v>
      </c>
      <c r="AJ412" s="119">
        <f t="shared" si="131"/>
        <v>0.26666666666666622</v>
      </c>
      <c r="AK412" s="118">
        <f t="shared" si="132"/>
        <v>46</v>
      </c>
      <c r="AL412" s="119">
        <f t="shared" si="133"/>
        <v>1</v>
      </c>
      <c r="AM412" s="118">
        <f t="shared" si="134"/>
        <v>16</v>
      </c>
      <c r="AN412" s="119">
        <f t="shared" si="135"/>
        <v>1</v>
      </c>
      <c r="AO412" s="118">
        <f t="shared" si="136"/>
        <v>1</v>
      </c>
      <c r="AP412" s="119">
        <f t="shared" si="137"/>
        <v>0.10000000000000014</v>
      </c>
      <c r="AQ412" s="122">
        <f t="shared" si="138"/>
        <v>1</v>
      </c>
      <c r="AR412" s="131">
        <f t="shared" si="139"/>
        <v>1</v>
      </c>
      <c r="AS412" s="65"/>
      <c r="AT412" s="63"/>
      <c r="AU412" s="63"/>
      <c r="AV412" s="63"/>
      <c r="AW412" s="63"/>
    </row>
    <row r="413" spans="1:49" x14ac:dyDescent="0.25">
      <c r="A413" s="65"/>
      <c r="B413" s="65" t="str">
        <f t="shared" si="124"/>
        <v>DIWA3</v>
      </c>
      <c r="C413" s="117">
        <f t="shared" si="125"/>
        <v>40790</v>
      </c>
      <c r="D413" s="65" t="str">
        <f t="shared" si="126"/>
        <v>SIN</v>
      </c>
      <c r="E413" s="65" t="s">
        <v>26</v>
      </c>
      <c r="F413" s="124" t="s">
        <v>75</v>
      </c>
      <c r="G413" s="117">
        <v>42235</v>
      </c>
      <c r="H413" s="65">
        <v>850098</v>
      </c>
      <c r="I413" s="65">
        <v>48661</v>
      </c>
      <c r="J413" s="65">
        <v>0</v>
      </c>
      <c r="K413" s="65">
        <v>3</v>
      </c>
      <c r="L413" s="65"/>
      <c r="M413" s="65">
        <v>2</v>
      </c>
      <c r="N413" s="65">
        <v>5.8</v>
      </c>
      <c r="O413" s="65"/>
      <c r="P413" s="65"/>
      <c r="Q413" s="65">
        <v>0.41</v>
      </c>
      <c r="R413" s="65"/>
      <c r="S413" s="65">
        <v>342</v>
      </c>
      <c r="T413" s="65">
        <v>86</v>
      </c>
      <c r="U413" s="65">
        <v>22</v>
      </c>
      <c r="V413" s="65">
        <v>1</v>
      </c>
      <c r="W413" s="65">
        <v>9</v>
      </c>
      <c r="X413" s="65">
        <v>31</v>
      </c>
      <c r="Y413" s="65">
        <v>1</v>
      </c>
      <c r="Z413" s="65">
        <v>1</v>
      </c>
      <c r="AA413" s="65">
        <v>2</v>
      </c>
      <c r="AB413" s="65">
        <v>33</v>
      </c>
      <c r="AC413" s="65">
        <v>4</v>
      </c>
      <c r="AD413" s="65">
        <v>1</v>
      </c>
      <c r="AE413" s="118">
        <f t="shared" si="127"/>
        <v>342</v>
      </c>
      <c r="AF413" s="119">
        <f t="shared" si="142"/>
        <v>1.3</v>
      </c>
      <c r="AG413" s="118">
        <f t="shared" si="128"/>
        <v>86</v>
      </c>
      <c r="AH413" s="119">
        <f t="shared" si="129"/>
        <v>0.57333333333333059</v>
      </c>
      <c r="AI413" s="118">
        <f t="shared" si="130"/>
        <v>9</v>
      </c>
      <c r="AJ413" s="119">
        <f t="shared" si="131"/>
        <v>0.19999999999999954</v>
      </c>
      <c r="AK413" s="118">
        <f t="shared" si="132"/>
        <v>31</v>
      </c>
      <c r="AL413" s="119">
        <f t="shared" si="133"/>
        <v>1</v>
      </c>
      <c r="AM413" s="118">
        <f t="shared" si="134"/>
        <v>22</v>
      </c>
      <c r="AN413" s="119">
        <f t="shared" si="135"/>
        <v>1</v>
      </c>
      <c r="AO413" s="118">
        <f t="shared" si="136"/>
        <v>1</v>
      </c>
      <c r="AP413" s="119">
        <f t="shared" si="137"/>
        <v>0.10000000000000014</v>
      </c>
      <c r="AQ413" s="122">
        <f t="shared" si="138"/>
        <v>0</v>
      </c>
      <c r="AR413" s="131">
        <f t="shared" si="139"/>
        <v>2</v>
      </c>
      <c r="AS413" s="65"/>
      <c r="AT413" s="63"/>
      <c r="AU413" s="63"/>
      <c r="AV413" s="63"/>
      <c r="AW413" s="63"/>
    </row>
    <row r="414" spans="1:49" x14ac:dyDescent="0.25">
      <c r="A414" s="65" t="s">
        <v>273</v>
      </c>
      <c r="B414" s="65" t="str">
        <f t="shared" si="124"/>
        <v>DIWA3</v>
      </c>
      <c r="C414" s="117">
        <f t="shared" si="125"/>
        <v>40790</v>
      </c>
      <c r="D414" s="116" t="str">
        <f t="shared" si="126"/>
        <v>SIN</v>
      </c>
      <c r="E414" s="65" t="s">
        <v>26</v>
      </c>
      <c r="F414" s="124" t="s">
        <v>75</v>
      </c>
      <c r="G414" s="117">
        <v>42054</v>
      </c>
      <c r="H414" s="65">
        <v>808350</v>
      </c>
      <c r="I414" s="65">
        <v>50223</v>
      </c>
      <c r="J414" s="65">
        <v>0</v>
      </c>
      <c r="K414" s="65">
        <v>2</v>
      </c>
      <c r="L414" s="65"/>
      <c r="M414" s="65">
        <v>2</v>
      </c>
      <c r="N414" s="65">
        <v>6.0279999999999996</v>
      </c>
      <c r="O414" s="65">
        <v>28.39</v>
      </c>
      <c r="P414" s="65">
        <v>1.22</v>
      </c>
      <c r="Q414" s="65">
        <v>0.28999999999999998</v>
      </c>
      <c r="R414" s="65"/>
      <c r="S414" s="65">
        <v>147</v>
      </c>
      <c r="T414" s="65">
        <v>117</v>
      </c>
      <c r="U414" s="65">
        <v>3</v>
      </c>
      <c r="V414" s="65">
        <v>0</v>
      </c>
      <c r="W414" s="65">
        <v>6</v>
      </c>
      <c r="X414" s="65">
        <v>16</v>
      </c>
      <c r="Y414" s="65">
        <v>0</v>
      </c>
      <c r="Z414" s="65"/>
      <c r="AA414" s="65">
        <v>0</v>
      </c>
      <c r="AB414" s="65">
        <v>40</v>
      </c>
      <c r="AC414" s="65">
        <v>2</v>
      </c>
      <c r="AD414" s="65">
        <v>1</v>
      </c>
      <c r="AE414" s="118">
        <f t="shared" si="127"/>
        <v>147</v>
      </c>
      <c r="AF414" s="119">
        <f t="shared" si="142"/>
        <v>0.49000000000000504</v>
      </c>
      <c r="AG414" s="118">
        <f t="shared" si="128"/>
        <v>117</v>
      </c>
      <c r="AH414" s="119">
        <f t="shared" si="129"/>
        <v>0.77999999999999858</v>
      </c>
      <c r="AI414" s="118">
        <f t="shared" si="130"/>
        <v>6</v>
      </c>
      <c r="AJ414" s="119">
        <f t="shared" si="131"/>
        <v>0.13333333333333286</v>
      </c>
      <c r="AK414" s="118">
        <f t="shared" si="132"/>
        <v>16</v>
      </c>
      <c r="AL414" s="119">
        <f t="shared" si="133"/>
        <v>0.53333333333333344</v>
      </c>
      <c r="AM414" s="118">
        <f t="shared" si="134"/>
        <v>3</v>
      </c>
      <c r="AN414" s="119">
        <f t="shared" si="135"/>
        <v>0.20000000000000018</v>
      </c>
      <c r="AO414" s="118">
        <f t="shared" si="136"/>
        <v>0</v>
      </c>
      <c r="AP414" s="119">
        <f t="shared" si="137"/>
        <v>1.3877787807814457E-16</v>
      </c>
      <c r="AQ414" s="122">
        <f t="shared" si="138"/>
        <v>0</v>
      </c>
      <c r="AR414" s="131">
        <f t="shared" si="139"/>
        <v>3</v>
      </c>
      <c r="AS414" s="65"/>
      <c r="AT414" s="63"/>
      <c r="AU414" s="63"/>
      <c r="AV414" s="63"/>
      <c r="AW414" s="63"/>
    </row>
    <row r="415" spans="1:49" x14ac:dyDescent="0.25">
      <c r="A415" s="65" t="s">
        <v>273</v>
      </c>
      <c r="B415" s="65" t="str">
        <f t="shared" si="124"/>
        <v>DIWA3</v>
      </c>
      <c r="C415" s="117">
        <f t="shared" si="125"/>
        <v>40790</v>
      </c>
      <c r="D415" s="116" t="str">
        <f t="shared" si="126"/>
        <v>SIN</v>
      </c>
      <c r="E415" s="65" t="s">
        <v>26</v>
      </c>
      <c r="F415" s="124" t="s">
        <v>75</v>
      </c>
      <c r="G415" s="117">
        <v>41992</v>
      </c>
      <c r="H415" s="65">
        <v>795715</v>
      </c>
      <c r="I415" s="65">
        <v>37588</v>
      </c>
      <c r="J415" s="65">
        <v>0</v>
      </c>
      <c r="K415" s="65">
        <v>3</v>
      </c>
      <c r="L415" s="65"/>
      <c r="M415" s="65">
        <v>2</v>
      </c>
      <c r="N415" s="121">
        <v>6.1</v>
      </c>
      <c r="O415" s="65"/>
      <c r="P415" s="65"/>
      <c r="Q415" s="65">
        <v>0.35</v>
      </c>
      <c r="R415" s="65"/>
      <c r="S415" s="65">
        <v>213</v>
      </c>
      <c r="T415" s="65">
        <v>113</v>
      </c>
      <c r="U415" s="65">
        <v>4</v>
      </c>
      <c r="V415" s="65">
        <v>1</v>
      </c>
      <c r="W415" s="65">
        <v>7</v>
      </c>
      <c r="X415" s="65">
        <v>17</v>
      </c>
      <c r="Y415" s="65">
        <v>1</v>
      </c>
      <c r="Z415" s="65">
        <v>1</v>
      </c>
      <c r="AA415" s="65">
        <v>1</v>
      </c>
      <c r="AB415" s="65">
        <v>27</v>
      </c>
      <c r="AC415" s="65">
        <v>3</v>
      </c>
      <c r="AD415" s="65">
        <v>1</v>
      </c>
      <c r="AE415" s="118">
        <f t="shared" si="127"/>
        <v>213</v>
      </c>
      <c r="AF415" s="119">
        <f t="shared" si="142"/>
        <v>0.71000000000000296</v>
      </c>
      <c r="AG415" s="118">
        <f t="shared" si="128"/>
        <v>113</v>
      </c>
      <c r="AH415" s="119">
        <f t="shared" si="129"/>
        <v>0.75333333333333174</v>
      </c>
      <c r="AI415" s="118">
        <f t="shared" si="130"/>
        <v>7</v>
      </c>
      <c r="AJ415" s="119">
        <f t="shared" si="131"/>
        <v>0.15555555555555509</v>
      </c>
      <c r="AK415" s="118">
        <f t="shared" si="132"/>
        <v>17</v>
      </c>
      <c r="AL415" s="119">
        <f t="shared" si="133"/>
        <v>0.56666666666666676</v>
      </c>
      <c r="AM415" s="118">
        <f t="shared" si="134"/>
        <v>4</v>
      </c>
      <c r="AN415" s="119">
        <f t="shared" si="135"/>
        <v>0.26666666666666683</v>
      </c>
      <c r="AO415" s="118">
        <f t="shared" si="136"/>
        <v>1</v>
      </c>
      <c r="AP415" s="119">
        <f t="shared" si="137"/>
        <v>0.10000000000000014</v>
      </c>
      <c r="AQ415" s="122">
        <f t="shared" si="138"/>
        <v>0</v>
      </c>
      <c r="AR415" s="131">
        <f t="shared" si="139"/>
        <v>4</v>
      </c>
      <c r="AS415" s="65"/>
      <c r="AT415" s="63"/>
      <c r="AU415" s="63"/>
      <c r="AV415" s="63"/>
      <c r="AW415" s="63"/>
    </row>
    <row r="416" spans="1:49" x14ac:dyDescent="0.25">
      <c r="A416" s="65" t="s">
        <v>272</v>
      </c>
      <c r="B416" s="65" t="str">
        <f t="shared" si="124"/>
        <v>DIWA3</v>
      </c>
      <c r="C416" s="117">
        <f t="shared" si="125"/>
        <v>40790</v>
      </c>
      <c r="D416" s="116" t="str">
        <f t="shared" si="126"/>
        <v>SIN</v>
      </c>
      <c r="E416" s="65" t="s">
        <v>26</v>
      </c>
      <c r="F416" s="124" t="s">
        <v>75</v>
      </c>
      <c r="G416" s="117">
        <v>41608</v>
      </c>
      <c r="H416" s="65">
        <v>680229</v>
      </c>
      <c r="I416" s="65">
        <v>29667</v>
      </c>
      <c r="J416" s="120">
        <v>0</v>
      </c>
      <c r="K416" s="120">
        <v>8</v>
      </c>
      <c r="L416" s="120">
        <v>0</v>
      </c>
      <c r="M416" s="120">
        <v>3</v>
      </c>
      <c r="N416" s="121">
        <v>7.2</v>
      </c>
      <c r="O416" s="120">
        <v>37.700000000000003</v>
      </c>
      <c r="P416" s="120">
        <v>0.2</v>
      </c>
      <c r="Q416" s="120">
        <v>0.1</v>
      </c>
      <c r="R416" s="65" t="s">
        <v>244</v>
      </c>
      <c r="S416" s="120">
        <v>101</v>
      </c>
      <c r="T416" s="120">
        <v>102</v>
      </c>
      <c r="U416" s="120">
        <v>6</v>
      </c>
      <c r="V416" s="120">
        <v>0</v>
      </c>
      <c r="W416" s="120">
        <v>14</v>
      </c>
      <c r="X416" s="120">
        <v>13</v>
      </c>
      <c r="Y416" s="120">
        <v>0</v>
      </c>
      <c r="Z416" s="120">
        <v>1</v>
      </c>
      <c r="AA416" s="120">
        <v>0</v>
      </c>
      <c r="AB416" s="120">
        <v>45</v>
      </c>
      <c r="AC416" s="120">
        <v>22</v>
      </c>
      <c r="AD416" s="120">
        <v>5</v>
      </c>
      <c r="AE416" s="118">
        <f t="shared" si="127"/>
        <v>101</v>
      </c>
      <c r="AF416" s="119">
        <f t="shared" si="142"/>
        <v>0.33666666666667072</v>
      </c>
      <c r="AG416" s="118">
        <f t="shared" si="128"/>
        <v>102</v>
      </c>
      <c r="AH416" s="119">
        <f t="shared" si="129"/>
        <v>0.67999999999999794</v>
      </c>
      <c r="AI416" s="118">
        <f t="shared" si="130"/>
        <v>14</v>
      </c>
      <c r="AJ416" s="119">
        <f t="shared" si="131"/>
        <v>0.31111111111111062</v>
      </c>
      <c r="AK416" s="118">
        <f t="shared" si="132"/>
        <v>13</v>
      </c>
      <c r="AL416" s="119">
        <f t="shared" si="133"/>
        <v>0.43333333333333346</v>
      </c>
      <c r="AM416" s="118">
        <f t="shared" si="134"/>
        <v>6</v>
      </c>
      <c r="AN416" s="119">
        <f t="shared" si="135"/>
        <v>0.40000000000000013</v>
      </c>
      <c r="AO416" s="118">
        <f t="shared" si="136"/>
        <v>0</v>
      </c>
      <c r="AP416" s="119">
        <f t="shared" si="137"/>
        <v>1.3877787807814457E-16</v>
      </c>
      <c r="AQ416" s="122">
        <f t="shared" si="138"/>
        <v>0</v>
      </c>
      <c r="AR416" s="131">
        <f t="shared" si="139"/>
        <v>5</v>
      </c>
      <c r="AS416" s="65"/>
      <c r="AT416" s="63"/>
      <c r="AU416" s="63"/>
      <c r="AV416" s="63"/>
      <c r="AW416" s="63"/>
    </row>
    <row r="417" spans="1:49" x14ac:dyDescent="0.25">
      <c r="A417" s="65" t="s">
        <v>273</v>
      </c>
      <c r="B417" s="65" t="str">
        <f t="shared" si="124"/>
        <v>DIWA3</v>
      </c>
      <c r="C417" s="117">
        <f t="shared" si="125"/>
        <v>40790</v>
      </c>
      <c r="D417" s="116" t="str">
        <f t="shared" si="126"/>
        <v>SIN</v>
      </c>
      <c r="E417" s="65" t="s">
        <v>26</v>
      </c>
      <c r="F417" s="124" t="s">
        <v>75</v>
      </c>
      <c r="G417" s="117">
        <v>41492</v>
      </c>
      <c r="H417" s="65">
        <v>650562</v>
      </c>
      <c r="I417" s="65">
        <v>179254</v>
      </c>
      <c r="J417" s="120">
        <v>0</v>
      </c>
      <c r="K417" s="120">
        <v>10</v>
      </c>
      <c r="L417" s="120">
        <v>-1</v>
      </c>
      <c r="M417" s="120">
        <v>10</v>
      </c>
      <c r="N417" s="121">
        <v>7.2</v>
      </c>
      <c r="O417" s="120">
        <v>37.200000000000003</v>
      </c>
      <c r="P417" s="120">
        <v>0</v>
      </c>
      <c r="Q417" s="120">
        <v>0.1</v>
      </c>
      <c r="R417" s="65" t="s">
        <v>244</v>
      </c>
      <c r="S417" s="120">
        <v>288</v>
      </c>
      <c r="T417" s="120">
        <v>190</v>
      </c>
      <c r="U417" s="120">
        <v>21</v>
      </c>
      <c r="V417" s="120">
        <v>0</v>
      </c>
      <c r="W417" s="120">
        <v>37</v>
      </c>
      <c r="X417" s="120">
        <v>19</v>
      </c>
      <c r="Y417" s="120">
        <v>1</v>
      </c>
      <c r="Z417" s="120">
        <v>1</v>
      </c>
      <c r="AA417" s="120">
        <v>-1</v>
      </c>
      <c r="AB417" s="120">
        <v>89</v>
      </c>
      <c r="AC417" s="120">
        <v>64</v>
      </c>
      <c r="AD417" s="120">
        <v>14</v>
      </c>
      <c r="AE417" s="118">
        <f t="shared" si="127"/>
        <v>288</v>
      </c>
      <c r="AF417" s="119">
        <f t="shared" si="142"/>
        <v>0.96000000000000041</v>
      </c>
      <c r="AG417" s="118">
        <f t="shared" si="128"/>
        <v>190</v>
      </c>
      <c r="AH417" s="119">
        <f t="shared" si="129"/>
        <v>1</v>
      </c>
      <c r="AI417" s="118">
        <f t="shared" si="130"/>
        <v>37</v>
      </c>
      <c r="AJ417" s="119">
        <f t="shared" si="131"/>
        <v>0.82222222222222197</v>
      </c>
      <c r="AK417" s="118">
        <f t="shared" si="132"/>
        <v>19</v>
      </c>
      <c r="AL417" s="119">
        <f t="shared" si="133"/>
        <v>0.63333333333333341</v>
      </c>
      <c r="AM417" s="118">
        <f t="shared" si="134"/>
        <v>21</v>
      </c>
      <c r="AN417" s="119">
        <f t="shared" si="135"/>
        <v>1</v>
      </c>
      <c r="AO417" s="118">
        <f t="shared" si="136"/>
        <v>0</v>
      </c>
      <c r="AP417" s="119">
        <f t="shared" si="137"/>
        <v>1.3877787807814457E-16</v>
      </c>
      <c r="AQ417" s="122">
        <f t="shared" si="138"/>
        <v>0</v>
      </c>
      <c r="AR417" s="131">
        <f t="shared" si="139"/>
        <v>6</v>
      </c>
      <c r="AS417" s="65"/>
      <c r="AT417" s="63"/>
      <c r="AU417" s="63"/>
      <c r="AV417" s="63"/>
      <c r="AW417" s="63"/>
    </row>
    <row r="418" spans="1:49" x14ac:dyDescent="0.25">
      <c r="A418" s="65" t="s">
        <v>273</v>
      </c>
      <c r="B418" s="65" t="str">
        <f t="shared" si="124"/>
        <v>DIWA3</v>
      </c>
      <c r="C418" s="117">
        <f t="shared" si="125"/>
        <v>40790</v>
      </c>
      <c r="D418" s="116" t="str">
        <f t="shared" si="126"/>
        <v>SIN</v>
      </c>
      <c r="E418" s="65" t="s">
        <v>26</v>
      </c>
      <c r="F418" s="124" t="s">
        <v>75</v>
      </c>
      <c r="G418" s="117">
        <v>41430</v>
      </c>
      <c r="H418" s="65">
        <v>635779</v>
      </c>
      <c r="I418" s="65">
        <v>164470</v>
      </c>
      <c r="J418" s="120">
        <v>0</v>
      </c>
      <c r="K418" s="120">
        <v>51.7</v>
      </c>
      <c r="L418" s="120">
        <v>0</v>
      </c>
      <c r="M418" s="120">
        <v>16.600000000000001</v>
      </c>
      <c r="N418" s="121">
        <v>6.8</v>
      </c>
      <c r="O418" s="120">
        <v>36.200000000000003</v>
      </c>
      <c r="P418" s="120">
        <v>0</v>
      </c>
      <c r="Q418" s="120">
        <v>-1</v>
      </c>
      <c r="R418" s="65" t="s">
        <v>29</v>
      </c>
      <c r="S418" s="120">
        <v>220.9</v>
      </c>
      <c r="T418" s="120">
        <v>136.19999999999999</v>
      </c>
      <c r="U418" s="120">
        <v>13.6</v>
      </c>
      <c r="V418" s="120">
        <v>6</v>
      </c>
      <c r="W418" s="120">
        <v>34.1</v>
      </c>
      <c r="X418" s="120">
        <v>21.6</v>
      </c>
      <c r="Y418" s="120">
        <v>1.2</v>
      </c>
      <c r="Z418" s="120">
        <v>0</v>
      </c>
      <c r="AA418" s="120">
        <v>0</v>
      </c>
      <c r="AB418" s="120">
        <v>173.7</v>
      </c>
      <c r="AC418" s="120">
        <v>37.4</v>
      </c>
      <c r="AD418" s="120">
        <v>19.2</v>
      </c>
      <c r="AE418" s="118">
        <f t="shared" si="127"/>
        <v>221</v>
      </c>
      <c r="AF418" s="119">
        <f t="shared" si="142"/>
        <v>0.73666666666666936</v>
      </c>
      <c r="AG418" s="118">
        <f t="shared" si="128"/>
        <v>136</v>
      </c>
      <c r="AH418" s="119">
        <f t="shared" si="129"/>
        <v>0.90666666666666607</v>
      </c>
      <c r="AI418" s="118">
        <f t="shared" si="130"/>
        <v>34</v>
      </c>
      <c r="AJ418" s="119">
        <f t="shared" si="131"/>
        <v>0.7555555555555552</v>
      </c>
      <c r="AK418" s="118">
        <f t="shared" si="132"/>
        <v>22</v>
      </c>
      <c r="AL418" s="119">
        <f t="shared" si="133"/>
        <v>0.73333333333333339</v>
      </c>
      <c r="AM418" s="118">
        <f t="shared" si="134"/>
        <v>14</v>
      </c>
      <c r="AN418" s="119">
        <f t="shared" si="135"/>
        <v>0.93333333333333335</v>
      </c>
      <c r="AO418" s="118">
        <f t="shared" si="136"/>
        <v>6</v>
      </c>
      <c r="AP418" s="119">
        <f t="shared" si="137"/>
        <v>0.60000000000000009</v>
      </c>
      <c r="AQ418" s="122">
        <f t="shared" si="138"/>
        <v>0</v>
      </c>
      <c r="AR418" s="131">
        <f t="shared" si="139"/>
        <v>7</v>
      </c>
      <c r="AS418" s="65"/>
      <c r="AT418" s="63"/>
      <c r="AU418" s="63"/>
      <c r="AV418" s="63"/>
      <c r="AW418" s="63"/>
    </row>
    <row r="419" spans="1:49" x14ac:dyDescent="0.25">
      <c r="A419" s="65" t="s">
        <v>273</v>
      </c>
      <c r="B419" s="65" t="str">
        <f t="shared" si="124"/>
        <v>DIWA3</v>
      </c>
      <c r="C419" s="117">
        <f t="shared" si="125"/>
        <v>40790</v>
      </c>
      <c r="D419" s="116" t="str">
        <f t="shared" si="126"/>
        <v>SIN</v>
      </c>
      <c r="E419" s="65" t="s">
        <v>26</v>
      </c>
      <c r="F419" s="124" t="s">
        <v>75</v>
      </c>
      <c r="G419" s="117">
        <v>41277</v>
      </c>
      <c r="H419" s="65">
        <v>595663</v>
      </c>
      <c r="I419" s="65">
        <v>124355</v>
      </c>
      <c r="J419" s="65">
        <v>0</v>
      </c>
      <c r="K419" s="65">
        <v>0</v>
      </c>
      <c r="L419" s="65">
        <v>0</v>
      </c>
      <c r="M419" s="65">
        <v>12.6</v>
      </c>
      <c r="N419" s="121">
        <v>7</v>
      </c>
      <c r="O419" s="65">
        <v>35.799999999999997</v>
      </c>
      <c r="P419" s="65"/>
      <c r="Q419" s="65">
        <v>-1</v>
      </c>
      <c r="R419" s="65" t="s">
        <v>29</v>
      </c>
      <c r="S419" s="65">
        <v>100</v>
      </c>
      <c r="T419" s="65">
        <v>25.3</v>
      </c>
      <c r="U419" s="65">
        <v>15.4</v>
      </c>
      <c r="V419" s="65">
        <v>2.7</v>
      </c>
      <c r="W419" s="65">
        <v>1.2</v>
      </c>
      <c r="X419" s="65">
        <v>17.5</v>
      </c>
      <c r="Y419" s="65">
        <v>0.5</v>
      </c>
      <c r="Z419" s="65">
        <v>1.1000000000000001</v>
      </c>
      <c r="AA419" s="65">
        <v>0</v>
      </c>
      <c r="AB419" s="65">
        <v>135.4</v>
      </c>
      <c r="AC419" s="65">
        <v>28.8</v>
      </c>
      <c r="AD419" s="65">
        <v>1.9</v>
      </c>
      <c r="AE419" s="118">
        <f t="shared" si="127"/>
        <v>100</v>
      </c>
      <c r="AF419" s="119">
        <f t="shared" si="142"/>
        <v>0.33333333333333737</v>
      </c>
      <c r="AG419" s="118">
        <f t="shared" si="128"/>
        <v>25</v>
      </c>
      <c r="AH419" s="119">
        <f t="shared" si="129"/>
        <v>0.16666666666666413</v>
      </c>
      <c r="AI419" s="118">
        <f t="shared" si="130"/>
        <v>1</v>
      </c>
      <c r="AJ419" s="119">
        <f t="shared" si="131"/>
        <v>2.222222222222173E-2</v>
      </c>
      <c r="AK419" s="118">
        <f t="shared" si="132"/>
        <v>18</v>
      </c>
      <c r="AL419" s="119">
        <f t="shared" si="133"/>
        <v>0.60000000000000009</v>
      </c>
      <c r="AM419" s="118">
        <f t="shared" si="134"/>
        <v>15</v>
      </c>
      <c r="AN419" s="119">
        <f t="shared" si="135"/>
        <v>1</v>
      </c>
      <c r="AO419" s="118">
        <f t="shared" si="136"/>
        <v>3</v>
      </c>
      <c r="AP419" s="119">
        <f t="shared" si="137"/>
        <v>0.30000000000000016</v>
      </c>
      <c r="AQ419" s="122">
        <f t="shared" si="138"/>
        <v>0</v>
      </c>
      <c r="AR419" s="131">
        <f t="shared" si="139"/>
        <v>8</v>
      </c>
      <c r="AS419" s="65"/>
      <c r="AT419" s="63"/>
      <c r="AU419" s="63"/>
      <c r="AV419" s="63"/>
      <c r="AW419" s="63"/>
    </row>
    <row r="420" spans="1:49" x14ac:dyDescent="0.25">
      <c r="A420" s="65" t="s">
        <v>273</v>
      </c>
      <c r="B420" s="65" t="str">
        <f t="shared" si="124"/>
        <v>DIWA3</v>
      </c>
      <c r="C420" s="117">
        <f t="shared" si="125"/>
        <v>40790</v>
      </c>
      <c r="D420" s="116" t="str">
        <f t="shared" si="126"/>
        <v>SIN</v>
      </c>
      <c r="E420" s="65" t="s">
        <v>26</v>
      </c>
      <c r="F420" s="124" t="s">
        <v>75</v>
      </c>
      <c r="G420" s="117">
        <v>41160</v>
      </c>
      <c r="H420" s="65">
        <v>568460</v>
      </c>
      <c r="I420" s="65">
        <v>97152</v>
      </c>
      <c r="J420" s="65">
        <v>0</v>
      </c>
      <c r="K420" s="65">
        <v>0</v>
      </c>
      <c r="L420" s="65">
        <v>0</v>
      </c>
      <c r="M420" s="65">
        <v>22.2</v>
      </c>
      <c r="N420" s="121">
        <v>6.7</v>
      </c>
      <c r="O420" s="65">
        <v>36.799999999999997</v>
      </c>
      <c r="P420" s="65"/>
      <c r="Q420" s="65">
        <v>-1</v>
      </c>
      <c r="R420" s="65" t="s">
        <v>29</v>
      </c>
      <c r="S420" s="65">
        <v>82.7</v>
      </c>
      <c r="T420" s="65">
        <v>61.8</v>
      </c>
      <c r="U420" s="65">
        <v>23.7</v>
      </c>
      <c r="V420" s="65">
        <v>6.1</v>
      </c>
      <c r="W420" s="65">
        <v>14</v>
      </c>
      <c r="X420" s="65">
        <v>18.899999999999999</v>
      </c>
      <c r="Y420" s="65">
        <v>1.1000000000000001</v>
      </c>
      <c r="Z420" s="65">
        <v>3.4</v>
      </c>
      <c r="AA420" s="65">
        <v>0</v>
      </c>
      <c r="AB420" s="65">
        <v>99.7</v>
      </c>
      <c r="AC420" s="65">
        <v>36.6</v>
      </c>
      <c r="AD420" s="65">
        <v>0.7</v>
      </c>
      <c r="AE420" s="118">
        <f t="shared" si="127"/>
        <v>83</v>
      </c>
      <c r="AF420" s="119">
        <f>IF(AE420&gt;=300,1,VLOOKUP(AE420,$AT$3:$AU$304,2,0))</f>
        <v>0.27666666666667034</v>
      </c>
      <c r="AG420" s="118">
        <f t="shared" si="128"/>
        <v>62</v>
      </c>
      <c r="AH420" s="119">
        <f t="shared" si="129"/>
        <v>0.41333333333333033</v>
      </c>
      <c r="AI420" s="118">
        <f t="shared" si="130"/>
        <v>14</v>
      </c>
      <c r="AJ420" s="119">
        <f t="shared" si="131"/>
        <v>0.31111111111111062</v>
      </c>
      <c r="AK420" s="118">
        <f t="shared" si="132"/>
        <v>19</v>
      </c>
      <c r="AL420" s="119">
        <f t="shared" si="133"/>
        <v>0.63333333333333341</v>
      </c>
      <c r="AM420" s="118">
        <f t="shared" si="134"/>
        <v>24</v>
      </c>
      <c r="AN420" s="119">
        <f t="shared" si="135"/>
        <v>1</v>
      </c>
      <c r="AO420" s="118">
        <f t="shared" si="136"/>
        <v>6</v>
      </c>
      <c r="AP420" s="119">
        <f t="shared" si="137"/>
        <v>0.60000000000000009</v>
      </c>
      <c r="AQ420" s="122">
        <f t="shared" si="138"/>
        <v>0</v>
      </c>
      <c r="AR420" s="131">
        <f t="shared" si="139"/>
        <v>9</v>
      </c>
      <c r="AS420" s="65"/>
      <c r="AT420" s="63"/>
      <c r="AU420" s="63"/>
      <c r="AV420" s="63"/>
      <c r="AW420" s="63"/>
    </row>
    <row r="421" spans="1:49" x14ac:dyDescent="0.25">
      <c r="A421" s="65"/>
      <c r="B421" s="65" t="str">
        <f t="shared" si="124"/>
        <v>DIWA3</v>
      </c>
      <c r="C421" s="117">
        <f t="shared" si="125"/>
        <v>40715</v>
      </c>
      <c r="D421" s="65" t="str">
        <f t="shared" si="126"/>
        <v>SIN</v>
      </c>
      <c r="E421" s="65" t="s">
        <v>26</v>
      </c>
      <c r="F421" s="124" t="s">
        <v>76</v>
      </c>
      <c r="G421" s="117">
        <v>42326</v>
      </c>
      <c r="H421" s="65">
        <v>861535</v>
      </c>
      <c r="I421" s="65">
        <v>84872</v>
      </c>
      <c r="J421" s="65">
        <v>0</v>
      </c>
      <c r="K421" s="65">
        <v>5</v>
      </c>
      <c r="L421" s="65"/>
      <c r="M421" s="65">
        <v>3</v>
      </c>
      <c r="N421" s="65">
        <v>6</v>
      </c>
      <c r="O421" s="65"/>
      <c r="P421" s="65"/>
      <c r="Q421" s="65">
        <v>0.71</v>
      </c>
      <c r="R421" s="65"/>
      <c r="S421" s="65">
        <v>330</v>
      </c>
      <c r="T421" s="65">
        <v>135</v>
      </c>
      <c r="U421" s="65">
        <v>6</v>
      </c>
      <c r="V421" s="65">
        <v>0</v>
      </c>
      <c r="W421" s="65">
        <v>9</v>
      </c>
      <c r="X421" s="65">
        <v>23</v>
      </c>
      <c r="Y421" s="65">
        <v>0</v>
      </c>
      <c r="Z421" s="65">
        <v>1</v>
      </c>
      <c r="AA421" s="65">
        <v>1</v>
      </c>
      <c r="AB421" s="65">
        <v>49</v>
      </c>
      <c r="AC421" s="65">
        <v>11</v>
      </c>
      <c r="AD421" s="65">
        <v>1</v>
      </c>
      <c r="AE421" s="118">
        <f t="shared" si="127"/>
        <v>330</v>
      </c>
      <c r="AF421" s="119">
        <f t="shared" ref="AF421:AF426" si="143">IF(AE421&gt;500,1.5,IF(AE421&gt;300,1.3,VLOOKUP(AE421,$AT$3:$AU$304,2,0)))</f>
        <v>1.3</v>
      </c>
      <c r="AG421" s="118">
        <f t="shared" si="128"/>
        <v>135</v>
      </c>
      <c r="AH421" s="119">
        <f t="shared" si="129"/>
        <v>0.89999999999999936</v>
      </c>
      <c r="AI421" s="118">
        <f t="shared" si="130"/>
        <v>9</v>
      </c>
      <c r="AJ421" s="119">
        <f t="shared" si="131"/>
        <v>0.19999999999999954</v>
      </c>
      <c r="AK421" s="118">
        <f t="shared" si="132"/>
        <v>23</v>
      </c>
      <c r="AL421" s="119">
        <f t="shared" si="133"/>
        <v>0.76666666666666672</v>
      </c>
      <c r="AM421" s="118">
        <f t="shared" si="134"/>
        <v>6</v>
      </c>
      <c r="AN421" s="119">
        <f t="shared" si="135"/>
        <v>0.40000000000000013</v>
      </c>
      <c r="AO421" s="118">
        <f t="shared" si="136"/>
        <v>0</v>
      </c>
      <c r="AP421" s="119">
        <f t="shared" si="137"/>
        <v>1.3877787807814457E-16</v>
      </c>
      <c r="AQ421" s="122">
        <f t="shared" si="138"/>
        <v>1</v>
      </c>
      <c r="AR421" s="131">
        <f t="shared" si="139"/>
        <v>1</v>
      </c>
      <c r="AS421" s="65"/>
      <c r="AT421" s="63"/>
      <c r="AU421" s="63"/>
      <c r="AV421" s="63"/>
      <c r="AW421" s="63"/>
    </row>
    <row r="422" spans="1:49" x14ac:dyDescent="0.25">
      <c r="A422" s="65" t="s">
        <v>273</v>
      </c>
      <c r="B422" s="65" t="str">
        <f t="shared" si="124"/>
        <v>DIWA3</v>
      </c>
      <c r="C422" s="117">
        <f t="shared" si="125"/>
        <v>40715</v>
      </c>
      <c r="D422" s="116" t="str">
        <f t="shared" si="126"/>
        <v>SIN</v>
      </c>
      <c r="E422" s="65" t="s">
        <v>26</v>
      </c>
      <c r="F422" s="124" t="s">
        <v>76</v>
      </c>
      <c r="G422" s="117">
        <v>42058</v>
      </c>
      <c r="H422" s="65">
        <v>806608</v>
      </c>
      <c r="I422" s="65">
        <v>7049</v>
      </c>
      <c r="J422" s="65">
        <v>0</v>
      </c>
      <c r="K422" s="65">
        <v>5</v>
      </c>
      <c r="L422" s="65"/>
      <c r="M422" s="65">
        <v>2</v>
      </c>
      <c r="N422" s="65">
        <v>6.5220000000000002</v>
      </c>
      <c r="O422" s="65">
        <v>29.79</v>
      </c>
      <c r="P422" s="65">
        <v>1.29</v>
      </c>
      <c r="Q422" s="65">
        <v>0.22</v>
      </c>
      <c r="R422" s="65"/>
      <c r="S422" s="65">
        <v>70</v>
      </c>
      <c r="T422" s="65">
        <v>32</v>
      </c>
      <c r="U422" s="65">
        <v>5</v>
      </c>
      <c r="V422" s="65">
        <v>0</v>
      </c>
      <c r="W422" s="65">
        <v>7</v>
      </c>
      <c r="X422" s="65">
        <v>9</v>
      </c>
      <c r="Y422" s="65">
        <v>0</v>
      </c>
      <c r="Z422" s="65"/>
      <c r="AA422" s="65">
        <v>0</v>
      </c>
      <c r="AB422" s="65">
        <v>41</v>
      </c>
      <c r="AC422" s="65">
        <v>2</v>
      </c>
      <c r="AD422" s="65">
        <v>0</v>
      </c>
      <c r="AE422" s="118">
        <f t="shared" si="127"/>
        <v>70</v>
      </c>
      <c r="AF422" s="119">
        <f t="shared" si="143"/>
        <v>0.23333333333333686</v>
      </c>
      <c r="AG422" s="118">
        <f t="shared" si="128"/>
        <v>32</v>
      </c>
      <c r="AH422" s="119">
        <f t="shared" si="129"/>
        <v>0.21333333333333071</v>
      </c>
      <c r="AI422" s="118">
        <f t="shared" si="130"/>
        <v>7</v>
      </c>
      <c r="AJ422" s="119">
        <f t="shared" si="131"/>
        <v>0.15555555555555509</v>
      </c>
      <c r="AK422" s="118">
        <f t="shared" si="132"/>
        <v>9</v>
      </c>
      <c r="AL422" s="119">
        <f t="shared" si="133"/>
        <v>0.30000000000000016</v>
      </c>
      <c r="AM422" s="118">
        <f t="shared" si="134"/>
        <v>5</v>
      </c>
      <c r="AN422" s="119">
        <f t="shared" si="135"/>
        <v>0.33333333333333348</v>
      </c>
      <c r="AO422" s="118">
        <f t="shared" si="136"/>
        <v>0</v>
      </c>
      <c r="AP422" s="119">
        <f t="shared" si="137"/>
        <v>1.3877787807814457E-16</v>
      </c>
      <c r="AQ422" s="122">
        <f t="shared" si="138"/>
        <v>0</v>
      </c>
      <c r="AR422" s="131">
        <f t="shared" si="139"/>
        <v>2</v>
      </c>
      <c r="AS422" s="65"/>
      <c r="AT422" s="63"/>
      <c r="AU422" s="63"/>
      <c r="AV422" s="63"/>
      <c r="AW422" s="63"/>
    </row>
    <row r="423" spans="1:49" x14ac:dyDescent="0.25">
      <c r="A423" s="65" t="s">
        <v>273</v>
      </c>
      <c r="B423" s="65" t="str">
        <f t="shared" si="124"/>
        <v>DIWA3</v>
      </c>
      <c r="C423" s="117">
        <f t="shared" si="125"/>
        <v>40715</v>
      </c>
      <c r="D423" s="116" t="str">
        <f t="shared" si="126"/>
        <v>SIN</v>
      </c>
      <c r="E423" s="65" t="s">
        <v>26</v>
      </c>
      <c r="F423" s="124" t="s">
        <v>76</v>
      </c>
      <c r="G423" s="117">
        <v>41979</v>
      </c>
      <c r="H423" s="65">
        <v>779159</v>
      </c>
      <c r="I423" s="65">
        <v>85721</v>
      </c>
      <c r="J423" s="65">
        <v>0</v>
      </c>
      <c r="K423" s="120">
        <v>4</v>
      </c>
      <c r="L423" s="65"/>
      <c r="M423" s="120">
        <v>2</v>
      </c>
      <c r="N423" s="121">
        <v>6.5</v>
      </c>
      <c r="O423" s="65">
        <v>31.4</v>
      </c>
      <c r="P423" s="65">
        <v>1.32</v>
      </c>
      <c r="Q423" s="65">
        <v>0.04</v>
      </c>
      <c r="R423" s="65"/>
      <c r="S423" s="120">
        <v>313</v>
      </c>
      <c r="T423" s="120">
        <v>101</v>
      </c>
      <c r="U423" s="120">
        <v>44</v>
      </c>
      <c r="V423" s="120">
        <v>0</v>
      </c>
      <c r="W423" s="120">
        <v>26</v>
      </c>
      <c r="X423" s="120">
        <v>19</v>
      </c>
      <c r="Y423" s="120">
        <v>0</v>
      </c>
      <c r="Z423" s="120">
        <v>1</v>
      </c>
      <c r="AA423" s="120">
        <v>1</v>
      </c>
      <c r="AB423" s="120">
        <v>37</v>
      </c>
      <c r="AC423" s="120">
        <v>6</v>
      </c>
      <c r="AD423" s="120">
        <v>1</v>
      </c>
      <c r="AE423" s="118">
        <f t="shared" si="127"/>
        <v>313</v>
      </c>
      <c r="AF423" s="119">
        <f t="shared" si="143"/>
        <v>1.3</v>
      </c>
      <c r="AG423" s="118">
        <f t="shared" si="128"/>
        <v>101</v>
      </c>
      <c r="AH423" s="119">
        <f t="shared" si="129"/>
        <v>0.67333333333333123</v>
      </c>
      <c r="AI423" s="118">
        <f t="shared" si="130"/>
        <v>26</v>
      </c>
      <c r="AJ423" s="119">
        <f t="shared" si="131"/>
        <v>0.57777777777777717</v>
      </c>
      <c r="AK423" s="118">
        <f t="shared" si="132"/>
        <v>19</v>
      </c>
      <c r="AL423" s="119">
        <f t="shared" si="133"/>
        <v>0.63333333333333341</v>
      </c>
      <c r="AM423" s="118">
        <f t="shared" si="134"/>
        <v>44</v>
      </c>
      <c r="AN423" s="119">
        <f t="shared" si="135"/>
        <v>1</v>
      </c>
      <c r="AO423" s="118">
        <f t="shared" si="136"/>
        <v>0</v>
      </c>
      <c r="AP423" s="119">
        <f t="shared" si="137"/>
        <v>1.3877787807814457E-16</v>
      </c>
      <c r="AQ423" s="122">
        <f t="shared" si="138"/>
        <v>0</v>
      </c>
      <c r="AR423" s="131">
        <f t="shared" si="139"/>
        <v>3</v>
      </c>
      <c r="AS423" s="65"/>
      <c r="AT423" s="63"/>
      <c r="AU423" s="63"/>
      <c r="AV423" s="63"/>
      <c r="AW423" s="63"/>
    </row>
    <row r="424" spans="1:49" x14ac:dyDescent="0.25">
      <c r="A424" s="65" t="s">
        <v>273</v>
      </c>
      <c r="B424" s="65" t="str">
        <f t="shared" si="124"/>
        <v>DIWA3</v>
      </c>
      <c r="C424" s="117">
        <f t="shared" si="125"/>
        <v>40715</v>
      </c>
      <c r="D424" s="116" t="str">
        <f t="shared" si="126"/>
        <v>SIN</v>
      </c>
      <c r="E424" s="65" t="s">
        <v>26</v>
      </c>
      <c r="F424" s="124" t="s">
        <v>76</v>
      </c>
      <c r="G424" s="117">
        <v>41822</v>
      </c>
      <c r="H424" s="65">
        <v>755112</v>
      </c>
      <c r="I424" s="65">
        <v>61674</v>
      </c>
      <c r="J424" s="65">
        <v>0</v>
      </c>
      <c r="K424" s="65">
        <v>5</v>
      </c>
      <c r="L424" s="65"/>
      <c r="M424" s="65">
        <v>3</v>
      </c>
      <c r="N424" s="121">
        <v>7.1</v>
      </c>
      <c r="O424" s="65">
        <v>36.4</v>
      </c>
      <c r="P424" s="65">
        <v>1.75</v>
      </c>
      <c r="Q424" s="65">
        <v>0.13</v>
      </c>
      <c r="R424" s="65" t="s">
        <v>270</v>
      </c>
      <c r="S424" s="65">
        <v>470</v>
      </c>
      <c r="T424" s="65">
        <v>120</v>
      </c>
      <c r="U424" s="65">
        <v>6</v>
      </c>
      <c r="V424" s="65">
        <v>0</v>
      </c>
      <c r="W424" s="65">
        <v>34</v>
      </c>
      <c r="X424" s="65">
        <v>27</v>
      </c>
      <c r="Y424" s="65">
        <v>0</v>
      </c>
      <c r="Z424" s="65">
        <v>1</v>
      </c>
      <c r="AA424" s="65">
        <v>1</v>
      </c>
      <c r="AB424" s="65">
        <v>44</v>
      </c>
      <c r="AC424" s="65">
        <v>8</v>
      </c>
      <c r="AD424" s="65">
        <v>1</v>
      </c>
      <c r="AE424" s="118">
        <f t="shared" si="127"/>
        <v>470</v>
      </c>
      <c r="AF424" s="119">
        <f t="shared" si="143"/>
        <v>1.3</v>
      </c>
      <c r="AG424" s="118">
        <f t="shared" si="128"/>
        <v>120</v>
      </c>
      <c r="AH424" s="119">
        <f t="shared" si="129"/>
        <v>0.79999999999999871</v>
      </c>
      <c r="AI424" s="118">
        <f t="shared" si="130"/>
        <v>34</v>
      </c>
      <c r="AJ424" s="119">
        <f t="shared" si="131"/>
        <v>0.7555555555555552</v>
      </c>
      <c r="AK424" s="118">
        <f t="shared" si="132"/>
        <v>27</v>
      </c>
      <c r="AL424" s="119">
        <f t="shared" si="133"/>
        <v>0.9</v>
      </c>
      <c r="AM424" s="118">
        <f t="shared" si="134"/>
        <v>6</v>
      </c>
      <c r="AN424" s="119">
        <f t="shared" si="135"/>
        <v>0.40000000000000013</v>
      </c>
      <c r="AO424" s="118">
        <f t="shared" si="136"/>
        <v>0</v>
      </c>
      <c r="AP424" s="119">
        <f t="shared" si="137"/>
        <v>1.3877787807814457E-16</v>
      </c>
      <c r="AQ424" s="122">
        <f t="shared" si="138"/>
        <v>0</v>
      </c>
      <c r="AR424" s="131">
        <f t="shared" si="139"/>
        <v>4</v>
      </c>
      <c r="AS424" s="65"/>
      <c r="AT424" s="63"/>
      <c r="AU424" s="63"/>
      <c r="AV424" s="63"/>
      <c r="AW424" s="63"/>
    </row>
    <row r="425" spans="1:49" x14ac:dyDescent="0.25">
      <c r="A425" s="65" t="s">
        <v>272</v>
      </c>
      <c r="B425" s="65" t="str">
        <f t="shared" si="124"/>
        <v>DIWA3</v>
      </c>
      <c r="C425" s="117">
        <f t="shared" si="125"/>
        <v>40715</v>
      </c>
      <c r="D425" s="116" t="str">
        <f t="shared" si="126"/>
        <v>SIN</v>
      </c>
      <c r="E425" s="65" t="s">
        <v>26</v>
      </c>
      <c r="F425" s="124" t="s">
        <v>76</v>
      </c>
      <c r="G425" s="117">
        <v>41744</v>
      </c>
      <c r="H425" s="65">
        <v>733619</v>
      </c>
      <c r="I425" s="65">
        <v>30562</v>
      </c>
      <c r="J425" s="65">
        <v>0</v>
      </c>
      <c r="K425" s="65">
        <v>4</v>
      </c>
      <c r="L425" s="65"/>
      <c r="M425" s="65">
        <v>4</v>
      </c>
      <c r="N425" s="121">
        <v>6.3</v>
      </c>
      <c r="O425" s="65" t="s">
        <v>28</v>
      </c>
      <c r="P425" s="65" t="s">
        <v>28</v>
      </c>
      <c r="Q425" s="65">
        <v>0.81</v>
      </c>
      <c r="R425" s="65" t="s">
        <v>28</v>
      </c>
      <c r="S425" s="65">
        <v>112</v>
      </c>
      <c r="T425" s="65">
        <v>108</v>
      </c>
      <c r="U425" s="65">
        <v>4</v>
      </c>
      <c r="V425" s="65">
        <v>0</v>
      </c>
      <c r="W425" s="65">
        <v>11</v>
      </c>
      <c r="X425" s="65">
        <v>14</v>
      </c>
      <c r="Y425" s="65">
        <v>0</v>
      </c>
      <c r="Z425" s="65">
        <v>1</v>
      </c>
      <c r="AA425" s="65">
        <v>1</v>
      </c>
      <c r="AB425" s="65">
        <v>32</v>
      </c>
      <c r="AC425" s="65">
        <v>4</v>
      </c>
      <c r="AD425" s="65">
        <v>3</v>
      </c>
      <c r="AE425" s="118">
        <f t="shared" si="127"/>
        <v>112</v>
      </c>
      <c r="AF425" s="119">
        <f t="shared" si="143"/>
        <v>0.37333333333333762</v>
      </c>
      <c r="AG425" s="118">
        <f t="shared" si="128"/>
        <v>108</v>
      </c>
      <c r="AH425" s="119">
        <f t="shared" si="129"/>
        <v>0.7199999999999982</v>
      </c>
      <c r="AI425" s="118">
        <f t="shared" si="130"/>
        <v>11</v>
      </c>
      <c r="AJ425" s="119">
        <f t="shared" si="131"/>
        <v>0.24444444444444399</v>
      </c>
      <c r="AK425" s="118">
        <f t="shared" si="132"/>
        <v>14</v>
      </c>
      <c r="AL425" s="119">
        <f t="shared" si="133"/>
        <v>0.46666666666666679</v>
      </c>
      <c r="AM425" s="118">
        <f t="shared" si="134"/>
        <v>4</v>
      </c>
      <c r="AN425" s="119">
        <f t="shared" si="135"/>
        <v>0.26666666666666683</v>
      </c>
      <c r="AO425" s="118">
        <f t="shared" si="136"/>
        <v>0</v>
      </c>
      <c r="AP425" s="119">
        <f t="shared" si="137"/>
        <v>1.3877787807814457E-16</v>
      </c>
      <c r="AQ425" s="122">
        <f t="shared" si="138"/>
        <v>0</v>
      </c>
      <c r="AR425" s="131">
        <f t="shared" si="139"/>
        <v>5</v>
      </c>
      <c r="AS425" s="65"/>
      <c r="AT425" s="63"/>
      <c r="AU425" s="63"/>
      <c r="AV425" s="63"/>
      <c r="AW425" s="63"/>
    </row>
    <row r="426" spans="1:49" x14ac:dyDescent="0.25">
      <c r="A426" s="65" t="s">
        <v>273</v>
      </c>
      <c r="B426" s="65" t="str">
        <f t="shared" si="124"/>
        <v>DIWA3</v>
      </c>
      <c r="C426" s="117">
        <f t="shared" si="125"/>
        <v>40715</v>
      </c>
      <c r="D426" s="116" t="str">
        <f t="shared" si="126"/>
        <v>SIN</v>
      </c>
      <c r="E426" s="65" t="s">
        <v>26</v>
      </c>
      <c r="F426" s="124" t="s">
        <v>76</v>
      </c>
      <c r="G426" s="117">
        <v>41711</v>
      </c>
      <c r="H426" s="65">
        <v>726765</v>
      </c>
      <c r="I426" s="65">
        <v>33327</v>
      </c>
      <c r="J426" s="65">
        <v>0</v>
      </c>
      <c r="K426" s="65">
        <v>4</v>
      </c>
      <c r="L426" s="65"/>
      <c r="M426" s="65">
        <v>2</v>
      </c>
      <c r="N426" s="121">
        <v>7.2</v>
      </c>
      <c r="O426" s="65">
        <v>36.5</v>
      </c>
      <c r="P426" s="65">
        <v>0.1</v>
      </c>
      <c r="Q426" s="65">
        <v>0.1</v>
      </c>
      <c r="R426" s="65" t="s">
        <v>244</v>
      </c>
      <c r="S426" s="65">
        <v>354</v>
      </c>
      <c r="T426" s="65">
        <v>108</v>
      </c>
      <c r="U426" s="65">
        <v>5</v>
      </c>
      <c r="V426" s="65">
        <v>0</v>
      </c>
      <c r="W426" s="65">
        <v>24</v>
      </c>
      <c r="X426" s="65">
        <v>25</v>
      </c>
      <c r="Y426" s="65">
        <v>0</v>
      </c>
      <c r="Z426" s="65">
        <v>1</v>
      </c>
      <c r="AA426" s="65">
        <v>0</v>
      </c>
      <c r="AB426" s="65">
        <v>36</v>
      </c>
      <c r="AC426" s="65">
        <v>9</v>
      </c>
      <c r="AD426" s="65">
        <v>1</v>
      </c>
      <c r="AE426" s="118">
        <f t="shared" si="127"/>
        <v>354</v>
      </c>
      <c r="AF426" s="119">
        <f t="shared" si="143"/>
        <v>1.3</v>
      </c>
      <c r="AG426" s="118">
        <f t="shared" si="128"/>
        <v>108</v>
      </c>
      <c r="AH426" s="119">
        <f t="shared" si="129"/>
        <v>0.7199999999999982</v>
      </c>
      <c r="AI426" s="118">
        <f t="shared" si="130"/>
        <v>24</v>
      </c>
      <c r="AJ426" s="119">
        <f t="shared" si="131"/>
        <v>0.53333333333333266</v>
      </c>
      <c r="AK426" s="118">
        <f t="shared" si="132"/>
        <v>25</v>
      </c>
      <c r="AL426" s="119">
        <f t="shared" si="133"/>
        <v>0.83333333333333337</v>
      </c>
      <c r="AM426" s="118">
        <f t="shared" si="134"/>
        <v>5</v>
      </c>
      <c r="AN426" s="119">
        <f t="shared" si="135"/>
        <v>0.33333333333333348</v>
      </c>
      <c r="AO426" s="118">
        <f t="shared" si="136"/>
        <v>0</v>
      </c>
      <c r="AP426" s="119">
        <f t="shared" si="137"/>
        <v>1.3877787807814457E-16</v>
      </c>
      <c r="AQ426" s="122">
        <f t="shared" si="138"/>
        <v>0</v>
      </c>
      <c r="AR426" s="131">
        <f t="shared" si="139"/>
        <v>6</v>
      </c>
      <c r="AS426" s="65"/>
      <c r="AT426" s="63"/>
      <c r="AU426" s="63"/>
      <c r="AV426" s="63"/>
      <c r="AW426" s="63"/>
    </row>
    <row r="427" spans="1:49" x14ac:dyDescent="0.25">
      <c r="A427" s="65" t="s">
        <v>272</v>
      </c>
      <c r="B427" s="65" t="str">
        <f t="shared" si="124"/>
        <v>DIWA3</v>
      </c>
      <c r="C427" s="117">
        <f t="shared" si="125"/>
        <v>40715</v>
      </c>
      <c r="D427" s="116" t="str">
        <f t="shared" si="126"/>
        <v>SIN</v>
      </c>
      <c r="E427" s="65" t="s">
        <v>26</v>
      </c>
      <c r="F427" s="124" t="s">
        <v>76</v>
      </c>
      <c r="G427" s="117">
        <v>41623</v>
      </c>
      <c r="H427" s="65">
        <v>703057</v>
      </c>
      <c r="I427" s="65">
        <v>152876</v>
      </c>
      <c r="J427" s="120">
        <v>0</v>
      </c>
      <c r="K427" s="120">
        <v>8</v>
      </c>
      <c r="L427" s="120">
        <v>0</v>
      </c>
      <c r="M427" s="120">
        <v>10</v>
      </c>
      <c r="N427" s="121">
        <v>7.2</v>
      </c>
      <c r="O427" s="120">
        <v>37.299999999999997</v>
      </c>
      <c r="P427" s="120">
        <v>0.2</v>
      </c>
      <c r="Q427" s="120">
        <v>0.1</v>
      </c>
      <c r="R427" s="65" t="s">
        <v>244</v>
      </c>
      <c r="S427" s="120">
        <v>291</v>
      </c>
      <c r="T427" s="120">
        <v>233</v>
      </c>
      <c r="U427" s="120">
        <v>8</v>
      </c>
      <c r="V427" s="120">
        <v>0</v>
      </c>
      <c r="W427" s="120">
        <v>24</v>
      </c>
      <c r="X427" s="120">
        <v>18</v>
      </c>
      <c r="Y427" s="120">
        <v>0</v>
      </c>
      <c r="Z427" s="120">
        <v>1</v>
      </c>
      <c r="AA427" s="120">
        <v>0</v>
      </c>
      <c r="AB427" s="120">
        <v>46</v>
      </c>
      <c r="AC427" s="120">
        <v>16</v>
      </c>
      <c r="AD427" s="120">
        <v>5</v>
      </c>
      <c r="AE427" s="118">
        <f t="shared" si="127"/>
        <v>291</v>
      </c>
      <c r="AF427" s="119">
        <f>IF(AE427&gt;=300,1,VLOOKUP(AE427,$AT$3:$AU$304,2,0))</f>
        <v>0.97000000000000031</v>
      </c>
      <c r="AG427" s="118">
        <f t="shared" si="128"/>
        <v>233</v>
      </c>
      <c r="AH427" s="119">
        <f t="shared" si="129"/>
        <v>1</v>
      </c>
      <c r="AI427" s="118">
        <f t="shared" si="130"/>
        <v>24</v>
      </c>
      <c r="AJ427" s="119">
        <f t="shared" si="131"/>
        <v>0.53333333333333266</v>
      </c>
      <c r="AK427" s="118">
        <f t="shared" si="132"/>
        <v>18</v>
      </c>
      <c r="AL427" s="119">
        <f t="shared" si="133"/>
        <v>0.60000000000000009</v>
      </c>
      <c r="AM427" s="118">
        <f t="shared" si="134"/>
        <v>8</v>
      </c>
      <c r="AN427" s="119">
        <f t="shared" si="135"/>
        <v>0.53333333333333344</v>
      </c>
      <c r="AO427" s="118">
        <f t="shared" si="136"/>
        <v>0</v>
      </c>
      <c r="AP427" s="119">
        <f t="shared" si="137"/>
        <v>1.3877787807814457E-16</v>
      </c>
      <c r="AQ427" s="122">
        <f t="shared" si="138"/>
        <v>0</v>
      </c>
      <c r="AR427" s="131">
        <f t="shared" si="139"/>
        <v>7</v>
      </c>
      <c r="AS427" s="65"/>
      <c r="AT427" s="63"/>
      <c r="AU427" s="63"/>
      <c r="AV427" s="63"/>
      <c r="AW427" s="63"/>
    </row>
    <row r="428" spans="1:49" x14ac:dyDescent="0.25">
      <c r="A428" s="65" t="s">
        <v>273</v>
      </c>
      <c r="B428" s="65" t="str">
        <f t="shared" si="124"/>
        <v>DIWA3</v>
      </c>
      <c r="C428" s="117">
        <f t="shared" si="125"/>
        <v>40715</v>
      </c>
      <c r="D428" s="116" t="str">
        <f t="shared" si="126"/>
        <v>SIN</v>
      </c>
      <c r="E428" s="65" t="s">
        <v>26</v>
      </c>
      <c r="F428" s="124" t="s">
        <v>76</v>
      </c>
      <c r="G428" s="117">
        <v>41619</v>
      </c>
      <c r="H428" s="65">
        <v>704241</v>
      </c>
      <c r="I428" s="65">
        <v>10803</v>
      </c>
      <c r="J428" s="120">
        <v>0</v>
      </c>
      <c r="K428" s="120">
        <v>2</v>
      </c>
      <c r="L428" s="120">
        <v>0</v>
      </c>
      <c r="M428" s="120">
        <v>2</v>
      </c>
      <c r="N428" s="121">
        <v>7.2</v>
      </c>
      <c r="O428" s="120">
        <v>37.299999999999997</v>
      </c>
      <c r="P428" s="120">
        <v>0.5</v>
      </c>
      <c r="Q428" s="120">
        <v>0.1</v>
      </c>
      <c r="R428" s="65" t="s">
        <v>244</v>
      </c>
      <c r="S428" s="120">
        <v>169</v>
      </c>
      <c r="T428" s="120">
        <v>69</v>
      </c>
      <c r="U428" s="120">
        <v>1</v>
      </c>
      <c r="V428" s="120">
        <v>0</v>
      </c>
      <c r="W428" s="120">
        <v>12</v>
      </c>
      <c r="X428" s="120">
        <v>17</v>
      </c>
      <c r="Y428" s="120">
        <v>0</v>
      </c>
      <c r="Z428" s="120">
        <v>0</v>
      </c>
      <c r="AA428" s="120">
        <v>0</v>
      </c>
      <c r="AB428" s="120">
        <v>35</v>
      </c>
      <c r="AC428" s="120">
        <v>7</v>
      </c>
      <c r="AD428" s="120">
        <v>1</v>
      </c>
      <c r="AE428" s="118">
        <f t="shared" si="127"/>
        <v>169</v>
      </c>
      <c r="AF428" s="119">
        <f>IF(AE428&gt;=300,1,VLOOKUP(AE428,$AT$3:$AU$304,2,0))</f>
        <v>0.56333333333333779</v>
      </c>
      <c r="AG428" s="118">
        <f t="shared" si="128"/>
        <v>69</v>
      </c>
      <c r="AH428" s="119">
        <f t="shared" si="129"/>
        <v>0.45999999999999691</v>
      </c>
      <c r="AI428" s="118">
        <f t="shared" si="130"/>
        <v>12</v>
      </c>
      <c r="AJ428" s="119">
        <f t="shared" si="131"/>
        <v>0.26666666666666622</v>
      </c>
      <c r="AK428" s="118">
        <f t="shared" si="132"/>
        <v>17</v>
      </c>
      <c r="AL428" s="119">
        <f t="shared" si="133"/>
        <v>0.56666666666666676</v>
      </c>
      <c r="AM428" s="118">
        <f t="shared" si="134"/>
        <v>1</v>
      </c>
      <c r="AN428" s="119">
        <f t="shared" si="135"/>
        <v>6.666666666666686E-2</v>
      </c>
      <c r="AO428" s="118">
        <f t="shared" si="136"/>
        <v>0</v>
      </c>
      <c r="AP428" s="119">
        <f t="shared" si="137"/>
        <v>1.3877787807814457E-16</v>
      </c>
      <c r="AQ428" s="122">
        <f t="shared" si="138"/>
        <v>0</v>
      </c>
      <c r="AR428" s="131">
        <f t="shared" si="139"/>
        <v>8</v>
      </c>
      <c r="AS428" s="65"/>
      <c r="AT428" s="63"/>
      <c r="AU428" s="63"/>
      <c r="AV428" s="63"/>
      <c r="AW428" s="63"/>
    </row>
    <row r="429" spans="1:49" x14ac:dyDescent="0.25">
      <c r="A429" s="65" t="s">
        <v>272</v>
      </c>
      <c r="B429" s="65" t="str">
        <f t="shared" si="124"/>
        <v>DIWA3</v>
      </c>
      <c r="C429" s="117">
        <f t="shared" si="125"/>
        <v>40715</v>
      </c>
      <c r="D429" s="116" t="str">
        <f t="shared" si="126"/>
        <v>SIN</v>
      </c>
      <c r="E429" s="65" t="s">
        <v>26</v>
      </c>
      <c r="F429" s="124" t="s">
        <v>76</v>
      </c>
      <c r="G429" s="117">
        <v>41494</v>
      </c>
      <c r="H429" s="65">
        <v>668863</v>
      </c>
      <c r="I429" s="65">
        <v>118682</v>
      </c>
      <c r="J429" s="120">
        <v>0</v>
      </c>
      <c r="K429" s="120">
        <v>9</v>
      </c>
      <c r="L429" s="120">
        <v>-1</v>
      </c>
      <c r="M429" s="120">
        <v>17</v>
      </c>
      <c r="N429" s="121">
        <v>7</v>
      </c>
      <c r="O429" s="120">
        <v>37</v>
      </c>
      <c r="P429" s="120">
        <v>0.1</v>
      </c>
      <c r="Q429" s="120">
        <v>0.1</v>
      </c>
      <c r="R429" s="65" t="s">
        <v>244</v>
      </c>
      <c r="S429" s="120">
        <v>377</v>
      </c>
      <c r="T429" s="120">
        <v>234</v>
      </c>
      <c r="U429" s="120">
        <v>11</v>
      </c>
      <c r="V429" s="120">
        <v>1</v>
      </c>
      <c r="W429" s="120">
        <v>20</v>
      </c>
      <c r="X429" s="120">
        <v>22</v>
      </c>
      <c r="Y429" s="120">
        <v>1</v>
      </c>
      <c r="Z429" s="120">
        <v>2</v>
      </c>
      <c r="AA429" s="120">
        <v>-1</v>
      </c>
      <c r="AB429" s="120">
        <v>62</v>
      </c>
      <c r="AC429" s="120">
        <v>35</v>
      </c>
      <c r="AD429" s="120">
        <v>7</v>
      </c>
      <c r="AE429" s="118">
        <f t="shared" si="127"/>
        <v>377</v>
      </c>
      <c r="AF429" s="119">
        <f>IF(AE429&gt;=300,1,VLOOKUP(AE429,$AT$3:$AU$304,2,0))</f>
        <v>1</v>
      </c>
      <c r="AG429" s="118">
        <f t="shared" si="128"/>
        <v>234</v>
      </c>
      <c r="AH429" s="119">
        <f t="shared" si="129"/>
        <v>1</v>
      </c>
      <c r="AI429" s="118">
        <f t="shared" si="130"/>
        <v>20</v>
      </c>
      <c r="AJ429" s="119">
        <f t="shared" si="131"/>
        <v>0.44444444444444381</v>
      </c>
      <c r="AK429" s="118">
        <f t="shared" si="132"/>
        <v>22</v>
      </c>
      <c r="AL429" s="119">
        <f t="shared" si="133"/>
        <v>0.73333333333333339</v>
      </c>
      <c r="AM429" s="118">
        <f t="shared" si="134"/>
        <v>11</v>
      </c>
      <c r="AN429" s="119">
        <f t="shared" si="135"/>
        <v>0.73333333333333339</v>
      </c>
      <c r="AO429" s="118">
        <f t="shared" si="136"/>
        <v>1</v>
      </c>
      <c r="AP429" s="119">
        <f t="shared" si="137"/>
        <v>0.10000000000000014</v>
      </c>
      <c r="AQ429" s="122">
        <f t="shared" si="138"/>
        <v>0</v>
      </c>
      <c r="AR429" s="131">
        <f t="shared" si="139"/>
        <v>9</v>
      </c>
      <c r="AS429" s="65"/>
      <c r="AT429" s="63"/>
      <c r="AU429" s="63"/>
      <c r="AV429" s="63"/>
      <c r="AW429" s="63"/>
    </row>
    <row r="430" spans="1:49" x14ac:dyDescent="0.25">
      <c r="A430" s="65" t="s">
        <v>273</v>
      </c>
      <c r="B430" s="65" t="str">
        <f t="shared" si="124"/>
        <v>DIWA3</v>
      </c>
      <c r="C430" s="117">
        <f t="shared" si="125"/>
        <v>40715</v>
      </c>
      <c r="D430" s="116" t="str">
        <f t="shared" si="126"/>
        <v>SIN</v>
      </c>
      <c r="E430" s="65" t="s">
        <v>26</v>
      </c>
      <c r="F430" s="124" t="s">
        <v>76</v>
      </c>
      <c r="G430" s="117">
        <v>41388</v>
      </c>
      <c r="H430" s="65">
        <v>640320</v>
      </c>
      <c r="I430" s="65">
        <v>90139</v>
      </c>
      <c r="J430" s="120">
        <v>0</v>
      </c>
      <c r="K430" s="120">
        <v>4.4000000000000004</v>
      </c>
      <c r="L430" s="120">
        <v>0</v>
      </c>
      <c r="M430" s="120">
        <v>24.7</v>
      </c>
      <c r="N430" s="121">
        <v>6.9</v>
      </c>
      <c r="O430" s="120">
        <v>38</v>
      </c>
      <c r="P430" s="120"/>
      <c r="Q430" s="120">
        <v>-1</v>
      </c>
      <c r="R430" s="65" t="s">
        <v>29</v>
      </c>
      <c r="S430" s="120">
        <v>186.6</v>
      </c>
      <c r="T430" s="120">
        <v>125.2</v>
      </c>
      <c r="U430" s="120">
        <v>14.6</v>
      </c>
      <c r="V430" s="120">
        <v>9.6999999999999993</v>
      </c>
      <c r="W430" s="120">
        <v>19.100000000000001</v>
      </c>
      <c r="X430" s="120">
        <v>27.7</v>
      </c>
      <c r="Y430" s="120">
        <v>1.1000000000000001</v>
      </c>
      <c r="Z430" s="120">
        <v>0</v>
      </c>
      <c r="AA430" s="120">
        <v>0</v>
      </c>
      <c r="AB430" s="120">
        <v>184.9</v>
      </c>
      <c r="AC430" s="120">
        <v>46.3</v>
      </c>
      <c r="AD430" s="120">
        <v>4</v>
      </c>
      <c r="AE430" s="118">
        <f t="shared" si="127"/>
        <v>187</v>
      </c>
      <c r="AF430" s="119">
        <f>IF(AE430&gt;500,1.5,IF(AE430&gt;300,1.3,VLOOKUP(AE430,$AT$3:$AU$304,2,0)))</f>
        <v>0.62333333333333718</v>
      </c>
      <c r="AG430" s="118">
        <f t="shared" si="128"/>
        <v>125</v>
      </c>
      <c r="AH430" s="119">
        <f t="shared" si="129"/>
        <v>0.83333333333333226</v>
      </c>
      <c r="AI430" s="118">
        <f t="shared" si="130"/>
        <v>19</v>
      </c>
      <c r="AJ430" s="119">
        <f t="shared" si="131"/>
        <v>0.42222222222222161</v>
      </c>
      <c r="AK430" s="118">
        <f t="shared" si="132"/>
        <v>28</v>
      </c>
      <c r="AL430" s="119">
        <f t="shared" si="133"/>
        <v>0.93333333333333335</v>
      </c>
      <c r="AM430" s="118">
        <f t="shared" si="134"/>
        <v>15</v>
      </c>
      <c r="AN430" s="119">
        <f t="shared" si="135"/>
        <v>1</v>
      </c>
      <c r="AO430" s="118">
        <f t="shared" si="136"/>
        <v>10</v>
      </c>
      <c r="AP430" s="119">
        <f t="shared" si="137"/>
        <v>1</v>
      </c>
      <c r="AQ430" s="122">
        <f t="shared" si="138"/>
        <v>0</v>
      </c>
      <c r="AR430" s="131">
        <f t="shared" si="139"/>
        <v>10</v>
      </c>
      <c r="AS430" s="65"/>
      <c r="AT430" s="63"/>
      <c r="AU430" s="63"/>
      <c r="AV430" s="63"/>
      <c r="AW430" s="63"/>
    </row>
    <row r="431" spans="1:49" x14ac:dyDescent="0.25">
      <c r="A431" s="65" t="s">
        <v>273</v>
      </c>
      <c r="B431" s="65" t="str">
        <f t="shared" si="124"/>
        <v>DIWA3</v>
      </c>
      <c r="C431" s="117">
        <f t="shared" si="125"/>
        <v>40715</v>
      </c>
      <c r="D431" s="116" t="str">
        <f t="shared" si="126"/>
        <v>SIN</v>
      </c>
      <c r="E431" s="65" t="s">
        <v>26</v>
      </c>
      <c r="F431" s="124" t="s">
        <v>76</v>
      </c>
      <c r="G431" s="117">
        <v>41261</v>
      </c>
      <c r="H431" s="65">
        <v>609087</v>
      </c>
      <c r="I431" s="65">
        <v>58906</v>
      </c>
      <c r="J431" s="65">
        <v>0</v>
      </c>
      <c r="K431" s="65">
        <v>0</v>
      </c>
      <c r="L431" s="65">
        <v>0</v>
      </c>
      <c r="M431" s="65">
        <v>29.1</v>
      </c>
      <c r="N431" s="121">
        <v>7.2</v>
      </c>
      <c r="O431" s="65">
        <v>40.799999999999997</v>
      </c>
      <c r="P431" s="65"/>
      <c r="Q431" s="65">
        <v>21.7</v>
      </c>
      <c r="R431" s="65" t="s">
        <v>29</v>
      </c>
      <c r="S431" s="65">
        <v>134.80000000000001</v>
      </c>
      <c r="T431" s="65">
        <v>45.7</v>
      </c>
      <c r="U431" s="65">
        <v>7.8</v>
      </c>
      <c r="V431" s="65">
        <v>5.2</v>
      </c>
      <c r="W431" s="65">
        <v>1.6</v>
      </c>
      <c r="X431" s="65">
        <v>28.4</v>
      </c>
      <c r="Y431" s="65">
        <v>1.2</v>
      </c>
      <c r="Z431" s="65">
        <v>0.3</v>
      </c>
      <c r="AA431" s="65">
        <v>0</v>
      </c>
      <c r="AB431" s="65">
        <v>237.3</v>
      </c>
      <c r="AC431" s="65">
        <v>34.299999999999997</v>
      </c>
      <c r="AD431" s="65">
        <v>14.6</v>
      </c>
      <c r="AE431" s="118">
        <f t="shared" si="127"/>
        <v>135</v>
      </c>
      <c r="AF431" s="119">
        <f>IF(AE431&gt;=300,1,VLOOKUP(AE431,$AT$3:$AU$304,2,0))</f>
        <v>0.45000000000000479</v>
      </c>
      <c r="AG431" s="118">
        <f t="shared" si="128"/>
        <v>46</v>
      </c>
      <c r="AH431" s="119">
        <f t="shared" si="129"/>
        <v>0.30666666666666387</v>
      </c>
      <c r="AI431" s="118">
        <f t="shared" si="130"/>
        <v>2</v>
      </c>
      <c r="AJ431" s="119">
        <f t="shared" si="131"/>
        <v>4.4444444444443953E-2</v>
      </c>
      <c r="AK431" s="118">
        <f t="shared" si="132"/>
        <v>28</v>
      </c>
      <c r="AL431" s="119">
        <f t="shared" si="133"/>
        <v>0.93333333333333335</v>
      </c>
      <c r="AM431" s="118">
        <f t="shared" si="134"/>
        <v>8</v>
      </c>
      <c r="AN431" s="119">
        <f t="shared" si="135"/>
        <v>0.53333333333333344</v>
      </c>
      <c r="AO431" s="118">
        <f t="shared" si="136"/>
        <v>5</v>
      </c>
      <c r="AP431" s="119">
        <f t="shared" si="137"/>
        <v>0.50000000000000011</v>
      </c>
      <c r="AQ431" s="122">
        <f t="shared" si="138"/>
        <v>0</v>
      </c>
      <c r="AR431" s="131">
        <f t="shared" si="139"/>
        <v>11</v>
      </c>
      <c r="AS431" s="65"/>
      <c r="AT431" s="63"/>
      <c r="AU431" s="63"/>
      <c r="AV431" s="63"/>
      <c r="AW431" s="63"/>
    </row>
    <row r="432" spans="1:49" x14ac:dyDescent="0.25">
      <c r="A432" s="65" t="s">
        <v>273</v>
      </c>
      <c r="B432" s="65" t="str">
        <f t="shared" si="124"/>
        <v>DIWA3</v>
      </c>
      <c r="C432" s="117">
        <f t="shared" si="125"/>
        <v>40849</v>
      </c>
      <c r="D432" s="65" t="str">
        <f t="shared" si="126"/>
        <v>SIN</v>
      </c>
      <c r="E432" s="65" t="s">
        <v>26</v>
      </c>
      <c r="F432" s="124" t="s">
        <v>77</v>
      </c>
      <c r="G432" s="117">
        <v>42416</v>
      </c>
      <c r="H432" s="65">
        <v>878433</v>
      </c>
      <c r="I432" s="65">
        <v>27826</v>
      </c>
      <c r="J432" s="65">
        <v>0</v>
      </c>
      <c r="K432" s="65">
        <v>4</v>
      </c>
      <c r="L432" s="65"/>
      <c r="M432" s="65">
        <v>2</v>
      </c>
      <c r="N432" s="65">
        <v>6.9</v>
      </c>
      <c r="O432" s="65"/>
      <c r="P432" s="65"/>
      <c r="Q432" s="65">
        <v>0.02</v>
      </c>
      <c r="R432" s="65" t="s">
        <v>295</v>
      </c>
      <c r="S432" s="65">
        <v>183</v>
      </c>
      <c r="T432" s="65">
        <v>67</v>
      </c>
      <c r="U432" s="65">
        <v>0</v>
      </c>
      <c r="V432" s="65">
        <v>0</v>
      </c>
      <c r="W432" s="65">
        <v>5</v>
      </c>
      <c r="X432" s="65">
        <v>12</v>
      </c>
      <c r="Y432" s="65">
        <v>1</v>
      </c>
      <c r="Z432" s="65">
        <v>0</v>
      </c>
      <c r="AA432" s="65">
        <v>1</v>
      </c>
      <c r="AB432" s="65">
        <v>34</v>
      </c>
      <c r="AC432" s="65">
        <v>5</v>
      </c>
      <c r="AD432" s="65">
        <v>0</v>
      </c>
      <c r="AE432" s="118">
        <f t="shared" si="127"/>
        <v>183</v>
      </c>
      <c r="AF432" s="119">
        <f t="shared" ref="AF432:AF439" si="144">IF(AE432&gt;500,1.5,IF(AE432&gt;300,1.3,VLOOKUP(AE432,$AT$3:$AU$304,2,0)))</f>
        <v>0.61000000000000398</v>
      </c>
      <c r="AG432" s="118">
        <f t="shared" si="128"/>
        <v>67</v>
      </c>
      <c r="AH432" s="119">
        <f t="shared" si="129"/>
        <v>0.4466666666666636</v>
      </c>
      <c r="AI432" s="118">
        <f t="shared" si="130"/>
        <v>5</v>
      </c>
      <c r="AJ432" s="119">
        <f t="shared" si="131"/>
        <v>0.11111111111111063</v>
      </c>
      <c r="AK432" s="118">
        <f t="shared" si="132"/>
        <v>12</v>
      </c>
      <c r="AL432" s="119">
        <f t="shared" si="133"/>
        <v>0.40000000000000013</v>
      </c>
      <c r="AM432" s="118">
        <f t="shared" si="134"/>
        <v>0</v>
      </c>
      <c r="AN432" s="119">
        <f t="shared" si="135"/>
        <v>1.9428902930940239E-16</v>
      </c>
      <c r="AO432" s="118">
        <f t="shared" si="136"/>
        <v>0</v>
      </c>
      <c r="AP432" s="119">
        <f t="shared" si="137"/>
        <v>1.3877787807814457E-16</v>
      </c>
      <c r="AQ432" s="122">
        <f t="shared" si="138"/>
        <v>1</v>
      </c>
      <c r="AR432" s="131">
        <f t="shared" si="139"/>
        <v>1</v>
      </c>
      <c r="AS432" s="65"/>
      <c r="AT432" s="63"/>
      <c r="AU432" s="63"/>
      <c r="AV432" s="63"/>
      <c r="AW432" s="63"/>
    </row>
    <row r="433" spans="1:50" x14ac:dyDescent="0.25">
      <c r="A433" s="65"/>
      <c r="B433" s="65" t="str">
        <f t="shared" si="124"/>
        <v>DIWA3</v>
      </c>
      <c r="C433" s="117">
        <f t="shared" si="125"/>
        <v>40849</v>
      </c>
      <c r="D433" s="65" t="str">
        <f t="shared" si="126"/>
        <v>SIN</v>
      </c>
      <c r="E433" s="65" t="s">
        <v>26</v>
      </c>
      <c r="F433" s="124" t="s">
        <v>77</v>
      </c>
      <c r="G433" s="117">
        <v>42285</v>
      </c>
      <c r="H433" s="65">
        <v>848909</v>
      </c>
      <c r="I433" s="65">
        <v>90782</v>
      </c>
      <c r="J433" s="65">
        <v>0</v>
      </c>
      <c r="K433" s="65">
        <v>4</v>
      </c>
      <c r="L433" s="65"/>
      <c r="M433" s="65">
        <v>2</v>
      </c>
      <c r="N433" s="65">
        <v>6.3</v>
      </c>
      <c r="O433" s="65"/>
      <c r="P433" s="65"/>
      <c r="Q433" s="65">
        <v>0.62</v>
      </c>
      <c r="R433" s="65"/>
      <c r="S433" s="65">
        <v>411</v>
      </c>
      <c r="T433" s="65">
        <v>102</v>
      </c>
      <c r="U433" s="65">
        <v>6</v>
      </c>
      <c r="V433" s="65">
        <v>1</v>
      </c>
      <c r="W433" s="65">
        <v>8</v>
      </c>
      <c r="X433" s="65">
        <v>28</v>
      </c>
      <c r="Y433" s="65">
        <v>1</v>
      </c>
      <c r="Z433" s="65">
        <v>1</v>
      </c>
      <c r="AA433" s="65">
        <v>2</v>
      </c>
      <c r="AB433" s="65">
        <v>28</v>
      </c>
      <c r="AC433" s="65">
        <v>3</v>
      </c>
      <c r="AD433" s="65">
        <v>1</v>
      </c>
      <c r="AE433" s="118">
        <f t="shared" si="127"/>
        <v>411</v>
      </c>
      <c r="AF433" s="119">
        <f t="shared" si="144"/>
        <v>1.3</v>
      </c>
      <c r="AG433" s="118">
        <f t="shared" si="128"/>
        <v>102</v>
      </c>
      <c r="AH433" s="119">
        <f t="shared" si="129"/>
        <v>0.67999999999999794</v>
      </c>
      <c r="AI433" s="118">
        <f t="shared" si="130"/>
        <v>8</v>
      </c>
      <c r="AJ433" s="119">
        <f t="shared" si="131"/>
        <v>0.17777777777777731</v>
      </c>
      <c r="AK433" s="118">
        <f t="shared" si="132"/>
        <v>28</v>
      </c>
      <c r="AL433" s="119">
        <f t="shared" si="133"/>
        <v>0.93333333333333335</v>
      </c>
      <c r="AM433" s="118">
        <f t="shared" si="134"/>
        <v>6</v>
      </c>
      <c r="AN433" s="119">
        <f t="shared" si="135"/>
        <v>0.40000000000000013</v>
      </c>
      <c r="AO433" s="118">
        <f t="shared" si="136"/>
        <v>1</v>
      </c>
      <c r="AP433" s="119">
        <f t="shared" si="137"/>
        <v>0.10000000000000014</v>
      </c>
      <c r="AQ433" s="122">
        <f t="shared" si="138"/>
        <v>0</v>
      </c>
      <c r="AR433" s="131">
        <f t="shared" si="139"/>
        <v>2</v>
      </c>
      <c r="AS433" s="65"/>
      <c r="AT433" s="63"/>
      <c r="AU433" s="63"/>
      <c r="AV433" s="63"/>
      <c r="AW433" s="63"/>
    </row>
    <row r="434" spans="1:50" x14ac:dyDescent="0.25">
      <c r="A434" s="65"/>
      <c r="B434" s="65" t="str">
        <f t="shared" si="124"/>
        <v>DIWA3</v>
      </c>
      <c r="C434" s="117">
        <f t="shared" si="125"/>
        <v>40849</v>
      </c>
      <c r="D434" s="65" t="str">
        <f t="shared" si="126"/>
        <v>SIN</v>
      </c>
      <c r="E434" s="65" t="s">
        <v>26</v>
      </c>
      <c r="F434" s="124" t="s">
        <v>77</v>
      </c>
      <c r="G434" s="117">
        <v>42284</v>
      </c>
      <c r="H434" s="65">
        <v>850818</v>
      </c>
      <c r="I434" s="65">
        <v>92691</v>
      </c>
      <c r="J434" s="65">
        <v>0</v>
      </c>
      <c r="K434" s="65">
        <v>5</v>
      </c>
      <c r="L434" s="65"/>
      <c r="M434" s="65">
        <v>2</v>
      </c>
      <c r="N434" s="65">
        <v>6.1</v>
      </c>
      <c r="O434" s="65"/>
      <c r="P434" s="65"/>
      <c r="Q434" s="65">
        <v>0.65</v>
      </c>
      <c r="R434" s="65"/>
      <c r="S434" s="65">
        <v>553</v>
      </c>
      <c r="T434" s="65">
        <v>132</v>
      </c>
      <c r="U434" s="65">
        <v>5</v>
      </c>
      <c r="V434" s="65">
        <v>0</v>
      </c>
      <c r="W434" s="65">
        <v>9</v>
      </c>
      <c r="X434" s="65">
        <v>29</v>
      </c>
      <c r="Y434" s="65">
        <v>0</v>
      </c>
      <c r="Z434" s="65">
        <v>1</v>
      </c>
      <c r="AA434" s="65">
        <v>2</v>
      </c>
      <c r="AB434" s="65">
        <v>40</v>
      </c>
      <c r="AC434" s="65">
        <v>5</v>
      </c>
      <c r="AD434" s="65">
        <v>2</v>
      </c>
      <c r="AE434" s="118">
        <f t="shared" si="127"/>
        <v>553</v>
      </c>
      <c r="AF434" s="119">
        <f t="shared" si="144"/>
        <v>1.5</v>
      </c>
      <c r="AG434" s="118">
        <f t="shared" si="128"/>
        <v>132</v>
      </c>
      <c r="AH434" s="119">
        <f t="shared" si="129"/>
        <v>0.87999999999999923</v>
      </c>
      <c r="AI434" s="118">
        <f t="shared" si="130"/>
        <v>9</v>
      </c>
      <c r="AJ434" s="119">
        <f t="shared" si="131"/>
        <v>0.19999999999999954</v>
      </c>
      <c r="AK434" s="118">
        <f t="shared" si="132"/>
        <v>29</v>
      </c>
      <c r="AL434" s="119">
        <f t="shared" si="133"/>
        <v>0.96666666666666667</v>
      </c>
      <c r="AM434" s="118">
        <f t="shared" si="134"/>
        <v>5</v>
      </c>
      <c r="AN434" s="119">
        <f t="shared" si="135"/>
        <v>0.33333333333333348</v>
      </c>
      <c r="AO434" s="118">
        <f t="shared" si="136"/>
        <v>0</v>
      </c>
      <c r="AP434" s="119">
        <f t="shared" si="137"/>
        <v>1.3877787807814457E-16</v>
      </c>
      <c r="AQ434" s="122">
        <f t="shared" si="138"/>
        <v>0</v>
      </c>
      <c r="AR434" s="131">
        <f t="shared" si="139"/>
        <v>3</v>
      </c>
      <c r="AS434" s="65"/>
      <c r="AT434" s="63"/>
      <c r="AU434" s="63"/>
      <c r="AV434" s="63"/>
      <c r="AW434" s="63"/>
    </row>
    <row r="435" spans="1:50" x14ac:dyDescent="0.25">
      <c r="A435" s="65" t="s">
        <v>273</v>
      </c>
      <c r="B435" s="65" t="str">
        <f t="shared" si="124"/>
        <v>DIWA3</v>
      </c>
      <c r="C435" s="117">
        <f t="shared" si="125"/>
        <v>40849</v>
      </c>
      <c r="D435" s="116" t="str">
        <f t="shared" si="126"/>
        <v>SIN</v>
      </c>
      <c r="E435" s="65" t="s">
        <v>26</v>
      </c>
      <c r="F435" s="124" t="s">
        <v>77</v>
      </c>
      <c r="G435" s="117">
        <v>42052</v>
      </c>
      <c r="H435" s="65">
        <v>750109</v>
      </c>
      <c r="I435" s="65">
        <v>7124</v>
      </c>
      <c r="J435" s="65">
        <v>0</v>
      </c>
      <c r="K435" s="65">
        <v>2</v>
      </c>
      <c r="L435" s="65"/>
      <c r="M435" s="65">
        <v>2</v>
      </c>
      <c r="N435" s="65">
        <v>6.476</v>
      </c>
      <c r="O435" s="65">
        <v>30.29</v>
      </c>
      <c r="P435" s="65">
        <v>1.27</v>
      </c>
      <c r="Q435" s="65">
        <v>0.54</v>
      </c>
      <c r="R435" s="65"/>
      <c r="S435" s="65">
        <v>43</v>
      </c>
      <c r="T435" s="65">
        <v>34</v>
      </c>
      <c r="U435" s="65">
        <v>5</v>
      </c>
      <c r="V435" s="65">
        <v>0</v>
      </c>
      <c r="W435" s="65">
        <v>4</v>
      </c>
      <c r="X435" s="65">
        <v>6</v>
      </c>
      <c r="Y435" s="65">
        <v>0</v>
      </c>
      <c r="Z435" s="65"/>
      <c r="AA435" s="65">
        <v>0</v>
      </c>
      <c r="AB435" s="65">
        <v>35</v>
      </c>
      <c r="AC435" s="65">
        <v>2</v>
      </c>
      <c r="AD435" s="65">
        <v>0</v>
      </c>
      <c r="AE435" s="118">
        <f t="shared" si="127"/>
        <v>43</v>
      </c>
      <c r="AF435" s="119">
        <f t="shared" si="144"/>
        <v>0.14333333333333703</v>
      </c>
      <c r="AG435" s="118">
        <f t="shared" si="128"/>
        <v>34</v>
      </c>
      <c r="AH435" s="119">
        <f t="shared" si="129"/>
        <v>0.22666666666666402</v>
      </c>
      <c r="AI435" s="118">
        <f t="shared" si="130"/>
        <v>4</v>
      </c>
      <c r="AJ435" s="119">
        <f t="shared" si="131"/>
        <v>8.8888888888888407E-2</v>
      </c>
      <c r="AK435" s="118">
        <f t="shared" si="132"/>
        <v>6</v>
      </c>
      <c r="AL435" s="119">
        <f t="shared" si="133"/>
        <v>0.20000000000000018</v>
      </c>
      <c r="AM435" s="118">
        <f t="shared" si="134"/>
        <v>5</v>
      </c>
      <c r="AN435" s="119">
        <f t="shared" si="135"/>
        <v>0.33333333333333348</v>
      </c>
      <c r="AO435" s="118">
        <f t="shared" si="136"/>
        <v>0</v>
      </c>
      <c r="AP435" s="119">
        <f t="shared" si="137"/>
        <v>1.3877787807814457E-16</v>
      </c>
      <c r="AQ435" s="122">
        <f t="shared" si="138"/>
        <v>0</v>
      </c>
      <c r="AR435" s="131">
        <f t="shared" si="139"/>
        <v>4</v>
      </c>
      <c r="AS435" s="65"/>
      <c r="AT435" s="63"/>
      <c r="AU435" s="63"/>
      <c r="AV435" s="63"/>
      <c r="AW435" s="63"/>
    </row>
    <row r="436" spans="1:50" x14ac:dyDescent="0.25">
      <c r="A436" s="65" t="s">
        <v>273</v>
      </c>
      <c r="B436" s="65" t="str">
        <f t="shared" si="124"/>
        <v>DIWA3</v>
      </c>
      <c r="C436" s="117">
        <f t="shared" si="125"/>
        <v>40849</v>
      </c>
      <c r="D436" s="116" t="str">
        <f t="shared" si="126"/>
        <v>SIN</v>
      </c>
      <c r="E436" s="65" t="s">
        <v>26</v>
      </c>
      <c r="F436" s="124" t="s">
        <v>77</v>
      </c>
      <c r="G436" s="117">
        <v>41979</v>
      </c>
      <c r="H436" s="65">
        <v>737924</v>
      </c>
      <c r="I436" s="65">
        <v>93827</v>
      </c>
      <c r="J436" s="65">
        <v>0</v>
      </c>
      <c r="K436" s="120">
        <v>3</v>
      </c>
      <c r="L436" s="65"/>
      <c r="M436" s="120">
        <v>3</v>
      </c>
      <c r="N436" s="121">
        <v>6.9</v>
      </c>
      <c r="O436" s="65">
        <v>33.799999999999997</v>
      </c>
      <c r="P436" s="65">
        <v>1.45</v>
      </c>
      <c r="Q436" s="65">
        <v>0.04</v>
      </c>
      <c r="R436" s="65"/>
      <c r="S436" s="120">
        <v>111</v>
      </c>
      <c r="T436" s="120">
        <v>117</v>
      </c>
      <c r="U436" s="120">
        <v>13</v>
      </c>
      <c r="V436" s="120">
        <v>0</v>
      </c>
      <c r="W436" s="120">
        <v>15</v>
      </c>
      <c r="X436" s="120">
        <v>12</v>
      </c>
      <c r="Y436" s="120">
        <v>1</v>
      </c>
      <c r="Z436" s="120">
        <v>1</v>
      </c>
      <c r="AA436" s="120">
        <v>0</v>
      </c>
      <c r="AB436" s="120">
        <v>56</v>
      </c>
      <c r="AC436" s="120">
        <v>18</v>
      </c>
      <c r="AD436" s="120">
        <v>2</v>
      </c>
      <c r="AE436" s="118">
        <f t="shared" si="127"/>
        <v>111</v>
      </c>
      <c r="AF436" s="119">
        <f t="shared" si="144"/>
        <v>0.37000000000000427</v>
      </c>
      <c r="AG436" s="118">
        <f t="shared" si="128"/>
        <v>117</v>
      </c>
      <c r="AH436" s="119">
        <f t="shared" si="129"/>
        <v>0.77999999999999858</v>
      </c>
      <c r="AI436" s="118">
        <f t="shared" si="130"/>
        <v>15</v>
      </c>
      <c r="AJ436" s="119">
        <f t="shared" si="131"/>
        <v>0.33333333333333282</v>
      </c>
      <c r="AK436" s="118">
        <f t="shared" si="132"/>
        <v>12</v>
      </c>
      <c r="AL436" s="119">
        <f t="shared" si="133"/>
        <v>0.40000000000000013</v>
      </c>
      <c r="AM436" s="118">
        <f t="shared" si="134"/>
        <v>13</v>
      </c>
      <c r="AN436" s="119">
        <f t="shared" si="135"/>
        <v>0.8666666666666667</v>
      </c>
      <c r="AO436" s="118">
        <f t="shared" si="136"/>
        <v>0</v>
      </c>
      <c r="AP436" s="119">
        <f t="shared" si="137"/>
        <v>1.3877787807814457E-16</v>
      </c>
      <c r="AQ436" s="122">
        <f t="shared" si="138"/>
        <v>0</v>
      </c>
      <c r="AR436" s="131">
        <f t="shared" si="139"/>
        <v>5</v>
      </c>
      <c r="AS436" s="65"/>
      <c r="AT436" s="63"/>
      <c r="AU436" s="63"/>
      <c r="AV436" s="63"/>
      <c r="AW436" s="63"/>
    </row>
    <row r="437" spans="1:50" x14ac:dyDescent="0.25">
      <c r="A437" s="65" t="s">
        <v>273</v>
      </c>
      <c r="B437" s="65" t="str">
        <f t="shared" si="124"/>
        <v>DIWA3</v>
      </c>
      <c r="C437" s="117">
        <f t="shared" si="125"/>
        <v>40849</v>
      </c>
      <c r="D437" s="116" t="str">
        <f t="shared" si="126"/>
        <v>SIN</v>
      </c>
      <c r="E437" s="65" t="s">
        <v>26</v>
      </c>
      <c r="F437" s="124" t="s">
        <v>77</v>
      </c>
      <c r="G437" s="117">
        <v>41858</v>
      </c>
      <c r="H437" s="65">
        <v>707241</v>
      </c>
      <c r="I437" s="65">
        <v>63144</v>
      </c>
      <c r="J437" s="65">
        <v>0</v>
      </c>
      <c r="K437" s="65">
        <v>3</v>
      </c>
      <c r="L437" s="65"/>
      <c r="M437" s="65">
        <v>5</v>
      </c>
      <c r="N437" s="121">
        <v>7.2</v>
      </c>
      <c r="O437" s="65">
        <v>37</v>
      </c>
      <c r="P437" s="65">
        <v>1.4</v>
      </c>
      <c r="Q437" s="65">
        <v>0.06</v>
      </c>
      <c r="R437" s="65"/>
      <c r="S437" s="65">
        <v>81</v>
      </c>
      <c r="T437" s="65">
        <v>139</v>
      </c>
      <c r="U437" s="65">
        <v>2</v>
      </c>
      <c r="V437" s="65">
        <v>0</v>
      </c>
      <c r="W437" s="65">
        <v>8</v>
      </c>
      <c r="X437" s="65">
        <v>10</v>
      </c>
      <c r="Y437" s="65">
        <v>0</v>
      </c>
      <c r="Z437" s="65">
        <v>1</v>
      </c>
      <c r="AA437" s="65">
        <v>0</v>
      </c>
      <c r="AB437" s="65">
        <v>35</v>
      </c>
      <c r="AC437" s="65">
        <v>6</v>
      </c>
      <c r="AD437" s="65">
        <v>1</v>
      </c>
      <c r="AE437" s="118">
        <f t="shared" si="127"/>
        <v>81</v>
      </c>
      <c r="AF437" s="119">
        <f t="shared" si="144"/>
        <v>0.27000000000000363</v>
      </c>
      <c r="AG437" s="118">
        <f t="shared" si="128"/>
        <v>139</v>
      </c>
      <c r="AH437" s="119">
        <f t="shared" si="129"/>
        <v>0.92666666666666619</v>
      </c>
      <c r="AI437" s="118">
        <f t="shared" si="130"/>
        <v>8</v>
      </c>
      <c r="AJ437" s="119">
        <f t="shared" si="131"/>
        <v>0.17777777777777731</v>
      </c>
      <c r="AK437" s="118">
        <f t="shared" si="132"/>
        <v>10</v>
      </c>
      <c r="AL437" s="119">
        <f t="shared" si="133"/>
        <v>0.33339999999999997</v>
      </c>
      <c r="AM437" s="118">
        <f t="shared" si="134"/>
        <v>2</v>
      </c>
      <c r="AN437" s="119">
        <f t="shared" si="135"/>
        <v>0.13333333333333353</v>
      </c>
      <c r="AO437" s="118">
        <f t="shared" si="136"/>
        <v>0</v>
      </c>
      <c r="AP437" s="119">
        <f t="shared" si="137"/>
        <v>1.3877787807814457E-16</v>
      </c>
      <c r="AQ437" s="122">
        <f t="shared" si="138"/>
        <v>0</v>
      </c>
      <c r="AR437" s="131">
        <f t="shared" si="139"/>
        <v>6</v>
      </c>
      <c r="AS437" s="65"/>
      <c r="AT437" s="63"/>
      <c r="AU437" s="63"/>
      <c r="AV437" s="63"/>
      <c r="AW437" s="63"/>
    </row>
    <row r="438" spans="1:50" x14ac:dyDescent="0.25">
      <c r="A438" s="65" t="s">
        <v>273</v>
      </c>
      <c r="B438" s="65" t="str">
        <f t="shared" si="124"/>
        <v>DIWA3</v>
      </c>
      <c r="C438" s="117">
        <f t="shared" si="125"/>
        <v>40849</v>
      </c>
      <c r="D438" s="116" t="str">
        <f t="shared" si="126"/>
        <v>SIN</v>
      </c>
      <c r="E438" s="65" t="s">
        <v>26</v>
      </c>
      <c r="F438" s="124" t="s">
        <v>77</v>
      </c>
      <c r="G438" s="117">
        <v>41635</v>
      </c>
      <c r="H438" s="65">
        <v>675872</v>
      </c>
      <c r="I438" s="65">
        <v>31775</v>
      </c>
      <c r="J438" s="65">
        <v>0</v>
      </c>
      <c r="K438" s="65">
        <v>2</v>
      </c>
      <c r="L438" s="65"/>
      <c r="M438" s="65">
        <v>4</v>
      </c>
      <c r="N438" s="121">
        <v>7.2</v>
      </c>
      <c r="O438" s="65">
        <v>37.1</v>
      </c>
      <c r="P438" s="65">
        <v>1</v>
      </c>
      <c r="Q438" s="65">
        <v>0</v>
      </c>
      <c r="R438" s="65" t="s">
        <v>244</v>
      </c>
      <c r="S438" s="65">
        <v>46</v>
      </c>
      <c r="T438" s="65">
        <v>85</v>
      </c>
      <c r="U438" s="65">
        <v>2</v>
      </c>
      <c r="V438" s="65">
        <v>0</v>
      </c>
      <c r="W438" s="65">
        <v>6</v>
      </c>
      <c r="X438" s="65">
        <v>6</v>
      </c>
      <c r="Y438" s="65">
        <v>0</v>
      </c>
      <c r="Z438" s="65">
        <v>0</v>
      </c>
      <c r="AA438" s="65">
        <v>0</v>
      </c>
      <c r="AB438" s="65">
        <v>28</v>
      </c>
      <c r="AC438" s="65">
        <v>4</v>
      </c>
      <c r="AD438" s="65">
        <v>1</v>
      </c>
      <c r="AE438" s="118">
        <f t="shared" si="127"/>
        <v>46</v>
      </c>
      <c r="AF438" s="119">
        <f t="shared" si="144"/>
        <v>0.15333333333333701</v>
      </c>
      <c r="AG438" s="118">
        <f t="shared" si="128"/>
        <v>85</v>
      </c>
      <c r="AH438" s="119">
        <f t="shared" si="129"/>
        <v>0.56666666666666388</v>
      </c>
      <c r="AI438" s="118">
        <f t="shared" si="130"/>
        <v>6</v>
      </c>
      <c r="AJ438" s="119">
        <f t="shared" si="131"/>
        <v>0.13333333333333286</v>
      </c>
      <c r="AK438" s="118">
        <f t="shared" si="132"/>
        <v>6</v>
      </c>
      <c r="AL438" s="119">
        <f t="shared" si="133"/>
        <v>0.20000000000000018</v>
      </c>
      <c r="AM438" s="118">
        <f t="shared" si="134"/>
        <v>2</v>
      </c>
      <c r="AN438" s="119">
        <f t="shared" si="135"/>
        <v>0.13333333333333353</v>
      </c>
      <c r="AO438" s="118">
        <f t="shared" si="136"/>
        <v>0</v>
      </c>
      <c r="AP438" s="119">
        <f t="shared" si="137"/>
        <v>1.3877787807814457E-16</v>
      </c>
      <c r="AQ438" s="122">
        <f t="shared" si="138"/>
        <v>0</v>
      </c>
      <c r="AR438" s="131">
        <f t="shared" si="139"/>
        <v>7</v>
      </c>
      <c r="AS438" s="65"/>
      <c r="AT438" s="63"/>
      <c r="AU438" s="63"/>
      <c r="AV438" s="63"/>
      <c r="AW438" s="63"/>
    </row>
    <row r="439" spans="1:50" x14ac:dyDescent="0.25">
      <c r="A439" s="65" t="s">
        <v>272</v>
      </c>
      <c r="B439" s="65" t="str">
        <f t="shared" si="124"/>
        <v>DIWA3</v>
      </c>
      <c r="C439" s="117">
        <f t="shared" si="125"/>
        <v>40849</v>
      </c>
      <c r="D439" s="116" t="str">
        <f t="shared" si="126"/>
        <v>SIN</v>
      </c>
      <c r="E439" s="65" t="s">
        <v>26</v>
      </c>
      <c r="F439" s="124" t="s">
        <v>77</v>
      </c>
      <c r="G439" s="117">
        <v>41580</v>
      </c>
      <c r="H439" s="65">
        <v>693438</v>
      </c>
      <c r="I439" s="65">
        <v>182273</v>
      </c>
      <c r="J439" s="120">
        <v>0</v>
      </c>
      <c r="K439" s="120">
        <v>5</v>
      </c>
      <c r="L439" s="120">
        <v>0</v>
      </c>
      <c r="M439" s="120">
        <v>7</v>
      </c>
      <c r="N439" s="121">
        <v>7.1</v>
      </c>
      <c r="O439" s="120">
        <v>36.799999999999997</v>
      </c>
      <c r="P439" s="120">
        <v>0.3</v>
      </c>
      <c r="Q439" s="120">
        <v>0.1</v>
      </c>
      <c r="R439" s="65" t="s">
        <v>244</v>
      </c>
      <c r="S439" s="120">
        <v>773</v>
      </c>
      <c r="T439" s="120">
        <v>174</v>
      </c>
      <c r="U439" s="120">
        <v>11</v>
      </c>
      <c r="V439" s="120">
        <v>1</v>
      </c>
      <c r="W439" s="120">
        <v>33</v>
      </c>
      <c r="X439" s="120">
        <v>50</v>
      </c>
      <c r="Y439" s="120">
        <v>0</v>
      </c>
      <c r="Z439" s="120">
        <v>2</v>
      </c>
      <c r="AA439" s="120">
        <v>0</v>
      </c>
      <c r="AB439" s="120">
        <v>62</v>
      </c>
      <c r="AC439" s="120">
        <v>21</v>
      </c>
      <c r="AD439" s="120">
        <v>2</v>
      </c>
      <c r="AE439" s="118">
        <f t="shared" si="127"/>
        <v>773</v>
      </c>
      <c r="AF439" s="119">
        <f t="shared" si="144"/>
        <v>1.5</v>
      </c>
      <c r="AG439" s="118">
        <f t="shared" si="128"/>
        <v>174</v>
      </c>
      <c r="AH439" s="119">
        <f t="shared" si="129"/>
        <v>1</v>
      </c>
      <c r="AI439" s="118">
        <f t="shared" si="130"/>
        <v>33</v>
      </c>
      <c r="AJ439" s="119">
        <f t="shared" si="131"/>
        <v>0.73333333333333295</v>
      </c>
      <c r="AK439" s="118">
        <f t="shared" si="132"/>
        <v>50</v>
      </c>
      <c r="AL439" s="119">
        <f t="shared" si="133"/>
        <v>1</v>
      </c>
      <c r="AM439" s="118">
        <f t="shared" si="134"/>
        <v>11</v>
      </c>
      <c r="AN439" s="119">
        <f t="shared" si="135"/>
        <v>0.73333333333333339</v>
      </c>
      <c r="AO439" s="118">
        <f t="shared" si="136"/>
        <v>1</v>
      </c>
      <c r="AP439" s="119">
        <f t="shared" si="137"/>
        <v>0.10000000000000014</v>
      </c>
      <c r="AQ439" s="122">
        <f t="shared" si="138"/>
        <v>0</v>
      </c>
      <c r="AR439" s="131">
        <f t="shared" si="139"/>
        <v>8</v>
      </c>
      <c r="AS439" s="65"/>
      <c r="AT439" s="63"/>
      <c r="AU439" s="63"/>
      <c r="AV439" s="63"/>
      <c r="AW439" s="63"/>
    </row>
    <row r="440" spans="1:50" x14ac:dyDescent="0.25">
      <c r="A440" s="65" t="s">
        <v>272</v>
      </c>
      <c r="B440" s="65" t="str">
        <f t="shared" si="124"/>
        <v>DIWA3</v>
      </c>
      <c r="C440" s="117">
        <f t="shared" si="125"/>
        <v>40849</v>
      </c>
      <c r="D440" s="116" t="str">
        <f t="shared" si="126"/>
        <v>SIN</v>
      </c>
      <c r="E440" s="65" t="s">
        <v>26</v>
      </c>
      <c r="F440" s="124" t="s">
        <v>77</v>
      </c>
      <c r="G440" s="117">
        <v>41401</v>
      </c>
      <c r="H440" s="65">
        <v>648245</v>
      </c>
      <c r="I440" s="65">
        <v>135080</v>
      </c>
      <c r="J440" s="120">
        <v>0</v>
      </c>
      <c r="K440" s="120">
        <v>1.1000000000000001</v>
      </c>
      <c r="L440" s="120">
        <v>0</v>
      </c>
      <c r="M440" s="120">
        <v>13.2</v>
      </c>
      <c r="N440" s="121">
        <v>6.9</v>
      </c>
      <c r="O440" s="120">
        <v>38</v>
      </c>
      <c r="P440" s="120"/>
      <c r="Q440" s="120">
        <v>-1</v>
      </c>
      <c r="R440" s="65" t="s">
        <v>223</v>
      </c>
      <c r="S440" s="120">
        <v>123.5</v>
      </c>
      <c r="T440" s="120">
        <v>90.1</v>
      </c>
      <c r="U440" s="120">
        <v>7</v>
      </c>
      <c r="V440" s="120">
        <v>4.9000000000000004</v>
      </c>
      <c r="W440" s="120">
        <v>18.899999999999999</v>
      </c>
      <c r="X440" s="120">
        <v>50.1</v>
      </c>
      <c r="Y440" s="120">
        <v>0.7</v>
      </c>
      <c r="Z440" s="120">
        <v>0</v>
      </c>
      <c r="AA440" s="120">
        <v>0</v>
      </c>
      <c r="AB440" s="120">
        <v>176.7</v>
      </c>
      <c r="AC440" s="120">
        <v>53.4</v>
      </c>
      <c r="AD440" s="120">
        <v>2.4</v>
      </c>
      <c r="AE440" s="118">
        <f t="shared" si="127"/>
        <v>124</v>
      </c>
      <c r="AF440" s="119">
        <f>IF(AE440&gt;=300,1,VLOOKUP(AE440,$AT$3:$AU$304,2,0))</f>
        <v>0.41333333333333788</v>
      </c>
      <c r="AG440" s="118">
        <f t="shared" si="128"/>
        <v>90</v>
      </c>
      <c r="AH440" s="119">
        <f t="shared" si="129"/>
        <v>0.59999999999999742</v>
      </c>
      <c r="AI440" s="118">
        <f t="shared" si="130"/>
        <v>19</v>
      </c>
      <c r="AJ440" s="119">
        <f t="shared" si="131"/>
        <v>0.42222222222222161</v>
      </c>
      <c r="AK440" s="118">
        <f t="shared" si="132"/>
        <v>50</v>
      </c>
      <c r="AL440" s="119">
        <f t="shared" si="133"/>
        <v>1</v>
      </c>
      <c r="AM440" s="118">
        <f t="shared" si="134"/>
        <v>7</v>
      </c>
      <c r="AN440" s="119">
        <f t="shared" si="135"/>
        <v>0.46666666666666679</v>
      </c>
      <c r="AO440" s="118">
        <f t="shared" si="136"/>
        <v>5</v>
      </c>
      <c r="AP440" s="119">
        <f t="shared" si="137"/>
        <v>0.50000000000000011</v>
      </c>
      <c r="AQ440" s="122">
        <f t="shared" si="138"/>
        <v>0</v>
      </c>
      <c r="AR440" s="131">
        <f t="shared" si="139"/>
        <v>9</v>
      </c>
      <c r="AS440" s="65"/>
      <c r="AT440" s="63"/>
      <c r="AU440" s="63"/>
      <c r="AV440" s="63"/>
      <c r="AW440" s="63"/>
      <c r="AX440" s="63"/>
    </row>
    <row r="441" spans="1:50" x14ac:dyDescent="0.25">
      <c r="A441" s="65" t="s">
        <v>272</v>
      </c>
      <c r="B441" s="65" t="str">
        <f t="shared" si="124"/>
        <v>DIWA3</v>
      </c>
      <c r="C441" s="117">
        <f t="shared" si="125"/>
        <v>40849</v>
      </c>
      <c r="D441" s="116" t="str">
        <f t="shared" si="126"/>
        <v>SIN</v>
      </c>
      <c r="E441" s="65" t="s">
        <v>26</v>
      </c>
      <c r="F441" s="124" t="s">
        <v>77</v>
      </c>
      <c r="G441" s="117">
        <v>41250</v>
      </c>
      <c r="H441" s="65">
        <v>610446</v>
      </c>
      <c r="I441" s="65">
        <v>99281</v>
      </c>
      <c r="J441" s="65">
        <v>0</v>
      </c>
      <c r="K441" s="65">
        <v>0</v>
      </c>
      <c r="L441" s="65">
        <v>0</v>
      </c>
      <c r="M441" s="65">
        <v>13.9</v>
      </c>
      <c r="N441" s="121">
        <v>6.6</v>
      </c>
      <c r="O441" s="65">
        <v>36.299999999999997</v>
      </c>
      <c r="P441" s="65"/>
      <c r="Q441" s="65">
        <v>-1</v>
      </c>
      <c r="R441" s="65" t="s">
        <v>29</v>
      </c>
      <c r="S441" s="65">
        <v>0</v>
      </c>
      <c r="T441" s="65">
        <v>36.9</v>
      </c>
      <c r="U441" s="65">
        <v>2.7</v>
      </c>
      <c r="V441" s="65">
        <v>1.6</v>
      </c>
      <c r="W441" s="65">
        <v>4.2</v>
      </c>
      <c r="X441" s="65">
        <v>33.5</v>
      </c>
      <c r="Y441" s="65">
        <v>0.9</v>
      </c>
      <c r="Z441" s="65">
        <v>2.7</v>
      </c>
      <c r="AA441" s="65">
        <v>0</v>
      </c>
      <c r="AB441" s="65">
        <v>39.799999999999997</v>
      </c>
      <c r="AC441" s="65">
        <v>24.9</v>
      </c>
      <c r="AD441" s="65">
        <v>0.3</v>
      </c>
      <c r="AE441" s="118">
        <f t="shared" si="127"/>
        <v>0</v>
      </c>
      <c r="AF441" s="119">
        <f t="shared" ref="AF441:AF446" si="145">IF(AE441&gt;500,1.5,IF(AE441&gt;300,1.3,VLOOKUP(AE441,$AT$3:$AU$304,2,0)))</f>
        <v>3.8380756905986857E-15</v>
      </c>
      <c r="AG441" s="118">
        <f t="shared" si="128"/>
        <v>37</v>
      </c>
      <c r="AH441" s="119">
        <f t="shared" si="129"/>
        <v>0.24666666666666398</v>
      </c>
      <c r="AI441" s="118">
        <f t="shared" si="130"/>
        <v>4</v>
      </c>
      <c r="AJ441" s="119">
        <f t="shared" si="131"/>
        <v>8.8888888888888407E-2</v>
      </c>
      <c r="AK441" s="118">
        <f t="shared" si="132"/>
        <v>34</v>
      </c>
      <c r="AL441" s="119">
        <f t="shared" si="133"/>
        <v>1</v>
      </c>
      <c r="AM441" s="118">
        <f t="shared" si="134"/>
        <v>3</v>
      </c>
      <c r="AN441" s="119">
        <f t="shared" si="135"/>
        <v>0.20000000000000018</v>
      </c>
      <c r="AO441" s="118">
        <f t="shared" si="136"/>
        <v>2</v>
      </c>
      <c r="AP441" s="119">
        <f t="shared" si="137"/>
        <v>0.20000000000000015</v>
      </c>
      <c r="AQ441" s="122">
        <f t="shared" si="138"/>
        <v>0</v>
      </c>
      <c r="AR441" s="131">
        <f t="shared" si="139"/>
        <v>10</v>
      </c>
      <c r="AS441" s="65"/>
      <c r="AT441" s="63"/>
      <c r="AU441" s="63"/>
      <c r="AV441" s="63"/>
      <c r="AW441" s="63"/>
      <c r="AX441" s="63"/>
    </row>
    <row r="442" spans="1:50" x14ac:dyDescent="0.25">
      <c r="A442" s="65" t="s">
        <v>272</v>
      </c>
      <c r="B442" s="65" t="str">
        <f t="shared" si="124"/>
        <v>DIWA3</v>
      </c>
      <c r="C442" s="117">
        <f t="shared" si="125"/>
        <v>40805</v>
      </c>
      <c r="D442" s="65" t="str">
        <f t="shared" si="126"/>
        <v>SIN</v>
      </c>
      <c r="E442" s="65" t="s">
        <v>26</v>
      </c>
      <c r="F442" s="124" t="s">
        <v>78</v>
      </c>
      <c r="G442" s="117">
        <v>42376</v>
      </c>
      <c r="H442" s="65">
        <v>872943</v>
      </c>
      <c r="I442" s="65">
        <v>73384</v>
      </c>
      <c r="J442" s="65">
        <v>0</v>
      </c>
      <c r="K442" s="65">
        <v>4</v>
      </c>
      <c r="L442" s="65"/>
      <c r="M442" s="65">
        <v>1</v>
      </c>
      <c r="N442" s="65">
        <v>6.7</v>
      </c>
      <c r="O442" s="65"/>
      <c r="P442" s="65"/>
      <c r="Q442" s="65">
        <v>0.83</v>
      </c>
      <c r="R442" s="65"/>
      <c r="S442" s="65">
        <v>314</v>
      </c>
      <c r="T442" s="65">
        <v>99</v>
      </c>
      <c r="U442" s="65">
        <v>8</v>
      </c>
      <c r="V442" s="65">
        <v>0</v>
      </c>
      <c r="W442" s="65">
        <v>22</v>
      </c>
      <c r="X442" s="65">
        <v>20</v>
      </c>
      <c r="Y442" s="65">
        <v>1</v>
      </c>
      <c r="Z442" s="65">
        <v>0</v>
      </c>
      <c r="AA442" s="65">
        <v>0</v>
      </c>
      <c r="AB442" s="65">
        <v>38</v>
      </c>
      <c r="AC442" s="65">
        <v>5</v>
      </c>
      <c r="AD442" s="65">
        <v>0</v>
      </c>
      <c r="AE442" s="118">
        <f t="shared" si="127"/>
        <v>314</v>
      </c>
      <c r="AF442" s="119">
        <f t="shared" si="145"/>
        <v>1.3</v>
      </c>
      <c r="AG442" s="118">
        <f t="shared" si="128"/>
        <v>99</v>
      </c>
      <c r="AH442" s="119">
        <f t="shared" si="129"/>
        <v>0.6</v>
      </c>
      <c r="AI442" s="118">
        <f t="shared" si="130"/>
        <v>22</v>
      </c>
      <c r="AJ442" s="119">
        <f t="shared" si="131"/>
        <v>0.48888888888888821</v>
      </c>
      <c r="AK442" s="118">
        <f t="shared" si="132"/>
        <v>20</v>
      </c>
      <c r="AL442" s="119">
        <f t="shared" si="133"/>
        <v>0.66666666666666674</v>
      </c>
      <c r="AM442" s="118">
        <f t="shared" si="134"/>
        <v>8</v>
      </c>
      <c r="AN442" s="119">
        <f t="shared" si="135"/>
        <v>0.53333333333333344</v>
      </c>
      <c r="AO442" s="118">
        <f t="shared" si="136"/>
        <v>0</v>
      </c>
      <c r="AP442" s="119">
        <f t="shared" si="137"/>
        <v>1.3877787807814457E-16</v>
      </c>
      <c r="AQ442" s="122">
        <f t="shared" si="138"/>
        <v>1</v>
      </c>
      <c r="AR442" s="131">
        <f t="shared" si="139"/>
        <v>1</v>
      </c>
      <c r="AS442" s="65"/>
      <c r="AT442" s="63"/>
      <c r="AU442" s="63"/>
      <c r="AV442" s="63"/>
      <c r="AW442" s="63"/>
      <c r="AX442" s="63"/>
    </row>
    <row r="443" spans="1:50" x14ac:dyDescent="0.25">
      <c r="A443" s="65"/>
      <c r="B443" s="65" t="str">
        <f t="shared" si="124"/>
        <v>DIWA3</v>
      </c>
      <c r="C443" s="117">
        <f t="shared" si="125"/>
        <v>40805</v>
      </c>
      <c r="D443" s="65" t="str">
        <f t="shared" si="126"/>
        <v>SIN</v>
      </c>
      <c r="E443" s="65" t="s">
        <v>26</v>
      </c>
      <c r="F443" s="124" t="s">
        <v>78</v>
      </c>
      <c r="G443" s="117">
        <v>42241</v>
      </c>
      <c r="H443" s="65">
        <v>853043</v>
      </c>
      <c r="I443" s="65">
        <v>53484</v>
      </c>
      <c r="J443" s="65">
        <v>0</v>
      </c>
      <c r="K443" s="65">
        <v>4</v>
      </c>
      <c r="L443" s="65"/>
      <c r="M443" s="65">
        <v>1</v>
      </c>
      <c r="N443" s="65">
        <v>6</v>
      </c>
      <c r="O443" s="65"/>
      <c r="P443" s="65"/>
      <c r="Q443" s="65">
        <v>0.22</v>
      </c>
      <c r="R443" s="65"/>
      <c r="S443" s="65">
        <v>273</v>
      </c>
      <c r="T443" s="65">
        <v>70</v>
      </c>
      <c r="U443" s="65">
        <v>8</v>
      </c>
      <c r="V443" s="65">
        <v>0</v>
      </c>
      <c r="W443" s="65">
        <v>15</v>
      </c>
      <c r="X443" s="65">
        <v>18</v>
      </c>
      <c r="Y443" s="65">
        <v>1</v>
      </c>
      <c r="Z443" s="65">
        <v>1</v>
      </c>
      <c r="AA443" s="65">
        <v>0</v>
      </c>
      <c r="AB443" s="65">
        <v>29</v>
      </c>
      <c r="AC443" s="65">
        <v>4</v>
      </c>
      <c r="AD443" s="65">
        <v>0</v>
      </c>
      <c r="AE443" s="118">
        <f t="shared" si="127"/>
        <v>273</v>
      </c>
      <c r="AF443" s="119">
        <f t="shared" si="145"/>
        <v>0.91000000000000092</v>
      </c>
      <c r="AG443" s="118">
        <f t="shared" si="128"/>
        <v>70</v>
      </c>
      <c r="AH443" s="119">
        <f t="shared" si="129"/>
        <v>0.46666666666666357</v>
      </c>
      <c r="AI443" s="118">
        <f t="shared" si="130"/>
        <v>15</v>
      </c>
      <c r="AJ443" s="119">
        <f t="shared" si="131"/>
        <v>0.33333333333333282</v>
      </c>
      <c r="AK443" s="118">
        <f t="shared" si="132"/>
        <v>18</v>
      </c>
      <c r="AL443" s="119">
        <f t="shared" si="133"/>
        <v>0.60000000000000009</v>
      </c>
      <c r="AM443" s="118">
        <f t="shared" si="134"/>
        <v>8</v>
      </c>
      <c r="AN443" s="119">
        <f t="shared" si="135"/>
        <v>0.53333333333333344</v>
      </c>
      <c r="AO443" s="118">
        <f t="shared" si="136"/>
        <v>0</v>
      </c>
      <c r="AP443" s="119">
        <f t="shared" si="137"/>
        <v>1.3877787807814457E-16</v>
      </c>
      <c r="AQ443" s="122">
        <f t="shared" si="138"/>
        <v>0</v>
      </c>
      <c r="AR443" s="131">
        <f t="shared" si="139"/>
        <v>2</v>
      </c>
      <c r="AS443" s="65"/>
      <c r="AT443" s="63"/>
      <c r="AU443" s="63"/>
      <c r="AV443" s="63"/>
      <c r="AW443" s="63"/>
      <c r="AX443" s="63"/>
    </row>
    <row r="444" spans="1:50" x14ac:dyDescent="0.25">
      <c r="A444" s="65" t="s">
        <v>273</v>
      </c>
      <c r="B444" s="65" t="str">
        <f t="shared" si="124"/>
        <v>DIWA3</v>
      </c>
      <c r="C444" s="117">
        <f t="shared" si="125"/>
        <v>40805</v>
      </c>
      <c r="D444" s="116" t="str">
        <f t="shared" si="126"/>
        <v>SIN</v>
      </c>
      <c r="E444" s="65" t="s">
        <v>26</v>
      </c>
      <c r="F444" s="124" t="s">
        <v>78</v>
      </c>
      <c r="G444" s="117">
        <v>42052</v>
      </c>
      <c r="H444" s="65">
        <v>804445</v>
      </c>
      <c r="I444" s="65">
        <v>57810</v>
      </c>
      <c r="J444" s="65">
        <v>0</v>
      </c>
      <c r="K444" s="65">
        <v>6</v>
      </c>
      <c r="L444" s="65"/>
      <c r="M444" s="65">
        <v>2</v>
      </c>
      <c r="N444" s="65">
        <v>5.8860000000000001</v>
      </c>
      <c r="O444" s="65">
        <v>27.58</v>
      </c>
      <c r="P444" s="65">
        <v>1.22</v>
      </c>
      <c r="Q444" s="65">
        <v>0.25</v>
      </c>
      <c r="R444" s="65"/>
      <c r="S444" s="65">
        <v>348</v>
      </c>
      <c r="T444" s="65">
        <v>163</v>
      </c>
      <c r="U444" s="65">
        <v>6</v>
      </c>
      <c r="V444" s="65">
        <v>1</v>
      </c>
      <c r="W444" s="65">
        <v>18</v>
      </c>
      <c r="X444" s="65">
        <v>29</v>
      </c>
      <c r="Y444" s="65">
        <v>0</v>
      </c>
      <c r="Z444" s="65"/>
      <c r="AA444" s="65">
        <v>1</v>
      </c>
      <c r="AB444" s="65">
        <v>119</v>
      </c>
      <c r="AC444" s="65">
        <v>13</v>
      </c>
      <c r="AD444" s="65">
        <v>2</v>
      </c>
      <c r="AE444" s="118">
        <f t="shared" si="127"/>
        <v>348</v>
      </c>
      <c r="AF444" s="119">
        <f t="shared" si="145"/>
        <v>1.3</v>
      </c>
      <c r="AG444" s="118">
        <f t="shared" si="128"/>
        <v>163</v>
      </c>
      <c r="AH444" s="119">
        <f t="shared" si="129"/>
        <v>1</v>
      </c>
      <c r="AI444" s="118">
        <f t="shared" si="130"/>
        <v>18</v>
      </c>
      <c r="AJ444" s="119">
        <f t="shared" si="131"/>
        <v>0.39999999999999941</v>
      </c>
      <c r="AK444" s="118">
        <f t="shared" si="132"/>
        <v>29</v>
      </c>
      <c r="AL444" s="119">
        <f t="shared" si="133"/>
        <v>0.96666666666666667</v>
      </c>
      <c r="AM444" s="118">
        <f t="shared" si="134"/>
        <v>6</v>
      </c>
      <c r="AN444" s="119">
        <f t="shared" si="135"/>
        <v>0.40000000000000013</v>
      </c>
      <c r="AO444" s="118">
        <f t="shared" si="136"/>
        <v>1</v>
      </c>
      <c r="AP444" s="119">
        <f t="shared" si="137"/>
        <v>0.10000000000000014</v>
      </c>
      <c r="AQ444" s="122">
        <f t="shared" si="138"/>
        <v>0</v>
      </c>
      <c r="AR444" s="131">
        <f t="shared" si="139"/>
        <v>3</v>
      </c>
      <c r="AS444" s="65"/>
      <c r="AT444" s="63"/>
      <c r="AU444" s="63"/>
      <c r="AV444" s="63"/>
      <c r="AW444" s="63"/>
      <c r="AX444" s="63"/>
    </row>
    <row r="445" spans="1:50" x14ac:dyDescent="0.25">
      <c r="A445" s="65" t="s">
        <v>273</v>
      </c>
      <c r="B445" s="65" t="str">
        <f t="shared" si="124"/>
        <v>DIWA3</v>
      </c>
      <c r="C445" s="117">
        <f t="shared" si="125"/>
        <v>40805</v>
      </c>
      <c r="D445" s="116" t="str">
        <f t="shared" si="126"/>
        <v>SIN</v>
      </c>
      <c r="E445" s="65" t="s">
        <v>26</v>
      </c>
      <c r="F445" s="124" t="s">
        <v>78</v>
      </c>
      <c r="G445" s="117">
        <v>41990</v>
      </c>
      <c r="H445" s="65">
        <v>791428</v>
      </c>
      <c r="I445" s="65">
        <v>44793</v>
      </c>
      <c r="J445" s="65">
        <v>0</v>
      </c>
      <c r="K445" s="65">
        <v>2</v>
      </c>
      <c r="L445" s="65"/>
      <c r="M445" s="65">
        <v>1</v>
      </c>
      <c r="N445" s="121">
        <v>6.1</v>
      </c>
      <c r="O445" s="65"/>
      <c r="P445" s="65"/>
      <c r="Q445" s="65">
        <v>0.21</v>
      </c>
      <c r="R445" s="65"/>
      <c r="S445" s="65">
        <v>318</v>
      </c>
      <c r="T445" s="65">
        <v>58</v>
      </c>
      <c r="U445" s="65">
        <v>2</v>
      </c>
      <c r="V445" s="65">
        <v>0</v>
      </c>
      <c r="W445" s="65">
        <v>5</v>
      </c>
      <c r="X445" s="65">
        <v>24</v>
      </c>
      <c r="Y445" s="65">
        <v>1</v>
      </c>
      <c r="Z445" s="65">
        <v>0</v>
      </c>
      <c r="AA445" s="65">
        <v>1</v>
      </c>
      <c r="AB445" s="65">
        <v>29</v>
      </c>
      <c r="AC445" s="65">
        <v>2</v>
      </c>
      <c r="AD445" s="65">
        <v>0</v>
      </c>
      <c r="AE445" s="118">
        <f t="shared" si="127"/>
        <v>318</v>
      </c>
      <c r="AF445" s="119">
        <f t="shared" si="145"/>
        <v>1.3</v>
      </c>
      <c r="AG445" s="118">
        <f t="shared" si="128"/>
        <v>58</v>
      </c>
      <c r="AH445" s="119">
        <f t="shared" si="129"/>
        <v>0.38666666666666372</v>
      </c>
      <c r="AI445" s="118">
        <f t="shared" si="130"/>
        <v>5</v>
      </c>
      <c r="AJ445" s="119">
        <f t="shared" si="131"/>
        <v>0.11111111111111063</v>
      </c>
      <c r="AK445" s="118">
        <f t="shared" si="132"/>
        <v>24</v>
      </c>
      <c r="AL445" s="119">
        <f t="shared" si="133"/>
        <v>0.8</v>
      </c>
      <c r="AM445" s="118">
        <f t="shared" si="134"/>
        <v>2</v>
      </c>
      <c r="AN445" s="119">
        <f t="shared" si="135"/>
        <v>0.13333333333333353</v>
      </c>
      <c r="AO445" s="118">
        <f t="shared" si="136"/>
        <v>0</v>
      </c>
      <c r="AP445" s="119">
        <f t="shared" si="137"/>
        <v>1.3877787807814457E-16</v>
      </c>
      <c r="AQ445" s="122">
        <f t="shared" si="138"/>
        <v>0</v>
      </c>
      <c r="AR445" s="131">
        <f t="shared" si="139"/>
        <v>4</v>
      </c>
      <c r="AS445" s="65"/>
      <c r="AT445" s="63"/>
      <c r="AU445" s="63"/>
      <c r="AV445" s="63"/>
      <c r="AW445" s="63"/>
      <c r="AX445" s="63"/>
    </row>
    <row r="446" spans="1:50" x14ac:dyDescent="0.25">
      <c r="A446" s="65" t="s">
        <v>273</v>
      </c>
      <c r="B446" s="65" t="str">
        <f t="shared" si="124"/>
        <v>DIWA3</v>
      </c>
      <c r="C446" s="117">
        <f t="shared" si="125"/>
        <v>40805</v>
      </c>
      <c r="D446" s="116" t="str">
        <f t="shared" si="126"/>
        <v>SIN</v>
      </c>
      <c r="E446" s="65" t="s">
        <v>26</v>
      </c>
      <c r="F446" s="124" t="s">
        <v>78</v>
      </c>
      <c r="G446" s="117">
        <v>41746</v>
      </c>
      <c r="H446" s="65">
        <v>726835</v>
      </c>
      <c r="I446" s="65">
        <v>93916</v>
      </c>
      <c r="J446" s="65">
        <v>0</v>
      </c>
      <c r="K446" s="65">
        <v>4</v>
      </c>
      <c r="L446" s="65"/>
      <c r="M446" s="65">
        <v>4</v>
      </c>
      <c r="N446" s="121">
        <v>6.8</v>
      </c>
      <c r="O446" s="65">
        <v>34.6</v>
      </c>
      <c r="P446" s="65">
        <v>1.08</v>
      </c>
      <c r="Q446" s="65">
        <v>7.0000000000000007E-2</v>
      </c>
      <c r="R446" s="65" t="s">
        <v>28</v>
      </c>
      <c r="S446" s="65">
        <v>186</v>
      </c>
      <c r="T446" s="65">
        <v>93</v>
      </c>
      <c r="U446" s="65">
        <v>5</v>
      </c>
      <c r="V446" s="65">
        <v>0</v>
      </c>
      <c r="W446" s="65">
        <v>11</v>
      </c>
      <c r="X446" s="65">
        <v>14</v>
      </c>
      <c r="Y446" s="65">
        <v>0</v>
      </c>
      <c r="Z446" s="65">
        <v>1</v>
      </c>
      <c r="AA446" s="65">
        <v>1</v>
      </c>
      <c r="AB446" s="65">
        <v>33</v>
      </c>
      <c r="AC446" s="65">
        <v>7</v>
      </c>
      <c r="AD446" s="65">
        <v>2</v>
      </c>
      <c r="AE446" s="118">
        <f t="shared" si="127"/>
        <v>186</v>
      </c>
      <c r="AF446" s="119">
        <f t="shared" si="145"/>
        <v>0.62000000000000388</v>
      </c>
      <c r="AG446" s="118">
        <f t="shared" si="128"/>
        <v>93</v>
      </c>
      <c r="AH446" s="119">
        <f t="shared" si="129"/>
        <v>0.62</v>
      </c>
      <c r="AI446" s="118">
        <f t="shared" si="130"/>
        <v>11</v>
      </c>
      <c r="AJ446" s="119">
        <f t="shared" si="131"/>
        <v>0.24444444444444399</v>
      </c>
      <c r="AK446" s="118">
        <f t="shared" si="132"/>
        <v>14</v>
      </c>
      <c r="AL446" s="119">
        <f t="shared" si="133"/>
        <v>0.46666666666666679</v>
      </c>
      <c r="AM446" s="118">
        <f t="shared" si="134"/>
        <v>5</v>
      </c>
      <c r="AN446" s="119">
        <f t="shared" si="135"/>
        <v>0.33333333333333348</v>
      </c>
      <c r="AO446" s="118">
        <f t="shared" si="136"/>
        <v>0</v>
      </c>
      <c r="AP446" s="119">
        <f t="shared" si="137"/>
        <v>1.3877787807814457E-16</v>
      </c>
      <c r="AQ446" s="122">
        <f t="shared" si="138"/>
        <v>0</v>
      </c>
      <c r="AR446" s="131">
        <f t="shared" si="139"/>
        <v>5</v>
      </c>
      <c r="AS446" s="65"/>
      <c r="AT446" s="63"/>
      <c r="AU446" s="63"/>
      <c r="AV446" s="63"/>
      <c r="AW446" s="63"/>
      <c r="AX446" s="63"/>
    </row>
    <row r="447" spans="1:50" x14ac:dyDescent="0.25">
      <c r="A447" s="65" t="s">
        <v>273</v>
      </c>
      <c r="B447" s="65" t="str">
        <f t="shared" si="124"/>
        <v>DIWA3</v>
      </c>
      <c r="C447" s="117">
        <f t="shared" si="125"/>
        <v>40805</v>
      </c>
      <c r="D447" s="116" t="str">
        <f t="shared" si="126"/>
        <v>SIN</v>
      </c>
      <c r="E447" s="65" t="s">
        <v>26</v>
      </c>
      <c r="F447" s="124" t="s">
        <v>78</v>
      </c>
      <c r="G447" s="117">
        <v>41646</v>
      </c>
      <c r="H447" s="65">
        <v>697829</v>
      </c>
      <c r="I447" s="65">
        <v>64910</v>
      </c>
      <c r="J447" s="65">
        <v>0</v>
      </c>
      <c r="K447" s="65">
        <v>3</v>
      </c>
      <c r="L447" s="65"/>
      <c r="M447" s="65">
        <v>4</v>
      </c>
      <c r="N447" s="121">
        <v>7.2</v>
      </c>
      <c r="O447" s="65">
        <v>36.6</v>
      </c>
      <c r="P447" s="65">
        <v>0.6</v>
      </c>
      <c r="Q447" s="65">
        <v>0.1</v>
      </c>
      <c r="R447" s="65" t="s">
        <v>244</v>
      </c>
      <c r="S447" s="65">
        <v>109</v>
      </c>
      <c r="T447" s="65">
        <v>96</v>
      </c>
      <c r="U447" s="65">
        <v>3</v>
      </c>
      <c r="V447" s="65">
        <v>0</v>
      </c>
      <c r="W447" s="65">
        <v>11</v>
      </c>
      <c r="X447" s="65">
        <v>10</v>
      </c>
      <c r="Y447" s="65">
        <v>0</v>
      </c>
      <c r="Z447" s="65">
        <v>0</v>
      </c>
      <c r="AA447" s="65">
        <v>0</v>
      </c>
      <c r="AB447" s="65">
        <v>31</v>
      </c>
      <c r="AC447" s="65">
        <v>6</v>
      </c>
      <c r="AD447" s="65">
        <v>1</v>
      </c>
      <c r="AE447" s="118">
        <f t="shared" si="127"/>
        <v>109</v>
      </c>
      <c r="AF447" s="119">
        <f>IF(AE447&gt;=300,1,VLOOKUP(AE447,$AT$3:$AU$304,2,0))</f>
        <v>0.36333333333333756</v>
      </c>
      <c r="AG447" s="118">
        <f t="shared" si="128"/>
        <v>96</v>
      </c>
      <c r="AH447" s="119">
        <f t="shared" si="129"/>
        <v>0.63999999999999768</v>
      </c>
      <c r="AI447" s="118">
        <f t="shared" si="130"/>
        <v>11</v>
      </c>
      <c r="AJ447" s="119">
        <f t="shared" si="131"/>
        <v>0.24444444444444399</v>
      </c>
      <c r="AK447" s="118">
        <f t="shared" si="132"/>
        <v>10</v>
      </c>
      <c r="AL447" s="119">
        <f t="shared" si="133"/>
        <v>0.33339999999999997</v>
      </c>
      <c r="AM447" s="118">
        <f t="shared" si="134"/>
        <v>3</v>
      </c>
      <c r="AN447" s="119">
        <f t="shared" si="135"/>
        <v>0.20000000000000018</v>
      </c>
      <c r="AO447" s="118">
        <f t="shared" si="136"/>
        <v>0</v>
      </c>
      <c r="AP447" s="119">
        <f t="shared" si="137"/>
        <v>1.3877787807814457E-16</v>
      </c>
      <c r="AQ447" s="122">
        <f t="shared" si="138"/>
        <v>0</v>
      </c>
      <c r="AR447" s="131">
        <f t="shared" si="139"/>
        <v>6</v>
      </c>
      <c r="AS447" s="65"/>
      <c r="AT447" s="63"/>
      <c r="AU447" s="63"/>
      <c r="AV447" s="63"/>
      <c r="AW447" s="63"/>
      <c r="AX447" s="63"/>
    </row>
    <row r="448" spans="1:50" x14ac:dyDescent="0.25">
      <c r="A448" s="65" t="s">
        <v>272</v>
      </c>
      <c r="B448" s="65" t="str">
        <f t="shared" si="124"/>
        <v>DIWA3</v>
      </c>
      <c r="C448" s="117">
        <f t="shared" si="125"/>
        <v>40805</v>
      </c>
      <c r="D448" s="116" t="str">
        <f t="shared" si="126"/>
        <v>SIN</v>
      </c>
      <c r="E448" s="65" t="s">
        <v>26</v>
      </c>
      <c r="F448" s="124" t="s">
        <v>78</v>
      </c>
      <c r="G448" s="117">
        <v>41523</v>
      </c>
      <c r="H448" s="65">
        <v>644097</v>
      </c>
      <c r="I448" s="65">
        <v>181807</v>
      </c>
      <c r="J448" s="120">
        <v>0</v>
      </c>
      <c r="K448" s="120">
        <v>5</v>
      </c>
      <c r="L448" s="120">
        <v>-1</v>
      </c>
      <c r="M448" s="120">
        <v>14</v>
      </c>
      <c r="N448" s="121">
        <v>7.1</v>
      </c>
      <c r="O448" s="120">
        <v>36.6</v>
      </c>
      <c r="P448" s="120">
        <v>0.4</v>
      </c>
      <c r="Q448" s="120">
        <v>0.1</v>
      </c>
      <c r="R448" s="65" t="s">
        <v>244</v>
      </c>
      <c r="S448" s="120">
        <v>194</v>
      </c>
      <c r="T448" s="120">
        <v>216</v>
      </c>
      <c r="U448" s="120">
        <v>7</v>
      </c>
      <c r="V448" s="120">
        <v>1</v>
      </c>
      <c r="W448" s="120">
        <v>19</v>
      </c>
      <c r="X448" s="120">
        <v>16</v>
      </c>
      <c r="Y448" s="120">
        <v>1</v>
      </c>
      <c r="Z448" s="120">
        <v>2</v>
      </c>
      <c r="AA448" s="120">
        <v>-1</v>
      </c>
      <c r="AB448" s="120">
        <v>42</v>
      </c>
      <c r="AC448" s="120">
        <v>19</v>
      </c>
      <c r="AD448" s="120">
        <v>3</v>
      </c>
      <c r="AE448" s="118">
        <f t="shared" si="127"/>
        <v>194</v>
      </c>
      <c r="AF448" s="119">
        <f>IF(AE448&gt;=300,1,VLOOKUP(AE448,$AT$3:$AU$304,2,0))</f>
        <v>0.64666666666667028</v>
      </c>
      <c r="AG448" s="118">
        <f t="shared" si="128"/>
        <v>216</v>
      </c>
      <c r="AH448" s="119">
        <f t="shared" si="129"/>
        <v>1</v>
      </c>
      <c r="AI448" s="118">
        <f t="shared" si="130"/>
        <v>19</v>
      </c>
      <c r="AJ448" s="119">
        <f t="shared" si="131"/>
        <v>0.42222222222222161</v>
      </c>
      <c r="AK448" s="118">
        <f t="shared" si="132"/>
        <v>16</v>
      </c>
      <c r="AL448" s="119">
        <f t="shared" si="133"/>
        <v>0.53333333333333344</v>
      </c>
      <c r="AM448" s="118">
        <f t="shared" si="134"/>
        <v>7</v>
      </c>
      <c r="AN448" s="119">
        <f t="shared" si="135"/>
        <v>0.46666666666666679</v>
      </c>
      <c r="AO448" s="118">
        <f t="shared" si="136"/>
        <v>1</v>
      </c>
      <c r="AP448" s="119">
        <f t="shared" si="137"/>
        <v>0.10000000000000014</v>
      </c>
      <c r="AQ448" s="122">
        <f t="shared" si="138"/>
        <v>0</v>
      </c>
      <c r="AR448" s="131">
        <f t="shared" si="139"/>
        <v>7</v>
      </c>
      <c r="AS448" s="65"/>
      <c r="AT448" s="63"/>
      <c r="AU448" s="63"/>
      <c r="AV448" s="63"/>
      <c r="AW448" s="63"/>
      <c r="AX448" s="63"/>
    </row>
    <row r="449" spans="1:57" x14ac:dyDescent="0.25">
      <c r="A449" s="65" t="s">
        <v>273</v>
      </c>
      <c r="B449" s="65" t="str">
        <f t="shared" si="124"/>
        <v>DIWA3</v>
      </c>
      <c r="C449" s="117">
        <f t="shared" si="125"/>
        <v>40805</v>
      </c>
      <c r="D449" s="116" t="str">
        <f t="shared" si="126"/>
        <v>SIN</v>
      </c>
      <c r="E449" s="65" t="s">
        <v>26</v>
      </c>
      <c r="F449" s="124" t="s">
        <v>78</v>
      </c>
      <c r="G449" s="117">
        <v>41398</v>
      </c>
      <c r="H449" s="65">
        <v>614159</v>
      </c>
      <c r="I449" s="65">
        <v>151869</v>
      </c>
      <c r="J449" s="120">
        <v>0</v>
      </c>
      <c r="K449" s="120">
        <v>2.2000000000000002</v>
      </c>
      <c r="L449" s="120">
        <v>0</v>
      </c>
      <c r="M449" s="120">
        <v>22.3</v>
      </c>
      <c r="N449" s="121">
        <v>6.7</v>
      </c>
      <c r="O449" s="120">
        <v>36.9</v>
      </c>
      <c r="P449" s="120"/>
      <c r="Q449" s="120">
        <v>-1</v>
      </c>
      <c r="R449" s="65" t="s">
        <v>223</v>
      </c>
      <c r="S449" s="120">
        <v>86.6</v>
      </c>
      <c r="T449" s="120">
        <v>118</v>
      </c>
      <c r="U449" s="120">
        <v>8.6</v>
      </c>
      <c r="V449" s="120">
        <v>7</v>
      </c>
      <c r="W449" s="120">
        <v>20.9</v>
      </c>
      <c r="X449" s="120">
        <v>34.4</v>
      </c>
      <c r="Y449" s="120">
        <v>1.1000000000000001</v>
      </c>
      <c r="Z449" s="120">
        <v>0</v>
      </c>
      <c r="AA449" s="120">
        <v>0</v>
      </c>
      <c r="AB449" s="120">
        <v>116.6</v>
      </c>
      <c r="AC449" s="120">
        <v>46.9</v>
      </c>
      <c r="AD449" s="120">
        <v>3.9</v>
      </c>
      <c r="AE449" s="118">
        <f t="shared" si="127"/>
        <v>87</v>
      </c>
      <c r="AF449" s="119">
        <f t="shared" ref="AF449:AF463" si="146">IF(AE449&gt;500,1.5,IF(AE449&gt;300,1.3,VLOOKUP(AE449,$AT$3:$AU$304,2,0)))</f>
        <v>0.29000000000000375</v>
      </c>
      <c r="AG449" s="118">
        <f t="shared" si="128"/>
        <v>118</v>
      </c>
      <c r="AH449" s="119">
        <f t="shared" si="129"/>
        <v>0.78666666666666529</v>
      </c>
      <c r="AI449" s="118">
        <f t="shared" si="130"/>
        <v>21</v>
      </c>
      <c r="AJ449" s="119">
        <f t="shared" si="131"/>
        <v>0.46666666666666601</v>
      </c>
      <c r="AK449" s="118">
        <f t="shared" si="132"/>
        <v>34</v>
      </c>
      <c r="AL449" s="119">
        <f t="shared" si="133"/>
        <v>1</v>
      </c>
      <c r="AM449" s="118">
        <f t="shared" si="134"/>
        <v>9</v>
      </c>
      <c r="AN449" s="119">
        <f t="shared" si="135"/>
        <v>0.60000000000000009</v>
      </c>
      <c r="AO449" s="118">
        <f t="shared" si="136"/>
        <v>7</v>
      </c>
      <c r="AP449" s="119">
        <f t="shared" si="137"/>
        <v>0.70000000000000007</v>
      </c>
      <c r="AQ449" s="122">
        <f t="shared" si="138"/>
        <v>0</v>
      </c>
      <c r="AR449" s="131">
        <f t="shared" si="139"/>
        <v>8</v>
      </c>
      <c r="AS449" s="65"/>
      <c r="AT449" s="63"/>
      <c r="AU449" s="63"/>
      <c r="AV449" s="63"/>
      <c r="AW449" s="63"/>
      <c r="AX449" s="63"/>
    </row>
    <row r="450" spans="1:57" x14ac:dyDescent="0.25">
      <c r="A450" s="65" t="s">
        <v>273</v>
      </c>
      <c r="B450" s="65" t="str">
        <f t="shared" ref="B450:B513" si="147">IF(F450&lt;="K030","DIWA2",IF(F450&lt;="K152","DIWA3",IF(F450&lt;="K171","DIWA5","")))</f>
        <v>DIWA3</v>
      </c>
      <c r="C450" s="117">
        <f t="shared" ref="C450:C516" si="148">VLOOKUP(F450,$BG$3:$BJ$230,4,0)</f>
        <v>40805</v>
      </c>
      <c r="D450" s="116" t="str">
        <f t="shared" ref="D450:D513" si="149">IF(C450&gt;G450,"CON","SIN")</f>
        <v>SIN</v>
      </c>
      <c r="E450" s="65" t="s">
        <v>26</v>
      </c>
      <c r="F450" s="124" t="s">
        <v>78</v>
      </c>
      <c r="G450" s="117">
        <v>41269</v>
      </c>
      <c r="H450" s="65">
        <v>582113</v>
      </c>
      <c r="I450" s="65">
        <v>119823</v>
      </c>
      <c r="J450" s="65">
        <v>0</v>
      </c>
      <c r="K450" s="65">
        <v>0</v>
      </c>
      <c r="L450" s="65">
        <v>0</v>
      </c>
      <c r="M450" s="65">
        <v>19.5</v>
      </c>
      <c r="N450" s="121">
        <v>6.8</v>
      </c>
      <c r="O450" s="65">
        <v>39.700000000000003</v>
      </c>
      <c r="P450" s="65"/>
      <c r="Q450" s="65">
        <v>-1</v>
      </c>
      <c r="R450" s="65" t="s">
        <v>29</v>
      </c>
      <c r="S450" s="65">
        <v>74.5</v>
      </c>
      <c r="T450" s="65">
        <v>31.8</v>
      </c>
      <c r="U450" s="65">
        <v>5.4</v>
      </c>
      <c r="V450" s="65">
        <v>7.8</v>
      </c>
      <c r="W450" s="65">
        <v>1.2</v>
      </c>
      <c r="X450" s="65">
        <v>10.8</v>
      </c>
      <c r="Y450" s="65">
        <v>0.8</v>
      </c>
      <c r="Z450" s="65">
        <v>0</v>
      </c>
      <c r="AA450" s="65">
        <v>0</v>
      </c>
      <c r="AB450" s="65">
        <v>90.2</v>
      </c>
      <c r="AC450" s="65">
        <v>25.2</v>
      </c>
      <c r="AD450" s="65">
        <v>1.8</v>
      </c>
      <c r="AE450" s="118">
        <f t="shared" ref="AE450:AE513" si="150">+ROUND(S450,0)</f>
        <v>75</v>
      </c>
      <c r="AF450" s="119">
        <f t="shared" si="146"/>
        <v>0.2500000000000035</v>
      </c>
      <c r="AG450" s="118">
        <f t="shared" ref="AG450:AG513" si="151">+ROUND(T450,0)</f>
        <v>32</v>
      </c>
      <c r="AH450" s="119">
        <f t="shared" ref="AH450:AH513" si="152">IF(AG450&gt;=150,1,VLOOKUP(AG450,$AV$3:$AW$228,2,0))</f>
        <v>0.21333333333333071</v>
      </c>
      <c r="AI450" s="118">
        <f t="shared" ref="AI450:AI513" si="153">+ROUND(W450,0)</f>
        <v>1</v>
      </c>
      <c r="AJ450" s="119">
        <f t="shared" ref="AJ450:AJ513" si="154">IF(AI450&gt;=45,1,VLOOKUP(AI450,$AX$3:$AY$226,2,0))</f>
        <v>2.222222222222173E-2</v>
      </c>
      <c r="AK450" s="118">
        <f t="shared" ref="AK450:AK513" si="155">+ROUND(X450,0)</f>
        <v>11</v>
      </c>
      <c r="AL450" s="119">
        <f t="shared" ref="AL450:AL513" si="156">IF(AK450&gt;=30,1,VLOOKUP(AK450,$AZ$3:$BA$226,2,0))</f>
        <v>0.36666666666666681</v>
      </c>
      <c r="AM450" s="118">
        <f t="shared" ref="AM450:AM513" si="157">+ROUND(U450,0)</f>
        <v>5</v>
      </c>
      <c r="AN450" s="119">
        <f t="shared" ref="AN450:AN513" si="158">IF(AM450&gt;=15,1,VLOOKUP(AM450,$BB$3:$BC$226,2,0))</f>
        <v>0.33333333333333348</v>
      </c>
      <c r="AO450" s="118">
        <f t="shared" ref="AO450:AO513" si="159">ROUND(V450,0)</f>
        <v>8</v>
      </c>
      <c r="AP450" s="119">
        <f t="shared" ref="AP450:AP513" si="160">IF(AO450&gt;=10,1,VLOOKUP(AO450,$BD$3:$BE$226,2,0))</f>
        <v>0.8</v>
      </c>
      <c r="AQ450" s="122">
        <f t="shared" ref="AQ450:AQ513" si="161">IF(F450=F449,0,1)</f>
        <v>0</v>
      </c>
      <c r="AR450" s="131">
        <f t="shared" si="139"/>
        <v>9</v>
      </c>
      <c r="AS450" s="65"/>
      <c r="AT450" s="63"/>
      <c r="AU450" s="63"/>
      <c r="AV450" s="63"/>
      <c r="AW450" s="63"/>
      <c r="AX450" s="63"/>
      <c r="AZ450" s="63"/>
      <c r="BA450" s="63"/>
    </row>
    <row r="451" spans="1:57" x14ac:dyDescent="0.25">
      <c r="A451" s="65" t="s">
        <v>273</v>
      </c>
      <c r="B451" s="65" t="str">
        <f t="shared" si="147"/>
        <v>DIWA3</v>
      </c>
      <c r="C451" s="117">
        <f t="shared" si="148"/>
        <v>40805</v>
      </c>
      <c r="D451" s="116" t="str">
        <f t="shared" si="149"/>
        <v>SIN</v>
      </c>
      <c r="E451" s="65" t="s">
        <v>26</v>
      </c>
      <c r="F451" s="124" t="s">
        <v>78</v>
      </c>
      <c r="G451" s="117">
        <v>41160</v>
      </c>
      <c r="H451" s="65">
        <v>560549</v>
      </c>
      <c r="I451" s="65">
        <v>98259</v>
      </c>
      <c r="J451" s="65">
        <v>0</v>
      </c>
      <c r="K451" s="65">
        <v>0</v>
      </c>
      <c r="L451" s="65">
        <v>0</v>
      </c>
      <c r="M451" s="65">
        <v>23.6</v>
      </c>
      <c r="N451" s="121">
        <v>6.7</v>
      </c>
      <c r="O451" s="65">
        <v>36.799999999999997</v>
      </c>
      <c r="P451" s="65"/>
      <c r="Q451" s="65">
        <v>-1</v>
      </c>
      <c r="R451" s="65" t="s">
        <v>29</v>
      </c>
      <c r="S451" s="65">
        <v>60.9</v>
      </c>
      <c r="T451" s="65">
        <v>76.599999999999994</v>
      </c>
      <c r="U451" s="65">
        <v>8</v>
      </c>
      <c r="V451" s="65">
        <v>4.2</v>
      </c>
      <c r="W451" s="65">
        <v>12.5</v>
      </c>
      <c r="X451" s="65">
        <v>19.7</v>
      </c>
      <c r="Y451" s="65">
        <v>1</v>
      </c>
      <c r="Z451" s="65">
        <v>2.5</v>
      </c>
      <c r="AA451" s="65">
        <v>0</v>
      </c>
      <c r="AB451" s="65">
        <v>49.7</v>
      </c>
      <c r="AC451" s="65">
        <v>41.7</v>
      </c>
      <c r="AD451" s="65">
        <v>2.4</v>
      </c>
      <c r="AE451" s="118">
        <f t="shared" si="150"/>
        <v>61</v>
      </c>
      <c r="AF451" s="119">
        <f t="shared" si="146"/>
        <v>0.20333333333333692</v>
      </c>
      <c r="AG451" s="118">
        <f t="shared" si="151"/>
        <v>77</v>
      </c>
      <c r="AH451" s="119">
        <f t="shared" si="152"/>
        <v>0.5133333333333302</v>
      </c>
      <c r="AI451" s="118">
        <f t="shared" si="153"/>
        <v>13</v>
      </c>
      <c r="AJ451" s="119">
        <f t="shared" si="154"/>
        <v>0.28888888888888842</v>
      </c>
      <c r="AK451" s="118">
        <f t="shared" si="155"/>
        <v>20</v>
      </c>
      <c r="AL451" s="119">
        <f t="shared" si="156"/>
        <v>0.66666666666666674</v>
      </c>
      <c r="AM451" s="118">
        <f t="shared" si="157"/>
        <v>8</v>
      </c>
      <c r="AN451" s="119">
        <f t="shared" si="158"/>
        <v>0.53333333333333344</v>
      </c>
      <c r="AO451" s="118">
        <f t="shared" si="159"/>
        <v>4</v>
      </c>
      <c r="AP451" s="119">
        <f t="shared" si="160"/>
        <v>0.40000000000000013</v>
      </c>
      <c r="AQ451" s="122">
        <f t="shared" si="161"/>
        <v>0</v>
      </c>
      <c r="AR451" s="131">
        <f t="shared" ref="AR451:AR514" si="162">+IF(AQ451=1,AQ451,(AR450+1))</f>
        <v>10</v>
      </c>
      <c r="AS451" s="65"/>
      <c r="AT451" s="63"/>
      <c r="AU451" s="63"/>
      <c r="AV451" s="63"/>
      <c r="AW451" s="63"/>
      <c r="AX451" s="63"/>
      <c r="AZ451" s="63"/>
      <c r="BA451" s="63"/>
    </row>
    <row r="452" spans="1:57" x14ac:dyDescent="0.25">
      <c r="A452" s="65"/>
      <c r="B452" s="65" t="str">
        <f t="shared" si="147"/>
        <v>DIWA3</v>
      </c>
      <c r="C452" s="117">
        <f t="shared" si="148"/>
        <v>40730</v>
      </c>
      <c r="D452" s="65" t="str">
        <f t="shared" si="149"/>
        <v>SIN</v>
      </c>
      <c r="E452" s="65" t="s">
        <v>26</v>
      </c>
      <c r="F452" s="124" t="s">
        <v>79</v>
      </c>
      <c r="G452" s="117">
        <v>42213</v>
      </c>
      <c r="H452" s="65">
        <v>789616</v>
      </c>
      <c r="I452" s="65">
        <v>46631</v>
      </c>
      <c r="J452" s="65">
        <v>0</v>
      </c>
      <c r="K452" s="65">
        <v>3</v>
      </c>
      <c r="L452" s="65"/>
      <c r="M452" s="65">
        <v>2</v>
      </c>
      <c r="N452" s="65">
        <v>6</v>
      </c>
      <c r="O452" s="65"/>
      <c r="P452" s="65"/>
      <c r="Q452" s="65">
        <v>0.5</v>
      </c>
      <c r="R452" s="65"/>
      <c r="S452" s="65">
        <v>100</v>
      </c>
      <c r="T452" s="65">
        <v>80</v>
      </c>
      <c r="U452" s="65">
        <v>7</v>
      </c>
      <c r="V452" s="65">
        <v>1</v>
      </c>
      <c r="W452" s="65">
        <v>8</v>
      </c>
      <c r="X452" s="65">
        <v>14</v>
      </c>
      <c r="Y452" s="65">
        <v>1</v>
      </c>
      <c r="Z452" s="65">
        <v>1</v>
      </c>
      <c r="AA452" s="65">
        <v>0</v>
      </c>
      <c r="AB452" s="65">
        <v>26</v>
      </c>
      <c r="AC452" s="65">
        <v>3</v>
      </c>
      <c r="AD452" s="65">
        <v>1</v>
      </c>
      <c r="AE452" s="118">
        <f t="shared" si="150"/>
        <v>100</v>
      </c>
      <c r="AF452" s="119">
        <f t="shared" si="146"/>
        <v>0.33333333333333737</v>
      </c>
      <c r="AG452" s="118">
        <f t="shared" si="151"/>
        <v>80</v>
      </c>
      <c r="AH452" s="119">
        <f t="shared" si="152"/>
        <v>0.53333333333333033</v>
      </c>
      <c r="AI452" s="118">
        <f t="shared" si="153"/>
        <v>8</v>
      </c>
      <c r="AJ452" s="119">
        <f t="shared" si="154"/>
        <v>0.17777777777777731</v>
      </c>
      <c r="AK452" s="118">
        <f t="shared" si="155"/>
        <v>14</v>
      </c>
      <c r="AL452" s="119">
        <f t="shared" si="156"/>
        <v>0.46666666666666679</v>
      </c>
      <c r="AM452" s="118">
        <f t="shared" si="157"/>
        <v>7</v>
      </c>
      <c r="AN452" s="119">
        <f t="shared" si="158"/>
        <v>0.46666666666666679</v>
      </c>
      <c r="AO452" s="118">
        <f t="shared" si="159"/>
        <v>1</v>
      </c>
      <c r="AP452" s="119">
        <f t="shared" si="160"/>
        <v>0.10000000000000014</v>
      </c>
      <c r="AQ452" s="122">
        <f t="shared" si="161"/>
        <v>1</v>
      </c>
      <c r="AR452" s="131">
        <f t="shared" si="162"/>
        <v>1</v>
      </c>
      <c r="AS452" s="65"/>
      <c r="AT452" s="63"/>
      <c r="AU452" s="63"/>
      <c r="AV452" s="63"/>
      <c r="AW452" s="63"/>
      <c r="AX452" s="63"/>
      <c r="AZ452" s="63"/>
      <c r="BA452" s="63"/>
    </row>
    <row r="453" spans="1:57" x14ac:dyDescent="0.25">
      <c r="A453" s="65" t="s">
        <v>273</v>
      </c>
      <c r="B453" s="65" t="str">
        <f t="shared" si="147"/>
        <v>DIWA3</v>
      </c>
      <c r="C453" s="117">
        <f t="shared" si="148"/>
        <v>40730</v>
      </c>
      <c r="D453" s="116" t="str">
        <f t="shared" si="149"/>
        <v>SIN</v>
      </c>
      <c r="E453" s="65" t="s">
        <v>26</v>
      </c>
      <c r="F453" s="124" t="s">
        <v>79</v>
      </c>
      <c r="G453" s="117">
        <v>42054</v>
      </c>
      <c r="H453" s="65">
        <v>778377</v>
      </c>
      <c r="I453" s="65">
        <v>15988</v>
      </c>
      <c r="J453" s="65">
        <v>0</v>
      </c>
      <c r="K453" s="65">
        <v>1</v>
      </c>
      <c r="L453" s="65"/>
      <c r="M453" s="65">
        <v>2</v>
      </c>
      <c r="N453" s="65">
        <v>6.2629999999999999</v>
      </c>
      <c r="O453" s="65">
        <v>29.75</v>
      </c>
      <c r="P453" s="65">
        <v>1.23</v>
      </c>
      <c r="Q453" s="65">
        <v>0.4</v>
      </c>
      <c r="R453" s="65"/>
      <c r="S453" s="65">
        <v>70</v>
      </c>
      <c r="T453" s="65">
        <v>40</v>
      </c>
      <c r="U453" s="65">
        <v>15</v>
      </c>
      <c r="V453" s="65">
        <v>0</v>
      </c>
      <c r="W453" s="65">
        <v>6</v>
      </c>
      <c r="X453" s="65">
        <v>6</v>
      </c>
      <c r="Y453" s="65">
        <v>0</v>
      </c>
      <c r="Z453" s="65"/>
      <c r="AA453" s="65">
        <v>0</v>
      </c>
      <c r="AB453" s="65">
        <v>43</v>
      </c>
      <c r="AC453" s="65">
        <v>6</v>
      </c>
      <c r="AD453" s="65">
        <v>0</v>
      </c>
      <c r="AE453" s="118">
        <f t="shared" si="150"/>
        <v>70</v>
      </c>
      <c r="AF453" s="119">
        <f t="shared" si="146"/>
        <v>0.23333333333333686</v>
      </c>
      <c r="AG453" s="118">
        <f t="shared" si="151"/>
        <v>40</v>
      </c>
      <c r="AH453" s="119">
        <f t="shared" si="152"/>
        <v>0.26666666666666394</v>
      </c>
      <c r="AI453" s="118">
        <f t="shared" si="153"/>
        <v>6</v>
      </c>
      <c r="AJ453" s="119">
        <f t="shared" si="154"/>
        <v>0.13333333333333286</v>
      </c>
      <c r="AK453" s="118">
        <f t="shared" si="155"/>
        <v>6</v>
      </c>
      <c r="AL453" s="119">
        <f t="shared" si="156"/>
        <v>0.20000000000000018</v>
      </c>
      <c r="AM453" s="118">
        <f t="shared" si="157"/>
        <v>15</v>
      </c>
      <c r="AN453" s="119">
        <f t="shared" si="158"/>
        <v>1</v>
      </c>
      <c r="AO453" s="118">
        <f t="shared" si="159"/>
        <v>0</v>
      </c>
      <c r="AP453" s="119">
        <f t="shared" si="160"/>
        <v>1.3877787807814457E-16</v>
      </c>
      <c r="AQ453" s="122">
        <f t="shared" si="161"/>
        <v>0</v>
      </c>
      <c r="AR453" s="131">
        <f t="shared" si="162"/>
        <v>2</v>
      </c>
      <c r="AS453" s="65"/>
      <c r="AT453" s="63"/>
      <c r="AU453" s="63"/>
      <c r="AV453" s="63"/>
      <c r="AW453" s="63"/>
      <c r="AX453" s="63"/>
      <c r="AZ453" s="63"/>
      <c r="BA453" s="63"/>
    </row>
    <row r="454" spans="1:57" x14ac:dyDescent="0.25">
      <c r="A454" s="65" t="s">
        <v>273</v>
      </c>
      <c r="B454" s="65" t="str">
        <f t="shared" si="147"/>
        <v>DIWA3</v>
      </c>
      <c r="C454" s="117">
        <f t="shared" si="148"/>
        <v>40730</v>
      </c>
      <c r="D454" s="116" t="str">
        <f t="shared" si="149"/>
        <v>SIN</v>
      </c>
      <c r="E454" s="65" t="s">
        <v>26</v>
      </c>
      <c r="F454" s="124" t="s">
        <v>79</v>
      </c>
      <c r="G454" s="117">
        <v>41953</v>
      </c>
      <c r="H454" s="65">
        <v>753664</v>
      </c>
      <c r="I454" s="65">
        <v>109486</v>
      </c>
      <c r="J454" s="65">
        <v>0</v>
      </c>
      <c r="K454" s="120">
        <v>4</v>
      </c>
      <c r="L454" s="65"/>
      <c r="M454" s="120">
        <v>7</v>
      </c>
      <c r="N454" s="121">
        <v>7</v>
      </c>
      <c r="O454" s="65">
        <v>36.6</v>
      </c>
      <c r="P454" s="65">
        <v>1.1599999999999999</v>
      </c>
      <c r="Q454" s="65">
        <v>0.04</v>
      </c>
      <c r="R454" s="65"/>
      <c r="S454" s="120">
        <v>203</v>
      </c>
      <c r="T454" s="120">
        <v>110</v>
      </c>
      <c r="U454" s="120">
        <v>6</v>
      </c>
      <c r="V454" s="120">
        <v>0</v>
      </c>
      <c r="W454" s="120">
        <v>15</v>
      </c>
      <c r="X454" s="120">
        <v>14</v>
      </c>
      <c r="Y454" s="120">
        <v>0</v>
      </c>
      <c r="Z454" s="120">
        <v>1</v>
      </c>
      <c r="AA454" s="120">
        <v>1</v>
      </c>
      <c r="AB454" s="120">
        <v>30</v>
      </c>
      <c r="AC454" s="120">
        <v>8</v>
      </c>
      <c r="AD454" s="120">
        <v>1</v>
      </c>
      <c r="AE454" s="118">
        <f t="shared" si="150"/>
        <v>203</v>
      </c>
      <c r="AF454" s="119">
        <f t="shared" si="146"/>
        <v>0.67666666666666997</v>
      </c>
      <c r="AG454" s="118">
        <f t="shared" si="151"/>
        <v>110</v>
      </c>
      <c r="AH454" s="119">
        <f t="shared" si="152"/>
        <v>0.73333333333333162</v>
      </c>
      <c r="AI454" s="118">
        <f t="shared" si="153"/>
        <v>15</v>
      </c>
      <c r="AJ454" s="119">
        <f t="shared" si="154"/>
        <v>0.33333333333333282</v>
      </c>
      <c r="AK454" s="118">
        <f t="shared" si="155"/>
        <v>14</v>
      </c>
      <c r="AL454" s="119">
        <f t="shared" si="156"/>
        <v>0.46666666666666679</v>
      </c>
      <c r="AM454" s="118">
        <f t="shared" si="157"/>
        <v>6</v>
      </c>
      <c r="AN454" s="119">
        <f t="shared" si="158"/>
        <v>0.40000000000000013</v>
      </c>
      <c r="AO454" s="118">
        <f t="shared" si="159"/>
        <v>0</v>
      </c>
      <c r="AP454" s="119">
        <f t="shared" si="160"/>
        <v>1.3877787807814457E-16</v>
      </c>
      <c r="AQ454" s="122">
        <f t="shared" si="161"/>
        <v>0</v>
      </c>
      <c r="AR454" s="131">
        <f t="shared" si="162"/>
        <v>3</v>
      </c>
      <c r="AS454" s="65"/>
      <c r="AT454" s="63"/>
      <c r="AU454" s="63"/>
      <c r="AV454" s="63"/>
      <c r="AW454" s="63"/>
      <c r="AX454" s="63"/>
      <c r="AZ454" s="63"/>
      <c r="BA454" s="63"/>
    </row>
    <row r="455" spans="1:57" x14ac:dyDescent="0.25">
      <c r="A455" s="65" t="s">
        <v>273</v>
      </c>
      <c r="B455" s="65" t="str">
        <f t="shared" si="147"/>
        <v>DIWA3</v>
      </c>
      <c r="C455" s="117">
        <f t="shared" si="148"/>
        <v>40730</v>
      </c>
      <c r="D455" s="116" t="str">
        <f t="shared" si="149"/>
        <v>SIN</v>
      </c>
      <c r="E455" s="65" t="s">
        <v>26</v>
      </c>
      <c r="F455" s="124" t="s">
        <v>79</v>
      </c>
      <c r="G455" s="117">
        <v>41638</v>
      </c>
      <c r="H455" s="65">
        <v>706337</v>
      </c>
      <c r="I455" s="65">
        <v>62159</v>
      </c>
      <c r="J455" s="65">
        <v>0</v>
      </c>
      <c r="K455" s="65">
        <v>1</v>
      </c>
      <c r="L455" s="65"/>
      <c r="M455" s="65">
        <v>2</v>
      </c>
      <c r="N455" s="121">
        <v>7.2</v>
      </c>
      <c r="O455" s="65">
        <v>37</v>
      </c>
      <c r="P455" s="65">
        <v>0.9</v>
      </c>
      <c r="Q455" s="65">
        <v>0.1</v>
      </c>
      <c r="R455" s="65" t="s">
        <v>244</v>
      </c>
      <c r="S455" s="65">
        <v>82</v>
      </c>
      <c r="T455" s="65">
        <v>94</v>
      </c>
      <c r="U455" s="65">
        <v>3</v>
      </c>
      <c r="V455" s="65">
        <v>1</v>
      </c>
      <c r="W455" s="65">
        <v>3</v>
      </c>
      <c r="X455" s="65">
        <v>7</v>
      </c>
      <c r="Y455" s="65">
        <v>0</v>
      </c>
      <c r="Z455" s="65">
        <v>0</v>
      </c>
      <c r="AA455" s="65">
        <v>0</v>
      </c>
      <c r="AB455" s="65">
        <v>26</v>
      </c>
      <c r="AC455" s="65">
        <v>2</v>
      </c>
      <c r="AD455" s="65">
        <v>0</v>
      </c>
      <c r="AE455" s="118">
        <f t="shared" si="150"/>
        <v>82</v>
      </c>
      <c r="AF455" s="119">
        <f t="shared" si="146"/>
        <v>0.27333333333333698</v>
      </c>
      <c r="AG455" s="118">
        <f t="shared" si="151"/>
        <v>94</v>
      </c>
      <c r="AH455" s="119">
        <f t="shared" si="152"/>
        <v>0.62666666666666426</v>
      </c>
      <c r="AI455" s="118">
        <f t="shared" si="153"/>
        <v>3</v>
      </c>
      <c r="AJ455" s="119">
        <f t="shared" si="154"/>
        <v>6.666666666666618E-2</v>
      </c>
      <c r="AK455" s="118">
        <f t="shared" si="155"/>
        <v>7</v>
      </c>
      <c r="AL455" s="119">
        <f t="shared" si="156"/>
        <v>0.2333333333333335</v>
      </c>
      <c r="AM455" s="118">
        <f t="shared" si="157"/>
        <v>3</v>
      </c>
      <c r="AN455" s="119">
        <f t="shared" si="158"/>
        <v>0.20000000000000018</v>
      </c>
      <c r="AO455" s="118">
        <f t="shared" si="159"/>
        <v>1</v>
      </c>
      <c r="AP455" s="119">
        <f t="shared" si="160"/>
        <v>0.10000000000000014</v>
      </c>
      <c r="AQ455" s="122">
        <f t="shared" si="161"/>
        <v>0</v>
      </c>
      <c r="AR455" s="131">
        <f t="shared" si="162"/>
        <v>4</v>
      </c>
      <c r="AS455" s="65"/>
      <c r="AT455" s="63"/>
      <c r="AU455" s="63"/>
      <c r="AV455" s="63"/>
      <c r="AW455" s="63"/>
      <c r="AX455" s="63"/>
      <c r="AZ455" s="63"/>
      <c r="BA455" s="63"/>
    </row>
    <row r="456" spans="1:57" x14ac:dyDescent="0.25">
      <c r="A456" s="65" t="s">
        <v>272</v>
      </c>
      <c r="B456" s="65" t="str">
        <f t="shared" si="147"/>
        <v>DIWA3</v>
      </c>
      <c r="C456" s="117">
        <f t="shared" si="148"/>
        <v>40730</v>
      </c>
      <c r="D456" s="116" t="str">
        <f t="shared" si="149"/>
        <v>SIN</v>
      </c>
      <c r="E456" s="65" t="s">
        <v>26</v>
      </c>
      <c r="F456" s="124" t="s">
        <v>79</v>
      </c>
      <c r="G456" s="117">
        <v>41536</v>
      </c>
      <c r="H456" s="65">
        <v>668674</v>
      </c>
      <c r="I456" s="65">
        <v>35755</v>
      </c>
      <c r="J456" s="120">
        <v>0</v>
      </c>
      <c r="K456" s="120">
        <v>2</v>
      </c>
      <c r="L456" s="120">
        <v>0</v>
      </c>
      <c r="M456" s="120">
        <v>3</v>
      </c>
      <c r="N456" s="121">
        <v>7.1</v>
      </c>
      <c r="O456" s="120">
        <v>37.1</v>
      </c>
      <c r="P456" s="120">
        <v>1</v>
      </c>
      <c r="Q456" s="120">
        <v>0.1</v>
      </c>
      <c r="R456" s="65" t="s">
        <v>244</v>
      </c>
      <c r="S456" s="120">
        <v>67</v>
      </c>
      <c r="T456" s="120">
        <v>59</v>
      </c>
      <c r="U456" s="120">
        <v>4</v>
      </c>
      <c r="V456" s="120">
        <v>0</v>
      </c>
      <c r="W456" s="120">
        <v>8</v>
      </c>
      <c r="X456" s="120">
        <v>7</v>
      </c>
      <c r="Y456" s="120">
        <v>0</v>
      </c>
      <c r="Z456" s="120">
        <v>0</v>
      </c>
      <c r="AA456" s="120">
        <v>0</v>
      </c>
      <c r="AB456" s="120">
        <v>27</v>
      </c>
      <c r="AC456" s="120">
        <v>5</v>
      </c>
      <c r="AD456" s="120">
        <v>1</v>
      </c>
      <c r="AE456" s="118">
        <f t="shared" si="150"/>
        <v>67</v>
      </c>
      <c r="AF456" s="119">
        <f t="shared" si="146"/>
        <v>0.22333333333333688</v>
      </c>
      <c r="AG456" s="118">
        <f t="shared" si="151"/>
        <v>59</v>
      </c>
      <c r="AH456" s="119">
        <f t="shared" si="152"/>
        <v>0.39333333333333037</v>
      </c>
      <c r="AI456" s="118">
        <f t="shared" si="153"/>
        <v>8</v>
      </c>
      <c r="AJ456" s="119">
        <f t="shared" si="154"/>
        <v>0.17777777777777731</v>
      </c>
      <c r="AK456" s="118">
        <f t="shared" si="155"/>
        <v>7</v>
      </c>
      <c r="AL456" s="119">
        <f t="shared" si="156"/>
        <v>0.2333333333333335</v>
      </c>
      <c r="AM456" s="118">
        <f t="shared" si="157"/>
        <v>4</v>
      </c>
      <c r="AN456" s="119">
        <f t="shared" si="158"/>
        <v>0.26666666666666683</v>
      </c>
      <c r="AO456" s="118">
        <f t="shared" si="159"/>
        <v>0</v>
      </c>
      <c r="AP456" s="119">
        <f t="shared" si="160"/>
        <v>1.3877787807814457E-16</v>
      </c>
      <c r="AQ456" s="122">
        <f t="shared" si="161"/>
        <v>0</v>
      </c>
      <c r="AR456" s="131">
        <f t="shared" si="162"/>
        <v>5</v>
      </c>
      <c r="AS456" s="65"/>
      <c r="AT456" s="63"/>
      <c r="AU456" s="63"/>
      <c r="AV456" s="63"/>
      <c r="AW456" s="63"/>
      <c r="AX456" s="63"/>
      <c r="AZ456" s="63"/>
      <c r="BA456" s="63"/>
    </row>
    <row r="457" spans="1:57" x14ac:dyDescent="0.25">
      <c r="A457" s="65" t="s">
        <v>273</v>
      </c>
      <c r="B457" s="65" t="str">
        <f t="shared" si="147"/>
        <v>DIWA3</v>
      </c>
      <c r="C457" s="117">
        <f t="shared" si="148"/>
        <v>40730</v>
      </c>
      <c r="D457" s="116" t="str">
        <f t="shared" si="149"/>
        <v>SIN</v>
      </c>
      <c r="E457" s="65" t="s">
        <v>26</v>
      </c>
      <c r="F457" s="124" t="s">
        <v>79</v>
      </c>
      <c r="G457" s="117">
        <v>41510</v>
      </c>
      <c r="H457" s="65">
        <v>674156</v>
      </c>
      <c r="I457" s="65">
        <v>29978</v>
      </c>
      <c r="J457" s="120">
        <v>0</v>
      </c>
      <c r="K457" s="120">
        <v>2</v>
      </c>
      <c r="L457" s="120">
        <v>-1</v>
      </c>
      <c r="M457" s="120">
        <v>1</v>
      </c>
      <c r="N457" s="121">
        <v>7.2</v>
      </c>
      <c r="O457" s="120">
        <v>37.1</v>
      </c>
      <c r="P457" s="120">
        <v>0.3</v>
      </c>
      <c r="Q457" s="120">
        <v>0.1</v>
      </c>
      <c r="R457" s="65" t="s">
        <v>244</v>
      </c>
      <c r="S457" s="120">
        <v>49</v>
      </c>
      <c r="T457" s="120">
        <v>74</v>
      </c>
      <c r="U457" s="120">
        <v>3</v>
      </c>
      <c r="V457" s="120">
        <v>1</v>
      </c>
      <c r="W457" s="120">
        <v>3</v>
      </c>
      <c r="X457" s="120">
        <v>5</v>
      </c>
      <c r="Y457" s="120">
        <v>0</v>
      </c>
      <c r="Z457" s="120">
        <v>1</v>
      </c>
      <c r="AA457" s="120">
        <v>-1</v>
      </c>
      <c r="AB457" s="120">
        <v>25</v>
      </c>
      <c r="AC457" s="120">
        <v>2</v>
      </c>
      <c r="AD457" s="120">
        <v>0</v>
      </c>
      <c r="AE457" s="118">
        <f t="shared" si="150"/>
        <v>49</v>
      </c>
      <c r="AF457" s="119">
        <f t="shared" si="146"/>
        <v>0.16333333333333699</v>
      </c>
      <c r="AG457" s="118">
        <f t="shared" si="151"/>
        <v>74</v>
      </c>
      <c r="AH457" s="119">
        <f t="shared" si="152"/>
        <v>0.49333333333333018</v>
      </c>
      <c r="AI457" s="118">
        <f t="shared" si="153"/>
        <v>3</v>
      </c>
      <c r="AJ457" s="119">
        <f t="shared" si="154"/>
        <v>6.666666666666618E-2</v>
      </c>
      <c r="AK457" s="118">
        <f t="shared" si="155"/>
        <v>5</v>
      </c>
      <c r="AL457" s="119">
        <f t="shared" si="156"/>
        <v>0.16666666666666685</v>
      </c>
      <c r="AM457" s="118">
        <f t="shared" si="157"/>
        <v>3</v>
      </c>
      <c r="AN457" s="119">
        <f t="shared" si="158"/>
        <v>0.20000000000000018</v>
      </c>
      <c r="AO457" s="118">
        <f t="shared" si="159"/>
        <v>1</v>
      </c>
      <c r="AP457" s="119">
        <f t="shared" si="160"/>
        <v>0.10000000000000014</v>
      </c>
      <c r="AQ457" s="122">
        <f t="shared" si="161"/>
        <v>0</v>
      </c>
      <c r="AR457" s="131">
        <f t="shared" si="162"/>
        <v>6</v>
      </c>
      <c r="AS457" s="65"/>
      <c r="AT457" s="63"/>
      <c r="AU457" s="63"/>
      <c r="AV457" s="63"/>
      <c r="AW457" s="63"/>
      <c r="AX457" s="63"/>
      <c r="AZ457" s="63"/>
      <c r="BA457" s="63"/>
    </row>
    <row r="458" spans="1:57" x14ac:dyDescent="0.25">
      <c r="A458" s="65" t="s">
        <v>273</v>
      </c>
      <c r="B458" s="65" t="str">
        <f t="shared" si="147"/>
        <v>DIWA3</v>
      </c>
      <c r="C458" s="117">
        <f t="shared" si="148"/>
        <v>40730</v>
      </c>
      <c r="D458" s="116" t="str">
        <f t="shared" si="149"/>
        <v>SIN</v>
      </c>
      <c r="E458" s="65" t="s">
        <v>26</v>
      </c>
      <c r="F458" s="124" t="s">
        <v>79</v>
      </c>
      <c r="G458" s="117">
        <v>41398</v>
      </c>
      <c r="H458" s="65">
        <v>644178</v>
      </c>
      <c r="I458" s="65">
        <v>180961</v>
      </c>
      <c r="J458" s="120">
        <v>0</v>
      </c>
      <c r="K458" s="120">
        <v>1.2</v>
      </c>
      <c r="L458" s="120">
        <v>0</v>
      </c>
      <c r="M458" s="120">
        <v>17.100000000000001</v>
      </c>
      <c r="N458" s="121">
        <v>6.7</v>
      </c>
      <c r="O458" s="120">
        <v>36.299999999999997</v>
      </c>
      <c r="P458" s="120"/>
      <c r="Q458" s="120">
        <v>-1</v>
      </c>
      <c r="R458" s="65" t="s">
        <v>223</v>
      </c>
      <c r="S458" s="120">
        <v>92.6</v>
      </c>
      <c r="T458" s="120">
        <v>133.69999999999999</v>
      </c>
      <c r="U458" s="120">
        <v>19.100000000000001</v>
      </c>
      <c r="V458" s="120">
        <v>5.8</v>
      </c>
      <c r="W458" s="120">
        <v>16.600000000000001</v>
      </c>
      <c r="X458" s="120">
        <v>36.4</v>
      </c>
      <c r="Y458" s="120">
        <v>1.1000000000000001</v>
      </c>
      <c r="Z458" s="120">
        <v>0</v>
      </c>
      <c r="AA458" s="120">
        <v>0</v>
      </c>
      <c r="AB458" s="120">
        <v>93.1</v>
      </c>
      <c r="AC458" s="120">
        <v>41.7</v>
      </c>
      <c r="AD458" s="120">
        <v>1.9</v>
      </c>
      <c r="AE458" s="118">
        <f t="shared" si="150"/>
        <v>93</v>
      </c>
      <c r="AF458" s="119">
        <f t="shared" si="146"/>
        <v>0.31000000000000388</v>
      </c>
      <c r="AG458" s="118">
        <f t="shared" si="151"/>
        <v>134</v>
      </c>
      <c r="AH458" s="119">
        <f t="shared" si="152"/>
        <v>0.89333333333333265</v>
      </c>
      <c r="AI458" s="118">
        <f t="shared" si="153"/>
        <v>17</v>
      </c>
      <c r="AJ458" s="119">
        <f t="shared" si="154"/>
        <v>0.37777777777777721</v>
      </c>
      <c r="AK458" s="118">
        <f t="shared" si="155"/>
        <v>36</v>
      </c>
      <c r="AL458" s="119">
        <f t="shared" si="156"/>
        <v>1</v>
      </c>
      <c r="AM458" s="118">
        <f t="shared" si="157"/>
        <v>19</v>
      </c>
      <c r="AN458" s="119">
        <f t="shared" si="158"/>
        <v>1</v>
      </c>
      <c r="AO458" s="118">
        <f t="shared" si="159"/>
        <v>6</v>
      </c>
      <c r="AP458" s="119">
        <f t="shared" si="160"/>
        <v>0.60000000000000009</v>
      </c>
      <c r="AQ458" s="122">
        <f t="shared" si="161"/>
        <v>0</v>
      </c>
      <c r="AR458" s="131">
        <f t="shared" si="162"/>
        <v>7</v>
      </c>
      <c r="AS458" s="65"/>
      <c r="AT458" s="63"/>
      <c r="AU458" s="63"/>
      <c r="AV458" s="63"/>
      <c r="AW458" s="63"/>
      <c r="AX458" s="63"/>
      <c r="AZ458" s="63"/>
      <c r="BA458" s="63"/>
    </row>
    <row r="459" spans="1:57" x14ac:dyDescent="0.25">
      <c r="A459" s="65" t="s">
        <v>273</v>
      </c>
      <c r="B459" s="65" t="str">
        <f t="shared" si="147"/>
        <v>DIWA3</v>
      </c>
      <c r="C459" s="117">
        <f t="shared" si="148"/>
        <v>40730</v>
      </c>
      <c r="D459" s="116" t="str">
        <f t="shared" si="149"/>
        <v>SIN</v>
      </c>
      <c r="E459" s="65" t="s">
        <v>26</v>
      </c>
      <c r="F459" s="124" t="s">
        <v>79</v>
      </c>
      <c r="G459" s="117">
        <v>41390</v>
      </c>
      <c r="H459" s="65">
        <v>632920</v>
      </c>
      <c r="I459" s="65">
        <v>163949</v>
      </c>
      <c r="J459" s="120">
        <v>0</v>
      </c>
      <c r="K459" s="120">
        <v>2.6</v>
      </c>
      <c r="L459" s="120">
        <v>0</v>
      </c>
      <c r="M459" s="120">
        <v>19.899999999999999</v>
      </c>
      <c r="N459" s="121">
        <v>6.8</v>
      </c>
      <c r="O459" s="120">
        <v>37.200000000000003</v>
      </c>
      <c r="P459" s="120"/>
      <c r="Q459" s="120">
        <v>-1</v>
      </c>
      <c r="R459" s="65" t="s">
        <v>29</v>
      </c>
      <c r="S459" s="120">
        <v>116.6</v>
      </c>
      <c r="T459" s="120">
        <v>96.9</v>
      </c>
      <c r="U459" s="120">
        <v>11.3</v>
      </c>
      <c r="V459" s="120">
        <v>3.6</v>
      </c>
      <c r="W459" s="120">
        <v>20.9</v>
      </c>
      <c r="X459" s="120">
        <v>22.9</v>
      </c>
      <c r="Y459" s="120">
        <v>0.6</v>
      </c>
      <c r="Z459" s="120">
        <v>0</v>
      </c>
      <c r="AA459" s="120">
        <v>0</v>
      </c>
      <c r="AB459" s="120">
        <v>164.9</v>
      </c>
      <c r="AC459" s="120">
        <v>47.3</v>
      </c>
      <c r="AD459" s="120">
        <v>2.2999999999999998</v>
      </c>
      <c r="AE459" s="118">
        <f t="shared" si="150"/>
        <v>117</v>
      </c>
      <c r="AF459" s="119">
        <f t="shared" si="146"/>
        <v>0.3900000000000044</v>
      </c>
      <c r="AG459" s="118">
        <f t="shared" si="151"/>
        <v>97</v>
      </c>
      <c r="AH459" s="119">
        <f t="shared" si="152"/>
        <v>0.64666666666666439</v>
      </c>
      <c r="AI459" s="118">
        <f t="shared" si="153"/>
        <v>21</v>
      </c>
      <c r="AJ459" s="119">
        <f t="shared" si="154"/>
        <v>0.46666666666666601</v>
      </c>
      <c r="AK459" s="118">
        <f t="shared" si="155"/>
        <v>23</v>
      </c>
      <c r="AL459" s="119">
        <f t="shared" si="156"/>
        <v>0.76666666666666672</v>
      </c>
      <c r="AM459" s="118">
        <f t="shared" si="157"/>
        <v>11</v>
      </c>
      <c r="AN459" s="119">
        <f t="shared" si="158"/>
        <v>0.73333333333333339</v>
      </c>
      <c r="AO459" s="118">
        <f t="shared" si="159"/>
        <v>4</v>
      </c>
      <c r="AP459" s="119">
        <f t="shared" si="160"/>
        <v>0.40000000000000013</v>
      </c>
      <c r="AQ459" s="122">
        <f t="shared" si="161"/>
        <v>0</v>
      </c>
      <c r="AR459" s="131">
        <f t="shared" si="162"/>
        <v>8</v>
      </c>
      <c r="AS459" s="65"/>
      <c r="AT459" s="63"/>
      <c r="AU459" s="63"/>
      <c r="AV459" s="63"/>
      <c r="AW459" s="63"/>
      <c r="AX459" s="63"/>
      <c r="AZ459" s="63"/>
      <c r="BA459" s="63"/>
    </row>
    <row r="460" spans="1:57" x14ac:dyDescent="0.25">
      <c r="A460" s="65" t="s">
        <v>273</v>
      </c>
      <c r="B460" s="65" t="str">
        <f t="shared" si="147"/>
        <v>DIWA3</v>
      </c>
      <c r="C460" s="117">
        <f t="shared" si="148"/>
        <v>40730</v>
      </c>
      <c r="D460" s="116" t="str">
        <f t="shared" si="149"/>
        <v>SIN</v>
      </c>
      <c r="E460" s="65" t="s">
        <v>26</v>
      </c>
      <c r="F460" s="124" t="s">
        <v>79</v>
      </c>
      <c r="G460" s="117">
        <v>41256</v>
      </c>
      <c r="H460" s="65">
        <v>602348</v>
      </c>
      <c r="I460" s="65">
        <v>133376</v>
      </c>
      <c r="J460" s="65">
        <v>0</v>
      </c>
      <c r="K460" s="65">
        <v>0</v>
      </c>
      <c r="L460" s="65">
        <v>0</v>
      </c>
      <c r="M460" s="65">
        <v>53.6</v>
      </c>
      <c r="N460" s="121">
        <v>7.1</v>
      </c>
      <c r="O460" s="65">
        <v>46.6</v>
      </c>
      <c r="P460" s="65"/>
      <c r="Q460" s="65">
        <v>21.7</v>
      </c>
      <c r="R460" s="65" t="s">
        <v>29</v>
      </c>
      <c r="S460" s="65">
        <v>89.1</v>
      </c>
      <c r="T460" s="65">
        <v>2.8</v>
      </c>
      <c r="U460" s="65">
        <v>5.0999999999999996</v>
      </c>
      <c r="V460" s="65">
        <v>1.9</v>
      </c>
      <c r="W460" s="65">
        <v>2.8</v>
      </c>
      <c r="X460" s="65">
        <v>12.6</v>
      </c>
      <c r="Y460" s="65">
        <v>0.8</v>
      </c>
      <c r="Z460" s="65">
        <v>1.8</v>
      </c>
      <c r="AA460" s="65">
        <v>0</v>
      </c>
      <c r="AB460" s="65">
        <v>178.7</v>
      </c>
      <c r="AC460" s="65">
        <v>22</v>
      </c>
      <c r="AD460" s="65">
        <v>0.7</v>
      </c>
      <c r="AE460" s="118">
        <f t="shared" si="150"/>
        <v>89</v>
      </c>
      <c r="AF460" s="119">
        <f t="shared" si="146"/>
        <v>0.29666666666667046</v>
      </c>
      <c r="AG460" s="118">
        <f t="shared" si="151"/>
        <v>3</v>
      </c>
      <c r="AH460" s="119">
        <f t="shared" si="152"/>
        <v>1.999999999999752E-2</v>
      </c>
      <c r="AI460" s="118">
        <f t="shared" si="153"/>
        <v>3</v>
      </c>
      <c r="AJ460" s="119">
        <f t="shared" si="154"/>
        <v>6.666666666666618E-2</v>
      </c>
      <c r="AK460" s="118">
        <f t="shared" si="155"/>
        <v>13</v>
      </c>
      <c r="AL460" s="119">
        <f t="shared" si="156"/>
        <v>0.43333333333333346</v>
      </c>
      <c r="AM460" s="118">
        <f t="shared" si="157"/>
        <v>5</v>
      </c>
      <c r="AN460" s="119">
        <f t="shared" si="158"/>
        <v>0.33333333333333348</v>
      </c>
      <c r="AO460" s="118">
        <f t="shared" si="159"/>
        <v>2</v>
      </c>
      <c r="AP460" s="119">
        <f t="shared" si="160"/>
        <v>0.20000000000000015</v>
      </c>
      <c r="AQ460" s="122">
        <f t="shared" si="161"/>
        <v>0</v>
      </c>
      <c r="AR460" s="131">
        <f t="shared" si="162"/>
        <v>9</v>
      </c>
      <c r="AS460" s="65"/>
      <c r="AT460" s="63"/>
      <c r="AU460" s="63"/>
      <c r="AV460" s="63"/>
      <c r="AW460" s="63"/>
      <c r="AX460" s="63"/>
      <c r="AZ460" s="63"/>
      <c r="BA460" s="63"/>
      <c r="BB460" s="63"/>
      <c r="BC460" s="63"/>
    </row>
    <row r="461" spans="1:57" x14ac:dyDescent="0.25">
      <c r="A461" s="65" t="s">
        <v>273</v>
      </c>
      <c r="B461" s="65" t="str">
        <f t="shared" si="147"/>
        <v>DIWA3</v>
      </c>
      <c r="C461" s="117">
        <f t="shared" si="148"/>
        <v>40679</v>
      </c>
      <c r="D461" s="65" t="str">
        <f t="shared" si="149"/>
        <v>SIN</v>
      </c>
      <c r="E461" s="65" t="s">
        <v>26</v>
      </c>
      <c r="F461" s="124" t="s">
        <v>80</v>
      </c>
      <c r="G461" s="117">
        <v>42417</v>
      </c>
      <c r="H461" s="65">
        <v>865235</v>
      </c>
      <c r="I461" s="65">
        <v>26513</v>
      </c>
      <c r="J461" s="65">
        <v>0</v>
      </c>
      <c r="K461" s="65">
        <v>5</v>
      </c>
      <c r="L461" s="65"/>
      <c r="M461" s="65">
        <v>1</v>
      </c>
      <c r="N461" s="65">
        <v>6.6</v>
      </c>
      <c r="O461" s="65"/>
      <c r="P461" s="65"/>
      <c r="Q461" s="65">
        <v>0</v>
      </c>
      <c r="R461" s="65" t="s">
        <v>295</v>
      </c>
      <c r="S461" s="65">
        <v>50</v>
      </c>
      <c r="T461" s="65">
        <v>34</v>
      </c>
      <c r="U461" s="65">
        <v>0</v>
      </c>
      <c r="V461" s="65">
        <v>0</v>
      </c>
      <c r="W461" s="65">
        <v>3</v>
      </c>
      <c r="X461" s="65">
        <v>8</v>
      </c>
      <c r="Y461" s="65">
        <v>0</v>
      </c>
      <c r="Z461" s="65">
        <v>0</v>
      </c>
      <c r="AA461" s="65">
        <v>0</v>
      </c>
      <c r="AB461" s="65">
        <v>33</v>
      </c>
      <c r="AC461" s="65">
        <v>4</v>
      </c>
      <c r="AD461" s="65">
        <v>0</v>
      </c>
      <c r="AE461" s="118">
        <f t="shared" si="150"/>
        <v>50</v>
      </c>
      <c r="AF461" s="119">
        <f t="shared" si="146"/>
        <v>0.16666666666667032</v>
      </c>
      <c r="AG461" s="118">
        <f t="shared" si="151"/>
        <v>34</v>
      </c>
      <c r="AH461" s="119">
        <f t="shared" si="152"/>
        <v>0.22666666666666402</v>
      </c>
      <c r="AI461" s="118">
        <f t="shared" si="153"/>
        <v>3</v>
      </c>
      <c r="AJ461" s="119">
        <f t="shared" si="154"/>
        <v>6.666666666666618E-2</v>
      </c>
      <c r="AK461" s="118">
        <f t="shared" si="155"/>
        <v>8</v>
      </c>
      <c r="AL461" s="119">
        <f t="shared" si="156"/>
        <v>0.26666666666666683</v>
      </c>
      <c r="AM461" s="118">
        <f t="shared" si="157"/>
        <v>0</v>
      </c>
      <c r="AN461" s="119">
        <f t="shared" si="158"/>
        <v>1.9428902930940239E-16</v>
      </c>
      <c r="AO461" s="118">
        <f t="shared" si="159"/>
        <v>0</v>
      </c>
      <c r="AP461" s="119">
        <f t="shared" si="160"/>
        <v>1.3877787807814457E-16</v>
      </c>
      <c r="AQ461" s="122">
        <f t="shared" si="161"/>
        <v>1</v>
      </c>
      <c r="AR461" s="131">
        <f t="shared" si="162"/>
        <v>1</v>
      </c>
      <c r="AS461" s="65"/>
      <c r="AT461" s="63"/>
      <c r="AU461" s="63"/>
      <c r="AV461" s="63"/>
      <c r="AW461" s="63"/>
      <c r="AX461" s="63"/>
      <c r="AZ461" s="63"/>
      <c r="BA461" s="63"/>
      <c r="BB461" s="63"/>
      <c r="BC461" s="63"/>
    </row>
    <row r="462" spans="1:57" x14ac:dyDescent="0.25">
      <c r="A462" s="65"/>
      <c r="B462" s="65" t="str">
        <f t="shared" si="147"/>
        <v>DIWA3</v>
      </c>
      <c r="C462" s="117">
        <f t="shared" si="148"/>
        <v>40679</v>
      </c>
      <c r="D462" s="65" t="str">
        <f t="shared" si="149"/>
        <v>SIN</v>
      </c>
      <c r="E462" s="65" t="s">
        <v>26</v>
      </c>
      <c r="F462" s="124" t="s">
        <v>80</v>
      </c>
      <c r="G462" s="117">
        <v>42296</v>
      </c>
      <c r="H462" s="65">
        <v>838829</v>
      </c>
      <c r="I462" s="65">
        <v>92194</v>
      </c>
      <c r="J462" s="65">
        <v>0</v>
      </c>
      <c r="K462" s="65">
        <v>4</v>
      </c>
      <c r="L462" s="65"/>
      <c r="M462" s="65">
        <v>4</v>
      </c>
      <c r="N462" s="65">
        <v>6.6</v>
      </c>
      <c r="O462" s="65"/>
      <c r="P462" s="65"/>
      <c r="Q462" s="65">
        <v>0.36</v>
      </c>
      <c r="R462" s="65"/>
      <c r="S462" s="65">
        <v>189</v>
      </c>
      <c r="T462" s="65">
        <v>37</v>
      </c>
      <c r="U462" s="65">
        <v>1</v>
      </c>
      <c r="V462" s="65">
        <v>0</v>
      </c>
      <c r="W462" s="65">
        <v>4</v>
      </c>
      <c r="X462" s="65">
        <v>10</v>
      </c>
      <c r="Y462" s="65">
        <v>0</v>
      </c>
      <c r="Z462" s="65">
        <v>0</v>
      </c>
      <c r="AA462" s="65">
        <v>1</v>
      </c>
      <c r="AB462" s="65">
        <v>48</v>
      </c>
      <c r="AC462" s="65">
        <v>6</v>
      </c>
      <c r="AD462" s="65">
        <v>1</v>
      </c>
      <c r="AE462" s="118">
        <f t="shared" si="150"/>
        <v>189</v>
      </c>
      <c r="AF462" s="119">
        <f t="shared" si="146"/>
        <v>0.63000000000000378</v>
      </c>
      <c r="AG462" s="118">
        <f t="shared" si="151"/>
        <v>37</v>
      </c>
      <c r="AH462" s="119">
        <f t="shared" si="152"/>
        <v>0.24666666666666398</v>
      </c>
      <c r="AI462" s="118">
        <f t="shared" si="153"/>
        <v>4</v>
      </c>
      <c r="AJ462" s="119">
        <f t="shared" si="154"/>
        <v>8.8888888888888407E-2</v>
      </c>
      <c r="AK462" s="118">
        <f t="shared" si="155"/>
        <v>10</v>
      </c>
      <c r="AL462" s="119">
        <f t="shared" si="156"/>
        <v>0.33339999999999997</v>
      </c>
      <c r="AM462" s="118">
        <f t="shared" si="157"/>
        <v>1</v>
      </c>
      <c r="AN462" s="119">
        <f t="shared" si="158"/>
        <v>6.666666666666686E-2</v>
      </c>
      <c r="AO462" s="118">
        <f t="shared" si="159"/>
        <v>0</v>
      </c>
      <c r="AP462" s="119">
        <f t="shared" si="160"/>
        <v>1.3877787807814457E-16</v>
      </c>
      <c r="AQ462" s="122">
        <f t="shared" si="161"/>
        <v>0</v>
      </c>
      <c r="AR462" s="131">
        <f t="shared" si="162"/>
        <v>2</v>
      </c>
      <c r="AS462" s="65"/>
      <c r="AT462" s="63"/>
      <c r="AU462" s="63"/>
      <c r="AV462" s="63"/>
      <c r="AW462" s="63"/>
      <c r="AX462" s="63"/>
      <c r="AZ462" s="63"/>
      <c r="BA462" s="63"/>
    </row>
    <row r="463" spans="1:57" x14ac:dyDescent="0.25">
      <c r="A463" s="65" t="s">
        <v>273</v>
      </c>
      <c r="B463" s="65" t="str">
        <f t="shared" si="147"/>
        <v>DIWA3</v>
      </c>
      <c r="C463" s="117">
        <f t="shared" si="148"/>
        <v>40679</v>
      </c>
      <c r="D463" s="116" t="str">
        <f t="shared" si="149"/>
        <v>SIN</v>
      </c>
      <c r="E463" s="65" t="s">
        <v>26</v>
      </c>
      <c r="F463" s="124" t="s">
        <v>80</v>
      </c>
      <c r="G463" s="117">
        <v>42052</v>
      </c>
      <c r="H463" s="65">
        <v>805941</v>
      </c>
      <c r="I463" s="65">
        <v>12961</v>
      </c>
      <c r="J463" s="65">
        <v>0</v>
      </c>
      <c r="K463" s="65">
        <v>4</v>
      </c>
      <c r="L463" s="65"/>
      <c r="M463" s="65">
        <v>4</v>
      </c>
      <c r="N463" s="65">
        <v>6.2809999999999997</v>
      </c>
      <c r="O463" s="65">
        <v>29.47</v>
      </c>
      <c r="P463" s="65">
        <v>1.07</v>
      </c>
      <c r="Q463" s="65">
        <v>0.02</v>
      </c>
      <c r="R463" s="65"/>
      <c r="S463" s="65">
        <v>19</v>
      </c>
      <c r="T463" s="65">
        <v>44</v>
      </c>
      <c r="U463" s="65">
        <v>2</v>
      </c>
      <c r="V463" s="65">
        <v>0</v>
      </c>
      <c r="W463" s="65">
        <v>4</v>
      </c>
      <c r="X463" s="65">
        <v>2</v>
      </c>
      <c r="Y463" s="65">
        <v>0</v>
      </c>
      <c r="Z463" s="65"/>
      <c r="AA463" s="65">
        <v>0</v>
      </c>
      <c r="AB463" s="65">
        <v>29</v>
      </c>
      <c r="AC463" s="65">
        <v>4</v>
      </c>
      <c r="AD463" s="65">
        <v>0</v>
      </c>
      <c r="AE463" s="118">
        <f t="shared" si="150"/>
        <v>19</v>
      </c>
      <c r="AF463" s="119">
        <f t="shared" si="146"/>
        <v>6.3333333333337183E-2</v>
      </c>
      <c r="AG463" s="118">
        <f t="shared" si="151"/>
        <v>44</v>
      </c>
      <c r="AH463" s="119">
        <f t="shared" si="152"/>
        <v>0.29333333333333056</v>
      </c>
      <c r="AI463" s="118">
        <f t="shared" si="153"/>
        <v>4</v>
      </c>
      <c r="AJ463" s="119">
        <f t="shared" si="154"/>
        <v>8.8888888888888407E-2</v>
      </c>
      <c r="AK463" s="118">
        <f t="shared" si="155"/>
        <v>2</v>
      </c>
      <c r="AL463" s="119">
        <f t="shared" si="156"/>
        <v>6.6666666666666874E-2</v>
      </c>
      <c r="AM463" s="118">
        <f t="shared" si="157"/>
        <v>2</v>
      </c>
      <c r="AN463" s="119">
        <f t="shared" si="158"/>
        <v>0.13333333333333353</v>
      </c>
      <c r="AO463" s="118">
        <f t="shared" si="159"/>
        <v>0</v>
      </c>
      <c r="AP463" s="119">
        <f t="shared" si="160"/>
        <v>1.3877787807814457E-16</v>
      </c>
      <c r="AQ463" s="122">
        <f t="shared" si="161"/>
        <v>0</v>
      </c>
      <c r="AR463" s="131">
        <f t="shared" si="162"/>
        <v>3</v>
      </c>
      <c r="AS463" s="65"/>
      <c r="AT463" s="63"/>
      <c r="AU463" s="63"/>
      <c r="AV463" s="63"/>
      <c r="AW463" s="63"/>
      <c r="AX463" s="63"/>
      <c r="AZ463" s="63"/>
      <c r="BA463" s="63"/>
    </row>
    <row r="464" spans="1:57" x14ac:dyDescent="0.25">
      <c r="A464" s="65" t="s">
        <v>273</v>
      </c>
      <c r="B464" s="65" t="str">
        <f t="shared" si="147"/>
        <v>DIWA3</v>
      </c>
      <c r="C464" s="117">
        <f t="shared" si="148"/>
        <v>40679</v>
      </c>
      <c r="D464" s="116" t="str">
        <f t="shared" si="149"/>
        <v>SIN</v>
      </c>
      <c r="E464" s="65" t="s">
        <v>26</v>
      </c>
      <c r="F464" s="124" t="s">
        <v>80</v>
      </c>
      <c r="G464" s="117">
        <v>41685</v>
      </c>
      <c r="H464" s="65">
        <v>722518</v>
      </c>
      <c r="I464" s="65">
        <v>88149</v>
      </c>
      <c r="J464" s="65">
        <v>0</v>
      </c>
      <c r="K464" s="65">
        <v>10</v>
      </c>
      <c r="L464" s="65"/>
      <c r="M464" s="65">
        <v>11</v>
      </c>
      <c r="N464" s="121">
        <v>7.2</v>
      </c>
      <c r="O464" s="65">
        <v>36.799999999999997</v>
      </c>
      <c r="P464" s="65">
        <v>0.1</v>
      </c>
      <c r="Q464" s="65">
        <v>0.1</v>
      </c>
      <c r="R464" s="65" t="s">
        <v>244</v>
      </c>
      <c r="S464" s="65">
        <v>98</v>
      </c>
      <c r="T464" s="65">
        <v>381</v>
      </c>
      <c r="U464" s="65">
        <v>11</v>
      </c>
      <c r="V464" s="65">
        <v>2</v>
      </c>
      <c r="W464" s="65">
        <v>17</v>
      </c>
      <c r="X464" s="65">
        <v>10</v>
      </c>
      <c r="Y464" s="65">
        <v>1</v>
      </c>
      <c r="Z464" s="65">
        <v>3</v>
      </c>
      <c r="AA464" s="65">
        <v>0</v>
      </c>
      <c r="AB464" s="65">
        <v>37</v>
      </c>
      <c r="AC464" s="65">
        <v>31</v>
      </c>
      <c r="AD464" s="65">
        <v>2</v>
      </c>
      <c r="AE464" s="118">
        <f t="shared" si="150"/>
        <v>98</v>
      </c>
      <c r="AF464" s="119">
        <f>IF(AE464&gt;=300,1,VLOOKUP(AE464,$AT$3:$AU$304,2,0))</f>
        <v>0.32666666666667066</v>
      </c>
      <c r="AG464" s="118">
        <f t="shared" si="151"/>
        <v>381</v>
      </c>
      <c r="AH464" s="119">
        <f t="shared" si="152"/>
        <v>1</v>
      </c>
      <c r="AI464" s="118">
        <f t="shared" si="153"/>
        <v>17</v>
      </c>
      <c r="AJ464" s="119">
        <f t="shared" si="154"/>
        <v>0.37777777777777721</v>
      </c>
      <c r="AK464" s="118">
        <f t="shared" si="155"/>
        <v>10</v>
      </c>
      <c r="AL464" s="119">
        <f t="shared" si="156"/>
        <v>0.33339999999999997</v>
      </c>
      <c r="AM464" s="118">
        <f t="shared" si="157"/>
        <v>11</v>
      </c>
      <c r="AN464" s="119">
        <f t="shared" si="158"/>
        <v>0.73333333333333339</v>
      </c>
      <c r="AO464" s="118">
        <f t="shared" si="159"/>
        <v>2</v>
      </c>
      <c r="AP464" s="119">
        <f t="shared" si="160"/>
        <v>0.20000000000000015</v>
      </c>
      <c r="AQ464" s="122">
        <f t="shared" si="161"/>
        <v>0</v>
      </c>
      <c r="AR464" s="131">
        <f t="shared" si="162"/>
        <v>4</v>
      </c>
      <c r="AS464" s="65"/>
      <c r="AT464" s="63"/>
      <c r="AU464" s="63"/>
      <c r="AV464" s="63"/>
      <c r="AW464" s="63"/>
      <c r="AX464" s="63"/>
      <c r="AZ464" s="63"/>
      <c r="BA464" s="63"/>
      <c r="BB464" s="63"/>
      <c r="BC464" s="63"/>
      <c r="BD464" s="63"/>
      <c r="BE464" s="63"/>
    </row>
    <row r="465" spans="1:57" x14ac:dyDescent="0.25">
      <c r="A465" s="65" t="s">
        <v>273</v>
      </c>
      <c r="B465" s="65" t="str">
        <f t="shared" si="147"/>
        <v>DIWA3</v>
      </c>
      <c r="C465" s="117">
        <f t="shared" si="148"/>
        <v>40679</v>
      </c>
      <c r="D465" s="116" t="str">
        <f t="shared" si="149"/>
        <v>SIN</v>
      </c>
      <c r="E465" s="65" t="s">
        <v>26</v>
      </c>
      <c r="F465" s="124" t="s">
        <v>80</v>
      </c>
      <c r="G465" s="117">
        <v>41593</v>
      </c>
      <c r="H465" s="65">
        <v>699122</v>
      </c>
      <c r="I465" s="65">
        <v>64753</v>
      </c>
      <c r="J465" s="120">
        <v>0</v>
      </c>
      <c r="K465" s="120">
        <v>14</v>
      </c>
      <c r="L465" s="120">
        <v>0</v>
      </c>
      <c r="M465" s="120">
        <v>12</v>
      </c>
      <c r="N465" s="121">
        <v>7.2</v>
      </c>
      <c r="O465" s="120">
        <v>37.5</v>
      </c>
      <c r="P465" s="120">
        <v>0.1</v>
      </c>
      <c r="Q465" s="120">
        <v>0.1</v>
      </c>
      <c r="R465" s="65" t="s">
        <v>244</v>
      </c>
      <c r="S465" s="120">
        <v>72</v>
      </c>
      <c r="T465" s="120">
        <v>264</v>
      </c>
      <c r="U465" s="120">
        <v>18</v>
      </c>
      <c r="V465" s="120">
        <v>1</v>
      </c>
      <c r="W465" s="120">
        <v>9</v>
      </c>
      <c r="X465" s="120">
        <v>11</v>
      </c>
      <c r="Y465" s="120">
        <v>0</v>
      </c>
      <c r="Z465" s="120">
        <v>2</v>
      </c>
      <c r="AA465" s="120">
        <v>0</v>
      </c>
      <c r="AB465" s="120">
        <v>40</v>
      </c>
      <c r="AC465" s="120">
        <v>77</v>
      </c>
      <c r="AD465" s="120">
        <v>2</v>
      </c>
      <c r="AE465" s="118">
        <f t="shared" si="150"/>
        <v>72</v>
      </c>
      <c r="AF465" s="119">
        <f>IF(AE465&gt;500,1.5,IF(AE465&gt;300,1.3,VLOOKUP(AE465,$AT$3:$AU$304,2,0)))</f>
        <v>0.24000000000000352</v>
      </c>
      <c r="AG465" s="118">
        <f t="shared" si="151"/>
        <v>264</v>
      </c>
      <c r="AH465" s="119">
        <f t="shared" si="152"/>
        <v>1</v>
      </c>
      <c r="AI465" s="118">
        <f t="shared" si="153"/>
        <v>9</v>
      </c>
      <c r="AJ465" s="119">
        <f t="shared" si="154"/>
        <v>0.19999999999999954</v>
      </c>
      <c r="AK465" s="118">
        <f t="shared" si="155"/>
        <v>11</v>
      </c>
      <c r="AL465" s="119">
        <f t="shared" si="156"/>
        <v>0.36666666666666681</v>
      </c>
      <c r="AM465" s="118">
        <f t="shared" si="157"/>
        <v>18</v>
      </c>
      <c r="AN465" s="119">
        <f t="shared" si="158"/>
        <v>1</v>
      </c>
      <c r="AO465" s="118">
        <f t="shared" si="159"/>
        <v>1</v>
      </c>
      <c r="AP465" s="119">
        <f t="shared" si="160"/>
        <v>0.10000000000000014</v>
      </c>
      <c r="AQ465" s="122">
        <f t="shared" si="161"/>
        <v>0</v>
      </c>
      <c r="AR465" s="131">
        <f t="shared" si="162"/>
        <v>5</v>
      </c>
      <c r="AS465" s="65"/>
      <c r="AT465" s="63"/>
      <c r="AU465" s="63"/>
      <c r="AV465" s="63"/>
      <c r="AW465" s="63"/>
      <c r="AX465" s="63"/>
      <c r="AZ465" s="63"/>
      <c r="BA465" s="63"/>
      <c r="BB465" s="63"/>
      <c r="BC465" s="63"/>
      <c r="BD465" s="63"/>
      <c r="BE465" s="63"/>
    </row>
    <row r="466" spans="1:57" x14ac:dyDescent="0.25">
      <c r="A466" s="65" t="s">
        <v>273</v>
      </c>
      <c r="B466" s="65" t="str">
        <f t="shared" si="147"/>
        <v>DIWA3</v>
      </c>
      <c r="C466" s="117">
        <f t="shared" si="148"/>
        <v>40679</v>
      </c>
      <c r="D466" s="116" t="str">
        <f t="shared" si="149"/>
        <v>SIN</v>
      </c>
      <c r="E466" s="65" t="s">
        <v>26</v>
      </c>
      <c r="F466" s="124" t="s">
        <v>80</v>
      </c>
      <c r="G466" s="117">
        <v>41447</v>
      </c>
      <c r="H466" s="65">
        <v>664705</v>
      </c>
      <c r="I466" s="65">
        <v>30336</v>
      </c>
      <c r="J466" s="120">
        <v>0</v>
      </c>
      <c r="K466" s="120">
        <v>3</v>
      </c>
      <c r="L466" s="120">
        <v>-1</v>
      </c>
      <c r="M466" s="120">
        <v>11</v>
      </c>
      <c r="N466" s="121">
        <v>7.2</v>
      </c>
      <c r="O466" s="120">
        <v>38.9</v>
      </c>
      <c r="P466" s="120">
        <v>0.1</v>
      </c>
      <c r="Q466" s="120">
        <v>0</v>
      </c>
      <c r="R466" s="65" t="s">
        <v>244</v>
      </c>
      <c r="S466" s="120">
        <v>41</v>
      </c>
      <c r="T466" s="120">
        <v>97</v>
      </c>
      <c r="U466" s="120">
        <v>14</v>
      </c>
      <c r="V466" s="120">
        <v>0</v>
      </c>
      <c r="W466" s="120">
        <v>6</v>
      </c>
      <c r="X466" s="120">
        <v>4</v>
      </c>
      <c r="Y466" s="120">
        <v>0</v>
      </c>
      <c r="Z466" s="120">
        <v>1</v>
      </c>
      <c r="AA466" s="120">
        <v>-1</v>
      </c>
      <c r="AB466" s="120">
        <v>33</v>
      </c>
      <c r="AC466" s="120">
        <v>39</v>
      </c>
      <c r="AD466" s="120">
        <v>1</v>
      </c>
      <c r="AE466" s="118">
        <f t="shared" si="150"/>
        <v>41</v>
      </c>
      <c r="AF466" s="119">
        <f>IF(AE466&gt;500,1.5,IF(AE466&gt;300,1.3,VLOOKUP(AE466,$AT$3:$AU$304,2,0)))</f>
        <v>0.13666666666667038</v>
      </c>
      <c r="AG466" s="118">
        <f t="shared" si="151"/>
        <v>97</v>
      </c>
      <c r="AH466" s="119">
        <f t="shared" si="152"/>
        <v>0.64666666666666439</v>
      </c>
      <c r="AI466" s="118">
        <f t="shared" si="153"/>
        <v>6</v>
      </c>
      <c r="AJ466" s="119">
        <f t="shared" si="154"/>
        <v>0.13333333333333286</v>
      </c>
      <c r="AK466" s="118">
        <f t="shared" si="155"/>
        <v>4</v>
      </c>
      <c r="AL466" s="119">
        <f t="shared" si="156"/>
        <v>0.13333333333333353</v>
      </c>
      <c r="AM466" s="118">
        <f t="shared" si="157"/>
        <v>14</v>
      </c>
      <c r="AN466" s="119">
        <f t="shared" si="158"/>
        <v>0.93333333333333335</v>
      </c>
      <c r="AO466" s="118">
        <f t="shared" si="159"/>
        <v>0</v>
      </c>
      <c r="AP466" s="119">
        <f t="shared" si="160"/>
        <v>1.3877787807814457E-16</v>
      </c>
      <c r="AQ466" s="122">
        <f t="shared" si="161"/>
        <v>0</v>
      </c>
      <c r="AR466" s="131">
        <f t="shared" si="162"/>
        <v>6</v>
      </c>
      <c r="AS466" s="65"/>
      <c r="AT466" s="63"/>
      <c r="AU466" s="63"/>
      <c r="AV466" s="63"/>
      <c r="AW466" s="63"/>
      <c r="AX466" s="63"/>
      <c r="AZ466" s="63"/>
      <c r="BA466" s="63"/>
      <c r="BB466" s="63"/>
      <c r="BC466" s="63"/>
    </row>
    <row r="467" spans="1:57" x14ac:dyDescent="0.25">
      <c r="A467" s="65" t="s">
        <v>273</v>
      </c>
      <c r="B467" s="65" t="str">
        <f t="shared" si="147"/>
        <v>DIWA3</v>
      </c>
      <c r="C467" s="117">
        <f t="shared" si="148"/>
        <v>40679</v>
      </c>
      <c r="D467" s="116" t="str">
        <f t="shared" si="149"/>
        <v>SIN</v>
      </c>
      <c r="E467" s="65" t="s">
        <v>26</v>
      </c>
      <c r="F467" s="124" t="s">
        <v>80</v>
      </c>
      <c r="G467" s="117">
        <v>41321</v>
      </c>
      <c r="H467" s="65">
        <v>634369</v>
      </c>
      <c r="I467" s="65">
        <v>179945</v>
      </c>
      <c r="J467" s="120">
        <v>0</v>
      </c>
      <c r="K467" s="120">
        <v>3.8</v>
      </c>
      <c r="L467" s="120">
        <v>0</v>
      </c>
      <c r="M467" s="120">
        <v>43.5</v>
      </c>
      <c r="N467" s="121">
        <v>6.6</v>
      </c>
      <c r="O467" s="120">
        <v>34.799999999999997</v>
      </c>
      <c r="P467" s="120"/>
      <c r="Q467" s="120">
        <v>-1</v>
      </c>
      <c r="R467" s="65" t="s">
        <v>29</v>
      </c>
      <c r="S467" s="120">
        <v>247.4</v>
      </c>
      <c r="T467" s="120">
        <v>166.6</v>
      </c>
      <c r="U467" s="120">
        <v>20.6</v>
      </c>
      <c r="V467" s="120">
        <v>2.6</v>
      </c>
      <c r="W467" s="120">
        <v>15.2</v>
      </c>
      <c r="X467" s="120">
        <v>22.9</v>
      </c>
      <c r="Y467" s="120">
        <v>0.6</v>
      </c>
      <c r="Z467" s="120">
        <v>0</v>
      </c>
      <c r="AA467" s="120">
        <v>0</v>
      </c>
      <c r="AB467" s="120">
        <v>86.1</v>
      </c>
      <c r="AC467" s="120">
        <v>55.8</v>
      </c>
      <c r="AD467" s="120">
        <v>4.4000000000000004</v>
      </c>
      <c r="AE467" s="118">
        <f t="shared" si="150"/>
        <v>247</v>
      </c>
      <c r="AF467" s="119">
        <f>IF(AE467&gt;500,1.5,IF(AE467&gt;300,1.3,VLOOKUP(AE467,$AT$3:$AU$304,2,0)))</f>
        <v>0.82333333333333514</v>
      </c>
      <c r="AG467" s="118">
        <f t="shared" si="151"/>
        <v>167</v>
      </c>
      <c r="AH467" s="119">
        <f t="shared" si="152"/>
        <v>1</v>
      </c>
      <c r="AI467" s="118">
        <f t="shared" si="153"/>
        <v>15</v>
      </c>
      <c r="AJ467" s="119">
        <f t="shared" si="154"/>
        <v>0.33333333333333282</v>
      </c>
      <c r="AK467" s="118">
        <f t="shared" si="155"/>
        <v>23</v>
      </c>
      <c r="AL467" s="119">
        <f t="shared" si="156"/>
        <v>0.76666666666666672</v>
      </c>
      <c r="AM467" s="118">
        <f t="shared" si="157"/>
        <v>21</v>
      </c>
      <c r="AN467" s="119">
        <f t="shared" si="158"/>
        <v>1</v>
      </c>
      <c r="AO467" s="118">
        <f t="shared" si="159"/>
        <v>3</v>
      </c>
      <c r="AP467" s="119">
        <f t="shared" si="160"/>
        <v>0.30000000000000016</v>
      </c>
      <c r="AQ467" s="122">
        <f t="shared" si="161"/>
        <v>0</v>
      </c>
      <c r="AR467" s="131">
        <f t="shared" si="162"/>
        <v>7</v>
      </c>
      <c r="AS467" s="65"/>
      <c r="AT467" s="63"/>
      <c r="AU467" s="63"/>
      <c r="AV467" s="63"/>
      <c r="AW467" s="63"/>
      <c r="AX467" s="63"/>
      <c r="AZ467" s="63"/>
      <c r="BA467" s="63"/>
      <c r="BB467" s="63"/>
      <c r="BC467" s="63"/>
      <c r="BD467" s="63"/>
      <c r="BE467" s="63"/>
    </row>
    <row r="468" spans="1:57" x14ac:dyDescent="0.25">
      <c r="A468" s="65" t="s">
        <v>272</v>
      </c>
      <c r="B468" s="65" t="str">
        <f t="shared" si="147"/>
        <v>DIWA3</v>
      </c>
      <c r="C468" s="117">
        <f t="shared" si="148"/>
        <v>40679</v>
      </c>
      <c r="D468" s="116" t="str">
        <f t="shared" si="149"/>
        <v>SIN</v>
      </c>
      <c r="E468" s="65" t="s">
        <v>26</v>
      </c>
      <c r="F468" s="124" t="s">
        <v>80</v>
      </c>
      <c r="G468" s="117">
        <v>41256</v>
      </c>
      <c r="H468" s="65">
        <v>609134</v>
      </c>
      <c r="I468" s="65">
        <v>145917</v>
      </c>
      <c r="J468" s="65">
        <v>0</v>
      </c>
      <c r="K468" s="65">
        <v>0</v>
      </c>
      <c r="L468" s="65">
        <v>0</v>
      </c>
      <c r="M468" s="65">
        <v>17.5</v>
      </c>
      <c r="N468" s="121">
        <v>6.7</v>
      </c>
      <c r="O468" s="65">
        <v>41.3</v>
      </c>
      <c r="P468" s="65"/>
      <c r="Q468" s="65">
        <v>21.7</v>
      </c>
      <c r="R468" s="65" t="s">
        <v>29</v>
      </c>
      <c r="S468" s="65">
        <v>103.6</v>
      </c>
      <c r="T468" s="65">
        <v>38.9</v>
      </c>
      <c r="U468" s="65">
        <v>12.9</v>
      </c>
      <c r="V468" s="65">
        <v>4.7</v>
      </c>
      <c r="W468" s="65">
        <v>0</v>
      </c>
      <c r="X468" s="65">
        <v>20.2</v>
      </c>
      <c r="Y468" s="65">
        <v>1</v>
      </c>
      <c r="Z468" s="65">
        <v>0.5</v>
      </c>
      <c r="AA468" s="65">
        <v>0</v>
      </c>
      <c r="AB468" s="65">
        <v>160.69999999999999</v>
      </c>
      <c r="AC468" s="65">
        <v>27.1</v>
      </c>
      <c r="AD468" s="65">
        <v>7.5</v>
      </c>
      <c r="AE468" s="118">
        <f t="shared" si="150"/>
        <v>104</v>
      </c>
      <c r="AF468" s="119">
        <f>IF(AE468&gt;=300,1,VLOOKUP(AE468,$AT$3:$AU$304,2,0))</f>
        <v>0.34666666666667079</v>
      </c>
      <c r="AG468" s="118">
        <f t="shared" si="151"/>
        <v>39</v>
      </c>
      <c r="AH468" s="119">
        <f t="shared" si="152"/>
        <v>0.25999999999999729</v>
      </c>
      <c r="AI468" s="118">
        <f t="shared" si="153"/>
        <v>0</v>
      </c>
      <c r="AJ468" s="119">
        <f t="shared" si="154"/>
        <v>-4.9266146717741321E-16</v>
      </c>
      <c r="AK468" s="118">
        <f t="shared" si="155"/>
        <v>20</v>
      </c>
      <c r="AL468" s="119">
        <f t="shared" si="156"/>
        <v>0.66666666666666674</v>
      </c>
      <c r="AM468" s="118">
        <f t="shared" si="157"/>
        <v>13</v>
      </c>
      <c r="AN468" s="119">
        <f t="shared" si="158"/>
        <v>0.8666666666666667</v>
      </c>
      <c r="AO468" s="118">
        <f t="shared" si="159"/>
        <v>5</v>
      </c>
      <c r="AP468" s="119">
        <f t="shared" si="160"/>
        <v>0.50000000000000011</v>
      </c>
      <c r="AQ468" s="122">
        <f t="shared" si="161"/>
        <v>0</v>
      </c>
      <c r="AR468" s="131">
        <f t="shared" si="162"/>
        <v>8</v>
      </c>
      <c r="AS468" s="65"/>
      <c r="AT468" s="63"/>
      <c r="AU468" s="63"/>
      <c r="AV468" s="63"/>
      <c r="AW468" s="63"/>
      <c r="AX468" s="63"/>
      <c r="AZ468" s="63"/>
      <c r="BA468" s="63"/>
      <c r="BB468" s="63"/>
      <c r="BC468" s="63"/>
      <c r="BD468" s="63"/>
      <c r="BE468" s="63"/>
    </row>
    <row r="469" spans="1:57" x14ac:dyDescent="0.25">
      <c r="A469" s="65" t="s">
        <v>272</v>
      </c>
      <c r="B469" s="65" t="str">
        <f t="shared" si="147"/>
        <v>DIWA3</v>
      </c>
      <c r="C469" s="117">
        <f t="shared" si="148"/>
        <v>40679</v>
      </c>
      <c r="D469" s="116" t="str">
        <f t="shared" si="149"/>
        <v>SIN</v>
      </c>
      <c r="E469" s="65" t="s">
        <v>26</v>
      </c>
      <c r="F469" s="124" t="s">
        <v>80</v>
      </c>
      <c r="G469" s="117">
        <v>41251</v>
      </c>
      <c r="H469" s="65">
        <v>608244</v>
      </c>
      <c r="I469" s="65">
        <v>145027</v>
      </c>
      <c r="J469" s="65">
        <v>0</v>
      </c>
      <c r="K469" s="65">
        <v>0</v>
      </c>
      <c r="L469" s="65">
        <v>0</v>
      </c>
      <c r="M469" s="65">
        <v>12.2</v>
      </c>
      <c r="N469" s="121">
        <v>7.3</v>
      </c>
      <c r="O469" s="65">
        <v>37.200000000000003</v>
      </c>
      <c r="P469" s="65"/>
      <c r="Q469" s="65">
        <v>-1</v>
      </c>
      <c r="R469" s="65" t="s">
        <v>29</v>
      </c>
      <c r="S469" s="65">
        <v>112.8</v>
      </c>
      <c r="T469" s="65">
        <v>54.6</v>
      </c>
      <c r="U469" s="65">
        <v>6.4</v>
      </c>
      <c r="V469" s="65">
        <v>7.1</v>
      </c>
      <c r="W469" s="65">
        <v>2</v>
      </c>
      <c r="X469" s="65">
        <v>30.4</v>
      </c>
      <c r="Y469" s="65">
        <v>1.5</v>
      </c>
      <c r="Z469" s="65">
        <v>1.4</v>
      </c>
      <c r="AA469" s="65">
        <v>0</v>
      </c>
      <c r="AB469" s="65">
        <v>44.4</v>
      </c>
      <c r="AC469" s="65">
        <v>23.8</v>
      </c>
      <c r="AD469" s="65">
        <v>0.6</v>
      </c>
      <c r="AE469" s="118">
        <f t="shared" si="150"/>
        <v>113</v>
      </c>
      <c r="AF469" s="119">
        <f>IF(AE469&gt;=300,1,VLOOKUP(AE469,$AT$3:$AU$304,2,0))</f>
        <v>0.37666666666667098</v>
      </c>
      <c r="AG469" s="118">
        <f t="shared" si="151"/>
        <v>55</v>
      </c>
      <c r="AH469" s="119">
        <f t="shared" si="152"/>
        <v>0.36666666666666375</v>
      </c>
      <c r="AI469" s="118">
        <f t="shared" si="153"/>
        <v>2</v>
      </c>
      <c r="AJ469" s="119">
        <f t="shared" si="154"/>
        <v>4.4444444444443953E-2</v>
      </c>
      <c r="AK469" s="118">
        <f t="shared" si="155"/>
        <v>30</v>
      </c>
      <c r="AL469" s="119">
        <f t="shared" si="156"/>
        <v>1</v>
      </c>
      <c r="AM469" s="118">
        <f t="shared" si="157"/>
        <v>6</v>
      </c>
      <c r="AN469" s="119">
        <f t="shared" si="158"/>
        <v>0.40000000000000013</v>
      </c>
      <c r="AO469" s="118">
        <f t="shared" si="159"/>
        <v>7</v>
      </c>
      <c r="AP469" s="119">
        <f t="shared" si="160"/>
        <v>0.70000000000000007</v>
      </c>
      <c r="AQ469" s="122">
        <f t="shared" si="161"/>
        <v>0</v>
      </c>
      <c r="AR469" s="131">
        <f t="shared" si="162"/>
        <v>9</v>
      </c>
      <c r="AS469" s="65"/>
      <c r="AT469" s="63"/>
      <c r="AU469" s="63"/>
      <c r="AV469" s="63"/>
      <c r="AW469" s="63"/>
      <c r="AX469" s="63"/>
      <c r="AZ469" s="63"/>
      <c r="BA469" s="63"/>
      <c r="BB469" s="63"/>
      <c r="BC469" s="63"/>
      <c r="BD469" s="63"/>
      <c r="BE469" s="63"/>
    </row>
    <row r="470" spans="1:57" x14ac:dyDescent="0.25">
      <c r="A470" s="65"/>
      <c r="B470" s="65" t="str">
        <f t="shared" si="147"/>
        <v>DIWA3</v>
      </c>
      <c r="C470" s="117">
        <f t="shared" si="148"/>
        <v>40631</v>
      </c>
      <c r="D470" s="65" t="str">
        <f t="shared" si="149"/>
        <v>SIN</v>
      </c>
      <c r="E470" s="65" t="s">
        <v>26</v>
      </c>
      <c r="F470" s="124" t="s">
        <v>81</v>
      </c>
      <c r="G470" s="117">
        <v>42320</v>
      </c>
      <c r="H470" s="65">
        <v>848132</v>
      </c>
      <c r="I470" s="65">
        <v>85743</v>
      </c>
      <c r="J470" s="65">
        <v>0</v>
      </c>
      <c r="K470" s="65">
        <v>5</v>
      </c>
      <c r="L470" s="65"/>
      <c r="M470" s="65">
        <v>3</v>
      </c>
      <c r="N470" s="65">
        <v>6</v>
      </c>
      <c r="O470" s="65"/>
      <c r="P470" s="65"/>
      <c r="Q470" s="65">
        <v>0.75</v>
      </c>
      <c r="R470" s="65"/>
      <c r="S470" s="65">
        <v>298</v>
      </c>
      <c r="T470" s="65">
        <v>111</v>
      </c>
      <c r="U470" s="65">
        <v>12</v>
      </c>
      <c r="V470" s="65">
        <v>0</v>
      </c>
      <c r="W470" s="65">
        <v>9</v>
      </c>
      <c r="X470" s="65">
        <v>20</v>
      </c>
      <c r="Y470" s="65">
        <v>0</v>
      </c>
      <c r="Z470" s="65">
        <v>1</v>
      </c>
      <c r="AA470" s="65">
        <v>1</v>
      </c>
      <c r="AB470" s="65">
        <v>50</v>
      </c>
      <c r="AC470" s="65">
        <v>21</v>
      </c>
      <c r="AD470" s="65">
        <v>1</v>
      </c>
      <c r="AE470" s="118">
        <f t="shared" si="150"/>
        <v>298</v>
      </c>
      <c r="AF470" s="119">
        <f t="shared" ref="AF470:AF476" si="163">IF(AE470&gt;500,1.5,IF(AE470&gt;300,1.3,VLOOKUP(AE470,$AT$3:$AU$304,2,0)))</f>
        <v>0.9933333333333334</v>
      </c>
      <c r="AG470" s="118">
        <f t="shared" si="151"/>
        <v>111</v>
      </c>
      <c r="AH470" s="119">
        <f t="shared" si="152"/>
        <v>0.73999999999999833</v>
      </c>
      <c r="AI470" s="118">
        <f t="shared" si="153"/>
        <v>9</v>
      </c>
      <c r="AJ470" s="119">
        <f t="shared" si="154"/>
        <v>0.19999999999999954</v>
      </c>
      <c r="AK470" s="118">
        <f t="shared" si="155"/>
        <v>20</v>
      </c>
      <c r="AL470" s="119">
        <f t="shared" si="156"/>
        <v>0.66666666666666674</v>
      </c>
      <c r="AM470" s="118">
        <f t="shared" si="157"/>
        <v>12</v>
      </c>
      <c r="AN470" s="119">
        <f t="shared" si="158"/>
        <v>0.8</v>
      </c>
      <c r="AO470" s="118">
        <f t="shared" si="159"/>
        <v>0</v>
      </c>
      <c r="AP470" s="119">
        <f t="shared" si="160"/>
        <v>1.3877787807814457E-16</v>
      </c>
      <c r="AQ470" s="122">
        <f t="shared" si="161"/>
        <v>1</v>
      </c>
      <c r="AR470" s="131">
        <f t="shared" si="162"/>
        <v>1</v>
      </c>
      <c r="AS470" s="65"/>
      <c r="AT470" s="63"/>
      <c r="AU470" s="63"/>
      <c r="AV470" s="63"/>
      <c r="AW470" s="63"/>
      <c r="AX470" s="63"/>
      <c r="AZ470" s="63"/>
      <c r="BA470" s="63"/>
      <c r="BB470" s="63"/>
      <c r="BC470" s="63"/>
      <c r="BD470" s="63"/>
      <c r="BE470" s="63"/>
    </row>
    <row r="471" spans="1:57" x14ac:dyDescent="0.25">
      <c r="A471" s="65" t="s">
        <v>273</v>
      </c>
      <c r="B471" s="65" t="str">
        <f t="shared" si="147"/>
        <v>DIWA3</v>
      </c>
      <c r="C471" s="117">
        <f t="shared" si="148"/>
        <v>40631</v>
      </c>
      <c r="D471" s="116" t="str">
        <f t="shared" si="149"/>
        <v>SIN</v>
      </c>
      <c r="E471" s="65" t="s">
        <v>26</v>
      </c>
      <c r="F471" s="124" t="s">
        <v>81</v>
      </c>
      <c r="G471" s="117">
        <v>42054</v>
      </c>
      <c r="H471" s="65">
        <v>738959</v>
      </c>
      <c r="I471" s="65">
        <v>3297</v>
      </c>
      <c r="J471" s="65">
        <v>0</v>
      </c>
      <c r="K471" s="65">
        <v>3</v>
      </c>
      <c r="L471" s="65"/>
      <c r="M471" s="65">
        <v>1</v>
      </c>
      <c r="N471" s="65">
        <v>6.6989999999999998</v>
      </c>
      <c r="O471" s="65">
        <v>31.15</v>
      </c>
      <c r="P471" s="65">
        <v>1.28</v>
      </c>
      <c r="Q471" s="65">
        <v>0.34</v>
      </c>
      <c r="R471" s="65"/>
      <c r="S471" s="65">
        <v>51</v>
      </c>
      <c r="T471" s="65">
        <v>36</v>
      </c>
      <c r="U471" s="65">
        <v>11</v>
      </c>
      <c r="V471" s="65">
        <v>0</v>
      </c>
      <c r="W471" s="65">
        <v>5</v>
      </c>
      <c r="X471" s="65">
        <v>7</v>
      </c>
      <c r="Y471" s="65">
        <v>0</v>
      </c>
      <c r="Z471" s="65"/>
      <c r="AA471" s="65">
        <v>0</v>
      </c>
      <c r="AB471" s="65">
        <v>39</v>
      </c>
      <c r="AC471" s="65">
        <v>3</v>
      </c>
      <c r="AD471" s="65">
        <v>0</v>
      </c>
      <c r="AE471" s="118">
        <f t="shared" si="150"/>
        <v>51</v>
      </c>
      <c r="AF471" s="119">
        <f t="shared" si="163"/>
        <v>0.17000000000000365</v>
      </c>
      <c r="AG471" s="118">
        <f t="shared" si="151"/>
        <v>36</v>
      </c>
      <c r="AH471" s="119">
        <f t="shared" si="152"/>
        <v>0.23999999999999733</v>
      </c>
      <c r="AI471" s="118">
        <f t="shared" si="153"/>
        <v>5</v>
      </c>
      <c r="AJ471" s="119">
        <f t="shared" si="154"/>
        <v>0.11111111111111063</v>
      </c>
      <c r="AK471" s="118">
        <f t="shared" si="155"/>
        <v>7</v>
      </c>
      <c r="AL471" s="119">
        <f t="shared" si="156"/>
        <v>0.2333333333333335</v>
      </c>
      <c r="AM471" s="118">
        <f t="shared" si="157"/>
        <v>11</v>
      </c>
      <c r="AN471" s="119">
        <f t="shared" si="158"/>
        <v>0.73333333333333339</v>
      </c>
      <c r="AO471" s="118">
        <f t="shared" si="159"/>
        <v>0</v>
      </c>
      <c r="AP471" s="119">
        <f t="shared" si="160"/>
        <v>1.3877787807814457E-16</v>
      </c>
      <c r="AQ471" s="122">
        <f t="shared" si="161"/>
        <v>0</v>
      </c>
      <c r="AR471" s="131">
        <f t="shared" si="162"/>
        <v>2</v>
      </c>
      <c r="AS471" s="65"/>
      <c r="AT471" s="63"/>
      <c r="AU471" s="63"/>
      <c r="AV471" s="63"/>
      <c r="AW471" s="63"/>
      <c r="AX471" s="63"/>
      <c r="AZ471" s="63"/>
      <c r="BA471" s="63"/>
      <c r="BB471" s="63"/>
      <c r="BC471" s="63"/>
      <c r="BD471" s="63"/>
      <c r="BE471" s="63"/>
    </row>
    <row r="472" spans="1:57" x14ac:dyDescent="0.25">
      <c r="A472" s="65" t="s">
        <v>273</v>
      </c>
      <c r="B472" s="65" t="str">
        <f t="shared" si="147"/>
        <v>DIWA3</v>
      </c>
      <c r="C472" s="117">
        <f t="shared" si="148"/>
        <v>40631</v>
      </c>
      <c r="D472" s="116" t="str">
        <f t="shared" si="149"/>
        <v>SIN</v>
      </c>
      <c r="E472" s="65" t="s">
        <v>26</v>
      </c>
      <c r="F472" s="124" t="s">
        <v>81</v>
      </c>
      <c r="G472" s="117">
        <v>41979</v>
      </c>
      <c r="H472" s="65">
        <v>729744</v>
      </c>
      <c r="I472" s="65">
        <v>87707</v>
      </c>
      <c r="J472" s="65">
        <v>0</v>
      </c>
      <c r="K472" s="120">
        <v>4</v>
      </c>
      <c r="L472" s="65"/>
      <c r="M472" s="120">
        <v>2</v>
      </c>
      <c r="N472" s="121">
        <v>6.3</v>
      </c>
      <c r="O472" s="65">
        <v>30.6</v>
      </c>
      <c r="P472" s="65">
        <v>1.29</v>
      </c>
      <c r="Q472" s="65">
        <v>0.03</v>
      </c>
      <c r="R472" s="65"/>
      <c r="S472" s="120">
        <v>173</v>
      </c>
      <c r="T472" s="120">
        <v>124</v>
      </c>
      <c r="U472" s="120">
        <v>84</v>
      </c>
      <c r="V472" s="120">
        <v>0</v>
      </c>
      <c r="W472" s="120">
        <v>15</v>
      </c>
      <c r="X472" s="120">
        <v>14</v>
      </c>
      <c r="Y472" s="120">
        <v>0</v>
      </c>
      <c r="Z472" s="120">
        <v>1</v>
      </c>
      <c r="AA472" s="120">
        <v>1</v>
      </c>
      <c r="AB472" s="120">
        <v>46</v>
      </c>
      <c r="AC472" s="120">
        <v>6</v>
      </c>
      <c r="AD472" s="120">
        <v>1</v>
      </c>
      <c r="AE472" s="118">
        <f t="shared" si="150"/>
        <v>173</v>
      </c>
      <c r="AF472" s="119">
        <f t="shared" si="163"/>
        <v>0.57666666666667099</v>
      </c>
      <c r="AG472" s="118">
        <f t="shared" si="151"/>
        <v>124</v>
      </c>
      <c r="AH472" s="119">
        <f t="shared" si="152"/>
        <v>0.82666666666666555</v>
      </c>
      <c r="AI472" s="118">
        <f t="shared" si="153"/>
        <v>15</v>
      </c>
      <c r="AJ472" s="119">
        <f t="shared" si="154"/>
        <v>0.33333333333333282</v>
      </c>
      <c r="AK472" s="118">
        <f t="shared" si="155"/>
        <v>14</v>
      </c>
      <c r="AL472" s="119">
        <f t="shared" si="156"/>
        <v>0.46666666666666679</v>
      </c>
      <c r="AM472" s="118">
        <f t="shared" si="157"/>
        <v>84</v>
      </c>
      <c r="AN472" s="119">
        <f t="shared" si="158"/>
        <v>1</v>
      </c>
      <c r="AO472" s="118">
        <f t="shared" si="159"/>
        <v>0</v>
      </c>
      <c r="AP472" s="119">
        <f t="shared" si="160"/>
        <v>1.3877787807814457E-16</v>
      </c>
      <c r="AQ472" s="122">
        <f t="shared" si="161"/>
        <v>0</v>
      </c>
      <c r="AR472" s="131">
        <f t="shared" si="162"/>
        <v>3</v>
      </c>
      <c r="AS472" s="65"/>
      <c r="AT472" s="63"/>
      <c r="AU472" s="63"/>
      <c r="AV472" s="63"/>
      <c r="AW472" s="63"/>
      <c r="AX472" s="63"/>
      <c r="AZ472" s="63"/>
      <c r="BA472" s="63"/>
      <c r="BB472" s="63"/>
      <c r="BC472" s="63"/>
      <c r="BD472" s="63"/>
      <c r="BE472" s="63"/>
    </row>
    <row r="473" spans="1:57" x14ac:dyDescent="0.25">
      <c r="A473" s="65" t="s">
        <v>273</v>
      </c>
      <c r="B473" s="65" t="str">
        <f t="shared" si="147"/>
        <v>DIWA3</v>
      </c>
      <c r="C473" s="117">
        <f t="shared" si="148"/>
        <v>40631</v>
      </c>
      <c r="D473" s="116" t="str">
        <f t="shared" si="149"/>
        <v>SIN</v>
      </c>
      <c r="E473" s="65" t="s">
        <v>26</v>
      </c>
      <c r="F473" s="124" t="s">
        <v>81</v>
      </c>
      <c r="G473" s="117">
        <v>41821</v>
      </c>
      <c r="H473" s="65">
        <v>701661</v>
      </c>
      <c r="I473" s="65">
        <v>59624</v>
      </c>
      <c r="J473" s="65">
        <v>0</v>
      </c>
      <c r="K473" s="65">
        <v>6</v>
      </c>
      <c r="L473" s="65"/>
      <c r="M473" s="65">
        <v>2</v>
      </c>
      <c r="N473" s="121">
        <v>7.2</v>
      </c>
      <c r="O473" s="65">
        <v>37.9</v>
      </c>
      <c r="P473" s="65">
        <v>1.36</v>
      </c>
      <c r="Q473" s="65">
        <v>0.08</v>
      </c>
      <c r="R473" s="65" t="s">
        <v>270</v>
      </c>
      <c r="S473" s="65">
        <v>168</v>
      </c>
      <c r="T473" s="65">
        <v>138</v>
      </c>
      <c r="U473" s="65">
        <v>10</v>
      </c>
      <c r="V473" s="65">
        <v>0</v>
      </c>
      <c r="W473" s="65">
        <v>14</v>
      </c>
      <c r="X473" s="65">
        <v>16</v>
      </c>
      <c r="Y473" s="65">
        <v>0</v>
      </c>
      <c r="Z473" s="65">
        <v>1</v>
      </c>
      <c r="AA473" s="65">
        <v>1</v>
      </c>
      <c r="AB473" s="65">
        <v>35</v>
      </c>
      <c r="AC473" s="65">
        <v>5</v>
      </c>
      <c r="AD473" s="65">
        <v>1</v>
      </c>
      <c r="AE473" s="118">
        <f t="shared" si="150"/>
        <v>168</v>
      </c>
      <c r="AF473" s="119">
        <f t="shared" si="163"/>
        <v>0.56000000000000449</v>
      </c>
      <c r="AG473" s="118">
        <f t="shared" si="151"/>
        <v>138</v>
      </c>
      <c r="AH473" s="119">
        <f t="shared" si="152"/>
        <v>0.91999999999999948</v>
      </c>
      <c r="AI473" s="118">
        <f t="shared" si="153"/>
        <v>14</v>
      </c>
      <c r="AJ473" s="119">
        <f t="shared" si="154"/>
        <v>0.31111111111111062</v>
      </c>
      <c r="AK473" s="118">
        <f t="shared" si="155"/>
        <v>16</v>
      </c>
      <c r="AL473" s="119">
        <f t="shared" si="156"/>
        <v>0.53333333333333344</v>
      </c>
      <c r="AM473" s="118">
        <f t="shared" si="157"/>
        <v>10</v>
      </c>
      <c r="AN473" s="119">
        <f t="shared" si="158"/>
        <v>0.66666666666666674</v>
      </c>
      <c r="AO473" s="118">
        <f t="shared" si="159"/>
        <v>0</v>
      </c>
      <c r="AP473" s="119">
        <f t="shared" si="160"/>
        <v>1.3877787807814457E-16</v>
      </c>
      <c r="AQ473" s="122">
        <f t="shared" si="161"/>
        <v>0</v>
      </c>
      <c r="AR473" s="131">
        <f t="shared" si="162"/>
        <v>4</v>
      </c>
      <c r="AS473" s="65"/>
      <c r="AT473" s="63"/>
      <c r="AU473" s="63"/>
      <c r="AV473" s="63"/>
      <c r="AW473" s="63"/>
      <c r="AX473" s="63"/>
      <c r="AZ473" s="63"/>
      <c r="BA473" s="63"/>
      <c r="BB473" s="63"/>
      <c r="BC473" s="63"/>
      <c r="BD473" s="63"/>
      <c r="BE473" s="63"/>
    </row>
    <row r="474" spans="1:57" x14ac:dyDescent="0.25">
      <c r="A474" s="65" t="s">
        <v>273</v>
      </c>
      <c r="B474" s="65" t="str">
        <f t="shared" si="147"/>
        <v>DIWA3</v>
      </c>
      <c r="C474" s="117">
        <f t="shared" si="148"/>
        <v>40631</v>
      </c>
      <c r="D474" s="116" t="str">
        <f t="shared" si="149"/>
        <v>SIN</v>
      </c>
      <c r="E474" s="65" t="s">
        <v>26</v>
      </c>
      <c r="F474" s="124" t="s">
        <v>81</v>
      </c>
      <c r="G474" s="117">
        <v>41608</v>
      </c>
      <c r="H474" s="65">
        <v>671735</v>
      </c>
      <c r="I474" s="65">
        <v>29698</v>
      </c>
      <c r="J474" s="120">
        <v>0</v>
      </c>
      <c r="K474" s="120">
        <v>7</v>
      </c>
      <c r="L474" s="120">
        <v>0</v>
      </c>
      <c r="M474" s="120">
        <v>1</v>
      </c>
      <c r="N474" s="121">
        <v>7.3</v>
      </c>
      <c r="O474" s="120">
        <v>37.9</v>
      </c>
      <c r="P474" s="120">
        <v>0.5</v>
      </c>
      <c r="Q474" s="120">
        <v>0.1</v>
      </c>
      <c r="R474" s="65" t="s">
        <v>244</v>
      </c>
      <c r="S474" s="120">
        <v>75</v>
      </c>
      <c r="T474" s="120">
        <v>83</v>
      </c>
      <c r="U474" s="120">
        <v>8</v>
      </c>
      <c r="V474" s="120">
        <v>0</v>
      </c>
      <c r="W474" s="120">
        <v>11</v>
      </c>
      <c r="X474" s="120">
        <v>11</v>
      </c>
      <c r="Y474" s="120">
        <v>0</v>
      </c>
      <c r="Z474" s="120">
        <v>1</v>
      </c>
      <c r="AA474" s="120">
        <v>0</v>
      </c>
      <c r="AB474" s="120">
        <v>27</v>
      </c>
      <c r="AC474" s="120">
        <v>4</v>
      </c>
      <c r="AD474" s="120">
        <v>0</v>
      </c>
      <c r="AE474" s="118">
        <f t="shared" si="150"/>
        <v>75</v>
      </c>
      <c r="AF474" s="119">
        <f t="shared" si="163"/>
        <v>0.2500000000000035</v>
      </c>
      <c r="AG474" s="118">
        <f t="shared" si="151"/>
        <v>83</v>
      </c>
      <c r="AH474" s="119">
        <f t="shared" si="152"/>
        <v>0.55333333333333046</v>
      </c>
      <c r="AI474" s="118">
        <f t="shared" si="153"/>
        <v>11</v>
      </c>
      <c r="AJ474" s="119">
        <f t="shared" si="154"/>
        <v>0.24444444444444399</v>
      </c>
      <c r="AK474" s="118">
        <f t="shared" si="155"/>
        <v>11</v>
      </c>
      <c r="AL474" s="119">
        <f t="shared" si="156"/>
        <v>0.36666666666666681</v>
      </c>
      <c r="AM474" s="118">
        <f t="shared" si="157"/>
        <v>8</v>
      </c>
      <c r="AN474" s="119">
        <f t="shared" si="158"/>
        <v>0.53333333333333344</v>
      </c>
      <c r="AO474" s="118">
        <f t="shared" si="159"/>
        <v>0</v>
      </c>
      <c r="AP474" s="119">
        <f t="shared" si="160"/>
        <v>1.3877787807814457E-16</v>
      </c>
      <c r="AQ474" s="122">
        <f t="shared" si="161"/>
        <v>0</v>
      </c>
      <c r="AR474" s="131">
        <f t="shared" si="162"/>
        <v>5</v>
      </c>
      <c r="AS474" s="65"/>
      <c r="AT474" s="63"/>
      <c r="AU474" s="63"/>
      <c r="AV474" s="63"/>
      <c r="AW474" s="63"/>
      <c r="AX474" s="63"/>
      <c r="AZ474" s="63"/>
      <c r="BA474" s="63"/>
      <c r="BB474" s="63"/>
      <c r="BC474" s="63"/>
      <c r="BD474" s="63"/>
      <c r="BE474" s="63"/>
    </row>
    <row r="475" spans="1:57" x14ac:dyDescent="0.25">
      <c r="A475" s="65" t="s">
        <v>273</v>
      </c>
      <c r="B475" s="65" t="str">
        <f t="shared" si="147"/>
        <v>DIWA3</v>
      </c>
      <c r="C475" s="117">
        <f t="shared" si="148"/>
        <v>40631</v>
      </c>
      <c r="D475" s="116" t="str">
        <f t="shared" si="149"/>
        <v>SIN</v>
      </c>
      <c r="E475" s="65" t="s">
        <v>26</v>
      </c>
      <c r="F475" s="124" t="s">
        <v>81</v>
      </c>
      <c r="G475" s="117">
        <v>41495</v>
      </c>
      <c r="H475" s="65">
        <v>642037</v>
      </c>
      <c r="I475" s="65">
        <v>174697</v>
      </c>
      <c r="J475" s="120">
        <v>0</v>
      </c>
      <c r="K475" s="120">
        <v>5</v>
      </c>
      <c r="L475" s="120">
        <v>-1</v>
      </c>
      <c r="M475" s="120">
        <v>3</v>
      </c>
      <c r="N475" s="121">
        <v>7.2</v>
      </c>
      <c r="O475" s="120">
        <v>37.200000000000003</v>
      </c>
      <c r="P475" s="120">
        <v>0.5</v>
      </c>
      <c r="Q475" s="120">
        <v>0.1</v>
      </c>
      <c r="R475" s="65" t="s">
        <v>244</v>
      </c>
      <c r="S475" s="120">
        <v>79</v>
      </c>
      <c r="T475" s="120">
        <v>90</v>
      </c>
      <c r="U475" s="120">
        <v>18</v>
      </c>
      <c r="V475" s="120">
        <v>0</v>
      </c>
      <c r="W475" s="120">
        <v>23</v>
      </c>
      <c r="X475" s="120">
        <v>11</v>
      </c>
      <c r="Y475" s="120">
        <v>1</v>
      </c>
      <c r="Z475" s="120">
        <v>1</v>
      </c>
      <c r="AA475" s="120">
        <v>-1</v>
      </c>
      <c r="AB475" s="120">
        <v>31</v>
      </c>
      <c r="AC475" s="120">
        <v>7</v>
      </c>
      <c r="AD475" s="120">
        <v>1</v>
      </c>
      <c r="AE475" s="118">
        <f t="shared" si="150"/>
        <v>79</v>
      </c>
      <c r="AF475" s="119">
        <f t="shared" si="163"/>
        <v>0.26333333333333692</v>
      </c>
      <c r="AG475" s="118">
        <f t="shared" si="151"/>
        <v>90</v>
      </c>
      <c r="AH475" s="119">
        <f t="shared" si="152"/>
        <v>0.59999999999999742</v>
      </c>
      <c r="AI475" s="118">
        <f t="shared" si="153"/>
        <v>23</v>
      </c>
      <c r="AJ475" s="119">
        <f t="shared" si="154"/>
        <v>0.51111111111111041</v>
      </c>
      <c r="AK475" s="118">
        <f t="shared" si="155"/>
        <v>11</v>
      </c>
      <c r="AL475" s="119">
        <f t="shared" si="156"/>
        <v>0.36666666666666681</v>
      </c>
      <c r="AM475" s="118">
        <f t="shared" si="157"/>
        <v>18</v>
      </c>
      <c r="AN475" s="119">
        <f t="shared" si="158"/>
        <v>1</v>
      </c>
      <c r="AO475" s="118">
        <f t="shared" si="159"/>
        <v>0</v>
      </c>
      <c r="AP475" s="119">
        <f t="shared" si="160"/>
        <v>1.3877787807814457E-16</v>
      </c>
      <c r="AQ475" s="122">
        <f t="shared" si="161"/>
        <v>0</v>
      </c>
      <c r="AR475" s="131">
        <f t="shared" si="162"/>
        <v>6</v>
      </c>
      <c r="AS475" s="65"/>
      <c r="AT475" s="63"/>
      <c r="AU475" s="63"/>
      <c r="AV475" s="63"/>
      <c r="AW475" s="63"/>
    </row>
    <row r="476" spans="1:57" x14ac:dyDescent="0.25">
      <c r="A476" s="65" t="s">
        <v>273</v>
      </c>
      <c r="B476" s="65" t="str">
        <f t="shared" si="147"/>
        <v>DIWA3</v>
      </c>
      <c r="C476" s="117">
        <f t="shared" si="148"/>
        <v>40631</v>
      </c>
      <c r="D476" s="116" t="str">
        <f t="shared" si="149"/>
        <v>SIN</v>
      </c>
      <c r="E476" s="65" t="s">
        <v>26</v>
      </c>
      <c r="F476" s="124" t="s">
        <v>81</v>
      </c>
      <c r="G476" s="117">
        <v>41386</v>
      </c>
      <c r="H476" s="65">
        <v>614816</v>
      </c>
      <c r="I476" s="65">
        <v>147476</v>
      </c>
      <c r="J476" s="120">
        <v>0</v>
      </c>
      <c r="K476" s="120">
        <v>5.2</v>
      </c>
      <c r="L476" s="120">
        <v>0</v>
      </c>
      <c r="M476" s="120">
        <v>17.100000000000001</v>
      </c>
      <c r="N476" s="121">
        <v>6.8</v>
      </c>
      <c r="O476" s="120">
        <v>37.299999999999997</v>
      </c>
      <c r="P476" s="120"/>
      <c r="Q476" s="120">
        <v>-1</v>
      </c>
      <c r="R476" s="65" t="s">
        <v>29</v>
      </c>
      <c r="S476" s="120">
        <v>213.7</v>
      </c>
      <c r="T476" s="120">
        <v>143.5</v>
      </c>
      <c r="U476" s="120">
        <v>35.6</v>
      </c>
      <c r="V476" s="120">
        <v>7</v>
      </c>
      <c r="W476" s="120">
        <v>57</v>
      </c>
      <c r="X476" s="120">
        <v>38.200000000000003</v>
      </c>
      <c r="Y476" s="120">
        <v>0.9</v>
      </c>
      <c r="Z476" s="120">
        <v>0</v>
      </c>
      <c r="AA476" s="120">
        <v>0</v>
      </c>
      <c r="AB476" s="120">
        <v>168.2</v>
      </c>
      <c r="AC476" s="120">
        <v>47.6</v>
      </c>
      <c r="AD476" s="120">
        <v>1.7</v>
      </c>
      <c r="AE476" s="118">
        <f t="shared" si="150"/>
        <v>214</v>
      </c>
      <c r="AF476" s="119">
        <f t="shared" si="163"/>
        <v>0.71333333333333626</v>
      </c>
      <c r="AG476" s="118">
        <f t="shared" si="151"/>
        <v>144</v>
      </c>
      <c r="AH476" s="119">
        <f t="shared" si="152"/>
        <v>0.95999999999999974</v>
      </c>
      <c r="AI476" s="118">
        <f t="shared" si="153"/>
        <v>57</v>
      </c>
      <c r="AJ476" s="119">
        <f t="shared" si="154"/>
        <v>1</v>
      </c>
      <c r="AK476" s="118">
        <f t="shared" si="155"/>
        <v>38</v>
      </c>
      <c r="AL476" s="119">
        <f t="shared" si="156"/>
        <v>1</v>
      </c>
      <c r="AM476" s="118">
        <f t="shared" si="157"/>
        <v>36</v>
      </c>
      <c r="AN476" s="119">
        <f t="shared" si="158"/>
        <v>1</v>
      </c>
      <c r="AO476" s="118">
        <f t="shared" si="159"/>
        <v>7</v>
      </c>
      <c r="AP476" s="119">
        <f t="shared" si="160"/>
        <v>0.70000000000000007</v>
      </c>
      <c r="AQ476" s="122">
        <f t="shared" si="161"/>
        <v>0</v>
      </c>
      <c r="AR476" s="131">
        <f t="shared" si="162"/>
        <v>7</v>
      </c>
      <c r="AS476" s="65"/>
      <c r="AT476" s="63"/>
      <c r="AU476" s="63"/>
      <c r="AV476" s="63"/>
      <c r="AW476" s="63"/>
    </row>
    <row r="477" spans="1:57" x14ac:dyDescent="0.25">
      <c r="A477" s="65" t="s">
        <v>272</v>
      </c>
      <c r="B477" s="65" t="str">
        <f t="shared" si="147"/>
        <v>DIWA3</v>
      </c>
      <c r="C477" s="117">
        <f t="shared" si="148"/>
        <v>40631</v>
      </c>
      <c r="D477" s="116" t="str">
        <f t="shared" si="149"/>
        <v>SIN</v>
      </c>
      <c r="E477" s="65" t="s">
        <v>26</v>
      </c>
      <c r="F477" s="124" t="s">
        <v>81</v>
      </c>
      <c r="G477" s="117">
        <v>41263</v>
      </c>
      <c r="H477" s="65">
        <v>620440</v>
      </c>
      <c r="I477" s="65">
        <v>166016</v>
      </c>
      <c r="J477" s="65">
        <v>0</v>
      </c>
      <c r="K477" s="65">
        <v>0</v>
      </c>
      <c r="L477" s="65">
        <v>0</v>
      </c>
      <c r="M477" s="65">
        <v>62.4</v>
      </c>
      <c r="N477" s="121">
        <v>6.4</v>
      </c>
      <c r="O477" s="65">
        <v>35.200000000000003</v>
      </c>
      <c r="P477" s="65"/>
      <c r="Q477" s="65">
        <v>-1</v>
      </c>
      <c r="R477" s="65" t="s">
        <v>29</v>
      </c>
      <c r="S477" s="65">
        <v>57</v>
      </c>
      <c r="T477" s="65">
        <v>3.2</v>
      </c>
      <c r="U477" s="65">
        <v>19.100000000000001</v>
      </c>
      <c r="V477" s="65">
        <v>6.5</v>
      </c>
      <c r="W477" s="65">
        <v>0</v>
      </c>
      <c r="X477" s="65">
        <v>14.6</v>
      </c>
      <c r="Y477" s="65">
        <v>1.3</v>
      </c>
      <c r="Z477" s="65">
        <v>0</v>
      </c>
      <c r="AA477" s="65">
        <v>0</v>
      </c>
      <c r="AB477" s="65">
        <v>235.2</v>
      </c>
      <c r="AC477" s="65">
        <v>45.3</v>
      </c>
      <c r="AD477" s="65">
        <v>3.7</v>
      </c>
      <c r="AE477" s="118">
        <f t="shared" si="150"/>
        <v>57</v>
      </c>
      <c r="AF477" s="119">
        <f>IF(AE477&gt;=300,1,VLOOKUP(AE477,$AT$3:$AU$304,2,0))</f>
        <v>0.19000000000000361</v>
      </c>
      <c r="AG477" s="118">
        <f t="shared" si="151"/>
        <v>3</v>
      </c>
      <c r="AH477" s="119">
        <f t="shared" si="152"/>
        <v>1.999999999999752E-2</v>
      </c>
      <c r="AI477" s="118">
        <f t="shared" si="153"/>
        <v>0</v>
      </c>
      <c r="AJ477" s="119">
        <f t="shared" si="154"/>
        <v>-4.9266146717741321E-16</v>
      </c>
      <c r="AK477" s="118">
        <f t="shared" si="155"/>
        <v>15</v>
      </c>
      <c r="AL477" s="119">
        <f t="shared" si="156"/>
        <v>0.50000000000000011</v>
      </c>
      <c r="AM477" s="118">
        <f t="shared" si="157"/>
        <v>19</v>
      </c>
      <c r="AN477" s="119">
        <f t="shared" si="158"/>
        <v>1</v>
      </c>
      <c r="AO477" s="118">
        <f t="shared" si="159"/>
        <v>7</v>
      </c>
      <c r="AP477" s="119">
        <f t="shared" si="160"/>
        <v>0.70000000000000007</v>
      </c>
      <c r="AQ477" s="122">
        <f t="shared" si="161"/>
        <v>0</v>
      </c>
      <c r="AR477" s="131">
        <f t="shared" si="162"/>
        <v>8</v>
      </c>
      <c r="AS477" s="65"/>
      <c r="AT477" s="63"/>
      <c r="AU477" s="63"/>
    </row>
    <row r="478" spans="1:57" x14ac:dyDescent="0.25">
      <c r="A478" s="134" t="s">
        <v>273</v>
      </c>
      <c r="B478" s="134" t="str">
        <f t="shared" si="147"/>
        <v>DIWA3</v>
      </c>
      <c r="C478" s="135">
        <f t="shared" si="148"/>
        <v>42001</v>
      </c>
      <c r="D478" s="134" t="str">
        <f t="shared" si="149"/>
        <v>SIN</v>
      </c>
      <c r="E478" s="134" t="s">
        <v>26</v>
      </c>
      <c r="F478" s="136" t="s">
        <v>82</v>
      </c>
      <c r="G478" s="135">
        <v>42437</v>
      </c>
      <c r="H478" s="134">
        <v>889876</v>
      </c>
      <c r="I478" s="134">
        <v>31110</v>
      </c>
      <c r="J478" s="134">
        <v>0</v>
      </c>
      <c r="K478" s="134">
        <v>4</v>
      </c>
      <c r="L478" s="134"/>
      <c r="M478" s="134">
        <v>2</v>
      </c>
      <c r="N478" s="134">
        <v>7</v>
      </c>
      <c r="O478" s="134"/>
      <c r="P478" s="134"/>
      <c r="Q478" s="134">
        <v>0</v>
      </c>
      <c r="R478" s="134" t="s">
        <v>295</v>
      </c>
      <c r="S478" s="134">
        <v>28</v>
      </c>
      <c r="T478" s="134">
        <v>137</v>
      </c>
      <c r="U478" s="134">
        <v>4</v>
      </c>
      <c r="V478" s="134">
        <v>1</v>
      </c>
      <c r="W478" s="134">
        <v>8</v>
      </c>
      <c r="X478" s="134">
        <v>4</v>
      </c>
      <c r="Y478" s="134">
        <v>0</v>
      </c>
      <c r="Z478" s="134">
        <v>1</v>
      </c>
      <c r="AA478" s="134">
        <v>0</v>
      </c>
      <c r="AB478" s="134">
        <v>33</v>
      </c>
      <c r="AC478" s="134">
        <v>4</v>
      </c>
      <c r="AD478" s="134">
        <v>0</v>
      </c>
      <c r="AE478" s="134">
        <f t="shared" si="150"/>
        <v>28</v>
      </c>
      <c r="AF478" s="134">
        <f t="shared" ref="AF478:AF484" si="164">IF(AE478&gt;500,1.5,IF(AE478&gt;300,1.3,VLOOKUP(AE478,$AT$3:$AU$304,2,0)))</f>
        <v>9.3333333333337126E-2</v>
      </c>
      <c r="AG478" s="134">
        <f t="shared" si="151"/>
        <v>137</v>
      </c>
      <c r="AH478" s="134">
        <f t="shared" si="152"/>
        <v>0.91333333333333278</v>
      </c>
      <c r="AI478" s="134">
        <f t="shared" si="153"/>
        <v>8</v>
      </c>
      <c r="AJ478" s="134">
        <f t="shared" si="154"/>
        <v>0.17777777777777731</v>
      </c>
      <c r="AK478" s="134">
        <f t="shared" si="155"/>
        <v>4</v>
      </c>
      <c r="AL478" s="134">
        <f t="shared" si="156"/>
        <v>0.13333333333333353</v>
      </c>
      <c r="AM478" s="134">
        <f t="shared" si="157"/>
        <v>4</v>
      </c>
      <c r="AN478" s="134">
        <f t="shared" si="158"/>
        <v>0.26666666666666683</v>
      </c>
      <c r="AO478" s="134">
        <f t="shared" si="159"/>
        <v>1</v>
      </c>
      <c r="AP478" s="134">
        <f t="shared" si="160"/>
        <v>0.10000000000000014</v>
      </c>
      <c r="AQ478" s="137">
        <f t="shared" si="161"/>
        <v>1</v>
      </c>
      <c r="AR478" s="131">
        <f t="shared" si="162"/>
        <v>1</v>
      </c>
      <c r="AS478" s="65"/>
      <c r="AT478" s="63"/>
      <c r="AU478" s="63"/>
    </row>
    <row r="479" spans="1:57" x14ac:dyDescent="0.25">
      <c r="A479" s="65"/>
      <c r="B479" s="65" t="str">
        <f t="shared" si="147"/>
        <v>DIWA3</v>
      </c>
      <c r="C479" s="117">
        <f t="shared" si="148"/>
        <v>42001</v>
      </c>
      <c r="D479" s="65" t="str">
        <f t="shared" si="149"/>
        <v>SIN</v>
      </c>
      <c r="E479" s="65" t="s">
        <v>26</v>
      </c>
      <c r="F479" s="124" t="s">
        <v>82</v>
      </c>
      <c r="G479" s="117">
        <v>42299</v>
      </c>
      <c r="H479" s="65">
        <v>858884</v>
      </c>
      <c r="I479" s="65">
        <v>65904</v>
      </c>
      <c r="J479" s="65">
        <v>0</v>
      </c>
      <c r="K479" s="65">
        <v>6</v>
      </c>
      <c r="L479" s="65"/>
      <c r="M479" s="65">
        <v>4</v>
      </c>
      <c r="N479" s="65">
        <v>5.9</v>
      </c>
      <c r="O479" s="65"/>
      <c r="P479" s="65"/>
      <c r="Q479" s="65">
        <v>0.28999999999999998</v>
      </c>
      <c r="R479" s="65"/>
      <c r="S479" s="65">
        <v>44</v>
      </c>
      <c r="T479" s="65">
        <v>197</v>
      </c>
      <c r="U479" s="65">
        <v>5</v>
      </c>
      <c r="V479" s="65">
        <v>1</v>
      </c>
      <c r="W479" s="65">
        <v>10</v>
      </c>
      <c r="X479" s="65">
        <v>3</v>
      </c>
      <c r="Y479" s="65">
        <v>1</v>
      </c>
      <c r="Z479" s="65">
        <v>2</v>
      </c>
      <c r="AA479" s="65">
        <v>0</v>
      </c>
      <c r="AB479" s="65">
        <v>48</v>
      </c>
      <c r="AC479" s="65">
        <v>20</v>
      </c>
      <c r="AD479" s="65">
        <v>1</v>
      </c>
      <c r="AE479" s="118">
        <f t="shared" si="150"/>
        <v>44</v>
      </c>
      <c r="AF479" s="119">
        <f t="shared" si="164"/>
        <v>0.14666666666667036</v>
      </c>
      <c r="AG479" s="118">
        <f t="shared" si="151"/>
        <v>197</v>
      </c>
      <c r="AH479" s="119">
        <f t="shared" si="152"/>
        <v>1</v>
      </c>
      <c r="AI479" s="118">
        <f t="shared" si="153"/>
        <v>10</v>
      </c>
      <c r="AJ479" s="119">
        <f t="shared" si="154"/>
        <v>0.22222222222222177</v>
      </c>
      <c r="AK479" s="118">
        <f t="shared" si="155"/>
        <v>3</v>
      </c>
      <c r="AL479" s="119">
        <f t="shared" si="156"/>
        <v>0.1000000000000002</v>
      </c>
      <c r="AM479" s="118">
        <f t="shared" si="157"/>
        <v>5</v>
      </c>
      <c r="AN479" s="119">
        <f t="shared" si="158"/>
        <v>0.33333333333333348</v>
      </c>
      <c r="AO479" s="118">
        <f t="shared" si="159"/>
        <v>1</v>
      </c>
      <c r="AP479" s="119">
        <f t="shared" si="160"/>
        <v>0.10000000000000014</v>
      </c>
      <c r="AQ479" s="122">
        <f t="shared" si="161"/>
        <v>0</v>
      </c>
      <c r="AR479" s="131">
        <f t="shared" si="162"/>
        <v>2</v>
      </c>
      <c r="AS479" s="65"/>
      <c r="AT479" s="63"/>
      <c r="AU479" s="63"/>
    </row>
    <row r="480" spans="1:57" x14ac:dyDescent="0.25">
      <c r="A480" s="65" t="s">
        <v>273</v>
      </c>
      <c r="B480" s="65" t="str">
        <f t="shared" si="147"/>
        <v>DIWA3</v>
      </c>
      <c r="C480" s="117">
        <f t="shared" si="148"/>
        <v>42001</v>
      </c>
      <c r="D480" s="116" t="str">
        <f t="shared" si="149"/>
        <v>SIN</v>
      </c>
      <c r="E480" s="65" t="s">
        <v>26</v>
      </c>
      <c r="F480" s="124" t="s">
        <v>82</v>
      </c>
      <c r="G480" s="117">
        <v>42058</v>
      </c>
      <c r="H480" s="65">
        <v>810318</v>
      </c>
      <c r="I480" s="65">
        <v>42360</v>
      </c>
      <c r="J480" s="65">
        <v>0</v>
      </c>
      <c r="K480" s="65">
        <v>2</v>
      </c>
      <c r="L480" s="65"/>
      <c r="M480" s="65">
        <v>3</v>
      </c>
      <c r="N480" s="65">
        <v>5.9320000000000004</v>
      </c>
      <c r="O480" s="65">
        <v>27.9</v>
      </c>
      <c r="P480" s="65">
        <v>1.21</v>
      </c>
      <c r="Q480" s="65">
        <v>0.56000000000000005</v>
      </c>
      <c r="R480" s="65"/>
      <c r="S480" s="65">
        <v>113</v>
      </c>
      <c r="T480" s="65">
        <v>81</v>
      </c>
      <c r="U480" s="65">
        <v>3</v>
      </c>
      <c r="V480" s="65">
        <v>0</v>
      </c>
      <c r="W480" s="65">
        <v>7</v>
      </c>
      <c r="X480" s="65">
        <v>13</v>
      </c>
      <c r="Y480" s="65">
        <v>0</v>
      </c>
      <c r="Z480" s="65"/>
      <c r="AA480" s="65">
        <v>0</v>
      </c>
      <c r="AB480" s="65">
        <v>38</v>
      </c>
      <c r="AC480" s="65">
        <v>5</v>
      </c>
      <c r="AD480" s="65">
        <v>0</v>
      </c>
      <c r="AE480" s="118">
        <f t="shared" si="150"/>
        <v>113</v>
      </c>
      <c r="AF480" s="119">
        <f t="shared" si="164"/>
        <v>0.37666666666667098</v>
      </c>
      <c r="AG480" s="118">
        <f t="shared" si="151"/>
        <v>81</v>
      </c>
      <c r="AH480" s="119">
        <f t="shared" si="152"/>
        <v>0.53999999999999704</v>
      </c>
      <c r="AI480" s="118">
        <f t="shared" si="153"/>
        <v>7</v>
      </c>
      <c r="AJ480" s="119">
        <f t="shared" si="154"/>
        <v>0.15555555555555509</v>
      </c>
      <c r="AK480" s="118">
        <f t="shared" si="155"/>
        <v>13</v>
      </c>
      <c r="AL480" s="119">
        <f t="shared" si="156"/>
        <v>0.43333333333333346</v>
      </c>
      <c r="AM480" s="118">
        <f t="shared" si="157"/>
        <v>3</v>
      </c>
      <c r="AN480" s="119">
        <f t="shared" si="158"/>
        <v>0.20000000000000018</v>
      </c>
      <c r="AO480" s="118">
        <f t="shared" si="159"/>
        <v>0</v>
      </c>
      <c r="AP480" s="119">
        <f t="shared" si="160"/>
        <v>1.3877787807814457E-16</v>
      </c>
      <c r="AQ480" s="122">
        <f t="shared" si="161"/>
        <v>0</v>
      </c>
      <c r="AR480" s="131">
        <f t="shared" si="162"/>
        <v>3</v>
      </c>
      <c r="AS480" s="65"/>
      <c r="AT480" s="63"/>
      <c r="AU480" s="63"/>
    </row>
    <row r="481" spans="1:47" x14ac:dyDescent="0.25">
      <c r="A481" s="65" t="s">
        <v>273</v>
      </c>
      <c r="B481" s="65" t="str">
        <f t="shared" si="147"/>
        <v>DIWA3</v>
      </c>
      <c r="C481" s="117">
        <f t="shared" si="148"/>
        <v>42001</v>
      </c>
      <c r="D481" s="116" t="str">
        <f t="shared" si="149"/>
        <v>CON</v>
      </c>
      <c r="E481" s="65" t="s">
        <v>26</v>
      </c>
      <c r="F481" s="124" t="s">
        <v>82</v>
      </c>
      <c r="G481" s="117">
        <v>41992</v>
      </c>
      <c r="H481" s="65">
        <v>793978</v>
      </c>
      <c r="I481" s="65">
        <v>26020</v>
      </c>
      <c r="J481" s="65">
        <v>0</v>
      </c>
      <c r="K481" s="65">
        <v>3</v>
      </c>
      <c r="L481" s="65"/>
      <c r="M481" s="65">
        <v>2</v>
      </c>
      <c r="N481" s="121">
        <v>6.1</v>
      </c>
      <c r="O481" s="65"/>
      <c r="P481" s="65"/>
      <c r="Q481" s="65">
        <v>0.55000000000000004</v>
      </c>
      <c r="R481" s="65"/>
      <c r="S481" s="65">
        <v>82</v>
      </c>
      <c r="T481" s="65">
        <v>59</v>
      </c>
      <c r="U481" s="65">
        <v>3</v>
      </c>
      <c r="V481" s="65">
        <v>0</v>
      </c>
      <c r="W481" s="65">
        <v>6</v>
      </c>
      <c r="X481" s="65">
        <v>9</v>
      </c>
      <c r="Y481" s="65">
        <v>0</v>
      </c>
      <c r="Z481" s="65">
        <v>0</v>
      </c>
      <c r="AA481" s="65">
        <v>1</v>
      </c>
      <c r="AB481" s="65">
        <v>39</v>
      </c>
      <c r="AC481" s="65">
        <v>6</v>
      </c>
      <c r="AD481" s="65">
        <v>1</v>
      </c>
      <c r="AE481" s="118">
        <f t="shared" si="150"/>
        <v>82</v>
      </c>
      <c r="AF481" s="119">
        <f t="shared" si="164"/>
        <v>0.27333333333333698</v>
      </c>
      <c r="AG481" s="118">
        <f t="shared" si="151"/>
        <v>59</v>
      </c>
      <c r="AH481" s="119">
        <f t="shared" si="152"/>
        <v>0.39333333333333037</v>
      </c>
      <c r="AI481" s="118">
        <f t="shared" si="153"/>
        <v>6</v>
      </c>
      <c r="AJ481" s="119">
        <f t="shared" si="154"/>
        <v>0.13333333333333286</v>
      </c>
      <c r="AK481" s="118">
        <f t="shared" si="155"/>
        <v>9</v>
      </c>
      <c r="AL481" s="119">
        <f t="shared" si="156"/>
        <v>0.30000000000000016</v>
      </c>
      <c r="AM481" s="118">
        <f t="shared" si="157"/>
        <v>3</v>
      </c>
      <c r="AN481" s="119">
        <f t="shared" si="158"/>
        <v>0.20000000000000018</v>
      </c>
      <c r="AO481" s="118">
        <f t="shared" si="159"/>
        <v>0</v>
      </c>
      <c r="AP481" s="119">
        <f t="shared" si="160"/>
        <v>1.3877787807814457E-16</v>
      </c>
      <c r="AQ481" s="122">
        <f t="shared" si="161"/>
        <v>0</v>
      </c>
      <c r="AR481" s="131">
        <f t="shared" si="162"/>
        <v>4</v>
      </c>
      <c r="AS481" s="65"/>
      <c r="AT481" s="63"/>
      <c r="AU481" s="63"/>
    </row>
    <row r="482" spans="1:47" x14ac:dyDescent="0.25">
      <c r="A482" s="65" t="s">
        <v>273</v>
      </c>
      <c r="B482" s="65" t="str">
        <f t="shared" si="147"/>
        <v>DIWA3</v>
      </c>
      <c r="C482" s="117">
        <f t="shared" si="148"/>
        <v>42001</v>
      </c>
      <c r="D482" s="116" t="str">
        <f t="shared" si="149"/>
        <v>CON</v>
      </c>
      <c r="E482" s="65" t="s">
        <v>26</v>
      </c>
      <c r="F482" s="124" t="s">
        <v>82</v>
      </c>
      <c r="G482" s="117">
        <v>41880</v>
      </c>
      <c r="H482" s="65">
        <v>762915</v>
      </c>
      <c r="I482" s="65">
        <v>104343</v>
      </c>
      <c r="J482" s="65">
        <v>0</v>
      </c>
      <c r="K482" s="65">
        <v>3</v>
      </c>
      <c r="L482" s="65"/>
      <c r="M482" s="65">
        <v>12</v>
      </c>
      <c r="N482" s="121">
        <v>6.7</v>
      </c>
      <c r="O482" s="65">
        <v>39.299999999999997</v>
      </c>
      <c r="P482" s="65">
        <v>0.95</v>
      </c>
      <c r="Q482" s="65">
        <v>0.06</v>
      </c>
      <c r="R482" s="65"/>
      <c r="S482" s="65">
        <v>182</v>
      </c>
      <c r="T482" s="65">
        <v>125</v>
      </c>
      <c r="U482" s="65">
        <v>5</v>
      </c>
      <c r="V482" s="65">
        <v>1</v>
      </c>
      <c r="W482" s="65">
        <v>13</v>
      </c>
      <c r="X482" s="65">
        <v>13</v>
      </c>
      <c r="Y482" s="65">
        <v>0</v>
      </c>
      <c r="Z482" s="65">
        <v>2</v>
      </c>
      <c r="AA482" s="65">
        <v>1</v>
      </c>
      <c r="AB482" s="65">
        <v>33</v>
      </c>
      <c r="AC482" s="65">
        <v>8</v>
      </c>
      <c r="AD482" s="65">
        <v>1</v>
      </c>
      <c r="AE482" s="118">
        <f t="shared" si="150"/>
        <v>182</v>
      </c>
      <c r="AF482" s="119">
        <f t="shared" si="164"/>
        <v>0.60666666666667068</v>
      </c>
      <c r="AG482" s="118">
        <f t="shared" si="151"/>
        <v>125</v>
      </c>
      <c r="AH482" s="119">
        <f t="shared" si="152"/>
        <v>0.83333333333333226</v>
      </c>
      <c r="AI482" s="118">
        <f t="shared" si="153"/>
        <v>13</v>
      </c>
      <c r="AJ482" s="119">
        <f t="shared" si="154"/>
        <v>0.28888888888888842</v>
      </c>
      <c r="AK482" s="118">
        <f t="shared" si="155"/>
        <v>13</v>
      </c>
      <c r="AL482" s="119">
        <f t="shared" si="156"/>
        <v>0.43333333333333346</v>
      </c>
      <c r="AM482" s="118">
        <f t="shared" si="157"/>
        <v>5</v>
      </c>
      <c r="AN482" s="119">
        <f t="shared" si="158"/>
        <v>0.33333333333333348</v>
      </c>
      <c r="AO482" s="118">
        <f t="shared" si="159"/>
        <v>1</v>
      </c>
      <c r="AP482" s="119">
        <f t="shared" si="160"/>
        <v>0.10000000000000014</v>
      </c>
      <c r="AQ482" s="122">
        <f t="shared" si="161"/>
        <v>0</v>
      </c>
      <c r="AR482" s="131">
        <f t="shared" si="162"/>
        <v>5</v>
      </c>
      <c r="AS482" s="65"/>
      <c r="AT482" s="63"/>
      <c r="AU482" s="63"/>
    </row>
    <row r="483" spans="1:47" x14ac:dyDescent="0.25">
      <c r="A483" s="65" t="s">
        <v>273</v>
      </c>
      <c r="B483" s="65" t="str">
        <f t="shared" si="147"/>
        <v>DIWA3</v>
      </c>
      <c r="C483" s="117">
        <f t="shared" si="148"/>
        <v>42001</v>
      </c>
      <c r="D483" s="116" t="str">
        <f t="shared" si="149"/>
        <v>CON</v>
      </c>
      <c r="E483" s="65" t="s">
        <v>26</v>
      </c>
      <c r="F483" s="124" t="s">
        <v>82</v>
      </c>
      <c r="G483" s="117">
        <v>41745</v>
      </c>
      <c r="H483" s="65">
        <v>725243</v>
      </c>
      <c r="I483" s="65">
        <v>66671</v>
      </c>
      <c r="J483" s="65">
        <v>0</v>
      </c>
      <c r="K483" s="65">
        <v>5</v>
      </c>
      <c r="L483" s="65"/>
      <c r="M483" s="65">
        <v>13</v>
      </c>
      <c r="N483" s="121">
        <v>7</v>
      </c>
      <c r="O483" s="65">
        <v>36</v>
      </c>
      <c r="P483" s="65">
        <v>0.83</v>
      </c>
      <c r="Q483" s="65">
        <v>0.05</v>
      </c>
      <c r="R483" s="65" t="s">
        <v>28</v>
      </c>
      <c r="S483" s="65">
        <v>171</v>
      </c>
      <c r="T483" s="65">
        <v>139</v>
      </c>
      <c r="U483" s="65">
        <v>5</v>
      </c>
      <c r="V483" s="65">
        <v>0</v>
      </c>
      <c r="W483" s="65">
        <v>13</v>
      </c>
      <c r="X483" s="65">
        <v>14</v>
      </c>
      <c r="Y483" s="65">
        <v>0</v>
      </c>
      <c r="Z483" s="65">
        <v>0</v>
      </c>
      <c r="AA483" s="65">
        <v>1</v>
      </c>
      <c r="AB483" s="65">
        <v>34</v>
      </c>
      <c r="AC483" s="65">
        <v>11</v>
      </c>
      <c r="AD483" s="65">
        <v>2</v>
      </c>
      <c r="AE483" s="118">
        <f t="shared" si="150"/>
        <v>171</v>
      </c>
      <c r="AF483" s="119">
        <f t="shared" si="164"/>
        <v>0.57000000000000439</v>
      </c>
      <c r="AG483" s="118">
        <f t="shared" si="151"/>
        <v>139</v>
      </c>
      <c r="AH483" s="119">
        <f t="shared" si="152"/>
        <v>0.92666666666666619</v>
      </c>
      <c r="AI483" s="118">
        <f t="shared" si="153"/>
        <v>13</v>
      </c>
      <c r="AJ483" s="119">
        <f t="shared" si="154"/>
        <v>0.28888888888888842</v>
      </c>
      <c r="AK483" s="118">
        <f t="shared" si="155"/>
        <v>14</v>
      </c>
      <c r="AL483" s="119">
        <f t="shared" si="156"/>
        <v>0.46666666666666679</v>
      </c>
      <c r="AM483" s="118">
        <f t="shared" si="157"/>
        <v>5</v>
      </c>
      <c r="AN483" s="119">
        <f t="shared" si="158"/>
        <v>0.33333333333333348</v>
      </c>
      <c r="AO483" s="118">
        <f t="shared" si="159"/>
        <v>0</v>
      </c>
      <c r="AP483" s="119">
        <f t="shared" si="160"/>
        <v>1.3877787807814457E-16</v>
      </c>
      <c r="AQ483" s="122">
        <f t="shared" si="161"/>
        <v>0</v>
      </c>
      <c r="AR483" s="131">
        <f t="shared" si="162"/>
        <v>6</v>
      </c>
      <c r="AS483" s="65"/>
      <c r="AT483" s="63"/>
      <c r="AU483" s="63"/>
    </row>
    <row r="484" spans="1:47" x14ac:dyDescent="0.25">
      <c r="A484" s="65" t="s">
        <v>272</v>
      </c>
      <c r="B484" s="65" t="str">
        <f t="shared" si="147"/>
        <v>DIWA3</v>
      </c>
      <c r="C484" s="117">
        <f t="shared" si="148"/>
        <v>42001</v>
      </c>
      <c r="D484" s="116" t="str">
        <f t="shared" si="149"/>
        <v>CON</v>
      </c>
      <c r="E484" s="65" t="s">
        <v>26</v>
      </c>
      <c r="F484" s="124" t="s">
        <v>82</v>
      </c>
      <c r="G484" s="117">
        <v>41251</v>
      </c>
      <c r="H484" s="65">
        <v>581211</v>
      </c>
      <c r="I484" s="65">
        <v>113871</v>
      </c>
      <c r="J484" s="65">
        <v>0</v>
      </c>
      <c r="K484" s="65">
        <v>0</v>
      </c>
      <c r="L484" s="65">
        <v>0</v>
      </c>
      <c r="M484" s="65">
        <v>13.6</v>
      </c>
      <c r="N484" s="121">
        <v>6.9</v>
      </c>
      <c r="O484" s="65">
        <v>37.9</v>
      </c>
      <c r="P484" s="65"/>
      <c r="Q484" s="65">
        <v>-1</v>
      </c>
      <c r="R484" s="65" t="s">
        <v>29</v>
      </c>
      <c r="S484" s="65">
        <v>128.19999999999999</v>
      </c>
      <c r="T484" s="65">
        <v>56.1</v>
      </c>
      <c r="U484" s="65">
        <v>13</v>
      </c>
      <c r="V484" s="65">
        <v>2</v>
      </c>
      <c r="W484" s="65">
        <v>0.3</v>
      </c>
      <c r="X484" s="65">
        <v>30.4</v>
      </c>
      <c r="Y484" s="65">
        <v>1.4</v>
      </c>
      <c r="Z484" s="65">
        <v>1.5</v>
      </c>
      <c r="AA484" s="65">
        <v>0</v>
      </c>
      <c r="AB484" s="65">
        <v>122.8</v>
      </c>
      <c r="AC484" s="65">
        <v>35.4</v>
      </c>
      <c r="AD484" s="65">
        <v>0.6</v>
      </c>
      <c r="AE484" s="118">
        <f t="shared" si="150"/>
        <v>128</v>
      </c>
      <c r="AF484" s="119">
        <f t="shared" si="164"/>
        <v>0.4266666666666713</v>
      </c>
      <c r="AG484" s="118">
        <f t="shared" si="151"/>
        <v>56</v>
      </c>
      <c r="AH484" s="119">
        <f t="shared" si="152"/>
        <v>0.37333333333333041</v>
      </c>
      <c r="AI484" s="118">
        <f t="shared" si="153"/>
        <v>0</v>
      </c>
      <c r="AJ484" s="119">
        <f t="shared" si="154"/>
        <v>-4.9266146717741321E-16</v>
      </c>
      <c r="AK484" s="118">
        <f t="shared" si="155"/>
        <v>30</v>
      </c>
      <c r="AL484" s="119">
        <f t="shared" si="156"/>
        <v>1</v>
      </c>
      <c r="AM484" s="118">
        <f t="shared" si="157"/>
        <v>13</v>
      </c>
      <c r="AN484" s="119">
        <f t="shared" si="158"/>
        <v>0.8666666666666667</v>
      </c>
      <c r="AO484" s="118">
        <f t="shared" si="159"/>
        <v>2</v>
      </c>
      <c r="AP484" s="119">
        <f t="shared" si="160"/>
        <v>0.20000000000000015</v>
      </c>
      <c r="AQ484" s="122">
        <f t="shared" si="161"/>
        <v>0</v>
      </c>
      <c r="AR484" s="131">
        <f t="shared" si="162"/>
        <v>7</v>
      </c>
      <c r="AS484" s="65"/>
      <c r="AT484" s="63"/>
      <c r="AU484" s="63"/>
    </row>
    <row r="485" spans="1:47" x14ac:dyDescent="0.25">
      <c r="A485" s="65" t="s">
        <v>273</v>
      </c>
      <c r="B485" s="65" t="str">
        <f t="shared" si="147"/>
        <v>DIWA3</v>
      </c>
      <c r="C485" s="117">
        <f t="shared" si="148"/>
        <v>42001</v>
      </c>
      <c r="D485" s="116" t="str">
        <f t="shared" si="149"/>
        <v>CON</v>
      </c>
      <c r="E485" s="65" t="s">
        <v>26</v>
      </c>
      <c r="F485" s="124" t="s">
        <v>82</v>
      </c>
      <c r="G485" s="117">
        <v>41076</v>
      </c>
      <c r="H485" s="65">
        <v>545536</v>
      </c>
      <c r="I485" s="65">
        <v>78196</v>
      </c>
      <c r="J485" s="65">
        <v>0</v>
      </c>
      <c r="K485" s="65">
        <v>18.600000000000001</v>
      </c>
      <c r="L485" s="65">
        <v>0</v>
      </c>
      <c r="M485" s="65">
        <v>8.1</v>
      </c>
      <c r="N485" s="121">
        <v>7</v>
      </c>
      <c r="O485" s="65">
        <v>36.299999999999997</v>
      </c>
      <c r="P485" s="65"/>
      <c r="Q485" s="65">
        <v>-1</v>
      </c>
      <c r="R485" s="65" t="s">
        <v>29</v>
      </c>
      <c r="S485" s="65">
        <v>111.8</v>
      </c>
      <c r="T485" s="65">
        <v>85</v>
      </c>
      <c r="U485" s="65">
        <v>7</v>
      </c>
      <c r="V485" s="65">
        <v>3.3</v>
      </c>
      <c r="W485" s="65">
        <v>23</v>
      </c>
      <c r="X485" s="65">
        <v>20</v>
      </c>
      <c r="Y485" s="65">
        <v>0.5</v>
      </c>
      <c r="Z485" s="65">
        <v>0</v>
      </c>
      <c r="AA485" s="65">
        <v>0</v>
      </c>
      <c r="AB485" s="65">
        <v>132.1</v>
      </c>
      <c r="AC485" s="65">
        <v>36.6</v>
      </c>
      <c r="AD485" s="65">
        <v>2.2999999999999998</v>
      </c>
      <c r="AE485" s="118">
        <f t="shared" si="150"/>
        <v>112</v>
      </c>
      <c r="AF485" s="119">
        <f>IF(AE485&gt;=300,1,VLOOKUP(AE485,$AT$3:$AU$304,2,0))</f>
        <v>0.37333333333333762</v>
      </c>
      <c r="AG485" s="118">
        <f t="shared" si="151"/>
        <v>85</v>
      </c>
      <c r="AH485" s="119">
        <f t="shared" si="152"/>
        <v>0.56666666666666388</v>
      </c>
      <c r="AI485" s="118">
        <f t="shared" si="153"/>
        <v>23</v>
      </c>
      <c r="AJ485" s="119">
        <f t="shared" si="154"/>
        <v>0.51111111111111041</v>
      </c>
      <c r="AK485" s="118">
        <f t="shared" si="155"/>
        <v>20</v>
      </c>
      <c r="AL485" s="119">
        <f t="shared" si="156"/>
        <v>0.66666666666666674</v>
      </c>
      <c r="AM485" s="118">
        <f t="shared" si="157"/>
        <v>7</v>
      </c>
      <c r="AN485" s="119">
        <f t="shared" si="158"/>
        <v>0.46666666666666679</v>
      </c>
      <c r="AO485" s="118">
        <f t="shared" si="159"/>
        <v>3</v>
      </c>
      <c r="AP485" s="119">
        <f t="shared" si="160"/>
        <v>0.30000000000000016</v>
      </c>
      <c r="AQ485" s="122">
        <f t="shared" si="161"/>
        <v>0</v>
      </c>
      <c r="AR485" s="131">
        <f t="shared" si="162"/>
        <v>8</v>
      </c>
      <c r="AS485" s="65"/>
      <c r="AT485" s="63"/>
      <c r="AU485" s="63"/>
    </row>
    <row r="486" spans="1:47" x14ac:dyDescent="0.25">
      <c r="A486" s="65" t="s">
        <v>272</v>
      </c>
      <c r="B486" s="65" t="str">
        <f t="shared" si="147"/>
        <v>DIWA3</v>
      </c>
      <c r="C486" s="117">
        <f t="shared" si="148"/>
        <v>40723</v>
      </c>
      <c r="D486" s="65" t="str">
        <f t="shared" si="149"/>
        <v>SIN</v>
      </c>
      <c r="E486" s="65" t="s">
        <v>26</v>
      </c>
      <c r="F486" s="124" t="s">
        <v>83</v>
      </c>
      <c r="G486" s="117">
        <v>42376</v>
      </c>
      <c r="H486" s="65">
        <v>810597</v>
      </c>
      <c r="I486" s="65">
        <v>74935</v>
      </c>
      <c r="J486" s="65">
        <v>0</v>
      </c>
      <c r="K486" s="65">
        <v>5</v>
      </c>
      <c r="L486" s="65"/>
      <c r="M486" s="65">
        <v>2</v>
      </c>
      <c r="N486" s="65">
        <v>5.8</v>
      </c>
      <c r="O486" s="65"/>
      <c r="P486" s="65"/>
      <c r="Q486" s="65">
        <v>0.56999999999999995</v>
      </c>
      <c r="R486" s="65"/>
      <c r="S486" s="65">
        <v>250</v>
      </c>
      <c r="T486" s="65">
        <v>245</v>
      </c>
      <c r="U486" s="65">
        <v>13</v>
      </c>
      <c r="V486" s="65">
        <v>1</v>
      </c>
      <c r="W486" s="65">
        <v>11</v>
      </c>
      <c r="X486" s="65">
        <v>21</v>
      </c>
      <c r="Y486" s="65">
        <v>0</v>
      </c>
      <c r="Z486" s="65">
        <v>0</v>
      </c>
      <c r="AA486" s="65">
        <v>1</v>
      </c>
      <c r="AB486" s="65">
        <v>44</v>
      </c>
      <c r="AC486" s="65">
        <v>7</v>
      </c>
      <c r="AD486" s="65">
        <v>1</v>
      </c>
      <c r="AE486" s="118">
        <f t="shared" si="150"/>
        <v>250</v>
      </c>
      <c r="AF486" s="119">
        <f>IF(AE486&gt;500,1.5,IF(AE486&gt;300,1.3,VLOOKUP(AE486,$AT$3:$AU$304,2,0)))</f>
        <v>0.83333333333333504</v>
      </c>
      <c r="AG486" s="118">
        <f t="shared" si="151"/>
        <v>245</v>
      </c>
      <c r="AH486" s="119">
        <f t="shared" si="152"/>
        <v>1</v>
      </c>
      <c r="AI486" s="118">
        <f t="shared" si="153"/>
        <v>11</v>
      </c>
      <c r="AJ486" s="119">
        <f t="shared" si="154"/>
        <v>0.24444444444444399</v>
      </c>
      <c r="AK486" s="118">
        <f t="shared" si="155"/>
        <v>21</v>
      </c>
      <c r="AL486" s="119">
        <f t="shared" si="156"/>
        <v>0.70000000000000007</v>
      </c>
      <c r="AM486" s="118">
        <f t="shared" si="157"/>
        <v>13</v>
      </c>
      <c r="AN486" s="119">
        <f t="shared" si="158"/>
        <v>0.8666666666666667</v>
      </c>
      <c r="AO486" s="118">
        <f t="shared" si="159"/>
        <v>1</v>
      </c>
      <c r="AP486" s="119">
        <f t="shared" si="160"/>
        <v>0.10000000000000014</v>
      </c>
      <c r="AQ486" s="122">
        <f t="shared" si="161"/>
        <v>1</v>
      </c>
      <c r="AR486" s="131">
        <f t="shared" si="162"/>
        <v>1</v>
      </c>
      <c r="AS486" s="65"/>
      <c r="AT486" s="63"/>
      <c r="AU486" s="63"/>
    </row>
    <row r="487" spans="1:47" x14ac:dyDescent="0.25">
      <c r="A487" s="65" t="s">
        <v>273</v>
      </c>
      <c r="B487" s="65" t="str">
        <f t="shared" si="147"/>
        <v>DIWA3</v>
      </c>
      <c r="C487" s="117">
        <f t="shared" si="148"/>
        <v>40723</v>
      </c>
      <c r="D487" s="116" t="str">
        <f t="shared" si="149"/>
        <v>SIN</v>
      </c>
      <c r="E487" s="65" t="s">
        <v>26</v>
      </c>
      <c r="F487" s="124" t="s">
        <v>83</v>
      </c>
      <c r="G487" s="117">
        <v>42058</v>
      </c>
      <c r="H487" s="65">
        <v>805552</v>
      </c>
      <c r="I487" s="65">
        <v>54246</v>
      </c>
      <c r="J487" s="65">
        <v>0</v>
      </c>
      <c r="K487" s="65">
        <v>5</v>
      </c>
      <c r="L487" s="65"/>
      <c r="M487" s="65">
        <v>2</v>
      </c>
      <c r="N487" s="65">
        <v>6.1040000000000001</v>
      </c>
      <c r="O487" s="65">
        <v>28.55</v>
      </c>
      <c r="P487" s="65">
        <v>1.2</v>
      </c>
      <c r="Q487" s="65">
        <v>0.15</v>
      </c>
      <c r="R487" s="65"/>
      <c r="S487" s="65">
        <v>91</v>
      </c>
      <c r="T487" s="65">
        <v>50</v>
      </c>
      <c r="U487" s="65">
        <v>3</v>
      </c>
      <c r="V487" s="65">
        <v>0</v>
      </c>
      <c r="W487" s="65">
        <v>6</v>
      </c>
      <c r="X487" s="65">
        <v>16</v>
      </c>
      <c r="Y487" s="65">
        <v>0</v>
      </c>
      <c r="Z487" s="65"/>
      <c r="AA487" s="65">
        <v>1</v>
      </c>
      <c r="AB487" s="65">
        <v>41</v>
      </c>
      <c r="AC487" s="65">
        <v>1</v>
      </c>
      <c r="AD487" s="65">
        <v>0</v>
      </c>
      <c r="AE487" s="118">
        <f t="shared" si="150"/>
        <v>91</v>
      </c>
      <c r="AF487" s="119">
        <f>IF(AE487&gt;500,1.5,IF(AE487&gt;300,1.3,VLOOKUP(AE487,$AT$3:$AU$304,2,0)))</f>
        <v>0.30333333333333717</v>
      </c>
      <c r="AG487" s="118">
        <f t="shared" si="151"/>
        <v>50</v>
      </c>
      <c r="AH487" s="119">
        <f t="shared" si="152"/>
        <v>0.33333333333333048</v>
      </c>
      <c r="AI487" s="118">
        <f t="shared" si="153"/>
        <v>6</v>
      </c>
      <c r="AJ487" s="119">
        <f t="shared" si="154"/>
        <v>0.13333333333333286</v>
      </c>
      <c r="AK487" s="118">
        <f t="shared" si="155"/>
        <v>16</v>
      </c>
      <c r="AL487" s="119">
        <f t="shared" si="156"/>
        <v>0.53333333333333344</v>
      </c>
      <c r="AM487" s="118">
        <f t="shared" si="157"/>
        <v>3</v>
      </c>
      <c r="AN487" s="119">
        <f t="shared" si="158"/>
        <v>0.20000000000000018</v>
      </c>
      <c r="AO487" s="118">
        <f t="shared" si="159"/>
        <v>0</v>
      </c>
      <c r="AP487" s="119">
        <f t="shared" si="160"/>
        <v>1.3877787807814457E-16</v>
      </c>
      <c r="AQ487" s="122">
        <f t="shared" si="161"/>
        <v>0</v>
      </c>
      <c r="AR487" s="131">
        <f t="shared" si="162"/>
        <v>2</v>
      </c>
      <c r="AS487" s="65"/>
    </row>
    <row r="488" spans="1:47" x14ac:dyDescent="0.25">
      <c r="A488" s="65" t="s">
        <v>273</v>
      </c>
      <c r="B488" s="65" t="str">
        <f t="shared" si="147"/>
        <v>DIWA3</v>
      </c>
      <c r="C488" s="117">
        <f t="shared" si="148"/>
        <v>40723</v>
      </c>
      <c r="D488" s="116" t="str">
        <f t="shared" si="149"/>
        <v>SIN</v>
      </c>
      <c r="E488" s="65" t="s">
        <v>26</v>
      </c>
      <c r="F488" s="124" t="s">
        <v>83</v>
      </c>
      <c r="G488" s="117">
        <v>41991</v>
      </c>
      <c r="H488" s="65">
        <v>794535</v>
      </c>
      <c r="I488" s="65">
        <v>43229</v>
      </c>
      <c r="J488" s="65">
        <v>0</v>
      </c>
      <c r="K488" s="65">
        <v>3</v>
      </c>
      <c r="L488" s="65"/>
      <c r="M488" s="65">
        <v>1</v>
      </c>
      <c r="N488" s="121">
        <v>6.3</v>
      </c>
      <c r="O488" s="65"/>
      <c r="P488" s="65"/>
      <c r="Q488" s="65">
        <v>0.21</v>
      </c>
      <c r="R488" s="65"/>
      <c r="S488" s="65">
        <v>195</v>
      </c>
      <c r="T488" s="65">
        <v>40</v>
      </c>
      <c r="U488" s="65">
        <v>3</v>
      </c>
      <c r="V488" s="65">
        <v>0</v>
      </c>
      <c r="W488" s="65">
        <v>4</v>
      </c>
      <c r="X488" s="65">
        <v>17</v>
      </c>
      <c r="Y488" s="65">
        <v>0</v>
      </c>
      <c r="Z488" s="65">
        <v>0</v>
      </c>
      <c r="AA488" s="65">
        <v>1</v>
      </c>
      <c r="AB488" s="65">
        <v>28</v>
      </c>
      <c r="AC488" s="65">
        <v>3</v>
      </c>
      <c r="AD488" s="65">
        <v>0</v>
      </c>
      <c r="AE488" s="118">
        <f t="shared" si="150"/>
        <v>195</v>
      </c>
      <c r="AF488" s="119">
        <f>IF(AE488&gt;500,1.5,IF(AE488&gt;300,1.3,VLOOKUP(AE488,$AT$3:$AU$304,2,0)))</f>
        <v>0.65000000000000357</v>
      </c>
      <c r="AG488" s="118">
        <f t="shared" si="151"/>
        <v>40</v>
      </c>
      <c r="AH488" s="119">
        <f t="shared" si="152"/>
        <v>0.26666666666666394</v>
      </c>
      <c r="AI488" s="118">
        <f t="shared" si="153"/>
        <v>4</v>
      </c>
      <c r="AJ488" s="119">
        <f t="shared" si="154"/>
        <v>8.8888888888888407E-2</v>
      </c>
      <c r="AK488" s="118">
        <f t="shared" si="155"/>
        <v>17</v>
      </c>
      <c r="AL488" s="119">
        <f t="shared" si="156"/>
        <v>0.56666666666666676</v>
      </c>
      <c r="AM488" s="118">
        <f t="shared" si="157"/>
        <v>3</v>
      </c>
      <c r="AN488" s="119">
        <f t="shared" si="158"/>
        <v>0.20000000000000018</v>
      </c>
      <c r="AO488" s="118">
        <f t="shared" si="159"/>
        <v>0</v>
      </c>
      <c r="AP488" s="119">
        <f t="shared" si="160"/>
        <v>1.3877787807814457E-16</v>
      </c>
      <c r="AQ488" s="122">
        <f t="shared" si="161"/>
        <v>0</v>
      </c>
      <c r="AR488" s="131">
        <f t="shared" si="162"/>
        <v>3</v>
      </c>
      <c r="AS488" s="65"/>
    </row>
    <row r="489" spans="1:47" x14ac:dyDescent="0.25">
      <c r="A489" s="65" t="s">
        <v>273</v>
      </c>
      <c r="B489" s="65" t="str">
        <f t="shared" si="147"/>
        <v>DIWA3</v>
      </c>
      <c r="C489" s="117">
        <f t="shared" si="148"/>
        <v>40723</v>
      </c>
      <c r="D489" s="116" t="str">
        <f t="shared" si="149"/>
        <v>SIN</v>
      </c>
      <c r="E489" s="65" t="s">
        <v>26</v>
      </c>
      <c r="F489" s="124" t="s">
        <v>83</v>
      </c>
      <c r="G489" s="117">
        <v>41792</v>
      </c>
      <c r="H489" s="65">
        <v>734402</v>
      </c>
      <c r="I489" s="65">
        <v>29489</v>
      </c>
      <c r="J489" s="65">
        <v>0</v>
      </c>
      <c r="K489" s="65">
        <v>3</v>
      </c>
      <c r="L489" s="65"/>
      <c r="M489" s="65">
        <v>2</v>
      </c>
      <c r="N489" s="121">
        <v>6.4</v>
      </c>
      <c r="O489" s="65"/>
      <c r="P489" s="65"/>
      <c r="Q489" s="65">
        <v>0.77</v>
      </c>
      <c r="R489" s="65"/>
      <c r="S489" s="65">
        <v>80</v>
      </c>
      <c r="T489" s="65">
        <v>53</v>
      </c>
      <c r="U489" s="65">
        <v>4</v>
      </c>
      <c r="V489" s="65">
        <v>0</v>
      </c>
      <c r="W489" s="65">
        <v>7</v>
      </c>
      <c r="X489" s="65">
        <v>8</v>
      </c>
      <c r="Y489" s="65">
        <v>0</v>
      </c>
      <c r="Z489" s="65">
        <v>0</v>
      </c>
      <c r="AA489" s="65">
        <v>0</v>
      </c>
      <c r="AB489" s="65">
        <v>31</v>
      </c>
      <c r="AC489" s="65">
        <v>3</v>
      </c>
      <c r="AD489" s="65">
        <v>0</v>
      </c>
      <c r="AE489" s="118">
        <f t="shared" si="150"/>
        <v>80</v>
      </c>
      <c r="AF489" s="119">
        <f>IF(AE489&gt;500,1.5,IF(AE489&gt;300,1.3,VLOOKUP(AE489,$AT$3:$AU$304,2,0)))</f>
        <v>0.26666666666667027</v>
      </c>
      <c r="AG489" s="118">
        <f t="shared" si="151"/>
        <v>53</v>
      </c>
      <c r="AH489" s="119">
        <f t="shared" si="152"/>
        <v>0.35333333333333045</v>
      </c>
      <c r="AI489" s="118">
        <f t="shared" si="153"/>
        <v>7</v>
      </c>
      <c r="AJ489" s="119">
        <f t="shared" si="154"/>
        <v>0.15555555555555509</v>
      </c>
      <c r="AK489" s="118">
        <f t="shared" si="155"/>
        <v>8</v>
      </c>
      <c r="AL489" s="119">
        <f t="shared" si="156"/>
        <v>0.26666666666666683</v>
      </c>
      <c r="AM489" s="118">
        <f t="shared" si="157"/>
        <v>4</v>
      </c>
      <c r="AN489" s="119">
        <f t="shared" si="158"/>
        <v>0.26666666666666683</v>
      </c>
      <c r="AO489" s="118">
        <f t="shared" si="159"/>
        <v>0</v>
      </c>
      <c r="AP489" s="119">
        <f t="shared" si="160"/>
        <v>1.3877787807814457E-16</v>
      </c>
      <c r="AQ489" s="122">
        <f t="shared" si="161"/>
        <v>0</v>
      </c>
      <c r="AR489" s="131">
        <f t="shared" si="162"/>
        <v>4</v>
      </c>
      <c r="AS489" s="65"/>
    </row>
    <row r="490" spans="1:47" x14ac:dyDescent="0.25">
      <c r="A490" s="65" t="s">
        <v>273</v>
      </c>
      <c r="B490" s="65" t="str">
        <f t="shared" si="147"/>
        <v>DIWA3</v>
      </c>
      <c r="C490" s="117">
        <f t="shared" si="148"/>
        <v>40723</v>
      </c>
      <c r="D490" s="116" t="str">
        <f t="shared" si="149"/>
        <v>SIN</v>
      </c>
      <c r="E490" s="65" t="s">
        <v>26</v>
      </c>
      <c r="F490" s="124" t="s">
        <v>83</v>
      </c>
      <c r="G490" s="117">
        <v>41654</v>
      </c>
      <c r="H490" s="65">
        <v>704913</v>
      </c>
      <c r="I490" s="65">
        <v>125689</v>
      </c>
      <c r="J490" s="65">
        <v>0</v>
      </c>
      <c r="K490" s="65">
        <v>4</v>
      </c>
      <c r="L490" s="65"/>
      <c r="M490" s="65">
        <v>6</v>
      </c>
      <c r="N490" s="121">
        <v>7.1</v>
      </c>
      <c r="O490" s="65">
        <v>37</v>
      </c>
      <c r="P490" s="65">
        <v>1</v>
      </c>
      <c r="Q490" s="65">
        <v>0.1</v>
      </c>
      <c r="R490" s="65" t="s">
        <v>244</v>
      </c>
      <c r="S490" s="65">
        <v>109</v>
      </c>
      <c r="T490" s="65">
        <v>100</v>
      </c>
      <c r="U490" s="65">
        <v>5</v>
      </c>
      <c r="V490" s="65">
        <v>0</v>
      </c>
      <c r="W490" s="65">
        <v>11</v>
      </c>
      <c r="X490" s="65">
        <v>11</v>
      </c>
      <c r="Y490" s="65">
        <v>0</v>
      </c>
      <c r="Z490" s="65">
        <v>0</v>
      </c>
      <c r="AA490" s="65">
        <v>0</v>
      </c>
      <c r="AB490" s="65">
        <v>31</v>
      </c>
      <c r="AC490" s="65">
        <v>9</v>
      </c>
      <c r="AD490" s="65">
        <v>1</v>
      </c>
      <c r="AE490" s="118">
        <f t="shared" si="150"/>
        <v>109</v>
      </c>
      <c r="AF490" s="119">
        <f>IF(AE490&gt;500,1.5,IF(AE490&gt;300,1.3,VLOOKUP(AE490,$AT$3:$AU$304,2,0)))</f>
        <v>0.36333333333333756</v>
      </c>
      <c r="AG490" s="118">
        <f t="shared" si="151"/>
        <v>100</v>
      </c>
      <c r="AH490" s="119">
        <f t="shared" si="152"/>
        <v>0.66666666666666452</v>
      </c>
      <c r="AI490" s="118">
        <f t="shared" si="153"/>
        <v>11</v>
      </c>
      <c r="AJ490" s="119">
        <f t="shared" si="154"/>
        <v>0.24444444444444399</v>
      </c>
      <c r="AK490" s="118">
        <f t="shared" si="155"/>
        <v>11</v>
      </c>
      <c r="AL490" s="119">
        <f t="shared" si="156"/>
        <v>0.36666666666666681</v>
      </c>
      <c r="AM490" s="118">
        <f t="shared" si="157"/>
        <v>5</v>
      </c>
      <c r="AN490" s="119">
        <f t="shared" si="158"/>
        <v>0.33333333333333348</v>
      </c>
      <c r="AO490" s="118">
        <f t="shared" si="159"/>
        <v>0</v>
      </c>
      <c r="AP490" s="119">
        <f t="shared" si="160"/>
        <v>1.3877787807814457E-16</v>
      </c>
      <c r="AQ490" s="122">
        <f t="shared" si="161"/>
        <v>0</v>
      </c>
      <c r="AR490" s="131">
        <f t="shared" si="162"/>
        <v>5</v>
      </c>
      <c r="AS490" s="65"/>
    </row>
    <row r="491" spans="1:47" x14ac:dyDescent="0.25">
      <c r="A491" s="65" t="s">
        <v>272</v>
      </c>
      <c r="B491" s="65" t="str">
        <f t="shared" si="147"/>
        <v>DIWA3</v>
      </c>
      <c r="C491" s="117">
        <f t="shared" si="148"/>
        <v>40723</v>
      </c>
      <c r="D491" s="116" t="str">
        <f t="shared" si="149"/>
        <v>SIN</v>
      </c>
      <c r="E491" s="65" t="s">
        <v>26</v>
      </c>
      <c r="F491" s="124" t="s">
        <v>83</v>
      </c>
      <c r="G491" s="117">
        <v>41601</v>
      </c>
      <c r="H491" s="65">
        <v>687600</v>
      </c>
      <c r="I491" s="65">
        <v>29028</v>
      </c>
      <c r="J491" s="120">
        <v>0</v>
      </c>
      <c r="K491" s="120">
        <v>4</v>
      </c>
      <c r="L491" s="120">
        <v>0</v>
      </c>
      <c r="M491" s="120">
        <v>12</v>
      </c>
      <c r="N491" s="121">
        <v>7.1</v>
      </c>
      <c r="O491" s="120">
        <v>37.1</v>
      </c>
      <c r="P491" s="120">
        <v>0.6</v>
      </c>
      <c r="Q491" s="120">
        <v>0.1</v>
      </c>
      <c r="R491" s="65" t="s">
        <v>244</v>
      </c>
      <c r="S491" s="120">
        <v>71</v>
      </c>
      <c r="T491" s="120">
        <v>87</v>
      </c>
      <c r="U491" s="120">
        <v>6</v>
      </c>
      <c r="V491" s="120">
        <v>0</v>
      </c>
      <c r="W491" s="120">
        <v>9</v>
      </c>
      <c r="X491" s="120">
        <v>12</v>
      </c>
      <c r="Y491" s="120">
        <v>0</v>
      </c>
      <c r="Z491" s="120">
        <v>1</v>
      </c>
      <c r="AA491" s="120">
        <v>0</v>
      </c>
      <c r="AB491" s="120">
        <v>31</v>
      </c>
      <c r="AC491" s="120">
        <v>13</v>
      </c>
      <c r="AD491" s="120">
        <v>2</v>
      </c>
      <c r="AE491" s="118">
        <f t="shared" si="150"/>
        <v>71</v>
      </c>
      <c r="AF491" s="119">
        <f>IF(AE491&gt;=300,1,VLOOKUP(AE491,$AT$3:$AU$304,2,0))</f>
        <v>0.23666666666667019</v>
      </c>
      <c r="AG491" s="118">
        <f t="shared" si="151"/>
        <v>87</v>
      </c>
      <c r="AH491" s="119">
        <f t="shared" si="152"/>
        <v>0.5799999999999973</v>
      </c>
      <c r="AI491" s="118">
        <f t="shared" si="153"/>
        <v>9</v>
      </c>
      <c r="AJ491" s="119">
        <f t="shared" si="154"/>
        <v>0.19999999999999954</v>
      </c>
      <c r="AK491" s="118">
        <f t="shared" si="155"/>
        <v>12</v>
      </c>
      <c r="AL491" s="119">
        <f t="shared" si="156"/>
        <v>0.40000000000000013</v>
      </c>
      <c r="AM491" s="118">
        <f t="shared" si="157"/>
        <v>6</v>
      </c>
      <c r="AN491" s="119">
        <f t="shared" si="158"/>
        <v>0.40000000000000013</v>
      </c>
      <c r="AO491" s="118">
        <f t="shared" si="159"/>
        <v>0</v>
      </c>
      <c r="AP491" s="119">
        <f t="shared" si="160"/>
        <v>1.3877787807814457E-16</v>
      </c>
      <c r="AQ491" s="122">
        <f t="shared" si="161"/>
        <v>0</v>
      </c>
      <c r="AR491" s="131">
        <f t="shared" si="162"/>
        <v>6</v>
      </c>
      <c r="AS491" s="65"/>
    </row>
    <row r="492" spans="1:47" x14ac:dyDescent="0.25">
      <c r="A492" s="65" t="s">
        <v>273</v>
      </c>
      <c r="B492" s="65" t="str">
        <f t="shared" si="147"/>
        <v>DIWA3</v>
      </c>
      <c r="C492" s="117">
        <f t="shared" si="148"/>
        <v>40723</v>
      </c>
      <c r="D492" s="116" t="str">
        <f t="shared" si="149"/>
        <v>SIN</v>
      </c>
      <c r="E492" s="65" t="s">
        <v>26</v>
      </c>
      <c r="F492" s="124" t="s">
        <v>83</v>
      </c>
      <c r="G492" s="117">
        <v>41534</v>
      </c>
      <c r="H492" s="65">
        <v>674758</v>
      </c>
      <c r="I492" s="65">
        <v>95534</v>
      </c>
      <c r="J492" s="120">
        <v>0</v>
      </c>
      <c r="K492" s="120">
        <v>3</v>
      </c>
      <c r="L492" s="120">
        <v>-1</v>
      </c>
      <c r="M492" s="120">
        <v>6</v>
      </c>
      <c r="N492" s="121">
        <v>7.1</v>
      </c>
      <c r="O492" s="120">
        <v>37.4</v>
      </c>
      <c r="P492" s="120">
        <v>1</v>
      </c>
      <c r="Q492" s="120">
        <v>0</v>
      </c>
      <c r="R492" s="65" t="s">
        <v>244</v>
      </c>
      <c r="S492" s="120">
        <v>77</v>
      </c>
      <c r="T492" s="120">
        <v>62</v>
      </c>
      <c r="U492" s="120">
        <v>5</v>
      </c>
      <c r="V492" s="120">
        <v>0</v>
      </c>
      <c r="W492" s="120">
        <v>8</v>
      </c>
      <c r="X492" s="120">
        <v>8</v>
      </c>
      <c r="Y492" s="120">
        <v>0</v>
      </c>
      <c r="Z492" s="120">
        <v>0</v>
      </c>
      <c r="AA492" s="120">
        <v>0</v>
      </c>
      <c r="AB492" s="120">
        <v>28</v>
      </c>
      <c r="AC492" s="120">
        <v>6</v>
      </c>
      <c r="AD492" s="120">
        <v>1</v>
      </c>
      <c r="AE492" s="118">
        <f t="shared" si="150"/>
        <v>77</v>
      </c>
      <c r="AF492" s="119">
        <f>IF(AE492&gt;500,1.5,IF(AE492&gt;300,1.3,VLOOKUP(AE492,$AT$3:$AU$304,2,0)))</f>
        <v>0.25666666666667021</v>
      </c>
      <c r="AG492" s="118">
        <f t="shared" si="151"/>
        <v>62</v>
      </c>
      <c r="AH492" s="119">
        <f t="shared" si="152"/>
        <v>0.41333333333333033</v>
      </c>
      <c r="AI492" s="118">
        <f t="shared" si="153"/>
        <v>8</v>
      </c>
      <c r="AJ492" s="119">
        <f t="shared" si="154"/>
        <v>0.17777777777777731</v>
      </c>
      <c r="AK492" s="118">
        <f t="shared" si="155"/>
        <v>8</v>
      </c>
      <c r="AL492" s="119">
        <f t="shared" si="156"/>
        <v>0.26666666666666683</v>
      </c>
      <c r="AM492" s="118">
        <f t="shared" si="157"/>
        <v>5</v>
      </c>
      <c r="AN492" s="119">
        <f t="shared" si="158"/>
        <v>0.33333333333333348</v>
      </c>
      <c r="AO492" s="118">
        <f t="shared" si="159"/>
        <v>0</v>
      </c>
      <c r="AP492" s="119">
        <f t="shared" si="160"/>
        <v>1.3877787807814457E-16</v>
      </c>
      <c r="AQ492" s="122">
        <f t="shared" si="161"/>
        <v>0</v>
      </c>
      <c r="AR492" s="131">
        <f t="shared" si="162"/>
        <v>7</v>
      </c>
      <c r="AS492" s="65"/>
    </row>
    <row r="493" spans="1:47" x14ac:dyDescent="0.25">
      <c r="A493" s="65" t="s">
        <v>273</v>
      </c>
      <c r="B493" s="65" t="str">
        <f t="shared" si="147"/>
        <v>DIWA3</v>
      </c>
      <c r="C493" s="117">
        <f t="shared" si="148"/>
        <v>40723</v>
      </c>
      <c r="D493" s="116" t="str">
        <f t="shared" si="149"/>
        <v>SIN</v>
      </c>
      <c r="E493" s="65" t="s">
        <v>26</v>
      </c>
      <c r="F493" s="124" t="s">
        <v>83</v>
      </c>
      <c r="G493" s="117">
        <v>41388</v>
      </c>
      <c r="H493" s="65">
        <v>629171</v>
      </c>
      <c r="I493" s="65">
        <v>107012</v>
      </c>
      <c r="J493" s="120">
        <v>0</v>
      </c>
      <c r="K493" s="120">
        <v>1.6</v>
      </c>
      <c r="L493" s="120">
        <v>0</v>
      </c>
      <c r="M493" s="120">
        <v>9.9</v>
      </c>
      <c r="N493" s="121">
        <v>7</v>
      </c>
      <c r="O493" s="120">
        <v>37.200000000000003</v>
      </c>
      <c r="P493" s="120"/>
      <c r="Q493" s="120">
        <v>-1</v>
      </c>
      <c r="R493" s="65" t="s">
        <v>29</v>
      </c>
      <c r="S493" s="120">
        <v>135.80000000000001</v>
      </c>
      <c r="T493" s="120">
        <v>92.6</v>
      </c>
      <c r="U493" s="120">
        <v>12.9</v>
      </c>
      <c r="V493" s="120">
        <v>2.4</v>
      </c>
      <c r="W493" s="120">
        <v>13.6</v>
      </c>
      <c r="X493" s="120">
        <v>26.4</v>
      </c>
      <c r="Y493" s="120">
        <v>2.5</v>
      </c>
      <c r="Z493" s="120">
        <v>0</v>
      </c>
      <c r="AA493" s="120">
        <v>0</v>
      </c>
      <c r="AB493" s="120">
        <v>102.3</v>
      </c>
      <c r="AC493" s="120">
        <v>30.9</v>
      </c>
      <c r="AD493" s="120">
        <v>2.9</v>
      </c>
      <c r="AE493" s="118">
        <f t="shared" si="150"/>
        <v>136</v>
      </c>
      <c r="AF493" s="119">
        <f>IF(AE493&gt;500,1.5,IF(AE493&gt;300,1.3,VLOOKUP(AE493,$AT$3:$AU$304,2,0)))</f>
        <v>0.45333333333333814</v>
      </c>
      <c r="AG493" s="118">
        <f t="shared" si="151"/>
        <v>93</v>
      </c>
      <c r="AH493" s="119">
        <f t="shared" si="152"/>
        <v>0.62</v>
      </c>
      <c r="AI493" s="118">
        <f t="shared" si="153"/>
        <v>14</v>
      </c>
      <c r="AJ493" s="119">
        <f t="shared" si="154"/>
        <v>0.31111111111111062</v>
      </c>
      <c r="AK493" s="118">
        <f t="shared" si="155"/>
        <v>26</v>
      </c>
      <c r="AL493" s="119">
        <f t="shared" si="156"/>
        <v>0.8666666666666667</v>
      </c>
      <c r="AM493" s="118">
        <f t="shared" si="157"/>
        <v>13</v>
      </c>
      <c r="AN493" s="119">
        <f t="shared" si="158"/>
        <v>0.8666666666666667</v>
      </c>
      <c r="AO493" s="118">
        <f t="shared" si="159"/>
        <v>2</v>
      </c>
      <c r="AP493" s="119">
        <f t="shared" si="160"/>
        <v>0.20000000000000015</v>
      </c>
      <c r="AQ493" s="122">
        <f t="shared" si="161"/>
        <v>0</v>
      </c>
      <c r="AR493" s="131">
        <f t="shared" si="162"/>
        <v>8</v>
      </c>
      <c r="AS493" s="65"/>
    </row>
    <row r="494" spans="1:47" x14ac:dyDescent="0.25">
      <c r="A494" s="65" t="s">
        <v>273</v>
      </c>
      <c r="B494" s="65" t="str">
        <f t="shared" si="147"/>
        <v>DIWA3</v>
      </c>
      <c r="C494" s="117">
        <f t="shared" si="148"/>
        <v>40723</v>
      </c>
      <c r="D494" s="116" t="str">
        <f t="shared" si="149"/>
        <v>SIN</v>
      </c>
      <c r="E494" s="65" t="s">
        <v>26</v>
      </c>
      <c r="F494" s="124" t="s">
        <v>83</v>
      </c>
      <c r="G494" s="117">
        <v>41253</v>
      </c>
      <c r="H494" s="65">
        <v>596391</v>
      </c>
      <c r="I494" s="65">
        <v>74232</v>
      </c>
      <c r="J494" s="65">
        <v>0</v>
      </c>
      <c r="K494" s="65">
        <v>0</v>
      </c>
      <c r="L494" s="65">
        <v>0</v>
      </c>
      <c r="M494" s="65">
        <v>6.7</v>
      </c>
      <c r="N494" s="121">
        <v>7</v>
      </c>
      <c r="O494" s="65">
        <v>40.200000000000003</v>
      </c>
      <c r="P494" s="65"/>
      <c r="Q494" s="65">
        <v>-1</v>
      </c>
      <c r="R494" s="65" t="s">
        <v>29</v>
      </c>
      <c r="S494" s="65">
        <v>146.80000000000001</v>
      </c>
      <c r="T494" s="65">
        <v>38.6</v>
      </c>
      <c r="U494" s="65">
        <v>8.1999999999999993</v>
      </c>
      <c r="V494" s="65">
        <v>1.5</v>
      </c>
      <c r="W494" s="65">
        <v>4.7</v>
      </c>
      <c r="X494" s="65">
        <v>24.7</v>
      </c>
      <c r="Y494" s="65">
        <v>1.2</v>
      </c>
      <c r="Z494" s="65">
        <v>3.3</v>
      </c>
      <c r="AA494" s="65">
        <v>0</v>
      </c>
      <c r="AB494" s="65">
        <v>50.3</v>
      </c>
      <c r="AC494" s="65">
        <v>27.6</v>
      </c>
      <c r="AD494" s="65">
        <v>0.5</v>
      </c>
      <c r="AE494" s="118">
        <f t="shared" si="150"/>
        <v>147</v>
      </c>
      <c r="AF494" s="119">
        <f>IF(AE494&gt;=300,1,VLOOKUP(AE494,$AT$3:$AU$304,2,0))</f>
        <v>0.49000000000000504</v>
      </c>
      <c r="AG494" s="118">
        <f t="shared" si="151"/>
        <v>39</v>
      </c>
      <c r="AH494" s="119">
        <f t="shared" si="152"/>
        <v>0.25999999999999729</v>
      </c>
      <c r="AI494" s="118">
        <f t="shared" si="153"/>
        <v>5</v>
      </c>
      <c r="AJ494" s="119">
        <f t="shared" si="154"/>
        <v>0.11111111111111063</v>
      </c>
      <c r="AK494" s="118">
        <f t="shared" si="155"/>
        <v>25</v>
      </c>
      <c r="AL494" s="119">
        <f t="shared" si="156"/>
        <v>0.83333333333333337</v>
      </c>
      <c r="AM494" s="118">
        <f t="shared" si="157"/>
        <v>8</v>
      </c>
      <c r="AN494" s="119">
        <f t="shared" si="158"/>
        <v>0.53333333333333344</v>
      </c>
      <c r="AO494" s="118">
        <f t="shared" si="159"/>
        <v>2</v>
      </c>
      <c r="AP494" s="119">
        <f t="shared" si="160"/>
        <v>0.20000000000000015</v>
      </c>
      <c r="AQ494" s="122">
        <f t="shared" si="161"/>
        <v>0</v>
      </c>
      <c r="AR494" s="131">
        <f t="shared" si="162"/>
        <v>9</v>
      </c>
      <c r="AS494" s="65"/>
    </row>
    <row r="495" spans="1:47" x14ac:dyDescent="0.25">
      <c r="A495" s="65" t="s">
        <v>272</v>
      </c>
      <c r="B495" s="65" t="str">
        <f t="shared" si="147"/>
        <v>DIWA3</v>
      </c>
      <c r="C495" s="117">
        <f t="shared" si="148"/>
        <v>40707</v>
      </c>
      <c r="D495" s="65" t="str">
        <f t="shared" si="149"/>
        <v>SIN</v>
      </c>
      <c r="E495" s="65" t="s">
        <v>26</v>
      </c>
      <c r="F495" s="124" t="s">
        <v>84</v>
      </c>
      <c r="G495" s="117">
        <v>42401</v>
      </c>
      <c r="H495" s="65">
        <v>886996</v>
      </c>
      <c r="I495" s="65">
        <v>36492</v>
      </c>
      <c r="J495" s="65">
        <v>0</v>
      </c>
      <c r="K495" s="65">
        <v>6</v>
      </c>
      <c r="L495" s="65"/>
      <c r="M495" s="65">
        <v>9</v>
      </c>
      <c r="N495" s="65">
        <v>6.6</v>
      </c>
      <c r="O495" s="65"/>
      <c r="P495" s="65"/>
      <c r="Q495" s="65">
        <v>0.32</v>
      </c>
      <c r="R495" s="65"/>
      <c r="S495" s="65">
        <v>161</v>
      </c>
      <c r="T495" s="65">
        <v>151</v>
      </c>
      <c r="U495" s="65">
        <v>1</v>
      </c>
      <c r="V495" s="65">
        <v>1</v>
      </c>
      <c r="W495" s="65">
        <v>7</v>
      </c>
      <c r="X495" s="65">
        <v>14</v>
      </c>
      <c r="Y495" s="65">
        <v>0</v>
      </c>
      <c r="Z495" s="65">
        <v>1</v>
      </c>
      <c r="AA495" s="65">
        <v>1</v>
      </c>
      <c r="AB495" s="65">
        <v>93</v>
      </c>
      <c r="AC495" s="65">
        <v>9</v>
      </c>
      <c r="AD495" s="65">
        <v>2</v>
      </c>
      <c r="AE495" s="118">
        <f t="shared" si="150"/>
        <v>161</v>
      </c>
      <c r="AF495" s="119">
        <f t="shared" ref="AF495:AF501" si="165">IF(AE495&gt;500,1.5,IF(AE495&gt;300,1.3,VLOOKUP(AE495,$AT$3:$AU$304,2,0)))</f>
        <v>0.5366666666666714</v>
      </c>
      <c r="AG495" s="118">
        <f t="shared" si="151"/>
        <v>151</v>
      </c>
      <c r="AH495" s="119">
        <f t="shared" si="152"/>
        <v>1</v>
      </c>
      <c r="AI495" s="118">
        <f t="shared" si="153"/>
        <v>7</v>
      </c>
      <c r="AJ495" s="119">
        <f t="shared" si="154"/>
        <v>0.15555555555555509</v>
      </c>
      <c r="AK495" s="118">
        <f t="shared" si="155"/>
        <v>14</v>
      </c>
      <c r="AL495" s="119">
        <f t="shared" si="156"/>
        <v>0.46666666666666679</v>
      </c>
      <c r="AM495" s="118">
        <f t="shared" si="157"/>
        <v>1</v>
      </c>
      <c r="AN495" s="119">
        <f t="shared" si="158"/>
        <v>6.666666666666686E-2</v>
      </c>
      <c r="AO495" s="118">
        <f t="shared" si="159"/>
        <v>1</v>
      </c>
      <c r="AP495" s="119">
        <f t="shared" si="160"/>
        <v>0.10000000000000014</v>
      </c>
      <c r="AQ495" s="122">
        <f t="shared" si="161"/>
        <v>1</v>
      </c>
      <c r="AR495" s="131">
        <f t="shared" si="162"/>
        <v>1</v>
      </c>
      <c r="AS495" s="65"/>
    </row>
    <row r="496" spans="1:47" x14ac:dyDescent="0.25">
      <c r="A496" s="65" t="s">
        <v>273</v>
      </c>
      <c r="B496" s="65" t="str">
        <f t="shared" si="147"/>
        <v>DIWA3</v>
      </c>
      <c r="C496" s="117">
        <f t="shared" si="148"/>
        <v>40707</v>
      </c>
      <c r="D496" s="116" t="str">
        <f t="shared" si="149"/>
        <v>SIN</v>
      </c>
      <c r="E496" s="65" t="s">
        <v>26</v>
      </c>
      <c r="F496" s="124" t="s">
        <v>84</v>
      </c>
      <c r="G496" s="117">
        <v>42054</v>
      </c>
      <c r="H496" s="65">
        <v>768284</v>
      </c>
      <c r="I496" s="65">
        <v>29637</v>
      </c>
      <c r="J496" s="65">
        <v>0</v>
      </c>
      <c r="K496" s="65">
        <v>2</v>
      </c>
      <c r="L496" s="65"/>
      <c r="M496" s="65">
        <v>2</v>
      </c>
      <c r="N496" s="65">
        <v>6</v>
      </c>
      <c r="O496" s="65">
        <v>28.23</v>
      </c>
      <c r="P496" s="65">
        <v>1.1399999999999999</v>
      </c>
      <c r="Q496" s="65">
        <v>0.05</v>
      </c>
      <c r="R496" s="65"/>
      <c r="S496" s="65">
        <v>73</v>
      </c>
      <c r="T496" s="65">
        <v>132</v>
      </c>
      <c r="U496" s="65">
        <v>2</v>
      </c>
      <c r="V496" s="65">
        <v>1</v>
      </c>
      <c r="W496" s="65">
        <v>4</v>
      </c>
      <c r="X496" s="65">
        <v>7</v>
      </c>
      <c r="Y496" s="65">
        <v>0</v>
      </c>
      <c r="Z496" s="65"/>
      <c r="AA496" s="65">
        <v>0</v>
      </c>
      <c r="AB496" s="65">
        <v>44</v>
      </c>
      <c r="AC496" s="65">
        <v>1</v>
      </c>
      <c r="AD496" s="65">
        <v>0</v>
      </c>
      <c r="AE496" s="118">
        <f t="shared" si="150"/>
        <v>73</v>
      </c>
      <c r="AF496" s="119">
        <f t="shared" si="165"/>
        <v>0.24333333333333684</v>
      </c>
      <c r="AG496" s="118">
        <f t="shared" si="151"/>
        <v>132</v>
      </c>
      <c r="AH496" s="119">
        <f t="shared" si="152"/>
        <v>0.87999999999999923</v>
      </c>
      <c r="AI496" s="118">
        <f t="shared" si="153"/>
        <v>4</v>
      </c>
      <c r="AJ496" s="119">
        <f t="shared" si="154"/>
        <v>8.8888888888888407E-2</v>
      </c>
      <c r="AK496" s="118">
        <f t="shared" si="155"/>
        <v>7</v>
      </c>
      <c r="AL496" s="119">
        <f t="shared" si="156"/>
        <v>0.2333333333333335</v>
      </c>
      <c r="AM496" s="118">
        <f t="shared" si="157"/>
        <v>2</v>
      </c>
      <c r="AN496" s="119">
        <f t="shared" si="158"/>
        <v>0.13333333333333353</v>
      </c>
      <c r="AO496" s="118">
        <f t="shared" si="159"/>
        <v>1</v>
      </c>
      <c r="AP496" s="119">
        <f t="shared" si="160"/>
        <v>0.10000000000000014</v>
      </c>
      <c r="AQ496" s="122">
        <f t="shared" si="161"/>
        <v>0</v>
      </c>
      <c r="AR496" s="131">
        <f t="shared" si="162"/>
        <v>2</v>
      </c>
      <c r="AS496" s="65"/>
    </row>
    <row r="497" spans="1:45" x14ac:dyDescent="0.25">
      <c r="A497" s="65" t="s">
        <v>273</v>
      </c>
      <c r="B497" s="65" t="str">
        <f t="shared" si="147"/>
        <v>DIWA3</v>
      </c>
      <c r="C497" s="117">
        <f t="shared" si="148"/>
        <v>40707</v>
      </c>
      <c r="D497" s="116" t="str">
        <f t="shared" si="149"/>
        <v>SIN</v>
      </c>
      <c r="E497" s="65" t="s">
        <v>26</v>
      </c>
      <c r="F497" s="124" t="s">
        <v>84</v>
      </c>
      <c r="G497" s="117">
        <v>41991</v>
      </c>
      <c r="H497" s="65">
        <v>753053</v>
      </c>
      <c r="I497" s="65">
        <v>14406</v>
      </c>
      <c r="J497" s="65">
        <v>0</v>
      </c>
      <c r="K497" s="65">
        <v>2</v>
      </c>
      <c r="L497" s="65"/>
      <c r="M497" s="65">
        <v>1</v>
      </c>
      <c r="N497" s="121">
        <v>6.3</v>
      </c>
      <c r="O497" s="65"/>
      <c r="P497" s="65"/>
      <c r="Q497" s="65">
        <v>0.06</v>
      </c>
      <c r="R497" s="65"/>
      <c r="S497" s="65">
        <v>42</v>
      </c>
      <c r="T497" s="65">
        <v>59</v>
      </c>
      <c r="U497" s="65">
        <v>3</v>
      </c>
      <c r="V497" s="65">
        <v>0</v>
      </c>
      <c r="W497" s="65">
        <v>2</v>
      </c>
      <c r="X497" s="65">
        <v>5</v>
      </c>
      <c r="Y497" s="65">
        <v>0</v>
      </c>
      <c r="Z497" s="65">
        <v>0</v>
      </c>
      <c r="AA497" s="65">
        <v>0</v>
      </c>
      <c r="AB497" s="65">
        <v>35</v>
      </c>
      <c r="AC497" s="65">
        <v>2</v>
      </c>
      <c r="AD497" s="65">
        <v>0</v>
      </c>
      <c r="AE497" s="118">
        <f t="shared" si="150"/>
        <v>42</v>
      </c>
      <c r="AF497" s="119">
        <f t="shared" si="165"/>
        <v>0.1400000000000037</v>
      </c>
      <c r="AG497" s="118">
        <f t="shared" si="151"/>
        <v>59</v>
      </c>
      <c r="AH497" s="119">
        <f t="shared" si="152"/>
        <v>0.39333333333333037</v>
      </c>
      <c r="AI497" s="118">
        <f t="shared" si="153"/>
        <v>2</v>
      </c>
      <c r="AJ497" s="119">
        <f t="shared" si="154"/>
        <v>4.4444444444443953E-2</v>
      </c>
      <c r="AK497" s="118">
        <f t="shared" si="155"/>
        <v>5</v>
      </c>
      <c r="AL497" s="119">
        <f t="shared" si="156"/>
        <v>0.16666666666666685</v>
      </c>
      <c r="AM497" s="118">
        <f t="shared" si="157"/>
        <v>3</v>
      </c>
      <c r="AN497" s="119">
        <f t="shared" si="158"/>
        <v>0.20000000000000018</v>
      </c>
      <c r="AO497" s="118">
        <f t="shared" si="159"/>
        <v>0</v>
      </c>
      <c r="AP497" s="119">
        <f t="shared" si="160"/>
        <v>1.3877787807814457E-16</v>
      </c>
      <c r="AQ497" s="122">
        <f t="shared" si="161"/>
        <v>0</v>
      </c>
      <c r="AR497" s="131">
        <f t="shared" si="162"/>
        <v>3</v>
      </c>
      <c r="AS497" s="65"/>
    </row>
    <row r="498" spans="1:45" x14ac:dyDescent="0.25">
      <c r="A498" s="65" t="s">
        <v>273</v>
      </c>
      <c r="B498" s="65" t="str">
        <f t="shared" si="147"/>
        <v>DIWA3</v>
      </c>
      <c r="C498" s="117">
        <f t="shared" si="148"/>
        <v>40707</v>
      </c>
      <c r="D498" s="116" t="str">
        <f t="shared" si="149"/>
        <v>SIN</v>
      </c>
      <c r="E498" s="65" t="s">
        <v>26</v>
      </c>
      <c r="F498" s="124" t="s">
        <v>84</v>
      </c>
      <c r="G498" s="117">
        <v>41804</v>
      </c>
      <c r="H498" s="65">
        <v>706618</v>
      </c>
      <c r="I498" s="65">
        <v>59150</v>
      </c>
      <c r="J498" s="65">
        <v>0</v>
      </c>
      <c r="K498" s="65">
        <v>5</v>
      </c>
      <c r="L498" s="65"/>
      <c r="M498" s="65">
        <v>2</v>
      </c>
      <c r="N498" s="121">
        <v>7</v>
      </c>
      <c r="O498" s="65">
        <v>36</v>
      </c>
      <c r="P498" s="65">
        <v>1.3</v>
      </c>
      <c r="Q498" s="65">
        <v>0.04</v>
      </c>
      <c r="R498" s="65" t="s">
        <v>270</v>
      </c>
      <c r="S498" s="65">
        <v>60</v>
      </c>
      <c r="T498" s="65">
        <v>161</v>
      </c>
      <c r="U498" s="65">
        <v>4</v>
      </c>
      <c r="V498" s="65">
        <v>0</v>
      </c>
      <c r="W498" s="65">
        <v>16</v>
      </c>
      <c r="X498" s="65">
        <v>6</v>
      </c>
      <c r="Y498" s="65">
        <v>1</v>
      </c>
      <c r="Z498" s="65">
        <v>0</v>
      </c>
      <c r="AA498" s="65">
        <v>0</v>
      </c>
      <c r="AB498" s="65">
        <v>35</v>
      </c>
      <c r="AC498" s="65">
        <v>9</v>
      </c>
      <c r="AD498" s="65">
        <v>1</v>
      </c>
      <c r="AE498" s="118">
        <f t="shared" si="150"/>
        <v>60</v>
      </c>
      <c r="AF498" s="119">
        <f t="shared" si="165"/>
        <v>0.20000000000000359</v>
      </c>
      <c r="AG498" s="118">
        <f t="shared" si="151"/>
        <v>161</v>
      </c>
      <c r="AH498" s="119">
        <f t="shared" si="152"/>
        <v>1</v>
      </c>
      <c r="AI498" s="118">
        <f t="shared" si="153"/>
        <v>16</v>
      </c>
      <c r="AJ498" s="119">
        <f t="shared" si="154"/>
        <v>0.35555555555555501</v>
      </c>
      <c r="AK498" s="118">
        <f t="shared" si="155"/>
        <v>6</v>
      </c>
      <c r="AL498" s="119">
        <f t="shared" si="156"/>
        <v>0.20000000000000018</v>
      </c>
      <c r="AM498" s="118">
        <f t="shared" si="157"/>
        <v>4</v>
      </c>
      <c r="AN498" s="119">
        <f t="shared" si="158"/>
        <v>0.26666666666666683</v>
      </c>
      <c r="AO498" s="118">
        <f t="shared" si="159"/>
        <v>0</v>
      </c>
      <c r="AP498" s="119">
        <f t="shared" si="160"/>
        <v>1.3877787807814457E-16</v>
      </c>
      <c r="AQ498" s="122">
        <f t="shared" si="161"/>
        <v>0</v>
      </c>
      <c r="AR498" s="131">
        <f t="shared" si="162"/>
        <v>4</v>
      </c>
      <c r="AS498" s="65"/>
    </row>
    <row r="499" spans="1:45" x14ac:dyDescent="0.25">
      <c r="A499" s="65" t="s">
        <v>273</v>
      </c>
      <c r="B499" s="65" t="str">
        <f t="shared" si="147"/>
        <v>DIWA3</v>
      </c>
      <c r="C499" s="117">
        <f t="shared" si="148"/>
        <v>40707</v>
      </c>
      <c r="D499" s="116" t="str">
        <f t="shared" si="149"/>
        <v>SIN</v>
      </c>
      <c r="E499" s="65" t="s">
        <v>26</v>
      </c>
      <c r="F499" s="124" t="s">
        <v>84</v>
      </c>
      <c r="G499" s="117">
        <v>41590</v>
      </c>
      <c r="H499" s="65">
        <v>676865</v>
      </c>
      <c r="I499" s="65">
        <v>29397</v>
      </c>
      <c r="J499" s="120">
        <v>0</v>
      </c>
      <c r="K499" s="120">
        <v>6</v>
      </c>
      <c r="L499" s="120">
        <v>0</v>
      </c>
      <c r="M499" s="120">
        <v>4</v>
      </c>
      <c r="N499" s="121">
        <v>7.1</v>
      </c>
      <c r="O499" s="120">
        <v>36.5</v>
      </c>
      <c r="P499" s="120">
        <v>1.2</v>
      </c>
      <c r="Q499" s="120">
        <v>0.1</v>
      </c>
      <c r="R499" s="65" t="s">
        <v>244</v>
      </c>
      <c r="S499" s="120">
        <v>91</v>
      </c>
      <c r="T499" s="120">
        <v>202</v>
      </c>
      <c r="U499" s="120">
        <v>3</v>
      </c>
      <c r="V499" s="120">
        <v>2</v>
      </c>
      <c r="W499" s="120">
        <v>17</v>
      </c>
      <c r="X499" s="120">
        <v>12</v>
      </c>
      <c r="Y499" s="120">
        <v>0</v>
      </c>
      <c r="Z499" s="120">
        <v>2</v>
      </c>
      <c r="AA499" s="120">
        <v>0</v>
      </c>
      <c r="AB499" s="120">
        <v>29</v>
      </c>
      <c r="AC499" s="120">
        <v>3</v>
      </c>
      <c r="AD499" s="120">
        <v>1</v>
      </c>
      <c r="AE499" s="118">
        <f t="shared" si="150"/>
        <v>91</v>
      </c>
      <c r="AF499" s="119">
        <f t="shared" si="165"/>
        <v>0.30333333333333717</v>
      </c>
      <c r="AG499" s="118">
        <f t="shared" si="151"/>
        <v>202</v>
      </c>
      <c r="AH499" s="119">
        <f t="shared" si="152"/>
        <v>1</v>
      </c>
      <c r="AI499" s="118">
        <f t="shared" si="153"/>
        <v>17</v>
      </c>
      <c r="AJ499" s="119">
        <f t="shared" si="154"/>
        <v>0.37777777777777721</v>
      </c>
      <c r="AK499" s="118">
        <f t="shared" si="155"/>
        <v>12</v>
      </c>
      <c r="AL499" s="119">
        <f t="shared" si="156"/>
        <v>0.40000000000000013</v>
      </c>
      <c r="AM499" s="118">
        <f t="shared" si="157"/>
        <v>3</v>
      </c>
      <c r="AN499" s="119">
        <f t="shared" si="158"/>
        <v>0.20000000000000018</v>
      </c>
      <c r="AO499" s="118">
        <f t="shared" si="159"/>
        <v>2</v>
      </c>
      <c r="AP499" s="119">
        <f t="shared" si="160"/>
        <v>0.20000000000000015</v>
      </c>
      <c r="AQ499" s="122">
        <f t="shared" si="161"/>
        <v>0</v>
      </c>
      <c r="AR499" s="131">
        <f t="shared" si="162"/>
        <v>5</v>
      </c>
      <c r="AS499" s="65"/>
    </row>
    <row r="500" spans="1:45" x14ac:dyDescent="0.25">
      <c r="A500" s="65" t="s">
        <v>273</v>
      </c>
      <c r="B500" s="65" t="str">
        <f t="shared" si="147"/>
        <v>DIWA3</v>
      </c>
      <c r="C500" s="117">
        <f t="shared" si="148"/>
        <v>40707</v>
      </c>
      <c r="D500" s="116" t="str">
        <f t="shared" si="149"/>
        <v>SIN</v>
      </c>
      <c r="E500" s="65" t="s">
        <v>26</v>
      </c>
      <c r="F500" s="124" t="s">
        <v>84</v>
      </c>
      <c r="G500" s="117">
        <v>41432</v>
      </c>
      <c r="H500" s="65">
        <v>638736</v>
      </c>
      <c r="I500" s="65">
        <v>168472</v>
      </c>
      <c r="J500" s="120">
        <v>0</v>
      </c>
      <c r="K500" s="120">
        <v>35.700000000000003</v>
      </c>
      <c r="L500" s="120">
        <v>0</v>
      </c>
      <c r="M500" s="120">
        <v>20.9</v>
      </c>
      <c r="N500" s="121">
        <v>7.1</v>
      </c>
      <c r="O500" s="120">
        <v>35.799999999999997</v>
      </c>
      <c r="P500" s="120">
        <v>0</v>
      </c>
      <c r="Q500" s="120">
        <v>-1</v>
      </c>
      <c r="R500" s="65" t="s">
        <v>29</v>
      </c>
      <c r="S500" s="120">
        <v>282</v>
      </c>
      <c r="T500" s="120">
        <v>259.39999999999998</v>
      </c>
      <c r="U500" s="120">
        <v>9.1999999999999993</v>
      </c>
      <c r="V500" s="120">
        <v>10.4</v>
      </c>
      <c r="W500" s="120">
        <v>38.4</v>
      </c>
      <c r="X500" s="120">
        <v>38.4</v>
      </c>
      <c r="Y500" s="120">
        <v>1.6</v>
      </c>
      <c r="Z500" s="120">
        <v>0</v>
      </c>
      <c r="AA500" s="120">
        <v>0</v>
      </c>
      <c r="AB500" s="120">
        <v>112.2</v>
      </c>
      <c r="AC500" s="120">
        <v>22.5</v>
      </c>
      <c r="AD500" s="120">
        <v>7.1</v>
      </c>
      <c r="AE500" s="118">
        <f t="shared" si="150"/>
        <v>282</v>
      </c>
      <c r="AF500" s="119">
        <f t="shared" si="165"/>
        <v>0.94000000000000061</v>
      </c>
      <c r="AG500" s="118">
        <f t="shared" si="151"/>
        <v>259</v>
      </c>
      <c r="AH500" s="119">
        <f t="shared" si="152"/>
        <v>1</v>
      </c>
      <c r="AI500" s="118">
        <f t="shared" si="153"/>
        <v>38</v>
      </c>
      <c r="AJ500" s="119">
        <f t="shared" si="154"/>
        <v>0.84444444444444422</v>
      </c>
      <c r="AK500" s="118">
        <f t="shared" si="155"/>
        <v>38</v>
      </c>
      <c r="AL500" s="119">
        <f t="shared" si="156"/>
        <v>1</v>
      </c>
      <c r="AM500" s="118">
        <f t="shared" si="157"/>
        <v>9</v>
      </c>
      <c r="AN500" s="119">
        <f t="shared" si="158"/>
        <v>0.60000000000000009</v>
      </c>
      <c r="AO500" s="118">
        <f t="shared" si="159"/>
        <v>10</v>
      </c>
      <c r="AP500" s="119">
        <f t="shared" si="160"/>
        <v>1</v>
      </c>
      <c r="AQ500" s="122">
        <f t="shared" si="161"/>
        <v>0</v>
      </c>
      <c r="AR500" s="131">
        <f t="shared" si="162"/>
        <v>6</v>
      </c>
      <c r="AS500" s="65"/>
    </row>
    <row r="501" spans="1:45" x14ac:dyDescent="0.25">
      <c r="A501" s="65" t="s">
        <v>272</v>
      </c>
      <c r="B501" s="65" t="str">
        <f t="shared" si="147"/>
        <v>DIWA3</v>
      </c>
      <c r="C501" s="117">
        <f t="shared" si="148"/>
        <v>40707</v>
      </c>
      <c r="D501" s="116" t="str">
        <f t="shared" si="149"/>
        <v>SIN</v>
      </c>
      <c r="E501" s="65" t="s">
        <v>26</v>
      </c>
      <c r="F501" s="124" t="s">
        <v>84</v>
      </c>
      <c r="G501" s="117">
        <v>41418</v>
      </c>
      <c r="H501" s="65">
        <v>644429</v>
      </c>
      <c r="I501" s="65">
        <v>65205</v>
      </c>
      <c r="J501" s="120">
        <v>0</v>
      </c>
      <c r="K501" s="120">
        <v>33.6</v>
      </c>
      <c r="L501" s="120">
        <v>0</v>
      </c>
      <c r="M501" s="120">
        <v>10.3</v>
      </c>
      <c r="N501" s="121">
        <v>7.1</v>
      </c>
      <c r="O501" s="120">
        <v>37.799999999999997</v>
      </c>
      <c r="P501" s="120"/>
      <c r="Q501" s="120">
        <v>-1</v>
      </c>
      <c r="R501" s="65" t="s">
        <v>29</v>
      </c>
      <c r="S501" s="120">
        <v>93.2</v>
      </c>
      <c r="T501" s="120">
        <v>71</v>
      </c>
      <c r="U501" s="120">
        <v>3.1</v>
      </c>
      <c r="V501" s="120">
        <v>1.8</v>
      </c>
      <c r="W501" s="120">
        <v>11.5</v>
      </c>
      <c r="X501" s="120">
        <v>10.5</v>
      </c>
      <c r="Y501" s="120">
        <v>1.1000000000000001</v>
      </c>
      <c r="Z501" s="120">
        <v>0</v>
      </c>
      <c r="AA501" s="120">
        <v>0</v>
      </c>
      <c r="AB501" s="120">
        <v>68.5</v>
      </c>
      <c r="AC501" s="120">
        <v>19.399999999999999</v>
      </c>
      <c r="AD501" s="120">
        <v>7.9</v>
      </c>
      <c r="AE501" s="118">
        <f t="shared" si="150"/>
        <v>93</v>
      </c>
      <c r="AF501" s="119">
        <f t="shared" si="165"/>
        <v>0.31000000000000388</v>
      </c>
      <c r="AG501" s="118">
        <f t="shared" si="151"/>
        <v>71</v>
      </c>
      <c r="AH501" s="119">
        <f t="shared" si="152"/>
        <v>0.47333333333333022</v>
      </c>
      <c r="AI501" s="118">
        <f t="shared" si="153"/>
        <v>12</v>
      </c>
      <c r="AJ501" s="119">
        <f t="shared" si="154"/>
        <v>0.26666666666666622</v>
      </c>
      <c r="AK501" s="118">
        <f t="shared" si="155"/>
        <v>11</v>
      </c>
      <c r="AL501" s="119">
        <f t="shared" si="156"/>
        <v>0.36666666666666681</v>
      </c>
      <c r="AM501" s="118">
        <f t="shared" si="157"/>
        <v>3</v>
      </c>
      <c r="AN501" s="119">
        <f t="shared" si="158"/>
        <v>0.20000000000000018</v>
      </c>
      <c r="AO501" s="118">
        <f t="shared" si="159"/>
        <v>2</v>
      </c>
      <c r="AP501" s="119">
        <f t="shared" si="160"/>
        <v>0.20000000000000015</v>
      </c>
      <c r="AQ501" s="122">
        <f t="shared" si="161"/>
        <v>0</v>
      </c>
      <c r="AR501" s="131">
        <f t="shared" si="162"/>
        <v>7</v>
      </c>
      <c r="AS501" s="65"/>
    </row>
    <row r="502" spans="1:45" x14ac:dyDescent="0.25">
      <c r="A502" s="65" t="s">
        <v>272</v>
      </c>
      <c r="B502" s="65" t="str">
        <f t="shared" si="147"/>
        <v>DIWA3</v>
      </c>
      <c r="C502" s="117">
        <f t="shared" si="148"/>
        <v>40707</v>
      </c>
      <c r="D502" s="116" t="str">
        <f t="shared" si="149"/>
        <v>SIN</v>
      </c>
      <c r="E502" s="65" t="s">
        <v>26</v>
      </c>
      <c r="F502" s="124" t="s">
        <v>84</v>
      </c>
      <c r="G502" s="117">
        <v>41290</v>
      </c>
      <c r="H502" s="65">
        <v>609534</v>
      </c>
      <c r="I502" s="65">
        <v>30310</v>
      </c>
      <c r="J502" s="65">
        <v>0</v>
      </c>
      <c r="K502" s="65">
        <v>1.9</v>
      </c>
      <c r="L502" s="65">
        <v>0</v>
      </c>
      <c r="M502" s="65">
        <v>5.9</v>
      </c>
      <c r="N502" s="121">
        <v>6.9</v>
      </c>
      <c r="O502" s="65">
        <v>37</v>
      </c>
      <c r="P502" s="65"/>
      <c r="Q502" s="65">
        <v>-1</v>
      </c>
      <c r="R502" s="65" t="s">
        <v>29</v>
      </c>
      <c r="S502" s="65">
        <v>47.8</v>
      </c>
      <c r="T502" s="65">
        <v>36.6</v>
      </c>
      <c r="U502" s="65">
        <v>1</v>
      </c>
      <c r="V502" s="65">
        <v>0</v>
      </c>
      <c r="W502" s="65">
        <v>6.8</v>
      </c>
      <c r="X502" s="65">
        <v>10</v>
      </c>
      <c r="Y502" s="65">
        <v>0.9</v>
      </c>
      <c r="Z502" s="65">
        <v>0</v>
      </c>
      <c r="AA502" s="65">
        <v>0</v>
      </c>
      <c r="AB502" s="65">
        <v>35.5</v>
      </c>
      <c r="AC502" s="65">
        <v>32.799999999999997</v>
      </c>
      <c r="AD502" s="65">
        <v>10.6</v>
      </c>
      <c r="AE502" s="118">
        <f t="shared" si="150"/>
        <v>48</v>
      </c>
      <c r="AF502" s="119">
        <f>IF(AE502&gt;=300,1,VLOOKUP(AE502,$AT$3:$AU$304,2,0))</f>
        <v>0.16000000000000367</v>
      </c>
      <c r="AG502" s="118">
        <f t="shared" si="151"/>
        <v>37</v>
      </c>
      <c r="AH502" s="119">
        <f t="shared" si="152"/>
        <v>0.24666666666666398</v>
      </c>
      <c r="AI502" s="118">
        <f t="shared" si="153"/>
        <v>7</v>
      </c>
      <c r="AJ502" s="119">
        <f t="shared" si="154"/>
        <v>0.15555555555555509</v>
      </c>
      <c r="AK502" s="118">
        <f t="shared" si="155"/>
        <v>10</v>
      </c>
      <c r="AL502" s="119">
        <f t="shared" si="156"/>
        <v>0.33339999999999997</v>
      </c>
      <c r="AM502" s="118">
        <f t="shared" si="157"/>
        <v>1</v>
      </c>
      <c r="AN502" s="119">
        <f t="shared" si="158"/>
        <v>6.666666666666686E-2</v>
      </c>
      <c r="AO502" s="118">
        <f t="shared" si="159"/>
        <v>0</v>
      </c>
      <c r="AP502" s="119">
        <f t="shared" si="160"/>
        <v>1.3877787807814457E-16</v>
      </c>
      <c r="AQ502" s="122">
        <f t="shared" si="161"/>
        <v>0</v>
      </c>
      <c r="AR502" s="131">
        <f t="shared" si="162"/>
        <v>8</v>
      </c>
      <c r="AS502" s="65"/>
    </row>
    <row r="503" spans="1:45" x14ac:dyDescent="0.25">
      <c r="A503" s="65" t="s">
        <v>272</v>
      </c>
      <c r="B503" s="65" t="str">
        <f t="shared" si="147"/>
        <v>DIWA3</v>
      </c>
      <c r="C503" s="117">
        <f t="shared" si="148"/>
        <v>41158</v>
      </c>
      <c r="D503" s="65" t="str">
        <f t="shared" si="149"/>
        <v>SIN</v>
      </c>
      <c r="E503" s="65" t="s">
        <v>26</v>
      </c>
      <c r="F503" s="124" t="s">
        <v>85</v>
      </c>
      <c r="G503" s="117">
        <v>42408</v>
      </c>
      <c r="H503" s="65">
        <v>888810</v>
      </c>
      <c r="I503" s="65">
        <v>45686</v>
      </c>
      <c r="J503" s="65">
        <v>0</v>
      </c>
      <c r="K503" s="65">
        <v>7</v>
      </c>
      <c r="L503" s="65"/>
      <c r="M503" s="65">
        <v>3</v>
      </c>
      <c r="N503" s="65">
        <v>6.1</v>
      </c>
      <c r="O503" s="65"/>
      <c r="P503" s="65"/>
      <c r="Q503" s="65">
        <v>0.5</v>
      </c>
      <c r="R503" s="65"/>
      <c r="S503" s="65">
        <v>121</v>
      </c>
      <c r="T503" s="65">
        <v>137</v>
      </c>
      <c r="U503" s="65">
        <v>3</v>
      </c>
      <c r="V503" s="65">
        <v>0</v>
      </c>
      <c r="W503" s="65">
        <v>8</v>
      </c>
      <c r="X503" s="65">
        <v>11</v>
      </c>
      <c r="Y503" s="65">
        <v>0</v>
      </c>
      <c r="Z503" s="65">
        <v>1</v>
      </c>
      <c r="AA503" s="65">
        <v>0</v>
      </c>
      <c r="AB503" s="65">
        <v>49</v>
      </c>
      <c r="AC503" s="65">
        <v>7</v>
      </c>
      <c r="AD503" s="65">
        <v>1</v>
      </c>
      <c r="AE503" s="118">
        <f t="shared" si="150"/>
        <v>121</v>
      </c>
      <c r="AF503" s="119">
        <f t="shared" ref="AF503:AF508" si="166">IF(AE503&gt;500,1.5,IF(AE503&gt;300,1.3,VLOOKUP(AE503,$AT$3:$AU$304,2,0)))</f>
        <v>0.40333333333333782</v>
      </c>
      <c r="AG503" s="118">
        <f t="shared" si="151"/>
        <v>137</v>
      </c>
      <c r="AH503" s="119">
        <f t="shared" si="152"/>
        <v>0.91333333333333278</v>
      </c>
      <c r="AI503" s="118">
        <f t="shared" si="153"/>
        <v>8</v>
      </c>
      <c r="AJ503" s="119">
        <f t="shared" si="154"/>
        <v>0.17777777777777731</v>
      </c>
      <c r="AK503" s="118">
        <f t="shared" si="155"/>
        <v>11</v>
      </c>
      <c r="AL503" s="119">
        <f t="shared" si="156"/>
        <v>0.36666666666666681</v>
      </c>
      <c r="AM503" s="118">
        <f t="shared" si="157"/>
        <v>3</v>
      </c>
      <c r="AN503" s="119">
        <f t="shared" si="158"/>
        <v>0.20000000000000018</v>
      </c>
      <c r="AO503" s="118">
        <f t="shared" si="159"/>
        <v>0</v>
      </c>
      <c r="AP503" s="119">
        <f t="shared" si="160"/>
        <v>1.3877787807814457E-16</v>
      </c>
      <c r="AQ503" s="122">
        <f t="shared" si="161"/>
        <v>1</v>
      </c>
      <c r="AR503" s="131">
        <f t="shared" si="162"/>
        <v>1</v>
      </c>
      <c r="AS503" s="65"/>
    </row>
    <row r="504" spans="1:45" x14ac:dyDescent="0.25">
      <c r="A504" s="65"/>
      <c r="B504" s="65" t="str">
        <f t="shared" si="147"/>
        <v>DIWA3</v>
      </c>
      <c r="C504" s="117">
        <f t="shared" si="148"/>
        <v>41158</v>
      </c>
      <c r="D504" s="65" t="str">
        <f t="shared" si="149"/>
        <v>SIN</v>
      </c>
      <c r="E504" s="65" t="s">
        <v>26</v>
      </c>
      <c r="F504" s="124" t="s">
        <v>85</v>
      </c>
      <c r="G504" s="117">
        <v>42209</v>
      </c>
      <c r="H504" s="65">
        <v>843124</v>
      </c>
      <c r="I504" s="65">
        <v>91818</v>
      </c>
      <c r="J504" s="65">
        <v>0</v>
      </c>
      <c r="K504" s="65">
        <v>4</v>
      </c>
      <c r="L504" s="65"/>
      <c r="M504" s="65">
        <v>1</v>
      </c>
      <c r="N504" s="65">
        <v>6.1</v>
      </c>
      <c r="O504" s="65"/>
      <c r="P504" s="65"/>
      <c r="Q504" s="65">
        <v>0.1</v>
      </c>
      <c r="R504" s="65"/>
      <c r="S504" s="65">
        <v>179</v>
      </c>
      <c r="T504" s="65">
        <v>56</v>
      </c>
      <c r="U504" s="65">
        <v>3</v>
      </c>
      <c r="V504" s="65">
        <v>0</v>
      </c>
      <c r="W504" s="65">
        <v>9</v>
      </c>
      <c r="X504" s="65">
        <v>19</v>
      </c>
      <c r="Y504" s="65">
        <v>0</v>
      </c>
      <c r="Z504" s="65">
        <v>0</v>
      </c>
      <c r="AA504" s="65">
        <v>1</v>
      </c>
      <c r="AB504" s="65">
        <v>36</v>
      </c>
      <c r="AC504" s="65">
        <v>9</v>
      </c>
      <c r="AD504" s="65">
        <v>0</v>
      </c>
      <c r="AE504" s="118">
        <f t="shared" si="150"/>
        <v>179</v>
      </c>
      <c r="AF504" s="119">
        <f t="shared" si="166"/>
        <v>0.59666666666667079</v>
      </c>
      <c r="AG504" s="118">
        <f t="shared" si="151"/>
        <v>56</v>
      </c>
      <c r="AH504" s="119">
        <f t="shared" si="152"/>
        <v>0.37333333333333041</v>
      </c>
      <c r="AI504" s="118">
        <f t="shared" si="153"/>
        <v>9</v>
      </c>
      <c r="AJ504" s="119">
        <f t="shared" si="154"/>
        <v>0.19999999999999954</v>
      </c>
      <c r="AK504" s="118">
        <f t="shared" si="155"/>
        <v>19</v>
      </c>
      <c r="AL504" s="119">
        <f t="shared" si="156"/>
        <v>0.63333333333333341</v>
      </c>
      <c r="AM504" s="118">
        <f t="shared" si="157"/>
        <v>3</v>
      </c>
      <c r="AN504" s="119">
        <f t="shared" si="158"/>
        <v>0.20000000000000018</v>
      </c>
      <c r="AO504" s="118">
        <f t="shared" si="159"/>
        <v>0</v>
      </c>
      <c r="AP504" s="119">
        <f t="shared" si="160"/>
        <v>1.3877787807814457E-16</v>
      </c>
      <c r="AQ504" s="122">
        <f t="shared" si="161"/>
        <v>0</v>
      </c>
      <c r="AR504" s="131">
        <f t="shared" si="162"/>
        <v>2</v>
      </c>
      <c r="AS504" s="65"/>
    </row>
    <row r="505" spans="1:45" x14ac:dyDescent="0.25">
      <c r="A505" s="65" t="s">
        <v>272</v>
      </c>
      <c r="B505" s="65" t="str">
        <f t="shared" si="147"/>
        <v>DIWA3</v>
      </c>
      <c r="C505" s="117">
        <f t="shared" si="148"/>
        <v>41158</v>
      </c>
      <c r="D505" s="116" t="str">
        <f t="shared" si="149"/>
        <v>SIN</v>
      </c>
      <c r="E505" s="65" t="s">
        <v>26</v>
      </c>
      <c r="F505" s="124" t="s">
        <v>85</v>
      </c>
      <c r="G505" s="117">
        <v>42053</v>
      </c>
      <c r="H505" s="65">
        <v>797257</v>
      </c>
      <c r="I505" s="65">
        <v>51114</v>
      </c>
      <c r="J505" s="65">
        <v>0</v>
      </c>
      <c r="K505" s="65">
        <v>3</v>
      </c>
      <c r="L505" s="65"/>
      <c r="M505" s="65">
        <v>2</v>
      </c>
      <c r="N505" s="65">
        <v>5.9340000000000002</v>
      </c>
      <c r="O505" s="65">
        <v>27.95</v>
      </c>
      <c r="P505" s="65">
        <v>1.2</v>
      </c>
      <c r="Q505" s="65">
        <v>0.24</v>
      </c>
      <c r="R505" s="65"/>
      <c r="S505" s="65">
        <v>108</v>
      </c>
      <c r="T505" s="65">
        <v>165</v>
      </c>
      <c r="U505" s="65">
        <v>6</v>
      </c>
      <c r="V505" s="65">
        <v>1</v>
      </c>
      <c r="W505" s="65">
        <v>7</v>
      </c>
      <c r="X505" s="65">
        <v>14</v>
      </c>
      <c r="Y505" s="65">
        <v>0</v>
      </c>
      <c r="Z505" s="65"/>
      <c r="AA505" s="65">
        <v>0</v>
      </c>
      <c r="AB505" s="65">
        <v>39</v>
      </c>
      <c r="AC505" s="65">
        <v>2</v>
      </c>
      <c r="AD505" s="65">
        <v>1</v>
      </c>
      <c r="AE505" s="118">
        <f t="shared" si="150"/>
        <v>108</v>
      </c>
      <c r="AF505" s="119">
        <f t="shared" si="166"/>
        <v>0.36000000000000421</v>
      </c>
      <c r="AG505" s="118">
        <f t="shared" si="151"/>
        <v>165</v>
      </c>
      <c r="AH505" s="119">
        <f t="shared" si="152"/>
        <v>1</v>
      </c>
      <c r="AI505" s="118">
        <f t="shared" si="153"/>
        <v>7</v>
      </c>
      <c r="AJ505" s="119">
        <f t="shared" si="154"/>
        <v>0.15555555555555509</v>
      </c>
      <c r="AK505" s="118">
        <f t="shared" si="155"/>
        <v>14</v>
      </c>
      <c r="AL505" s="119">
        <f t="shared" si="156"/>
        <v>0.46666666666666679</v>
      </c>
      <c r="AM505" s="118">
        <f t="shared" si="157"/>
        <v>6</v>
      </c>
      <c r="AN505" s="119">
        <f t="shared" si="158"/>
        <v>0.40000000000000013</v>
      </c>
      <c r="AO505" s="118">
        <f t="shared" si="159"/>
        <v>1</v>
      </c>
      <c r="AP505" s="119">
        <f t="shared" si="160"/>
        <v>0.10000000000000014</v>
      </c>
      <c r="AQ505" s="122">
        <f t="shared" si="161"/>
        <v>0</v>
      </c>
      <c r="AR505" s="131">
        <f t="shared" si="162"/>
        <v>3</v>
      </c>
      <c r="AS505" s="65"/>
    </row>
    <row r="506" spans="1:45" x14ac:dyDescent="0.25">
      <c r="A506" s="65" t="s">
        <v>272</v>
      </c>
      <c r="B506" s="65" t="str">
        <f t="shared" si="147"/>
        <v>DIWA3</v>
      </c>
      <c r="C506" s="117">
        <f t="shared" si="148"/>
        <v>41158</v>
      </c>
      <c r="D506" s="116" t="str">
        <f t="shared" si="149"/>
        <v>SIN</v>
      </c>
      <c r="E506" s="65" t="s">
        <v>26</v>
      </c>
      <c r="F506" s="124" t="s">
        <v>85</v>
      </c>
      <c r="G506" s="117">
        <v>41979</v>
      </c>
      <c r="H506" s="65">
        <v>788432</v>
      </c>
      <c r="I506" s="65">
        <v>42289</v>
      </c>
      <c r="J506" s="65">
        <v>0</v>
      </c>
      <c r="K506" s="65">
        <v>4</v>
      </c>
      <c r="L506" s="65"/>
      <c r="M506" s="65">
        <v>2</v>
      </c>
      <c r="N506" s="121">
        <v>6</v>
      </c>
      <c r="O506" s="65"/>
      <c r="P506" s="65"/>
      <c r="Q506" s="65">
        <v>0.24</v>
      </c>
      <c r="R506" s="65"/>
      <c r="S506" s="65">
        <v>104</v>
      </c>
      <c r="T506" s="65">
        <v>156</v>
      </c>
      <c r="U506" s="65">
        <v>8</v>
      </c>
      <c r="V506" s="65">
        <v>1</v>
      </c>
      <c r="W506" s="65">
        <v>6</v>
      </c>
      <c r="X506" s="65">
        <v>13</v>
      </c>
      <c r="Y506" s="65">
        <v>1</v>
      </c>
      <c r="Z506" s="65">
        <v>1</v>
      </c>
      <c r="AA506" s="65">
        <v>1</v>
      </c>
      <c r="AB506" s="65">
        <v>29</v>
      </c>
      <c r="AC506" s="65">
        <v>4</v>
      </c>
      <c r="AD506" s="65">
        <v>0</v>
      </c>
      <c r="AE506" s="118">
        <f t="shared" si="150"/>
        <v>104</v>
      </c>
      <c r="AF506" s="119">
        <f t="shared" si="166"/>
        <v>0.34666666666667079</v>
      </c>
      <c r="AG506" s="118">
        <f t="shared" si="151"/>
        <v>156</v>
      </c>
      <c r="AH506" s="119">
        <f t="shared" si="152"/>
        <v>1</v>
      </c>
      <c r="AI506" s="118">
        <f t="shared" si="153"/>
        <v>6</v>
      </c>
      <c r="AJ506" s="119">
        <f t="shared" si="154"/>
        <v>0.13333333333333286</v>
      </c>
      <c r="AK506" s="118">
        <f t="shared" si="155"/>
        <v>13</v>
      </c>
      <c r="AL506" s="119">
        <f t="shared" si="156"/>
        <v>0.43333333333333346</v>
      </c>
      <c r="AM506" s="118">
        <f t="shared" si="157"/>
        <v>8</v>
      </c>
      <c r="AN506" s="119">
        <f t="shared" si="158"/>
        <v>0.53333333333333344</v>
      </c>
      <c r="AO506" s="118">
        <f t="shared" si="159"/>
        <v>1</v>
      </c>
      <c r="AP506" s="119">
        <f t="shared" si="160"/>
        <v>0.10000000000000014</v>
      </c>
      <c r="AQ506" s="122">
        <f t="shared" si="161"/>
        <v>0</v>
      </c>
      <c r="AR506" s="131">
        <f t="shared" si="162"/>
        <v>4</v>
      </c>
      <c r="AS506" s="65"/>
    </row>
    <row r="507" spans="1:45" x14ac:dyDescent="0.25">
      <c r="A507" s="65" t="s">
        <v>273</v>
      </c>
      <c r="B507" s="65" t="str">
        <f t="shared" si="147"/>
        <v>DIWA3</v>
      </c>
      <c r="C507" s="117">
        <f t="shared" si="148"/>
        <v>41158</v>
      </c>
      <c r="D507" s="116" t="str">
        <f t="shared" si="149"/>
        <v>SIN</v>
      </c>
      <c r="E507" s="65" t="s">
        <v>26</v>
      </c>
      <c r="F507" s="124" t="s">
        <v>85</v>
      </c>
      <c r="G507" s="117">
        <v>41789</v>
      </c>
      <c r="H507" s="65">
        <v>727887</v>
      </c>
      <c r="I507" s="65">
        <v>31987</v>
      </c>
      <c r="J507" s="65">
        <v>0</v>
      </c>
      <c r="K507" s="65">
        <v>4</v>
      </c>
      <c r="L507" s="65"/>
      <c r="M507" s="65">
        <v>5</v>
      </c>
      <c r="N507" s="121">
        <v>6.2</v>
      </c>
      <c r="O507" s="65"/>
      <c r="P507" s="65"/>
      <c r="Q507" s="65">
        <v>0.83</v>
      </c>
      <c r="R507" s="65"/>
      <c r="S507" s="65">
        <v>122</v>
      </c>
      <c r="T507" s="65">
        <v>189</v>
      </c>
      <c r="U507" s="65">
        <v>20</v>
      </c>
      <c r="V507" s="65">
        <v>1</v>
      </c>
      <c r="W507" s="65">
        <v>10</v>
      </c>
      <c r="X507" s="65">
        <v>12</v>
      </c>
      <c r="Y507" s="65">
        <v>0</v>
      </c>
      <c r="Z507" s="65">
        <v>0</v>
      </c>
      <c r="AA507" s="65">
        <v>0</v>
      </c>
      <c r="AB507" s="65">
        <v>44</v>
      </c>
      <c r="AC507" s="65">
        <v>5</v>
      </c>
      <c r="AD507" s="65">
        <v>1</v>
      </c>
      <c r="AE507" s="118">
        <f t="shared" si="150"/>
        <v>122</v>
      </c>
      <c r="AF507" s="119">
        <f t="shared" si="166"/>
        <v>0.40666666666667117</v>
      </c>
      <c r="AG507" s="118">
        <f t="shared" si="151"/>
        <v>189</v>
      </c>
      <c r="AH507" s="119">
        <f t="shared" si="152"/>
        <v>1</v>
      </c>
      <c r="AI507" s="118">
        <f t="shared" si="153"/>
        <v>10</v>
      </c>
      <c r="AJ507" s="119">
        <f t="shared" si="154"/>
        <v>0.22222222222222177</v>
      </c>
      <c r="AK507" s="118">
        <f t="shared" si="155"/>
        <v>12</v>
      </c>
      <c r="AL507" s="119">
        <f t="shared" si="156"/>
        <v>0.40000000000000013</v>
      </c>
      <c r="AM507" s="118">
        <f t="shared" si="157"/>
        <v>20</v>
      </c>
      <c r="AN507" s="119">
        <f t="shared" si="158"/>
        <v>1</v>
      </c>
      <c r="AO507" s="118">
        <f t="shared" si="159"/>
        <v>1</v>
      </c>
      <c r="AP507" s="119">
        <f t="shared" si="160"/>
        <v>0.10000000000000014</v>
      </c>
      <c r="AQ507" s="122">
        <f t="shared" si="161"/>
        <v>0</v>
      </c>
      <c r="AR507" s="131">
        <f t="shared" si="162"/>
        <v>5</v>
      </c>
      <c r="AS507" s="65"/>
    </row>
    <row r="508" spans="1:45" x14ac:dyDescent="0.25">
      <c r="A508" s="65" t="s">
        <v>273</v>
      </c>
      <c r="B508" s="65" t="str">
        <f t="shared" si="147"/>
        <v>DIWA3</v>
      </c>
      <c r="C508" s="117">
        <f t="shared" si="148"/>
        <v>41158</v>
      </c>
      <c r="D508" s="116" t="str">
        <f t="shared" si="149"/>
        <v>SIN</v>
      </c>
      <c r="E508" s="65" t="s">
        <v>26</v>
      </c>
      <c r="F508" s="124" t="s">
        <v>85</v>
      </c>
      <c r="G508" s="117">
        <v>41635</v>
      </c>
      <c r="H508" s="65">
        <v>695900</v>
      </c>
      <c r="I508" s="65">
        <v>171609</v>
      </c>
      <c r="J508" s="65">
        <v>0</v>
      </c>
      <c r="K508" s="65">
        <v>4</v>
      </c>
      <c r="L508" s="65"/>
      <c r="M508" s="65">
        <v>15</v>
      </c>
      <c r="N508" s="121">
        <v>7.1</v>
      </c>
      <c r="O508" s="65">
        <v>37.299999999999997</v>
      </c>
      <c r="P508" s="65">
        <v>1.3</v>
      </c>
      <c r="Q508" s="65">
        <v>0.1</v>
      </c>
      <c r="R508" s="65" t="s">
        <v>244</v>
      </c>
      <c r="S508" s="65">
        <v>231</v>
      </c>
      <c r="T508" s="65">
        <v>247</v>
      </c>
      <c r="U508" s="65">
        <v>46</v>
      </c>
      <c r="V508" s="65">
        <v>1</v>
      </c>
      <c r="W508" s="65">
        <v>20</v>
      </c>
      <c r="X508" s="65">
        <v>17</v>
      </c>
      <c r="Y508" s="65">
        <v>0</v>
      </c>
      <c r="Z508" s="65">
        <v>1</v>
      </c>
      <c r="AA508" s="65">
        <v>0</v>
      </c>
      <c r="AB508" s="65">
        <v>42</v>
      </c>
      <c r="AC508" s="65">
        <v>16</v>
      </c>
      <c r="AD508" s="65">
        <v>3</v>
      </c>
      <c r="AE508" s="118">
        <f t="shared" si="150"/>
        <v>231</v>
      </c>
      <c r="AF508" s="119">
        <f t="shared" si="166"/>
        <v>0.77000000000000235</v>
      </c>
      <c r="AG508" s="118">
        <f t="shared" si="151"/>
        <v>247</v>
      </c>
      <c r="AH508" s="119">
        <f t="shared" si="152"/>
        <v>1</v>
      </c>
      <c r="AI508" s="118">
        <f t="shared" si="153"/>
        <v>20</v>
      </c>
      <c r="AJ508" s="119">
        <f t="shared" si="154"/>
        <v>0.44444444444444381</v>
      </c>
      <c r="AK508" s="118">
        <f t="shared" si="155"/>
        <v>17</v>
      </c>
      <c r="AL508" s="119">
        <f t="shared" si="156"/>
        <v>0.56666666666666676</v>
      </c>
      <c r="AM508" s="118">
        <f t="shared" si="157"/>
        <v>46</v>
      </c>
      <c r="AN508" s="119">
        <f t="shared" si="158"/>
        <v>1</v>
      </c>
      <c r="AO508" s="118">
        <f t="shared" si="159"/>
        <v>1</v>
      </c>
      <c r="AP508" s="119">
        <f t="shared" si="160"/>
        <v>0.10000000000000014</v>
      </c>
      <c r="AQ508" s="122">
        <f t="shared" si="161"/>
        <v>0</v>
      </c>
      <c r="AR508" s="131">
        <f t="shared" si="162"/>
        <v>6</v>
      </c>
      <c r="AS508" s="65"/>
    </row>
    <row r="509" spans="1:45" x14ac:dyDescent="0.25">
      <c r="A509" s="65" t="s">
        <v>273</v>
      </c>
      <c r="B509" s="65" t="str">
        <f t="shared" si="147"/>
        <v>DIWA3</v>
      </c>
      <c r="C509" s="117">
        <f t="shared" si="148"/>
        <v>41158</v>
      </c>
      <c r="D509" s="116" t="str">
        <f t="shared" si="149"/>
        <v>SIN</v>
      </c>
      <c r="E509" s="65" t="s">
        <v>26</v>
      </c>
      <c r="F509" s="124" t="s">
        <v>85</v>
      </c>
      <c r="G509" s="117">
        <v>41346</v>
      </c>
      <c r="H509" s="65">
        <v>645092</v>
      </c>
      <c r="I509" s="65">
        <v>120801</v>
      </c>
      <c r="J509" s="120">
        <v>0</v>
      </c>
      <c r="K509" s="120">
        <v>2.8</v>
      </c>
      <c r="L509" s="120">
        <v>0</v>
      </c>
      <c r="M509" s="120">
        <v>27.4</v>
      </c>
      <c r="N509" s="121">
        <v>6.8</v>
      </c>
      <c r="O509" s="120">
        <v>37.700000000000003</v>
      </c>
      <c r="P509" s="120"/>
      <c r="Q509" s="120">
        <v>-1</v>
      </c>
      <c r="R509" s="65" t="s">
        <v>29</v>
      </c>
      <c r="S509" s="120">
        <v>132.80000000000001</v>
      </c>
      <c r="T509" s="120">
        <v>118.5</v>
      </c>
      <c r="U509" s="120">
        <v>15.4</v>
      </c>
      <c r="V509" s="120">
        <v>7.7</v>
      </c>
      <c r="W509" s="120">
        <v>16.899999999999999</v>
      </c>
      <c r="X509" s="120">
        <v>24.2</v>
      </c>
      <c r="Y509" s="120">
        <v>1.3</v>
      </c>
      <c r="Z509" s="120">
        <v>0</v>
      </c>
      <c r="AA509" s="120">
        <v>0</v>
      </c>
      <c r="AB509" s="120">
        <v>102.2</v>
      </c>
      <c r="AC509" s="120">
        <v>43.2</v>
      </c>
      <c r="AD509" s="120">
        <v>4.7</v>
      </c>
      <c r="AE509" s="118">
        <f t="shared" si="150"/>
        <v>133</v>
      </c>
      <c r="AF509" s="119">
        <f>IF(AE509&gt;=300,1,VLOOKUP(AE509,$AT$3:$AU$304,2,0))</f>
        <v>0.44333333333333808</v>
      </c>
      <c r="AG509" s="118">
        <f t="shared" si="151"/>
        <v>119</v>
      </c>
      <c r="AH509" s="119">
        <f t="shared" si="152"/>
        <v>0.793333333333332</v>
      </c>
      <c r="AI509" s="118">
        <f t="shared" si="153"/>
        <v>17</v>
      </c>
      <c r="AJ509" s="119">
        <f t="shared" si="154"/>
        <v>0.37777777777777721</v>
      </c>
      <c r="AK509" s="118">
        <f t="shared" si="155"/>
        <v>24</v>
      </c>
      <c r="AL509" s="119">
        <f t="shared" si="156"/>
        <v>0.8</v>
      </c>
      <c r="AM509" s="118">
        <f t="shared" si="157"/>
        <v>15</v>
      </c>
      <c r="AN509" s="119">
        <f t="shared" si="158"/>
        <v>1</v>
      </c>
      <c r="AO509" s="118">
        <f t="shared" si="159"/>
        <v>8</v>
      </c>
      <c r="AP509" s="119">
        <f t="shared" si="160"/>
        <v>0.8</v>
      </c>
      <c r="AQ509" s="122">
        <f t="shared" si="161"/>
        <v>0</v>
      </c>
      <c r="AR509" s="131">
        <f t="shared" si="162"/>
        <v>7</v>
      </c>
      <c r="AS509" s="65"/>
    </row>
    <row r="510" spans="1:45" x14ac:dyDescent="0.25">
      <c r="A510" s="65" t="s">
        <v>272</v>
      </c>
      <c r="B510" s="65" t="str">
        <f t="shared" si="147"/>
        <v>DIWA3</v>
      </c>
      <c r="C510" s="117">
        <f t="shared" si="148"/>
        <v>41158</v>
      </c>
      <c r="D510" s="116" t="str">
        <f t="shared" si="149"/>
        <v>SIN</v>
      </c>
      <c r="E510" s="65" t="s">
        <v>26</v>
      </c>
      <c r="F510" s="124" t="s">
        <v>85</v>
      </c>
      <c r="G510" s="117">
        <v>41303</v>
      </c>
      <c r="H510" s="65">
        <v>608487</v>
      </c>
      <c r="I510" s="65">
        <v>138223</v>
      </c>
      <c r="J510" s="120">
        <v>0</v>
      </c>
      <c r="K510" s="120">
        <v>1.9</v>
      </c>
      <c r="L510" s="120">
        <v>0</v>
      </c>
      <c r="M510" s="120">
        <v>28.7</v>
      </c>
      <c r="N510" s="121">
        <v>8</v>
      </c>
      <c r="O510" s="120">
        <v>38.6</v>
      </c>
      <c r="P510" s="120"/>
      <c r="Q510" s="120">
        <v>-1</v>
      </c>
      <c r="R510" s="65" t="s">
        <v>29</v>
      </c>
      <c r="S510" s="120">
        <v>154.19999999999999</v>
      </c>
      <c r="T510" s="120">
        <v>210.9</v>
      </c>
      <c r="U510" s="120">
        <v>13.8</v>
      </c>
      <c r="V510" s="120">
        <v>12.7</v>
      </c>
      <c r="W510" s="120">
        <v>40.200000000000003</v>
      </c>
      <c r="X510" s="120">
        <v>34.4</v>
      </c>
      <c r="Y510" s="120">
        <v>1.1000000000000001</v>
      </c>
      <c r="Z510" s="120">
        <v>0</v>
      </c>
      <c r="AA510" s="120">
        <v>0</v>
      </c>
      <c r="AB510" s="120">
        <v>371.4</v>
      </c>
      <c r="AC510" s="120">
        <v>55.2</v>
      </c>
      <c r="AD510" s="120">
        <v>8.8000000000000007</v>
      </c>
      <c r="AE510" s="118">
        <f t="shared" si="150"/>
        <v>154</v>
      </c>
      <c r="AF510" s="119">
        <f>IF(AE510&gt;=300,1,VLOOKUP(AE510,$AT$3:$AU$304,2,0))</f>
        <v>0.5133333333333383</v>
      </c>
      <c r="AG510" s="118">
        <f t="shared" si="151"/>
        <v>211</v>
      </c>
      <c r="AH510" s="119">
        <f t="shared" si="152"/>
        <v>1</v>
      </c>
      <c r="AI510" s="118">
        <f t="shared" si="153"/>
        <v>40</v>
      </c>
      <c r="AJ510" s="119">
        <f t="shared" si="154"/>
        <v>0.88888888888888873</v>
      </c>
      <c r="AK510" s="118">
        <f t="shared" si="155"/>
        <v>34</v>
      </c>
      <c r="AL510" s="119">
        <f t="shared" si="156"/>
        <v>1</v>
      </c>
      <c r="AM510" s="118">
        <f t="shared" si="157"/>
        <v>14</v>
      </c>
      <c r="AN510" s="119">
        <f t="shared" si="158"/>
        <v>0.93333333333333335</v>
      </c>
      <c r="AO510" s="118">
        <f t="shared" si="159"/>
        <v>13</v>
      </c>
      <c r="AP510" s="119">
        <f t="shared" si="160"/>
        <v>1</v>
      </c>
      <c r="AQ510" s="122">
        <f t="shared" si="161"/>
        <v>0</v>
      </c>
      <c r="AR510" s="131">
        <f t="shared" si="162"/>
        <v>8</v>
      </c>
      <c r="AS510" s="65"/>
    </row>
    <row r="511" spans="1:45" x14ac:dyDescent="0.25">
      <c r="A511" s="65" t="s">
        <v>273</v>
      </c>
      <c r="B511" s="65" t="str">
        <f t="shared" si="147"/>
        <v>DIWA3</v>
      </c>
      <c r="C511" s="117">
        <f t="shared" si="148"/>
        <v>41158</v>
      </c>
      <c r="D511" s="116" t="str">
        <f t="shared" si="149"/>
        <v>SIN</v>
      </c>
      <c r="E511" s="65" t="s">
        <v>26</v>
      </c>
      <c r="F511" s="124" t="s">
        <v>85</v>
      </c>
      <c r="G511" s="117">
        <v>41257</v>
      </c>
      <c r="H511" s="65">
        <v>620769</v>
      </c>
      <c r="I511" s="65">
        <v>96478</v>
      </c>
      <c r="J511" s="120">
        <v>0</v>
      </c>
      <c r="K511" s="120">
        <v>0</v>
      </c>
      <c r="L511" s="120">
        <v>0</v>
      </c>
      <c r="M511" s="120">
        <v>28.1</v>
      </c>
      <c r="N511" s="121">
        <v>6.9</v>
      </c>
      <c r="O511" s="120">
        <v>37.200000000000003</v>
      </c>
      <c r="P511" s="120"/>
      <c r="Q511" s="120">
        <v>21.7</v>
      </c>
      <c r="R511" s="65" t="s">
        <v>29</v>
      </c>
      <c r="S511" s="120">
        <v>79.900000000000006</v>
      </c>
      <c r="T511" s="120">
        <v>34.799999999999997</v>
      </c>
      <c r="U511" s="120">
        <v>6.4</v>
      </c>
      <c r="V511" s="120">
        <v>4.7</v>
      </c>
      <c r="W511" s="120">
        <v>0</v>
      </c>
      <c r="X511" s="120">
        <v>14.5</v>
      </c>
      <c r="Y511" s="120">
        <v>0.8</v>
      </c>
      <c r="Z511" s="120">
        <v>1.7</v>
      </c>
      <c r="AA511" s="120">
        <v>0</v>
      </c>
      <c r="AB511" s="120">
        <v>142.69999999999999</v>
      </c>
      <c r="AC511" s="120">
        <v>16.8</v>
      </c>
      <c r="AD511" s="120">
        <v>6.2</v>
      </c>
      <c r="AE511" s="118">
        <f t="shared" si="150"/>
        <v>80</v>
      </c>
      <c r="AF511" s="119">
        <f>IF(AE511&gt;=300,1,VLOOKUP(AE511,$AT$3:$AU$304,2,0))</f>
        <v>0.26666666666667027</v>
      </c>
      <c r="AG511" s="118">
        <f t="shared" si="151"/>
        <v>35</v>
      </c>
      <c r="AH511" s="119">
        <f t="shared" si="152"/>
        <v>0.23333333333333067</v>
      </c>
      <c r="AI511" s="118">
        <f t="shared" si="153"/>
        <v>0</v>
      </c>
      <c r="AJ511" s="119">
        <f t="shared" si="154"/>
        <v>-4.9266146717741321E-16</v>
      </c>
      <c r="AK511" s="118">
        <f t="shared" si="155"/>
        <v>15</v>
      </c>
      <c r="AL511" s="119">
        <f t="shared" si="156"/>
        <v>0.50000000000000011</v>
      </c>
      <c r="AM511" s="118">
        <f t="shared" si="157"/>
        <v>6</v>
      </c>
      <c r="AN511" s="119">
        <f t="shared" si="158"/>
        <v>0.40000000000000013</v>
      </c>
      <c r="AO511" s="118">
        <f t="shared" si="159"/>
        <v>5</v>
      </c>
      <c r="AP511" s="119">
        <f t="shared" si="160"/>
        <v>0.50000000000000011</v>
      </c>
      <c r="AQ511" s="122">
        <f t="shared" si="161"/>
        <v>0</v>
      </c>
      <c r="AR511" s="131">
        <f t="shared" si="162"/>
        <v>9</v>
      </c>
      <c r="AS511" s="65"/>
    </row>
    <row r="512" spans="1:45" x14ac:dyDescent="0.25">
      <c r="A512" s="65" t="s">
        <v>294</v>
      </c>
      <c r="B512" s="65" t="str">
        <f t="shared" si="147"/>
        <v>DIWA3</v>
      </c>
      <c r="C512" s="117">
        <f t="shared" si="148"/>
        <v>40667</v>
      </c>
      <c r="D512" s="65" t="str">
        <f t="shared" si="149"/>
        <v>SIN</v>
      </c>
      <c r="E512" s="65" t="s">
        <v>182</v>
      </c>
      <c r="F512" s="124" t="s">
        <v>86</v>
      </c>
      <c r="G512" s="117">
        <v>42348</v>
      </c>
      <c r="H512" s="65">
        <v>843094</v>
      </c>
      <c r="I512" s="65">
        <v>14143</v>
      </c>
      <c r="J512" s="65">
        <v>0</v>
      </c>
      <c r="K512" s="120">
        <v>2</v>
      </c>
      <c r="L512" s="65"/>
      <c r="M512" s="120">
        <v>1</v>
      </c>
      <c r="N512" s="65">
        <v>7</v>
      </c>
      <c r="O512" s="65">
        <v>34.799999999999997</v>
      </c>
      <c r="P512" s="65">
        <v>1.44</v>
      </c>
      <c r="Q512" s="65">
        <v>0.03</v>
      </c>
      <c r="R512" s="65"/>
      <c r="S512" s="120">
        <v>35</v>
      </c>
      <c r="T512" s="120">
        <v>81</v>
      </c>
      <c r="U512" s="120">
        <v>1</v>
      </c>
      <c r="V512" s="120">
        <v>1</v>
      </c>
      <c r="W512" s="120">
        <v>2</v>
      </c>
      <c r="X512" s="120">
        <v>3</v>
      </c>
      <c r="Y512" s="120">
        <v>0</v>
      </c>
      <c r="Z512" s="120">
        <v>1</v>
      </c>
      <c r="AA512" s="120">
        <v>0</v>
      </c>
      <c r="AB512" s="120">
        <v>42</v>
      </c>
      <c r="AC512" s="120">
        <v>2</v>
      </c>
      <c r="AD512" s="120">
        <v>0</v>
      </c>
      <c r="AE512" s="118">
        <f t="shared" si="150"/>
        <v>35</v>
      </c>
      <c r="AF512" s="119">
        <f t="shared" ref="AF512:AF517" si="167">IF(AE512&gt;500,1.5,IF(AE512&gt;300,1.3,VLOOKUP(AE512,$AT$3:$AU$304,2,0)))</f>
        <v>0.11666666666667042</v>
      </c>
      <c r="AG512" s="118">
        <f t="shared" si="151"/>
        <v>81</v>
      </c>
      <c r="AH512" s="119">
        <f t="shared" si="152"/>
        <v>0.53999999999999704</v>
      </c>
      <c r="AI512" s="118">
        <f t="shared" si="153"/>
        <v>2</v>
      </c>
      <c r="AJ512" s="119">
        <f t="shared" si="154"/>
        <v>4.4444444444443953E-2</v>
      </c>
      <c r="AK512" s="118">
        <f t="shared" si="155"/>
        <v>3</v>
      </c>
      <c r="AL512" s="119">
        <f t="shared" si="156"/>
        <v>0.1000000000000002</v>
      </c>
      <c r="AM512" s="118">
        <f t="shared" si="157"/>
        <v>1</v>
      </c>
      <c r="AN512" s="119">
        <f t="shared" si="158"/>
        <v>6.666666666666686E-2</v>
      </c>
      <c r="AO512" s="118">
        <f t="shared" si="159"/>
        <v>1</v>
      </c>
      <c r="AP512" s="119">
        <f t="shared" si="160"/>
        <v>0.10000000000000014</v>
      </c>
      <c r="AQ512" s="122">
        <f t="shared" si="161"/>
        <v>1</v>
      </c>
      <c r="AR512" s="131">
        <f t="shared" si="162"/>
        <v>1</v>
      </c>
      <c r="AS512" s="65"/>
    </row>
    <row r="513" spans="1:45" x14ac:dyDescent="0.25">
      <c r="A513" s="65"/>
      <c r="B513" s="65" t="str">
        <f t="shared" si="147"/>
        <v>DIWA3</v>
      </c>
      <c r="C513" s="117">
        <f t="shared" si="148"/>
        <v>40667</v>
      </c>
      <c r="D513" s="65" t="str">
        <f t="shared" si="149"/>
        <v>SIN</v>
      </c>
      <c r="E513" s="65" t="s">
        <v>26</v>
      </c>
      <c r="F513" s="124" t="s">
        <v>86</v>
      </c>
      <c r="G513" s="117">
        <v>42328</v>
      </c>
      <c r="H513" s="65">
        <v>838917</v>
      </c>
      <c r="I513" s="65">
        <v>9966</v>
      </c>
      <c r="J513" s="65">
        <v>0</v>
      </c>
      <c r="K513" s="65">
        <v>2</v>
      </c>
      <c r="L513" s="65"/>
      <c r="M513" s="65">
        <v>1</v>
      </c>
      <c r="N513" s="65">
        <v>7</v>
      </c>
      <c r="O513" s="65"/>
      <c r="P513" s="65"/>
      <c r="Q513" s="65">
        <v>2.58</v>
      </c>
      <c r="R513" s="65"/>
      <c r="S513" s="65">
        <v>34</v>
      </c>
      <c r="T513" s="65">
        <v>74</v>
      </c>
      <c r="U513" s="65">
        <v>2</v>
      </c>
      <c r="V513" s="65">
        <v>0</v>
      </c>
      <c r="W513" s="65">
        <v>2</v>
      </c>
      <c r="X513" s="65">
        <v>3</v>
      </c>
      <c r="Y513" s="65">
        <v>0</v>
      </c>
      <c r="Z513" s="65">
        <v>0</v>
      </c>
      <c r="AA513" s="65">
        <v>0</v>
      </c>
      <c r="AB513" s="65">
        <v>45</v>
      </c>
      <c r="AC513" s="65">
        <v>2</v>
      </c>
      <c r="AD513" s="65">
        <v>0</v>
      </c>
      <c r="AE513" s="118">
        <f t="shared" si="150"/>
        <v>34</v>
      </c>
      <c r="AF513" s="119">
        <f t="shared" si="167"/>
        <v>0.11333333333333709</v>
      </c>
      <c r="AG513" s="118">
        <f t="shared" si="151"/>
        <v>74</v>
      </c>
      <c r="AH513" s="119">
        <f t="shared" si="152"/>
        <v>0.49333333333333018</v>
      </c>
      <c r="AI513" s="118">
        <f t="shared" si="153"/>
        <v>2</v>
      </c>
      <c r="AJ513" s="119">
        <f t="shared" si="154"/>
        <v>4.4444444444443953E-2</v>
      </c>
      <c r="AK513" s="118">
        <f t="shared" si="155"/>
        <v>3</v>
      </c>
      <c r="AL513" s="119">
        <f t="shared" si="156"/>
        <v>0.1000000000000002</v>
      </c>
      <c r="AM513" s="118">
        <f t="shared" si="157"/>
        <v>2</v>
      </c>
      <c r="AN513" s="119">
        <f t="shared" si="158"/>
        <v>0.13333333333333353</v>
      </c>
      <c r="AO513" s="118">
        <f t="shared" si="159"/>
        <v>0</v>
      </c>
      <c r="AP513" s="119">
        <f t="shared" si="160"/>
        <v>1.3877787807814457E-16</v>
      </c>
      <c r="AQ513" s="122">
        <f t="shared" si="161"/>
        <v>0</v>
      </c>
      <c r="AR513" s="131">
        <f t="shared" si="162"/>
        <v>2</v>
      </c>
      <c r="AS513" s="65"/>
    </row>
    <row r="514" spans="1:45" x14ac:dyDescent="0.25">
      <c r="A514" s="65"/>
      <c r="B514" s="65" t="str">
        <f t="shared" ref="B514:B577" si="168">IF(F514&lt;="K030","DIWA2",IF(F514&lt;="K152","DIWA3",IF(F514&lt;="K171","DIWA5","")))</f>
        <v>DIWA3</v>
      </c>
      <c r="C514" s="117">
        <f t="shared" si="148"/>
        <v>40667</v>
      </c>
      <c r="D514" s="65" t="str">
        <f t="shared" ref="D514:D577" si="169">IF(C514&gt;G514,"CON","SIN")</f>
        <v>SIN</v>
      </c>
      <c r="E514" s="65" t="s">
        <v>26</v>
      </c>
      <c r="F514" s="124" t="s">
        <v>86</v>
      </c>
      <c r="G514" s="117">
        <v>42284</v>
      </c>
      <c r="H514" s="65">
        <v>828951</v>
      </c>
      <c r="I514" s="65">
        <v>90304</v>
      </c>
      <c r="J514" s="65">
        <v>0</v>
      </c>
      <c r="K514" s="65">
        <v>6</v>
      </c>
      <c r="L514" s="65"/>
      <c r="M514" s="65">
        <v>3</v>
      </c>
      <c r="N514" s="65">
        <v>5.6</v>
      </c>
      <c r="O514" s="65"/>
      <c r="P514" s="65"/>
      <c r="Q514" s="65">
        <v>0.11</v>
      </c>
      <c r="R514" s="65"/>
      <c r="S514" s="65">
        <v>221</v>
      </c>
      <c r="T514" s="65">
        <v>270</v>
      </c>
      <c r="U514" s="65">
        <v>16</v>
      </c>
      <c r="V514" s="65">
        <v>2</v>
      </c>
      <c r="W514" s="65">
        <v>11</v>
      </c>
      <c r="X514" s="65">
        <v>16</v>
      </c>
      <c r="Y514" s="65">
        <v>0</v>
      </c>
      <c r="Z514" s="65">
        <v>2</v>
      </c>
      <c r="AA514" s="65">
        <v>1</v>
      </c>
      <c r="AB514" s="65">
        <v>43</v>
      </c>
      <c r="AC514" s="65">
        <v>5</v>
      </c>
      <c r="AD514" s="65">
        <v>1</v>
      </c>
      <c r="AE514" s="118">
        <f t="shared" ref="AE514:AE577" si="170">+ROUND(S514,0)</f>
        <v>221</v>
      </c>
      <c r="AF514" s="119">
        <f t="shared" si="167"/>
        <v>0.73666666666666936</v>
      </c>
      <c r="AG514" s="118">
        <f t="shared" ref="AG514:AG577" si="171">+ROUND(T514,0)</f>
        <v>270</v>
      </c>
      <c r="AH514" s="119">
        <f t="shared" ref="AH514:AH577" si="172">IF(AG514&gt;=150,1,VLOOKUP(AG514,$AV$3:$AW$228,2,0))</f>
        <v>1</v>
      </c>
      <c r="AI514" s="118">
        <f t="shared" ref="AI514:AI577" si="173">+ROUND(W514,0)</f>
        <v>11</v>
      </c>
      <c r="AJ514" s="119">
        <f t="shared" ref="AJ514:AJ577" si="174">IF(AI514&gt;=45,1,VLOOKUP(AI514,$AX$3:$AY$226,2,0))</f>
        <v>0.24444444444444399</v>
      </c>
      <c r="AK514" s="118">
        <f t="shared" ref="AK514:AK577" si="175">+ROUND(X514,0)</f>
        <v>16</v>
      </c>
      <c r="AL514" s="119">
        <f t="shared" ref="AL514:AL577" si="176">IF(AK514&gt;=30,1,VLOOKUP(AK514,$AZ$3:$BA$226,2,0))</f>
        <v>0.53333333333333344</v>
      </c>
      <c r="AM514" s="118">
        <f t="shared" ref="AM514:AM577" si="177">+ROUND(U514,0)</f>
        <v>16</v>
      </c>
      <c r="AN514" s="119">
        <f t="shared" ref="AN514:AN577" si="178">IF(AM514&gt;=15,1,VLOOKUP(AM514,$BB$3:$BC$226,2,0))</f>
        <v>1</v>
      </c>
      <c r="AO514" s="118">
        <f t="shared" ref="AO514:AO577" si="179">ROUND(V514,0)</f>
        <v>2</v>
      </c>
      <c r="AP514" s="119">
        <f t="shared" ref="AP514:AP577" si="180">IF(AO514&gt;=10,1,VLOOKUP(AO514,$BD$3:$BE$226,2,0))</f>
        <v>0.20000000000000015</v>
      </c>
      <c r="AQ514" s="122">
        <f t="shared" ref="AQ514:AQ577" si="181">IF(F514=F513,0,1)</f>
        <v>0</v>
      </c>
      <c r="AR514" s="131">
        <f t="shared" si="162"/>
        <v>3</v>
      </c>
      <c r="AS514" s="65"/>
    </row>
    <row r="515" spans="1:45" x14ac:dyDescent="0.25">
      <c r="A515" s="65"/>
      <c r="B515" s="65" t="str">
        <f t="shared" si="168"/>
        <v>DIWA3</v>
      </c>
      <c r="C515" s="117">
        <f t="shared" si="148"/>
        <v>40667</v>
      </c>
      <c r="D515" s="65" t="str">
        <f t="shared" si="169"/>
        <v>SIN</v>
      </c>
      <c r="E515" s="65" t="s">
        <v>26</v>
      </c>
      <c r="F515" s="124" t="s">
        <v>86</v>
      </c>
      <c r="G515" s="117">
        <v>42136</v>
      </c>
      <c r="H515" s="65">
        <v>788166</v>
      </c>
      <c r="I515" s="65">
        <v>49519</v>
      </c>
      <c r="J515" s="65">
        <v>0</v>
      </c>
      <c r="K515" s="65">
        <v>4</v>
      </c>
      <c r="L515" s="65"/>
      <c r="M515" s="65">
        <v>1</v>
      </c>
      <c r="N515" s="65">
        <v>5.7</v>
      </c>
      <c r="O515" s="65"/>
      <c r="P515" s="65"/>
      <c r="Q515" s="65">
        <v>7.0000000000000007E-2</v>
      </c>
      <c r="R515" s="65"/>
      <c r="S515" s="65">
        <v>111</v>
      </c>
      <c r="T515" s="65">
        <v>220</v>
      </c>
      <c r="U515" s="65">
        <v>2</v>
      </c>
      <c r="V515" s="65">
        <v>1</v>
      </c>
      <c r="W515" s="65">
        <v>8</v>
      </c>
      <c r="X515" s="65">
        <v>10</v>
      </c>
      <c r="Y515" s="65">
        <v>1</v>
      </c>
      <c r="Z515" s="65">
        <v>2</v>
      </c>
      <c r="AA515" s="65">
        <v>1</v>
      </c>
      <c r="AB515" s="65">
        <v>40</v>
      </c>
      <c r="AC515" s="65">
        <v>3</v>
      </c>
      <c r="AD515" s="65">
        <v>0</v>
      </c>
      <c r="AE515" s="118">
        <f t="shared" si="170"/>
        <v>111</v>
      </c>
      <c r="AF515" s="119">
        <f t="shared" si="167"/>
        <v>0.37000000000000427</v>
      </c>
      <c r="AG515" s="118">
        <f t="shared" si="171"/>
        <v>220</v>
      </c>
      <c r="AH515" s="119">
        <f t="shared" si="172"/>
        <v>1</v>
      </c>
      <c r="AI515" s="118">
        <f t="shared" si="173"/>
        <v>8</v>
      </c>
      <c r="AJ515" s="119">
        <f t="shared" si="174"/>
        <v>0.17777777777777731</v>
      </c>
      <c r="AK515" s="118">
        <f t="shared" si="175"/>
        <v>10</v>
      </c>
      <c r="AL515" s="119">
        <f t="shared" si="176"/>
        <v>0.33339999999999997</v>
      </c>
      <c r="AM515" s="118">
        <f t="shared" si="177"/>
        <v>2</v>
      </c>
      <c r="AN515" s="119">
        <f t="shared" si="178"/>
        <v>0.13333333333333353</v>
      </c>
      <c r="AO515" s="118">
        <f t="shared" si="179"/>
        <v>1</v>
      </c>
      <c r="AP515" s="119">
        <f t="shared" si="180"/>
        <v>0.10000000000000014</v>
      </c>
      <c r="AQ515" s="122">
        <f t="shared" si="181"/>
        <v>0</v>
      </c>
      <c r="AR515" s="131">
        <f t="shared" ref="AR515:AR578" si="182">+IF(AQ515=1,AQ515,(AR514+1))</f>
        <v>4</v>
      </c>
      <c r="AS515" s="65"/>
    </row>
    <row r="516" spans="1:45" x14ac:dyDescent="0.25">
      <c r="A516" s="65" t="s">
        <v>272</v>
      </c>
      <c r="B516" s="65" t="str">
        <f t="shared" si="168"/>
        <v>DIWA3</v>
      </c>
      <c r="C516" s="117">
        <f t="shared" si="148"/>
        <v>40667</v>
      </c>
      <c r="D516" s="116" t="str">
        <f t="shared" si="169"/>
        <v>SIN</v>
      </c>
      <c r="E516" s="65" t="s">
        <v>26</v>
      </c>
      <c r="F516" s="124" t="s">
        <v>86</v>
      </c>
      <c r="G516" s="117">
        <v>42054</v>
      </c>
      <c r="H516" s="65">
        <v>754896</v>
      </c>
      <c r="I516" s="65">
        <v>6458</v>
      </c>
      <c r="J516" s="65">
        <v>0</v>
      </c>
      <c r="K516" s="65">
        <v>2</v>
      </c>
      <c r="L516" s="65"/>
      <c r="M516" s="65">
        <v>2</v>
      </c>
      <c r="N516" s="65">
        <v>6.5179999999999998</v>
      </c>
      <c r="O516" s="65">
        <v>30.24</v>
      </c>
      <c r="P516" s="65">
        <v>1.26</v>
      </c>
      <c r="Q516" s="65">
        <v>0.52</v>
      </c>
      <c r="R516" s="65"/>
      <c r="S516" s="65">
        <v>55</v>
      </c>
      <c r="T516" s="65">
        <v>40</v>
      </c>
      <c r="U516" s="65">
        <v>6</v>
      </c>
      <c r="V516" s="65">
        <v>0</v>
      </c>
      <c r="W516" s="65">
        <v>6</v>
      </c>
      <c r="X516" s="65">
        <v>7</v>
      </c>
      <c r="Y516" s="65">
        <v>0</v>
      </c>
      <c r="Z516" s="65"/>
      <c r="AA516" s="65">
        <v>0</v>
      </c>
      <c r="AB516" s="65">
        <v>31</v>
      </c>
      <c r="AC516" s="65">
        <v>2</v>
      </c>
      <c r="AD516" s="65">
        <v>0</v>
      </c>
      <c r="AE516" s="118">
        <f t="shared" si="170"/>
        <v>55</v>
      </c>
      <c r="AF516" s="119">
        <f t="shared" si="167"/>
        <v>0.18333333333333696</v>
      </c>
      <c r="AG516" s="118">
        <f t="shared" si="171"/>
        <v>40</v>
      </c>
      <c r="AH516" s="119">
        <f t="shared" si="172"/>
        <v>0.26666666666666394</v>
      </c>
      <c r="AI516" s="118">
        <f t="shared" si="173"/>
        <v>6</v>
      </c>
      <c r="AJ516" s="119">
        <f t="shared" si="174"/>
        <v>0.13333333333333286</v>
      </c>
      <c r="AK516" s="118">
        <f t="shared" si="175"/>
        <v>7</v>
      </c>
      <c r="AL516" s="119">
        <f t="shared" si="176"/>
        <v>0.2333333333333335</v>
      </c>
      <c r="AM516" s="118">
        <f t="shared" si="177"/>
        <v>6</v>
      </c>
      <c r="AN516" s="119">
        <f t="shared" si="178"/>
        <v>0.40000000000000013</v>
      </c>
      <c r="AO516" s="118">
        <f t="shared" si="179"/>
        <v>0</v>
      </c>
      <c r="AP516" s="119">
        <f t="shared" si="180"/>
        <v>1.3877787807814457E-16</v>
      </c>
      <c r="AQ516" s="122">
        <f t="shared" si="181"/>
        <v>0</v>
      </c>
      <c r="AR516" s="131">
        <f t="shared" si="182"/>
        <v>5</v>
      </c>
      <c r="AS516" s="65"/>
    </row>
    <row r="517" spans="1:45" x14ac:dyDescent="0.25">
      <c r="A517" s="65" t="s">
        <v>272</v>
      </c>
      <c r="B517" s="65" t="str">
        <f t="shared" si="168"/>
        <v>DIWA3</v>
      </c>
      <c r="C517" s="117">
        <f>VLOOKUP(F517,$BG$3:$BJ$404,4,0)</f>
        <v>40667</v>
      </c>
      <c r="D517" s="116" t="str">
        <f t="shared" si="169"/>
        <v>SIN</v>
      </c>
      <c r="E517" s="65" t="s">
        <v>26</v>
      </c>
      <c r="F517" s="124" t="s">
        <v>86</v>
      </c>
      <c r="G517" s="117">
        <v>41981</v>
      </c>
      <c r="H517" s="65">
        <v>735249</v>
      </c>
      <c r="I517" s="65">
        <v>83275</v>
      </c>
      <c r="J517" s="65">
        <v>0</v>
      </c>
      <c r="K517" s="120">
        <v>3</v>
      </c>
      <c r="L517" s="65"/>
      <c r="M517" s="120">
        <v>7</v>
      </c>
      <c r="N517" s="121">
        <v>7.2</v>
      </c>
      <c r="O517" s="65">
        <v>35.9</v>
      </c>
      <c r="P517" s="65">
        <v>1.55</v>
      </c>
      <c r="Q517" s="65">
        <v>0.06</v>
      </c>
      <c r="R517" s="65"/>
      <c r="S517" s="120">
        <v>206</v>
      </c>
      <c r="T517" s="120">
        <v>137</v>
      </c>
      <c r="U517" s="120">
        <v>7</v>
      </c>
      <c r="V517" s="120">
        <v>0</v>
      </c>
      <c r="W517" s="120">
        <v>10</v>
      </c>
      <c r="X517" s="120">
        <v>13</v>
      </c>
      <c r="Y517" s="120">
        <v>0</v>
      </c>
      <c r="Z517" s="120">
        <v>1</v>
      </c>
      <c r="AA517" s="120">
        <v>1</v>
      </c>
      <c r="AB517" s="120">
        <v>29</v>
      </c>
      <c r="AC517" s="120">
        <v>7</v>
      </c>
      <c r="AD517" s="120">
        <v>1</v>
      </c>
      <c r="AE517" s="118">
        <f t="shared" si="170"/>
        <v>206</v>
      </c>
      <c r="AF517" s="119">
        <f t="shared" si="167"/>
        <v>0.68666666666666987</v>
      </c>
      <c r="AG517" s="118">
        <f t="shared" si="171"/>
        <v>137</v>
      </c>
      <c r="AH517" s="119">
        <f t="shared" si="172"/>
        <v>0.91333333333333278</v>
      </c>
      <c r="AI517" s="118">
        <f t="shared" si="173"/>
        <v>10</v>
      </c>
      <c r="AJ517" s="119">
        <f t="shared" si="174"/>
        <v>0.22222222222222177</v>
      </c>
      <c r="AK517" s="118">
        <f t="shared" si="175"/>
        <v>13</v>
      </c>
      <c r="AL517" s="119">
        <f t="shared" si="176"/>
        <v>0.43333333333333346</v>
      </c>
      <c r="AM517" s="118">
        <f t="shared" si="177"/>
        <v>7</v>
      </c>
      <c r="AN517" s="119">
        <f t="shared" si="178"/>
        <v>0.46666666666666679</v>
      </c>
      <c r="AO517" s="118">
        <f t="shared" si="179"/>
        <v>0</v>
      </c>
      <c r="AP517" s="119">
        <f t="shared" si="180"/>
        <v>1.3877787807814457E-16</v>
      </c>
      <c r="AQ517" s="122">
        <f t="shared" si="181"/>
        <v>0</v>
      </c>
      <c r="AR517" s="131">
        <f t="shared" si="182"/>
        <v>6</v>
      </c>
      <c r="AS517" s="65"/>
    </row>
    <row r="518" spans="1:45" x14ac:dyDescent="0.25">
      <c r="A518" s="65" t="s">
        <v>273</v>
      </c>
      <c r="B518" s="65" t="str">
        <f t="shared" si="168"/>
        <v>DIWA3</v>
      </c>
      <c r="C518" s="117">
        <f t="shared" ref="C518:C549" si="183">VLOOKUP(F518,$BG$3:$BJ$230,4,0)</f>
        <v>40667</v>
      </c>
      <c r="D518" s="116" t="str">
        <f t="shared" si="169"/>
        <v>SIN</v>
      </c>
      <c r="E518" s="65" t="s">
        <v>26</v>
      </c>
      <c r="F518" s="124" t="s">
        <v>86</v>
      </c>
      <c r="G518" s="117">
        <v>41879</v>
      </c>
      <c r="H518" s="65">
        <v>712513</v>
      </c>
      <c r="I518" s="65">
        <v>60539</v>
      </c>
      <c r="J518" s="65">
        <v>0</v>
      </c>
      <c r="K518" s="65">
        <v>3</v>
      </c>
      <c r="L518" s="65"/>
      <c r="M518" s="65">
        <v>9</v>
      </c>
      <c r="N518" s="121">
        <v>7.3</v>
      </c>
      <c r="O518" s="65">
        <v>36.799999999999997</v>
      </c>
      <c r="P518" s="65">
        <v>1.38</v>
      </c>
      <c r="Q518" s="65">
        <v>0.06</v>
      </c>
      <c r="R518" s="65"/>
      <c r="S518" s="65">
        <v>158</v>
      </c>
      <c r="T518" s="65">
        <v>116</v>
      </c>
      <c r="U518" s="65">
        <v>4</v>
      </c>
      <c r="V518" s="65">
        <v>0</v>
      </c>
      <c r="W518" s="65">
        <v>9</v>
      </c>
      <c r="X518" s="65">
        <v>4</v>
      </c>
      <c r="Y518" s="65">
        <v>0</v>
      </c>
      <c r="Z518" s="65">
        <v>2</v>
      </c>
      <c r="AA518" s="65">
        <v>1</v>
      </c>
      <c r="AB518" s="65">
        <v>38</v>
      </c>
      <c r="AC518" s="65">
        <v>6</v>
      </c>
      <c r="AD518" s="65">
        <v>1</v>
      </c>
      <c r="AE518" s="118">
        <f t="shared" si="170"/>
        <v>158</v>
      </c>
      <c r="AF518" s="119">
        <f>IF(AE518&gt;=300,1,VLOOKUP(AE518,$AT$3:$AU$304,2,0))</f>
        <v>0.5266666666666715</v>
      </c>
      <c r="AG518" s="118">
        <f t="shared" si="171"/>
        <v>116</v>
      </c>
      <c r="AH518" s="119">
        <f t="shared" si="172"/>
        <v>0.77333333333333187</v>
      </c>
      <c r="AI518" s="118">
        <f t="shared" si="173"/>
        <v>9</v>
      </c>
      <c r="AJ518" s="119">
        <f t="shared" si="174"/>
        <v>0.19999999999999954</v>
      </c>
      <c r="AK518" s="118">
        <f t="shared" si="175"/>
        <v>4</v>
      </c>
      <c r="AL518" s="119">
        <f t="shared" si="176"/>
        <v>0.13333333333333353</v>
      </c>
      <c r="AM518" s="118">
        <f t="shared" si="177"/>
        <v>4</v>
      </c>
      <c r="AN518" s="119">
        <f t="shared" si="178"/>
        <v>0.26666666666666683</v>
      </c>
      <c r="AO518" s="118">
        <f t="shared" si="179"/>
        <v>0</v>
      </c>
      <c r="AP518" s="119">
        <f t="shared" si="180"/>
        <v>1.3877787807814457E-16</v>
      </c>
      <c r="AQ518" s="122">
        <f t="shared" si="181"/>
        <v>0</v>
      </c>
      <c r="AR518" s="131">
        <f t="shared" si="182"/>
        <v>7</v>
      </c>
      <c r="AS518" s="65"/>
    </row>
    <row r="519" spans="1:45" x14ac:dyDescent="0.25">
      <c r="A519" s="65" t="s">
        <v>273</v>
      </c>
      <c r="B519" s="65" t="str">
        <f t="shared" si="168"/>
        <v>DIWA3</v>
      </c>
      <c r="C519" s="117">
        <f t="shared" si="183"/>
        <v>40667</v>
      </c>
      <c r="D519" s="116" t="str">
        <f t="shared" si="169"/>
        <v>SIN</v>
      </c>
      <c r="E519" s="65" t="s">
        <v>26</v>
      </c>
      <c r="F519" s="124" t="s">
        <v>86</v>
      </c>
      <c r="G519" s="117">
        <v>41655</v>
      </c>
      <c r="H519" s="65">
        <v>679854</v>
      </c>
      <c r="I519" s="65">
        <v>27880</v>
      </c>
      <c r="J519" s="65">
        <v>0</v>
      </c>
      <c r="K519" s="65">
        <v>2</v>
      </c>
      <c r="L519" s="65"/>
      <c r="M519" s="65">
        <v>6</v>
      </c>
      <c r="N519" s="121">
        <v>7.2</v>
      </c>
      <c r="O519" s="65">
        <v>37</v>
      </c>
      <c r="P519" s="65">
        <v>1.2</v>
      </c>
      <c r="Q519" s="65">
        <v>0.1</v>
      </c>
      <c r="R519" s="65" t="s">
        <v>244</v>
      </c>
      <c r="S519" s="65">
        <v>57</v>
      </c>
      <c r="T519" s="65">
        <v>74</v>
      </c>
      <c r="U519" s="65">
        <v>2</v>
      </c>
      <c r="V519" s="65">
        <v>0</v>
      </c>
      <c r="W519" s="65">
        <v>7</v>
      </c>
      <c r="X519" s="65">
        <v>5</v>
      </c>
      <c r="Y519" s="65">
        <v>0</v>
      </c>
      <c r="Z519" s="65">
        <v>0</v>
      </c>
      <c r="AA519" s="65">
        <v>0</v>
      </c>
      <c r="AB519" s="65">
        <v>29</v>
      </c>
      <c r="AC519" s="65">
        <v>4</v>
      </c>
      <c r="AD519" s="65">
        <v>1</v>
      </c>
      <c r="AE519" s="118">
        <f t="shared" si="170"/>
        <v>57</v>
      </c>
      <c r="AF519" s="119">
        <f>IF(AE519&gt;500,1.5,IF(AE519&gt;300,1.3,VLOOKUP(AE519,$AT$3:$AU$304,2,0)))</f>
        <v>0.19000000000000361</v>
      </c>
      <c r="AG519" s="118">
        <f t="shared" si="171"/>
        <v>74</v>
      </c>
      <c r="AH519" s="119">
        <f t="shared" si="172"/>
        <v>0.49333333333333018</v>
      </c>
      <c r="AI519" s="118">
        <f t="shared" si="173"/>
        <v>7</v>
      </c>
      <c r="AJ519" s="119">
        <f t="shared" si="174"/>
        <v>0.15555555555555509</v>
      </c>
      <c r="AK519" s="118">
        <f t="shared" si="175"/>
        <v>5</v>
      </c>
      <c r="AL519" s="119">
        <f t="shared" si="176"/>
        <v>0.16666666666666685</v>
      </c>
      <c r="AM519" s="118">
        <f t="shared" si="177"/>
        <v>2</v>
      </c>
      <c r="AN519" s="119">
        <f t="shared" si="178"/>
        <v>0.13333333333333353</v>
      </c>
      <c r="AO519" s="118">
        <f t="shared" si="179"/>
        <v>0</v>
      </c>
      <c r="AP519" s="119">
        <f t="shared" si="180"/>
        <v>1.3877787807814457E-16</v>
      </c>
      <c r="AQ519" s="122">
        <f t="shared" si="181"/>
        <v>0</v>
      </c>
      <c r="AR519" s="131">
        <f t="shared" si="182"/>
        <v>8</v>
      </c>
      <c r="AS519" s="65"/>
    </row>
    <row r="520" spans="1:45" x14ac:dyDescent="0.25">
      <c r="A520" s="65" t="s">
        <v>273</v>
      </c>
      <c r="B520" s="65" t="str">
        <f t="shared" si="168"/>
        <v>DIWA3</v>
      </c>
      <c r="C520" s="117">
        <f t="shared" si="183"/>
        <v>40667</v>
      </c>
      <c r="D520" s="116" t="str">
        <f t="shared" si="169"/>
        <v>SIN</v>
      </c>
      <c r="E520" s="65" t="s">
        <v>26</v>
      </c>
      <c r="F520" s="124" t="s">
        <v>86</v>
      </c>
      <c r="G520" s="117">
        <v>41478</v>
      </c>
      <c r="H520" s="65">
        <v>651974</v>
      </c>
      <c r="I520" s="65">
        <v>180982</v>
      </c>
      <c r="J520" s="120">
        <v>0</v>
      </c>
      <c r="K520" s="120">
        <v>5</v>
      </c>
      <c r="L520" s="120">
        <v>-1</v>
      </c>
      <c r="M520" s="120">
        <v>21</v>
      </c>
      <c r="N520" s="121">
        <v>7.1</v>
      </c>
      <c r="O520" s="120">
        <v>36.6</v>
      </c>
      <c r="P520" s="120">
        <v>0.6</v>
      </c>
      <c r="Q520" s="120">
        <v>0.1</v>
      </c>
      <c r="R520" s="65" t="s">
        <v>244</v>
      </c>
      <c r="S520" s="120">
        <v>115</v>
      </c>
      <c r="T520" s="120">
        <v>155</v>
      </c>
      <c r="U520" s="120">
        <v>11</v>
      </c>
      <c r="V520" s="120">
        <v>1</v>
      </c>
      <c r="W520" s="120">
        <v>19</v>
      </c>
      <c r="X520" s="120">
        <v>10</v>
      </c>
      <c r="Y520" s="120">
        <v>1</v>
      </c>
      <c r="Z520" s="120">
        <v>1</v>
      </c>
      <c r="AA520" s="120">
        <v>-1</v>
      </c>
      <c r="AB520" s="120">
        <v>45</v>
      </c>
      <c r="AC520" s="120">
        <v>16</v>
      </c>
      <c r="AD520" s="120">
        <v>3</v>
      </c>
      <c r="AE520" s="118">
        <f t="shared" si="170"/>
        <v>115</v>
      </c>
      <c r="AF520" s="119">
        <f>IF(AE520&gt;500,1.5,IF(AE520&gt;300,1.3,VLOOKUP(AE520,$AT$3:$AU$304,2,0)))</f>
        <v>0.38333333333333769</v>
      </c>
      <c r="AG520" s="118">
        <f t="shared" si="171"/>
        <v>155</v>
      </c>
      <c r="AH520" s="119">
        <f t="shared" si="172"/>
        <v>1</v>
      </c>
      <c r="AI520" s="118">
        <f t="shared" si="173"/>
        <v>19</v>
      </c>
      <c r="AJ520" s="119">
        <f t="shared" si="174"/>
        <v>0.42222222222222161</v>
      </c>
      <c r="AK520" s="118">
        <f t="shared" si="175"/>
        <v>10</v>
      </c>
      <c r="AL520" s="119">
        <f t="shared" si="176"/>
        <v>0.33339999999999997</v>
      </c>
      <c r="AM520" s="118">
        <f t="shared" si="177"/>
        <v>11</v>
      </c>
      <c r="AN520" s="119">
        <f t="shared" si="178"/>
        <v>0.73333333333333339</v>
      </c>
      <c r="AO520" s="118">
        <f t="shared" si="179"/>
        <v>1</v>
      </c>
      <c r="AP520" s="119">
        <f t="shared" si="180"/>
        <v>0.10000000000000014</v>
      </c>
      <c r="AQ520" s="122">
        <f t="shared" si="181"/>
        <v>0</v>
      </c>
      <c r="AR520" s="131">
        <f t="shared" si="182"/>
        <v>9</v>
      </c>
      <c r="AS520" s="65"/>
    </row>
    <row r="521" spans="1:45" x14ac:dyDescent="0.25">
      <c r="A521" s="65" t="s">
        <v>273</v>
      </c>
      <c r="B521" s="65" t="str">
        <f t="shared" si="168"/>
        <v>DIWA3</v>
      </c>
      <c r="C521" s="117">
        <f t="shared" si="183"/>
        <v>40667</v>
      </c>
      <c r="D521" s="116" t="str">
        <f t="shared" si="169"/>
        <v>SIN</v>
      </c>
      <c r="E521" s="65" t="s">
        <v>26</v>
      </c>
      <c r="F521" s="124" t="s">
        <v>86</v>
      </c>
      <c r="G521" s="117">
        <v>41256</v>
      </c>
      <c r="H521" s="65">
        <v>594724</v>
      </c>
      <c r="I521" s="65">
        <v>123732</v>
      </c>
      <c r="J521" s="65">
        <v>0</v>
      </c>
      <c r="K521" s="65">
        <v>0</v>
      </c>
      <c r="L521" s="65">
        <v>0</v>
      </c>
      <c r="M521" s="65">
        <v>66.599999999999994</v>
      </c>
      <c r="N521" s="121">
        <v>6.7</v>
      </c>
      <c r="O521" s="65">
        <v>36.1</v>
      </c>
      <c r="P521" s="65"/>
      <c r="Q521" s="65">
        <v>21.7</v>
      </c>
      <c r="R521" s="65" t="s">
        <v>29</v>
      </c>
      <c r="S521" s="65">
        <v>89.1</v>
      </c>
      <c r="T521" s="65">
        <v>37.4</v>
      </c>
      <c r="U521" s="65">
        <v>11.3</v>
      </c>
      <c r="V521" s="65">
        <v>6.3</v>
      </c>
      <c r="W521" s="65">
        <v>0</v>
      </c>
      <c r="X521" s="65">
        <v>17.399999999999999</v>
      </c>
      <c r="Y521" s="65">
        <v>0.7</v>
      </c>
      <c r="Z521" s="65">
        <v>0.5</v>
      </c>
      <c r="AA521" s="65">
        <v>0</v>
      </c>
      <c r="AB521" s="65">
        <v>60.2</v>
      </c>
      <c r="AC521" s="65">
        <v>13.4</v>
      </c>
      <c r="AD521" s="65">
        <v>0.8</v>
      </c>
      <c r="AE521" s="118">
        <f t="shared" si="170"/>
        <v>89</v>
      </c>
      <c r="AF521" s="119">
        <f>IF(AE521&gt;=300,1,VLOOKUP(AE521,$AT$3:$AU$304,2,0))</f>
        <v>0.29666666666667046</v>
      </c>
      <c r="AG521" s="118">
        <f t="shared" si="171"/>
        <v>37</v>
      </c>
      <c r="AH521" s="119">
        <f t="shared" si="172"/>
        <v>0.24666666666666398</v>
      </c>
      <c r="AI521" s="118">
        <f t="shared" si="173"/>
        <v>0</v>
      </c>
      <c r="AJ521" s="119">
        <f t="shared" si="174"/>
        <v>-4.9266146717741321E-16</v>
      </c>
      <c r="AK521" s="118">
        <f t="shared" si="175"/>
        <v>17</v>
      </c>
      <c r="AL521" s="119">
        <f t="shared" si="176"/>
        <v>0.56666666666666676</v>
      </c>
      <c r="AM521" s="118">
        <f t="shared" si="177"/>
        <v>11</v>
      </c>
      <c r="AN521" s="119">
        <f t="shared" si="178"/>
        <v>0.73333333333333339</v>
      </c>
      <c r="AO521" s="118">
        <f t="shared" si="179"/>
        <v>6</v>
      </c>
      <c r="AP521" s="119">
        <f t="shared" si="180"/>
        <v>0.60000000000000009</v>
      </c>
      <c r="AQ521" s="122">
        <f t="shared" si="181"/>
        <v>0</v>
      </c>
      <c r="AR521" s="131">
        <f t="shared" si="182"/>
        <v>10</v>
      </c>
      <c r="AS521" s="65"/>
    </row>
    <row r="522" spans="1:45" x14ac:dyDescent="0.25">
      <c r="A522" s="65" t="s">
        <v>272</v>
      </c>
      <c r="B522" s="65" t="str">
        <f t="shared" si="168"/>
        <v>DIWA3</v>
      </c>
      <c r="C522" s="117">
        <f t="shared" si="183"/>
        <v>40576</v>
      </c>
      <c r="D522" s="65" t="str">
        <f t="shared" si="169"/>
        <v>SIN</v>
      </c>
      <c r="E522" s="65" t="s">
        <v>26</v>
      </c>
      <c r="F522" s="124" t="s">
        <v>87</v>
      </c>
      <c r="G522" s="117">
        <v>42402</v>
      </c>
      <c r="H522" s="65">
        <v>874082</v>
      </c>
      <c r="I522" s="65">
        <v>38094</v>
      </c>
      <c r="J522" s="65">
        <v>0</v>
      </c>
      <c r="K522" s="65">
        <v>8</v>
      </c>
      <c r="L522" s="65"/>
      <c r="M522" s="65">
        <v>8</v>
      </c>
      <c r="N522" s="65">
        <v>6.6</v>
      </c>
      <c r="O522" s="65"/>
      <c r="P522" s="65"/>
      <c r="Q522" s="65">
        <v>0.09</v>
      </c>
      <c r="R522" s="65"/>
      <c r="S522" s="65">
        <v>202</v>
      </c>
      <c r="T522" s="65">
        <v>133</v>
      </c>
      <c r="U522" s="65">
        <v>1</v>
      </c>
      <c r="V522" s="65">
        <v>1</v>
      </c>
      <c r="W522" s="65">
        <v>8</v>
      </c>
      <c r="X522" s="65">
        <v>16</v>
      </c>
      <c r="Y522" s="65">
        <v>0</v>
      </c>
      <c r="Z522" s="65">
        <v>1</v>
      </c>
      <c r="AA522" s="65">
        <v>1</v>
      </c>
      <c r="AB522" s="65">
        <v>98</v>
      </c>
      <c r="AC522" s="65">
        <v>6</v>
      </c>
      <c r="AD522" s="65">
        <v>1</v>
      </c>
      <c r="AE522" s="118">
        <f t="shared" si="170"/>
        <v>202</v>
      </c>
      <c r="AF522" s="119">
        <f>IF(AE522&gt;500,1.5,IF(AE522&gt;300,1.3,VLOOKUP(AE522,$AT$3:$AU$304,2,0)))</f>
        <v>0.67333333333333667</v>
      </c>
      <c r="AG522" s="118">
        <f t="shared" si="171"/>
        <v>133</v>
      </c>
      <c r="AH522" s="119">
        <f t="shared" si="172"/>
        <v>0.88666666666666594</v>
      </c>
      <c r="AI522" s="118">
        <f t="shared" si="173"/>
        <v>8</v>
      </c>
      <c r="AJ522" s="119">
        <f t="shared" si="174"/>
        <v>0.17777777777777731</v>
      </c>
      <c r="AK522" s="118">
        <f t="shared" si="175"/>
        <v>16</v>
      </c>
      <c r="AL522" s="119">
        <f t="shared" si="176"/>
        <v>0.53333333333333344</v>
      </c>
      <c r="AM522" s="118">
        <f t="shared" si="177"/>
        <v>1</v>
      </c>
      <c r="AN522" s="119">
        <f t="shared" si="178"/>
        <v>6.666666666666686E-2</v>
      </c>
      <c r="AO522" s="118">
        <f t="shared" si="179"/>
        <v>1</v>
      </c>
      <c r="AP522" s="119">
        <f t="shared" si="180"/>
        <v>0.10000000000000014</v>
      </c>
      <c r="AQ522" s="122">
        <f t="shared" si="181"/>
        <v>1</v>
      </c>
      <c r="AR522" s="131">
        <f t="shared" si="182"/>
        <v>1</v>
      </c>
      <c r="AS522" s="65"/>
    </row>
    <row r="523" spans="1:45" x14ac:dyDescent="0.25">
      <c r="A523" s="65"/>
      <c r="B523" s="65" t="str">
        <f t="shared" si="168"/>
        <v>DIWA3</v>
      </c>
      <c r="C523" s="117">
        <f t="shared" si="183"/>
        <v>40576</v>
      </c>
      <c r="D523" s="65" t="str">
        <f t="shared" si="169"/>
        <v>SIN</v>
      </c>
      <c r="E523" s="65" t="s">
        <v>26</v>
      </c>
      <c r="F523" s="124" t="s">
        <v>87</v>
      </c>
      <c r="G523" s="117">
        <v>42242</v>
      </c>
      <c r="H523" s="65">
        <v>838803</v>
      </c>
      <c r="I523" s="65">
        <v>2526</v>
      </c>
      <c r="J523" s="65">
        <v>0</v>
      </c>
      <c r="K523" s="65">
        <v>5</v>
      </c>
      <c r="L523" s="65"/>
      <c r="M523" s="65">
        <v>6</v>
      </c>
      <c r="N523" s="65">
        <v>6.9</v>
      </c>
      <c r="O523" s="65"/>
      <c r="P523" s="65"/>
      <c r="Q523" s="65">
        <v>0.03</v>
      </c>
      <c r="R523" s="65"/>
      <c r="S523" s="65">
        <v>61</v>
      </c>
      <c r="T523" s="65">
        <v>89</v>
      </c>
      <c r="U523" s="65">
        <v>2</v>
      </c>
      <c r="V523" s="65">
        <v>1</v>
      </c>
      <c r="W523" s="65">
        <v>3</v>
      </c>
      <c r="X523" s="65">
        <v>7</v>
      </c>
      <c r="Y523" s="65">
        <v>0</v>
      </c>
      <c r="Z523" s="65">
        <v>0</v>
      </c>
      <c r="AA523" s="65">
        <v>0</v>
      </c>
      <c r="AB523" s="65">
        <v>78</v>
      </c>
      <c r="AC523" s="65">
        <v>2</v>
      </c>
      <c r="AD523" s="65">
        <v>1</v>
      </c>
      <c r="AE523" s="118">
        <f t="shared" si="170"/>
        <v>61</v>
      </c>
      <c r="AF523" s="119">
        <f>IF(AE523&gt;500,1.5,IF(AE523&gt;300,1.3,VLOOKUP(AE523,$AT$3:$AU$304,2,0)))</f>
        <v>0.20333333333333692</v>
      </c>
      <c r="AG523" s="118">
        <f t="shared" si="171"/>
        <v>89</v>
      </c>
      <c r="AH523" s="119">
        <f t="shared" si="172"/>
        <v>0.59333333333333071</v>
      </c>
      <c r="AI523" s="118">
        <f t="shared" si="173"/>
        <v>3</v>
      </c>
      <c r="AJ523" s="119">
        <f t="shared" si="174"/>
        <v>6.666666666666618E-2</v>
      </c>
      <c r="AK523" s="118">
        <f t="shared" si="175"/>
        <v>7</v>
      </c>
      <c r="AL523" s="119">
        <f t="shared" si="176"/>
        <v>0.2333333333333335</v>
      </c>
      <c r="AM523" s="118">
        <f t="shared" si="177"/>
        <v>2</v>
      </c>
      <c r="AN523" s="119">
        <f t="shared" si="178"/>
        <v>0.13333333333333353</v>
      </c>
      <c r="AO523" s="118">
        <f t="shared" si="179"/>
        <v>1</v>
      </c>
      <c r="AP523" s="119">
        <f t="shared" si="180"/>
        <v>0.10000000000000014</v>
      </c>
      <c r="AQ523" s="122">
        <f t="shared" si="181"/>
        <v>0</v>
      </c>
      <c r="AR523" s="131">
        <f t="shared" si="182"/>
        <v>2</v>
      </c>
      <c r="AS523" s="65"/>
    </row>
    <row r="524" spans="1:45" x14ac:dyDescent="0.25">
      <c r="A524" s="65"/>
      <c r="B524" s="65" t="str">
        <f t="shared" si="168"/>
        <v>DIWA3</v>
      </c>
      <c r="C524" s="117">
        <f t="shared" si="183"/>
        <v>40576</v>
      </c>
      <c r="D524" s="65" t="str">
        <f t="shared" si="169"/>
        <v>SIN</v>
      </c>
      <c r="E524" s="65" t="s">
        <v>26</v>
      </c>
      <c r="F524" s="124" t="s">
        <v>87</v>
      </c>
      <c r="G524" s="117">
        <v>42230</v>
      </c>
      <c r="H524" s="65">
        <v>835988</v>
      </c>
      <c r="I524" s="65">
        <v>89845</v>
      </c>
      <c r="J524" s="65">
        <v>0</v>
      </c>
      <c r="K524" s="65">
        <v>5</v>
      </c>
      <c r="L524" s="65"/>
      <c r="M524" s="65">
        <v>2</v>
      </c>
      <c r="N524" s="65">
        <v>5.7</v>
      </c>
      <c r="O524" s="65"/>
      <c r="P524" s="65"/>
      <c r="Q524" s="65">
        <v>0.99</v>
      </c>
      <c r="R524" s="65"/>
      <c r="S524" s="65">
        <v>207</v>
      </c>
      <c r="T524" s="65">
        <v>216</v>
      </c>
      <c r="U524" s="65">
        <v>6</v>
      </c>
      <c r="V524" s="65">
        <v>2</v>
      </c>
      <c r="W524" s="65">
        <v>10</v>
      </c>
      <c r="X524" s="65">
        <v>16</v>
      </c>
      <c r="Y524" s="65">
        <v>1</v>
      </c>
      <c r="Z524" s="65">
        <v>2</v>
      </c>
      <c r="AA524" s="65">
        <v>1</v>
      </c>
      <c r="AB524" s="65">
        <v>32</v>
      </c>
      <c r="AC524" s="65">
        <v>4</v>
      </c>
      <c r="AD524" s="65">
        <v>1</v>
      </c>
      <c r="AE524" s="118">
        <f t="shared" si="170"/>
        <v>207</v>
      </c>
      <c r="AF524" s="119">
        <f>IF(AE524&gt;500,1.5,IF(AE524&gt;300,1.3,VLOOKUP(AE524,$AT$3:$AU$304,2,0)))</f>
        <v>0.69000000000000317</v>
      </c>
      <c r="AG524" s="118">
        <f t="shared" si="171"/>
        <v>216</v>
      </c>
      <c r="AH524" s="119">
        <f t="shared" si="172"/>
        <v>1</v>
      </c>
      <c r="AI524" s="118">
        <f t="shared" si="173"/>
        <v>10</v>
      </c>
      <c r="AJ524" s="119">
        <f t="shared" si="174"/>
        <v>0.22222222222222177</v>
      </c>
      <c r="AK524" s="118">
        <f t="shared" si="175"/>
        <v>16</v>
      </c>
      <c r="AL524" s="119">
        <f t="shared" si="176"/>
        <v>0.53333333333333344</v>
      </c>
      <c r="AM524" s="118">
        <f t="shared" si="177"/>
        <v>6</v>
      </c>
      <c r="AN524" s="119">
        <f t="shared" si="178"/>
        <v>0.40000000000000013</v>
      </c>
      <c r="AO524" s="118">
        <f t="shared" si="179"/>
        <v>2</v>
      </c>
      <c r="AP524" s="119">
        <f t="shared" si="180"/>
        <v>0.20000000000000015</v>
      </c>
      <c r="AQ524" s="122">
        <f t="shared" si="181"/>
        <v>0</v>
      </c>
      <c r="AR524" s="131">
        <f t="shared" si="182"/>
        <v>3</v>
      </c>
      <c r="AS524" s="65"/>
    </row>
    <row r="525" spans="1:45" x14ac:dyDescent="0.25">
      <c r="A525" s="65" t="s">
        <v>272</v>
      </c>
      <c r="B525" s="65" t="str">
        <f t="shared" si="168"/>
        <v>DIWA3</v>
      </c>
      <c r="C525" s="117">
        <f t="shared" si="183"/>
        <v>40576</v>
      </c>
      <c r="D525" s="116" t="str">
        <f t="shared" si="169"/>
        <v>SIN</v>
      </c>
      <c r="E525" s="65" t="s">
        <v>26</v>
      </c>
      <c r="F525" s="124" t="s">
        <v>87</v>
      </c>
      <c r="G525" s="117">
        <v>42053</v>
      </c>
      <c r="H525" s="65">
        <v>786142</v>
      </c>
      <c r="I525" s="65">
        <v>45202</v>
      </c>
      <c r="J525" s="65">
        <v>0</v>
      </c>
      <c r="K525" s="65">
        <v>2</v>
      </c>
      <c r="L525" s="65"/>
      <c r="M525" s="65">
        <v>2</v>
      </c>
      <c r="N525" s="65">
        <v>6.0780000000000003</v>
      </c>
      <c r="O525" s="65">
        <v>30.07</v>
      </c>
      <c r="P525" s="65">
        <v>1.1599999999999999</v>
      </c>
      <c r="Q525" s="65">
        <v>0.25</v>
      </c>
      <c r="R525" s="65"/>
      <c r="S525" s="65">
        <v>77</v>
      </c>
      <c r="T525" s="65">
        <v>48</v>
      </c>
      <c r="U525" s="65">
        <v>2</v>
      </c>
      <c r="V525" s="65">
        <v>0</v>
      </c>
      <c r="W525" s="65">
        <v>3</v>
      </c>
      <c r="X525" s="65">
        <v>8</v>
      </c>
      <c r="Y525" s="65">
        <v>0</v>
      </c>
      <c r="Z525" s="65"/>
      <c r="AA525" s="65">
        <v>0</v>
      </c>
      <c r="AB525" s="65">
        <v>54</v>
      </c>
      <c r="AC525" s="65">
        <v>6</v>
      </c>
      <c r="AD525" s="65">
        <v>0</v>
      </c>
      <c r="AE525" s="118">
        <f t="shared" si="170"/>
        <v>77</v>
      </c>
      <c r="AF525" s="119">
        <f>IF(AE525&gt;500,1.5,IF(AE525&gt;300,1.3,VLOOKUP(AE525,$AT$3:$AU$304,2,0)))</f>
        <v>0.25666666666667021</v>
      </c>
      <c r="AG525" s="118">
        <f t="shared" si="171"/>
        <v>48</v>
      </c>
      <c r="AH525" s="119">
        <f t="shared" si="172"/>
        <v>0.31999999999999718</v>
      </c>
      <c r="AI525" s="118">
        <f t="shared" si="173"/>
        <v>3</v>
      </c>
      <c r="AJ525" s="119">
        <f t="shared" si="174"/>
        <v>6.666666666666618E-2</v>
      </c>
      <c r="AK525" s="118">
        <f t="shared" si="175"/>
        <v>8</v>
      </c>
      <c r="AL525" s="119">
        <f t="shared" si="176"/>
        <v>0.26666666666666683</v>
      </c>
      <c r="AM525" s="118">
        <f t="shared" si="177"/>
        <v>2</v>
      </c>
      <c r="AN525" s="119">
        <f t="shared" si="178"/>
        <v>0.13333333333333353</v>
      </c>
      <c r="AO525" s="118">
        <f t="shared" si="179"/>
        <v>0</v>
      </c>
      <c r="AP525" s="119">
        <f t="shared" si="180"/>
        <v>1.3877787807814457E-16</v>
      </c>
      <c r="AQ525" s="122">
        <f t="shared" si="181"/>
        <v>0</v>
      </c>
      <c r="AR525" s="131">
        <f t="shared" si="182"/>
        <v>4</v>
      </c>
      <c r="AS525" s="65"/>
    </row>
    <row r="526" spans="1:45" x14ac:dyDescent="0.25">
      <c r="A526" s="65" t="s">
        <v>272</v>
      </c>
      <c r="B526" s="65" t="str">
        <f t="shared" si="168"/>
        <v>DIWA3</v>
      </c>
      <c r="C526" s="117">
        <f t="shared" si="183"/>
        <v>40576</v>
      </c>
      <c r="D526" s="116" t="str">
        <f t="shared" si="169"/>
        <v>SIN</v>
      </c>
      <c r="E526" s="65" t="s">
        <v>26</v>
      </c>
      <c r="F526" s="124" t="s">
        <v>87</v>
      </c>
      <c r="G526" s="117">
        <v>41992</v>
      </c>
      <c r="H526" s="65">
        <v>770193</v>
      </c>
      <c r="I526" s="65">
        <v>29253</v>
      </c>
      <c r="J526" s="65">
        <v>0</v>
      </c>
      <c r="K526" s="65">
        <v>2</v>
      </c>
      <c r="L526" s="65"/>
      <c r="M526" s="65">
        <v>1</v>
      </c>
      <c r="N526" s="121">
        <v>6.2</v>
      </c>
      <c r="O526" s="65"/>
      <c r="P526" s="65"/>
      <c r="Q526" s="65">
        <v>0.25</v>
      </c>
      <c r="R526" s="65"/>
      <c r="S526" s="65">
        <v>52</v>
      </c>
      <c r="T526" s="65">
        <v>38</v>
      </c>
      <c r="U526" s="65">
        <v>2</v>
      </c>
      <c r="V526" s="65">
        <v>0</v>
      </c>
      <c r="W526" s="65">
        <v>3</v>
      </c>
      <c r="X526" s="65">
        <v>6</v>
      </c>
      <c r="Y526" s="65">
        <v>0</v>
      </c>
      <c r="Z526" s="65">
        <v>0</v>
      </c>
      <c r="AA526" s="65">
        <v>0</v>
      </c>
      <c r="AB526" s="65">
        <v>36</v>
      </c>
      <c r="AC526" s="65">
        <v>7</v>
      </c>
      <c r="AD526" s="65">
        <v>0</v>
      </c>
      <c r="AE526" s="118">
        <f t="shared" si="170"/>
        <v>52</v>
      </c>
      <c r="AF526" s="119">
        <f>IF(AE526&gt;500,1.5,IF(AE526&gt;300,1.3,VLOOKUP(AE526,$AT$3:$AU$304,2,0)))</f>
        <v>0.17333333333333698</v>
      </c>
      <c r="AG526" s="118">
        <f t="shared" si="171"/>
        <v>38</v>
      </c>
      <c r="AH526" s="119">
        <f t="shared" si="172"/>
        <v>0.25333333333333063</v>
      </c>
      <c r="AI526" s="118">
        <f t="shared" si="173"/>
        <v>3</v>
      </c>
      <c r="AJ526" s="119">
        <f t="shared" si="174"/>
        <v>6.666666666666618E-2</v>
      </c>
      <c r="AK526" s="118">
        <f t="shared" si="175"/>
        <v>6</v>
      </c>
      <c r="AL526" s="119">
        <f t="shared" si="176"/>
        <v>0.20000000000000018</v>
      </c>
      <c r="AM526" s="118">
        <f t="shared" si="177"/>
        <v>2</v>
      </c>
      <c r="AN526" s="119">
        <f t="shared" si="178"/>
        <v>0.13333333333333353</v>
      </c>
      <c r="AO526" s="118">
        <f t="shared" si="179"/>
        <v>0</v>
      </c>
      <c r="AP526" s="119">
        <f t="shared" si="180"/>
        <v>1.3877787807814457E-16</v>
      </c>
      <c r="AQ526" s="122">
        <f t="shared" si="181"/>
        <v>0</v>
      </c>
      <c r="AR526" s="131">
        <f t="shared" si="182"/>
        <v>5</v>
      </c>
      <c r="AS526" s="65"/>
    </row>
    <row r="527" spans="1:45" x14ac:dyDescent="0.25">
      <c r="A527" s="65" t="s">
        <v>273</v>
      </c>
      <c r="B527" s="65" t="str">
        <f t="shared" si="168"/>
        <v>DIWA3</v>
      </c>
      <c r="C527" s="117">
        <f t="shared" si="183"/>
        <v>40576</v>
      </c>
      <c r="D527" s="116" t="str">
        <f t="shared" si="169"/>
        <v>SIN</v>
      </c>
      <c r="E527" s="65" t="s">
        <v>26</v>
      </c>
      <c r="F527" s="124" t="s">
        <v>87</v>
      </c>
      <c r="G527" s="117">
        <v>41621</v>
      </c>
      <c r="H527" s="65">
        <v>714636</v>
      </c>
      <c r="I527" s="65">
        <v>181653</v>
      </c>
      <c r="J527" s="120">
        <v>0</v>
      </c>
      <c r="K527" s="120">
        <v>5</v>
      </c>
      <c r="L527" s="120">
        <v>0</v>
      </c>
      <c r="M527" s="120">
        <v>13</v>
      </c>
      <c r="N527" s="121">
        <v>7.1</v>
      </c>
      <c r="O527" s="120">
        <v>37.299999999999997</v>
      </c>
      <c r="P527" s="120">
        <v>1.2</v>
      </c>
      <c r="Q527" s="120">
        <v>0.1</v>
      </c>
      <c r="R527" s="65" t="s">
        <v>244</v>
      </c>
      <c r="S527" s="120">
        <v>265</v>
      </c>
      <c r="T527" s="120">
        <v>182</v>
      </c>
      <c r="U527" s="120">
        <v>12</v>
      </c>
      <c r="V527" s="120">
        <v>0</v>
      </c>
      <c r="W527" s="120">
        <v>15</v>
      </c>
      <c r="X527" s="120">
        <v>18</v>
      </c>
      <c r="Y527" s="120">
        <v>0</v>
      </c>
      <c r="Z527" s="120">
        <v>1</v>
      </c>
      <c r="AA527" s="120">
        <v>0</v>
      </c>
      <c r="AB527" s="120">
        <v>44</v>
      </c>
      <c r="AC527" s="120">
        <v>18</v>
      </c>
      <c r="AD527" s="120">
        <v>2</v>
      </c>
      <c r="AE527" s="118">
        <f t="shared" si="170"/>
        <v>265</v>
      </c>
      <c r="AF527" s="119">
        <f>IF(AE527&gt;=300,1,VLOOKUP(AE527,$AT$3:$AU$304,2,0))</f>
        <v>0.88333333333333452</v>
      </c>
      <c r="AG527" s="118">
        <f t="shared" si="171"/>
        <v>182</v>
      </c>
      <c r="AH527" s="119">
        <f t="shared" si="172"/>
        <v>1</v>
      </c>
      <c r="AI527" s="118">
        <f t="shared" si="173"/>
        <v>15</v>
      </c>
      <c r="AJ527" s="119">
        <f t="shared" si="174"/>
        <v>0.33333333333333282</v>
      </c>
      <c r="AK527" s="118">
        <f t="shared" si="175"/>
        <v>18</v>
      </c>
      <c r="AL527" s="119">
        <f t="shared" si="176"/>
        <v>0.60000000000000009</v>
      </c>
      <c r="AM527" s="118">
        <f t="shared" si="177"/>
        <v>12</v>
      </c>
      <c r="AN527" s="119">
        <f t="shared" si="178"/>
        <v>0.8</v>
      </c>
      <c r="AO527" s="118">
        <f t="shared" si="179"/>
        <v>0</v>
      </c>
      <c r="AP527" s="119">
        <f t="shared" si="180"/>
        <v>1.3877787807814457E-16</v>
      </c>
      <c r="AQ527" s="122">
        <f t="shared" si="181"/>
        <v>0</v>
      </c>
      <c r="AR527" s="131">
        <f t="shared" si="182"/>
        <v>6</v>
      </c>
      <c r="AS527" s="65"/>
    </row>
    <row r="528" spans="1:45" x14ac:dyDescent="0.25">
      <c r="A528" s="65" t="s">
        <v>273</v>
      </c>
      <c r="B528" s="65" t="str">
        <f t="shared" si="168"/>
        <v>DIWA3</v>
      </c>
      <c r="C528" s="117">
        <f t="shared" si="183"/>
        <v>40576</v>
      </c>
      <c r="D528" s="116" t="str">
        <f t="shared" si="169"/>
        <v>SIN</v>
      </c>
      <c r="E528" s="65" t="s">
        <v>26</v>
      </c>
      <c r="F528" s="124" t="s">
        <v>87</v>
      </c>
      <c r="G528" s="117">
        <v>41535</v>
      </c>
      <c r="H528" s="65">
        <v>690763</v>
      </c>
      <c r="I528" s="65">
        <v>157780</v>
      </c>
      <c r="J528" s="120">
        <v>0</v>
      </c>
      <c r="K528" s="120">
        <v>4</v>
      </c>
      <c r="L528" s="120">
        <v>-1</v>
      </c>
      <c r="M528" s="120">
        <v>11</v>
      </c>
      <c r="N528" s="121">
        <v>7.1</v>
      </c>
      <c r="O528" s="120">
        <v>37.200000000000003</v>
      </c>
      <c r="P528" s="120">
        <v>1</v>
      </c>
      <c r="Q528" s="120">
        <v>0.1</v>
      </c>
      <c r="R528" s="65" t="s">
        <v>244</v>
      </c>
      <c r="S528" s="120">
        <v>215</v>
      </c>
      <c r="T528" s="120">
        <v>124</v>
      </c>
      <c r="U528" s="120">
        <v>11</v>
      </c>
      <c r="V528" s="120">
        <v>1</v>
      </c>
      <c r="W528" s="120">
        <v>12</v>
      </c>
      <c r="X528" s="120">
        <v>15</v>
      </c>
      <c r="Y528" s="120">
        <v>1</v>
      </c>
      <c r="Z528" s="120">
        <v>1</v>
      </c>
      <c r="AA528" s="120">
        <v>0</v>
      </c>
      <c r="AB528" s="120">
        <v>33</v>
      </c>
      <c r="AC528" s="120">
        <v>14</v>
      </c>
      <c r="AD528" s="120">
        <v>1</v>
      </c>
      <c r="AE528" s="118">
        <f t="shared" si="170"/>
        <v>215</v>
      </c>
      <c r="AF528" s="119">
        <f>IF(AE528&gt;500,1.5,IF(AE528&gt;300,1.3,VLOOKUP(AE528,$AT$3:$AU$304,2,0)))</f>
        <v>0.71666666666666956</v>
      </c>
      <c r="AG528" s="118">
        <f t="shared" si="171"/>
        <v>124</v>
      </c>
      <c r="AH528" s="119">
        <f t="shared" si="172"/>
        <v>0.82666666666666555</v>
      </c>
      <c r="AI528" s="118">
        <f t="shared" si="173"/>
        <v>12</v>
      </c>
      <c r="AJ528" s="119">
        <f t="shared" si="174"/>
        <v>0.26666666666666622</v>
      </c>
      <c r="AK528" s="118">
        <f t="shared" si="175"/>
        <v>15</v>
      </c>
      <c r="AL528" s="119">
        <f t="shared" si="176"/>
        <v>0.50000000000000011</v>
      </c>
      <c r="AM528" s="118">
        <f t="shared" si="177"/>
        <v>11</v>
      </c>
      <c r="AN528" s="119">
        <f t="shared" si="178"/>
        <v>0.73333333333333339</v>
      </c>
      <c r="AO528" s="118">
        <f t="shared" si="179"/>
        <v>1</v>
      </c>
      <c r="AP528" s="119">
        <f t="shared" si="180"/>
        <v>0.10000000000000014</v>
      </c>
      <c r="AQ528" s="122">
        <f t="shared" si="181"/>
        <v>0</v>
      </c>
      <c r="AR528" s="131">
        <f t="shared" si="182"/>
        <v>7</v>
      </c>
      <c r="AS528" s="65"/>
    </row>
    <row r="529" spans="1:45" x14ac:dyDescent="0.25">
      <c r="A529" s="65" t="s">
        <v>273</v>
      </c>
      <c r="B529" s="65" t="str">
        <f t="shared" si="168"/>
        <v>DIWA3</v>
      </c>
      <c r="C529" s="117">
        <f t="shared" si="183"/>
        <v>40576</v>
      </c>
      <c r="D529" s="116" t="str">
        <f t="shared" si="169"/>
        <v>SIN</v>
      </c>
      <c r="E529" s="65" t="s">
        <v>26</v>
      </c>
      <c r="F529" s="124" t="s">
        <v>87</v>
      </c>
      <c r="G529" s="117">
        <v>41408</v>
      </c>
      <c r="H529" s="65">
        <v>658772</v>
      </c>
      <c r="I529" s="65">
        <v>125789</v>
      </c>
      <c r="J529" s="120">
        <v>0</v>
      </c>
      <c r="K529" s="120">
        <v>0.1</v>
      </c>
      <c r="L529" s="120">
        <v>0</v>
      </c>
      <c r="M529" s="120">
        <v>28.8</v>
      </c>
      <c r="N529" s="121">
        <v>6.9</v>
      </c>
      <c r="O529" s="120">
        <v>37.6</v>
      </c>
      <c r="P529" s="120"/>
      <c r="Q529" s="120">
        <v>-1</v>
      </c>
      <c r="R529" s="65" t="s">
        <v>29</v>
      </c>
      <c r="S529" s="120">
        <v>145.30000000000001</v>
      </c>
      <c r="T529" s="120">
        <v>64.5</v>
      </c>
      <c r="U529" s="120">
        <v>8.5</v>
      </c>
      <c r="V529" s="120">
        <v>2.2000000000000002</v>
      </c>
      <c r="W529" s="120">
        <v>10.1</v>
      </c>
      <c r="X529" s="120">
        <v>22</v>
      </c>
      <c r="Y529" s="120">
        <v>1.1000000000000001</v>
      </c>
      <c r="Z529" s="120">
        <v>0</v>
      </c>
      <c r="AA529" s="120">
        <v>0</v>
      </c>
      <c r="AB529" s="120">
        <v>38.9</v>
      </c>
      <c r="AC529" s="120">
        <v>27</v>
      </c>
      <c r="AD529" s="120">
        <v>1.3</v>
      </c>
      <c r="AE529" s="118">
        <f t="shared" si="170"/>
        <v>145</v>
      </c>
      <c r="AF529" s="119">
        <f>IF(AE529&gt;500,1.5,IF(AE529&gt;300,1.3,VLOOKUP(AE529,$AT$3:$AU$304,2,0)))</f>
        <v>0.48333333333333833</v>
      </c>
      <c r="AG529" s="118">
        <f t="shared" si="171"/>
        <v>65</v>
      </c>
      <c r="AH529" s="119">
        <f t="shared" si="172"/>
        <v>0.4333333333333303</v>
      </c>
      <c r="AI529" s="118">
        <f t="shared" si="173"/>
        <v>10</v>
      </c>
      <c r="AJ529" s="119">
        <f t="shared" si="174"/>
        <v>0.22222222222222177</v>
      </c>
      <c r="AK529" s="118">
        <f t="shared" si="175"/>
        <v>22</v>
      </c>
      <c r="AL529" s="119">
        <f t="shared" si="176"/>
        <v>0.73333333333333339</v>
      </c>
      <c r="AM529" s="118">
        <f t="shared" si="177"/>
        <v>9</v>
      </c>
      <c r="AN529" s="119">
        <f t="shared" si="178"/>
        <v>0.60000000000000009</v>
      </c>
      <c r="AO529" s="118">
        <f t="shared" si="179"/>
        <v>2</v>
      </c>
      <c r="AP529" s="119">
        <f t="shared" si="180"/>
        <v>0.20000000000000015</v>
      </c>
      <c r="AQ529" s="122">
        <f t="shared" si="181"/>
        <v>0</v>
      </c>
      <c r="AR529" s="131">
        <f t="shared" si="182"/>
        <v>8</v>
      </c>
      <c r="AS529" s="65"/>
    </row>
    <row r="530" spans="1:45" x14ac:dyDescent="0.25">
      <c r="A530" s="65" t="s">
        <v>285</v>
      </c>
      <c r="B530" s="65" t="str">
        <f t="shared" si="168"/>
        <v>DIWA3</v>
      </c>
      <c r="C530" s="117">
        <f t="shared" si="183"/>
        <v>40576</v>
      </c>
      <c r="D530" s="116" t="str">
        <f t="shared" si="169"/>
        <v>SIN</v>
      </c>
      <c r="E530" s="65" t="s">
        <v>289</v>
      </c>
      <c r="F530" s="124" t="s">
        <v>87</v>
      </c>
      <c r="G530" s="117">
        <v>41254</v>
      </c>
      <c r="H530" s="65">
        <v>622627</v>
      </c>
      <c r="I530" s="65">
        <v>89644</v>
      </c>
      <c r="J530" s="120">
        <v>0</v>
      </c>
      <c r="K530" s="120">
        <v>0</v>
      </c>
      <c r="L530" s="120">
        <v>0</v>
      </c>
      <c r="M530" s="120">
        <v>25.3</v>
      </c>
      <c r="N530" s="121">
        <v>6.8</v>
      </c>
      <c r="O530" s="120">
        <v>36.200000000000003</v>
      </c>
      <c r="P530" s="120"/>
      <c r="Q530" s="120">
        <v>21.7</v>
      </c>
      <c r="R530" s="65" t="s">
        <v>29</v>
      </c>
      <c r="S530" s="120">
        <v>73</v>
      </c>
      <c r="T530" s="120">
        <v>1.9</v>
      </c>
      <c r="U530" s="120">
        <v>3.6</v>
      </c>
      <c r="V530" s="120">
        <v>3.7</v>
      </c>
      <c r="W530" s="120">
        <v>1.5</v>
      </c>
      <c r="X530" s="120">
        <v>15.1</v>
      </c>
      <c r="Y530" s="120">
        <v>1.5</v>
      </c>
      <c r="Z530" s="120">
        <v>0</v>
      </c>
      <c r="AA530" s="120">
        <v>0</v>
      </c>
      <c r="AB530" s="120">
        <v>120.1</v>
      </c>
      <c r="AC530" s="120">
        <v>16.7</v>
      </c>
      <c r="AD530" s="120">
        <v>2.4</v>
      </c>
      <c r="AE530" s="118">
        <f t="shared" si="170"/>
        <v>73</v>
      </c>
      <c r="AF530" s="119">
        <f>IF(AE530&gt;=300,1,VLOOKUP(AE530,$AT$3:$AU$304,2,0))</f>
        <v>0.24333333333333684</v>
      </c>
      <c r="AG530" s="118">
        <f t="shared" si="171"/>
        <v>2</v>
      </c>
      <c r="AH530" s="119">
        <f t="shared" si="172"/>
        <v>1.3333333333330852E-2</v>
      </c>
      <c r="AI530" s="118">
        <f t="shared" si="173"/>
        <v>2</v>
      </c>
      <c r="AJ530" s="119">
        <f t="shared" si="174"/>
        <v>4.4444444444443953E-2</v>
      </c>
      <c r="AK530" s="118">
        <f t="shared" si="175"/>
        <v>15</v>
      </c>
      <c r="AL530" s="119">
        <f t="shared" si="176"/>
        <v>0.50000000000000011</v>
      </c>
      <c r="AM530" s="118">
        <f t="shared" si="177"/>
        <v>4</v>
      </c>
      <c r="AN530" s="119">
        <f t="shared" si="178"/>
        <v>0.26666666666666683</v>
      </c>
      <c r="AO530" s="118">
        <f t="shared" si="179"/>
        <v>4</v>
      </c>
      <c r="AP530" s="119">
        <f t="shared" si="180"/>
        <v>0.40000000000000013</v>
      </c>
      <c r="AQ530" s="122">
        <f t="shared" si="181"/>
        <v>0</v>
      </c>
      <c r="AR530" s="131">
        <f t="shared" si="182"/>
        <v>9</v>
      </c>
      <c r="AS530" s="65"/>
    </row>
    <row r="531" spans="1:45" x14ac:dyDescent="0.25">
      <c r="A531" s="65" t="s">
        <v>272</v>
      </c>
      <c r="B531" s="65" t="str">
        <f t="shared" si="168"/>
        <v>DIWA3</v>
      </c>
      <c r="C531" s="117">
        <f t="shared" si="183"/>
        <v>40576</v>
      </c>
      <c r="D531" s="116" t="str">
        <f t="shared" si="169"/>
        <v>SIN</v>
      </c>
      <c r="E531" s="65" t="s">
        <v>26</v>
      </c>
      <c r="F531" s="124" t="s">
        <v>87</v>
      </c>
      <c r="G531" s="117">
        <v>41104</v>
      </c>
      <c r="H531" s="65">
        <v>634559</v>
      </c>
      <c r="I531" s="65">
        <v>163567</v>
      </c>
      <c r="J531" s="120">
        <v>0</v>
      </c>
      <c r="K531" s="120">
        <v>31.7</v>
      </c>
      <c r="L531" s="120">
        <v>0</v>
      </c>
      <c r="M531" s="120">
        <v>31.9</v>
      </c>
      <c r="N531" s="121">
        <v>6.8</v>
      </c>
      <c r="O531" s="120">
        <v>37.700000000000003</v>
      </c>
      <c r="P531" s="120"/>
      <c r="Q531" s="120">
        <v>-1</v>
      </c>
      <c r="R531" s="65" t="s">
        <v>29</v>
      </c>
      <c r="S531" s="120">
        <v>101.4</v>
      </c>
      <c r="T531" s="120">
        <v>103.3</v>
      </c>
      <c r="U531" s="120">
        <v>13.4</v>
      </c>
      <c r="V531" s="120">
        <v>2</v>
      </c>
      <c r="W531" s="120">
        <v>17.2</v>
      </c>
      <c r="X531" s="120">
        <v>20.399999999999999</v>
      </c>
      <c r="Y531" s="120">
        <v>1.2</v>
      </c>
      <c r="Z531" s="120">
        <v>0</v>
      </c>
      <c r="AA531" s="120">
        <v>0</v>
      </c>
      <c r="AB531" s="120">
        <v>72.400000000000006</v>
      </c>
      <c r="AC531" s="120">
        <v>30.5</v>
      </c>
      <c r="AD531" s="120">
        <v>0.7</v>
      </c>
      <c r="AE531" s="118">
        <f t="shared" si="170"/>
        <v>101</v>
      </c>
      <c r="AF531" s="119">
        <f>IF(AE531&gt;=300,1,VLOOKUP(AE531,$AT$3:$AU$304,2,0))</f>
        <v>0.33666666666667072</v>
      </c>
      <c r="AG531" s="118">
        <f t="shared" si="171"/>
        <v>103</v>
      </c>
      <c r="AH531" s="119">
        <f t="shared" si="172"/>
        <v>0.68666666666666465</v>
      </c>
      <c r="AI531" s="118">
        <f t="shared" si="173"/>
        <v>17</v>
      </c>
      <c r="AJ531" s="119">
        <f t="shared" si="174"/>
        <v>0.37777777777777721</v>
      </c>
      <c r="AK531" s="118">
        <f t="shared" si="175"/>
        <v>20</v>
      </c>
      <c r="AL531" s="119">
        <f t="shared" si="176"/>
        <v>0.66666666666666674</v>
      </c>
      <c r="AM531" s="118">
        <f t="shared" si="177"/>
        <v>13</v>
      </c>
      <c r="AN531" s="119">
        <f t="shared" si="178"/>
        <v>0.8666666666666667</v>
      </c>
      <c r="AO531" s="118">
        <f t="shared" si="179"/>
        <v>2</v>
      </c>
      <c r="AP531" s="119">
        <f t="shared" si="180"/>
        <v>0.20000000000000015</v>
      </c>
      <c r="AQ531" s="122">
        <f t="shared" si="181"/>
        <v>0</v>
      </c>
      <c r="AR531" s="131">
        <f t="shared" si="182"/>
        <v>10</v>
      </c>
      <c r="AS531" s="65"/>
    </row>
    <row r="532" spans="1:45" x14ac:dyDescent="0.25">
      <c r="A532" s="65"/>
      <c r="B532" s="65" t="str">
        <f t="shared" si="168"/>
        <v>DIWA3</v>
      </c>
      <c r="C532" s="117">
        <f t="shared" si="183"/>
        <v>40688</v>
      </c>
      <c r="D532" s="65" t="str">
        <f t="shared" si="169"/>
        <v>SIN</v>
      </c>
      <c r="E532" s="65" t="s">
        <v>26</v>
      </c>
      <c r="F532" s="124" t="s">
        <v>88</v>
      </c>
      <c r="G532" s="117">
        <v>42322</v>
      </c>
      <c r="H532" s="65">
        <v>829378</v>
      </c>
      <c r="I532" s="65">
        <v>80940</v>
      </c>
      <c r="J532" s="65">
        <v>0</v>
      </c>
      <c r="K532" s="65">
        <v>5</v>
      </c>
      <c r="L532" s="65"/>
      <c r="M532" s="65">
        <v>3</v>
      </c>
      <c r="N532" s="65">
        <v>5.9</v>
      </c>
      <c r="O532" s="65"/>
      <c r="P532" s="65"/>
      <c r="Q532" s="65">
        <v>0.33</v>
      </c>
      <c r="R532" s="65"/>
      <c r="S532" s="65">
        <v>181</v>
      </c>
      <c r="T532" s="65">
        <v>146</v>
      </c>
      <c r="U532" s="65">
        <v>4</v>
      </c>
      <c r="V532" s="65">
        <v>1</v>
      </c>
      <c r="W532" s="65">
        <v>11</v>
      </c>
      <c r="X532" s="65">
        <v>12</v>
      </c>
      <c r="Y532" s="65">
        <v>0</v>
      </c>
      <c r="Z532" s="65">
        <v>1</v>
      </c>
      <c r="AA532" s="65">
        <v>1</v>
      </c>
      <c r="AB532" s="65">
        <v>35</v>
      </c>
      <c r="AC532" s="65">
        <v>7</v>
      </c>
      <c r="AD532" s="65">
        <v>1</v>
      </c>
      <c r="AE532" s="118">
        <f t="shared" si="170"/>
        <v>181</v>
      </c>
      <c r="AF532" s="119">
        <f>IF(AE532&gt;500,1.5,IF(AE532&gt;300,1.3,VLOOKUP(AE532,$AT$3:$AU$304,2,0)))</f>
        <v>0.60333333333333738</v>
      </c>
      <c r="AG532" s="118">
        <f t="shared" si="171"/>
        <v>146</v>
      </c>
      <c r="AH532" s="119">
        <f t="shared" si="172"/>
        <v>0.97333333333333316</v>
      </c>
      <c r="AI532" s="118">
        <f t="shared" si="173"/>
        <v>11</v>
      </c>
      <c r="AJ532" s="119">
        <f t="shared" si="174"/>
        <v>0.24444444444444399</v>
      </c>
      <c r="AK532" s="118">
        <f t="shared" si="175"/>
        <v>12</v>
      </c>
      <c r="AL532" s="119">
        <f t="shared" si="176"/>
        <v>0.40000000000000013</v>
      </c>
      <c r="AM532" s="118">
        <f t="shared" si="177"/>
        <v>4</v>
      </c>
      <c r="AN532" s="119">
        <f t="shared" si="178"/>
        <v>0.26666666666666683</v>
      </c>
      <c r="AO532" s="118">
        <f t="shared" si="179"/>
        <v>1</v>
      </c>
      <c r="AP532" s="119">
        <f t="shared" si="180"/>
        <v>0.10000000000000014</v>
      </c>
      <c r="AQ532" s="122">
        <f t="shared" si="181"/>
        <v>1</v>
      </c>
      <c r="AR532" s="131">
        <f t="shared" si="182"/>
        <v>1</v>
      </c>
      <c r="AS532" s="65"/>
    </row>
    <row r="533" spans="1:45" x14ac:dyDescent="0.25">
      <c r="A533" s="65" t="s">
        <v>272</v>
      </c>
      <c r="B533" s="65" t="str">
        <f t="shared" si="168"/>
        <v>DIWA3</v>
      </c>
      <c r="C533" s="117">
        <f t="shared" si="183"/>
        <v>40688</v>
      </c>
      <c r="D533" s="116" t="str">
        <f t="shared" si="169"/>
        <v>SIN</v>
      </c>
      <c r="E533" s="65" t="s">
        <v>26</v>
      </c>
      <c r="F533" s="124" t="s">
        <v>88</v>
      </c>
      <c r="G533" s="117">
        <v>42060</v>
      </c>
      <c r="H533" s="65">
        <v>795012</v>
      </c>
      <c r="I533" s="65">
        <v>40260</v>
      </c>
      <c r="J533" s="65">
        <v>0</v>
      </c>
      <c r="K533" s="65">
        <v>3</v>
      </c>
      <c r="L533" s="65"/>
      <c r="M533" s="65">
        <v>2</v>
      </c>
      <c r="N533" s="65">
        <v>6.0579999999999998</v>
      </c>
      <c r="O533" s="65">
        <v>28.26</v>
      </c>
      <c r="P533" s="65">
        <v>1.21</v>
      </c>
      <c r="Q533" s="65">
        <v>0.36</v>
      </c>
      <c r="R533" s="65"/>
      <c r="S533" s="65">
        <v>71</v>
      </c>
      <c r="T533" s="65">
        <v>59</v>
      </c>
      <c r="U533" s="65">
        <v>2</v>
      </c>
      <c r="V533" s="65">
        <v>0</v>
      </c>
      <c r="W533" s="65">
        <v>9</v>
      </c>
      <c r="X533" s="65">
        <v>9</v>
      </c>
      <c r="Y533" s="65">
        <v>0</v>
      </c>
      <c r="Z533" s="65"/>
      <c r="AA533" s="65">
        <v>0</v>
      </c>
      <c r="AB533" s="65">
        <v>36</v>
      </c>
      <c r="AC533" s="65">
        <v>2</v>
      </c>
      <c r="AD533" s="65">
        <v>0</v>
      </c>
      <c r="AE533" s="118">
        <f t="shared" si="170"/>
        <v>71</v>
      </c>
      <c r="AF533" s="119">
        <f>IF(AE533&gt;500,1.5,IF(AE533&gt;300,1.3,VLOOKUP(AE533,$AT$3:$AU$304,2,0)))</f>
        <v>0.23666666666667019</v>
      </c>
      <c r="AG533" s="118">
        <f t="shared" si="171"/>
        <v>59</v>
      </c>
      <c r="AH533" s="119">
        <f t="shared" si="172"/>
        <v>0.39333333333333037</v>
      </c>
      <c r="AI533" s="118">
        <f t="shared" si="173"/>
        <v>9</v>
      </c>
      <c r="AJ533" s="119">
        <f t="shared" si="174"/>
        <v>0.19999999999999954</v>
      </c>
      <c r="AK533" s="118">
        <f t="shared" si="175"/>
        <v>9</v>
      </c>
      <c r="AL533" s="119">
        <f t="shared" si="176"/>
        <v>0.30000000000000016</v>
      </c>
      <c r="AM533" s="118">
        <f t="shared" si="177"/>
        <v>2</v>
      </c>
      <c r="AN533" s="119">
        <f t="shared" si="178"/>
        <v>0.13333333333333353</v>
      </c>
      <c r="AO533" s="118">
        <f t="shared" si="179"/>
        <v>0</v>
      </c>
      <c r="AP533" s="119">
        <f t="shared" si="180"/>
        <v>1.3877787807814457E-16</v>
      </c>
      <c r="AQ533" s="122">
        <f t="shared" si="181"/>
        <v>0</v>
      </c>
      <c r="AR533" s="131">
        <f t="shared" si="182"/>
        <v>2</v>
      </c>
      <c r="AS533" s="65"/>
    </row>
    <row r="534" spans="1:45" x14ac:dyDescent="0.25">
      <c r="A534" s="65" t="s">
        <v>273</v>
      </c>
      <c r="B534" s="65" t="str">
        <f t="shared" si="168"/>
        <v>DIWA3</v>
      </c>
      <c r="C534" s="117">
        <f t="shared" si="183"/>
        <v>40688</v>
      </c>
      <c r="D534" s="116" t="str">
        <f t="shared" si="169"/>
        <v>SIN</v>
      </c>
      <c r="E534" s="65" t="s">
        <v>26</v>
      </c>
      <c r="F534" s="124" t="s">
        <v>88</v>
      </c>
      <c r="G534" s="117">
        <v>41990</v>
      </c>
      <c r="H534" s="65">
        <v>785856</v>
      </c>
      <c r="I534" s="65">
        <v>31104</v>
      </c>
      <c r="J534" s="65">
        <v>0</v>
      </c>
      <c r="K534" s="65">
        <v>2</v>
      </c>
      <c r="L534" s="65"/>
      <c r="M534" s="65">
        <v>1</v>
      </c>
      <c r="N534" s="121">
        <v>6.1</v>
      </c>
      <c r="O534" s="65"/>
      <c r="P534" s="65"/>
      <c r="Q534" s="65">
        <v>0.34</v>
      </c>
      <c r="R534" s="65"/>
      <c r="S534" s="65">
        <v>52</v>
      </c>
      <c r="T534" s="65">
        <v>39</v>
      </c>
      <c r="U534" s="65">
        <v>2</v>
      </c>
      <c r="V534" s="65">
        <v>0</v>
      </c>
      <c r="W534" s="65">
        <v>3</v>
      </c>
      <c r="X534" s="65">
        <v>6</v>
      </c>
      <c r="Y534" s="65">
        <v>0</v>
      </c>
      <c r="Z534" s="65">
        <v>0</v>
      </c>
      <c r="AA534" s="65">
        <v>0</v>
      </c>
      <c r="AB534" s="65">
        <v>35</v>
      </c>
      <c r="AC534" s="65">
        <v>7</v>
      </c>
      <c r="AD534" s="65">
        <v>0</v>
      </c>
      <c r="AE534" s="118">
        <f t="shared" si="170"/>
        <v>52</v>
      </c>
      <c r="AF534" s="119">
        <f>IF(AE534&gt;500,1.5,IF(AE534&gt;300,1.3,VLOOKUP(AE534,$AT$3:$AU$304,2,0)))</f>
        <v>0.17333333333333698</v>
      </c>
      <c r="AG534" s="118">
        <f t="shared" si="171"/>
        <v>39</v>
      </c>
      <c r="AH534" s="119">
        <f t="shared" si="172"/>
        <v>0.25999999999999729</v>
      </c>
      <c r="AI534" s="118">
        <f t="shared" si="173"/>
        <v>3</v>
      </c>
      <c r="AJ534" s="119">
        <f t="shared" si="174"/>
        <v>6.666666666666618E-2</v>
      </c>
      <c r="AK534" s="118">
        <f t="shared" si="175"/>
        <v>6</v>
      </c>
      <c r="AL534" s="119">
        <f t="shared" si="176"/>
        <v>0.20000000000000018</v>
      </c>
      <c r="AM534" s="118">
        <f t="shared" si="177"/>
        <v>2</v>
      </c>
      <c r="AN534" s="119">
        <f t="shared" si="178"/>
        <v>0.13333333333333353</v>
      </c>
      <c r="AO534" s="118">
        <f t="shared" si="179"/>
        <v>0</v>
      </c>
      <c r="AP534" s="119">
        <f t="shared" si="180"/>
        <v>1.3877787807814457E-16</v>
      </c>
      <c r="AQ534" s="122">
        <f t="shared" si="181"/>
        <v>0</v>
      </c>
      <c r="AR534" s="131">
        <f t="shared" si="182"/>
        <v>3</v>
      </c>
      <c r="AS534" s="65"/>
    </row>
    <row r="535" spans="1:45" x14ac:dyDescent="0.25">
      <c r="A535" s="65" t="s">
        <v>273</v>
      </c>
      <c r="B535" s="65" t="str">
        <f t="shared" si="168"/>
        <v>DIWA3</v>
      </c>
      <c r="C535" s="117">
        <f t="shared" si="183"/>
        <v>40688</v>
      </c>
      <c r="D535" s="116" t="str">
        <f t="shared" si="169"/>
        <v>SIN</v>
      </c>
      <c r="E535" s="65" t="s">
        <v>26</v>
      </c>
      <c r="F535" s="124" t="s">
        <v>88</v>
      </c>
      <c r="G535" s="117">
        <v>41761</v>
      </c>
      <c r="H535" s="65">
        <v>730705</v>
      </c>
      <c r="I535" s="65">
        <v>91801</v>
      </c>
      <c r="J535" s="65">
        <v>0</v>
      </c>
      <c r="K535" s="65">
        <v>3</v>
      </c>
      <c r="L535" s="65"/>
      <c r="M535" s="65">
        <v>6</v>
      </c>
      <c r="N535" s="121">
        <v>7</v>
      </c>
      <c r="O535" s="65">
        <v>35</v>
      </c>
      <c r="P535" s="65">
        <v>0.99</v>
      </c>
      <c r="Q535" s="65">
        <v>0.05</v>
      </c>
      <c r="R535" s="65"/>
      <c r="S535" s="65">
        <v>71</v>
      </c>
      <c r="T535" s="65">
        <v>71</v>
      </c>
      <c r="U535" s="65">
        <v>6</v>
      </c>
      <c r="V535" s="65">
        <v>0</v>
      </c>
      <c r="W535" s="65">
        <v>8</v>
      </c>
      <c r="X535" s="65">
        <v>6</v>
      </c>
      <c r="Y535" s="65">
        <v>0</v>
      </c>
      <c r="Z535" s="65">
        <v>1</v>
      </c>
      <c r="AA535" s="65">
        <v>0</v>
      </c>
      <c r="AB535" s="65">
        <v>35</v>
      </c>
      <c r="AC535" s="65">
        <v>5</v>
      </c>
      <c r="AD535" s="65">
        <v>2</v>
      </c>
      <c r="AE535" s="118">
        <f t="shared" si="170"/>
        <v>71</v>
      </c>
      <c r="AF535" s="119">
        <f>IF(AE535&gt;=300,1,VLOOKUP(AE535,$AT$3:$AU$304,2,0))</f>
        <v>0.23666666666667019</v>
      </c>
      <c r="AG535" s="118">
        <f t="shared" si="171"/>
        <v>71</v>
      </c>
      <c r="AH535" s="119">
        <f t="shared" si="172"/>
        <v>0.47333333333333022</v>
      </c>
      <c r="AI535" s="118">
        <f t="shared" si="173"/>
        <v>8</v>
      </c>
      <c r="AJ535" s="119">
        <f t="shared" si="174"/>
        <v>0.17777777777777731</v>
      </c>
      <c r="AK535" s="118">
        <f t="shared" si="175"/>
        <v>6</v>
      </c>
      <c r="AL535" s="119">
        <f t="shared" si="176"/>
        <v>0.20000000000000018</v>
      </c>
      <c r="AM535" s="118">
        <f t="shared" si="177"/>
        <v>6</v>
      </c>
      <c r="AN535" s="119">
        <f t="shared" si="178"/>
        <v>0.40000000000000013</v>
      </c>
      <c r="AO535" s="118">
        <f t="shared" si="179"/>
        <v>0</v>
      </c>
      <c r="AP535" s="119">
        <f t="shared" si="180"/>
        <v>1.3877787807814457E-16</v>
      </c>
      <c r="AQ535" s="122">
        <f t="shared" si="181"/>
        <v>0</v>
      </c>
      <c r="AR535" s="131">
        <f t="shared" si="182"/>
        <v>4</v>
      </c>
      <c r="AS535" s="65"/>
    </row>
    <row r="536" spans="1:45" x14ac:dyDescent="0.25">
      <c r="A536" s="65" t="s">
        <v>273</v>
      </c>
      <c r="B536" s="65" t="str">
        <f t="shared" si="168"/>
        <v>DIWA3</v>
      </c>
      <c r="C536" s="117">
        <f t="shared" si="183"/>
        <v>40688</v>
      </c>
      <c r="D536" s="116" t="str">
        <f t="shared" si="169"/>
        <v>SIN</v>
      </c>
      <c r="E536" s="65" t="s">
        <v>26</v>
      </c>
      <c r="F536" s="124" t="s">
        <v>88</v>
      </c>
      <c r="G536" s="117">
        <v>41641</v>
      </c>
      <c r="H536" s="65">
        <v>700424</v>
      </c>
      <c r="I536" s="65">
        <v>61520</v>
      </c>
      <c r="J536" s="65">
        <v>0</v>
      </c>
      <c r="K536" s="65">
        <v>4</v>
      </c>
      <c r="L536" s="65"/>
      <c r="M536" s="65">
        <v>7</v>
      </c>
      <c r="N536" s="121">
        <v>7.2</v>
      </c>
      <c r="O536" s="65">
        <v>37.200000000000003</v>
      </c>
      <c r="P536" s="65">
        <v>0.3</v>
      </c>
      <c r="Q536" s="65">
        <v>0</v>
      </c>
      <c r="R536" s="65" t="s">
        <v>244</v>
      </c>
      <c r="S536" s="65">
        <v>73</v>
      </c>
      <c r="T536" s="65">
        <v>115</v>
      </c>
      <c r="U536" s="65">
        <v>4</v>
      </c>
      <c r="V536" s="65">
        <v>0</v>
      </c>
      <c r="W536" s="65">
        <v>9</v>
      </c>
      <c r="X536" s="65">
        <v>6</v>
      </c>
      <c r="Y536" s="65">
        <v>0</v>
      </c>
      <c r="Z536" s="65">
        <v>0</v>
      </c>
      <c r="AA536" s="65">
        <v>0</v>
      </c>
      <c r="AB536" s="65">
        <v>41</v>
      </c>
      <c r="AC536" s="65">
        <v>16</v>
      </c>
      <c r="AD536" s="65">
        <v>3</v>
      </c>
      <c r="AE536" s="118">
        <f t="shared" si="170"/>
        <v>73</v>
      </c>
      <c r="AF536" s="119">
        <f>IF(AE536&gt;500,1.5,IF(AE536&gt;300,1.3,VLOOKUP(AE536,$AT$3:$AU$304,2,0)))</f>
        <v>0.24333333333333684</v>
      </c>
      <c r="AG536" s="118">
        <f t="shared" si="171"/>
        <v>115</v>
      </c>
      <c r="AH536" s="119">
        <f t="shared" si="172"/>
        <v>0.76666666666666516</v>
      </c>
      <c r="AI536" s="118">
        <f t="shared" si="173"/>
        <v>9</v>
      </c>
      <c r="AJ536" s="119">
        <f t="shared" si="174"/>
        <v>0.19999999999999954</v>
      </c>
      <c r="AK536" s="118">
        <f t="shared" si="175"/>
        <v>6</v>
      </c>
      <c r="AL536" s="119">
        <f t="shared" si="176"/>
        <v>0.20000000000000018</v>
      </c>
      <c r="AM536" s="118">
        <f t="shared" si="177"/>
        <v>4</v>
      </c>
      <c r="AN536" s="119">
        <f t="shared" si="178"/>
        <v>0.26666666666666683</v>
      </c>
      <c r="AO536" s="118">
        <f t="shared" si="179"/>
        <v>0</v>
      </c>
      <c r="AP536" s="119">
        <f t="shared" si="180"/>
        <v>1.3877787807814457E-16</v>
      </c>
      <c r="AQ536" s="122">
        <f t="shared" si="181"/>
        <v>0</v>
      </c>
      <c r="AR536" s="131">
        <f t="shared" si="182"/>
        <v>5</v>
      </c>
      <c r="AS536" s="65"/>
    </row>
    <row r="537" spans="1:45" x14ac:dyDescent="0.25">
      <c r="A537" s="65" t="s">
        <v>273</v>
      </c>
      <c r="B537" s="65" t="str">
        <f t="shared" si="168"/>
        <v>DIWA3</v>
      </c>
      <c r="C537" s="117">
        <f t="shared" si="183"/>
        <v>40688</v>
      </c>
      <c r="D537" s="116" t="str">
        <f t="shared" si="169"/>
        <v>SIN</v>
      </c>
      <c r="E537" s="65" t="s">
        <v>26</v>
      </c>
      <c r="F537" s="124" t="s">
        <v>88</v>
      </c>
      <c r="G537" s="117">
        <v>41510</v>
      </c>
      <c r="H537" s="65">
        <v>668126</v>
      </c>
      <c r="I537" s="65">
        <v>29222</v>
      </c>
      <c r="J537" s="120">
        <v>0</v>
      </c>
      <c r="K537" s="120">
        <v>4</v>
      </c>
      <c r="L537" s="120">
        <v>-1</v>
      </c>
      <c r="M537" s="120">
        <v>7</v>
      </c>
      <c r="N537" s="121">
        <v>7.1</v>
      </c>
      <c r="O537" s="120">
        <v>37.200000000000003</v>
      </c>
      <c r="P537" s="120">
        <v>0.3</v>
      </c>
      <c r="Q537" s="120">
        <v>0.1</v>
      </c>
      <c r="R537" s="65" t="s">
        <v>244</v>
      </c>
      <c r="S537" s="120">
        <v>48</v>
      </c>
      <c r="T537" s="120">
        <v>84</v>
      </c>
      <c r="U537" s="120">
        <v>5</v>
      </c>
      <c r="V537" s="120">
        <v>0</v>
      </c>
      <c r="W537" s="120">
        <v>8</v>
      </c>
      <c r="X537" s="120">
        <v>5</v>
      </c>
      <c r="Y537" s="120">
        <v>0</v>
      </c>
      <c r="Z537" s="120">
        <v>0</v>
      </c>
      <c r="AA537" s="120">
        <v>-1</v>
      </c>
      <c r="AB537" s="120">
        <v>41</v>
      </c>
      <c r="AC537" s="120">
        <v>13</v>
      </c>
      <c r="AD537" s="120">
        <v>4</v>
      </c>
      <c r="AE537" s="118">
        <f t="shared" si="170"/>
        <v>48</v>
      </c>
      <c r="AF537" s="119">
        <f>IF(AE537&gt;500,1.5,IF(AE537&gt;300,1.3,VLOOKUP(AE537,$AT$3:$AU$304,2,0)))</f>
        <v>0.16000000000000367</v>
      </c>
      <c r="AG537" s="118">
        <f t="shared" si="171"/>
        <v>84</v>
      </c>
      <c r="AH537" s="119">
        <f t="shared" si="172"/>
        <v>0.55999999999999717</v>
      </c>
      <c r="AI537" s="118">
        <f t="shared" si="173"/>
        <v>8</v>
      </c>
      <c r="AJ537" s="119">
        <f t="shared" si="174"/>
        <v>0.17777777777777731</v>
      </c>
      <c r="AK537" s="118">
        <f t="shared" si="175"/>
        <v>5</v>
      </c>
      <c r="AL537" s="119">
        <f t="shared" si="176"/>
        <v>0.16666666666666685</v>
      </c>
      <c r="AM537" s="118">
        <f t="shared" si="177"/>
        <v>5</v>
      </c>
      <c r="AN537" s="119">
        <f t="shared" si="178"/>
        <v>0.33333333333333348</v>
      </c>
      <c r="AO537" s="118">
        <f t="shared" si="179"/>
        <v>0</v>
      </c>
      <c r="AP537" s="119">
        <f t="shared" si="180"/>
        <v>1.3877787807814457E-16</v>
      </c>
      <c r="AQ537" s="122">
        <f t="shared" si="181"/>
        <v>0</v>
      </c>
      <c r="AR537" s="131">
        <f t="shared" si="182"/>
        <v>6</v>
      </c>
      <c r="AS537" s="65"/>
    </row>
    <row r="538" spans="1:45" x14ac:dyDescent="0.25">
      <c r="A538" s="65" t="s">
        <v>273</v>
      </c>
      <c r="B538" s="65" t="str">
        <f t="shared" si="168"/>
        <v>DIWA3</v>
      </c>
      <c r="C538" s="117">
        <f t="shared" si="183"/>
        <v>40688</v>
      </c>
      <c r="D538" s="116" t="str">
        <f t="shared" si="169"/>
        <v>SIN</v>
      </c>
      <c r="E538" s="65" t="s">
        <v>26</v>
      </c>
      <c r="F538" s="124" t="s">
        <v>88</v>
      </c>
      <c r="G538" s="117">
        <v>41397</v>
      </c>
      <c r="H538" s="65">
        <v>638904</v>
      </c>
      <c r="I538" s="65">
        <v>180098</v>
      </c>
      <c r="J538" s="120">
        <v>0</v>
      </c>
      <c r="K538" s="120">
        <v>4.3</v>
      </c>
      <c r="L538" s="120">
        <v>0</v>
      </c>
      <c r="M538" s="120">
        <v>30.7</v>
      </c>
      <c r="N538" s="121">
        <v>6.7</v>
      </c>
      <c r="O538" s="120">
        <v>36.4</v>
      </c>
      <c r="P538" s="120"/>
      <c r="Q538" s="120">
        <v>-1</v>
      </c>
      <c r="R538" s="65" t="s">
        <v>29</v>
      </c>
      <c r="S538" s="120">
        <v>129.19999999999999</v>
      </c>
      <c r="T538" s="120">
        <v>126.1</v>
      </c>
      <c r="U538" s="120">
        <v>17.899999999999999</v>
      </c>
      <c r="V538" s="120">
        <v>5.0999999999999996</v>
      </c>
      <c r="W538" s="120">
        <v>21.1</v>
      </c>
      <c r="X538" s="120">
        <v>21.4</v>
      </c>
      <c r="Y538" s="120">
        <v>1.5</v>
      </c>
      <c r="Z538" s="120">
        <v>0</v>
      </c>
      <c r="AA538" s="120">
        <v>0</v>
      </c>
      <c r="AB538" s="120">
        <v>169.8</v>
      </c>
      <c r="AC538" s="120">
        <v>53.9</v>
      </c>
      <c r="AD538" s="120">
        <v>8.6999999999999993</v>
      </c>
      <c r="AE538" s="118">
        <f t="shared" si="170"/>
        <v>129</v>
      </c>
      <c r="AF538" s="119">
        <f>IF(AE538&gt;=300,1,VLOOKUP(AE538,$AT$3:$AU$304,2,0))</f>
        <v>0.43000000000000466</v>
      </c>
      <c r="AG538" s="118">
        <f t="shared" si="171"/>
        <v>126</v>
      </c>
      <c r="AH538" s="119">
        <f t="shared" si="172"/>
        <v>0.83999999999999897</v>
      </c>
      <c r="AI538" s="118">
        <f t="shared" si="173"/>
        <v>21</v>
      </c>
      <c r="AJ538" s="119">
        <f t="shared" si="174"/>
        <v>0.46666666666666601</v>
      </c>
      <c r="AK538" s="118">
        <f t="shared" si="175"/>
        <v>21</v>
      </c>
      <c r="AL538" s="119">
        <f t="shared" si="176"/>
        <v>0.70000000000000007</v>
      </c>
      <c r="AM538" s="118">
        <f t="shared" si="177"/>
        <v>18</v>
      </c>
      <c r="AN538" s="119">
        <f t="shared" si="178"/>
        <v>1</v>
      </c>
      <c r="AO538" s="118">
        <f t="shared" si="179"/>
        <v>5</v>
      </c>
      <c r="AP538" s="119">
        <f t="shared" si="180"/>
        <v>0.50000000000000011</v>
      </c>
      <c r="AQ538" s="122">
        <f t="shared" si="181"/>
        <v>0</v>
      </c>
      <c r="AR538" s="131">
        <f t="shared" si="182"/>
        <v>7</v>
      </c>
      <c r="AS538" s="65"/>
    </row>
    <row r="539" spans="1:45" x14ac:dyDescent="0.25">
      <c r="A539" s="65" t="s">
        <v>273</v>
      </c>
      <c r="B539" s="65" t="str">
        <f t="shared" si="168"/>
        <v>DIWA3</v>
      </c>
      <c r="C539" s="117">
        <f t="shared" si="183"/>
        <v>40688</v>
      </c>
      <c r="D539" s="116" t="str">
        <f t="shared" si="169"/>
        <v>SIN</v>
      </c>
      <c r="E539" s="65" t="s">
        <v>26</v>
      </c>
      <c r="F539" s="124" t="s">
        <v>88</v>
      </c>
      <c r="G539" s="117">
        <v>41297</v>
      </c>
      <c r="H539" s="65">
        <v>613177</v>
      </c>
      <c r="I539" s="65">
        <v>154371</v>
      </c>
      <c r="J539" s="120">
        <v>0</v>
      </c>
      <c r="K539" s="120">
        <v>1.6</v>
      </c>
      <c r="L539" s="120">
        <v>0</v>
      </c>
      <c r="M539" s="120">
        <v>47.5</v>
      </c>
      <c r="N539" s="121">
        <v>7.5</v>
      </c>
      <c r="O539" s="120">
        <v>37</v>
      </c>
      <c r="P539" s="120"/>
      <c r="Q539" s="120">
        <v>-1</v>
      </c>
      <c r="R539" s="65" t="s">
        <v>29</v>
      </c>
      <c r="S539" s="120">
        <v>70.099999999999994</v>
      </c>
      <c r="T539" s="120">
        <v>130.69999999999999</v>
      </c>
      <c r="U539" s="120">
        <v>6.3</v>
      </c>
      <c r="V539" s="120">
        <v>8.1999999999999993</v>
      </c>
      <c r="W539" s="120">
        <v>15.6</v>
      </c>
      <c r="X539" s="120">
        <v>12.3</v>
      </c>
      <c r="Y539" s="120">
        <v>0.9</v>
      </c>
      <c r="Z539" s="120">
        <v>0</v>
      </c>
      <c r="AA539" s="120">
        <v>0</v>
      </c>
      <c r="AB539" s="120">
        <v>450.5</v>
      </c>
      <c r="AC539" s="120">
        <v>61.3</v>
      </c>
      <c r="AD539" s="120">
        <v>20.5</v>
      </c>
      <c r="AE539" s="118">
        <f t="shared" si="170"/>
        <v>70</v>
      </c>
      <c r="AF539" s="119">
        <f>IF(AE539&gt;=300,1,VLOOKUP(AE539,$AT$3:$AU$304,2,0))</f>
        <v>0.23333333333333686</v>
      </c>
      <c r="AG539" s="118">
        <f t="shared" si="171"/>
        <v>131</v>
      </c>
      <c r="AH539" s="119">
        <f t="shared" si="172"/>
        <v>0.87333333333333252</v>
      </c>
      <c r="AI539" s="118">
        <f t="shared" si="173"/>
        <v>16</v>
      </c>
      <c r="AJ539" s="119">
        <f t="shared" si="174"/>
        <v>0.35555555555555501</v>
      </c>
      <c r="AK539" s="118">
        <f t="shared" si="175"/>
        <v>12</v>
      </c>
      <c r="AL539" s="119">
        <f t="shared" si="176"/>
        <v>0.40000000000000013</v>
      </c>
      <c r="AM539" s="118">
        <f t="shared" si="177"/>
        <v>6</v>
      </c>
      <c r="AN539" s="119">
        <f t="shared" si="178"/>
        <v>0.40000000000000013</v>
      </c>
      <c r="AO539" s="118">
        <f t="shared" si="179"/>
        <v>8</v>
      </c>
      <c r="AP539" s="119">
        <f t="shared" si="180"/>
        <v>0.8</v>
      </c>
      <c r="AQ539" s="122">
        <f t="shared" si="181"/>
        <v>0</v>
      </c>
      <c r="AR539" s="131">
        <f t="shared" si="182"/>
        <v>8</v>
      </c>
      <c r="AS539" s="65"/>
    </row>
    <row r="540" spans="1:45" x14ac:dyDescent="0.25">
      <c r="A540" s="65" t="s">
        <v>272</v>
      </c>
      <c r="B540" s="65" t="str">
        <f t="shared" si="168"/>
        <v>DIWA3</v>
      </c>
      <c r="C540" s="117">
        <f t="shared" si="183"/>
        <v>40560</v>
      </c>
      <c r="D540" s="65" t="str">
        <f t="shared" si="169"/>
        <v>SIN</v>
      </c>
      <c r="E540" s="65" t="s">
        <v>26</v>
      </c>
      <c r="F540" s="124" t="s">
        <v>89</v>
      </c>
      <c r="G540" s="117">
        <v>42399</v>
      </c>
      <c r="H540" s="65">
        <v>876072</v>
      </c>
      <c r="I540" s="65">
        <v>43273</v>
      </c>
      <c r="J540" s="65">
        <v>0</v>
      </c>
      <c r="K540" s="65">
        <v>6</v>
      </c>
      <c r="L540" s="65"/>
      <c r="M540" s="65">
        <v>8</v>
      </c>
      <c r="N540" s="65">
        <v>6.6</v>
      </c>
      <c r="O540" s="65"/>
      <c r="P540" s="65"/>
      <c r="Q540" s="65">
        <v>0.06</v>
      </c>
      <c r="R540" s="65"/>
      <c r="S540" s="65">
        <v>160</v>
      </c>
      <c r="T540" s="65">
        <v>69</v>
      </c>
      <c r="U540" s="65">
        <v>0</v>
      </c>
      <c r="V540" s="65">
        <v>0</v>
      </c>
      <c r="W540" s="65">
        <v>4</v>
      </c>
      <c r="X540" s="65">
        <v>13</v>
      </c>
      <c r="Y540" s="65">
        <v>0</v>
      </c>
      <c r="Z540" s="65">
        <v>0</v>
      </c>
      <c r="AA540" s="65">
        <v>0</v>
      </c>
      <c r="AB540" s="65">
        <v>89</v>
      </c>
      <c r="AC540" s="65">
        <v>4</v>
      </c>
      <c r="AD540" s="65">
        <v>1</v>
      </c>
      <c r="AE540" s="118">
        <f t="shared" si="170"/>
        <v>160</v>
      </c>
      <c r="AF540" s="119">
        <f t="shared" ref="AF540:AF545" si="184">IF(AE540&gt;500,1.5,IF(AE540&gt;300,1.3,VLOOKUP(AE540,$AT$3:$AU$304,2,0)))</f>
        <v>0.5333333333333381</v>
      </c>
      <c r="AG540" s="118">
        <f t="shared" si="171"/>
        <v>69</v>
      </c>
      <c r="AH540" s="119">
        <f t="shared" si="172"/>
        <v>0.45999999999999691</v>
      </c>
      <c r="AI540" s="118">
        <f t="shared" si="173"/>
        <v>4</v>
      </c>
      <c r="AJ540" s="119">
        <f t="shared" si="174"/>
        <v>8.8888888888888407E-2</v>
      </c>
      <c r="AK540" s="118">
        <f t="shared" si="175"/>
        <v>13</v>
      </c>
      <c r="AL540" s="119">
        <f t="shared" si="176"/>
        <v>0.43333333333333346</v>
      </c>
      <c r="AM540" s="118">
        <f t="shared" si="177"/>
        <v>0</v>
      </c>
      <c r="AN540" s="119">
        <f t="shared" si="178"/>
        <v>1.9428902930940239E-16</v>
      </c>
      <c r="AO540" s="118">
        <f t="shared" si="179"/>
        <v>0</v>
      </c>
      <c r="AP540" s="119">
        <f t="shared" si="180"/>
        <v>1.3877787807814457E-16</v>
      </c>
      <c r="AQ540" s="122">
        <f t="shared" si="181"/>
        <v>1</v>
      </c>
      <c r="AR540" s="131">
        <f t="shared" si="182"/>
        <v>1</v>
      </c>
      <c r="AS540" s="65"/>
    </row>
    <row r="541" spans="1:45" x14ac:dyDescent="0.25">
      <c r="A541" s="65"/>
      <c r="B541" s="65" t="str">
        <f t="shared" si="168"/>
        <v>DIWA3</v>
      </c>
      <c r="C541" s="117">
        <f t="shared" si="183"/>
        <v>40560</v>
      </c>
      <c r="D541" s="65" t="str">
        <f t="shared" si="169"/>
        <v>SIN</v>
      </c>
      <c r="E541" s="65" t="s">
        <v>26</v>
      </c>
      <c r="F541" s="124" t="s">
        <v>89</v>
      </c>
      <c r="G541" s="117">
        <v>42242</v>
      </c>
      <c r="H541" s="65">
        <v>838939</v>
      </c>
      <c r="I541" s="65">
        <v>6016</v>
      </c>
      <c r="J541" s="65">
        <v>0</v>
      </c>
      <c r="K541" s="65">
        <v>4</v>
      </c>
      <c r="L541" s="65"/>
      <c r="M541" s="65">
        <v>6</v>
      </c>
      <c r="N541" s="65">
        <v>6.8</v>
      </c>
      <c r="O541" s="65"/>
      <c r="P541" s="65"/>
      <c r="Q541" s="65">
        <v>7.0000000000000007E-2</v>
      </c>
      <c r="R541" s="65"/>
      <c r="S541" s="65">
        <v>24</v>
      </c>
      <c r="T541" s="65">
        <v>19</v>
      </c>
      <c r="U541" s="65">
        <v>2</v>
      </c>
      <c r="V541" s="65">
        <v>0</v>
      </c>
      <c r="W541" s="65">
        <v>1</v>
      </c>
      <c r="X541" s="65">
        <v>3</v>
      </c>
      <c r="Y541" s="65">
        <v>0</v>
      </c>
      <c r="Z541" s="65">
        <v>0</v>
      </c>
      <c r="AA541" s="65">
        <v>0</v>
      </c>
      <c r="AB541" s="65">
        <v>84</v>
      </c>
      <c r="AC541" s="65">
        <v>2</v>
      </c>
      <c r="AD541" s="65">
        <v>1</v>
      </c>
      <c r="AE541" s="118">
        <f t="shared" si="170"/>
        <v>24</v>
      </c>
      <c r="AF541" s="119">
        <f t="shared" si="184"/>
        <v>8.0000000000003818E-2</v>
      </c>
      <c r="AG541" s="118">
        <f t="shared" si="171"/>
        <v>19</v>
      </c>
      <c r="AH541" s="119">
        <f t="shared" si="172"/>
        <v>0.12666666666666421</v>
      </c>
      <c r="AI541" s="118">
        <f t="shared" si="173"/>
        <v>1</v>
      </c>
      <c r="AJ541" s="119">
        <f t="shared" si="174"/>
        <v>2.222222222222173E-2</v>
      </c>
      <c r="AK541" s="118">
        <f t="shared" si="175"/>
        <v>3</v>
      </c>
      <c r="AL541" s="119">
        <f t="shared" si="176"/>
        <v>0.1000000000000002</v>
      </c>
      <c r="AM541" s="118">
        <f t="shared" si="177"/>
        <v>2</v>
      </c>
      <c r="AN541" s="119">
        <f t="shared" si="178"/>
        <v>0.13333333333333353</v>
      </c>
      <c r="AO541" s="118">
        <f t="shared" si="179"/>
        <v>0</v>
      </c>
      <c r="AP541" s="119">
        <f t="shared" si="180"/>
        <v>1.3877787807814457E-16</v>
      </c>
      <c r="AQ541" s="122">
        <f t="shared" si="181"/>
        <v>0</v>
      </c>
      <c r="AR541" s="131">
        <f t="shared" si="182"/>
        <v>2</v>
      </c>
      <c r="AS541" s="65"/>
    </row>
    <row r="542" spans="1:45" x14ac:dyDescent="0.25">
      <c r="A542" s="65"/>
      <c r="B542" s="65" t="str">
        <f t="shared" si="168"/>
        <v>DIWA3</v>
      </c>
      <c r="C542" s="117">
        <f t="shared" si="183"/>
        <v>40560</v>
      </c>
      <c r="D542" s="65" t="str">
        <f t="shared" si="169"/>
        <v>SIN</v>
      </c>
      <c r="E542" s="65" t="s">
        <v>26</v>
      </c>
      <c r="F542" s="124" t="s">
        <v>89</v>
      </c>
      <c r="G542" s="117">
        <v>42213</v>
      </c>
      <c r="H542" s="65">
        <v>832799</v>
      </c>
      <c r="I542" s="65">
        <v>91859</v>
      </c>
      <c r="J542" s="65">
        <v>0</v>
      </c>
      <c r="K542" s="65">
        <v>4</v>
      </c>
      <c r="L542" s="65"/>
      <c r="M542" s="65">
        <v>4</v>
      </c>
      <c r="N542" s="65">
        <v>5.8</v>
      </c>
      <c r="O542" s="65"/>
      <c r="P542" s="65"/>
      <c r="Q542" s="65">
        <v>0.04</v>
      </c>
      <c r="R542" s="65"/>
      <c r="S542" s="65">
        <v>177</v>
      </c>
      <c r="T542" s="65">
        <v>91</v>
      </c>
      <c r="U542" s="65">
        <v>22</v>
      </c>
      <c r="V542" s="65">
        <v>0</v>
      </c>
      <c r="W542" s="65">
        <v>9</v>
      </c>
      <c r="X542" s="65">
        <v>14</v>
      </c>
      <c r="Y542" s="65">
        <v>0</v>
      </c>
      <c r="Z542" s="65">
        <v>0</v>
      </c>
      <c r="AA542" s="65">
        <v>1</v>
      </c>
      <c r="AB542" s="65">
        <v>48</v>
      </c>
      <c r="AC542" s="65">
        <v>10</v>
      </c>
      <c r="AD542" s="65">
        <v>1</v>
      </c>
      <c r="AE542" s="118">
        <f t="shared" si="170"/>
        <v>177</v>
      </c>
      <c r="AF542" s="119">
        <f t="shared" si="184"/>
        <v>0.59000000000000419</v>
      </c>
      <c r="AG542" s="118">
        <f t="shared" si="171"/>
        <v>91</v>
      </c>
      <c r="AH542" s="119">
        <f t="shared" si="172"/>
        <v>0.60666666666666413</v>
      </c>
      <c r="AI542" s="118">
        <f t="shared" si="173"/>
        <v>9</v>
      </c>
      <c r="AJ542" s="119">
        <f t="shared" si="174"/>
        <v>0.19999999999999954</v>
      </c>
      <c r="AK542" s="118">
        <f t="shared" si="175"/>
        <v>14</v>
      </c>
      <c r="AL542" s="119">
        <f t="shared" si="176"/>
        <v>0.46666666666666679</v>
      </c>
      <c r="AM542" s="118">
        <f t="shared" si="177"/>
        <v>22</v>
      </c>
      <c r="AN542" s="119">
        <f t="shared" si="178"/>
        <v>1</v>
      </c>
      <c r="AO542" s="118">
        <f t="shared" si="179"/>
        <v>0</v>
      </c>
      <c r="AP542" s="119">
        <f t="shared" si="180"/>
        <v>1.3877787807814457E-16</v>
      </c>
      <c r="AQ542" s="122">
        <f t="shared" si="181"/>
        <v>0</v>
      </c>
      <c r="AR542" s="131">
        <f t="shared" si="182"/>
        <v>3</v>
      </c>
      <c r="AS542" s="65"/>
    </row>
    <row r="543" spans="1:45" x14ac:dyDescent="0.25">
      <c r="A543" s="65" t="s">
        <v>272</v>
      </c>
      <c r="B543" s="65" t="str">
        <f t="shared" si="168"/>
        <v>DIWA3</v>
      </c>
      <c r="C543" s="117">
        <f t="shared" si="183"/>
        <v>40560</v>
      </c>
      <c r="D543" s="116" t="str">
        <f t="shared" si="169"/>
        <v>SIN</v>
      </c>
      <c r="E543" s="65" t="s">
        <v>26</v>
      </c>
      <c r="F543" s="124" t="s">
        <v>89</v>
      </c>
      <c r="G543" s="117">
        <v>42052</v>
      </c>
      <c r="H543" s="65">
        <v>799509</v>
      </c>
      <c r="I543" s="65">
        <v>20300</v>
      </c>
      <c r="J543" s="65">
        <v>0</v>
      </c>
      <c r="K543" s="65">
        <v>15</v>
      </c>
      <c r="L543" s="65"/>
      <c r="M543" s="65">
        <v>2</v>
      </c>
      <c r="N543" s="65">
        <v>6.524</v>
      </c>
      <c r="O543" s="65">
        <v>29.84</v>
      </c>
      <c r="P543" s="65">
        <v>1.1299999999999999</v>
      </c>
      <c r="Q543" s="65">
        <v>0.26</v>
      </c>
      <c r="R543" s="65"/>
      <c r="S543" s="65">
        <v>28</v>
      </c>
      <c r="T543" s="65">
        <v>115</v>
      </c>
      <c r="U543" s="65">
        <v>2</v>
      </c>
      <c r="V543" s="65">
        <v>0</v>
      </c>
      <c r="W543" s="65">
        <v>10</v>
      </c>
      <c r="X543" s="65">
        <v>4</v>
      </c>
      <c r="Y543" s="65">
        <v>0</v>
      </c>
      <c r="Z543" s="65"/>
      <c r="AA543" s="65">
        <v>0</v>
      </c>
      <c r="AB543" s="65">
        <v>39</v>
      </c>
      <c r="AC543" s="65">
        <v>3</v>
      </c>
      <c r="AD543" s="65">
        <v>1</v>
      </c>
      <c r="AE543" s="118">
        <f t="shared" si="170"/>
        <v>28</v>
      </c>
      <c r="AF543" s="119">
        <f t="shared" si="184"/>
        <v>9.3333333333337126E-2</v>
      </c>
      <c r="AG543" s="118">
        <f t="shared" si="171"/>
        <v>115</v>
      </c>
      <c r="AH543" s="119">
        <f t="shared" si="172"/>
        <v>0.76666666666666516</v>
      </c>
      <c r="AI543" s="118">
        <f t="shared" si="173"/>
        <v>10</v>
      </c>
      <c r="AJ543" s="119">
        <f t="shared" si="174"/>
        <v>0.22222222222222177</v>
      </c>
      <c r="AK543" s="118">
        <f t="shared" si="175"/>
        <v>4</v>
      </c>
      <c r="AL543" s="119">
        <f t="shared" si="176"/>
        <v>0.13333333333333353</v>
      </c>
      <c r="AM543" s="118">
        <f t="shared" si="177"/>
        <v>2</v>
      </c>
      <c r="AN543" s="119">
        <f t="shared" si="178"/>
        <v>0.13333333333333353</v>
      </c>
      <c r="AO543" s="118">
        <f t="shared" si="179"/>
        <v>0</v>
      </c>
      <c r="AP543" s="119">
        <f t="shared" si="180"/>
        <v>1.3877787807814457E-16</v>
      </c>
      <c r="AQ543" s="122">
        <f t="shared" si="181"/>
        <v>0</v>
      </c>
      <c r="AR543" s="131">
        <f t="shared" si="182"/>
        <v>4</v>
      </c>
      <c r="AS543" s="65"/>
    </row>
    <row r="544" spans="1:45" x14ac:dyDescent="0.25">
      <c r="A544" s="65" t="s">
        <v>272</v>
      </c>
      <c r="B544" s="65" t="str">
        <f t="shared" si="168"/>
        <v>DIWA3</v>
      </c>
      <c r="C544" s="117">
        <f t="shared" si="183"/>
        <v>40560</v>
      </c>
      <c r="D544" s="116" t="str">
        <f t="shared" si="169"/>
        <v>SIN</v>
      </c>
      <c r="E544" s="65" t="s">
        <v>26</v>
      </c>
      <c r="F544" s="124" t="s">
        <v>89</v>
      </c>
      <c r="G544" s="117">
        <v>41996</v>
      </c>
      <c r="H544" s="65">
        <v>784506</v>
      </c>
      <c r="I544" s="65">
        <v>5297</v>
      </c>
      <c r="J544" s="65">
        <v>0</v>
      </c>
      <c r="K544" s="65">
        <v>9</v>
      </c>
      <c r="L544" s="65"/>
      <c r="M544" s="65">
        <v>1</v>
      </c>
      <c r="N544" s="121">
        <v>6.8</v>
      </c>
      <c r="O544" s="65"/>
      <c r="P544" s="65"/>
      <c r="Q544" s="65">
        <v>0.24</v>
      </c>
      <c r="R544" s="65"/>
      <c r="S544" s="65">
        <v>22</v>
      </c>
      <c r="T544" s="65">
        <v>71</v>
      </c>
      <c r="U544" s="65">
        <v>3</v>
      </c>
      <c r="V544" s="65">
        <v>0</v>
      </c>
      <c r="W544" s="65">
        <v>7</v>
      </c>
      <c r="X544" s="65">
        <v>3</v>
      </c>
      <c r="Y544" s="65">
        <v>0</v>
      </c>
      <c r="Z544" s="65">
        <v>0</v>
      </c>
      <c r="AA544" s="65">
        <v>0</v>
      </c>
      <c r="AB544" s="65">
        <v>29</v>
      </c>
      <c r="AC544" s="65">
        <v>3</v>
      </c>
      <c r="AD544" s="65">
        <v>1</v>
      </c>
      <c r="AE544" s="118">
        <f t="shared" si="170"/>
        <v>22</v>
      </c>
      <c r="AF544" s="119">
        <f t="shared" si="184"/>
        <v>7.3333333333337164E-2</v>
      </c>
      <c r="AG544" s="118">
        <f t="shared" si="171"/>
        <v>71</v>
      </c>
      <c r="AH544" s="119">
        <f t="shared" si="172"/>
        <v>0.47333333333333022</v>
      </c>
      <c r="AI544" s="118">
        <f t="shared" si="173"/>
        <v>7</v>
      </c>
      <c r="AJ544" s="119">
        <f t="shared" si="174"/>
        <v>0.15555555555555509</v>
      </c>
      <c r="AK544" s="118">
        <f t="shared" si="175"/>
        <v>3</v>
      </c>
      <c r="AL544" s="119">
        <f t="shared" si="176"/>
        <v>0.1000000000000002</v>
      </c>
      <c r="AM544" s="118">
        <f t="shared" si="177"/>
        <v>3</v>
      </c>
      <c r="AN544" s="119">
        <f t="shared" si="178"/>
        <v>0.20000000000000018</v>
      </c>
      <c r="AO544" s="118">
        <f t="shared" si="179"/>
        <v>0</v>
      </c>
      <c r="AP544" s="119">
        <f t="shared" si="180"/>
        <v>1.3877787807814457E-16</v>
      </c>
      <c r="AQ544" s="122">
        <f t="shared" si="181"/>
        <v>0</v>
      </c>
      <c r="AR544" s="131">
        <f t="shared" si="182"/>
        <v>5</v>
      </c>
      <c r="AS544" s="65"/>
    </row>
    <row r="545" spans="1:45" x14ac:dyDescent="0.25">
      <c r="A545" s="65" t="s">
        <v>273</v>
      </c>
      <c r="B545" s="65" t="str">
        <f t="shared" si="168"/>
        <v>DIWA3</v>
      </c>
      <c r="C545" s="117">
        <f t="shared" si="183"/>
        <v>40560</v>
      </c>
      <c r="D545" s="116" t="str">
        <f t="shared" si="169"/>
        <v>SIN</v>
      </c>
      <c r="E545" s="65" t="s">
        <v>26</v>
      </c>
      <c r="F545" s="124" t="s">
        <v>89</v>
      </c>
      <c r="G545" s="117">
        <v>41916</v>
      </c>
      <c r="H545" s="65">
        <v>762762</v>
      </c>
      <c r="I545" s="65">
        <v>110698</v>
      </c>
      <c r="J545" s="65">
        <v>0</v>
      </c>
      <c r="K545" s="65">
        <v>17</v>
      </c>
      <c r="L545" s="65"/>
      <c r="M545" s="65">
        <v>13</v>
      </c>
      <c r="N545" s="121">
        <v>6.9</v>
      </c>
      <c r="O545" s="65">
        <v>35.1</v>
      </c>
      <c r="P545" s="65">
        <v>1.04</v>
      </c>
      <c r="Q545" s="65">
        <v>0.11</v>
      </c>
      <c r="R545" s="65"/>
      <c r="S545" s="65">
        <v>92</v>
      </c>
      <c r="T545" s="65">
        <v>386</v>
      </c>
      <c r="U545" s="65">
        <v>26</v>
      </c>
      <c r="V545" s="65">
        <v>1</v>
      </c>
      <c r="W545" s="65">
        <v>30</v>
      </c>
      <c r="X545" s="65">
        <v>8</v>
      </c>
      <c r="Y545" s="65">
        <v>0</v>
      </c>
      <c r="Z545" s="65">
        <v>3</v>
      </c>
      <c r="AA545" s="65">
        <v>1</v>
      </c>
      <c r="AB545" s="65">
        <v>56</v>
      </c>
      <c r="AC545" s="65">
        <v>24</v>
      </c>
      <c r="AD545" s="65">
        <v>3</v>
      </c>
      <c r="AE545" s="118">
        <f t="shared" si="170"/>
        <v>92</v>
      </c>
      <c r="AF545" s="119">
        <f t="shared" si="184"/>
        <v>0.30666666666667053</v>
      </c>
      <c r="AG545" s="118">
        <f t="shared" si="171"/>
        <v>386</v>
      </c>
      <c r="AH545" s="119">
        <f t="shared" si="172"/>
        <v>1</v>
      </c>
      <c r="AI545" s="118">
        <f t="shared" si="173"/>
        <v>30</v>
      </c>
      <c r="AJ545" s="119">
        <f t="shared" si="174"/>
        <v>0.66666666666666619</v>
      </c>
      <c r="AK545" s="118">
        <f t="shared" si="175"/>
        <v>8</v>
      </c>
      <c r="AL545" s="119">
        <f t="shared" si="176"/>
        <v>0.26666666666666683</v>
      </c>
      <c r="AM545" s="118">
        <f t="shared" si="177"/>
        <v>26</v>
      </c>
      <c r="AN545" s="119">
        <f t="shared" si="178"/>
        <v>1</v>
      </c>
      <c r="AO545" s="118">
        <f t="shared" si="179"/>
        <v>1</v>
      </c>
      <c r="AP545" s="119">
        <f t="shared" si="180"/>
        <v>0.10000000000000014</v>
      </c>
      <c r="AQ545" s="122">
        <f t="shared" si="181"/>
        <v>0</v>
      </c>
      <c r="AR545" s="131">
        <f t="shared" si="182"/>
        <v>6</v>
      </c>
      <c r="AS545" s="65"/>
    </row>
    <row r="546" spans="1:45" x14ac:dyDescent="0.25">
      <c r="A546" s="65" t="s">
        <v>273</v>
      </c>
      <c r="B546" s="65" t="str">
        <f t="shared" si="168"/>
        <v>DIWA3</v>
      </c>
      <c r="C546" s="117">
        <f t="shared" si="183"/>
        <v>40560</v>
      </c>
      <c r="D546" s="116" t="str">
        <f t="shared" si="169"/>
        <v>SIN</v>
      </c>
      <c r="E546" s="65" t="s">
        <v>26</v>
      </c>
      <c r="F546" s="124" t="s">
        <v>89</v>
      </c>
      <c r="G546" s="117">
        <v>41726</v>
      </c>
      <c r="H546" s="65">
        <v>717933</v>
      </c>
      <c r="I546" s="65">
        <v>65869</v>
      </c>
      <c r="J546" s="65">
        <v>0</v>
      </c>
      <c r="K546" s="65">
        <v>21</v>
      </c>
      <c r="L546" s="65"/>
      <c r="M546" s="65">
        <v>12</v>
      </c>
      <c r="N546" s="121">
        <v>7.1</v>
      </c>
      <c r="O546" s="65">
        <v>36.4</v>
      </c>
      <c r="P546" s="65">
        <v>0.04</v>
      </c>
      <c r="Q546" s="65">
        <v>0.06</v>
      </c>
      <c r="R546" s="65" t="s">
        <v>28</v>
      </c>
      <c r="S546" s="65">
        <v>82</v>
      </c>
      <c r="T546" s="65">
        <v>454</v>
      </c>
      <c r="U546" s="65">
        <v>18</v>
      </c>
      <c r="V546" s="65">
        <v>2</v>
      </c>
      <c r="W546" s="65">
        <v>27</v>
      </c>
      <c r="X546" s="65">
        <v>5</v>
      </c>
      <c r="Y546" s="65">
        <v>0</v>
      </c>
      <c r="Z546" s="65">
        <v>4</v>
      </c>
      <c r="AA546" s="65">
        <v>1</v>
      </c>
      <c r="AB546" s="65">
        <v>37</v>
      </c>
      <c r="AC546" s="65">
        <v>26</v>
      </c>
      <c r="AD546" s="65">
        <v>5</v>
      </c>
      <c r="AE546" s="118">
        <f t="shared" si="170"/>
        <v>82</v>
      </c>
      <c r="AF546" s="119">
        <f>IF(AE546&gt;=300,1,VLOOKUP(AE546,$AT$3:$AU$304,2,0))</f>
        <v>0.27333333333333698</v>
      </c>
      <c r="AG546" s="118">
        <f t="shared" si="171"/>
        <v>454</v>
      </c>
      <c r="AH546" s="119">
        <f t="shared" si="172"/>
        <v>1</v>
      </c>
      <c r="AI546" s="118">
        <f t="shared" si="173"/>
        <v>27</v>
      </c>
      <c r="AJ546" s="119">
        <f t="shared" si="174"/>
        <v>0.59999999999999942</v>
      </c>
      <c r="AK546" s="118">
        <f t="shared" si="175"/>
        <v>5</v>
      </c>
      <c r="AL546" s="119">
        <f t="shared" si="176"/>
        <v>0.16666666666666685</v>
      </c>
      <c r="AM546" s="118">
        <f t="shared" si="177"/>
        <v>18</v>
      </c>
      <c r="AN546" s="119">
        <f t="shared" si="178"/>
        <v>1</v>
      </c>
      <c r="AO546" s="118">
        <f t="shared" si="179"/>
        <v>2</v>
      </c>
      <c r="AP546" s="119">
        <f t="shared" si="180"/>
        <v>0.20000000000000015</v>
      </c>
      <c r="AQ546" s="122">
        <f t="shared" si="181"/>
        <v>0</v>
      </c>
      <c r="AR546" s="131">
        <f t="shared" si="182"/>
        <v>7</v>
      </c>
      <c r="AS546" s="65"/>
    </row>
    <row r="547" spans="1:45" x14ac:dyDescent="0.25">
      <c r="A547" s="65" t="s">
        <v>273</v>
      </c>
      <c r="B547" s="65" t="str">
        <f t="shared" si="168"/>
        <v>DIWA3</v>
      </c>
      <c r="C547" s="117">
        <f t="shared" si="183"/>
        <v>40560</v>
      </c>
      <c r="D547" s="116" t="str">
        <f t="shared" si="169"/>
        <v>SIN</v>
      </c>
      <c r="E547" s="65" t="s">
        <v>26</v>
      </c>
      <c r="F547" s="124" t="s">
        <v>89</v>
      </c>
      <c r="G547" s="117">
        <v>41603</v>
      </c>
      <c r="H547" s="65">
        <v>685171</v>
      </c>
      <c r="I547" s="65">
        <v>33107</v>
      </c>
      <c r="J547" s="120">
        <v>0</v>
      </c>
      <c r="K547" s="120">
        <v>13</v>
      </c>
      <c r="L547" s="120">
        <v>0</v>
      </c>
      <c r="M547" s="120">
        <v>11</v>
      </c>
      <c r="N547" s="121">
        <v>7.2</v>
      </c>
      <c r="O547" s="120">
        <v>37</v>
      </c>
      <c r="P547" s="120">
        <v>0.7</v>
      </c>
      <c r="Q547" s="120">
        <v>0.1</v>
      </c>
      <c r="R547" s="65" t="s">
        <v>244</v>
      </c>
      <c r="S547" s="120">
        <v>60</v>
      </c>
      <c r="T547" s="120">
        <v>383</v>
      </c>
      <c r="U547" s="120">
        <v>21</v>
      </c>
      <c r="V547" s="120">
        <v>1</v>
      </c>
      <c r="W547" s="120">
        <v>22</v>
      </c>
      <c r="X547" s="120">
        <v>9</v>
      </c>
      <c r="Y547" s="120">
        <v>0</v>
      </c>
      <c r="Z547" s="120">
        <v>3</v>
      </c>
      <c r="AA547" s="120">
        <v>0</v>
      </c>
      <c r="AB547" s="120">
        <v>41</v>
      </c>
      <c r="AC547" s="120">
        <v>29</v>
      </c>
      <c r="AD547" s="120">
        <v>4</v>
      </c>
      <c r="AE547" s="118">
        <f t="shared" si="170"/>
        <v>60</v>
      </c>
      <c r="AF547" s="119">
        <f>IF(AE547&gt;=300,1,VLOOKUP(AE547,$AT$3:$AU$304,2,0))</f>
        <v>0.20000000000000359</v>
      </c>
      <c r="AG547" s="118">
        <f t="shared" si="171"/>
        <v>383</v>
      </c>
      <c r="AH547" s="119">
        <f t="shared" si="172"/>
        <v>1</v>
      </c>
      <c r="AI547" s="118">
        <f t="shared" si="173"/>
        <v>22</v>
      </c>
      <c r="AJ547" s="119">
        <f t="shared" si="174"/>
        <v>0.48888888888888821</v>
      </c>
      <c r="AK547" s="118">
        <f t="shared" si="175"/>
        <v>9</v>
      </c>
      <c r="AL547" s="119">
        <f t="shared" si="176"/>
        <v>0.30000000000000016</v>
      </c>
      <c r="AM547" s="118">
        <f t="shared" si="177"/>
        <v>21</v>
      </c>
      <c r="AN547" s="119">
        <f t="shared" si="178"/>
        <v>1</v>
      </c>
      <c r="AO547" s="118">
        <f t="shared" si="179"/>
        <v>1</v>
      </c>
      <c r="AP547" s="119">
        <f t="shared" si="180"/>
        <v>0.10000000000000014</v>
      </c>
      <c r="AQ547" s="122">
        <f t="shared" si="181"/>
        <v>0</v>
      </c>
      <c r="AR547" s="131">
        <f t="shared" si="182"/>
        <v>8</v>
      </c>
      <c r="AS547" s="65"/>
    </row>
    <row r="548" spans="1:45" x14ac:dyDescent="0.25">
      <c r="A548" s="65" t="s">
        <v>273</v>
      </c>
      <c r="B548" s="65" t="str">
        <f t="shared" si="168"/>
        <v>DIWA3</v>
      </c>
      <c r="C548" s="117">
        <f t="shared" si="183"/>
        <v>40560</v>
      </c>
      <c r="D548" s="116" t="str">
        <f t="shared" si="169"/>
        <v>SIN</v>
      </c>
      <c r="E548" s="65" t="s">
        <v>26</v>
      </c>
      <c r="F548" s="124" t="s">
        <v>89</v>
      </c>
      <c r="G548" s="117">
        <v>41396</v>
      </c>
      <c r="H548" s="65">
        <v>634354</v>
      </c>
      <c r="I548" s="65">
        <v>164216</v>
      </c>
      <c r="J548" s="120">
        <v>0</v>
      </c>
      <c r="K548" s="120">
        <v>4.2</v>
      </c>
      <c r="L548" s="120">
        <v>0</v>
      </c>
      <c r="M548" s="120">
        <v>44</v>
      </c>
      <c r="N548" s="121">
        <v>6.7</v>
      </c>
      <c r="O548" s="120">
        <v>36.5</v>
      </c>
      <c r="P548" s="120"/>
      <c r="Q548" s="120">
        <v>-1</v>
      </c>
      <c r="R548" s="65" t="s">
        <v>223</v>
      </c>
      <c r="S548" s="120">
        <v>77.5</v>
      </c>
      <c r="T548" s="120">
        <v>203.1</v>
      </c>
      <c r="U548" s="120">
        <v>35.9</v>
      </c>
      <c r="V548" s="120">
        <v>13.3</v>
      </c>
      <c r="W548" s="120">
        <v>27.7</v>
      </c>
      <c r="X548" s="120">
        <v>37.6</v>
      </c>
      <c r="Y548" s="120">
        <v>1.1000000000000001</v>
      </c>
      <c r="Z548" s="120">
        <v>0</v>
      </c>
      <c r="AA548" s="120">
        <v>0</v>
      </c>
      <c r="AB548" s="120">
        <v>147.69999999999999</v>
      </c>
      <c r="AC548" s="120">
        <v>45.8</v>
      </c>
      <c r="AD548" s="120">
        <v>8.1999999999999993</v>
      </c>
      <c r="AE548" s="118">
        <f t="shared" si="170"/>
        <v>78</v>
      </c>
      <c r="AF548" s="119">
        <f>IF(AE548&gt;500,1.5,IF(AE548&gt;300,1.3,VLOOKUP(AE548,$AT$3:$AU$304,2,0)))</f>
        <v>0.26000000000000356</v>
      </c>
      <c r="AG548" s="118">
        <f t="shared" si="171"/>
        <v>203</v>
      </c>
      <c r="AH548" s="119">
        <f t="shared" si="172"/>
        <v>1</v>
      </c>
      <c r="AI548" s="118">
        <f t="shared" si="173"/>
        <v>28</v>
      </c>
      <c r="AJ548" s="119">
        <f t="shared" si="174"/>
        <v>0.62222222222222168</v>
      </c>
      <c r="AK548" s="118">
        <f t="shared" si="175"/>
        <v>38</v>
      </c>
      <c r="AL548" s="119">
        <f t="shared" si="176"/>
        <v>1</v>
      </c>
      <c r="AM548" s="118">
        <f t="shared" si="177"/>
        <v>36</v>
      </c>
      <c r="AN548" s="119">
        <f t="shared" si="178"/>
        <v>1</v>
      </c>
      <c r="AO548" s="118">
        <f t="shared" si="179"/>
        <v>13</v>
      </c>
      <c r="AP548" s="119">
        <f t="shared" si="180"/>
        <v>1</v>
      </c>
      <c r="AQ548" s="122">
        <f t="shared" si="181"/>
        <v>0</v>
      </c>
      <c r="AR548" s="131">
        <f t="shared" si="182"/>
        <v>9</v>
      </c>
      <c r="AS548" s="65"/>
    </row>
    <row r="549" spans="1:45" x14ac:dyDescent="0.25">
      <c r="A549" s="65" t="s">
        <v>285</v>
      </c>
      <c r="B549" s="65" t="str">
        <f t="shared" si="168"/>
        <v>DIWA3</v>
      </c>
      <c r="C549" s="117">
        <f t="shared" si="183"/>
        <v>40560</v>
      </c>
      <c r="D549" s="116" t="str">
        <f t="shared" si="169"/>
        <v>SIN</v>
      </c>
      <c r="E549" s="65" t="s">
        <v>26</v>
      </c>
      <c r="F549" s="124" t="s">
        <v>89</v>
      </c>
      <c r="G549" s="117">
        <v>41257</v>
      </c>
      <c r="H549" s="65">
        <v>601663</v>
      </c>
      <c r="I549" s="65">
        <v>131525</v>
      </c>
      <c r="J549" s="120">
        <v>0</v>
      </c>
      <c r="K549" s="120">
        <v>0</v>
      </c>
      <c r="L549" s="120">
        <v>0</v>
      </c>
      <c r="M549" s="120">
        <v>46.6</v>
      </c>
      <c r="N549" s="121">
        <v>6.9</v>
      </c>
      <c r="O549" s="120">
        <v>36.4</v>
      </c>
      <c r="P549" s="120"/>
      <c r="Q549" s="120">
        <v>21.7</v>
      </c>
      <c r="R549" s="65" t="s">
        <v>29</v>
      </c>
      <c r="S549" s="120">
        <v>91.4</v>
      </c>
      <c r="T549" s="120">
        <v>77.099999999999994</v>
      </c>
      <c r="U549" s="120">
        <v>18.2</v>
      </c>
      <c r="V549" s="120">
        <v>11.8</v>
      </c>
      <c r="W549" s="120">
        <v>0</v>
      </c>
      <c r="X549" s="120">
        <v>27.7</v>
      </c>
      <c r="Y549" s="120">
        <v>1.7</v>
      </c>
      <c r="Z549" s="120">
        <v>0</v>
      </c>
      <c r="AA549" s="120">
        <v>0</v>
      </c>
      <c r="AB549" s="120">
        <v>225.4</v>
      </c>
      <c r="AC549" s="120">
        <v>23.7</v>
      </c>
      <c r="AD549" s="120">
        <v>13.1</v>
      </c>
      <c r="AE549" s="118">
        <f t="shared" si="170"/>
        <v>91</v>
      </c>
      <c r="AF549" s="119">
        <f>IF(AE549&gt;500,1.5,IF(AE549&gt;300,1.3,VLOOKUP(AE549,$AT$3:$AU$304,2,0)))</f>
        <v>0.30333333333333717</v>
      </c>
      <c r="AG549" s="118">
        <f t="shared" si="171"/>
        <v>77</v>
      </c>
      <c r="AH549" s="119">
        <f t="shared" si="172"/>
        <v>0.5133333333333302</v>
      </c>
      <c r="AI549" s="118">
        <f t="shared" si="173"/>
        <v>0</v>
      </c>
      <c r="AJ549" s="119">
        <f t="shared" si="174"/>
        <v>-4.9266146717741321E-16</v>
      </c>
      <c r="AK549" s="118">
        <f t="shared" si="175"/>
        <v>28</v>
      </c>
      <c r="AL549" s="119">
        <f t="shared" si="176"/>
        <v>0.93333333333333335</v>
      </c>
      <c r="AM549" s="118">
        <f t="shared" si="177"/>
        <v>18</v>
      </c>
      <c r="AN549" s="119">
        <f t="shared" si="178"/>
        <v>1</v>
      </c>
      <c r="AO549" s="118">
        <f t="shared" si="179"/>
        <v>12</v>
      </c>
      <c r="AP549" s="119">
        <f t="shared" si="180"/>
        <v>1</v>
      </c>
      <c r="AQ549" s="122">
        <f t="shared" si="181"/>
        <v>0</v>
      </c>
      <c r="AR549" s="131">
        <f t="shared" si="182"/>
        <v>10</v>
      </c>
      <c r="AS549" s="65"/>
    </row>
    <row r="550" spans="1:45" x14ac:dyDescent="0.25">
      <c r="A550" s="65" t="s">
        <v>272</v>
      </c>
      <c r="B550" s="65" t="str">
        <f t="shared" si="168"/>
        <v>DIWA3</v>
      </c>
      <c r="C550" s="117">
        <f t="shared" ref="C550:C581" si="185">VLOOKUP(F550,$BG$3:$BJ$230,4,0)</f>
        <v>40618</v>
      </c>
      <c r="D550" s="116" t="str">
        <f t="shared" si="169"/>
        <v>SIN</v>
      </c>
      <c r="E550" s="65" t="s">
        <v>26</v>
      </c>
      <c r="F550" s="124" t="s">
        <v>90</v>
      </c>
      <c r="G550" s="117">
        <v>42053</v>
      </c>
      <c r="H550" s="65">
        <v>792945</v>
      </c>
      <c r="I550" s="65">
        <v>44085</v>
      </c>
      <c r="J550" s="65">
        <v>0</v>
      </c>
      <c r="K550" s="65">
        <v>5</v>
      </c>
      <c r="L550" s="65"/>
      <c r="M550" s="65">
        <v>1</v>
      </c>
      <c r="N550" s="65">
        <v>6.1020000000000003</v>
      </c>
      <c r="O550" s="65">
        <v>28.75</v>
      </c>
      <c r="P550" s="65">
        <v>1.17</v>
      </c>
      <c r="Q550" s="65">
        <v>0.33</v>
      </c>
      <c r="R550" s="65"/>
      <c r="S550" s="65">
        <v>77</v>
      </c>
      <c r="T550" s="65">
        <v>69</v>
      </c>
      <c r="U550" s="65">
        <v>1</v>
      </c>
      <c r="V550" s="65">
        <v>0</v>
      </c>
      <c r="W550" s="65">
        <v>10</v>
      </c>
      <c r="X550" s="65">
        <v>8</v>
      </c>
      <c r="Y550" s="65">
        <v>0</v>
      </c>
      <c r="Z550" s="65"/>
      <c r="AA550" s="65">
        <v>0</v>
      </c>
      <c r="AB550" s="65">
        <v>34</v>
      </c>
      <c r="AC550" s="65">
        <v>2</v>
      </c>
      <c r="AD550" s="65">
        <v>1</v>
      </c>
      <c r="AE550" s="118">
        <f t="shared" si="170"/>
        <v>77</v>
      </c>
      <c r="AF550" s="119">
        <f>IF(AE550&gt;500,1.5,IF(AE550&gt;300,1.3,VLOOKUP(AE550,$AT$3:$AU$304,2,0)))</f>
        <v>0.25666666666667021</v>
      </c>
      <c r="AG550" s="118">
        <f t="shared" si="171"/>
        <v>69</v>
      </c>
      <c r="AH550" s="119">
        <f t="shared" si="172"/>
        <v>0.45999999999999691</v>
      </c>
      <c r="AI550" s="118">
        <f t="shared" si="173"/>
        <v>10</v>
      </c>
      <c r="AJ550" s="119">
        <f t="shared" si="174"/>
        <v>0.22222222222222177</v>
      </c>
      <c r="AK550" s="118">
        <f t="shared" si="175"/>
        <v>8</v>
      </c>
      <c r="AL550" s="119">
        <f t="shared" si="176"/>
        <v>0.26666666666666683</v>
      </c>
      <c r="AM550" s="118">
        <f t="shared" si="177"/>
        <v>1</v>
      </c>
      <c r="AN550" s="119">
        <f t="shared" si="178"/>
        <v>6.666666666666686E-2</v>
      </c>
      <c r="AO550" s="118">
        <f t="shared" si="179"/>
        <v>0</v>
      </c>
      <c r="AP550" s="119">
        <f t="shared" si="180"/>
        <v>1.3877787807814457E-16</v>
      </c>
      <c r="AQ550" s="122">
        <f t="shared" si="181"/>
        <v>1</v>
      </c>
      <c r="AR550" s="131">
        <f t="shared" si="182"/>
        <v>1</v>
      </c>
      <c r="AS550" s="65"/>
    </row>
    <row r="551" spans="1:45" x14ac:dyDescent="0.25">
      <c r="A551" s="65" t="s">
        <v>272</v>
      </c>
      <c r="B551" s="65" t="str">
        <f t="shared" si="168"/>
        <v>DIWA3</v>
      </c>
      <c r="C551" s="117">
        <f t="shared" si="185"/>
        <v>40618</v>
      </c>
      <c r="D551" s="116" t="str">
        <f t="shared" si="169"/>
        <v>SIN</v>
      </c>
      <c r="E551" s="65" t="s">
        <v>26</v>
      </c>
      <c r="F551" s="124" t="s">
        <v>90</v>
      </c>
      <c r="G551" s="117">
        <v>41992</v>
      </c>
      <c r="H551" s="65">
        <v>778232</v>
      </c>
      <c r="I551" s="65">
        <v>29372</v>
      </c>
      <c r="J551" s="65">
        <v>0</v>
      </c>
      <c r="K551" s="65">
        <v>4</v>
      </c>
      <c r="L551" s="65"/>
      <c r="M551" s="65">
        <v>1</v>
      </c>
      <c r="N551" s="121">
        <v>6.2</v>
      </c>
      <c r="O551" s="65"/>
      <c r="P551" s="65"/>
      <c r="Q551" s="65">
        <v>0.35</v>
      </c>
      <c r="R551" s="65"/>
      <c r="S551" s="65">
        <v>61</v>
      </c>
      <c r="T551" s="65">
        <v>51</v>
      </c>
      <c r="U551" s="65">
        <v>2</v>
      </c>
      <c r="V551" s="65">
        <v>0</v>
      </c>
      <c r="W551" s="65">
        <v>8</v>
      </c>
      <c r="X551" s="65">
        <v>7</v>
      </c>
      <c r="Y551" s="65">
        <v>1</v>
      </c>
      <c r="Z551" s="65">
        <v>0</v>
      </c>
      <c r="AA551" s="65">
        <v>0</v>
      </c>
      <c r="AB551" s="65">
        <v>29</v>
      </c>
      <c r="AC551" s="65">
        <v>3</v>
      </c>
      <c r="AD551" s="65">
        <v>1</v>
      </c>
      <c r="AE551" s="118">
        <f t="shared" si="170"/>
        <v>61</v>
      </c>
      <c r="AF551" s="119">
        <f>IF(AE551&gt;500,1.5,IF(AE551&gt;300,1.3,VLOOKUP(AE551,$AT$3:$AU$304,2,0)))</f>
        <v>0.20333333333333692</v>
      </c>
      <c r="AG551" s="118">
        <f t="shared" si="171"/>
        <v>51</v>
      </c>
      <c r="AH551" s="119">
        <f t="shared" si="172"/>
        <v>0.33999999999999714</v>
      </c>
      <c r="AI551" s="118">
        <f t="shared" si="173"/>
        <v>8</v>
      </c>
      <c r="AJ551" s="119">
        <f t="shared" si="174"/>
        <v>0.17777777777777731</v>
      </c>
      <c r="AK551" s="118">
        <f t="shared" si="175"/>
        <v>7</v>
      </c>
      <c r="AL551" s="119">
        <f t="shared" si="176"/>
        <v>0.2333333333333335</v>
      </c>
      <c r="AM551" s="118">
        <f t="shared" si="177"/>
        <v>2</v>
      </c>
      <c r="AN551" s="119">
        <f t="shared" si="178"/>
        <v>0.13333333333333353</v>
      </c>
      <c r="AO551" s="118">
        <f t="shared" si="179"/>
        <v>0</v>
      </c>
      <c r="AP551" s="119">
        <f t="shared" si="180"/>
        <v>1.3877787807814457E-16</v>
      </c>
      <c r="AQ551" s="122">
        <f t="shared" si="181"/>
        <v>0</v>
      </c>
      <c r="AR551" s="131">
        <f t="shared" si="182"/>
        <v>2</v>
      </c>
      <c r="AS551" s="65"/>
    </row>
    <row r="552" spans="1:45" x14ac:dyDescent="0.25">
      <c r="A552" s="65" t="s">
        <v>273</v>
      </c>
      <c r="B552" s="65" t="str">
        <f t="shared" si="168"/>
        <v>DIWA3</v>
      </c>
      <c r="C552" s="117">
        <f t="shared" si="185"/>
        <v>40618</v>
      </c>
      <c r="D552" s="116" t="str">
        <f t="shared" si="169"/>
        <v>SIN</v>
      </c>
      <c r="E552" s="65" t="s">
        <v>26</v>
      </c>
      <c r="F552" s="124" t="s">
        <v>90</v>
      </c>
      <c r="G552" s="117">
        <v>41853</v>
      </c>
      <c r="H552" s="65">
        <v>743416</v>
      </c>
      <c r="I552" s="65">
        <v>100191</v>
      </c>
      <c r="J552" s="65">
        <v>0</v>
      </c>
      <c r="K552" s="65">
        <v>10</v>
      </c>
      <c r="L552" s="65"/>
      <c r="M552" s="65">
        <v>7</v>
      </c>
      <c r="N552" s="121">
        <v>7.1</v>
      </c>
      <c r="O552" s="65">
        <v>36.200000000000003</v>
      </c>
      <c r="P552" s="65">
        <v>1.21</v>
      </c>
      <c r="Q552" s="65">
        <v>7.0000000000000007E-2</v>
      </c>
      <c r="R552" s="65"/>
      <c r="S552" s="65">
        <v>265</v>
      </c>
      <c r="T552" s="65">
        <v>454</v>
      </c>
      <c r="U552" s="65">
        <v>16</v>
      </c>
      <c r="V552" s="65">
        <v>2</v>
      </c>
      <c r="W552" s="65">
        <v>17</v>
      </c>
      <c r="X552" s="65">
        <v>17</v>
      </c>
      <c r="Y552" s="65">
        <v>1</v>
      </c>
      <c r="Z552" s="65">
        <v>4</v>
      </c>
      <c r="AA552" s="65">
        <v>1</v>
      </c>
      <c r="AB552" s="65">
        <v>56</v>
      </c>
      <c r="AC552" s="65">
        <v>26</v>
      </c>
      <c r="AD552" s="65">
        <v>4</v>
      </c>
      <c r="AE552" s="118">
        <f t="shared" si="170"/>
        <v>265</v>
      </c>
      <c r="AF552" s="119">
        <f>IF(AE552&gt;500,1.5,IF(AE552&gt;300,1.3,VLOOKUP(AE552,$AT$3:$AU$304,2,0)))</f>
        <v>0.88333333333333452</v>
      </c>
      <c r="AG552" s="118">
        <f t="shared" si="171"/>
        <v>454</v>
      </c>
      <c r="AH552" s="119">
        <f t="shared" si="172"/>
        <v>1</v>
      </c>
      <c r="AI552" s="118">
        <f t="shared" si="173"/>
        <v>17</v>
      </c>
      <c r="AJ552" s="119">
        <f t="shared" si="174"/>
        <v>0.37777777777777721</v>
      </c>
      <c r="AK552" s="118">
        <f t="shared" si="175"/>
        <v>17</v>
      </c>
      <c r="AL552" s="119">
        <f t="shared" si="176"/>
        <v>0.56666666666666676</v>
      </c>
      <c r="AM552" s="118">
        <f t="shared" si="177"/>
        <v>16</v>
      </c>
      <c r="AN552" s="119">
        <f t="shared" si="178"/>
        <v>1</v>
      </c>
      <c r="AO552" s="118">
        <f t="shared" si="179"/>
        <v>2</v>
      </c>
      <c r="AP552" s="119">
        <f t="shared" si="180"/>
        <v>0.20000000000000015</v>
      </c>
      <c r="AQ552" s="122">
        <f t="shared" si="181"/>
        <v>0</v>
      </c>
      <c r="AR552" s="131">
        <f t="shared" si="182"/>
        <v>3</v>
      </c>
      <c r="AS552" s="65"/>
    </row>
    <row r="553" spans="1:45" x14ac:dyDescent="0.25">
      <c r="A553" s="65" t="s">
        <v>273</v>
      </c>
      <c r="B553" s="65" t="str">
        <f t="shared" si="168"/>
        <v>DIWA3</v>
      </c>
      <c r="C553" s="117">
        <f t="shared" si="185"/>
        <v>40618</v>
      </c>
      <c r="D553" s="116" t="str">
        <f t="shared" si="169"/>
        <v>SIN</v>
      </c>
      <c r="E553" s="65" t="s">
        <v>26</v>
      </c>
      <c r="F553" s="124" t="s">
        <v>90</v>
      </c>
      <c r="G553" s="117">
        <v>41716</v>
      </c>
      <c r="H553" s="65">
        <v>709650</v>
      </c>
      <c r="I553" s="65">
        <v>66425</v>
      </c>
      <c r="J553" s="65">
        <v>0</v>
      </c>
      <c r="K553" s="65">
        <v>7</v>
      </c>
      <c r="L553" s="65"/>
      <c r="M553" s="65">
        <v>4</v>
      </c>
      <c r="N553" s="121">
        <v>7.2</v>
      </c>
      <c r="O553" s="65">
        <v>36.299999999999997</v>
      </c>
      <c r="P553" s="65">
        <v>0.23</v>
      </c>
      <c r="Q553" s="65">
        <v>0.05</v>
      </c>
      <c r="R553" s="65" t="s">
        <v>28</v>
      </c>
      <c r="S553" s="65">
        <v>65</v>
      </c>
      <c r="T553" s="65">
        <v>85</v>
      </c>
      <c r="U553" s="65">
        <v>1</v>
      </c>
      <c r="V553" s="65">
        <v>0</v>
      </c>
      <c r="W553" s="65">
        <v>12</v>
      </c>
      <c r="X553" s="65">
        <v>6</v>
      </c>
      <c r="Y553" s="65">
        <v>0</v>
      </c>
      <c r="Z553" s="65">
        <v>0</v>
      </c>
      <c r="AA553" s="65">
        <v>0</v>
      </c>
      <c r="AB553" s="65">
        <v>46</v>
      </c>
      <c r="AC553" s="65">
        <v>23</v>
      </c>
      <c r="AD553" s="65">
        <v>2</v>
      </c>
      <c r="AE553" s="118">
        <f t="shared" si="170"/>
        <v>65</v>
      </c>
      <c r="AF553" s="119">
        <f>IF(AE553&gt;=300,1,VLOOKUP(AE553,$AT$3:$AU$304,2,0))</f>
        <v>0.21666666666667023</v>
      </c>
      <c r="AG553" s="118">
        <f t="shared" si="171"/>
        <v>85</v>
      </c>
      <c r="AH553" s="119">
        <f t="shared" si="172"/>
        <v>0.56666666666666388</v>
      </c>
      <c r="AI553" s="118">
        <f t="shared" si="173"/>
        <v>12</v>
      </c>
      <c r="AJ553" s="119">
        <f t="shared" si="174"/>
        <v>0.26666666666666622</v>
      </c>
      <c r="AK553" s="118">
        <f t="shared" si="175"/>
        <v>6</v>
      </c>
      <c r="AL553" s="119">
        <f t="shared" si="176"/>
        <v>0.20000000000000018</v>
      </c>
      <c r="AM553" s="118">
        <f t="shared" si="177"/>
        <v>1</v>
      </c>
      <c r="AN553" s="119">
        <f t="shared" si="178"/>
        <v>6.666666666666686E-2</v>
      </c>
      <c r="AO553" s="118">
        <f t="shared" si="179"/>
        <v>0</v>
      </c>
      <c r="AP553" s="119">
        <f t="shared" si="180"/>
        <v>1.3877787807814457E-16</v>
      </c>
      <c r="AQ553" s="122">
        <f t="shared" si="181"/>
        <v>0</v>
      </c>
      <c r="AR553" s="131">
        <f t="shared" si="182"/>
        <v>4</v>
      </c>
      <c r="AS553" s="65"/>
    </row>
    <row r="554" spans="1:45" x14ac:dyDescent="0.25">
      <c r="A554" s="65" t="s">
        <v>273</v>
      </c>
      <c r="B554" s="65" t="str">
        <f t="shared" si="168"/>
        <v>DIWA3</v>
      </c>
      <c r="C554" s="117">
        <f t="shared" si="185"/>
        <v>40618</v>
      </c>
      <c r="D554" s="116" t="str">
        <f t="shared" si="169"/>
        <v>SIN</v>
      </c>
      <c r="E554" s="65" t="s">
        <v>26</v>
      </c>
      <c r="F554" s="124" t="s">
        <v>90</v>
      </c>
      <c r="G554" s="117">
        <v>41534</v>
      </c>
      <c r="H554" s="65">
        <v>674813</v>
      </c>
      <c r="I554" s="65">
        <v>31588</v>
      </c>
      <c r="J554" s="120">
        <v>0</v>
      </c>
      <c r="K554" s="120">
        <v>4</v>
      </c>
      <c r="L554" s="120">
        <v>-1</v>
      </c>
      <c r="M554" s="120">
        <v>11</v>
      </c>
      <c r="N554" s="121">
        <v>7.2</v>
      </c>
      <c r="O554" s="120">
        <v>37.6</v>
      </c>
      <c r="P554" s="120">
        <v>1.1000000000000001</v>
      </c>
      <c r="Q554" s="120">
        <v>0.1</v>
      </c>
      <c r="R554" s="65" t="s">
        <v>244</v>
      </c>
      <c r="S554" s="120">
        <v>157</v>
      </c>
      <c r="T554" s="120">
        <v>108</v>
      </c>
      <c r="U554" s="120">
        <v>11</v>
      </c>
      <c r="V554" s="120">
        <v>1</v>
      </c>
      <c r="W554" s="120">
        <v>11</v>
      </c>
      <c r="X554" s="120">
        <v>15</v>
      </c>
      <c r="Y554" s="120">
        <v>0</v>
      </c>
      <c r="Z554" s="120">
        <v>1</v>
      </c>
      <c r="AA554" s="120">
        <v>0</v>
      </c>
      <c r="AB554" s="120">
        <v>36</v>
      </c>
      <c r="AC554" s="120">
        <v>13</v>
      </c>
      <c r="AD554" s="120">
        <v>1</v>
      </c>
      <c r="AE554" s="118">
        <f t="shared" si="170"/>
        <v>157</v>
      </c>
      <c r="AF554" s="119">
        <f>IF(AE554&gt;500,1.5,IF(AE554&gt;300,1.3,VLOOKUP(AE554,$AT$3:$AU$304,2,0)))</f>
        <v>0.5233333333333382</v>
      </c>
      <c r="AG554" s="118">
        <f t="shared" si="171"/>
        <v>108</v>
      </c>
      <c r="AH554" s="119">
        <f t="shared" si="172"/>
        <v>0.7199999999999982</v>
      </c>
      <c r="AI554" s="118">
        <f t="shared" si="173"/>
        <v>11</v>
      </c>
      <c r="AJ554" s="119">
        <f t="shared" si="174"/>
        <v>0.24444444444444399</v>
      </c>
      <c r="AK554" s="118">
        <f t="shared" si="175"/>
        <v>15</v>
      </c>
      <c r="AL554" s="119">
        <f t="shared" si="176"/>
        <v>0.50000000000000011</v>
      </c>
      <c r="AM554" s="118">
        <f t="shared" si="177"/>
        <v>11</v>
      </c>
      <c r="AN554" s="119">
        <f t="shared" si="178"/>
        <v>0.73333333333333339</v>
      </c>
      <c r="AO554" s="118">
        <f t="shared" si="179"/>
        <v>1</v>
      </c>
      <c r="AP554" s="119">
        <f t="shared" si="180"/>
        <v>0.10000000000000014</v>
      </c>
      <c r="AQ554" s="122">
        <f t="shared" si="181"/>
        <v>0</v>
      </c>
      <c r="AR554" s="131">
        <f t="shared" si="182"/>
        <v>5</v>
      </c>
      <c r="AS554" s="65"/>
    </row>
    <row r="555" spans="1:45" x14ac:dyDescent="0.25">
      <c r="A555" s="65" t="s">
        <v>273</v>
      </c>
      <c r="B555" s="65" t="str">
        <f t="shared" si="168"/>
        <v>DIWA3</v>
      </c>
      <c r="C555" s="117">
        <f t="shared" si="185"/>
        <v>40618</v>
      </c>
      <c r="D555" s="116" t="str">
        <f t="shared" si="169"/>
        <v>SIN</v>
      </c>
      <c r="E555" s="65" t="s">
        <v>26</v>
      </c>
      <c r="F555" s="124" t="s">
        <v>90</v>
      </c>
      <c r="G555" s="117">
        <v>41403</v>
      </c>
      <c r="H555" s="65">
        <v>643225</v>
      </c>
      <c r="I555" s="65">
        <v>181176</v>
      </c>
      <c r="J555" s="120">
        <v>0</v>
      </c>
      <c r="K555" s="120">
        <v>4.4000000000000004</v>
      </c>
      <c r="L555" s="120">
        <v>0</v>
      </c>
      <c r="M555" s="120">
        <v>23</v>
      </c>
      <c r="N555" s="121">
        <v>6.8</v>
      </c>
      <c r="O555" s="120">
        <v>38.9</v>
      </c>
      <c r="P555" s="120"/>
      <c r="Q555" s="120">
        <v>-1</v>
      </c>
      <c r="R555" s="65" t="s">
        <v>29</v>
      </c>
      <c r="S555" s="120">
        <v>123.4</v>
      </c>
      <c r="T555" s="120">
        <v>123.9</v>
      </c>
      <c r="U555" s="120">
        <v>8.3000000000000007</v>
      </c>
      <c r="V555" s="120">
        <v>4.3</v>
      </c>
      <c r="W555" s="120">
        <v>14.9</v>
      </c>
      <c r="X555" s="120">
        <v>17.899999999999999</v>
      </c>
      <c r="Y555" s="120">
        <v>1.2</v>
      </c>
      <c r="Z555" s="120">
        <v>0</v>
      </c>
      <c r="AA555" s="120">
        <v>0</v>
      </c>
      <c r="AB555" s="120">
        <v>103.8</v>
      </c>
      <c r="AC555" s="120">
        <v>55</v>
      </c>
      <c r="AD555" s="120">
        <v>26.4</v>
      </c>
      <c r="AE555" s="118">
        <f t="shared" si="170"/>
        <v>123</v>
      </c>
      <c r="AF555" s="119">
        <f>IF(AE555&gt;=300,1,VLOOKUP(AE555,$AT$3:$AU$304,2,0))</f>
        <v>0.41000000000000453</v>
      </c>
      <c r="AG555" s="118">
        <f t="shared" si="171"/>
        <v>124</v>
      </c>
      <c r="AH555" s="119">
        <f t="shared" si="172"/>
        <v>0.82666666666666555</v>
      </c>
      <c r="AI555" s="118">
        <f t="shared" si="173"/>
        <v>15</v>
      </c>
      <c r="AJ555" s="119">
        <f t="shared" si="174"/>
        <v>0.33333333333333282</v>
      </c>
      <c r="AK555" s="118">
        <f t="shared" si="175"/>
        <v>18</v>
      </c>
      <c r="AL555" s="119">
        <f t="shared" si="176"/>
        <v>0.60000000000000009</v>
      </c>
      <c r="AM555" s="118">
        <f t="shared" si="177"/>
        <v>8</v>
      </c>
      <c r="AN555" s="119">
        <f t="shared" si="178"/>
        <v>0.53333333333333344</v>
      </c>
      <c r="AO555" s="118">
        <f t="shared" si="179"/>
        <v>4</v>
      </c>
      <c r="AP555" s="119">
        <f t="shared" si="180"/>
        <v>0.40000000000000013</v>
      </c>
      <c r="AQ555" s="122">
        <f t="shared" si="181"/>
        <v>0</v>
      </c>
      <c r="AR555" s="131">
        <f t="shared" si="182"/>
        <v>6</v>
      </c>
      <c r="AS555" s="65"/>
    </row>
    <row r="556" spans="1:45" x14ac:dyDescent="0.25">
      <c r="A556" s="65" t="s">
        <v>273</v>
      </c>
      <c r="B556" s="65" t="str">
        <f t="shared" si="168"/>
        <v>DIWA3</v>
      </c>
      <c r="C556" s="117">
        <f t="shared" si="185"/>
        <v>40618</v>
      </c>
      <c r="D556" s="116" t="str">
        <f t="shared" si="169"/>
        <v>SIN</v>
      </c>
      <c r="E556" s="65" t="s">
        <v>26</v>
      </c>
      <c r="F556" s="124" t="s">
        <v>90</v>
      </c>
      <c r="G556" s="117">
        <v>41256</v>
      </c>
      <c r="H556" s="65">
        <v>606417</v>
      </c>
      <c r="I556" s="65">
        <v>144368</v>
      </c>
      <c r="J556" s="65">
        <v>0</v>
      </c>
      <c r="K556" s="65">
        <v>0</v>
      </c>
      <c r="L556" s="65">
        <v>0</v>
      </c>
      <c r="M556" s="65">
        <v>21.5</v>
      </c>
      <c r="N556" s="121">
        <v>6.9</v>
      </c>
      <c r="O556" s="65">
        <v>37.799999999999997</v>
      </c>
      <c r="P556" s="65"/>
      <c r="Q556" s="65">
        <v>21.7</v>
      </c>
      <c r="R556" s="65" t="s">
        <v>29</v>
      </c>
      <c r="S556" s="65">
        <v>52</v>
      </c>
      <c r="T556" s="65">
        <v>2.6</v>
      </c>
      <c r="U556" s="65">
        <v>2.8</v>
      </c>
      <c r="V556" s="65">
        <v>4.2</v>
      </c>
      <c r="W556" s="65">
        <v>0</v>
      </c>
      <c r="X556" s="65">
        <v>12.8</v>
      </c>
      <c r="Y556" s="65">
        <v>0.4</v>
      </c>
      <c r="Z556" s="65">
        <v>0.6</v>
      </c>
      <c r="AA556" s="65">
        <v>0</v>
      </c>
      <c r="AB556" s="65">
        <v>396.7</v>
      </c>
      <c r="AC556" s="65">
        <v>21.8</v>
      </c>
      <c r="AD556" s="65">
        <v>2.2999999999999998</v>
      </c>
      <c r="AE556" s="118">
        <f t="shared" si="170"/>
        <v>52</v>
      </c>
      <c r="AF556" s="119">
        <f t="shared" ref="AF556:AF561" si="186">IF(AE556&gt;500,1.5,IF(AE556&gt;300,1.3,VLOOKUP(AE556,$AT$3:$AU$304,2,0)))</f>
        <v>0.17333333333333698</v>
      </c>
      <c r="AG556" s="118">
        <f t="shared" si="171"/>
        <v>3</v>
      </c>
      <c r="AH556" s="119">
        <f t="shared" si="172"/>
        <v>1.999999999999752E-2</v>
      </c>
      <c r="AI556" s="118">
        <f t="shared" si="173"/>
        <v>0</v>
      </c>
      <c r="AJ556" s="119">
        <f t="shared" si="174"/>
        <v>-4.9266146717741321E-16</v>
      </c>
      <c r="AK556" s="118">
        <f t="shared" si="175"/>
        <v>13</v>
      </c>
      <c r="AL556" s="119">
        <f t="shared" si="176"/>
        <v>0.43333333333333346</v>
      </c>
      <c r="AM556" s="118">
        <f t="shared" si="177"/>
        <v>3</v>
      </c>
      <c r="AN556" s="119">
        <f t="shared" si="178"/>
        <v>0.20000000000000018</v>
      </c>
      <c r="AO556" s="118">
        <f t="shared" si="179"/>
        <v>4</v>
      </c>
      <c r="AP556" s="119">
        <f t="shared" si="180"/>
        <v>0.40000000000000013</v>
      </c>
      <c r="AQ556" s="122">
        <f t="shared" si="181"/>
        <v>0</v>
      </c>
      <c r="AR556" s="131">
        <f t="shared" si="182"/>
        <v>7</v>
      </c>
      <c r="AS556" s="65"/>
    </row>
    <row r="557" spans="1:45" x14ac:dyDescent="0.25">
      <c r="A557" s="65" t="s">
        <v>273</v>
      </c>
      <c r="B557" s="65" t="str">
        <f t="shared" si="168"/>
        <v>DIWA3</v>
      </c>
      <c r="C557" s="117">
        <f t="shared" si="185"/>
        <v>40681</v>
      </c>
      <c r="D557" s="65" t="str">
        <f t="shared" si="169"/>
        <v>SIN</v>
      </c>
      <c r="E557" s="65" t="s">
        <v>26</v>
      </c>
      <c r="F557" s="124" t="s">
        <v>91</v>
      </c>
      <c r="G557" s="117">
        <v>42418</v>
      </c>
      <c r="H557" s="65">
        <v>887121</v>
      </c>
      <c r="I557" s="65">
        <v>26652</v>
      </c>
      <c r="J557" s="65">
        <v>0</v>
      </c>
      <c r="K557" s="65">
        <v>8</v>
      </c>
      <c r="L557" s="65"/>
      <c r="M557" s="65">
        <v>3</v>
      </c>
      <c r="N557" s="65">
        <v>6.9</v>
      </c>
      <c r="O557" s="65"/>
      <c r="P557" s="65"/>
      <c r="Q557" s="65">
        <v>0</v>
      </c>
      <c r="R557" s="65" t="s">
        <v>295</v>
      </c>
      <c r="S557" s="65">
        <v>31</v>
      </c>
      <c r="T557" s="65">
        <v>99</v>
      </c>
      <c r="U557" s="65">
        <v>2</v>
      </c>
      <c r="V557" s="65">
        <v>0</v>
      </c>
      <c r="W557" s="65">
        <v>9</v>
      </c>
      <c r="X557" s="65">
        <v>4</v>
      </c>
      <c r="Y557" s="65">
        <v>1</v>
      </c>
      <c r="Z557" s="65">
        <v>0</v>
      </c>
      <c r="AA557" s="65">
        <v>0</v>
      </c>
      <c r="AB557" s="65">
        <v>40</v>
      </c>
      <c r="AC557" s="65">
        <v>82</v>
      </c>
      <c r="AD557" s="65">
        <v>2</v>
      </c>
      <c r="AE557" s="118">
        <f t="shared" si="170"/>
        <v>31</v>
      </c>
      <c r="AF557" s="119">
        <f t="shared" si="186"/>
        <v>0.10333333333333711</v>
      </c>
      <c r="AG557" s="118">
        <f t="shared" si="171"/>
        <v>99</v>
      </c>
      <c r="AH557" s="119">
        <f t="shared" si="172"/>
        <v>0.6</v>
      </c>
      <c r="AI557" s="118">
        <f t="shared" si="173"/>
        <v>9</v>
      </c>
      <c r="AJ557" s="119">
        <f t="shared" si="174"/>
        <v>0.19999999999999954</v>
      </c>
      <c r="AK557" s="118">
        <f t="shared" si="175"/>
        <v>4</v>
      </c>
      <c r="AL557" s="119">
        <f t="shared" si="176"/>
        <v>0.13333333333333353</v>
      </c>
      <c r="AM557" s="118">
        <f t="shared" si="177"/>
        <v>2</v>
      </c>
      <c r="AN557" s="119">
        <f t="shared" si="178"/>
        <v>0.13333333333333353</v>
      </c>
      <c r="AO557" s="118">
        <f t="shared" si="179"/>
        <v>0</v>
      </c>
      <c r="AP557" s="119">
        <f t="shared" si="180"/>
        <v>1.3877787807814457E-16</v>
      </c>
      <c r="AQ557" s="122">
        <f t="shared" si="181"/>
        <v>1</v>
      </c>
      <c r="AR557" s="131">
        <f t="shared" si="182"/>
        <v>1</v>
      </c>
      <c r="AS557" s="65"/>
    </row>
    <row r="558" spans="1:45" x14ac:dyDescent="0.25">
      <c r="A558" s="65"/>
      <c r="B558" s="65" t="str">
        <f t="shared" si="168"/>
        <v>DIWA3</v>
      </c>
      <c r="C558" s="117">
        <f t="shared" si="185"/>
        <v>40681</v>
      </c>
      <c r="D558" s="65" t="str">
        <f t="shared" si="169"/>
        <v>SIN</v>
      </c>
      <c r="E558" s="65" t="s">
        <v>26</v>
      </c>
      <c r="F558" s="124" t="s">
        <v>91</v>
      </c>
      <c r="G558" s="117">
        <v>42300</v>
      </c>
      <c r="H558" s="65">
        <v>860791</v>
      </c>
      <c r="I558" s="65">
        <v>81582</v>
      </c>
      <c r="J558" s="65">
        <v>0</v>
      </c>
      <c r="K558" s="65">
        <v>13</v>
      </c>
      <c r="L558" s="65"/>
      <c r="M558" s="65">
        <v>3</v>
      </c>
      <c r="N558" s="65">
        <v>6.1</v>
      </c>
      <c r="O558" s="65"/>
      <c r="P558" s="65"/>
      <c r="Q558" s="65">
        <v>0.62</v>
      </c>
      <c r="R558" s="65"/>
      <c r="S558" s="65">
        <v>43</v>
      </c>
      <c r="T558" s="65">
        <v>173</v>
      </c>
      <c r="U558" s="65">
        <v>2</v>
      </c>
      <c r="V558" s="65">
        <v>1</v>
      </c>
      <c r="W558" s="65">
        <v>14</v>
      </c>
      <c r="X558" s="65">
        <v>4</v>
      </c>
      <c r="Y558" s="65">
        <v>0</v>
      </c>
      <c r="Z558" s="65">
        <v>1</v>
      </c>
      <c r="AA558" s="65">
        <v>0</v>
      </c>
      <c r="AB558" s="65">
        <v>43</v>
      </c>
      <c r="AC558" s="65">
        <v>11</v>
      </c>
      <c r="AD558" s="65">
        <v>1</v>
      </c>
      <c r="AE558" s="118">
        <f t="shared" si="170"/>
        <v>43</v>
      </c>
      <c r="AF558" s="119">
        <f t="shared" si="186"/>
        <v>0.14333333333333703</v>
      </c>
      <c r="AG558" s="118">
        <f t="shared" si="171"/>
        <v>173</v>
      </c>
      <c r="AH558" s="119">
        <f t="shared" si="172"/>
        <v>1</v>
      </c>
      <c r="AI558" s="118">
        <f t="shared" si="173"/>
        <v>14</v>
      </c>
      <c r="AJ558" s="119">
        <f t="shared" si="174"/>
        <v>0.31111111111111062</v>
      </c>
      <c r="AK558" s="118">
        <f t="shared" si="175"/>
        <v>4</v>
      </c>
      <c r="AL558" s="119">
        <f t="shared" si="176"/>
        <v>0.13333333333333353</v>
      </c>
      <c r="AM558" s="118">
        <f t="shared" si="177"/>
        <v>2</v>
      </c>
      <c r="AN558" s="119">
        <f t="shared" si="178"/>
        <v>0.13333333333333353</v>
      </c>
      <c r="AO558" s="118">
        <f t="shared" si="179"/>
        <v>1</v>
      </c>
      <c r="AP558" s="119">
        <f t="shared" si="180"/>
        <v>0.10000000000000014</v>
      </c>
      <c r="AQ558" s="122">
        <f t="shared" si="181"/>
        <v>0</v>
      </c>
      <c r="AR558" s="131">
        <f t="shared" si="182"/>
        <v>2</v>
      </c>
      <c r="AS558" s="65"/>
    </row>
    <row r="559" spans="1:45" x14ac:dyDescent="0.25">
      <c r="A559" s="65" t="s">
        <v>272</v>
      </c>
      <c r="B559" s="65" t="str">
        <f t="shared" si="168"/>
        <v>DIWA3</v>
      </c>
      <c r="C559" s="117">
        <f t="shared" si="185"/>
        <v>40681</v>
      </c>
      <c r="D559" s="116" t="str">
        <f t="shared" si="169"/>
        <v>SIN</v>
      </c>
      <c r="E559" s="65" t="s">
        <v>26</v>
      </c>
      <c r="F559" s="124" t="s">
        <v>91</v>
      </c>
      <c r="G559" s="117">
        <v>42052</v>
      </c>
      <c r="H559" s="65">
        <v>790933</v>
      </c>
      <c r="I559" s="65">
        <v>19270</v>
      </c>
      <c r="J559" s="65">
        <v>0</v>
      </c>
      <c r="K559" s="65">
        <v>5</v>
      </c>
      <c r="L559" s="65"/>
      <c r="M559" s="65">
        <v>2</v>
      </c>
      <c r="N559" s="65">
        <v>6.2279999999999998</v>
      </c>
      <c r="O559" s="65">
        <v>29.05</v>
      </c>
      <c r="P559" s="65">
        <v>1.24</v>
      </c>
      <c r="Q559" s="65">
        <v>0.55000000000000004</v>
      </c>
      <c r="R559" s="65"/>
      <c r="S559" s="65">
        <v>100</v>
      </c>
      <c r="T559" s="65">
        <v>49</v>
      </c>
      <c r="U559" s="65">
        <v>13</v>
      </c>
      <c r="V559" s="65">
        <v>0</v>
      </c>
      <c r="W559" s="65">
        <v>5</v>
      </c>
      <c r="X559" s="65">
        <v>11</v>
      </c>
      <c r="Y559" s="65">
        <v>0</v>
      </c>
      <c r="Z559" s="65"/>
      <c r="AA559" s="65">
        <v>0</v>
      </c>
      <c r="AB559" s="65">
        <v>52</v>
      </c>
      <c r="AC559" s="65">
        <v>4</v>
      </c>
      <c r="AD559" s="65">
        <v>0</v>
      </c>
      <c r="AE559" s="118">
        <f t="shared" si="170"/>
        <v>100</v>
      </c>
      <c r="AF559" s="119">
        <f t="shared" si="186"/>
        <v>0.33333333333333737</v>
      </c>
      <c r="AG559" s="118">
        <f t="shared" si="171"/>
        <v>49</v>
      </c>
      <c r="AH559" s="119">
        <f t="shared" si="172"/>
        <v>0.32666666666666383</v>
      </c>
      <c r="AI559" s="118">
        <f t="shared" si="173"/>
        <v>5</v>
      </c>
      <c r="AJ559" s="119">
        <f t="shared" si="174"/>
        <v>0.11111111111111063</v>
      </c>
      <c r="AK559" s="118">
        <f t="shared" si="175"/>
        <v>11</v>
      </c>
      <c r="AL559" s="119">
        <f t="shared" si="176"/>
        <v>0.36666666666666681</v>
      </c>
      <c r="AM559" s="118">
        <f t="shared" si="177"/>
        <v>13</v>
      </c>
      <c r="AN559" s="119">
        <f t="shared" si="178"/>
        <v>0.8666666666666667</v>
      </c>
      <c r="AO559" s="118">
        <f t="shared" si="179"/>
        <v>0</v>
      </c>
      <c r="AP559" s="119">
        <f t="shared" si="180"/>
        <v>1.3877787807814457E-16</v>
      </c>
      <c r="AQ559" s="122">
        <f t="shared" si="181"/>
        <v>0</v>
      </c>
      <c r="AR559" s="131">
        <f t="shared" si="182"/>
        <v>3</v>
      </c>
      <c r="AS559" s="65"/>
    </row>
    <row r="560" spans="1:45" x14ac:dyDescent="0.25">
      <c r="A560" s="65" t="s">
        <v>272</v>
      </c>
      <c r="B560" s="65" t="str">
        <f t="shared" si="168"/>
        <v>DIWA3</v>
      </c>
      <c r="C560" s="117">
        <f t="shared" si="185"/>
        <v>40681</v>
      </c>
      <c r="D560" s="116" t="str">
        <f t="shared" si="169"/>
        <v>SIN</v>
      </c>
      <c r="E560" s="65" t="s">
        <v>26</v>
      </c>
      <c r="F560" s="124" t="s">
        <v>91</v>
      </c>
      <c r="G560" s="117">
        <v>41991</v>
      </c>
      <c r="H560" s="65">
        <v>775610</v>
      </c>
      <c r="I560" s="65">
        <v>3947</v>
      </c>
      <c r="J560" s="65">
        <v>0</v>
      </c>
      <c r="K560" s="65">
        <v>2</v>
      </c>
      <c r="L560" s="65"/>
      <c r="M560" s="65">
        <v>2</v>
      </c>
      <c r="N560" s="121">
        <v>6.6</v>
      </c>
      <c r="O560" s="65"/>
      <c r="P560" s="65"/>
      <c r="Q560" s="65">
        <v>0.49</v>
      </c>
      <c r="R560" s="65"/>
      <c r="S560" s="65">
        <v>57</v>
      </c>
      <c r="T560" s="65">
        <v>46</v>
      </c>
      <c r="U560" s="65">
        <v>17</v>
      </c>
      <c r="V560" s="65">
        <v>0</v>
      </c>
      <c r="W560" s="65">
        <v>6</v>
      </c>
      <c r="X560" s="65">
        <v>8</v>
      </c>
      <c r="Y560" s="65">
        <v>0</v>
      </c>
      <c r="Z560" s="65">
        <v>0</v>
      </c>
      <c r="AA560" s="65">
        <v>1</v>
      </c>
      <c r="AB560" s="65">
        <v>39</v>
      </c>
      <c r="AC560" s="65">
        <v>6</v>
      </c>
      <c r="AD560" s="65">
        <v>0</v>
      </c>
      <c r="AE560" s="118">
        <f t="shared" si="170"/>
        <v>57</v>
      </c>
      <c r="AF560" s="119">
        <f t="shared" si="186"/>
        <v>0.19000000000000361</v>
      </c>
      <c r="AG560" s="118">
        <f t="shared" si="171"/>
        <v>46</v>
      </c>
      <c r="AH560" s="119">
        <f t="shared" si="172"/>
        <v>0.30666666666666387</v>
      </c>
      <c r="AI560" s="118">
        <f t="shared" si="173"/>
        <v>6</v>
      </c>
      <c r="AJ560" s="119">
        <f t="shared" si="174"/>
        <v>0.13333333333333286</v>
      </c>
      <c r="AK560" s="118">
        <f t="shared" si="175"/>
        <v>8</v>
      </c>
      <c r="AL560" s="119">
        <f t="shared" si="176"/>
        <v>0.26666666666666683</v>
      </c>
      <c r="AM560" s="118">
        <f t="shared" si="177"/>
        <v>17</v>
      </c>
      <c r="AN560" s="119">
        <f t="shared" si="178"/>
        <v>1</v>
      </c>
      <c r="AO560" s="118">
        <f t="shared" si="179"/>
        <v>0</v>
      </c>
      <c r="AP560" s="119">
        <f t="shared" si="180"/>
        <v>1.3877787807814457E-16</v>
      </c>
      <c r="AQ560" s="122">
        <f t="shared" si="181"/>
        <v>0</v>
      </c>
      <c r="AR560" s="131">
        <f t="shared" si="182"/>
        <v>4</v>
      </c>
      <c r="AS560" s="65"/>
    </row>
    <row r="561" spans="1:45" x14ac:dyDescent="0.25">
      <c r="A561" s="65" t="s">
        <v>273</v>
      </c>
      <c r="B561" s="65" t="str">
        <f t="shared" si="168"/>
        <v>DIWA3</v>
      </c>
      <c r="C561" s="117">
        <f t="shared" si="185"/>
        <v>40681</v>
      </c>
      <c r="D561" s="116" t="str">
        <f t="shared" si="169"/>
        <v>SIN</v>
      </c>
      <c r="E561" s="65" t="s">
        <v>26</v>
      </c>
      <c r="F561" s="124" t="s">
        <v>91</v>
      </c>
      <c r="G561" s="117">
        <v>41932</v>
      </c>
      <c r="H561" s="65">
        <v>757720</v>
      </c>
      <c r="I561" s="65">
        <v>112886</v>
      </c>
      <c r="J561" s="65">
        <v>0</v>
      </c>
      <c r="K561" s="65">
        <v>6</v>
      </c>
      <c r="L561" s="65"/>
      <c r="M561" s="65">
        <v>6</v>
      </c>
      <c r="N561" s="121">
        <v>6.9</v>
      </c>
      <c r="O561" s="65">
        <v>35.200000000000003</v>
      </c>
      <c r="P561" s="65">
        <v>1.1299999999999999</v>
      </c>
      <c r="Q561" s="65">
        <v>0.04</v>
      </c>
      <c r="R561" s="65"/>
      <c r="S561" s="65">
        <v>301</v>
      </c>
      <c r="T561" s="65">
        <v>138</v>
      </c>
      <c r="U561" s="65">
        <v>12</v>
      </c>
      <c r="V561" s="65">
        <v>1</v>
      </c>
      <c r="W561" s="65">
        <v>18</v>
      </c>
      <c r="X561" s="65">
        <v>17</v>
      </c>
      <c r="Y561" s="65">
        <v>0</v>
      </c>
      <c r="Z561" s="65">
        <v>1</v>
      </c>
      <c r="AA561" s="65">
        <v>1</v>
      </c>
      <c r="AB561" s="65">
        <v>40</v>
      </c>
      <c r="AC561" s="65">
        <v>8</v>
      </c>
      <c r="AD561" s="65">
        <v>1</v>
      </c>
      <c r="AE561" s="118">
        <f t="shared" si="170"/>
        <v>301</v>
      </c>
      <c r="AF561" s="119">
        <f t="shared" si="186"/>
        <v>1.3</v>
      </c>
      <c r="AG561" s="118">
        <f t="shared" si="171"/>
        <v>138</v>
      </c>
      <c r="AH561" s="119">
        <f t="shared" si="172"/>
        <v>0.91999999999999948</v>
      </c>
      <c r="AI561" s="118">
        <f t="shared" si="173"/>
        <v>18</v>
      </c>
      <c r="AJ561" s="119">
        <f t="shared" si="174"/>
        <v>0.39999999999999941</v>
      </c>
      <c r="AK561" s="118">
        <f t="shared" si="175"/>
        <v>17</v>
      </c>
      <c r="AL561" s="119">
        <f t="shared" si="176"/>
        <v>0.56666666666666676</v>
      </c>
      <c r="AM561" s="118">
        <f t="shared" si="177"/>
        <v>12</v>
      </c>
      <c r="AN561" s="119">
        <f t="shared" si="178"/>
        <v>0.8</v>
      </c>
      <c r="AO561" s="118">
        <f t="shared" si="179"/>
        <v>1</v>
      </c>
      <c r="AP561" s="119">
        <f t="shared" si="180"/>
        <v>0.10000000000000014</v>
      </c>
      <c r="AQ561" s="122">
        <f t="shared" si="181"/>
        <v>0</v>
      </c>
      <c r="AR561" s="131">
        <f t="shared" si="182"/>
        <v>5</v>
      </c>
      <c r="AS561" s="65"/>
    </row>
    <row r="562" spans="1:45" x14ac:dyDescent="0.25">
      <c r="A562" s="65" t="s">
        <v>273</v>
      </c>
      <c r="B562" s="65" t="str">
        <f t="shared" si="168"/>
        <v>DIWA3</v>
      </c>
      <c r="C562" s="117">
        <f t="shared" si="185"/>
        <v>40681</v>
      </c>
      <c r="D562" s="116" t="str">
        <f t="shared" si="169"/>
        <v>SIN</v>
      </c>
      <c r="E562" s="65" t="s">
        <v>26</v>
      </c>
      <c r="F562" s="124" t="s">
        <v>91</v>
      </c>
      <c r="G562" s="117">
        <v>41761</v>
      </c>
      <c r="H562" s="65">
        <v>709266</v>
      </c>
      <c r="I562" s="65">
        <v>64432</v>
      </c>
      <c r="J562" s="65">
        <v>0</v>
      </c>
      <c r="K562" s="65">
        <v>4</v>
      </c>
      <c r="L562" s="65"/>
      <c r="M562" s="65">
        <v>7</v>
      </c>
      <c r="N562" s="121">
        <v>7.1</v>
      </c>
      <c r="O562" s="65">
        <v>36.799999999999997</v>
      </c>
      <c r="P562" s="65">
        <v>1.04</v>
      </c>
      <c r="Q562" s="65">
        <v>0.08</v>
      </c>
      <c r="R562" s="65"/>
      <c r="S562" s="65">
        <v>104</v>
      </c>
      <c r="T562" s="65">
        <v>85</v>
      </c>
      <c r="U562" s="65">
        <v>8</v>
      </c>
      <c r="V562" s="65">
        <v>0</v>
      </c>
      <c r="W562" s="65">
        <v>12</v>
      </c>
      <c r="X562" s="65">
        <v>9</v>
      </c>
      <c r="Y562" s="65">
        <v>0</v>
      </c>
      <c r="Z562" s="65">
        <v>1</v>
      </c>
      <c r="AA562" s="65">
        <v>1</v>
      </c>
      <c r="AB562" s="65">
        <v>31</v>
      </c>
      <c r="AC562" s="65">
        <v>3</v>
      </c>
      <c r="AD562" s="65">
        <v>1</v>
      </c>
      <c r="AE562" s="118">
        <f t="shared" si="170"/>
        <v>104</v>
      </c>
      <c r="AF562" s="119">
        <f>IF(AE562&gt;=300,1,VLOOKUP(AE562,$AT$3:$AU$304,2,0))</f>
        <v>0.34666666666667079</v>
      </c>
      <c r="AG562" s="118">
        <f t="shared" si="171"/>
        <v>85</v>
      </c>
      <c r="AH562" s="119">
        <f t="shared" si="172"/>
        <v>0.56666666666666388</v>
      </c>
      <c r="AI562" s="118">
        <f t="shared" si="173"/>
        <v>12</v>
      </c>
      <c r="AJ562" s="119">
        <f t="shared" si="174"/>
        <v>0.26666666666666622</v>
      </c>
      <c r="AK562" s="118">
        <f t="shared" si="175"/>
        <v>9</v>
      </c>
      <c r="AL562" s="119">
        <f t="shared" si="176"/>
        <v>0.30000000000000016</v>
      </c>
      <c r="AM562" s="118">
        <f t="shared" si="177"/>
        <v>8</v>
      </c>
      <c r="AN562" s="119">
        <f t="shared" si="178"/>
        <v>0.53333333333333344</v>
      </c>
      <c r="AO562" s="118">
        <f t="shared" si="179"/>
        <v>0</v>
      </c>
      <c r="AP562" s="119">
        <f t="shared" si="180"/>
        <v>1.3877787807814457E-16</v>
      </c>
      <c r="AQ562" s="122">
        <f t="shared" si="181"/>
        <v>0</v>
      </c>
      <c r="AR562" s="131">
        <f t="shared" si="182"/>
        <v>6</v>
      </c>
      <c r="AS562" s="65"/>
    </row>
    <row r="563" spans="1:45" x14ac:dyDescent="0.25">
      <c r="A563" s="65" t="s">
        <v>273</v>
      </c>
      <c r="B563" s="65" t="str">
        <f t="shared" si="168"/>
        <v>DIWA3</v>
      </c>
      <c r="C563" s="117">
        <f t="shared" si="185"/>
        <v>40681</v>
      </c>
      <c r="D563" s="116" t="str">
        <f t="shared" si="169"/>
        <v>SIN</v>
      </c>
      <c r="E563" s="65" t="s">
        <v>26</v>
      </c>
      <c r="F563" s="124" t="s">
        <v>91</v>
      </c>
      <c r="G563" s="117">
        <v>41635</v>
      </c>
      <c r="H563" s="65">
        <v>674872</v>
      </c>
      <c r="I563" s="65">
        <v>30038</v>
      </c>
      <c r="J563" s="65">
        <v>0.2</v>
      </c>
      <c r="K563" s="65">
        <v>2</v>
      </c>
      <c r="L563" s="65"/>
      <c r="M563" s="65">
        <v>6</v>
      </c>
      <c r="N563" s="121">
        <v>10</v>
      </c>
      <c r="O563" s="65">
        <v>37.1</v>
      </c>
      <c r="P563" s="65">
        <v>1.2</v>
      </c>
      <c r="Q563" s="65">
        <v>0</v>
      </c>
      <c r="R563" s="65" t="s">
        <v>244</v>
      </c>
      <c r="S563" s="65">
        <v>62</v>
      </c>
      <c r="T563" s="65">
        <v>73</v>
      </c>
      <c r="U563" s="65">
        <v>7</v>
      </c>
      <c r="V563" s="65">
        <v>0</v>
      </c>
      <c r="W563" s="65">
        <v>9</v>
      </c>
      <c r="X563" s="65">
        <v>6</v>
      </c>
      <c r="Y563" s="65">
        <v>0</v>
      </c>
      <c r="Z563" s="65">
        <v>0</v>
      </c>
      <c r="AA563" s="65">
        <v>0</v>
      </c>
      <c r="AB563" s="65">
        <v>30</v>
      </c>
      <c r="AC563" s="65">
        <v>4</v>
      </c>
      <c r="AD563" s="65">
        <v>1</v>
      </c>
      <c r="AE563" s="118">
        <f t="shared" si="170"/>
        <v>62</v>
      </c>
      <c r="AF563" s="119">
        <f>IF(AE563&gt;500,1.5,IF(AE563&gt;300,1.3,VLOOKUP(AE563,$AT$3:$AU$304,2,0)))</f>
        <v>0.20666666666667025</v>
      </c>
      <c r="AG563" s="118">
        <f t="shared" si="171"/>
        <v>73</v>
      </c>
      <c r="AH563" s="119">
        <f t="shared" si="172"/>
        <v>0.48666666666666353</v>
      </c>
      <c r="AI563" s="118">
        <f t="shared" si="173"/>
        <v>9</v>
      </c>
      <c r="AJ563" s="119">
        <f t="shared" si="174"/>
        <v>0.19999999999999954</v>
      </c>
      <c r="AK563" s="118">
        <f t="shared" si="175"/>
        <v>6</v>
      </c>
      <c r="AL563" s="119">
        <f t="shared" si="176"/>
        <v>0.20000000000000018</v>
      </c>
      <c r="AM563" s="118">
        <f t="shared" si="177"/>
        <v>7</v>
      </c>
      <c r="AN563" s="119">
        <f t="shared" si="178"/>
        <v>0.46666666666666679</v>
      </c>
      <c r="AO563" s="118">
        <f t="shared" si="179"/>
        <v>0</v>
      </c>
      <c r="AP563" s="119">
        <f t="shared" si="180"/>
        <v>1.3877787807814457E-16</v>
      </c>
      <c r="AQ563" s="122">
        <f t="shared" si="181"/>
        <v>0</v>
      </c>
      <c r="AR563" s="131">
        <f t="shared" si="182"/>
        <v>7</v>
      </c>
      <c r="AS563" s="65"/>
    </row>
    <row r="564" spans="1:45" x14ac:dyDescent="0.25">
      <c r="A564" s="65" t="s">
        <v>273</v>
      </c>
      <c r="B564" s="65" t="str">
        <f t="shared" si="168"/>
        <v>DIWA3</v>
      </c>
      <c r="C564" s="117">
        <f t="shared" si="185"/>
        <v>40681</v>
      </c>
      <c r="D564" s="116" t="str">
        <f t="shared" si="169"/>
        <v>SIN</v>
      </c>
      <c r="E564" s="65" t="s">
        <v>26</v>
      </c>
      <c r="F564" s="124" t="s">
        <v>91</v>
      </c>
      <c r="G564" s="117">
        <v>41523</v>
      </c>
      <c r="H564" s="65">
        <v>644834</v>
      </c>
      <c r="I564" s="65">
        <v>180246</v>
      </c>
      <c r="J564" s="120">
        <v>0</v>
      </c>
      <c r="K564" s="120">
        <v>7</v>
      </c>
      <c r="L564" s="120">
        <v>-1</v>
      </c>
      <c r="M564" s="120">
        <v>26</v>
      </c>
      <c r="N564" s="121">
        <v>7</v>
      </c>
      <c r="O564" s="120">
        <v>36.6</v>
      </c>
      <c r="P564" s="120">
        <v>0.1</v>
      </c>
      <c r="Q564" s="120">
        <v>0.1</v>
      </c>
      <c r="R564" s="65" t="s">
        <v>244</v>
      </c>
      <c r="S564" s="120">
        <v>185</v>
      </c>
      <c r="T564" s="120">
        <v>183</v>
      </c>
      <c r="U564" s="120">
        <v>27</v>
      </c>
      <c r="V564" s="120">
        <v>1</v>
      </c>
      <c r="W564" s="120">
        <v>24</v>
      </c>
      <c r="X564" s="120">
        <v>13</v>
      </c>
      <c r="Y564" s="120">
        <v>0</v>
      </c>
      <c r="Z564" s="120">
        <v>1</v>
      </c>
      <c r="AA564" s="120">
        <v>-1</v>
      </c>
      <c r="AB564" s="120">
        <v>44</v>
      </c>
      <c r="AC564" s="120">
        <v>20</v>
      </c>
      <c r="AD564" s="120">
        <v>3</v>
      </c>
      <c r="AE564" s="118">
        <f t="shared" si="170"/>
        <v>185</v>
      </c>
      <c r="AF564" s="119">
        <f>IF(AE564&gt;=300,1,VLOOKUP(AE564,$AT$3:$AU$304,2,0))</f>
        <v>0.61666666666667058</v>
      </c>
      <c r="AG564" s="118">
        <f t="shared" si="171"/>
        <v>183</v>
      </c>
      <c r="AH564" s="119">
        <f t="shared" si="172"/>
        <v>1</v>
      </c>
      <c r="AI564" s="118">
        <f t="shared" si="173"/>
        <v>24</v>
      </c>
      <c r="AJ564" s="119">
        <f t="shared" si="174"/>
        <v>0.53333333333333266</v>
      </c>
      <c r="AK564" s="118">
        <f t="shared" si="175"/>
        <v>13</v>
      </c>
      <c r="AL564" s="119">
        <f t="shared" si="176"/>
        <v>0.43333333333333346</v>
      </c>
      <c r="AM564" s="118">
        <f t="shared" si="177"/>
        <v>27</v>
      </c>
      <c r="AN564" s="119">
        <f t="shared" si="178"/>
        <v>1</v>
      </c>
      <c r="AO564" s="118">
        <f t="shared" si="179"/>
        <v>1</v>
      </c>
      <c r="AP564" s="119">
        <f t="shared" si="180"/>
        <v>0.10000000000000014</v>
      </c>
      <c r="AQ564" s="122">
        <f t="shared" si="181"/>
        <v>0</v>
      </c>
      <c r="AR564" s="131">
        <f t="shared" si="182"/>
        <v>8</v>
      </c>
      <c r="AS564" s="65"/>
    </row>
    <row r="565" spans="1:45" x14ac:dyDescent="0.25">
      <c r="A565" s="65" t="s">
        <v>273</v>
      </c>
      <c r="B565" s="65" t="str">
        <f t="shared" si="168"/>
        <v>DIWA3</v>
      </c>
      <c r="C565" s="117">
        <f t="shared" si="185"/>
        <v>40681</v>
      </c>
      <c r="D565" s="116" t="str">
        <f t="shared" si="169"/>
        <v>SIN</v>
      </c>
      <c r="E565" s="65" t="s">
        <v>26</v>
      </c>
      <c r="F565" s="124" t="s">
        <v>91</v>
      </c>
      <c r="G565" s="117">
        <v>41401</v>
      </c>
      <c r="H565" s="65">
        <v>620775</v>
      </c>
      <c r="I565" s="65">
        <v>156187</v>
      </c>
      <c r="J565" s="120">
        <v>0</v>
      </c>
      <c r="K565" s="120">
        <v>3.8</v>
      </c>
      <c r="L565" s="120">
        <v>0</v>
      </c>
      <c r="M565" s="120">
        <v>30.7</v>
      </c>
      <c r="N565" s="121">
        <v>6.7</v>
      </c>
      <c r="O565" s="120">
        <v>35.799999999999997</v>
      </c>
      <c r="P565" s="120"/>
      <c r="Q565" s="120">
        <v>0</v>
      </c>
      <c r="R565" s="65" t="s">
        <v>223</v>
      </c>
      <c r="S565" s="120">
        <v>121.6</v>
      </c>
      <c r="T565" s="120">
        <v>124.4</v>
      </c>
      <c r="U565" s="120">
        <v>25.1</v>
      </c>
      <c r="V565" s="120">
        <v>5.8</v>
      </c>
      <c r="W565" s="120">
        <v>23.5</v>
      </c>
      <c r="X565" s="120">
        <v>24</v>
      </c>
      <c r="Y565" s="120">
        <v>2.7</v>
      </c>
      <c r="Z565" s="120">
        <v>0</v>
      </c>
      <c r="AA565" s="120">
        <v>0</v>
      </c>
      <c r="AB565" s="120">
        <v>178</v>
      </c>
      <c r="AC565" s="120">
        <v>41.7</v>
      </c>
      <c r="AD565" s="120">
        <v>3.6</v>
      </c>
      <c r="AE565" s="118">
        <f t="shared" si="170"/>
        <v>122</v>
      </c>
      <c r="AF565" s="119">
        <f t="shared" ref="AF565:AF571" si="187">IF(AE565&gt;500,1.5,IF(AE565&gt;300,1.3,VLOOKUP(AE565,$AT$3:$AU$304,2,0)))</f>
        <v>0.40666666666667117</v>
      </c>
      <c r="AG565" s="118">
        <f t="shared" si="171"/>
        <v>124</v>
      </c>
      <c r="AH565" s="119">
        <f t="shared" si="172"/>
        <v>0.82666666666666555</v>
      </c>
      <c r="AI565" s="118">
        <f t="shared" si="173"/>
        <v>24</v>
      </c>
      <c r="AJ565" s="119">
        <f t="shared" si="174"/>
        <v>0.53333333333333266</v>
      </c>
      <c r="AK565" s="118">
        <f t="shared" si="175"/>
        <v>24</v>
      </c>
      <c r="AL565" s="119">
        <f t="shared" si="176"/>
        <v>0.8</v>
      </c>
      <c r="AM565" s="118">
        <f t="shared" si="177"/>
        <v>25</v>
      </c>
      <c r="AN565" s="119">
        <f t="shared" si="178"/>
        <v>1</v>
      </c>
      <c r="AO565" s="118">
        <f t="shared" si="179"/>
        <v>6</v>
      </c>
      <c r="AP565" s="119">
        <f t="shared" si="180"/>
        <v>0.60000000000000009</v>
      </c>
      <c r="AQ565" s="122">
        <f t="shared" si="181"/>
        <v>0</v>
      </c>
      <c r="AR565" s="131">
        <f t="shared" si="182"/>
        <v>9</v>
      </c>
      <c r="AS565" s="65"/>
    </row>
    <row r="566" spans="1:45" x14ac:dyDescent="0.25">
      <c r="A566" s="65" t="s">
        <v>272</v>
      </c>
      <c r="B566" s="65" t="str">
        <f t="shared" si="168"/>
        <v>DIWA3</v>
      </c>
      <c r="C566" s="117">
        <f t="shared" si="185"/>
        <v>40639</v>
      </c>
      <c r="D566" s="65" t="str">
        <f t="shared" si="169"/>
        <v>SIN</v>
      </c>
      <c r="E566" s="65" t="s">
        <v>26</v>
      </c>
      <c r="F566" s="124" t="s">
        <v>92</v>
      </c>
      <c r="G566" s="117">
        <v>42403</v>
      </c>
      <c r="H566" s="65">
        <v>876235</v>
      </c>
      <c r="I566" s="65">
        <v>40321</v>
      </c>
      <c r="J566" s="65">
        <v>0</v>
      </c>
      <c r="K566" s="65">
        <v>10</v>
      </c>
      <c r="L566" s="65"/>
      <c r="M566" s="65">
        <v>7</v>
      </c>
      <c r="N566" s="65">
        <v>6.5</v>
      </c>
      <c r="O566" s="65"/>
      <c r="P566" s="65"/>
      <c r="Q566" s="65">
        <v>0.06</v>
      </c>
      <c r="R566" s="65"/>
      <c r="S566" s="65">
        <v>69</v>
      </c>
      <c r="T566" s="65">
        <v>141</v>
      </c>
      <c r="U566" s="65">
        <v>1</v>
      </c>
      <c r="V566" s="65">
        <v>0</v>
      </c>
      <c r="W566" s="65">
        <v>8</v>
      </c>
      <c r="X566" s="65">
        <v>5</v>
      </c>
      <c r="Y566" s="65">
        <v>0</v>
      </c>
      <c r="Z566" s="65">
        <v>1</v>
      </c>
      <c r="AA566" s="65">
        <v>0</v>
      </c>
      <c r="AB566" s="65">
        <v>84</v>
      </c>
      <c r="AC566" s="65">
        <v>9</v>
      </c>
      <c r="AD566" s="65">
        <v>2</v>
      </c>
      <c r="AE566" s="118">
        <f t="shared" si="170"/>
        <v>69</v>
      </c>
      <c r="AF566" s="119">
        <f t="shared" si="187"/>
        <v>0.23000000000000353</v>
      </c>
      <c r="AG566" s="118">
        <f t="shared" si="171"/>
        <v>141</v>
      </c>
      <c r="AH566" s="119">
        <f t="shared" si="172"/>
        <v>0.93999999999999961</v>
      </c>
      <c r="AI566" s="118">
        <f t="shared" si="173"/>
        <v>8</v>
      </c>
      <c r="AJ566" s="119">
        <f t="shared" si="174"/>
        <v>0.17777777777777731</v>
      </c>
      <c r="AK566" s="118">
        <f t="shared" si="175"/>
        <v>5</v>
      </c>
      <c r="AL566" s="119">
        <f t="shared" si="176"/>
        <v>0.16666666666666685</v>
      </c>
      <c r="AM566" s="118">
        <f t="shared" si="177"/>
        <v>1</v>
      </c>
      <c r="AN566" s="119">
        <f t="shared" si="178"/>
        <v>6.666666666666686E-2</v>
      </c>
      <c r="AO566" s="118">
        <f t="shared" si="179"/>
        <v>0</v>
      </c>
      <c r="AP566" s="119">
        <f t="shared" si="180"/>
        <v>1.3877787807814457E-16</v>
      </c>
      <c r="AQ566" s="122">
        <f t="shared" si="181"/>
        <v>1</v>
      </c>
      <c r="AR566" s="131">
        <f t="shared" si="182"/>
        <v>1</v>
      </c>
      <c r="AS566" s="65"/>
    </row>
    <row r="567" spans="1:45" x14ac:dyDescent="0.25">
      <c r="A567" s="65"/>
      <c r="B567" s="65" t="str">
        <f t="shared" si="168"/>
        <v>DIWA3</v>
      </c>
      <c r="C567" s="117">
        <f t="shared" si="185"/>
        <v>40639</v>
      </c>
      <c r="D567" s="65" t="str">
        <f t="shared" si="169"/>
        <v>SIN</v>
      </c>
      <c r="E567" s="65" t="s">
        <v>26</v>
      </c>
      <c r="F567" s="124" t="s">
        <v>92</v>
      </c>
      <c r="G567" s="117">
        <v>42243</v>
      </c>
      <c r="H567" s="65">
        <v>839891</v>
      </c>
      <c r="I567" s="65">
        <v>3763</v>
      </c>
      <c r="J567" s="65">
        <v>0</v>
      </c>
      <c r="K567" s="65">
        <v>6</v>
      </c>
      <c r="L567" s="65"/>
      <c r="M567" s="65">
        <v>5</v>
      </c>
      <c r="N567" s="65">
        <v>6.9</v>
      </c>
      <c r="O567" s="65"/>
      <c r="P567" s="65"/>
      <c r="Q567" s="65">
        <v>0.13</v>
      </c>
      <c r="R567" s="65"/>
      <c r="S567" s="65">
        <v>31</v>
      </c>
      <c r="T567" s="65">
        <v>33</v>
      </c>
      <c r="U567" s="65">
        <v>2</v>
      </c>
      <c r="V567" s="65">
        <v>0</v>
      </c>
      <c r="W567" s="65">
        <v>5</v>
      </c>
      <c r="X567" s="65">
        <v>4</v>
      </c>
      <c r="Y567" s="65">
        <v>0</v>
      </c>
      <c r="Z567" s="65">
        <v>0</v>
      </c>
      <c r="AA567" s="65">
        <v>0</v>
      </c>
      <c r="AB567" s="65">
        <v>74</v>
      </c>
      <c r="AC567" s="65">
        <v>3</v>
      </c>
      <c r="AD567" s="65">
        <v>1</v>
      </c>
      <c r="AE567" s="118">
        <f t="shared" si="170"/>
        <v>31</v>
      </c>
      <c r="AF567" s="119">
        <f t="shared" si="187"/>
        <v>0.10333333333333711</v>
      </c>
      <c r="AG567" s="118">
        <f t="shared" si="171"/>
        <v>33</v>
      </c>
      <c r="AH567" s="119">
        <f t="shared" si="172"/>
        <v>0.21999999999999736</v>
      </c>
      <c r="AI567" s="118">
        <f t="shared" si="173"/>
        <v>5</v>
      </c>
      <c r="AJ567" s="119">
        <f t="shared" si="174"/>
        <v>0.11111111111111063</v>
      </c>
      <c r="AK567" s="118">
        <f t="shared" si="175"/>
        <v>4</v>
      </c>
      <c r="AL567" s="119">
        <f t="shared" si="176"/>
        <v>0.13333333333333353</v>
      </c>
      <c r="AM567" s="118">
        <f t="shared" si="177"/>
        <v>2</v>
      </c>
      <c r="AN567" s="119">
        <f t="shared" si="178"/>
        <v>0.13333333333333353</v>
      </c>
      <c r="AO567" s="118">
        <f t="shared" si="179"/>
        <v>0</v>
      </c>
      <c r="AP567" s="119">
        <f t="shared" si="180"/>
        <v>1.3877787807814457E-16</v>
      </c>
      <c r="AQ567" s="122">
        <f t="shared" si="181"/>
        <v>0</v>
      </c>
      <c r="AR567" s="131">
        <f t="shared" si="182"/>
        <v>2</v>
      </c>
      <c r="AS567" s="65"/>
    </row>
    <row r="568" spans="1:45" x14ac:dyDescent="0.25">
      <c r="A568" s="65"/>
      <c r="B568" s="65" t="str">
        <f t="shared" si="168"/>
        <v>DIWA3</v>
      </c>
      <c r="C568" s="117">
        <f t="shared" si="185"/>
        <v>40639</v>
      </c>
      <c r="D568" s="65" t="str">
        <f t="shared" si="169"/>
        <v>SIN</v>
      </c>
      <c r="E568" s="65" t="s">
        <v>26</v>
      </c>
      <c r="F568" s="124" t="s">
        <v>92</v>
      </c>
      <c r="G568" s="117">
        <v>42227</v>
      </c>
      <c r="H568" s="65">
        <v>835914</v>
      </c>
      <c r="I568" s="65">
        <v>87054</v>
      </c>
      <c r="J568" s="65">
        <v>0</v>
      </c>
      <c r="K568" s="65">
        <v>8</v>
      </c>
      <c r="L568" s="65"/>
      <c r="M568" s="65">
        <v>2</v>
      </c>
      <c r="N568" s="65">
        <v>5.7</v>
      </c>
      <c r="O568" s="65"/>
      <c r="P568" s="65"/>
      <c r="Q568" s="65">
        <v>0.04</v>
      </c>
      <c r="R568" s="65"/>
      <c r="S568" s="65">
        <v>132</v>
      </c>
      <c r="T568" s="65">
        <v>101</v>
      </c>
      <c r="U568" s="65">
        <v>14</v>
      </c>
      <c r="V568" s="65">
        <v>0</v>
      </c>
      <c r="W568" s="65">
        <v>17</v>
      </c>
      <c r="X568" s="65">
        <v>12</v>
      </c>
      <c r="Y568" s="65">
        <v>0</v>
      </c>
      <c r="Z568" s="65">
        <v>1</v>
      </c>
      <c r="AA568" s="65">
        <v>0</v>
      </c>
      <c r="AB568" s="65">
        <v>55</v>
      </c>
      <c r="AC568" s="65">
        <v>9</v>
      </c>
      <c r="AD568" s="65">
        <v>2</v>
      </c>
      <c r="AE568" s="118">
        <f t="shared" si="170"/>
        <v>132</v>
      </c>
      <c r="AF568" s="119">
        <f t="shared" si="187"/>
        <v>0.44000000000000472</v>
      </c>
      <c r="AG568" s="118">
        <f t="shared" si="171"/>
        <v>101</v>
      </c>
      <c r="AH568" s="119">
        <f t="shared" si="172"/>
        <v>0.67333333333333123</v>
      </c>
      <c r="AI568" s="118">
        <f t="shared" si="173"/>
        <v>17</v>
      </c>
      <c r="AJ568" s="119">
        <f t="shared" si="174"/>
        <v>0.37777777777777721</v>
      </c>
      <c r="AK568" s="118">
        <f t="shared" si="175"/>
        <v>12</v>
      </c>
      <c r="AL568" s="119">
        <f t="shared" si="176"/>
        <v>0.40000000000000013</v>
      </c>
      <c r="AM568" s="118">
        <f t="shared" si="177"/>
        <v>14</v>
      </c>
      <c r="AN568" s="119">
        <f t="shared" si="178"/>
        <v>0.93333333333333335</v>
      </c>
      <c r="AO568" s="118">
        <f t="shared" si="179"/>
        <v>0</v>
      </c>
      <c r="AP568" s="119">
        <f t="shared" si="180"/>
        <v>1.3877787807814457E-16</v>
      </c>
      <c r="AQ568" s="122">
        <f t="shared" si="181"/>
        <v>0</v>
      </c>
      <c r="AR568" s="131">
        <f t="shared" si="182"/>
        <v>3</v>
      </c>
      <c r="AS568" s="65"/>
    </row>
    <row r="569" spans="1:45" x14ac:dyDescent="0.25">
      <c r="A569" s="65" t="s">
        <v>272</v>
      </c>
      <c r="B569" s="65" t="str">
        <f t="shared" si="168"/>
        <v>DIWA3</v>
      </c>
      <c r="C569" s="117">
        <f t="shared" si="185"/>
        <v>40639</v>
      </c>
      <c r="D569" s="116" t="str">
        <f t="shared" si="169"/>
        <v>SIN</v>
      </c>
      <c r="E569" s="65" t="s">
        <v>26</v>
      </c>
      <c r="F569" s="124" t="s">
        <v>92</v>
      </c>
      <c r="G569" s="117">
        <v>42058</v>
      </c>
      <c r="H569" s="65">
        <v>803196</v>
      </c>
      <c r="I569" s="65">
        <v>5714</v>
      </c>
      <c r="J569" s="65">
        <v>0</v>
      </c>
      <c r="K569" s="65">
        <v>3</v>
      </c>
      <c r="L569" s="65"/>
      <c r="M569" s="65">
        <v>8</v>
      </c>
      <c r="N569" s="65">
        <v>6.4459999999999997</v>
      </c>
      <c r="O569" s="65">
        <v>31</v>
      </c>
      <c r="P569" s="65">
        <v>1</v>
      </c>
      <c r="Q569" s="65">
        <v>0.01</v>
      </c>
      <c r="R569" s="65"/>
      <c r="S569" s="65">
        <v>31</v>
      </c>
      <c r="T569" s="65">
        <v>22</v>
      </c>
      <c r="U569" s="65">
        <v>1</v>
      </c>
      <c r="V569" s="65">
        <v>0</v>
      </c>
      <c r="W569" s="65">
        <v>4</v>
      </c>
      <c r="X569" s="65">
        <v>3</v>
      </c>
      <c r="Y569" s="65">
        <v>0</v>
      </c>
      <c r="Z569" s="65"/>
      <c r="AA569" s="65">
        <v>0</v>
      </c>
      <c r="AB569" s="65">
        <v>26</v>
      </c>
      <c r="AC569" s="65">
        <v>5</v>
      </c>
      <c r="AD569" s="65">
        <v>2</v>
      </c>
      <c r="AE569" s="118">
        <f t="shared" si="170"/>
        <v>31</v>
      </c>
      <c r="AF569" s="119">
        <f t="shared" si="187"/>
        <v>0.10333333333333711</v>
      </c>
      <c r="AG569" s="118">
        <f t="shared" si="171"/>
        <v>22</v>
      </c>
      <c r="AH569" s="119">
        <f t="shared" si="172"/>
        <v>0.14666666666666417</v>
      </c>
      <c r="AI569" s="118">
        <f t="shared" si="173"/>
        <v>4</v>
      </c>
      <c r="AJ569" s="119">
        <f t="shared" si="174"/>
        <v>8.8888888888888407E-2</v>
      </c>
      <c r="AK569" s="118">
        <f t="shared" si="175"/>
        <v>3</v>
      </c>
      <c r="AL569" s="119">
        <f t="shared" si="176"/>
        <v>0.1000000000000002</v>
      </c>
      <c r="AM569" s="118">
        <f t="shared" si="177"/>
        <v>1</v>
      </c>
      <c r="AN569" s="119">
        <f t="shared" si="178"/>
        <v>6.666666666666686E-2</v>
      </c>
      <c r="AO569" s="118">
        <f t="shared" si="179"/>
        <v>0</v>
      </c>
      <c r="AP569" s="119">
        <f t="shared" si="180"/>
        <v>1.3877787807814457E-16</v>
      </c>
      <c r="AQ569" s="122">
        <f t="shared" si="181"/>
        <v>0</v>
      </c>
      <c r="AR569" s="131">
        <f t="shared" si="182"/>
        <v>4</v>
      </c>
      <c r="AS569" s="65"/>
    </row>
    <row r="570" spans="1:45" x14ac:dyDescent="0.25">
      <c r="A570" s="65" t="s">
        <v>273</v>
      </c>
      <c r="B570" s="65" t="str">
        <f t="shared" si="168"/>
        <v>DIWA3</v>
      </c>
      <c r="C570" s="117">
        <f t="shared" si="185"/>
        <v>40639</v>
      </c>
      <c r="D570" s="116" t="str">
        <f t="shared" si="169"/>
        <v>SIN</v>
      </c>
      <c r="E570" s="65" t="s">
        <v>26</v>
      </c>
      <c r="F570" s="124" t="s">
        <v>92</v>
      </c>
      <c r="G570" s="117">
        <v>41991</v>
      </c>
      <c r="H570" s="65">
        <v>794770</v>
      </c>
      <c r="I570" s="65">
        <v>37116</v>
      </c>
      <c r="J570" s="65">
        <v>0</v>
      </c>
      <c r="K570" s="65">
        <v>4</v>
      </c>
      <c r="L570" s="65"/>
      <c r="M570" s="65">
        <v>1</v>
      </c>
      <c r="N570" s="121">
        <v>6</v>
      </c>
      <c r="O570" s="65"/>
      <c r="P570" s="65"/>
      <c r="Q570" s="65">
        <v>0.28000000000000003</v>
      </c>
      <c r="R570" s="65"/>
      <c r="S570" s="65">
        <v>103</v>
      </c>
      <c r="T570" s="65">
        <v>106</v>
      </c>
      <c r="U570" s="65">
        <v>4</v>
      </c>
      <c r="V570" s="65">
        <v>1</v>
      </c>
      <c r="W570" s="65">
        <v>17</v>
      </c>
      <c r="X570" s="65">
        <v>12</v>
      </c>
      <c r="Y570" s="65">
        <v>1</v>
      </c>
      <c r="Z570" s="65">
        <v>1</v>
      </c>
      <c r="AA570" s="65">
        <v>1</v>
      </c>
      <c r="AB570" s="65">
        <v>26</v>
      </c>
      <c r="AC570" s="65">
        <v>2</v>
      </c>
      <c r="AD570" s="65">
        <v>1</v>
      </c>
      <c r="AE570" s="118">
        <f t="shared" si="170"/>
        <v>103</v>
      </c>
      <c r="AF570" s="119">
        <f t="shared" si="187"/>
        <v>0.34333333333333743</v>
      </c>
      <c r="AG570" s="118">
        <f t="shared" si="171"/>
        <v>106</v>
      </c>
      <c r="AH570" s="119">
        <f t="shared" si="172"/>
        <v>0.70666666666666478</v>
      </c>
      <c r="AI570" s="118">
        <f t="shared" si="173"/>
        <v>17</v>
      </c>
      <c r="AJ570" s="119">
        <f t="shared" si="174"/>
        <v>0.37777777777777721</v>
      </c>
      <c r="AK570" s="118">
        <f t="shared" si="175"/>
        <v>12</v>
      </c>
      <c r="AL570" s="119">
        <f t="shared" si="176"/>
        <v>0.40000000000000013</v>
      </c>
      <c r="AM570" s="118">
        <f t="shared" si="177"/>
        <v>4</v>
      </c>
      <c r="AN570" s="119">
        <f t="shared" si="178"/>
        <v>0.26666666666666683</v>
      </c>
      <c r="AO570" s="118">
        <f t="shared" si="179"/>
        <v>1</v>
      </c>
      <c r="AP570" s="119">
        <f t="shared" si="180"/>
        <v>0.10000000000000014</v>
      </c>
      <c r="AQ570" s="122">
        <f t="shared" si="181"/>
        <v>0</v>
      </c>
      <c r="AR570" s="131">
        <f t="shared" si="182"/>
        <v>5</v>
      </c>
      <c r="AS570" s="65"/>
    </row>
    <row r="571" spans="1:45" x14ac:dyDescent="0.25">
      <c r="A571" s="65" t="s">
        <v>273</v>
      </c>
      <c r="B571" s="65" t="str">
        <f t="shared" si="168"/>
        <v>DIWA3</v>
      </c>
      <c r="C571" s="117">
        <f t="shared" si="185"/>
        <v>40639</v>
      </c>
      <c r="D571" s="116" t="str">
        <f t="shared" si="169"/>
        <v>SIN</v>
      </c>
      <c r="E571" s="65" t="s">
        <v>26</v>
      </c>
      <c r="F571" s="124" t="s">
        <v>92</v>
      </c>
      <c r="G571" s="117">
        <v>41750</v>
      </c>
      <c r="H571" s="65">
        <v>737876</v>
      </c>
      <c r="I571" s="65">
        <v>31689</v>
      </c>
      <c r="J571" s="65">
        <v>0</v>
      </c>
      <c r="K571" s="65">
        <v>5</v>
      </c>
      <c r="L571" s="65"/>
      <c r="M571" s="65">
        <v>1</v>
      </c>
      <c r="N571" s="121">
        <v>6.2</v>
      </c>
      <c r="O571" s="65" t="s">
        <v>28</v>
      </c>
      <c r="P571" s="65" t="s">
        <v>28</v>
      </c>
      <c r="Q571" s="65">
        <v>0.86</v>
      </c>
      <c r="R571" s="65" t="s">
        <v>28</v>
      </c>
      <c r="S571" s="65">
        <v>166</v>
      </c>
      <c r="T571" s="65">
        <v>100</v>
      </c>
      <c r="U571" s="65">
        <v>7</v>
      </c>
      <c r="V571" s="65">
        <v>0</v>
      </c>
      <c r="W571" s="65">
        <v>27</v>
      </c>
      <c r="X571" s="65">
        <v>14</v>
      </c>
      <c r="Y571" s="65">
        <v>0</v>
      </c>
      <c r="Z571" s="65">
        <v>1</v>
      </c>
      <c r="AA571" s="65">
        <v>1</v>
      </c>
      <c r="AB571" s="65">
        <v>29</v>
      </c>
      <c r="AC571" s="65">
        <v>3</v>
      </c>
      <c r="AD571" s="65">
        <v>1</v>
      </c>
      <c r="AE571" s="118">
        <f t="shared" si="170"/>
        <v>166</v>
      </c>
      <c r="AF571" s="119">
        <f t="shared" si="187"/>
        <v>0.5533333333333379</v>
      </c>
      <c r="AG571" s="118">
        <f t="shared" si="171"/>
        <v>100</v>
      </c>
      <c r="AH571" s="119">
        <f t="shared" si="172"/>
        <v>0.66666666666666452</v>
      </c>
      <c r="AI571" s="118">
        <f t="shared" si="173"/>
        <v>27</v>
      </c>
      <c r="AJ571" s="119">
        <f t="shared" si="174"/>
        <v>0.59999999999999942</v>
      </c>
      <c r="AK571" s="118">
        <f t="shared" si="175"/>
        <v>14</v>
      </c>
      <c r="AL571" s="119">
        <f t="shared" si="176"/>
        <v>0.46666666666666679</v>
      </c>
      <c r="AM571" s="118">
        <f t="shared" si="177"/>
        <v>7</v>
      </c>
      <c r="AN571" s="119">
        <f t="shared" si="178"/>
        <v>0.46666666666666679</v>
      </c>
      <c r="AO571" s="118">
        <f t="shared" si="179"/>
        <v>0</v>
      </c>
      <c r="AP571" s="119">
        <f t="shared" si="180"/>
        <v>1.3877787807814457E-16</v>
      </c>
      <c r="AQ571" s="122">
        <f t="shared" si="181"/>
        <v>0</v>
      </c>
      <c r="AR571" s="131">
        <f t="shared" si="182"/>
        <v>6</v>
      </c>
      <c r="AS571" s="65"/>
    </row>
    <row r="572" spans="1:45" x14ac:dyDescent="0.25">
      <c r="A572" s="65" t="s">
        <v>273</v>
      </c>
      <c r="B572" s="65" t="str">
        <f t="shared" si="168"/>
        <v>DIWA3</v>
      </c>
      <c r="C572" s="117">
        <f t="shared" si="185"/>
        <v>40639</v>
      </c>
      <c r="D572" s="116" t="str">
        <f t="shared" si="169"/>
        <v>SIN</v>
      </c>
      <c r="E572" s="65" t="s">
        <v>26</v>
      </c>
      <c r="F572" s="124" t="s">
        <v>92</v>
      </c>
      <c r="G572" s="117">
        <v>41627</v>
      </c>
      <c r="H572" s="65">
        <v>706187</v>
      </c>
      <c r="I572" s="65">
        <v>118026</v>
      </c>
      <c r="J572" s="65">
        <v>0</v>
      </c>
      <c r="K572" s="65">
        <v>7</v>
      </c>
      <c r="L572" s="65"/>
      <c r="M572" s="65">
        <v>4</v>
      </c>
      <c r="N572" s="121">
        <v>7.2</v>
      </c>
      <c r="O572" s="65">
        <v>37</v>
      </c>
      <c r="P572" s="65">
        <v>0.9</v>
      </c>
      <c r="Q572" s="65">
        <v>0.1</v>
      </c>
      <c r="R572" s="65" t="s">
        <v>244</v>
      </c>
      <c r="S572" s="65">
        <v>234</v>
      </c>
      <c r="T572" s="65">
        <v>170</v>
      </c>
      <c r="U572" s="65">
        <v>13</v>
      </c>
      <c r="V572" s="65">
        <v>1</v>
      </c>
      <c r="W572" s="65">
        <v>54</v>
      </c>
      <c r="X572" s="65">
        <v>16</v>
      </c>
      <c r="Y572" s="65">
        <v>0</v>
      </c>
      <c r="Z572" s="65">
        <v>2</v>
      </c>
      <c r="AA572" s="65">
        <v>0</v>
      </c>
      <c r="AB572" s="65">
        <v>32</v>
      </c>
      <c r="AC572" s="65">
        <v>6</v>
      </c>
      <c r="AD572" s="65">
        <v>2</v>
      </c>
      <c r="AE572" s="118">
        <f t="shared" si="170"/>
        <v>234</v>
      </c>
      <c r="AF572" s="119">
        <f>IF(AE572&gt;=300,1,VLOOKUP(AE572,$AT$3:$AU$304,2,0))</f>
        <v>0.78000000000000225</v>
      </c>
      <c r="AG572" s="118">
        <f t="shared" si="171"/>
        <v>170</v>
      </c>
      <c r="AH572" s="119">
        <f t="shared" si="172"/>
        <v>1</v>
      </c>
      <c r="AI572" s="118">
        <f t="shared" si="173"/>
        <v>54</v>
      </c>
      <c r="AJ572" s="119">
        <f t="shared" si="174"/>
        <v>1</v>
      </c>
      <c r="AK572" s="118">
        <f t="shared" si="175"/>
        <v>16</v>
      </c>
      <c r="AL572" s="119">
        <f t="shared" si="176"/>
        <v>0.53333333333333344</v>
      </c>
      <c r="AM572" s="118">
        <f t="shared" si="177"/>
        <v>13</v>
      </c>
      <c r="AN572" s="119">
        <f t="shared" si="178"/>
        <v>0.8666666666666667</v>
      </c>
      <c r="AO572" s="118">
        <f t="shared" si="179"/>
        <v>1</v>
      </c>
      <c r="AP572" s="119">
        <f t="shared" si="180"/>
        <v>0.10000000000000014</v>
      </c>
      <c r="AQ572" s="122">
        <f t="shared" si="181"/>
        <v>0</v>
      </c>
      <c r="AR572" s="131">
        <f t="shared" si="182"/>
        <v>7</v>
      </c>
      <c r="AS572" s="65"/>
    </row>
    <row r="573" spans="1:45" x14ac:dyDescent="0.25">
      <c r="A573" s="65" t="s">
        <v>273</v>
      </c>
      <c r="B573" s="65" t="str">
        <f t="shared" si="168"/>
        <v>DIWA3</v>
      </c>
      <c r="C573" s="117">
        <f t="shared" si="185"/>
        <v>40639</v>
      </c>
      <c r="D573" s="116" t="str">
        <f t="shared" si="169"/>
        <v>SIN</v>
      </c>
      <c r="E573" s="65" t="s">
        <v>26</v>
      </c>
      <c r="F573" s="124" t="s">
        <v>92</v>
      </c>
      <c r="G573" s="117">
        <v>41480</v>
      </c>
      <c r="H573" s="65">
        <v>675212</v>
      </c>
      <c r="I573" s="65">
        <v>87051</v>
      </c>
      <c r="J573" s="120">
        <v>0</v>
      </c>
      <c r="K573" s="120">
        <v>14</v>
      </c>
      <c r="L573" s="120">
        <v>-1</v>
      </c>
      <c r="M573" s="120">
        <v>5</v>
      </c>
      <c r="N573" s="121">
        <v>7.2</v>
      </c>
      <c r="O573" s="120">
        <v>37.700000000000003</v>
      </c>
      <c r="P573" s="120">
        <v>0.7</v>
      </c>
      <c r="Q573" s="120">
        <v>0.1</v>
      </c>
      <c r="R573" s="65" t="s">
        <v>244</v>
      </c>
      <c r="S573" s="120">
        <v>354</v>
      </c>
      <c r="T573" s="120">
        <v>268</v>
      </c>
      <c r="U573" s="120">
        <v>21</v>
      </c>
      <c r="V573" s="120">
        <v>1</v>
      </c>
      <c r="W573" s="120">
        <v>86</v>
      </c>
      <c r="X573" s="120">
        <v>21</v>
      </c>
      <c r="Y573" s="120">
        <v>2</v>
      </c>
      <c r="Z573" s="120">
        <v>5</v>
      </c>
      <c r="AA573" s="120">
        <v>-1</v>
      </c>
      <c r="AB573" s="120">
        <v>40</v>
      </c>
      <c r="AC573" s="120">
        <v>9</v>
      </c>
      <c r="AD573" s="120">
        <v>2</v>
      </c>
      <c r="AE573" s="118">
        <f t="shared" si="170"/>
        <v>354</v>
      </c>
      <c r="AF573" s="119">
        <f>IF(AE573&gt;=300,1,VLOOKUP(AE573,$AT$3:$AU$304,2,0))</f>
        <v>1</v>
      </c>
      <c r="AG573" s="118">
        <f t="shared" si="171"/>
        <v>268</v>
      </c>
      <c r="AH573" s="119">
        <f t="shared" si="172"/>
        <v>1</v>
      </c>
      <c r="AI573" s="118">
        <f t="shared" si="173"/>
        <v>86</v>
      </c>
      <c r="AJ573" s="119">
        <f t="shared" si="174"/>
        <v>1</v>
      </c>
      <c r="AK573" s="118">
        <f t="shared" si="175"/>
        <v>21</v>
      </c>
      <c r="AL573" s="119">
        <f t="shared" si="176"/>
        <v>0.70000000000000007</v>
      </c>
      <c r="AM573" s="118">
        <f t="shared" si="177"/>
        <v>21</v>
      </c>
      <c r="AN573" s="119">
        <f t="shared" si="178"/>
        <v>1</v>
      </c>
      <c r="AO573" s="118">
        <f t="shared" si="179"/>
        <v>1</v>
      </c>
      <c r="AP573" s="119">
        <f t="shared" si="180"/>
        <v>0.10000000000000014</v>
      </c>
      <c r="AQ573" s="122">
        <f t="shared" si="181"/>
        <v>0</v>
      </c>
      <c r="AR573" s="131">
        <f t="shared" si="182"/>
        <v>8</v>
      </c>
      <c r="AS573" s="65"/>
    </row>
    <row r="574" spans="1:45" x14ac:dyDescent="0.25">
      <c r="A574" s="65" t="s">
        <v>272</v>
      </c>
      <c r="B574" s="65" t="str">
        <f t="shared" si="168"/>
        <v>DIWA3</v>
      </c>
      <c r="C574" s="117">
        <f t="shared" si="185"/>
        <v>40639</v>
      </c>
      <c r="D574" s="116" t="str">
        <f t="shared" si="169"/>
        <v>SIN</v>
      </c>
      <c r="E574" s="65" t="s">
        <v>26</v>
      </c>
      <c r="F574" s="124" t="s">
        <v>92</v>
      </c>
      <c r="G574" s="117">
        <v>41256</v>
      </c>
      <c r="H574" s="65">
        <v>590360</v>
      </c>
      <c r="I574" s="65">
        <v>125772</v>
      </c>
      <c r="J574" s="120">
        <v>0</v>
      </c>
      <c r="K574" s="120">
        <v>0</v>
      </c>
      <c r="L574" s="120">
        <v>0</v>
      </c>
      <c r="M574" s="120">
        <v>44</v>
      </c>
      <c r="N574" s="121">
        <v>6.7</v>
      </c>
      <c r="O574" s="120">
        <v>42.8</v>
      </c>
      <c r="P574" s="120"/>
      <c r="Q574" s="120">
        <v>21.7</v>
      </c>
      <c r="R574" s="65" t="s">
        <v>29</v>
      </c>
      <c r="S574" s="120">
        <v>98.5</v>
      </c>
      <c r="T574" s="120">
        <v>4.3</v>
      </c>
      <c r="U574" s="120">
        <v>23.3</v>
      </c>
      <c r="V574" s="120">
        <v>4.5</v>
      </c>
      <c r="W574" s="120">
        <v>0</v>
      </c>
      <c r="X574" s="120">
        <v>19.7</v>
      </c>
      <c r="Y574" s="120">
        <v>0.6</v>
      </c>
      <c r="Z574" s="120">
        <v>0</v>
      </c>
      <c r="AA574" s="120">
        <v>0</v>
      </c>
      <c r="AB574" s="120">
        <v>83.1</v>
      </c>
      <c r="AC574" s="120">
        <v>19.899999999999999</v>
      </c>
      <c r="AD574" s="120">
        <v>0.8</v>
      </c>
      <c r="AE574" s="118">
        <f t="shared" si="170"/>
        <v>99</v>
      </c>
      <c r="AF574" s="119">
        <f>IF(AE574&gt;500,1.5,IF(AE574&gt;300,1.3,VLOOKUP(AE574,$AT$3:$AU$304,2,0)))</f>
        <v>0.33000000000000401</v>
      </c>
      <c r="AG574" s="118">
        <f t="shared" si="171"/>
        <v>4</v>
      </c>
      <c r="AH574" s="119">
        <f t="shared" si="172"/>
        <v>2.6666666666664188E-2</v>
      </c>
      <c r="AI574" s="118">
        <f t="shared" si="173"/>
        <v>0</v>
      </c>
      <c r="AJ574" s="119">
        <f t="shared" si="174"/>
        <v>-4.9266146717741321E-16</v>
      </c>
      <c r="AK574" s="118">
        <f t="shared" si="175"/>
        <v>20</v>
      </c>
      <c r="AL574" s="119">
        <f t="shared" si="176"/>
        <v>0.66666666666666674</v>
      </c>
      <c r="AM574" s="118">
        <f t="shared" si="177"/>
        <v>23</v>
      </c>
      <c r="AN574" s="119">
        <f t="shared" si="178"/>
        <v>1</v>
      </c>
      <c r="AO574" s="118">
        <f t="shared" si="179"/>
        <v>5</v>
      </c>
      <c r="AP574" s="119">
        <f t="shared" si="180"/>
        <v>0.50000000000000011</v>
      </c>
      <c r="AQ574" s="122">
        <f t="shared" si="181"/>
        <v>0</v>
      </c>
      <c r="AR574" s="131">
        <f t="shared" si="182"/>
        <v>9</v>
      </c>
      <c r="AS574" s="65"/>
    </row>
    <row r="575" spans="1:45" x14ac:dyDescent="0.25">
      <c r="A575" s="65" t="s">
        <v>273</v>
      </c>
      <c r="B575" s="65" t="str">
        <f t="shared" si="168"/>
        <v>DIWA3</v>
      </c>
      <c r="C575" s="117">
        <f t="shared" si="185"/>
        <v>40639</v>
      </c>
      <c r="D575" s="116" t="str">
        <f t="shared" si="169"/>
        <v>SIN</v>
      </c>
      <c r="E575" s="65" t="s">
        <v>26</v>
      </c>
      <c r="F575" s="124" t="s">
        <v>92</v>
      </c>
      <c r="G575" s="117">
        <v>41256</v>
      </c>
      <c r="H575" s="65">
        <v>620352</v>
      </c>
      <c r="I575" s="65">
        <v>32189</v>
      </c>
      <c r="J575" s="65">
        <v>0</v>
      </c>
      <c r="K575" s="65">
        <v>0</v>
      </c>
      <c r="L575" s="65">
        <v>0</v>
      </c>
      <c r="M575" s="65">
        <v>9.5</v>
      </c>
      <c r="N575" s="121">
        <v>6.8</v>
      </c>
      <c r="O575" s="65">
        <v>37.1</v>
      </c>
      <c r="P575" s="65"/>
      <c r="Q575" s="65">
        <v>21.7</v>
      </c>
      <c r="R575" s="65" t="s">
        <v>29</v>
      </c>
      <c r="S575" s="65">
        <v>61.1</v>
      </c>
      <c r="T575" s="65">
        <v>35.200000000000003</v>
      </c>
      <c r="U575" s="65">
        <v>10.9</v>
      </c>
      <c r="V575" s="65">
        <v>4.8</v>
      </c>
      <c r="W575" s="65">
        <v>0</v>
      </c>
      <c r="X575" s="65">
        <v>18.5</v>
      </c>
      <c r="Y575" s="65">
        <v>0.5</v>
      </c>
      <c r="Z575" s="65">
        <v>0.6</v>
      </c>
      <c r="AA575" s="65">
        <v>0</v>
      </c>
      <c r="AB575" s="65">
        <v>68.5</v>
      </c>
      <c r="AC575" s="65">
        <v>12.7</v>
      </c>
      <c r="AD575" s="65">
        <v>3</v>
      </c>
      <c r="AE575" s="118">
        <f t="shared" si="170"/>
        <v>61</v>
      </c>
      <c r="AF575" s="119">
        <f>IF(AE575&gt;500,1.5,IF(AE575&gt;300,1.3,VLOOKUP(AE575,$AT$3:$AU$304,2,0)))</f>
        <v>0.20333333333333692</v>
      </c>
      <c r="AG575" s="118">
        <f t="shared" si="171"/>
        <v>35</v>
      </c>
      <c r="AH575" s="119">
        <f t="shared" si="172"/>
        <v>0.23333333333333067</v>
      </c>
      <c r="AI575" s="118">
        <f t="shared" si="173"/>
        <v>0</v>
      </c>
      <c r="AJ575" s="119">
        <f t="shared" si="174"/>
        <v>-4.9266146717741321E-16</v>
      </c>
      <c r="AK575" s="118">
        <f t="shared" si="175"/>
        <v>19</v>
      </c>
      <c r="AL575" s="119">
        <f t="shared" si="176"/>
        <v>0.63333333333333341</v>
      </c>
      <c r="AM575" s="118">
        <f t="shared" si="177"/>
        <v>11</v>
      </c>
      <c r="AN575" s="119">
        <f t="shared" si="178"/>
        <v>0.73333333333333339</v>
      </c>
      <c r="AO575" s="118">
        <f t="shared" si="179"/>
        <v>5</v>
      </c>
      <c r="AP575" s="119">
        <f t="shared" si="180"/>
        <v>0.50000000000000011</v>
      </c>
      <c r="AQ575" s="122">
        <f t="shared" si="181"/>
        <v>0</v>
      </c>
      <c r="AR575" s="131">
        <f t="shared" si="182"/>
        <v>10</v>
      </c>
      <c r="AS575" s="65"/>
    </row>
    <row r="576" spans="1:45" x14ac:dyDescent="0.25">
      <c r="A576" s="65" t="s">
        <v>285</v>
      </c>
      <c r="B576" s="65" t="str">
        <f t="shared" si="168"/>
        <v>DIWA3</v>
      </c>
      <c r="C576" s="117">
        <f t="shared" si="185"/>
        <v>40639</v>
      </c>
      <c r="D576" s="116" t="str">
        <f t="shared" si="169"/>
        <v>SIN</v>
      </c>
      <c r="E576" s="65" t="s">
        <v>26</v>
      </c>
      <c r="F576" s="124" t="s">
        <v>92</v>
      </c>
      <c r="G576" s="117">
        <v>41120</v>
      </c>
      <c r="H576" s="65">
        <v>588161</v>
      </c>
      <c r="I576" s="65">
        <v>199067</v>
      </c>
      <c r="J576" s="65">
        <v>0</v>
      </c>
      <c r="K576" s="65">
        <v>0</v>
      </c>
      <c r="L576" s="65">
        <v>0</v>
      </c>
      <c r="M576" s="65">
        <v>17.2</v>
      </c>
      <c r="N576" s="121">
        <v>6.9</v>
      </c>
      <c r="O576" s="65">
        <v>34.5</v>
      </c>
      <c r="P576" s="65"/>
      <c r="Q576" s="65">
        <v>-1</v>
      </c>
      <c r="R576" s="65" t="s">
        <v>29</v>
      </c>
      <c r="S576" s="65">
        <v>263.10000000000002</v>
      </c>
      <c r="T576" s="65">
        <v>161</v>
      </c>
      <c r="U576" s="65">
        <v>37.6</v>
      </c>
      <c r="V576" s="65">
        <v>9.9</v>
      </c>
      <c r="W576" s="65">
        <v>23.3</v>
      </c>
      <c r="X576" s="65">
        <v>30.5</v>
      </c>
      <c r="Y576" s="65">
        <v>1</v>
      </c>
      <c r="Z576" s="65">
        <v>0</v>
      </c>
      <c r="AA576" s="65">
        <v>0</v>
      </c>
      <c r="AB576" s="65">
        <v>102.8</v>
      </c>
      <c r="AC576" s="65">
        <v>31.5</v>
      </c>
      <c r="AD576" s="65">
        <v>4.8</v>
      </c>
      <c r="AE576" s="118">
        <f t="shared" si="170"/>
        <v>263</v>
      </c>
      <c r="AF576" s="119">
        <f>IF(AE576&gt;=300,1,VLOOKUP(AE576,$AT$3:$AU$304,2,0))</f>
        <v>0.87666666666666793</v>
      </c>
      <c r="AG576" s="118">
        <f t="shared" si="171"/>
        <v>161</v>
      </c>
      <c r="AH576" s="119">
        <f t="shared" si="172"/>
        <v>1</v>
      </c>
      <c r="AI576" s="118">
        <f t="shared" si="173"/>
        <v>23</v>
      </c>
      <c r="AJ576" s="119">
        <f t="shared" si="174"/>
        <v>0.51111111111111041</v>
      </c>
      <c r="AK576" s="118">
        <f t="shared" si="175"/>
        <v>31</v>
      </c>
      <c r="AL576" s="119">
        <f t="shared" si="176"/>
        <v>1</v>
      </c>
      <c r="AM576" s="118">
        <f t="shared" si="177"/>
        <v>38</v>
      </c>
      <c r="AN576" s="119">
        <f t="shared" si="178"/>
        <v>1</v>
      </c>
      <c r="AO576" s="118">
        <f t="shared" si="179"/>
        <v>10</v>
      </c>
      <c r="AP576" s="119">
        <f t="shared" si="180"/>
        <v>1</v>
      </c>
      <c r="AQ576" s="122">
        <f t="shared" si="181"/>
        <v>0</v>
      </c>
      <c r="AR576" s="131">
        <f t="shared" si="182"/>
        <v>11</v>
      </c>
      <c r="AS576" s="65"/>
    </row>
    <row r="577" spans="1:45" x14ac:dyDescent="0.25">
      <c r="A577" s="65" t="s">
        <v>273</v>
      </c>
      <c r="B577" s="65" t="str">
        <f t="shared" si="168"/>
        <v>DIWA3</v>
      </c>
      <c r="C577" s="117">
        <f t="shared" si="185"/>
        <v>40695</v>
      </c>
      <c r="D577" s="65" t="str">
        <f t="shared" si="169"/>
        <v>SIN</v>
      </c>
      <c r="E577" s="65" t="s">
        <v>26</v>
      </c>
      <c r="F577" s="124" t="s">
        <v>93</v>
      </c>
      <c r="G577" s="117">
        <v>42416</v>
      </c>
      <c r="H577" s="65">
        <v>883878</v>
      </c>
      <c r="I577" s="65">
        <v>30147</v>
      </c>
      <c r="J577" s="65">
        <v>0</v>
      </c>
      <c r="K577" s="65">
        <v>4</v>
      </c>
      <c r="L577" s="65"/>
      <c r="M577" s="65">
        <v>13</v>
      </c>
      <c r="N577" s="65">
        <v>7.1</v>
      </c>
      <c r="O577" s="65"/>
      <c r="P577" s="65"/>
      <c r="Q577" s="65">
        <v>0</v>
      </c>
      <c r="R577" s="65" t="s">
        <v>295</v>
      </c>
      <c r="S577" s="65">
        <v>44</v>
      </c>
      <c r="T577" s="65">
        <v>76</v>
      </c>
      <c r="U577" s="65">
        <v>1</v>
      </c>
      <c r="V577" s="65">
        <v>3</v>
      </c>
      <c r="W577" s="65">
        <v>5</v>
      </c>
      <c r="X577" s="65">
        <v>8</v>
      </c>
      <c r="Y577" s="65">
        <v>0</v>
      </c>
      <c r="Z577" s="65">
        <v>0</v>
      </c>
      <c r="AA577" s="65">
        <v>3</v>
      </c>
      <c r="AB577" s="65">
        <v>74</v>
      </c>
      <c r="AC577" s="65">
        <v>13</v>
      </c>
      <c r="AD577" s="65">
        <v>3</v>
      </c>
      <c r="AE577" s="118">
        <f t="shared" si="170"/>
        <v>44</v>
      </c>
      <c r="AF577" s="119">
        <f>IF(AE577&gt;500,1.5,IF(AE577&gt;300,1.3,VLOOKUP(AE577,$AT$3:$AU$304,2,0)))</f>
        <v>0.14666666666667036</v>
      </c>
      <c r="AG577" s="118">
        <f t="shared" si="171"/>
        <v>76</v>
      </c>
      <c r="AH577" s="119">
        <f t="shared" si="172"/>
        <v>0.50666666666666349</v>
      </c>
      <c r="AI577" s="118">
        <f t="shared" si="173"/>
        <v>5</v>
      </c>
      <c r="AJ577" s="119">
        <f t="shared" si="174"/>
        <v>0.11111111111111063</v>
      </c>
      <c r="AK577" s="118">
        <f t="shared" si="175"/>
        <v>8</v>
      </c>
      <c r="AL577" s="119">
        <f t="shared" si="176"/>
        <v>0.26666666666666683</v>
      </c>
      <c r="AM577" s="118">
        <f t="shared" si="177"/>
        <v>1</v>
      </c>
      <c r="AN577" s="119">
        <f t="shared" si="178"/>
        <v>6.666666666666686E-2</v>
      </c>
      <c r="AO577" s="118">
        <f t="shared" si="179"/>
        <v>3</v>
      </c>
      <c r="AP577" s="119">
        <f t="shared" si="180"/>
        <v>0.30000000000000016</v>
      </c>
      <c r="AQ577" s="122">
        <f t="shared" si="181"/>
        <v>1</v>
      </c>
      <c r="AR577" s="131">
        <f t="shared" si="182"/>
        <v>1</v>
      </c>
      <c r="AS577" s="65"/>
    </row>
    <row r="578" spans="1:45" x14ac:dyDescent="0.25">
      <c r="A578" s="65" t="s">
        <v>273</v>
      </c>
      <c r="B578" s="65" t="str">
        <f t="shared" ref="B578:B641" si="188">IF(F578&lt;="K030","DIWA2",IF(F578&lt;="K152","DIWA3",IF(F578&lt;="K171","DIWA5","")))</f>
        <v>DIWA3</v>
      </c>
      <c r="C578" s="117">
        <f t="shared" si="185"/>
        <v>40695</v>
      </c>
      <c r="D578" s="65" t="str">
        <f t="shared" ref="D578:D641" si="189">IF(C578&gt;G578,"CON","SIN")</f>
        <v>SIN</v>
      </c>
      <c r="E578" s="65" t="s">
        <v>182</v>
      </c>
      <c r="F578" s="124" t="s">
        <v>93</v>
      </c>
      <c r="G578" s="117">
        <v>42348</v>
      </c>
      <c r="H578" s="65">
        <v>867174</v>
      </c>
      <c r="I578" s="65">
        <v>13443</v>
      </c>
      <c r="J578" s="65">
        <v>0</v>
      </c>
      <c r="K578" s="120">
        <v>3</v>
      </c>
      <c r="L578" s="65"/>
      <c r="M578" s="120">
        <v>10</v>
      </c>
      <c r="N578" s="65">
        <v>7.2</v>
      </c>
      <c r="O578" s="65">
        <v>36.4</v>
      </c>
      <c r="P578" s="65">
        <v>1.29</v>
      </c>
      <c r="Q578" s="65">
        <v>0</v>
      </c>
      <c r="R578" s="65"/>
      <c r="S578" s="120">
        <v>34</v>
      </c>
      <c r="T578" s="120">
        <v>31</v>
      </c>
      <c r="U578" s="120">
        <v>3</v>
      </c>
      <c r="V578" s="120">
        <v>0</v>
      </c>
      <c r="W578" s="120">
        <v>3</v>
      </c>
      <c r="X578" s="120">
        <v>2</v>
      </c>
      <c r="Y578" s="120">
        <v>0</v>
      </c>
      <c r="Z578" s="120">
        <v>0</v>
      </c>
      <c r="AA578" s="120">
        <v>0</v>
      </c>
      <c r="AB578" s="120">
        <v>36</v>
      </c>
      <c r="AC578" s="120">
        <v>11</v>
      </c>
      <c r="AD578" s="120">
        <v>2</v>
      </c>
      <c r="AE578" s="118">
        <f t="shared" ref="AE578:AE641" si="190">+ROUND(S578,0)</f>
        <v>34</v>
      </c>
      <c r="AF578" s="119">
        <f>IF(AE578&gt;500,1.5,IF(AE578&gt;300,1.3,VLOOKUP(AE578,$AT$3:$AU$304,2,0)))</f>
        <v>0.11333333333333709</v>
      </c>
      <c r="AG578" s="118">
        <f t="shared" ref="AG578:AG641" si="191">+ROUND(T578,0)</f>
        <v>31</v>
      </c>
      <c r="AH578" s="119">
        <f t="shared" ref="AH578:AH641" si="192">IF(AG578&gt;=150,1,VLOOKUP(AG578,$AV$3:$AW$228,2,0))</f>
        <v>0.20666666666666406</v>
      </c>
      <c r="AI578" s="118">
        <f t="shared" ref="AI578:AI641" si="193">+ROUND(W578,0)</f>
        <v>3</v>
      </c>
      <c r="AJ578" s="119">
        <f t="shared" ref="AJ578:AJ641" si="194">IF(AI578&gt;=45,1,VLOOKUP(AI578,$AX$3:$AY$226,2,0))</f>
        <v>6.666666666666618E-2</v>
      </c>
      <c r="AK578" s="118">
        <f t="shared" ref="AK578:AK641" si="195">+ROUND(X578,0)</f>
        <v>2</v>
      </c>
      <c r="AL578" s="119">
        <f t="shared" ref="AL578:AL641" si="196">IF(AK578&gt;=30,1,VLOOKUP(AK578,$AZ$3:$BA$226,2,0))</f>
        <v>6.6666666666666874E-2</v>
      </c>
      <c r="AM578" s="118">
        <f t="shared" ref="AM578:AM641" si="197">+ROUND(U578,0)</f>
        <v>3</v>
      </c>
      <c r="AN578" s="119">
        <f t="shared" ref="AN578:AN641" si="198">IF(AM578&gt;=15,1,VLOOKUP(AM578,$BB$3:$BC$226,2,0))</f>
        <v>0.20000000000000018</v>
      </c>
      <c r="AO578" s="118">
        <f t="shared" ref="AO578:AO641" si="199">ROUND(V578,0)</f>
        <v>0</v>
      </c>
      <c r="AP578" s="119">
        <f t="shared" ref="AP578:AP641" si="200">IF(AO578&gt;=10,1,VLOOKUP(AO578,$BD$3:$BE$226,2,0))</f>
        <v>1.3877787807814457E-16</v>
      </c>
      <c r="AQ578" s="122">
        <f t="shared" ref="AQ578:AQ641" si="201">IF(F578=F577,0,1)</f>
        <v>0</v>
      </c>
      <c r="AR578" s="131">
        <f t="shared" si="182"/>
        <v>2</v>
      </c>
      <c r="AS578" s="65"/>
    </row>
    <row r="579" spans="1:45" x14ac:dyDescent="0.25">
      <c r="A579" s="65" t="s">
        <v>272</v>
      </c>
      <c r="B579" s="65" t="str">
        <f t="shared" si="188"/>
        <v>DIWA3</v>
      </c>
      <c r="C579" s="117">
        <f t="shared" si="185"/>
        <v>40695</v>
      </c>
      <c r="D579" s="116" t="str">
        <f t="shared" si="189"/>
        <v>SIN</v>
      </c>
      <c r="E579" s="65" t="s">
        <v>26</v>
      </c>
      <c r="F579" s="124" t="s">
        <v>93</v>
      </c>
      <c r="G579" s="117">
        <v>42052</v>
      </c>
      <c r="H579" s="65">
        <v>812271</v>
      </c>
      <c r="I579" s="65">
        <v>58866</v>
      </c>
      <c r="J579" s="65">
        <v>0</v>
      </c>
      <c r="K579" s="65">
        <v>3</v>
      </c>
      <c r="L579" s="65"/>
      <c r="M579" s="65">
        <v>2</v>
      </c>
      <c r="N579" s="65">
        <v>5.8860000000000001</v>
      </c>
      <c r="O579" s="65">
        <v>27.23</v>
      </c>
      <c r="P579" s="65">
        <v>1.22</v>
      </c>
      <c r="Q579" s="65">
        <v>0.21</v>
      </c>
      <c r="R579" s="65"/>
      <c r="S579" s="65">
        <v>154</v>
      </c>
      <c r="T579" s="65">
        <v>136</v>
      </c>
      <c r="U579" s="65">
        <v>6</v>
      </c>
      <c r="V579" s="65">
        <v>0</v>
      </c>
      <c r="W579" s="65">
        <v>10</v>
      </c>
      <c r="X579" s="65">
        <v>15</v>
      </c>
      <c r="Y579" s="65">
        <v>0</v>
      </c>
      <c r="Z579" s="65"/>
      <c r="AA579" s="65">
        <v>0</v>
      </c>
      <c r="AB579" s="65">
        <v>35</v>
      </c>
      <c r="AC579" s="65">
        <v>2</v>
      </c>
      <c r="AD579" s="65">
        <v>1</v>
      </c>
      <c r="AE579" s="118">
        <f t="shared" si="190"/>
        <v>154</v>
      </c>
      <c r="AF579" s="119">
        <f>IF(AE579&gt;500,1.5,IF(AE579&gt;300,1.3,VLOOKUP(AE579,$AT$3:$AU$304,2,0)))</f>
        <v>0.5133333333333383</v>
      </c>
      <c r="AG579" s="118">
        <f t="shared" si="191"/>
        <v>136</v>
      </c>
      <c r="AH579" s="119">
        <f t="shared" si="192"/>
        <v>0.90666666666666607</v>
      </c>
      <c r="AI579" s="118">
        <f t="shared" si="193"/>
        <v>10</v>
      </c>
      <c r="AJ579" s="119">
        <f t="shared" si="194"/>
        <v>0.22222222222222177</v>
      </c>
      <c r="AK579" s="118">
        <f t="shared" si="195"/>
        <v>15</v>
      </c>
      <c r="AL579" s="119">
        <f t="shared" si="196"/>
        <v>0.50000000000000011</v>
      </c>
      <c r="AM579" s="118">
        <f t="shared" si="197"/>
        <v>6</v>
      </c>
      <c r="AN579" s="119">
        <f t="shared" si="198"/>
        <v>0.40000000000000013</v>
      </c>
      <c r="AO579" s="118">
        <f t="shared" si="199"/>
        <v>0</v>
      </c>
      <c r="AP579" s="119">
        <f t="shared" si="200"/>
        <v>1.3877787807814457E-16</v>
      </c>
      <c r="AQ579" s="122">
        <f t="shared" si="201"/>
        <v>0</v>
      </c>
      <c r="AR579" s="131">
        <f t="shared" ref="AR579:AR642" si="202">+IF(AQ579=1,AQ579,(AR578+1))</f>
        <v>3</v>
      </c>
      <c r="AS579" s="65"/>
    </row>
    <row r="580" spans="1:45" x14ac:dyDescent="0.25">
      <c r="A580" s="65" t="s">
        <v>272</v>
      </c>
      <c r="B580" s="65" t="str">
        <f t="shared" si="188"/>
        <v>DIWA3</v>
      </c>
      <c r="C580" s="117">
        <f t="shared" si="185"/>
        <v>40695</v>
      </c>
      <c r="D580" s="116" t="str">
        <f t="shared" si="189"/>
        <v>SIN</v>
      </c>
      <c r="E580" s="65" t="s">
        <v>26</v>
      </c>
      <c r="F580" s="124" t="s">
        <v>93</v>
      </c>
      <c r="G580" s="117">
        <v>41991</v>
      </c>
      <c r="H580" s="65">
        <v>796690</v>
      </c>
      <c r="I580" s="65">
        <v>43285</v>
      </c>
      <c r="J580" s="65">
        <v>0</v>
      </c>
      <c r="K580" s="65">
        <v>3</v>
      </c>
      <c r="L580" s="65"/>
      <c r="M580" s="65">
        <v>1</v>
      </c>
      <c r="N580" s="121">
        <v>6</v>
      </c>
      <c r="O580" s="65"/>
      <c r="P580" s="65"/>
      <c r="Q580" s="65">
        <v>0.2</v>
      </c>
      <c r="R580" s="65"/>
      <c r="S580" s="65">
        <v>106</v>
      </c>
      <c r="T580" s="65">
        <v>101</v>
      </c>
      <c r="U580" s="65">
        <v>9</v>
      </c>
      <c r="V580" s="65">
        <v>1</v>
      </c>
      <c r="W580" s="65">
        <v>6</v>
      </c>
      <c r="X580" s="65">
        <v>13</v>
      </c>
      <c r="Y580" s="65">
        <v>1</v>
      </c>
      <c r="Z580" s="65">
        <v>0</v>
      </c>
      <c r="AA580" s="65">
        <v>1</v>
      </c>
      <c r="AB580" s="65">
        <v>33</v>
      </c>
      <c r="AC580" s="65">
        <v>4</v>
      </c>
      <c r="AD580" s="65">
        <v>1</v>
      </c>
      <c r="AE580" s="118">
        <f t="shared" si="190"/>
        <v>106</v>
      </c>
      <c r="AF580" s="119">
        <f>IF(AE580&gt;500,1.5,IF(AE580&gt;300,1.3,VLOOKUP(AE580,$AT$3:$AU$304,2,0)))</f>
        <v>0.3533333333333375</v>
      </c>
      <c r="AG580" s="118">
        <f t="shared" si="191"/>
        <v>101</v>
      </c>
      <c r="AH580" s="119">
        <f t="shared" si="192"/>
        <v>0.67333333333333123</v>
      </c>
      <c r="AI580" s="118">
        <f t="shared" si="193"/>
        <v>6</v>
      </c>
      <c r="AJ580" s="119">
        <f t="shared" si="194"/>
        <v>0.13333333333333286</v>
      </c>
      <c r="AK580" s="118">
        <f t="shared" si="195"/>
        <v>13</v>
      </c>
      <c r="AL580" s="119">
        <f t="shared" si="196"/>
        <v>0.43333333333333346</v>
      </c>
      <c r="AM580" s="118">
        <f t="shared" si="197"/>
        <v>9</v>
      </c>
      <c r="AN580" s="119">
        <f t="shared" si="198"/>
        <v>0.60000000000000009</v>
      </c>
      <c r="AO580" s="118">
        <f t="shared" si="199"/>
        <v>1</v>
      </c>
      <c r="AP580" s="119">
        <f t="shared" si="200"/>
        <v>0.10000000000000014</v>
      </c>
      <c r="AQ580" s="122">
        <f t="shared" si="201"/>
        <v>0</v>
      </c>
      <c r="AR580" s="131">
        <f t="shared" si="202"/>
        <v>4</v>
      </c>
      <c r="AS580" s="65"/>
    </row>
    <row r="581" spans="1:45" x14ac:dyDescent="0.25">
      <c r="A581" s="65" t="s">
        <v>273</v>
      </c>
      <c r="B581" s="65" t="str">
        <f t="shared" si="188"/>
        <v>DIWA3</v>
      </c>
      <c r="C581" s="117">
        <f t="shared" si="185"/>
        <v>40695</v>
      </c>
      <c r="D581" s="116" t="str">
        <f t="shared" si="189"/>
        <v>SIN</v>
      </c>
      <c r="E581" s="65" t="s">
        <v>26</v>
      </c>
      <c r="F581" s="124" t="s">
        <v>93</v>
      </c>
      <c r="G581" s="117">
        <v>41783</v>
      </c>
      <c r="H581" s="65">
        <v>763508</v>
      </c>
      <c r="I581" s="65">
        <v>94422</v>
      </c>
      <c r="J581" s="65">
        <v>0</v>
      </c>
      <c r="K581" s="65">
        <v>4</v>
      </c>
      <c r="L581" s="65"/>
      <c r="M581" s="65">
        <v>3</v>
      </c>
      <c r="N581" s="121">
        <v>6.7</v>
      </c>
      <c r="O581" s="65">
        <v>33.299999999999997</v>
      </c>
      <c r="P581" s="65">
        <v>1.07</v>
      </c>
      <c r="Q581" s="65">
        <v>0.06</v>
      </c>
      <c r="R581" s="65"/>
      <c r="S581" s="65">
        <v>152</v>
      </c>
      <c r="T581" s="65">
        <v>110</v>
      </c>
      <c r="U581" s="65">
        <v>3</v>
      </c>
      <c r="V581" s="65">
        <v>0</v>
      </c>
      <c r="W581" s="65">
        <v>9</v>
      </c>
      <c r="X581" s="65">
        <v>11</v>
      </c>
      <c r="Y581" s="65">
        <v>0</v>
      </c>
      <c r="Z581" s="65">
        <v>1</v>
      </c>
      <c r="AA581" s="65">
        <v>0</v>
      </c>
      <c r="AB581" s="65">
        <v>32</v>
      </c>
      <c r="AC581" s="65">
        <v>4</v>
      </c>
      <c r="AD581" s="65">
        <v>1</v>
      </c>
      <c r="AE581" s="118">
        <f t="shared" si="190"/>
        <v>152</v>
      </c>
      <c r="AF581" s="119">
        <f>IF(AE581&gt;=300,1,VLOOKUP(AE581,$AT$3:$AU$304,2,0))</f>
        <v>0.50666666666667171</v>
      </c>
      <c r="AG581" s="118">
        <f t="shared" si="191"/>
        <v>110</v>
      </c>
      <c r="AH581" s="119">
        <f t="shared" si="192"/>
        <v>0.73333333333333162</v>
      </c>
      <c r="AI581" s="118">
        <f t="shared" si="193"/>
        <v>9</v>
      </c>
      <c r="AJ581" s="119">
        <f t="shared" si="194"/>
        <v>0.19999999999999954</v>
      </c>
      <c r="AK581" s="118">
        <f t="shared" si="195"/>
        <v>11</v>
      </c>
      <c r="AL581" s="119">
        <f t="shared" si="196"/>
        <v>0.36666666666666681</v>
      </c>
      <c r="AM581" s="118">
        <f t="shared" si="197"/>
        <v>3</v>
      </c>
      <c r="AN581" s="119">
        <f t="shared" si="198"/>
        <v>0.20000000000000018</v>
      </c>
      <c r="AO581" s="118">
        <f t="shared" si="199"/>
        <v>0</v>
      </c>
      <c r="AP581" s="119">
        <f t="shared" si="200"/>
        <v>1.3877787807814457E-16</v>
      </c>
      <c r="AQ581" s="122">
        <f t="shared" si="201"/>
        <v>0</v>
      </c>
      <c r="AR581" s="131">
        <f t="shared" si="202"/>
        <v>5</v>
      </c>
      <c r="AS581" s="65"/>
    </row>
    <row r="582" spans="1:45" x14ac:dyDescent="0.25">
      <c r="A582" s="65" t="s">
        <v>273</v>
      </c>
      <c r="B582" s="65" t="str">
        <f t="shared" si="188"/>
        <v>DIWA3</v>
      </c>
      <c r="C582" s="117">
        <f t="shared" ref="C582:C613" si="203">VLOOKUP(F582,$BG$3:$BJ$230,4,0)</f>
        <v>40695</v>
      </c>
      <c r="D582" s="116" t="str">
        <f t="shared" si="189"/>
        <v>SIN</v>
      </c>
      <c r="E582" s="65" t="s">
        <v>26</v>
      </c>
      <c r="F582" s="124" t="s">
        <v>93</v>
      </c>
      <c r="G582" s="117">
        <v>41683</v>
      </c>
      <c r="H582" s="65">
        <v>715344</v>
      </c>
      <c r="I582" s="65">
        <v>66258</v>
      </c>
      <c r="J582" s="65">
        <v>0</v>
      </c>
      <c r="K582" s="65">
        <v>4</v>
      </c>
      <c r="L582" s="65"/>
      <c r="M582" s="65">
        <v>12</v>
      </c>
      <c r="N582" s="121">
        <v>7.1</v>
      </c>
      <c r="O582" s="65">
        <v>36.5</v>
      </c>
      <c r="P582" s="65">
        <v>0.1</v>
      </c>
      <c r="Q582" s="65">
        <v>0.1</v>
      </c>
      <c r="R582" s="65" t="s">
        <v>244</v>
      </c>
      <c r="S582" s="65">
        <v>125</v>
      </c>
      <c r="T582" s="65">
        <v>3</v>
      </c>
      <c r="U582" s="65">
        <v>1</v>
      </c>
      <c r="V582" s="65">
        <v>109</v>
      </c>
      <c r="W582" s="65">
        <v>1</v>
      </c>
      <c r="X582" s="65">
        <v>0</v>
      </c>
      <c r="Y582" s="65">
        <v>0</v>
      </c>
      <c r="Z582" s="65">
        <v>0</v>
      </c>
      <c r="AA582" s="65">
        <v>0</v>
      </c>
      <c r="AB582" s="65">
        <v>28</v>
      </c>
      <c r="AC582" s="65">
        <v>4</v>
      </c>
      <c r="AD582" s="65">
        <v>2</v>
      </c>
      <c r="AE582" s="118">
        <f t="shared" si="190"/>
        <v>125</v>
      </c>
      <c r="AF582" s="119">
        <f t="shared" ref="AF582:AF591" si="204">IF(AE582&gt;500,1.5,IF(AE582&gt;300,1.3,VLOOKUP(AE582,$AT$3:$AU$304,2,0)))</f>
        <v>0.41666666666667124</v>
      </c>
      <c r="AG582" s="118">
        <f t="shared" si="191"/>
        <v>3</v>
      </c>
      <c r="AH582" s="119">
        <f t="shared" si="192"/>
        <v>1.999999999999752E-2</v>
      </c>
      <c r="AI582" s="118">
        <f t="shared" si="193"/>
        <v>1</v>
      </c>
      <c r="AJ582" s="119">
        <f t="shared" si="194"/>
        <v>2.222222222222173E-2</v>
      </c>
      <c r="AK582" s="118">
        <f t="shared" si="195"/>
        <v>0</v>
      </c>
      <c r="AL582" s="119">
        <f t="shared" si="196"/>
        <v>2.0816681711721685E-16</v>
      </c>
      <c r="AM582" s="118">
        <f t="shared" si="197"/>
        <v>1</v>
      </c>
      <c r="AN582" s="119">
        <f t="shared" si="198"/>
        <v>6.666666666666686E-2</v>
      </c>
      <c r="AO582" s="118">
        <f t="shared" si="199"/>
        <v>109</v>
      </c>
      <c r="AP582" s="119">
        <f t="shared" si="200"/>
        <v>1</v>
      </c>
      <c r="AQ582" s="122">
        <f t="shared" si="201"/>
        <v>0</v>
      </c>
      <c r="AR582" s="131">
        <f t="shared" si="202"/>
        <v>6</v>
      </c>
      <c r="AS582" s="65"/>
    </row>
    <row r="583" spans="1:45" x14ac:dyDescent="0.25">
      <c r="A583" s="65" t="s">
        <v>273</v>
      </c>
      <c r="B583" s="65" t="str">
        <f t="shared" si="188"/>
        <v>DIWA3</v>
      </c>
      <c r="C583" s="117">
        <f t="shared" si="203"/>
        <v>40695</v>
      </c>
      <c r="D583" s="116" t="str">
        <f t="shared" si="189"/>
        <v>SIN</v>
      </c>
      <c r="E583" s="65" t="s">
        <v>26</v>
      </c>
      <c r="F583" s="124" t="s">
        <v>93</v>
      </c>
      <c r="G583" s="117">
        <v>41547</v>
      </c>
      <c r="H583" s="65">
        <v>679951</v>
      </c>
      <c r="I583" s="65">
        <v>30865</v>
      </c>
      <c r="J583" s="120">
        <v>0</v>
      </c>
      <c r="K583" s="120">
        <v>2</v>
      </c>
      <c r="L583" s="120">
        <v>0</v>
      </c>
      <c r="M583" s="120">
        <v>4</v>
      </c>
      <c r="N583" s="121">
        <v>7.2</v>
      </c>
      <c r="O583" s="120">
        <v>37.1</v>
      </c>
      <c r="P583" s="120">
        <v>0.6</v>
      </c>
      <c r="Q583" s="120">
        <v>0.1</v>
      </c>
      <c r="R583" s="65" t="s">
        <v>244</v>
      </c>
      <c r="S583" s="120">
        <v>73</v>
      </c>
      <c r="T583" s="120">
        <v>76</v>
      </c>
      <c r="U583" s="120">
        <v>3</v>
      </c>
      <c r="V583" s="120">
        <v>0</v>
      </c>
      <c r="W583" s="120">
        <v>10</v>
      </c>
      <c r="X583" s="120">
        <v>8</v>
      </c>
      <c r="Y583" s="120">
        <v>0</v>
      </c>
      <c r="Z583" s="120">
        <v>0</v>
      </c>
      <c r="AA583" s="120">
        <v>0</v>
      </c>
      <c r="AB583" s="120">
        <v>28</v>
      </c>
      <c r="AC583" s="120">
        <v>4</v>
      </c>
      <c r="AD583" s="120">
        <v>1</v>
      </c>
      <c r="AE583" s="118">
        <f t="shared" si="190"/>
        <v>73</v>
      </c>
      <c r="AF583" s="119">
        <f t="shared" si="204"/>
        <v>0.24333333333333684</v>
      </c>
      <c r="AG583" s="118">
        <f t="shared" si="191"/>
        <v>76</v>
      </c>
      <c r="AH583" s="119">
        <f t="shared" si="192"/>
        <v>0.50666666666666349</v>
      </c>
      <c r="AI583" s="118">
        <f t="shared" si="193"/>
        <v>10</v>
      </c>
      <c r="AJ583" s="119">
        <f t="shared" si="194"/>
        <v>0.22222222222222177</v>
      </c>
      <c r="AK583" s="118">
        <f t="shared" si="195"/>
        <v>8</v>
      </c>
      <c r="AL583" s="119">
        <f t="shared" si="196"/>
        <v>0.26666666666666683</v>
      </c>
      <c r="AM583" s="118">
        <f t="shared" si="197"/>
        <v>3</v>
      </c>
      <c r="AN583" s="119">
        <f t="shared" si="198"/>
        <v>0.20000000000000018</v>
      </c>
      <c r="AO583" s="118">
        <f t="shared" si="199"/>
        <v>0</v>
      </c>
      <c r="AP583" s="119">
        <f t="shared" si="200"/>
        <v>1.3877787807814457E-16</v>
      </c>
      <c r="AQ583" s="122">
        <f t="shared" si="201"/>
        <v>0</v>
      </c>
      <c r="AR583" s="131">
        <f t="shared" si="202"/>
        <v>7</v>
      </c>
      <c r="AS583" s="65"/>
    </row>
    <row r="584" spans="1:45" x14ac:dyDescent="0.25">
      <c r="A584" s="65" t="s">
        <v>273</v>
      </c>
      <c r="B584" s="65" t="str">
        <f t="shared" si="188"/>
        <v>DIWA3</v>
      </c>
      <c r="C584" s="117">
        <f t="shared" si="203"/>
        <v>40695</v>
      </c>
      <c r="D584" s="116" t="str">
        <f t="shared" si="189"/>
        <v>SIN</v>
      </c>
      <c r="E584" s="65" t="s">
        <v>26</v>
      </c>
      <c r="F584" s="124" t="s">
        <v>93</v>
      </c>
      <c r="G584" s="117">
        <v>41430</v>
      </c>
      <c r="H584" s="65">
        <v>649086</v>
      </c>
      <c r="I584" s="65">
        <v>178115</v>
      </c>
      <c r="J584" s="120">
        <v>0</v>
      </c>
      <c r="K584" s="120">
        <v>27.6</v>
      </c>
      <c r="L584" s="120">
        <v>0</v>
      </c>
      <c r="M584" s="120">
        <v>12.2</v>
      </c>
      <c r="N584" s="121">
        <v>8</v>
      </c>
      <c r="O584" s="120">
        <v>38.9</v>
      </c>
      <c r="P584" s="120">
        <v>0</v>
      </c>
      <c r="Q584" s="120">
        <v>-1</v>
      </c>
      <c r="R584" s="65" t="s">
        <v>29</v>
      </c>
      <c r="S584" s="120">
        <v>282.7</v>
      </c>
      <c r="T584" s="120">
        <v>155.30000000000001</v>
      </c>
      <c r="U584" s="120">
        <v>8.9</v>
      </c>
      <c r="V584" s="120">
        <v>4.2</v>
      </c>
      <c r="W584" s="120">
        <v>19</v>
      </c>
      <c r="X584" s="120">
        <v>18.100000000000001</v>
      </c>
      <c r="Y584" s="120">
        <v>1.6</v>
      </c>
      <c r="Z584" s="120">
        <v>0</v>
      </c>
      <c r="AA584" s="120">
        <v>0</v>
      </c>
      <c r="AB584" s="120">
        <v>77.5</v>
      </c>
      <c r="AC584" s="120">
        <v>30</v>
      </c>
      <c r="AD584" s="120">
        <v>8</v>
      </c>
      <c r="AE584" s="118">
        <f t="shared" si="190"/>
        <v>283</v>
      </c>
      <c r="AF584" s="119">
        <f t="shared" si="204"/>
        <v>0.94333333333333391</v>
      </c>
      <c r="AG584" s="118">
        <f t="shared" si="191"/>
        <v>155</v>
      </c>
      <c r="AH584" s="119">
        <f t="shared" si="192"/>
        <v>1</v>
      </c>
      <c r="AI584" s="118">
        <f t="shared" si="193"/>
        <v>19</v>
      </c>
      <c r="AJ584" s="119">
        <f t="shared" si="194"/>
        <v>0.42222222222222161</v>
      </c>
      <c r="AK584" s="118">
        <f t="shared" si="195"/>
        <v>18</v>
      </c>
      <c r="AL584" s="119">
        <f t="shared" si="196"/>
        <v>0.60000000000000009</v>
      </c>
      <c r="AM584" s="118">
        <f t="shared" si="197"/>
        <v>9</v>
      </c>
      <c r="AN584" s="119">
        <f t="shared" si="198"/>
        <v>0.60000000000000009</v>
      </c>
      <c r="AO584" s="118">
        <f t="shared" si="199"/>
        <v>4</v>
      </c>
      <c r="AP584" s="119">
        <f t="shared" si="200"/>
        <v>0.40000000000000013</v>
      </c>
      <c r="AQ584" s="122">
        <f t="shared" si="201"/>
        <v>0</v>
      </c>
      <c r="AR584" s="131">
        <f t="shared" si="202"/>
        <v>8</v>
      </c>
      <c r="AS584" s="65"/>
    </row>
    <row r="585" spans="1:45" x14ac:dyDescent="0.25">
      <c r="A585" s="65" t="s">
        <v>273</v>
      </c>
      <c r="B585" s="65" t="str">
        <f t="shared" si="188"/>
        <v>DIWA3</v>
      </c>
      <c r="C585" s="117">
        <f t="shared" si="203"/>
        <v>40695</v>
      </c>
      <c r="D585" s="116" t="str">
        <f t="shared" si="189"/>
        <v>SIN</v>
      </c>
      <c r="E585" s="65" t="s">
        <v>26</v>
      </c>
      <c r="F585" s="124" t="s">
        <v>93</v>
      </c>
      <c r="G585" s="117">
        <v>41311</v>
      </c>
      <c r="H585" s="65">
        <v>616524</v>
      </c>
      <c r="I585" s="65">
        <v>145553</v>
      </c>
      <c r="J585" s="120">
        <v>0</v>
      </c>
      <c r="K585" s="120">
        <v>4</v>
      </c>
      <c r="L585" s="120">
        <v>0</v>
      </c>
      <c r="M585" s="120">
        <v>16.399999999999999</v>
      </c>
      <c r="N585" s="121">
        <v>7</v>
      </c>
      <c r="O585" s="120">
        <v>36.4</v>
      </c>
      <c r="P585" s="120"/>
      <c r="Q585" s="120">
        <v>-1</v>
      </c>
      <c r="R585" s="65" t="s">
        <v>29</v>
      </c>
      <c r="S585" s="120">
        <v>260.39999999999998</v>
      </c>
      <c r="T585" s="120">
        <v>173.9</v>
      </c>
      <c r="U585" s="120">
        <v>8</v>
      </c>
      <c r="V585" s="120">
        <v>7.2</v>
      </c>
      <c r="W585" s="120">
        <v>23.8</v>
      </c>
      <c r="X585" s="120">
        <v>21.3</v>
      </c>
      <c r="Y585" s="120">
        <v>0.3</v>
      </c>
      <c r="Z585" s="120">
        <v>0</v>
      </c>
      <c r="AA585" s="120">
        <v>0</v>
      </c>
      <c r="AB585" s="120">
        <v>78.2</v>
      </c>
      <c r="AC585" s="120">
        <v>31.5</v>
      </c>
      <c r="AD585" s="120">
        <v>3.4</v>
      </c>
      <c r="AE585" s="118">
        <f t="shared" si="190"/>
        <v>260</v>
      </c>
      <c r="AF585" s="119">
        <f t="shared" si="204"/>
        <v>0.86666666666666803</v>
      </c>
      <c r="AG585" s="118">
        <f t="shared" si="191"/>
        <v>174</v>
      </c>
      <c r="AH585" s="119">
        <f t="shared" si="192"/>
        <v>1</v>
      </c>
      <c r="AI585" s="118">
        <f t="shared" si="193"/>
        <v>24</v>
      </c>
      <c r="AJ585" s="119">
        <f t="shared" si="194"/>
        <v>0.53333333333333266</v>
      </c>
      <c r="AK585" s="118">
        <f t="shared" si="195"/>
        <v>21</v>
      </c>
      <c r="AL585" s="119">
        <f t="shared" si="196"/>
        <v>0.70000000000000007</v>
      </c>
      <c r="AM585" s="118">
        <f t="shared" si="197"/>
        <v>8</v>
      </c>
      <c r="AN585" s="119">
        <f t="shared" si="198"/>
        <v>0.53333333333333344</v>
      </c>
      <c r="AO585" s="118">
        <f t="shared" si="199"/>
        <v>7</v>
      </c>
      <c r="AP585" s="119">
        <f t="shared" si="200"/>
        <v>0.70000000000000007</v>
      </c>
      <c r="AQ585" s="122">
        <f t="shared" si="201"/>
        <v>0</v>
      </c>
      <c r="AR585" s="131">
        <f t="shared" si="202"/>
        <v>9</v>
      </c>
      <c r="AS585" s="65"/>
    </row>
    <row r="586" spans="1:45" x14ac:dyDescent="0.25">
      <c r="A586" s="65" t="s">
        <v>273</v>
      </c>
      <c r="B586" s="65" t="str">
        <f t="shared" si="188"/>
        <v>DIWA3</v>
      </c>
      <c r="C586" s="117">
        <f t="shared" si="203"/>
        <v>40695</v>
      </c>
      <c r="D586" s="116" t="str">
        <f t="shared" si="189"/>
        <v>SIN</v>
      </c>
      <c r="E586" s="65" t="s">
        <v>26</v>
      </c>
      <c r="F586" s="124" t="s">
        <v>93</v>
      </c>
      <c r="G586" s="117">
        <v>41159</v>
      </c>
      <c r="H586" s="65">
        <v>581625</v>
      </c>
      <c r="I586" s="65">
        <v>110654</v>
      </c>
      <c r="J586" s="65">
        <v>0</v>
      </c>
      <c r="K586" s="65">
        <v>0</v>
      </c>
      <c r="L586" s="65">
        <v>0</v>
      </c>
      <c r="M586" s="65">
        <v>19.7</v>
      </c>
      <c r="N586" s="121">
        <v>6.6</v>
      </c>
      <c r="O586" s="65">
        <v>39.4</v>
      </c>
      <c r="P586" s="65"/>
      <c r="Q586" s="65">
        <v>-1</v>
      </c>
      <c r="R586" s="65" t="s">
        <v>29</v>
      </c>
      <c r="S586" s="65">
        <v>71.900000000000006</v>
      </c>
      <c r="T586" s="65">
        <v>61.7</v>
      </c>
      <c r="U586" s="65">
        <v>8.5</v>
      </c>
      <c r="V586" s="65">
        <v>6.5</v>
      </c>
      <c r="W586" s="65">
        <v>9.1</v>
      </c>
      <c r="X586" s="65">
        <v>20.2</v>
      </c>
      <c r="Y586" s="65">
        <v>1.1000000000000001</v>
      </c>
      <c r="Z586" s="65">
        <v>1.4</v>
      </c>
      <c r="AA586" s="65">
        <v>0</v>
      </c>
      <c r="AB586" s="65">
        <v>86.4</v>
      </c>
      <c r="AC586" s="65">
        <v>45.5</v>
      </c>
      <c r="AD586" s="65">
        <v>5</v>
      </c>
      <c r="AE586" s="118">
        <f t="shared" si="190"/>
        <v>72</v>
      </c>
      <c r="AF586" s="119">
        <f t="shared" si="204"/>
        <v>0.24000000000000352</v>
      </c>
      <c r="AG586" s="118">
        <f t="shared" si="191"/>
        <v>62</v>
      </c>
      <c r="AH586" s="119">
        <f t="shared" si="192"/>
        <v>0.41333333333333033</v>
      </c>
      <c r="AI586" s="118">
        <f t="shared" si="193"/>
        <v>9</v>
      </c>
      <c r="AJ586" s="119">
        <f t="shared" si="194"/>
        <v>0.19999999999999954</v>
      </c>
      <c r="AK586" s="118">
        <f t="shared" si="195"/>
        <v>20</v>
      </c>
      <c r="AL586" s="119">
        <f t="shared" si="196"/>
        <v>0.66666666666666674</v>
      </c>
      <c r="AM586" s="118">
        <f t="shared" si="197"/>
        <v>9</v>
      </c>
      <c r="AN586" s="119">
        <f t="shared" si="198"/>
        <v>0.60000000000000009</v>
      </c>
      <c r="AO586" s="118">
        <f t="shared" si="199"/>
        <v>7</v>
      </c>
      <c r="AP586" s="119">
        <f t="shared" si="200"/>
        <v>0.70000000000000007</v>
      </c>
      <c r="AQ586" s="122">
        <f t="shared" si="201"/>
        <v>0</v>
      </c>
      <c r="AR586" s="131">
        <f t="shared" si="202"/>
        <v>10</v>
      </c>
      <c r="AS586" s="65"/>
    </row>
    <row r="587" spans="1:45" x14ac:dyDescent="0.25">
      <c r="A587" s="65"/>
      <c r="B587" s="65" t="str">
        <f t="shared" si="188"/>
        <v>DIWA3</v>
      </c>
      <c r="C587" s="117">
        <f t="shared" si="203"/>
        <v>42049</v>
      </c>
      <c r="D587" s="65" t="str">
        <f t="shared" si="189"/>
        <v>SIN</v>
      </c>
      <c r="E587" s="65" t="s">
        <v>26</v>
      </c>
      <c r="F587" s="124" t="s">
        <v>94</v>
      </c>
      <c r="G587" s="117">
        <v>42334</v>
      </c>
      <c r="H587" s="65">
        <v>874736</v>
      </c>
      <c r="I587" s="65">
        <v>77254</v>
      </c>
      <c r="J587" s="65">
        <v>0</v>
      </c>
      <c r="K587" s="65">
        <v>4</v>
      </c>
      <c r="L587" s="65"/>
      <c r="M587" s="65">
        <v>4</v>
      </c>
      <c r="N587" s="65">
        <v>6</v>
      </c>
      <c r="O587" s="65"/>
      <c r="P587" s="65"/>
      <c r="Q587" s="65">
        <v>0.18</v>
      </c>
      <c r="R587" s="65"/>
      <c r="S587" s="65">
        <v>78</v>
      </c>
      <c r="T587" s="65">
        <v>72</v>
      </c>
      <c r="U587" s="65">
        <v>4</v>
      </c>
      <c r="V587" s="65">
        <v>0</v>
      </c>
      <c r="W587" s="65">
        <v>10</v>
      </c>
      <c r="X587" s="65">
        <v>10</v>
      </c>
      <c r="Y587" s="65">
        <v>0</v>
      </c>
      <c r="Z587" s="65">
        <v>0</v>
      </c>
      <c r="AA587" s="65">
        <v>1</v>
      </c>
      <c r="AB587" s="65">
        <v>30</v>
      </c>
      <c r="AC587" s="65">
        <v>5</v>
      </c>
      <c r="AD587" s="65">
        <v>1</v>
      </c>
      <c r="AE587" s="118">
        <f t="shared" si="190"/>
        <v>78</v>
      </c>
      <c r="AF587" s="119">
        <f t="shared" si="204"/>
        <v>0.26000000000000356</v>
      </c>
      <c r="AG587" s="118">
        <f t="shared" si="191"/>
        <v>72</v>
      </c>
      <c r="AH587" s="119">
        <f t="shared" si="192"/>
        <v>0.47999999999999687</v>
      </c>
      <c r="AI587" s="118">
        <f t="shared" si="193"/>
        <v>10</v>
      </c>
      <c r="AJ587" s="119">
        <f t="shared" si="194"/>
        <v>0.22222222222222177</v>
      </c>
      <c r="AK587" s="118">
        <f t="shared" si="195"/>
        <v>10</v>
      </c>
      <c r="AL587" s="119">
        <f t="shared" si="196"/>
        <v>0.33339999999999997</v>
      </c>
      <c r="AM587" s="118">
        <f t="shared" si="197"/>
        <v>4</v>
      </c>
      <c r="AN587" s="119">
        <f t="shared" si="198"/>
        <v>0.26666666666666683</v>
      </c>
      <c r="AO587" s="118">
        <f t="shared" si="199"/>
        <v>0</v>
      </c>
      <c r="AP587" s="119">
        <f t="shared" si="200"/>
        <v>1.3877787807814457E-16</v>
      </c>
      <c r="AQ587" s="122">
        <f t="shared" si="201"/>
        <v>1</v>
      </c>
      <c r="AR587" s="131">
        <f t="shared" si="202"/>
        <v>1</v>
      </c>
      <c r="AS587" s="65"/>
    </row>
    <row r="588" spans="1:45" x14ac:dyDescent="0.25">
      <c r="A588" s="65"/>
      <c r="B588" s="65" t="str">
        <f t="shared" si="188"/>
        <v>DIWA3</v>
      </c>
      <c r="C588" s="117">
        <f t="shared" si="203"/>
        <v>42049</v>
      </c>
      <c r="D588" s="65" t="str">
        <f t="shared" si="189"/>
        <v>SIN</v>
      </c>
      <c r="E588" s="65" t="s">
        <v>26</v>
      </c>
      <c r="F588" s="124" t="s">
        <v>94</v>
      </c>
      <c r="G588" s="117">
        <v>42228</v>
      </c>
      <c r="H588" s="65">
        <v>846551</v>
      </c>
      <c r="I588" s="65">
        <v>49069</v>
      </c>
      <c r="J588" s="65">
        <v>0</v>
      </c>
      <c r="K588" s="65">
        <v>7</v>
      </c>
      <c r="L588" s="65"/>
      <c r="M588" s="65">
        <v>13</v>
      </c>
      <c r="N588" s="65">
        <v>5.7</v>
      </c>
      <c r="O588" s="65"/>
      <c r="P588" s="65"/>
      <c r="Q588" s="65">
        <v>7.0000000000000007E-2</v>
      </c>
      <c r="R588" s="65"/>
      <c r="S588" s="65">
        <v>189</v>
      </c>
      <c r="T588" s="65">
        <v>129</v>
      </c>
      <c r="U588" s="65">
        <v>2</v>
      </c>
      <c r="V588" s="65">
        <v>1</v>
      </c>
      <c r="W588" s="65">
        <v>19</v>
      </c>
      <c r="X588" s="65">
        <v>14</v>
      </c>
      <c r="Y588" s="65">
        <v>1</v>
      </c>
      <c r="Z588" s="65">
        <v>1</v>
      </c>
      <c r="AA588" s="65">
        <v>1</v>
      </c>
      <c r="AB588" s="65">
        <v>30</v>
      </c>
      <c r="AC588" s="65">
        <v>11</v>
      </c>
      <c r="AD588" s="65">
        <v>4</v>
      </c>
      <c r="AE588" s="118">
        <f t="shared" si="190"/>
        <v>189</v>
      </c>
      <c r="AF588" s="119">
        <f t="shared" si="204"/>
        <v>0.63000000000000378</v>
      </c>
      <c r="AG588" s="118">
        <f t="shared" si="191"/>
        <v>129</v>
      </c>
      <c r="AH588" s="119">
        <f t="shared" si="192"/>
        <v>0.8599999999999991</v>
      </c>
      <c r="AI588" s="118">
        <f t="shared" si="193"/>
        <v>19</v>
      </c>
      <c r="AJ588" s="119">
        <f t="shared" si="194"/>
        <v>0.42222222222222161</v>
      </c>
      <c r="AK588" s="118">
        <f t="shared" si="195"/>
        <v>14</v>
      </c>
      <c r="AL588" s="119">
        <f t="shared" si="196"/>
        <v>0.46666666666666679</v>
      </c>
      <c r="AM588" s="118">
        <f t="shared" si="197"/>
        <v>2</v>
      </c>
      <c r="AN588" s="119">
        <f t="shared" si="198"/>
        <v>0.13333333333333353</v>
      </c>
      <c r="AO588" s="118">
        <f t="shared" si="199"/>
        <v>1</v>
      </c>
      <c r="AP588" s="119">
        <f t="shared" si="200"/>
        <v>0.10000000000000014</v>
      </c>
      <c r="AQ588" s="122">
        <f t="shared" si="201"/>
        <v>0</v>
      </c>
      <c r="AR588" s="131">
        <f t="shared" si="202"/>
        <v>2</v>
      </c>
      <c r="AS588" s="65"/>
    </row>
    <row r="589" spans="1:45" x14ac:dyDescent="0.25">
      <c r="A589" s="65" t="s">
        <v>272</v>
      </c>
      <c r="B589" s="65" t="str">
        <f t="shared" si="188"/>
        <v>DIWA3</v>
      </c>
      <c r="C589" s="117">
        <f t="shared" si="203"/>
        <v>42049</v>
      </c>
      <c r="D589" s="116" t="str">
        <f t="shared" si="189"/>
        <v>SIN</v>
      </c>
      <c r="E589" s="65" t="s">
        <v>26</v>
      </c>
      <c r="F589" s="124" t="s">
        <v>94</v>
      </c>
      <c r="G589" s="117">
        <v>42058</v>
      </c>
      <c r="H589" s="65">
        <v>788281</v>
      </c>
      <c r="I589" s="65">
        <v>10226</v>
      </c>
      <c r="J589" s="65">
        <v>0</v>
      </c>
      <c r="K589" s="65">
        <v>10</v>
      </c>
      <c r="L589" s="65"/>
      <c r="M589" s="65">
        <v>2</v>
      </c>
      <c r="N589" s="65">
        <v>6.3109999999999999</v>
      </c>
      <c r="O589" s="65">
        <v>29.23</v>
      </c>
      <c r="P589" s="65">
        <v>1.19</v>
      </c>
      <c r="Q589" s="65">
        <v>0.01</v>
      </c>
      <c r="R589" s="65"/>
      <c r="S589" s="65">
        <v>17</v>
      </c>
      <c r="T589" s="65">
        <v>39</v>
      </c>
      <c r="U589" s="65">
        <v>2</v>
      </c>
      <c r="V589" s="65">
        <v>0</v>
      </c>
      <c r="W589" s="65">
        <v>5</v>
      </c>
      <c r="X589" s="65">
        <v>3</v>
      </c>
      <c r="Y589" s="65">
        <v>0</v>
      </c>
      <c r="Z589" s="65"/>
      <c r="AA589" s="65">
        <v>0</v>
      </c>
      <c r="AB589" s="65">
        <v>41</v>
      </c>
      <c r="AC589" s="65">
        <v>2</v>
      </c>
      <c r="AD589" s="65">
        <v>0</v>
      </c>
      <c r="AE589" s="118">
        <f t="shared" si="190"/>
        <v>17</v>
      </c>
      <c r="AF589" s="119">
        <f t="shared" si="204"/>
        <v>5.6666666666670515E-2</v>
      </c>
      <c r="AG589" s="118">
        <f t="shared" si="191"/>
        <v>39</v>
      </c>
      <c r="AH589" s="119">
        <f t="shared" si="192"/>
        <v>0.25999999999999729</v>
      </c>
      <c r="AI589" s="118">
        <f t="shared" si="193"/>
        <v>5</v>
      </c>
      <c r="AJ589" s="119">
        <f t="shared" si="194"/>
        <v>0.11111111111111063</v>
      </c>
      <c r="AK589" s="118">
        <f t="shared" si="195"/>
        <v>3</v>
      </c>
      <c r="AL589" s="119">
        <f t="shared" si="196"/>
        <v>0.1000000000000002</v>
      </c>
      <c r="AM589" s="118">
        <f t="shared" si="197"/>
        <v>2</v>
      </c>
      <c r="AN589" s="119">
        <f t="shared" si="198"/>
        <v>0.13333333333333353</v>
      </c>
      <c r="AO589" s="118">
        <f t="shared" si="199"/>
        <v>0</v>
      </c>
      <c r="AP589" s="119">
        <f t="shared" si="200"/>
        <v>1.3877787807814457E-16</v>
      </c>
      <c r="AQ589" s="122">
        <f t="shared" si="201"/>
        <v>0</v>
      </c>
      <c r="AR589" s="131">
        <f t="shared" si="202"/>
        <v>3</v>
      </c>
      <c r="AS589" s="65"/>
    </row>
    <row r="590" spans="1:45" x14ac:dyDescent="0.25">
      <c r="A590" s="65" t="s">
        <v>272</v>
      </c>
      <c r="B590" s="65" t="str">
        <f t="shared" si="188"/>
        <v>DIWA3</v>
      </c>
      <c r="C590" s="117">
        <f t="shared" si="203"/>
        <v>42049</v>
      </c>
      <c r="D590" s="116" t="str">
        <f t="shared" si="189"/>
        <v>CON</v>
      </c>
      <c r="E590" s="65" t="s">
        <v>26</v>
      </c>
      <c r="F590" s="124" t="s">
        <v>94</v>
      </c>
      <c r="G590" s="117">
        <v>41990</v>
      </c>
      <c r="H590" s="65">
        <v>772495</v>
      </c>
      <c r="I590" s="65">
        <v>31800</v>
      </c>
      <c r="J590" s="65">
        <v>0</v>
      </c>
      <c r="K590" s="65">
        <v>3</v>
      </c>
      <c r="L590" s="65"/>
      <c r="M590" s="65">
        <v>1</v>
      </c>
      <c r="N590" s="121">
        <v>6.1</v>
      </c>
      <c r="O590" s="65"/>
      <c r="P590" s="65"/>
      <c r="Q590" s="65">
        <v>0.2</v>
      </c>
      <c r="R590" s="65"/>
      <c r="S590" s="65">
        <v>34</v>
      </c>
      <c r="T590" s="65">
        <v>67</v>
      </c>
      <c r="U590" s="65">
        <v>2</v>
      </c>
      <c r="V590" s="65">
        <v>1</v>
      </c>
      <c r="W590" s="65">
        <v>5</v>
      </c>
      <c r="X590" s="65">
        <v>5</v>
      </c>
      <c r="Y590" s="65">
        <v>1</v>
      </c>
      <c r="Z590" s="65">
        <v>1</v>
      </c>
      <c r="AA590" s="65">
        <v>0</v>
      </c>
      <c r="AB590" s="65">
        <v>27</v>
      </c>
      <c r="AC590" s="65">
        <v>2</v>
      </c>
      <c r="AD590" s="65">
        <v>0</v>
      </c>
      <c r="AE590" s="118">
        <f t="shared" si="190"/>
        <v>34</v>
      </c>
      <c r="AF590" s="119">
        <f t="shared" si="204"/>
        <v>0.11333333333333709</v>
      </c>
      <c r="AG590" s="118">
        <f t="shared" si="191"/>
        <v>67</v>
      </c>
      <c r="AH590" s="119">
        <f t="shared" si="192"/>
        <v>0.4466666666666636</v>
      </c>
      <c r="AI590" s="118">
        <f t="shared" si="193"/>
        <v>5</v>
      </c>
      <c r="AJ590" s="119">
        <f t="shared" si="194"/>
        <v>0.11111111111111063</v>
      </c>
      <c r="AK590" s="118">
        <f t="shared" si="195"/>
        <v>5</v>
      </c>
      <c r="AL590" s="119">
        <f t="shared" si="196"/>
        <v>0.16666666666666685</v>
      </c>
      <c r="AM590" s="118">
        <f t="shared" si="197"/>
        <v>2</v>
      </c>
      <c r="AN590" s="119">
        <f t="shared" si="198"/>
        <v>0.13333333333333353</v>
      </c>
      <c r="AO590" s="118">
        <f t="shared" si="199"/>
        <v>1</v>
      </c>
      <c r="AP590" s="119">
        <f t="shared" si="200"/>
        <v>0.10000000000000014</v>
      </c>
      <c r="AQ590" s="122">
        <f t="shared" si="201"/>
        <v>0</v>
      </c>
      <c r="AR590" s="131">
        <f t="shared" si="202"/>
        <v>4</v>
      </c>
      <c r="AS590" s="65"/>
    </row>
    <row r="591" spans="1:45" x14ac:dyDescent="0.25">
      <c r="A591" s="65" t="s">
        <v>272</v>
      </c>
      <c r="B591" s="65" t="str">
        <f t="shared" si="188"/>
        <v>DIWA3</v>
      </c>
      <c r="C591" s="117">
        <f t="shared" si="203"/>
        <v>42049</v>
      </c>
      <c r="D591" s="116" t="str">
        <f t="shared" si="189"/>
        <v>CON</v>
      </c>
      <c r="E591" s="65" t="s">
        <v>26</v>
      </c>
      <c r="F591" s="124" t="s">
        <v>94</v>
      </c>
      <c r="G591" s="117">
        <v>41853</v>
      </c>
      <c r="H591" s="65">
        <v>734600</v>
      </c>
      <c r="I591" s="65">
        <v>105929</v>
      </c>
      <c r="J591" s="65">
        <v>0</v>
      </c>
      <c r="K591" s="65">
        <v>3</v>
      </c>
      <c r="L591" s="65"/>
      <c r="M591" s="65">
        <v>3</v>
      </c>
      <c r="N591" s="121">
        <v>6.6</v>
      </c>
      <c r="O591" s="65">
        <v>36.5</v>
      </c>
      <c r="P591" s="65">
        <v>1.3</v>
      </c>
      <c r="Q591" s="65">
        <v>0.05</v>
      </c>
      <c r="R591" s="65"/>
      <c r="S591" s="65">
        <v>86</v>
      </c>
      <c r="T591" s="65">
        <v>98</v>
      </c>
      <c r="U591" s="65">
        <v>3</v>
      </c>
      <c r="V591" s="65">
        <v>0</v>
      </c>
      <c r="W591" s="65">
        <v>7</v>
      </c>
      <c r="X591" s="65">
        <v>9</v>
      </c>
      <c r="Y591" s="65">
        <v>0</v>
      </c>
      <c r="Z591" s="65">
        <v>1</v>
      </c>
      <c r="AA591" s="65">
        <v>1</v>
      </c>
      <c r="AB591" s="65">
        <v>36</v>
      </c>
      <c r="AC591" s="65">
        <v>5</v>
      </c>
      <c r="AD591" s="65">
        <v>1</v>
      </c>
      <c r="AE591" s="118">
        <f t="shared" si="190"/>
        <v>86</v>
      </c>
      <c r="AF591" s="119">
        <f t="shared" si="204"/>
        <v>0.2866666666666704</v>
      </c>
      <c r="AG591" s="118">
        <f t="shared" si="191"/>
        <v>98</v>
      </c>
      <c r="AH591" s="119">
        <f t="shared" si="192"/>
        <v>0.6533333333333311</v>
      </c>
      <c r="AI591" s="118">
        <f t="shared" si="193"/>
        <v>7</v>
      </c>
      <c r="AJ591" s="119">
        <f t="shared" si="194"/>
        <v>0.15555555555555509</v>
      </c>
      <c r="AK591" s="118">
        <f t="shared" si="195"/>
        <v>9</v>
      </c>
      <c r="AL591" s="119">
        <f t="shared" si="196"/>
        <v>0.30000000000000016</v>
      </c>
      <c r="AM591" s="118">
        <f t="shared" si="197"/>
        <v>3</v>
      </c>
      <c r="AN591" s="119">
        <f t="shared" si="198"/>
        <v>0.20000000000000018</v>
      </c>
      <c r="AO591" s="118">
        <f t="shared" si="199"/>
        <v>0</v>
      </c>
      <c r="AP591" s="119">
        <f t="shared" si="200"/>
        <v>1.3877787807814457E-16</v>
      </c>
      <c r="AQ591" s="122">
        <f t="shared" si="201"/>
        <v>0</v>
      </c>
      <c r="AR591" s="131">
        <f t="shared" si="202"/>
        <v>5</v>
      </c>
      <c r="AS591" s="65"/>
    </row>
    <row r="592" spans="1:45" x14ac:dyDescent="0.25">
      <c r="A592" s="65" t="s">
        <v>273</v>
      </c>
      <c r="B592" s="65" t="str">
        <f t="shared" si="188"/>
        <v>DIWA3</v>
      </c>
      <c r="C592" s="117">
        <f t="shared" si="203"/>
        <v>42049</v>
      </c>
      <c r="D592" s="116" t="str">
        <f t="shared" si="189"/>
        <v>CON</v>
      </c>
      <c r="E592" s="65" t="s">
        <v>26</v>
      </c>
      <c r="F592" s="124" t="s">
        <v>94</v>
      </c>
      <c r="G592" s="117">
        <v>41682</v>
      </c>
      <c r="H592" s="65">
        <v>690922</v>
      </c>
      <c r="I592" s="65">
        <v>62251</v>
      </c>
      <c r="J592" s="65">
        <v>0</v>
      </c>
      <c r="K592" s="65">
        <v>4</v>
      </c>
      <c r="L592" s="65"/>
      <c r="M592" s="65">
        <v>3</v>
      </c>
      <c r="N592" s="121">
        <v>7</v>
      </c>
      <c r="O592" s="65">
        <v>35.299999999999997</v>
      </c>
      <c r="P592" s="65">
        <v>0.4</v>
      </c>
      <c r="Q592" s="65">
        <v>0.1</v>
      </c>
      <c r="R592" s="65" t="s">
        <v>244</v>
      </c>
      <c r="S592" s="65">
        <v>76</v>
      </c>
      <c r="T592" s="65">
        <v>103</v>
      </c>
      <c r="U592" s="65">
        <v>2</v>
      </c>
      <c r="V592" s="65">
        <v>1</v>
      </c>
      <c r="W592" s="65">
        <v>8</v>
      </c>
      <c r="X592" s="65">
        <v>8</v>
      </c>
      <c r="Y592" s="65">
        <v>0</v>
      </c>
      <c r="Z592" s="65">
        <v>1</v>
      </c>
      <c r="AA592" s="65">
        <v>0</v>
      </c>
      <c r="AB592" s="65">
        <v>29</v>
      </c>
      <c r="AC592" s="65">
        <v>4</v>
      </c>
      <c r="AD592" s="65">
        <v>1</v>
      </c>
      <c r="AE592" s="118">
        <f t="shared" si="190"/>
        <v>76</v>
      </c>
      <c r="AF592" s="119">
        <f>IF(AE592&gt;=300,1,VLOOKUP(AE592,$AT$3:$AU$304,2,0))</f>
        <v>0.25333333333333685</v>
      </c>
      <c r="AG592" s="118">
        <f t="shared" si="191"/>
        <v>103</v>
      </c>
      <c r="AH592" s="119">
        <f t="shared" si="192"/>
        <v>0.68666666666666465</v>
      </c>
      <c r="AI592" s="118">
        <f t="shared" si="193"/>
        <v>8</v>
      </c>
      <c r="AJ592" s="119">
        <f t="shared" si="194"/>
        <v>0.17777777777777731</v>
      </c>
      <c r="AK592" s="118">
        <f t="shared" si="195"/>
        <v>8</v>
      </c>
      <c r="AL592" s="119">
        <f t="shared" si="196"/>
        <v>0.26666666666666683</v>
      </c>
      <c r="AM592" s="118">
        <f t="shared" si="197"/>
        <v>2</v>
      </c>
      <c r="AN592" s="119">
        <f t="shared" si="198"/>
        <v>0.13333333333333353</v>
      </c>
      <c r="AO592" s="118">
        <f t="shared" si="199"/>
        <v>1</v>
      </c>
      <c r="AP592" s="119">
        <f t="shared" si="200"/>
        <v>0.10000000000000014</v>
      </c>
      <c r="AQ592" s="122">
        <f t="shared" si="201"/>
        <v>0</v>
      </c>
      <c r="AR592" s="131">
        <f t="shared" si="202"/>
        <v>6</v>
      </c>
      <c r="AS592" s="65"/>
    </row>
    <row r="593" spans="1:45" x14ac:dyDescent="0.25">
      <c r="A593" s="65" t="s">
        <v>273</v>
      </c>
      <c r="B593" s="65" t="str">
        <f t="shared" si="188"/>
        <v>DIWA3</v>
      </c>
      <c r="C593" s="117">
        <f t="shared" si="203"/>
        <v>42049</v>
      </c>
      <c r="D593" s="116" t="str">
        <f t="shared" si="189"/>
        <v>CON</v>
      </c>
      <c r="E593" s="65" t="s">
        <v>26</v>
      </c>
      <c r="F593" s="124" t="s">
        <v>94</v>
      </c>
      <c r="G593" s="117">
        <v>41555</v>
      </c>
      <c r="H593" s="65">
        <v>658618</v>
      </c>
      <c r="I593" s="65">
        <v>29947</v>
      </c>
      <c r="J593" s="120">
        <v>0</v>
      </c>
      <c r="K593" s="120">
        <v>2</v>
      </c>
      <c r="L593" s="120">
        <v>0</v>
      </c>
      <c r="M593" s="120">
        <v>4</v>
      </c>
      <c r="N593" s="121">
        <v>7.1</v>
      </c>
      <c r="O593" s="120">
        <v>36.1</v>
      </c>
      <c r="P593" s="120">
        <v>0.8</v>
      </c>
      <c r="Q593" s="120">
        <v>0.1</v>
      </c>
      <c r="R593" s="65" t="s">
        <v>244</v>
      </c>
      <c r="S593" s="120">
        <v>52</v>
      </c>
      <c r="T593" s="120">
        <v>65</v>
      </c>
      <c r="U593" s="120">
        <v>3</v>
      </c>
      <c r="V593" s="120">
        <v>0</v>
      </c>
      <c r="W593" s="120">
        <v>7</v>
      </c>
      <c r="X593" s="120">
        <v>6</v>
      </c>
      <c r="Y593" s="120">
        <v>0</v>
      </c>
      <c r="Z593" s="120">
        <v>0</v>
      </c>
      <c r="AA593" s="120">
        <v>0</v>
      </c>
      <c r="AB593" s="120">
        <v>29</v>
      </c>
      <c r="AC593" s="120">
        <v>4</v>
      </c>
      <c r="AD593" s="120">
        <v>1</v>
      </c>
      <c r="AE593" s="118">
        <f t="shared" si="190"/>
        <v>52</v>
      </c>
      <c r="AF593" s="119">
        <f>IF(AE593&gt;500,1.5,IF(AE593&gt;300,1.3,VLOOKUP(AE593,$AT$3:$AU$304,2,0)))</f>
        <v>0.17333333333333698</v>
      </c>
      <c r="AG593" s="118">
        <f t="shared" si="191"/>
        <v>65</v>
      </c>
      <c r="AH593" s="119">
        <f t="shared" si="192"/>
        <v>0.4333333333333303</v>
      </c>
      <c r="AI593" s="118">
        <f t="shared" si="193"/>
        <v>7</v>
      </c>
      <c r="AJ593" s="119">
        <f t="shared" si="194"/>
        <v>0.15555555555555509</v>
      </c>
      <c r="AK593" s="118">
        <f t="shared" si="195"/>
        <v>6</v>
      </c>
      <c r="AL593" s="119">
        <f t="shared" si="196"/>
        <v>0.20000000000000018</v>
      </c>
      <c r="AM593" s="118">
        <f t="shared" si="197"/>
        <v>3</v>
      </c>
      <c r="AN593" s="119">
        <f t="shared" si="198"/>
        <v>0.20000000000000018</v>
      </c>
      <c r="AO593" s="118">
        <f t="shared" si="199"/>
        <v>0</v>
      </c>
      <c r="AP593" s="119">
        <f t="shared" si="200"/>
        <v>1.3877787807814457E-16</v>
      </c>
      <c r="AQ593" s="122">
        <f t="shared" si="201"/>
        <v>0</v>
      </c>
      <c r="AR593" s="131">
        <f t="shared" si="202"/>
        <v>7</v>
      </c>
      <c r="AS593" s="65"/>
    </row>
    <row r="594" spans="1:45" x14ac:dyDescent="0.25">
      <c r="A594" s="65" t="s">
        <v>273</v>
      </c>
      <c r="B594" s="65" t="str">
        <f t="shared" si="188"/>
        <v>DIWA3</v>
      </c>
      <c r="C594" s="117">
        <f t="shared" si="203"/>
        <v>42049</v>
      </c>
      <c r="D594" s="116" t="str">
        <f t="shared" si="189"/>
        <v>CON</v>
      </c>
      <c r="E594" s="65" t="s">
        <v>26</v>
      </c>
      <c r="F594" s="124" t="s">
        <v>94</v>
      </c>
      <c r="G594" s="117">
        <v>41416</v>
      </c>
      <c r="H594" s="65">
        <v>628671</v>
      </c>
      <c r="I594" s="65">
        <v>178223</v>
      </c>
      <c r="J594" s="120">
        <v>0</v>
      </c>
      <c r="K594" s="120">
        <v>3.3</v>
      </c>
      <c r="L594" s="120">
        <v>0</v>
      </c>
      <c r="M594" s="120">
        <v>16.5</v>
      </c>
      <c r="N594" s="121">
        <v>6.8</v>
      </c>
      <c r="O594" s="120">
        <v>36.6</v>
      </c>
      <c r="P594" s="120"/>
      <c r="Q594" s="120">
        <v>-1</v>
      </c>
      <c r="R594" s="65" t="s">
        <v>29</v>
      </c>
      <c r="S594" s="120">
        <v>159.9</v>
      </c>
      <c r="T594" s="120">
        <v>128.80000000000001</v>
      </c>
      <c r="U594" s="120">
        <v>10.199999999999999</v>
      </c>
      <c r="V594" s="120">
        <v>5.4</v>
      </c>
      <c r="W594" s="120">
        <v>19.600000000000001</v>
      </c>
      <c r="X594" s="120">
        <v>20.6</v>
      </c>
      <c r="Y594" s="120">
        <v>1.2</v>
      </c>
      <c r="Z594" s="120">
        <v>0</v>
      </c>
      <c r="AA594" s="120">
        <v>0</v>
      </c>
      <c r="AB594" s="120">
        <v>84</v>
      </c>
      <c r="AC594" s="120">
        <v>26.1</v>
      </c>
      <c r="AD594" s="120">
        <v>2.2999999999999998</v>
      </c>
      <c r="AE594" s="118">
        <f t="shared" si="190"/>
        <v>160</v>
      </c>
      <c r="AF594" s="119">
        <f>IF(AE594&gt;500,1.5,IF(AE594&gt;300,1.3,VLOOKUP(AE594,$AT$3:$AU$304,2,0)))</f>
        <v>0.5333333333333381</v>
      </c>
      <c r="AG594" s="118">
        <f t="shared" si="191"/>
        <v>129</v>
      </c>
      <c r="AH594" s="119">
        <f t="shared" si="192"/>
        <v>0.8599999999999991</v>
      </c>
      <c r="AI594" s="118">
        <f t="shared" si="193"/>
        <v>20</v>
      </c>
      <c r="AJ594" s="119">
        <f t="shared" si="194"/>
        <v>0.44444444444444381</v>
      </c>
      <c r="AK594" s="118">
        <f t="shared" si="195"/>
        <v>21</v>
      </c>
      <c r="AL594" s="119">
        <f t="shared" si="196"/>
        <v>0.70000000000000007</v>
      </c>
      <c r="AM594" s="118">
        <f t="shared" si="197"/>
        <v>10</v>
      </c>
      <c r="AN594" s="119">
        <f t="shared" si="198"/>
        <v>0.66666666666666674</v>
      </c>
      <c r="AO594" s="118">
        <f t="shared" si="199"/>
        <v>5</v>
      </c>
      <c r="AP594" s="119">
        <f t="shared" si="200"/>
        <v>0.50000000000000011</v>
      </c>
      <c r="AQ594" s="122">
        <f t="shared" si="201"/>
        <v>0</v>
      </c>
      <c r="AR594" s="131">
        <f t="shared" si="202"/>
        <v>8</v>
      </c>
      <c r="AS594" s="65"/>
    </row>
    <row r="595" spans="1:45" x14ac:dyDescent="0.25">
      <c r="A595" s="65" t="s">
        <v>273</v>
      </c>
      <c r="B595" s="65" t="str">
        <f t="shared" si="188"/>
        <v>DIWA3</v>
      </c>
      <c r="C595" s="117">
        <f t="shared" si="203"/>
        <v>42049</v>
      </c>
      <c r="D595" s="116" t="str">
        <f t="shared" si="189"/>
        <v>CON</v>
      </c>
      <c r="E595" s="65" t="s">
        <v>26</v>
      </c>
      <c r="F595" s="124" t="s">
        <v>94</v>
      </c>
      <c r="G595" s="117">
        <v>41261</v>
      </c>
      <c r="H595" s="65">
        <v>596183</v>
      </c>
      <c r="I595" s="65">
        <v>145735</v>
      </c>
      <c r="J595" s="120">
        <v>0</v>
      </c>
      <c r="K595" s="120">
        <v>0</v>
      </c>
      <c r="L595" s="120">
        <v>0</v>
      </c>
      <c r="M595" s="120">
        <v>26.7</v>
      </c>
      <c r="N595" s="121">
        <v>6.6</v>
      </c>
      <c r="O595" s="120">
        <v>34.799999999999997</v>
      </c>
      <c r="P595" s="120"/>
      <c r="Q595" s="120">
        <v>21.7</v>
      </c>
      <c r="R595" s="65" t="s">
        <v>29</v>
      </c>
      <c r="S595" s="120">
        <v>90.9</v>
      </c>
      <c r="T595" s="120">
        <v>38.799999999999997</v>
      </c>
      <c r="U595" s="120">
        <v>6.9</v>
      </c>
      <c r="V595" s="120">
        <v>6</v>
      </c>
      <c r="W595" s="120">
        <v>0</v>
      </c>
      <c r="X595" s="120">
        <v>22.9</v>
      </c>
      <c r="Y595" s="120">
        <v>0.9</v>
      </c>
      <c r="Z595" s="120">
        <v>1</v>
      </c>
      <c r="AA595" s="120">
        <v>0</v>
      </c>
      <c r="AB595" s="120">
        <v>91</v>
      </c>
      <c r="AC595" s="120">
        <v>11.7</v>
      </c>
      <c r="AD595" s="120">
        <v>0.4</v>
      </c>
      <c r="AE595" s="118">
        <f t="shared" si="190"/>
        <v>91</v>
      </c>
      <c r="AF595" s="119">
        <f>IF(AE595&gt;=300,1,VLOOKUP(AE595,$AT$3:$AU$304,2,0))</f>
        <v>0.30333333333333717</v>
      </c>
      <c r="AG595" s="118">
        <f t="shared" si="191"/>
        <v>39</v>
      </c>
      <c r="AH595" s="119">
        <f t="shared" si="192"/>
        <v>0.25999999999999729</v>
      </c>
      <c r="AI595" s="118">
        <f t="shared" si="193"/>
        <v>0</v>
      </c>
      <c r="AJ595" s="119">
        <f t="shared" si="194"/>
        <v>-4.9266146717741321E-16</v>
      </c>
      <c r="AK595" s="118">
        <f t="shared" si="195"/>
        <v>23</v>
      </c>
      <c r="AL595" s="119">
        <f t="shared" si="196"/>
        <v>0.76666666666666672</v>
      </c>
      <c r="AM595" s="118">
        <f t="shared" si="197"/>
        <v>7</v>
      </c>
      <c r="AN595" s="119">
        <f t="shared" si="198"/>
        <v>0.46666666666666679</v>
      </c>
      <c r="AO595" s="118">
        <f t="shared" si="199"/>
        <v>6</v>
      </c>
      <c r="AP595" s="119">
        <f t="shared" si="200"/>
        <v>0.60000000000000009</v>
      </c>
      <c r="AQ595" s="122">
        <f t="shared" si="201"/>
        <v>0</v>
      </c>
      <c r="AR595" s="131">
        <f t="shared" si="202"/>
        <v>9</v>
      </c>
      <c r="AS595" s="65"/>
    </row>
    <row r="596" spans="1:45" x14ac:dyDescent="0.25">
      <c r="A596" s="65" t="s">
        <v>272</v>
      </c>
      <c r="B596" s="65" t="str">
        <f t="shared" si="188"/>
        <v>DIWA3</v>
      </c>
      <c r="C596" s="117">
        <f t="shared" si="203"/>
        <v>40685</v>
      </c>
      <c r="D596" s="65" t="str">
        <f t="shared" si="189"/>
        <v>SIN</v>
      </c>
      <c r="E596" s="65" t="s">
        <v>26</v>
      </c>
      <c r="F596" s="124" t="s">
        <v>95</v>
      </c>
      <c r="G596" s="117">
        <v>42404</v>
      </c>
      <c r="H596" s="65">
        <v>891394</v>
      </c>
      <c r="I596" s="65">
        <v>47380</v>
      </c>
      <c r="J596" s="65">
        <v>0</v>
      </c>
      <c r="K596" s="65">
        <v>8</v>
      </c>
      <c r="L596" s="65"/>
      <c r="M596" s="65">
        <v>7</v>
      </c>
      <c r="N596" s="65">
        <v>6.5</v>
      </c>
      <c r="O596" s="65"/>
      <c r="P596" s="65"/>
      <c r="Q596" s="65">
        <v>0.16</v>
      </c>
      <c r="R596" s="65"/>
      <c r="S596" s="65">
        <v>873</v>
      </c>
      <c r="T596" s="65">
        <v>187</v>
      </c>
      <c r="U596" s="65">
        <v>5</v>
      </c>
      <c r="V596" s="65">
        <v>1</v>
      </c>
      <c r="W596" s="65">
        <v>13</v>
      </c>
      <c r="X596" s="65">
        <v>35</v>
      </c>
      <c r="Y596" s="65">
        <v>1</v>
      </c>
      <c r="Z596" s="65">
        <v>2</v>
      </c>
      <c r="AA596" s="65">
        <v>2</v>
      </c>
      <c r="AB596" s="65">
        <v>96</v>
      </c>
      <c r="AC596" s="65">
        <v>5</v>
      </c>
      <c r="AD596" s="65">
        <v>2</v>
      </c>
      <c r="AE596" s="118">
        <f t="shared" si="190"/>
        <v>873</v>
      </c>
      <c r="AF596" s="119">
        <f t="shared" ref="AF596:AF603" si="205">IF(AE596&gt;500,1.5,IF(AE596&gt;300,1.3,VLOOKUP(AE596,$AT$3:$AU$304,2,0)))</f>
        <v>1.5</v>
      </c>
      <c r="AG596" s="118">
        <f t="shared" si="191"/>
        <v>187</v>
      </c>
      <c r="AH596" s="119">
        <f t="shared" si="192"/>
        <v>1</v>
      </c>
      <c r="AI596" s="118">
        <f t="shared" si="193"/>
        <v>13</v>
      </c>
      <c r="AJ596" s="119">
        <f t="shared" si="194"/>
        <v>0.28888888888888842</v>
      </c>
      <c r="AK596" s="118">
        <f t="shared" si="195"/>
        <v>35</v>
      </c>
      <c r="AL596" s="119">
        <f t="shared" si="196"/>
        <v>1</v>
      </c>
      <c r="AM596" s="118">
        <f t="shared" si="197"/>
        <v>5</v>
      </c>
      <c r="AN596" s="119">
        <f t="shared" si="198"/>
        <v>0.33333333333333348</v>
      </c>
      <c r="AO596" s="118">
        <f t="shared" si="199"/>
        <v>1</v>
      </c>
      <c r="AP596" s="119">
        <f t="shared" si="200"/>
        <v>0.10000000000000014</v>
      </c>
      <c r="AQ596" s="122">
        <f t="shared" si="201"/>
        <v>1</v>
      </c>
      <c r="AR596" s="131">
        <f t="shared" si="202"/>
        <v>1</v>
      </c>
      <c r="AS596" s="65"/>
    </row>
    <row r="597" spans="1:45" x14ac:dyDescent="0.25">
      <c r="A597" s="65"/>
      <c r="B597" s="65" t="str">
        <f t="shared" si="188"/>
        <v>DIWA3</v>
      </c>
      <c r="C597" s="117">
        <f t="shared" si="203"/>
        <v>40685</v>
      </c>
      <c r="D597" s="65" t="str">
        <f t="shared" si="189"/>
        <v>SIN</v>
      </c>
      <c r="E597" s="65" t="s">
        <v>26</v>
      </c>
      <c r="F597" s="124" t="s">
        <v>95</v>
      </c>
      <c r="G597" s="117">
        <v>42237</v>
      </c>
      <c r="H597" s="65">
        <v>850249</v>
      </c>
      <c r="I597" s="65">
        <v>5841</v>
      </c>
      <c r="J597" s="65">
        <v>0</v>
      </c>
      <c r="K597" s="65">
        <v>6</v>
      </c>
      <c r="L597" s="65"/>
      <c r="M597" s="65">
        <v>5</v>
      </c>
      <c r="N597" s="65">
        <v>6.7</v>
      </c>
      <c r="O597" s="65"/>
      <c r="P597" s="65"/>
      <c r="Q597" s="65">
        <v>0.02</v>
      </c>
      <c r="R597" s="65"/>
      <c r="S597" s="65">
        <v>155</v>
      </c>
      <c r="T597" s="65">
        <v>62</v>
      </c>
      <c r="U597" s="65">
        <v>3</v>
      </c>
      <c r="V597" s="65">
        <v>0</v>
      </c>
      <c r="W597" s="65">
        <v>5</v>
      </c>
      <c r="X597" s="65">
        <v>10</v>
      </c>
      <c r="Y597" s="65">
        <v>0</v>
      </c>
      <c r="Z597" s="65">
        <v>1</v>
      </c>
      <c r="AA597" s="65">
        <v>0</v>
      </c>
      <c r="AB597" s="65">
        <v>76</v>
      </c>
      <c r="AC597" s="65">
        <v>3</v>
      </c>
      <c r="AD597" s="65">
        <v>1</v>
      </c>
      <c r="AE597" s="118">
        <f t="shared" si="190"/>
        <v>155</v>
      </c>
      <c r="AF597" s="119">
        <f t="shared" si="205"/>
        <v>0.5166666666666716</v>
      </c>
      <c r="AG597" s="118">
        <f t="shared" si="191"/>
        <v>62</v>
      </c>
      <c r="AH597" s="119">
        <f t="shared" si="192"/>
        <v>0.41333333333333033</v>
      </c>
      <c r="AI597" s="118">
        <f t="shared" si="193"/>
        <v>5</v>
      </c>
      <c r="AJ597" s="119">
        <f t="shared" si="194"/>
        <v>0.11111111111111063</v>
      </c>
      <c r="AK597" s="118">
        <f t="shared" si="195"/>
        <v>10</v>
      </c>
      <c r="AL597" s="119">
        <f t="shared" si="196"/>
        <v>0.33339999999999997</v>
      </c>
      <c r="AM597" s="118">
        <f t="shared" si="197"/>
        <v>3</v>
      </c>
      <c r="AN597" s="119">
        <f t="shared" si="198"/>
        <v>0.20000000000000018</v>
      </c>
      <c r="AO597" s="118">
        <f t="shared" si="199"/>
        <v>0</v>
      </c>
      <c r="AP597" s="119">
        <f t="shared" si="200"/>
        <v>1.3877787807814457E-16</v>
      </c>
      <c r="AQ597" s="122">
        <f t="shared" si="201"/>
        <v>0</v>
      </c>
      <c r="AR597" s="131">
        <f t="shared" si="202"/>
        <v>2</v>
      </c>
      <c r="AS597" s="65"/>
    </row>
    <row r="598" spans="1:45" x14ac:dyDescent="0.25">
      <c r="A598" s="65" t="s">
        <v>272</v>
      </c>
      <c r="B598" s="65" t="str">
        <f t="shared" si="188"/>
        <v>DIWA3</v>
      </c>
      <c r="C598" s="117">
        <f t="shared" si="203"/>
        <v>40685</v>
      </c>
      <c r="D598" s="116" t="str">
        <f t="shared" si="189"/>
        <v>SIN</v>
      </c>
      <c r="E598" s="65" t="s">
        <v>26</v>
      </c>
      <c r="F598" s="124" t="s">
        <v>95</v>
      </c>
      <c r="G598" s="117">
        <v>42060</v>
      </c>
      <c r="H598" s="65">
        <v>800517</v>
      </c>
      <c r="I598" s="65">
        <v>29665</v>
      </c>
      <c r="J598" s="65">
        <v>0</v>
      </c>
      <c r="K598" s="65">
        <v>8</v>
      </c>
      <c r="L598" s="65"/>
      <c r="M598" s="65">
        <v>5</v>
      </c>
      <c r="N598" s="65">
        <v>5.8769999999999998</v>
      </c>
      <c r="O598" s="65">
        <v>28.21</v>
      </c>
      <c r="P598" s="65">
        <v>1.04</v>
      </c>
      <c r="Q598" s="65">
        <v>0.03</v>
      </c>
      <c r="R598" s="65"/>
      <c r="S598" s="65">
        <v>29</v>
      </c>
      <c r="T598" s="65">
        <v>99</v>
      </c>
      <c r="U598" s="65">
        <v>2</v>
      </c>
      <c r="V598" s="65">
        <v>0</v>
      </c>
      <c r="W598" s="65">
        <v>8</v>
      </c>
      <c r="X598" s="65">
        <v>5</v>
      </c>
      <c r="Y598" s="65">
        <v>0</v>
      </c>
      <c r="Z598" s="65"/>
      <c r="AA598" s="65">
        <v>0</v>
      </c>
      <c r="AB598" s="65">
        <v>46</v>
      </c>
      <c r="AC598" s="65">
        <v>3</v>
      </c>
      <c r="AD598" s="65">
        <v>1</v>
      </c>
      <c r="AE598" s="118">
        <f t="shared" si="190"/>
        <v>29</v>
      </c>
      <c r="AF598" s="119">
        <f t="shared" si="205"/>
        <v>9.6666666666670453E-2</v>
      </c>
      <c r="AG598" s="118">
        <f t="shared" si="191"/>
        <v>99</v>
      </c>
      <c r="AH598" s="119">
        <f t="shared" si="192"/>
        <v>0.6</v>
      </c>
      <c r="AI598" s="118">
        <f t="shared" si="193"/>
        <v>8</v>
      </c>
      <c r="AJ598" s="119">
        <f t="shared" si="194"/>
        <v>0.17777777777777731</v>
      </c>
      <c r="AK598" s="118">
        <f t="shared" si="195"/>
        <v>5</v>
      </c>
      <c r="AL598" s="119">
        <f t="shared" si="196"/>
        <v>0.16666666666666685</v>
      </c>
      <c r="AM598" s="118">
        <f t="shared" si="197"/>
        <v>2</v>
      </c>
      <c r="AN598" s="119">
        <f t="shared" si="198"/>
        <v>0.13333333333333353</v>
      </c>
      <c r="AO598" s="118">
        <f t="shared" si="199"/>
        <v>0</v>
      </c>
      <c r="AP598" s="119">
        <f t="shared" si="200"/>
        <v>1.3877787807814457E-16</v>
      </c>
      <c r="AQ598" s="122">
        <f t="shared" si="201"/>
        <v>0</v>
      </c>
      <c r="AR598" s="131">
        <f t="shared" si="202"/>
        <v>3</v>
      </c>
      <c r="AS598" s="65"/>
    </row>
    <row r="599" spans="1:45" x14ac:dyDescent="0.25">
      <c r="A599" s="65" t="s">
        <v>273</v>
      </c>
      <c r="B599" s="65" t="str">
        <f t="shared" si="188"/>
        <v>DIWA3</v>
      </c>
      <c r="C599" s="117">
        <f t="shared" si="203"/>
        <v>40685</v>
      </c>
      <c r="D599" s="116" t="str">
        <f t="shared" si="189"/>
        <v>SIN</v>
      </c>
      <c r="E599" s="65" t="s">
        <v>26</v>
      </c>
      <c r="F599" s="124" t="s">
        <v>95</v>
      </c>
      <c r="G599" s="117">
        <v>42054</v>
      </c>
      <c r="H599" s="65">
        <v>814436</v>
      </c>
      <c r="I599" s="65">
        <v>73937</v>
      </c>
      <c r="J599" s="65">
        <v>0</v>
      </c>
      <c r="K599" s="65">
        <v>5</v>
      </c>
      <c r="L599" s="65"/>
      <c r="M599" s="65">
        <v>2</v>
      </c>
      <c r="N599" s="65">
        <v>5.827</v>
      </c>
      <c r="O599" s="65">
        <v>27.45</v>
      </c>
      <c r="P599" s="65">
        <v>1.28</v>
      </c>
      <c r="Q599" s="65">
        <v>0.15</v>
      </c>
      <c r="R599" s="65"/>
      <c r="S599" s="65">
        <v>111</v>
      </c>
      <c r="T599" s="65">
        <v>101</v>
      </c>
      <c r="U599" s="65">
        <v>5</v>
      </c>
      <c r="V599" s="65">
        <v>0</v>
      </c>
      <c r="W599" s="65">
        <v>21</v>
      </c>
      <c r="X599" s="65">
        <v>8</v>
      </c>
      <c r="Y599" s="65">
        <v>0</v>
      </c>
      <c r="Z599" s="65"/>
      <c r="AA599" s="65">
        <v>0</v>
      </c>
      <c r="AB599" s="65">
        <v>42</v>
      </c>
      <c r="AC599" s="65">
        <v>9</v>
      </c>
      <c r="AD599" s="65">
        <v>1</v>
      </c>
      <c r="AE599" s="118">
        <f t="shared" si="190"/>
        <v>111</v>
      </c>
      <c r="AF599" s="119">
        <f t="shared" si="205"/>
        <v>0.37000000000000427</v>
      </c>
      <c r="AG599" s="118">
        <f t="shared" si="191"/>
        <v>101</v>
      </c>
      <c r="AH599" s="119">
        <f t="shared" si="192"/>
        <v>0.67333333333333123</v>
      </c>
      <c r="AI599" s="118">
        <f t="shared" si="193"/>
        <v>21</v>
      </c>
      <c r="AJ599" s="119">
        <f t="shared" si="194"/>
        <v>0.46666666666666601</v>
      </c>
      <c r="AK599" s="118">
        <f t="shared" si="195"/>
        <v>8</v>
      </c>
      <c r="AL599" s="119">
        <f t="shared" si="196"/>
        <v>0.26666666666666683</v>
      </c>
      <c r="AM599" s="118">
        <f t="shared" si="197"/>
        <v>5</v>
      </c>
      <c r="AN599" s="119">
        <f t="shared" si="198"/>
        <v>0.33333333333333348</v>
      </c>
      <c r="AO599" s="118">
        <f t="shared" si="199"/>
        <v>0</v>
      </c>
      <c r="AP599" s="119">
        <f t="shared" si="200"/>
        <v>1.3877787807814457E-16</v>
      </c>
      <c r="AQ599" s="122">
        <f t="shared" si="201"/>
        <v>0</v>
      </c>
      <c r="AR599" s="131">
        <f t="shared" si="202"/>
        <v>4</v>
      </c>
      <c r="AS599" s="65"/>
    </row>
    <row r="600" spans="1:45" x14ac:dyDescent="0.25">
      <c r="A600" s="65" t="s">
        <v>272</v>
      </c>
      <c r="B600" s="65" t="str">
        <f t="shared" si="188"/>
        <v>DIWA3</v>
      </c>
      <c r="C600" s="117">
        <f t="shared" si="203"/>
        <v>40685</v>
      </c>
      <c r="D600" s="116" t="str">
        <f t="shared" si="189"/>
        <v>SIN</v>
      </c>
      <c r="E600" s="65" t="s">
        <v>26</v>
      </c>
      <c r="F600" s="124" t="s">
        <v>95</v>
      </c>
      <c r="G600" s="117">
        <v>41992</v>
      </c>
      <c r="H600" s="65">
        <v>786520</v>
      </c>
      <c r="I600" s="65">
        <v>15668</v>
      </c>
      <c r="J600" s="65">
        <v>0</v>
      </c>
      <c r="K600" s="65">
        <v>2</v>
      </c>
      <c r="L600" s="65"/>
      <c r="M600" s="65">
        <v>4</v>
      </c>
      <c r="N600" s="121">
        <v>6.1</v>
      </c>
      <c r="O600" s="65"/>
      <c r="P600" s="65"/>
      <c r="Q600" s="65">
        <v>0.04</v>
      </c>
      <c r="R600" s="65"/>
      <c r="S600" s="65">
        <v>18</v>
      </c>
      <c r="T600" s="65">
        <v>57</v>
      </c>
      <c r="U600" s="65">
        <v>3</v>
      </c>
      <c r="V600" s="65">
        <v>0</v>
      </c>
      <c r="W600" s="65">
        <v>5</v>
      </c>
      <c r="X600" s="65">
        <v>2</v>
      </c>
      <c r="Y600" s="65">
        <v>0</v>
      </c>
      <c r="Z600" s="65">
        <v>0</v>
      </c>
      <c r="AA600" s="65">
        <v>0</v>
      </c>
      <c r="AB600" s="65">
        <v>34</v>
      </c>
      <c r="AC600" s="65">
        <v>4</v>
      </c>
      <c r="AD600" s="65">
        <v>1</v>
      </c>
      <c r="AE600" s="118">
        <f t="shared" si="190"/>
        <v>18</v>
      </c>
      <c r="AF600" s="119">
        <f t="shared" si="205"/>
        <v>6.0000000000003849E-2</v>
      </c>
      <c r="AG600" s="118">
        <f t="shared" si="191"/>
        <v>57</v>
      </c>
      <c r="AH600" s="119">
        <f t="shared" si="192"/>
        <v>0.37999999999999706</v>
      </c>
      <c r="AI600" s="118">
        <f t="shared" si="193"/>
        <v>5</v>
      </c>
      <c r="AJ600" s="119">
        <f t="shared" si="194"/>
        <v>0.11111111111111063</v>
      </c>
      <c r="AK600" s="118">
        <f t="shared" si="195"/>
        <v>2</v>
      </c>
      <c r="AL600" s="119">
        <f t="shared" si="196"/>
        <v>6.6666666666666874E-2</v>
      </c>
      <c r="AM600" s="118">
        <f t="shared" si="197"/>
        <v>3</v>
      </c>
      <c r="AN600" s="119">
        <f t="shared" si="198"/>
        <v>0.20000000000000018</v>
      </c>
      <c r="AO600" s="118">
        <f t="shared" si="199"/>
        <v>0</v>
      </c>
      <c r="AP600" s="119">
        <f t="shared" si="200"/>
        <v>1.3877787807814457E-16</v>
      </c>
      <c r="AQ600" s="122">
        <f t="shared" si="201"/>
        <v>0</v>
      </c>
      <c r="AR600" s="131">
        <f t="shared" si="202"/>
        <v>5</v>
      </c>
      <c r="AS600" s="65"/>
    </row>
    <row r="601" spans="1:45" x14ac:dyDescent="0.25">
      <c r="A601" s="65" t="s">
        <v>285</v>
      </c>
      <c r="B601" s="65" t="str">
        <f t="shared" si="188"/>
        <v>DIWA3</v>
      </c>
      <c r="C601" s="117">
        <f t="shared" si="203"/>
        <v>40685</v>
      </c>
      <c r="D601" s="116" t="str">
        <f t="shared" si="189"/>
        <v>SIN</v>
      </c>
      <c r="E601" s="65" t="s">
        <v>26</v>
      </c>
      <c r="F601" s="124" t="s">
        <v>95</v>
      </c>
      <c r="G601" s="117">
        <v>41977</v>
      </c>
      <c r="H601" s="65">
        <v>793617</v>
      </c>
      <c r="I601" s="65">
        <v>53118</v>
      </c>
      <c r="J601" s="65">
        <v>0</v>
      </c>
      <c r="K601" s="65">
        <v>4</v>
      </c>
      <c r="L601" s="65"/>
      <c r="M601" s="65">
        <v>1</v>
      </c>
      <c r="N601" s="121">
        <v>6.1</v>
      </c>
      <c r="O601" s="65"/>
      <c r="P601" s="65"/>
      <c r="Q601" s="65">
        <v>0.15</v>
      </c>
      <c r="R601" s="65"/>
      <c r="S601" s="65">
        <v>68</v>
      </c>
      <c r="T601" s="65">
        <v>64</v>
      </c>
      <c r="U601" s="65">
        <v>5</v>
      </c>
      <c r="V601" s="65">
        <v>0</v>
      </c>
      <c r="W601" s="65">
        <v>16</v>
      </c>
      <c r="X601" s="65">
        <v>6</v>
      </c>
      <c r="Y601" s="65">
        <v>0</v>
      </c>
      <c r="Z601" s="65">
        <v>1</v>
      </c>
      <c r="AA601" s="65">
        <v>0</v>
      </c>
      <c r="AB601" s="65">
        <v>37</v>
      </c>
      <c r="AC601" s="65">
        <v>9</v>
      </c>
      <c r="AD601" s="65">
        <v>1</v>
      </c>
      <c r="AE601" s="118">
        <f t="shared" si="190"/>
        <v>68</v>
      </c>
      <c r="AF601" s="119">
        <f t="shared" si="205"/>
        <v>0.22666666666667021</v>
      </c>
      <c r="AG601" s="118">
        <f t="shared" si="191"/>
        <v>64</v>
      </c>
      <c r="AH601" s="119">
        <f t="shared" si="192"/>
        <v>0.42666666666666364</v>
      </c>
      <c r="AI601" s="118">
        <f t="shared" si="193"/>
        <v>16</v>
      </c>
      <c r="AJ601" s="119">
        <f t="shared" si="194"/>
        <v>0.35555555555555501</v>
      </c>
      <c r="AK601" s="118">
        <f t="shared" si="195"/>
        <v>6</v>
      </c>
      <c r="AL601" s="119">
        <f t="shared" si="196"/>
        <v>0.20000000000000018</v>
      </c>
      <c r="AM601" s="118">
        <f t="shared" si="197"/>
        <v>5</v>
      </c>
      <c r="AN601" s="119">
        <f t="shared" si="198"/>
        <v>0.33333333333333348</v>
      </c>
      <c r="AO601" s="118">
        <f t="shared" si="199"/>
        <v>0</v>
      </c>
      <c r="AP601" s="119">
        <f t="shared" si="200"/>
        <v>1.3877787807814457E-16</v>
      </c>
      <c r="AQ601" s="122">
        <f t="shared" si="201"/>
        <v>0</v>
      </c>
      <c r="AR601" s="131">
        <f t="shared" si="202"/>
        <v>6</v>
      </c>
      <c r="AS601" s="65"/>
    </row>
    <row r="602" spans="1:45" x14ac:dyDescent="0.25">
      <c r="A602" s="65" t="s">
        <v>273</v>
      </c>
      <c r="B602" s="65" t="str">
        <f t="shared" si="188"/>
        <v>DIWA3</v>
      </c>
      <c r="C602" s="117">
        <f t="shared" si="203"/>
        <v>40685</v>
      </c>
      <c r="D602" s="116" t="str">
        <f t="shared" si="189"/>
        <v>SIN</v>
      </c>
      <c r="E602" s="65" t="s">
        <v>26</v>
      </c>
      <c r="F602" s="124" t="s">
        <v>95</v>
      </c>
      <c r="G602" s="117">
        <v>41880</v>
      </c>
      <c r="H602" s="65">
        <v>761522</v>
      </c>
      <c r="I602" s="65">
        <v>104778</v>
      </c>
      <c r="J602" s="65">
        <v>0</v>
      </c>
      <c r="K602" s="65">
        <v>28</v>
      </c>
      <c r="L602" s="65"/>
      <c r="M602" s="65">
        <v>5</v>
      </c>
      <c r="N602" s="121">
        <v>6.9</v>
      </c>
      <c r="O602" s="65">
        <v>35.9</v>
      </c>
      <c r="P602" s="65">
        <v>1.41</v>
      </c>
      <c r="Q602" s="65">
        <v>0.06</v>
      </c>
      <c r="R602" s="65"/>
      <c r="S602" s="65">
        <v>186</v>
      </c>
      <c r="T602" s="65">
        <v>1292</v>
      </c>
      <c r="U602" s="65">
        <v>7</v>
      </c>
      <c r="V602" s="65">
        <v>6</v>
      </c>
      <c r="W602" s="65">
        <v>28</v>
      </c>
      <c r="X602" s="65">
        <v>14</v>
      </c>
      <c r="Y602" s="65">
        <v>1</v>
      </c>
      <c r="Z602" s="65">
        <v>25</v>
      </c>
      <c r="AA602" s="65">
        <v>1</v>
      </c>
      <c r="AB602" s="65">
        <v>46</v>
      </c>
      <c r="AC602" s="65">
        <v>10</v>
      </c>
      <c r="AD602" s="65">
        <v>3</v>
      </c>
      <c r="AE602" s="118">
        <f t="shared" si="190"/>
        <v>186</v>
      </c>
      <c r="AF602" s="119">
        <f t="shared" si="205"/>
        <v>0.62000000000000388</v>
      </c>
      <c r="AG602" s="118">
        <f t="shared" si="191"/>
        <v>1292</v>
      </c>
      <c r="AH602" s="119">
        <f t="shared" si="192"/>
        <v>1</v>
      </c>
      <c r="AI602" s="118">
        <f t="shared" si="193"/>
        <v>28</v>
      </c>
      <c r="AJ602" s="119">
        <f t="shared" si="194"/>
        <v>0.62222222222222168</v>
      </c>
      <c r="AK602" s="118">
        <f t="shared" si="195"/>
        <v>14</v>
      </c>
      <c r="AL602" s="119">
        <f t="shared" si="196"/>
        <v>0.46666666666666679</v>
      </c>
      <c r="AM602" s="118">
        <f t="shared" si="197"/>
        <v>7</v>
      </c>
      <c r="AN602" s="119">
        <f t="shared" si="198"/>
        <v>0.46666666666666679</v>
      </c>
      <c r="AO602" s="118">
        <f t="shared" si="199"/>
        <v>6</v>
      </c>
      <c r="AP602" s="119">
        <f t="shared" si="200"/>
        <v>0.60000000000000009</v>
      </c>
      <c r="AQ602" s="122">
        <f t="shared" si="201"/>
        <v>0</v>
      </c>
      <c r="AR602" s="131">
        <f t="shared" si="202"/>
        <v>7</v>
      </c>
      <c r="AS602" s="65"/>
    </row>
    <row r="603" spans="1:45" x14ac:dyDescent="0.25">
      <c r="A603" s="65" t="s">
        <v>273</v>
      </c>
      <c r="B603" s="65" t="str">
        <f t="shared" si="188"/>
        <v>DIWA3</v>
      </c>
      <c r="C603" s="117">
        <f t="shared" si="203"/>
        <v>40685</v>
      </c>
      <c r="D603" s="116" t="str">
        <f t="shared" si="189"/>
        <v>SIN</v>
      </c>
      <c r="E603" s="65" t="s">
        <v>26</v>
      </c>
      <c r="F603" s="124" t="s">
        <v>95</v>
      </c>
      <c r="G603" s="117">
        <v>41751</v>
      </c>
      <c r="H603" s="65">
        <v>726701</v>
      </c>
      <c r="I603" s="65">
        <v>69957</v>
      </c>
      <c r="J603" s="65">
        <v>0</v>
      </c>
      <c r="K603" s="65">
        <v>8</v>
      </c>
      <c r="L603" s="65"/>
      <c r="M603" s="65">
        <v>2</v>
      </c>
      <c r="N603" s="121">
        <v>6.9</v>
      </c>
      <c r="O603" s="65">
        <v>35.299999999999997</v>
      </c>
      <c r="P603" s="65">
        <v>0.92</v>
      </c>
      <c r="Q603" s="65">
        <v>0.1</v>
      </c>
      <c r="R603" s="65" t="s">
        <v>28</v>
      </c>
      <c r="S603" s="65">
        <v>101</v>
      </c>
      <c r="T603" s="65">
        <v>188</v>
      </c>
      <c r="U603" s="65">
        <v>4</v>
      </c>
      <c r="V603" s="65">
        <v>1</v>
      </c>
      <c r="W603" s="65">
        <v>14</v>
      </c>
      <c r="X603" s="65">
        <v>9</v>
      </c>
      <c r="Y603" s="65">
        <v>0</v>
      </c>
      <c r="Z603" s="65">
        <v>1</v>
      </c>
      <c r="AA603" s="65">
        <v>0</v>
      </c>
      <c r="AB603" s="65">
        <v>30</v>
      </c>
      <c r="AC603" s="65">
        <v>5</v>
      </c>
      <c r="AD603" s="65">
        <v>1</v>
      </c>
      <c r="AE603" s="118">
        <f t="shared" si="190"/>
        <v>101</v>
      </c>
      <c r="AF603" s="119">
        <f t="shared" si="205"/>
        <v>0.33666666666667072</v>
      </c>
      <c r="AG603" s="118">
        <f t="shared" si="191"/>
        <v>188</v>
      </c>
      <c r="AH603" s="119">
        <f t="shared" si="192"/>
        <v>1</v>
      </c>
      <c r="AI603" s="118">
        <f t="shared" si="193"/>
        <v>14</v>
      </c>
      <c r="AJ603" s="119">
        <f t="shared" si="194"/>
        <v>0.31111111111111062</v>
      </c>
      <c r="AK603" s="118">
        <f t="shared" si="195"/>
        <v>9</v>
      </c>
      <c r="AL603" s="119">
        <f t="shared" si="196"/>
        <v>0.30000000000000016</v>
      </c>
      <c r="AM603" s="118">
        <f t="shared" si="197"/>
        <v>4</v>
      </c>
      <c r="AN603" s="119">
        <f t="shared" si="198"/>
        <v>0.26666666666666683</v>
      </c>
      <c r="AO603" s="118">
        <f t="shared" si="199"/>
        <v>1</v>
      </c>
      <c r="AP603" s="119">
        <f t="shared" si="200"/>
        <v>0.10000000000000014</v>
      </c>
      <c r="AQ603" s="122">
        <f t="shared" si="201"/>
        <v>0</v>
      </c>
      <c r="AR603" s="131">
        <f t="shared" si="202"/>
        <v>8</v>
      </c>
      <c r="AS603" s="65"/>
    </row>
    <row r="604" spans="1:45" x14ac:dyDescent="0.25">
      <c r="A604" s="65" t="s">
        <v>273</v>
      </c>
      <c r="B604" s="65" t="str">
        <f t="shared" si="188"/>
        <v>DIWA3</v>
      </c>
      <c r="C604" s="117">
        <f t="shared" si="203"/>
        <v>40685</v>
      </c>
      <c r="D604" s="116" t="str">
        <f t="shared" si="189"/>
        <v>SIN</v>
      </c>
      <c r="E604" s="65" t="s">
        <v>26</v>
      </c>
      <c r="F604" s="124" t="s">
        <v>95</v>
      </c>
      <c r="G604" s="117">
        <v>41590</v>
      </c>
      <c r="H604" s="65">
        <v>685870</v>
      </c>
      <c r="I604" s="65">
        <v>29126</v>
      </c>
      <c r="J604" s="120">
        <v>0</v>
      </c>
      <c r="K604" s="120">
        <v>4</v>
      </c>
      <c r="L604" s="120">
        <v>0</v>
      </c>
      <c r="M604" s="120">
        <v>1</v>
      </c>
      <c r="N604" s="121">
        <v>7.2</v>
      </c>
      <c r="O604" s="120">
        <v>36.6</v>
      </c>
      <c r="P604" s="120">
        <v>0.6</v>
      </c>
      <c r="Q604" s="120">
        <v>0.1</v>
      </c>
      <c r="R604" s="65" t="s">
        <v>244</v>
      </c>
      <c r="S604" s="120">
        <v>63</v>
      </c>
      <c r="T604" s="120">
        <v>109</v>
      </c>
      <c r="U604" s="120">
        <v>3</v>
      </c>
      <c r="V604" s="120">
        <v>0</v>
      </c>
      <c r="W604" s="120">
        <v>11</v>
      </c>
      <c r="X604" s="120">
        <v>8</v>
      </c>
      <c r="Y604" s="120">
        <v>0</v>
      </c>
      <c r="Z604" s="120">
        <v>1</v>
      </c>
      <c r="AA604" s="120">
        <v>0</v>
      </c>
      <c r="AB604" s="120">
        <v>28</v>
      </c>
      <c r="AC604" s="120">
        <v>3</v>
      </c>
      <c r="AD604" s="120">
        <v>0</v>
      </c>
      <c r="AE604" s="118">
        <f t="shared" si="190"/>
        <v>63</v>
      </c>
      <c r="AF604" s="119">
        <f>IF(AE604&gt;=300,1,VLOOKUP(AE604,$AT$3:$AU$304,2,0))</f>
        <v>0.21000000000000357</v>
      </c>
      <c r="AG604" s="118">
        <f t="shared" si="191"/>
        <v>109</v>
      </c>
      <c r="AH604" s="119">
        <f t="shared" si="192"/>
        <v>0.72666666666666491</v>
      </c>
      <c r="AI604" s="118">
        <f t="shared" si="193"/>
        <v>11</v>
      </c>
      <c r="AJ604" s="119">
        <f t="shared" si="194"/>
        <v>0.24444444444444399</v>
      </c>
      <c r="AK604" s="118">
        <f t="shared" si="195"/>
        <v>8</v>
      </c>
      <c r="AL604" s="119">
        <f t="shared" si="196"/>
        <v>0.26666666666666683</v>
      </c>
      <c r="AM604" s="118">
        <f t="shared" si="197"/>
        <v>3</v>
      </c>
      <c r="AN604" s="119">
        <f t="shared" si="198"/>
        <v>0.20000000000000018</v>
      </c>
      <c r="AO604" s="118">
        <f t="shared" si="199"/>
        <v>0</v>
      </c>
      <c r="AP604" s="119">
        <f t="shared" si="200"/>
        <v>1.3877787807814457E-16</v>
      </c>
      <c r="AQ604" s="122">
        <f t="shared" si="201"/>
        <v>0</v>
      </c>
      <c r="AR604" s="131">
        <f t="shared" si="202"/>
        <v>9</v>
      </c>
      <c r="AS604" s="65"/>
    </row>
    <row r="605" spans="1:45" x14ac:dyDescent="0.25">
      <c r="A605" s="65" t="s">
        <v>273</v>
      </c>
      <c r="B605" s="65" t="str">
        <f t="shared" si="188"/>
        <v>DIWA3</v>
      </c>
      <c r="C605" s="117">
        <f t="shared" si="203"/>
        <v>40685</v>
      </c>
      <c r="D605" s="116" t="str">
        <f t="shared" si="189"/>
        <v>SIN</v>
      </c>
      <c r="E605" s="65" t="s">
        <v>26</v>
      </c>
      <c r="F605" s="124" t="s">
        <v>95</v>
      </c>
      <c r="G605" s="117">
        <v>41479</v>
      </c>
      <c r="H605" s="65">
        <v>656744</v>
      </c>
      <c r="I605" s="65">
        <v>181734</v>
      </c>
      <c r="J605" s="120">
        <v>0</v>
      </c>
      <c r="K605" s="120">
        <v>5</v>
      </c>
      <c r="L605" s="120">
        <v>-1</v>
      </c>
      <c r="M605" s="120">
        <v>4</v>
      </c>
      <c r="N605" s="121">
        <v>7.2</v>
      </c>
      <c r="O605" s="120">
        <v>36</v>
      </c>
      <c r="P605" s="120">
        <v>0.1</v>
      </c>
      <c r="Q605" s="120">
        <v>0.1</v>
      </c>
      <c r="R605" s="65" t="s">
        <v>244</v>
      </c>
      <c r="S605" s="120">
        <v>250</v>
      </c>
      <c r="T605" s="120">
        <v>208</v>
      </c>
      <c r="U605" s="120">
        <v>12</v>
      </c>
      <c r="V605" s="120">
        <v>1</v>
      </c>
      <c r="W605" s="120">
        <v>25</v>
      </c>
      <c r="X605" s="120">
        <v>18</v>
      </c>
      <c r="Y605" s="120">
        <v>1</v>
      </c>
      <c r="Z605" s="120">
        <v>2</v>
      </c>
      <c r="AA605" s="120">
        <v>-1</v>
      </c>
      <c r="AB605" s="120">
        <v>44</v>
      </c>
      <c r="AC605" s="120">
        <v>13</v>
      </c>
      <c r="AD605" s="120">
        <v>1</v>
      </c>
      <c r="AE605" s="118">
        <f t="shared" si="190"/>
        <v>250</v>
      </c>
      <c r="AF605" s="119">
        <f t="shared" ref="AF605:AF610" si="206">IF(AE605&gt;500,1.5,IF(AE605&gt;300,1.3,VLOOKUP(AE605,$AT$3:$AU$304,2,0)))</f>
        <v>0.83333333333333504</v>
      </c>
      <c r="AG605" s="118">
        <f t="shared" si="191"/>
        <v>208</v>
      </c>
      <c r="AH605" s="119">
        <f t="shared" si="192"/>
        <v>1</v>
      </c>
      <c r="AI605" s="118">
        <f t="shared" si="193"/>
        <v>25</v>
      </c>
      <c r="AJ605" s="119">
        <f t="shared" si="194"/>
        <v>0.55559999999999998</v>
      </c>
      <c r="AK605" s="118">
        <f t="shared" si="195"/>
        <v>18</v>
      </c>
      <c r="AL605" s="119">
        <f t="shared" si="196"/>
        <v>0.60000000000000009</v>
      </c>
      <c r="AM605" s="118">
        <f t="shared" si="197"/>
        <v>12</v>
      </c>
      <c r="AN605" s="119">
        <f t="shared" si="198"/>
        <v>0.8</v>
      </c>
      <c r="AO605" s="118">
        <f t="shared" si="199"/>
        <v>1</v>
      </c>
      <c r="AP605" s="119">
        <f t="shared" si="200"/>
        <v>0.10000000000000014</v>
      </c>
      <c r="AQ605" s="122">
        <f t="shared" si="201"/>
        <v>0</v>
      </c>
      <c r="AR605" s="131">
        <f t="shared" si="202"/>
        <v>10</v>
      </c>
      <c r="AS605" s="65"/>
    </row>
    <row r="606" spans="1:45" x14ac:dyDescent="0.25">
      <c r="A606" s="65" t="s">
        <v>273</v>
      </c>
      <c r="B606" s="65" t="str">
        <f t="shared" si="188"/>
        <v>DIWA3</v>
      </c>
      <c r="C606" s="117">
        <f t="shared" si="203"/>
        <v>40685</v>
      </c>
      <c r="D606" s="116" t="str">
        <f t="shared" si="189"/>
        <v>SIN</v>
      </c>
      <c r="E606" s="65" t="s">
        <v>26</v>
      </c>
      <c r="F606" s="124" t="s">
        <v>95</v>
      </c>
      <c r="G606" s="117">
        <v>41300</v>
      </c>
      <c r="H606" s="65">
        <v>612820</v>
      </c>
      <c r="I606" s="65">
        <v>137810</v>
      </c>
      <c r="J606" s="120">
        <v>0</v>
      </c>
      <c r="K606" s="120">
        <v>1.1000000000000001</v>
      </c>
      <c r="L606" s="120">
        <v>0</v>
      </c>
      <c r="M606" s="120">
        <v>11.5</v>
      </c>
      <c r="N606" s="121">
        <v>8</v>
      </c>
      <c r="O606" s="120">
        <v>39</v>
      </c>
      <c r="P606" s="120"/>
      <c r="Q606" s="120">
        <v>-1</v>
      </c>
      <c r="R606" s="65" t="s">
        <v>29</v>
      </c>
      <c r="S606" s="120">
        <v>121.3</v>
      </c>
      <c r="T606" s="120">
        <v>149.5</v>
      </c>
      <c r="U606" s="120">
        <v>11.5</v>
      </c>
      <c r="V606" s="120">
        <v>9.6</v>
      </c>
      <c r="W606" s="120">
        <v>34</v>
      </c>
      <c r="X606" s="120">
        <v>31.4</v>
      </c>
      <c r="Y606" s="120">
        <v>0.3</v>
      </c>
      <c r="Z606" s="120">
        <v>0</v>
      </c>
      <c r="AA606" s="120">
        <v>0</v>
      </c>
      <c r="AB606" s="120">
        <v>415.2</v>
      </c>
      <c r="AC606" s="120">
        <v>39.700000000000003</v>
      </c>
      <c r="AD606" s="120">
        <v>6.3</v>
      </c>
      <c r="AE606" s="118">
        <f t="shared" si="190"/>
        <v>121</v>
      </c>
      <c r="AF606" s="119">
        <f t="shared" si="206"/>
        <v>0.40333333333333782</v>
      </c>
      <c r="AG606" s="118">
        <f t="shared" si="191"/>
        <v>150</v>
      </c>
      <c r="AH606" s="119">
        <f t="shared" si="192"/>
        <v>1</v>
      </c>
      <c r="AI606" s="118">
        <f t="shared" si="193"/>
        <v>34</v>
      </c>
      <c r="AJ606" s="119">
        <f t="shared" si="194"/>
        <v>0.7555555555555552</v>
      </c>
      <c r="AK606" s="118">
        <f t="shared" si="195"/>
        <v>31</v>
      </c>
      <c r="AL606" s="119">
        <f t="shared" si="196"/>
        <v>1</v>
      </c>
      <c r="AM606" s="118">
        <f t="shared" si="197"/>
        <v>12</v>
      </c>
      <c r="AN606" s="119">
        <f t="shared" si="198"/>
        <v>0.8</v>
      </c>
      <c r="AO606" s="118">
        <f t="shared" si="199"/>
        <v>10</v>
      </c>
      <c r="AP606" s="119">
        <f t="shared" si="200"/>
        <v>1</v>
      </c>
      <c r="AQ606" s="122">
        <f t="shared" si="201"/>
        <v>0</v>
      </c>
      <c r="AR606" s="131">
        <f t="shared" si="202"/>
        <v>11</v>
      </c>
      <c r="AS606" s="65"/>
    </row>
    <row r="607" spans="1:45" x14ac:dyDescent="0.25">
      <c r="A607" s="65"/>
      <c r="B607" s="65" t="str">
        <f t="shared" si="188"/>
        <v>DIWA3</v>
      </c>
      <c r="C607" s="117">
        <f t="shared" si="203"/>
        <v>42014</v>
      </c>
      <c r="D607" s="65" t="str">
        <f t="shared" si="189"/>
        <v>SIN</v>
      </c>
      <c r="E607" s="65" t="s">
        <v>26</v>
      </c>
      <c r="F607" s="124" t="s">
        <v>96</v>
      </c>
      <c r="G607" s="117">
        <v>42332</v>
      </c>
      <c r="H607" s="65">
        <v>859478</v>
      </c>
      <c r="I607" s="65">
        <v>81423</v>
      </c>
      <c r="J607" s="65">
        <v>0</v>
      </c>
      <c r="K607" s="65">
        <v>9</v>
      </c>
      <c r="L607" s="65"/>
      <c r="M607" s="65">
        <v>3</v>
      </c>
      <c r="N607" s="65">
        <v>5.8</v>
      </c>
      <c r="O607" s="65"/>
      <c r="P607" s="65"/>
      <c r="Q607" s="65">
        <v>0.4</v>
      </c>
      <c r="R607" s="65"/>
      <c r="S607" s="65">
        <v>78</v>
      </c>
      <c r="T607" s="65">
        <v>183</v>
      </c>
      <c r="U607" s="65">
        <v>3</v>
      </c>
      <c r="V607" s="65">
        <v>1</v>
      </c>
      <c r="W607" s="65">
        <v>17</v>
      </c>
      <c r="X607" s="65">
        <v>7</v>
      </c>
      <c r="Y607" s="65">
        <v>1</v>
      </c>
      <c r="Z607" s="65">
        <v>1</v>
      </c>
      <c r="AA607" s="65">
        <v>0</v>
      </c>
      <c r="AB607" s="65">
        <v>38</v>
      </c>
      <c r="AC607" s="65">
        <v>7</v>
      </c>
      <c r="AD607" s="65">
        <v>1</v>
      </c>
      <c r="AE607" s="118">
        <f t="shared" si="190"/>
        <v>78</v>
      </c>
      <c r="AF607" s="119">
        <f t="shared" si="206"/>
        <v>0.26000000000000356</v>
      </c>
      <c r="AG607" s="118">
        <f t="shared" si="191"/>
        <v>183</v>
      </c>
      <c r="AH607" s="119">
        <f t="shared" si="192"/>
        <v>1</v>
      </c>
      <c r="AI607" s="118">
        <f t="shared" si="193"/>
        <v>17</v>
      </c>
      <c r="AJ607" s="119">
        <f t="shared" si="194"/>
        <v>0.37777777777777721</v>
      </c>
      <c r="AK607" s="118">
        <f t="shared" si="195"/>
        <v>7</v>
      </c>
      <c r="AL607" s="119">
        <f t="shared" si="196"/>
        <v>0.2333333333333335</v>
      </c>
      <c r="AM607" s="118">
        <f t="shared" si="197"/>
        <v>3</v>
      </c>
      <c r="AN607" s="119">
        <f t="shared" si="198"/>
        <v>0.20000000000000018</v>
      </c>
      <c r="AO607" s="118">
        <f t="shared" si="199"/>
        <v>1</v>
      </c>
      <c r="AP607" s="119">
        <f t="shared" si="200"/>
        <v>0.10000000000000014</v>
      </c>
      <c r="AQ607" s="122">
        <f t="shared" si="201"/>
        <v>1</v>
      </c>
      <c r="AR607" s="131">
        <f t="shared" si="202"/>
        <v>1</v>
      </c>
      <c r="AS607" s="65"/>
    </row>
    <row r="608" spans="1:45" x14ac:dyDescent="0.25">
      <c r="A608" s="65" t="s">
        <v>273</v>
      </c>
      <c r="B608" s="65" t="str">
        <f t="shared" si="188"/>
        <v>DIWA3</v>
      </c>
      <c r="C608" s="117">
        <f t="shared" si="203"/>
        <v>42014</v>
      </c>
      <c r="D608" s="116" t="str">
        <f t="shared" si="189"/>
        <v>SIN</v>
      </c>
      <c r="E608" s="65" t="s">
        <v>26</v>
      </c>
      <c r="F608" s="124" t="s">
        <v>96</v>
      </c>
      <c r="G608" s="117">
        <v>42052</v>
      </c>
      <c r="H608" s="65">
        <v>808161</v>
      </c>
      <c r="I608" s="65">
        <v>57362</v>
      </c>
      <c r="J608" s="65">
        <v>0</v>
      </c>
      <c r="K608" s="65">
        <v>3</v>
      </c>
      <c r="L608" s="65"/>
      <c r="M608" s="65">
        <v>2</v>
      </c>
      <c r="N608" s="65">
        <v>6.0259999999999998</v>
      </c>
      <c r="O608" s="65">
        <v>28.06</v>
      </c>
      <c r="P608" s="65">
        <v>1.22</v>
      </c>
      <c r="Q608" s="65">
        <v>0.15</v>
      </c>
      <c r="R608" s="65"/>
      <c r="S608" s="65">
        <v>77</v>
      </c>
      <c r="T608" s="65">
        <v>80</v>
      </c>
      <c r="U608" s="65">
        <v>2</v>
      </c>
      <c r="V608" s="65">
        <v>0</v>
      </c>
      <c r="W608" s="65">
        <v>6</v>
      </c>
      <c r="X608" s="65">
        <v>10</v>
      </c>
      <c r="Y608" s="65">
        <v>0</v>
      </c>
      <c r="Z608" s="65"/>
      <c r="AA608" s="65">
        <v>0</v>
      </c>
      <c r="AB608" s="65">
        <v>36</v>
      </c>
      <c r="AC608" s="65">
        <v>2</v>
      </c>
      <c r="AD608" s="65">
        <v>1</v>
      </c>
      <c r="AE608" s="118">
        <f t="shared" si="190"/>
        <v>77</v>
      </c>
      <c r="AF608" s="119">
        <f t="shared" si="206"/>
        <v>0.25666666666667021</v>
      </c>
      <c r="AG608" s="118">
        <f t="shared" si="191"/>
        <v>80</v>
      </c>
      <c r="AH608" s="119">
        <f t="shared" si="192"/>
        <v>0.53333333333333033</v>
      </c>
      <c r="AI608" s="118">
        <f t="shared" si="193"/>
        <v>6</v>
      </c>
      <c r="AJ608" s="119">
        <f t="shared" si="194"/>
        <v>0.13333333333333286</v>
      </c>
      <c r="AK608" s="118">
        <f t="shared" si="195"/>
        <v>10</v>
      </c>
      <c r="AL608" s="119">
        <f t="shared" si="196"/>
        <v>0.33339999999999997</v>
      </c>
      <c r="AM608" s="118">
        <f t="shared" si="197"/>
        <v>2</v>
      </c>
      <c r="AN608" s="119">
        <f t="shared" si="198"/>
        <v>0.13333333333333353</v>
      </c>
      <c r="AO608" s="118">
        <f t="shared" si="199"/>
        <v>0</v>
      </c>
      <c r="AP608" s="119">
        <f t="shared" si="200"/>
        <v>1.3877787807814457E-16</v>
      </c>
      <c r="AQ608" s="122">
        <f t="shared" si="201"/>
        <v>0</v>
      </c>
      <c r="AR608" s="131">
        <f t="shared" si="202"/>
        <v>2</v>
      </c>
      <c r="AS608" s="65"/>
    </row>
    <row r="609" spans="1:45" x14ac:dyDescent="0.25">
      <c r="A609" s="65" t="s">
        <v>273</v>
      </c>
      <c r="B609" s="65" t="str">
        <f t="shared" si="188"/>
        <v>DIWA3</v>
      </c>
      <c r="C609" s="117">
        <f t="shared" si="203"/>
        <v>42014</v>
      </c>
      <c r="D609" s="116" t="str">
        <f t="shared" si="189"/>
        <v>CON</v>
      </c>
      <c r="E609" s="65" t="s">
        <v>26</v>
      </c>
      <c r="F609" s="124" t="s">
        <v>96</v>
      </c>
      <c r="G609" s="117">
        <v>42012</v>
      </c>
      <c r="H609" s="65">
        <v>798887</v>
      </c>
      <c r="I609" s="65">
        <v>48088</v>
      </c>
      <c r="J609" s="65">
        <v>0</v>
      </c>
      <c r="K609" s="65">
        <v>4</v>
      </c>
      <c r="L609" s="65"/>
      <c r="M609" s="65">
        <v>2</v>
      </c>
      <c r="N609" s="65">
        <v>5.8</v>
      </c>
      <c r="O609" s="65">
        <v>28.4</v>
      </c>
      <c r="P609" s="65">
        <v>1.22</v>
      </c>
      <c r="Q609" s="65">
        <v>0.22</v>
      </c>
      <c r="R609" s="65"/>
      <c r="S609" s="65">
        <v>90</v>
      </c>
      <c r="T609" s="65">
        <v>87</v>
      </c>
      <c r="U609" s="65">
        <v>4</v>
      </c>
      <c r="V609" s="65">
        <v>0</v>
      </c>
      <c r="W609" s="65">
        <v>5</v>
      </c>
      <c r="X609" s="65">
        <v>11</v>
      </c>
      <c r="Y609" s="65">
        <v>0</v>
      </c>
      <c r="Z609" s="65">
        <v>0</v>
      </c>
      <c r="AA609" s="65">
        <v>0</v>
      </c>
      <c r="AB609" s="65">
        <v>29</v>
      </c>
      <c r="AC609" s="65">
        <v>4</v>
      </c>
      <c r="AD609" s="65">
        <v>1</v>
      </c>
      <c r="AE609" s="118">
        <f t="shared" si="190"/>
        <v>90</v>
      </c>
      <c r="AF609" s="119">
        <f t="shared" si="206"/>
        <v>0.30000000000000382</v>
      </c>
      <c r="AG609" s="118">
        <f t="shared" si="191"/>
        <v>87</v>
      </c>
      <c r="AH609" s="119">
        <f t="shared" si="192"/>
        <v>0.5799999999999973</v>
      </c>
      <c r="AI609" s="118">
        <f t="shared" si="193"/>
        <v>5</v>
      </c>
      <c r="AJ609" s="119">
        <f t="shared" si="194"/>
        <v>0.11111111111111063</v>
      </c>
      <c r="AK609" s="118">
        <f t="shared" si="195"/>
        <v>11</v>
      </c>
      <c r="AL609" s="119">
        <f t="shared" si="196"/>
        <v>0.36666666666666681</v>
      </c>
      <c r="AM609" s="118">
        <f t="shared" si="197"/>
        <v>4</v>
      </c>
      <c r="AN609" s="119">
        <f t="shared" si="198"/>
        <v>0.26666666666666683</v>
      </c>
      <c r="AO609" s="118">
        <f t="shared" si="199"/>
        <v>0</v>
      </c>
      <c r="AP609" s="119">
        <f t="shared" si="200"/>
        <v>1.3877787807814457E-16</v>
      </c>
      <c r="AQ609" s="122">
        <f t="shared" si="201"/>
        <v>0</v>
      </c>
      <c r="AR609" s="131">
        <f t="shared" si="202"/>
        <v>3</v>
      </c>
      <c r="AS609" s="65"/>
    </row>
    <row r="610" spans="1:45" x14ac:dyDescent="0.25">
      <c r="A610" s="65" t="s">
        <v>272</v>
      </c>
      <c r="B610" s="65" t="str">
        <f t="shared" si="188"/>
        <v>DIWA3</v>
      </c>
      <c r="C610" s="117">
        <f t="shared" si="203"/>
        <v>42014</v>
      </c>
      <c r="D610" s="116" t="str">
        <f t="shared" si="189"/>
        <v>CON</v>
      </c>
      <c r="E610" s="65" t="s">
        <v>26</v>
      </c>
      <c r="F610" s="124" t="s">
        <v>96</v>
      </c>
      <c r="G610" s="117">
        <v>41740</v>
      </c>
      <c r="H610" s="65">
        <v>724018</v>
      </c>
      <c r="I610" s="65">
        <v>32357</v>
      </c>
      <c r="J610" s="65">
        <v>0</v>
      </c>
      <c r="K610" s="65">
        <v>2</v>
      </c>
      <c r="L610" s="65"/>
      <c r="M610" s="65">
        <v>2</v>
      </c>
      <c r="N610" s="121">
        <v>6.2</v>
      </c>
      <c r="O610" s="65" t="s">
        <v>28</v>
      </c>
      <c r="P610" s="65" t="s">
        <v>28</v>
      </c>
      <c r="Q610" s="65">
        <v>0.37</v>
      </c>
      <c r="R610" s="65" t="s">
        <v>28</v>
      </c>
      <c r="S610" s="65">
        <v>69</v>
      </c>
      <c r="T610" s="65">
        <v>62</v>
      </c>
      <c r="U610" s="65">
        <v>3</v>
      </c>
      <c r="V610" s="65">
        <v>0</v>
      </c>
      <c r="W610" s="65">
        <v>5</v>
      </c>
      <c r="X610" s="65">
        <v>7</v>
      </c>
      <c r="Y610" s="65">
        <v>0</v>
      </c>
      <c r="Z610" s="65">
        <v>0</v>
      </c>
      <c r="AA610" s="65">
        <v>0</v>
      </c>
      <c r="AB610" s="65">
        <v>46</v>
      </c>
      <c r="AC610" s="65">
        <v>14</v>
      </c>
      <c r="AD610" s="65">
        <v>1</v>
      </c>
      <c r="AE610" s="118">
        <f t="shared" si="190"/>
        <v>69</v>
      </c>
      <c r="AF610" s="119">
        <f t="shared" si="206"/>
        <v>0.23000000000000353</v>
      </c>
      <c r="AG610" s="118">
        <f t="shared" si="191"/>
        <v>62</v>
      </c>
      <c r="AH610" s="119">
        <f t="shared" si="192"/>
        <v>0.41333333333333033</v>
      </c>
      <c r="AI610" s="118">
        <f t="shared" si="193"/>
        <v>5</v>
      </c>
      <c r="AJ610" s="119">
        <f t="shared" si="194"/>
        <v>0.11111111111111063</v>
      </c>
      <c r="AK610" s="118">
        <f t="shared" si="195"/>
        <v>7</v>
      </c>
      <c r="AL610" s="119">
        <f t="shared" si="196"/>
        <v>0.2333333333333335</v>
      </c>
      <c r="AM610" s="118">
        <f t="shared" si="197"/>
        <v>3</v>
      </c>
      <c r="AN610" s="119">
        <f t="shared" si="198"/>
        <v>0.20000000000000018</v>
      </c>
      <c r="AO610" s="118">
        <f t="shared" si="199"/>
        <v>0</v>
      </c>
      <c r="AP610" s="119">
        <f t="shared" si="200"/>
        <v>1.3877787807814457E-16</v>
      </c>
      <c r="AQ610" s="122">
        <f t="shared" si="201"/>
        <v>0</v>
      </c>
      <c r="AR610" s="131">
        <f t="shared" si="202"/>
        <v>4</v>
      </c>
      <c r="AS610" s="65"/>
    </row>
    <row r="611" spans="1:45" x14ac:dyDescent="0.25">
      <c r="A611" s="65" t="s">
        <v>272</v>
      </c>
      <c r="B611" s="65" t="str">
        <f t="shared" si="188"/>
        <v>DIWA3</v>
      </c>
      <c r="C611" s="117">
        <f t="shared" si="203"/>
        <v>42014</v>
      </c>
      <c r="D611" s="116" t="str">
        <f t="shared" si="189"/>
        <v>CON</v>
      </c>
      <c r="E611" s="65" t="s">
        <v>26</v>
      </c>
      <c r="F611" s="124" t="s">
        <v>96</v>
      </c>
      <c r="G611" s="117">
        <v>41614</v>
      </c>
      <c r="H611" s="65">
        <v>691661</v>
      </c>
      <c r="I611" s="65">
        <v>183123</v>
      </c>
      <c r="J611" s="120">
        <v>0</v>
      </c>
      <c r="K611" s="120">
        <v>31</v>
      </c>
      <c r="L611" s="120">
        <v>0</v>
      </c>
      <c r="M611" s="120">
        <v>8</v>
      </c>
      <c r="N611" s="121">
        <v>7.1</v>
      </c>
      <c r="O611" s="120">
        <v>37.799999999999997</v>
      </c>
      <c r="P611" s="120">
        <v>0.4</v>
      </c>
      <c r="Q611" s="120">
        <v>0.1</v>
      </c>
      <c r="R611" s="65" t="s">
        <v>244</v>
      </c>
      <c r="S611" s="120">
        <v>151</v>
      </c>
      <c r="T611" s="120">
        <v>189</v>
      </c>
      <c r="U611" s="120">
        <v>7</v>
      </c>
      <c r="V611" s="120">
        <v>0</v>
      </c>
      <c r="W611" s="120">
        <v>11</v>
      </c>
      <c r="X611" s="120">
        <v>10</v>
      </c>
      <c r="Y611" s="120">
        <v>0</v>
      </c>
      <c r="Z611" s="120">
        <v>1</v>
      </c>
      <c r="AA611" s="120">
        <v>0</v>
      </c>
      <c r="AB611" s="120">
        <v>44</v>
      </c>
      <c r="AC611" s="120">
        <v>17</v>
      </c>
      <c r="AD611" s="120">
        <v>3</v>
      </c>
      <c r="AE611" s="118">
        <f t="shared" si="190"/>
        <v>151</v>
      </c>
      <c r="AF611" s="119">
        <f>IF(AE611&gt;=300,1,VLOOKUP(AE611,$AT$3:$AU$304,2,0))</f>
        <v>0.50333333333333841</v>
      </c>
      <c r="AG611" s="118">
        <f t="shared" si="191"/>
        <v>189</v>
      </c>
      <c r="AH611" s="119">
        <f t="shared" si="192"/>
        <v>1</v>
      </c>
      <c r="AI611" s="118">
        <f t="shared" si="193"/>
        <v>11</v>
      </c>
      <c r="AJ611" s="119">
        <f t="shared" si="194"/>
        <v>0.24444444444444399</v>
      </c>
      <c r="AK611" s="118">
        <f t="shared" si="195"/>
        <v>10</v>
      </c>
      <c r="AL611" s="119">
        <f t="shared" si="196"/>
        <v>0.33339999999999997</v>
      </c>
      <c r="AM611" s="118">
        <f t="shared" si="197"/>
        <v>7</v>
      </c>
      <c r="AN611" s="119">
        <f t="shared" si="198"/>
        <v>0.46666666666666679</v>
      </c>
      <c r="AO611" s="118">
        <f t="shared" si="199"/>
        <v>0</v>
      </c>
      <c r="AP611" s="119">
        <f t="shared" si="200"/>
        <v>1.3877787807814457E-16</v>
      </c>
      <c r="AQ611" s="122">
        <f t="shared" si="201"/>
        <v>0</v>
      </c>
      <c r="AR611" s="131">
        <f t="shared" si="202"/>
        <v>5</v>
      </c>
      <c r="AS611" s="65"/>
    </row>
    <row r="612" spans="1:45" x14ac:dyDescent="0.25">
      <c r="A612" s="65" t="s">
        <v>273</v>
      </c>
      <c r="B612" s="65" t="str">
        <f t="shared" si="188"/>
        <v>DIWA3</v>
      </c>
      <c r="C612" s="117">
        <f t="shared" si="203"/>
        <v>42014</v>
      </c>
      <c r="D612" s="116" t="str">
        <f t="shared" si="189"/>
        <v>CON</v>
      </c>
      <c r="E612" s="65" t="s">
        <v>26</v>
      </c>
      <c r="F612" s="124" t="s">
        <v>96</v>
      </c>
      <c r="G612" s="117">
        <v>41418</v>
      </c>
      <c r="H612" s="65">
        <v>648790</v>
      </c>
      <c r="I612" s="65">
        <v>140252</v>
      </c>
      <c r="J612" s="120">
        <v>0</v>
      </c>
      <c r="K612" s="120">
        <v>32.5</v>
      </c>
      <c r="L612" s="120">
        <v>0</v>
      </c>
      <c r="M612" s="120">
        <v>15.9</v>
      </c>
      <c r="N612" s="121">
        <v>8</v>
      </c>
      <c r="O612" s="120">
        <v>38.700000000000003</v>
      </c>
      <c r="P612" s="120"/>
      <c r="Q612" s="120">
        <v>-1</v>
      </c>
      <c r="R612" s="65" t="s">
        <v>29</v>
      </c>
      <c r="S612" s="120">
        <v>136.80000000000001</v>
      </c>
      <c r="T612" s="120">
        <v>120.3</v>
      </c>
      <c r="U612" s="120">
        <v>7.8</v>
      </c>
      <c r="V612" s="120">
        <v>5.6</v>
      </c>
      <c r="W612" s="120">
        <v>8.3000000000000007</v>
      </c>
      <c r="X612" s="120">
        <v>10.5</v>
      </c>
      <c r="Y612" s="120">
        <v>0.9</v>
      </c>
      <c r="Z612" s="120">
        <v>0</v>
      </c>
      <c r="AA612" s="120">
        <v>0</v>
      </c>
      <c r="AB612" s="120">
        <v>91.6</v>
      </c>
      <c r="AC612" s="120">
        <v>26.3</v>
      </c>
      <c r="AD612" s="120">
        <v>8.6999999999999993</v>
      </c>
      <c r="AE612" s="118">
        <f t="shared" si="190"/>
        <v>137</v>
      </c>
      <c r="AF612" s="119">
        <f t="shared" ref="AF612:AF619" si="207">IF(AE612&gt;500,1.5,IF(AE612&gt;300,1.3,VLOOKUP(AE612,$AT$3:$AU$304,2,0)))</f>
        <v>0.45666666666667149</v>
      </c>
      <c r="AG612" s="118">
        <f t="shared" si="191"/>
        <v>120</v>
      </c>
      <c r="AH612" s="119">
        <f t="shared" si="192"/>
        <v>0.79999999999999871</v>
      </c>
      <c r="AI612" s="118">
        <f t="shared" si="193"/>
        <v>8</v>
      </c>
      <c r="AJ612" s="119">
        <f t="shared" si="194"/>
        <v>0.17777777777777731</v>
      </c>
      <c r="AK612" s="118">
        <f t="shared" si="195"/>
        <v>11</v>
      </c>
      <c r="AL612" s="119">
        <f t="shared" si="196"/>
        <v>0.36666666666666681</v>
      </c>
      <c r="AM612" s="118">
        <f t="shared" si="197"/>
        <v>8</v>
      </c>
      <c r="AN612" s="119">
        <f t="shared" si="198"/>
        <v>0.53333333333333344</v>
      </c>
      <c r="AO612" s="118">
        <f t="shared" si="199"/>
        <v>6</v>
      </c>
      <c r="AP612" s="119">
        <f t="shared" si="200"/>
        <v>0.60000000000000009</v>
      </c>
      <c r="AQ612" s="122">
        <f t="shared" si="201"/>
        <v>0</v>
      </c>
      <c r="AR612" s="131">
        <f t="shared" si="202"/>
        <v>6</v>
      </c>
      <c r="AS612" s="65"/>
    </row>
    <row r="613" spans="1:45" x14ac:dyDescent="0.25">
      <c r="A613" s="65" t="s">
        <v>273</v>
      </c>
      <c r="B613" s="65" t="str">
        <f t="shared" si="188"/>
        <v>DIWA3</v>
      </c>
      <c r="C613" s="117">
        <f t="shared" si="203"/>
        <v>42014</v>
      </c>
      <c r="D613" s="116" t="str">
        <f t="shared" si="189"/>
        <v>CON</v>
      </c>
      <c r="E613" s="65" t="s">
        <v>26</v>
      </c>
      <c r="F613" s="124" t="s">
        <v>96</v>
      </c>
      <c r="G613" s="117">
        <v>41264</v>
      </c>
      <c r="H613" s="65">
        <v>614863</v>
      </c>
      <c r="I613" s="65">
        <v>106325</v>
      </c>
      <c r="J613" s="120">
        <v>0</v>
      </c>
      <c r="K613" s="120">
        <v>0</v>
      </c>
      <c r="L613" s="120">
        <v>0</v>
      </c>
      <c r="M613" s="120">
        <v>16.5</v>
      </c>
      <c r="N613" s="121">
        <v>7</v>
      </c>
      <c r="O613" s="120">
        <v>35.1</v>
      </c>
      <c r="P613" s="120"/>
      <c r="Q613" s="120">
        <v>-1</v>
      </c>
      <c r="R613" s="65" t="s">
        <v>29</v>
      </c>
      <c r="S613" s="120">
        <v>51.6</v>
      </c>
      <c r="T613" s="120">
        <v>2</v>
      </c>
      <c r="U613" s="120">
        <v>3.7</v>
      </c>
      <c r="V613" s="120">
        <v>3.2</v>
      </c>
      <c r="W613" s="120">
        <v>0.2</v>
      </c>
      <c r="X613" s="120">
        <v>1.9</v>
      </c>
      <c r="Y613" s="120">
        <v>0</v>
      </c>
      <c r="Z613" s="120">
        <v>4.9000000000000004</v>
      </c>
      <c r="AA613" s="120">
        <v>0</v>
      </c>
      <c r="AB613" s="120">
        <v>46.2</v>
      </c>
      <c r="AC613" s="120">
        <v>19.2</v>
      </c>
      <c r="AD613" s="120">
        <v>0</v>
      </c>
      <c r="AE613" s="118">
        <f t="shared" si="190"/>
        <v>52</v>
      </c>
      <c r="AF613" s="119">
        <f t="shared" si="207"/>
        <v>0.17333333333333698</v>
      </c>
      <c r="AG613" s="118">
        <f t="shared" si="191"/>
        <v>2</v>
      </c>
      <c r="AH613" s="119">
        <f t="shared" si="192"/>
        <v>1.3333333333330852E-2</v>
      </c>
      <c r="AI613" s="118">
        <f t="shared" si="193"/>
        <v>0</v>
      </c>
      <c r="AJ613" s="119">
        <f t="shared" si="194"/>
        <v>-4.9266146717741321E-16</v>
      </c>
      <c r="AK613" s="118">
        <f t="shared" si="195"/>
        <v>2</v>
      </c>
      <c r="AL613" s="119">
        <f t="shared" si="196"/>
        <v>6.6666666666666874E-2</v>
      </c>
      <c r="AM613" s="118">
        <f t="shared" si="197"/>
        <v>4</v>
      </c>
      <c r="AN613" s="119">
        <f t="shared" si="198"/>
        <v>0.26666666666666683</v>
      </c>
      <c r="AO613" s="118">
        <f t="shared" si="199"/>
        <v>3</v>
      </c>
      <c r="AP613" s="119">
        <f t="shared" si="200"/>
        <v>0.30000000000000016</v>
      </c>
      <c r="AQ613" s="122">
        <f t="shared" si="201"/>
        <v>0</v>
      </c>
      <c r="AR613" s="131">
        <f t="shared" si="202"/>
        <v>7</v>
      </c>
      <c r="AS613" s="65"/>
    </row>
    <row r="614" spans="1:45" x14ac:dyDescent="0.25">
      <c r="A614" s="65" t="s">
        <v>273</v>
      </c>
      <c r="B614" s="65" t="str">
        <f t="shared" si="188"/>
        <v>DIWA3</v>
      </c>
      <c r="C614" s="117">
        <f t="shared" ref="C614:C645" si="208">VLOOKUP(F614,$BG$3:$BJ$230,4,0)</f>
        <v>42014</v>
      </c>
      <c r="D614" s="116" t="str">
        <f t="shared" si="189"/>
        <v>CON</v>
      </c>
      <c r="E614" s="65" t="s">
        <v>26</v>
      </c>
      <c r="F614" s="124" t="s">
        <v>96</v>
      </c>
      <c r="G614" s="117">
        <v>41088</v>
      </c>
      <c r="H614" s="65">
        <v>572863</v>
      </c>
      <c r="I614" s="65">
        <v>64325</v>
      </c>
      <c r="J614" s="65">
        <v>0</v>
      </c>
      <c r="K614" s="65">
        <v>9.9</v>
      </c>
      <c r="L614" s="65">
        <v>0</v>
      </c>
      <c r="M614" s="65">
        <v>0</v>
      </c>
      <c r="N614" s="121">
        <v>7.2</v>
      </c>
      <c r="O614" s="65">
        <v>34.299999999999997</v>
      </c>
      <c r="P614" s="65"/>
      <c r="Q614" s="65">
        <v>-1</v>
      </c>
      <c r="R614" s="65" t="s">
        <v>29</v>
      </c>
      <c r="S614" s="65">
        <v>9.9</v>
      </c>
      <c r="T614" s="65">
        <v>0.7</v>
      </c>
      <c r="U614" s="65">
        <v>0</v>
      </c>
      <c r="V614" s="65">
        <v>3.2</v>
      </c>
      <c r="W614" s="65">
        <v>0.7</v>
      </c>
      <c r="X614" s="65">
        <v>0</v>
      </c>
      <c r="Y614" s="65">
        <v>0.6</v>
      </c>
      <c r="Z614" s="65">
        <v>6.5</v>
      </c>
      <c r="AA614" s="65">
        <v>0</v>
      </c>
      <c r="AB614" s="65">
        <v>99.2</v>
      </c>
      <c r="AC614" s="65">
        <v>18.600000000000001</v>
      </c>
      <c r="AD614" s="65">
        <v>11.4</v>
      </c>
      <c r="AE614" s="118">
        <f t="shared" si="190"/>
        <v>10</v>
      </c>
      <c r="AF614" s="119">
        <f t="shared" si="207"/>
        <v>3.3333333333337177E-2</v>
      </c>
      <c r="AG614" s="118">
        <f t="shared" si="191"/>
        <v>1</v>
      </c>
      <c r="AH614" s="119">
        <f t="shared" si="192"/>
        <v>6.6666666666641847E-3</v>
      </c>
      <c r="AI614" s="118">
        <f t="shared" si="193"/>
        <v>1</v>
      </c>
      <c r="AJ614" s="119">
        <f t="shared" si="194"/>
        <v>2.222222222222173E-2</v>
      </c>
      <c r="AK614" s="118">
        <f t="shared" si="195"/>
        <v>0</v>
      </c>
      <c r="AL614" s="119">
        <f t="shared" si="196"/>
        <v>2.0816681711721685E-16</v>
      </c>
      <c r="AM614" s="118">
        <f t="shared" si="197"/>
        <v>0</v>
      </c>
      <c r="AN614" s="119">
        <f t="shared" si="198"/>
        <v>1.9428902930940239E-16</v>
      </c>
      <c r="AO614" s="118">
        <f t="shared" si="199"/>
        <v>3</v>
      </c>
      <c r="AP614" s="119">
        <f t="shared" si="200"/>
        <v>0.30000000000000016</v>
      </c>
      <c r="AQ614" s="122">
        <f t="shared" si="201"/>
        <v>0</v>
      </c>
      <c r="AR614" s="131">
        <f t="shared" si="202"/>
        <v>8</v>
      </c>
      <c r="AS614" s="65"/>
    </row>
    <row r="615" spans="1:45" x14ac:dyDescent="0.25">
      <c r="A615" s="65"/>
      <c r="B615" s="65" t="str">
        <f t="shared" si="188"/>
        <v>DIWA3</v>
      </c>
      <c r="C615" s="117">
        <f t="shared" si="208"/>
        <v>41926</v>
      </c>
      <c r="D615" s="65" t="str">
        <f t="shared" si="189"/>
        <v>SIN</v>
      </c>
      <c r="E615" s="65" t="s">
        <v>26</v>
      </c>
      <c r="F615" s="124" t="s">
        <v>97</v>
      </c>
      <c r="G615" s="117">
        <v>42319</v>
      </c>
      <c r="H615" s="65">
        <v>854532</v>
      </c>
      <c r="I615" s="65">
        <v>83680</v>
      </c>
      <c r="J615" s="65">
        <v>0</v>
      </c>
      <c r="K615" s="65">
        <v>7</v>
      </c>
      <c r="L615" s="65"/>
      <c r="M615" s="65">
        <v>5</v>
      </c>
      <c r="N615" s="65">
        <v>5.9</v>
      </c>
      <c r="O615" s="65"/>
      <c r="P615" s="65"/>
      <c r="Q615" s="65">
        <v>0.78</v>
      </c>
      <c r="R615" s="65"/>
      <c r="S615" s="65">
        <v>93</v>
      </c>
      <c r="T615" s="65">
        <v>179</v>
      </c>
      <c r="U615" s="65">
        <v>5</v>
      </c>
      <c r="V615" s="65">
        <v>1</v>
      </c>
      <c r="W615" s="65">
        <v>18</v>
      </c>
      <c r="X615" s="65">
        <v>12</v>
      </c>
      <c r="Y615" s="65">
        <v>1</v>
      </c>
      <c r="Z615" s="65">
        <v>1</v>
      </c>
      <c r="AA615" s="65">
        <v>1</v>
      </c>
      <c r="AB615" s="65">
        <v>36</v>
      </c>
      <c r="AC615" s="65">
        <v>6</v>
      </c>
      <c r="AD615" s="65">
        <v>2</v>
      </c>
      <c r="AE615" s="118">
        <f t="shared" si="190"/>
        <v>93</v>
      </c>
      <c r="AF615" s="119">
        <f t="shared" si="207"/>
        <v>0.31000000000000388</v>
      </c>
      <c r="AG615" s="118">
        <f t="shared" si="191"/>
        <v>179</v>
      </c>
      <c r="AH615" s="119">
        <f t="shared" si="192"/>
        <v>1</v>
      </c>
      <c r="AI615" s="118">
        <f t="shared" si="193"/>
        <v>18</v>
      </c>
      <c r="AJ615" s="119">
        <f t="shared" si="194"/>
        <v>0.39999999999999941</v>
      </c>
      <c r="AK615" s="118">
        <f t="shared" si="195"/>
        <v>12</v>
      </c>
      <c r="AL615" s="119">
        <f t="shared" si="196"/>
        <v>0.40000000000000013</v>
      </c>
      <c r="AM615" s="118">
        <f t="shared" si="197"/>
        <v>5</v>
      </c>
      <c r="AN615" s="119">
        <f t="shared" si="198"/>
        <v>0.33333333333333348</v>
      </c>
      <c r="AO615" s="118">
        <f t="shared" si="199"/>
        <v>1</v>
      </c>
      <c r="AP615" s="119">
        <f t="shared" si="200"/>
        <v>0.10000000000000014</v>
      </c>
      <c r="AQ615" s="122">
        <f t="shared" si="201"/>
        <v>1</v>
      </c>
      <c r="AR615" s="131">
        <f t="shared" si="202"/>
        <v>1</v>
      </c>
      <c r="AS615" s="65"/>
    </row>
    <row r="616" spans="1:45" x14ac:dyDescent="0.25">
      <c r="A616" s="65"/>
      <c r="B616" s="65" t="str">
        <f t="shared" si="188"/>
        <v>DIWA3</v>
      </c>
      <c r="C616" s="117">
        <f t="shared" si="208"/>
        <v>41926</v>
      </c>
      <c r="D616" s="65" t="str">
        <f t="shared" si="189"/>
        <v>SIN</v>
      </c>
      <c r="E616" s="65" t="s">
        <v>26</v>
      </c>
      <c r="F616" s="124" t="s">
        <v>97</v>
      </c>
      <c r="G616" s="117">
        <v>42163</v>
      </c>
      <c r="H616" s="65">
        <v>819426</v>
      </c>
      <c r="I616" s="65">
        <v>48574</v>
      </c>
      <c r="J616" s="65">
        <v>0</v>
      </c>
      <c r="K616" s="65">
        <v>6</v>
      </c>
      <c r="L616" s="65"/>
      <c r="M616" s="65">
        <v>5</v>
      </c>
      <c r="N616" s="65">
        <v>5.9</v>
      </c>
      <c r="O616" s="65"/>
      <c r="P616" s="65"/>
      <c r="Q616" s="65">
        <v>0.06</v>
      </c>
      <c r="R616" s="65"/>
      <c r="S616" s="65">
        <v>65</v>
      </c>
      <c r="T616" s="65">
        <v>220</v>
      </c>
      <c r="U616" s="65">
        <v>3</v>
      </c>
      <c r="V616" s="65">
        <v>1</v>
      </c>
      <c r="W616" s="65">
        <v>15</v>
      </c>
      <c r="X616" s="65">
        <v>8</v>
      </c>
      <c r="Y616" s="65">
        <v>0</v>
      </c>
      <c r="Z616" s="65">
        <v>1</v>
      </c>
      <c r="AA616" s="65">
        <v>0</v>
      </c>
      <c r="AB616" s="65">
        <v>56</v>
      </c>
      <c r="AC616" s="65">
        <v>5</v>
      </c>
      <c r="AD616" s="65">
        <v>2</v>
      </c>
      <c r="AE616" s="118">
        <f t="shared" si="190"/>
        <v>65</v>
      </c>
      <c r="AF616" s="119">
        <f t="shared" si="207"/>
        <v>0.21666666666667023</v>
      </c>
      <c r="AG616" s="118">
        <f t="shared" si="191"/>
        <v>220</v>
      </c>
      <c r="AH616" s="119">
        <f t="shared" si="192"/>
        <v>1</v>
      </c>
      <c r="AI616" s="118">
        <f t="shared" si="193"/>
        <v>15</v>
      </c>
      <c r="AJ616" s="119">
        <f t="shared" si="194"/>
        <v>0.33333333333333282</v>
      </c>
      <c r="AK616" s="118">
        <f t="shared" si="195"/>
        <v>8</v>
      </c>
      <c r="AL616" s="119">
        <f t="shared" si="196"/>
        <v>0.26666666666666683</v>
      </c>
      <c r="AM616" s="118">
        <f t="shared" si="197"/>
        <v>3</v>
      </c>
      <c r="AN616" s="119">
        <f t="shared" si="198"/>
        <v>0.20000000000000018</v>
      </c>
      <c r="AO616" s="118">
        <f t="shared" si="199"/>
        <v>1</v>
      </c>
      <c r="AP616" s="119">
        <f t="shared" si="200"/>
        <v>0.10000000000000014</v>
      </c>
      <c r="AQ616" s="122">
        <f t="shared" si="201"/>
        <v>0</v>
      </c>
      <c r="AR616" s="131">
        <f t="shared" si="202"/>
        <v>2</v>
      </c>
      <c r="AS616" s="65"/>
    </row>
    <row r="617" spans="1:45" x14ac:dyDescent="0.25">
      <c r="A617" s="65" t="s">
        <v>273</v>
      </c>
      <c r="B617" s="65" t="str">
        <f t="shared" si="188"/>
        <v>DIWA3</v>
      </c>
      <c r="C617" s="117">
        <f t="shared" si="208"/>
        <v>41926</v>
      </c>
      <c r="D617" s="116" t="str">
        <f t="shared" si="189"/>
        <v>SIN</v>
      </c>
      <c r="E617" s="65" t="s">
        <v>26</v>
      </c>
      <c r="F617" s="124" t="s">
        <v>97</v>
      </c>
      <c r="G617" s="117">
        <v>42054</v>
      </c>
      <c r="H617" s="65">
        <v>802171</v>
      </c>
      <c r="I617" s="65">
        <v>60574</v>
      </c>
      <c r="J617" s="65">
        <v>0</v>
      </c>
      <c r="K617" s="65">
        <v>7</v>
      </c>
      <c r="L617" s="65"/>
      <c r="M617" s="65">
        <v>4</v>
      </c>
      <c r="N617" s="65">
        <v>5.8109999999999999</v>
      </c>
      <c r="O617" s="65">
        <v>27.54</v>
      </c>
      <c r="P617" s="65">
        <v>1.07</v>
      </c>
      <c r="Q617" s="65">
        <v>0.32</v>
      </c>
      <c r="R617" s="65"/>
      <c r="S617" s="65">
        <v>97</v>
      </c>
      <c r="T617" s="65">
        <v>185</v>
      </c>
      <c r="U617" s="65">
        <v>3</v>
      </c>
      <c r="V617" s="65">
        <v>1</v>
      </c>
      <c r="W617" s="65">
        <v>13</v>
      </c>
      <c r="X617" s="65">
        <v>11</v>
      </c>
      <c r="Y617" s="65">
        <v>0</v>
      </c>
      <c r="Z617" s="65"/>
      <c r="AA617" s="65">
        <v>0</v>
      </c>
      <c r="AB617" s="65">
        <v>40</v>
      </c>
      <c r="AC617" s="65">
        <v>7</v>
      </c>
      <c r="AD617" s="65">
        <v>3</v>
      </c>
      <c r="AE617" s="118">
        <f t="shared" si="190"/>
        <v>97</v>
      </c>
      <c r="AF617" s="119">
        <f t="shared" si="207"/>
        <v>0.3233333333333373</v>
      </c>
      <c r="AG617" s="118">
        <f t="shared" si="191"/>
        <v>185</v>
      </c>
      <c r="AH617" s="119">
        <f t="shared" si="192"/>
        <v>1</v>
      </c>
      <c r="AI617" s="118">
        <f t="shared" si="193"/>
        <v>13</v>
      </c>
      <c r="AJ617" s="119">
        <f t="shared" si="194"/>
        <v>0.28888888888888842</v>
      </c>
      <c r="AK617" s="118">
        <f t="shared" si="195"/>
        <v>11</v>
      </c>
      <c r="AL617" s="119">
        <f t="shared" si="196"/>
        <v>0.36666666666666681</v>
      </c>
      <c r="AM617" s="118">
        <f t="shared" si="197"/>
        <v>3</v>
      </c>
      <c r="AN617" s="119">
        <f t="shared" si="198"/>
        <v>0.20000000000000018</v>
      </c>
      <c r="AO617" s="118">
        <f t="shared" si="199"/>
        <v>1</v>
      </c>
      <c r="AP617" s="119">
        <f t="shared" si="200"/>
        <v>0.10000000000000014</v>
      </c>
      <c r="AQ617" s="122">
        <f t="shared" si="201"/>
        <v>0</v>
      </c>
      <c r="AR617" s="131">
        <f t="shared" si="202"/>
        <v>3</v>
      </c>
      <c r="AS617" s="65"/>
    </row>
    <row r="618" spans="1:45" x14ac:dyDescent="0.25">
      <c r="A618" s="65" t="s">
        <v>284</v>
      </c>
      <c r="B618" s="65" t="str">
        <f t="shared" si="188"/>
        <v>DIWA3</v>
      </c>
      <c r="C618" s="117">
        <f t="shared" si="208"/>
        <v>41926</v>
      </c>
      <c r="D618" s="65" t="str">
        <f t="shared" si="189"/>
        <v>SIN</v>
      </c>
      <c r="E618" s="65" t="s">
        <v>26</v>
      </c>
      <c r="F618" s="124" t="s">
        <v>97</v>
      </c>
      <c r="G618" s="117">
        <v>41991</v>
      </c>
      <c r="H618" s="65">
        <v>785825</v>
      </c>
      <c r="I618" s="65">
        <v>44228</v>
      </c>
      <c r="J618" s="65">
        <v>0</v>
      </c>
      <c r="K618" s="65">
        <v>9</v>
      </c>
      <c r="L618" s="65"/>
      <c r="M618" s="65">
        <v>3</v>
      </c>
      <c r="N618" s="121">
        <v>6</v>
      </c>
      <c r="O618" s="65"/>
      <c r="P618" s="65"/>
      <c r="Q618" s="65">
        <v>0.32</v>
      </c>
      <c r="R618" s="65"/>
      <c r="S618" s="65">
        <v>54</v>
      </c>
      <c r="T618" s="65">
        <v>200</v>
      </c>
      <c r="U618" s="65">
        <v>4</v>
      </c>
      <c r="V618" s="65">
        <v>1</v>
      </c>
      <c r="W618" s="65">
        <v>10</v>
      </c>
      <c r="X618" s="65">
        <v>6</v>
      </c>
      <c r="Y618" s="65">
        <v>0</v>
      </c>
      <c r="Z618" s="65">
        <v>1</v>
      </c>
      <c r="AA618" s="65">
        <v>0</v>
      </c>
      <c r="AB618" s="65">
        <v>43</v>
      </c>
      <c r="AC618" s="65">
        <v>7</v>
      </c>
      <c r="AD618" s="65">
        <v>1</v>
      </c>
      <c r="AE618" s="118">
        <f t="shared" si="190"/>
        <v>54</v>
      </c>
      <c r="AF618" s="119">
        <f t="shared" si="207"/>
        <v>0.18000000000000363</v>
      </c>
      <c r="AG618" s="118">
        <f t="shared" si="191"/>
        <v>200</v>
      </c>
      <c r="AH618" s="119">
        <f t="shared" si="192"/>
        <v>1</v>
      </c>
      <c r="AI618" s="118">
        <f t="shared" si="193"/>
        <v>10</v>
      </c>
      <c r="AJ618" s="119">
        <f t="shared" si="194"/>
        <v>0.22222222222222177</v>
      </c>
      <c r="AK618" s="118">
        <f t="shared" si="195"/>
        <v>6</v>
      </c>
      <c r="AL618" s="119">
        <f t="shared" si="196"/>
        <v>0.20000000000000018</v>
      </c>
      <c r="AM618" s="118">
        <f t="shared" si="197"/>
        <v>4</v>
      </c>
      <c r="AN618" s="119">
        <f t="shared" si="198"/>
        <v>0.26666666666666683</v>
      </c>
      <c r="AO618" s="118">
        <f t="shared" si="199"/>
        <v>1</v>
      </c>
      <c r="AP618" s="119">
        <f t="shared" si="200"/>
        <v>0.10000000000000014</v>
      </c>
      <c r="AQ618" s="122">
        <f t="shared" si="201"/>
        <v>0</v>
      </c>
      <c r="AR618" s="131">
        <f t="shared" si="202"/>
        <v>4</v>
      </c>
      <c r="AS618" s="65"/>
    </row>
    <row r="619" spans="1:45" x14ac:dyDescent="0.25">
      <c r="A619" s="65" t="s">
        <v>272</v>
      </c>
      <c r="B619" s="65" t="str">
        <f t="shared" si="188"/>
        <v>DIWA3</v>
      </c>
      <c r="C619" s="117">
        <f t="shared" si="208"/>
        <v>41926</v>
      </c>
      <c r="D619" s="116" t="str">
        <f t="shared" si="189"/>
        <v>SIN</v>
      </c>
      <c r="E619" s="65" t="s">
        <v>26</v>
      </c>
      <c r="F619" s="124" t="s">
        <v>97</v>
      </c>
      <c r="G619" s="117">
        <v>41991</v>
      </c>
      <c r="H619" s="65">
        <v>794911</v>
      </c>
      <c r="I619" s="65">
        <v>44112</v>
      </c>
      <c r="J619" s="65">
        <v>0</v>
      </c>
      <c r="K619" s="65">
        <v>3</v>
      </c>
      <c r="L619" s="65"/>
      <c r="M619" s="65">
        <v>2</v>
      </c>
      <c r="N619" s="121">
        <v>5.9</v>
      </c>
      <c r="O619" s="65"/>
      <c r="P619" s="65"/>
      <c r="Q619" s="65">
        <v>1.29</v>
      </c>
      <c r="R619" s="65"/>
      <c r="S619" s="65">
        <v>87</v>
      </c>
      <c r="T619" s="65">
        <v>82</v>
      </c>
      <c r="U619" s="65">
        <v>4</v>
      </c>
      <c r="V619" s="65">
        <v>0</v>
      </c>
      <c r="W619" s="65">
        <v>5</v>
      </c>
      <c r="X619" s="65">
        <v>11</v>
      </c>
      <c r="Y619" s="65">
        <v>1</v>
      </c>
      <c r="Z619" s="65">
        <v>1</v>
      </c>
      <c r="AA619" s="65">
        <v>0</v>
      </c>
      <c r="AB619" s="65">
        <v>27</v>
      </c>
      <c r="AC619" s="65">
        <v>4</v>
      </c>
      <c r="AD619" s="65">
        <v>1</v>
      </c>
      <c r="AE619" s="118">
        <f t="shared" si="190"/>
        <v>87</v>
      </c>
      <c r="AF619" s="119">
        <f t="shared" si="207"/>
        <v>0.29000000000000375</v>
      </c>
      <c r="AG619" s="118">
        <f t="shared" si="191"/>
        <v>82</v>
      </c>
      <c r="AH619" s="119">
        <f t="shared" si="192"/>
        <v>0.54666666666666375</v>
      </c>
      <c r="AI619" s="118">
        <f t="shared" si="193"/>
        <v>5</v>
      </c>
      <c r="AJ619" s="119">
        <f t="shared" si="194"/>
        <v>0.11111111111111063</v>
      </c>
      <c r="AK619" s="118">
        <f t="shared" si="195"/>
        <v>11</v>
      </c>
      <c r="AL619" s="119">
        <f t="shared" si="196"/>
        <v>0.36666666666666681</v>
      </c>
      <c r="AM619" s="118">
        <f t="shared" si="197"/>
        <v>4</v>
      </c>
      <c r="AN619" s="119">
        <f t="shared" si="198"/>
        <v>0.26666666666666683</v>
      </c>
      <c r="AO619" s="118">
        <f t="shared" si="199"/>
        <v>0</v>
      </c>
      <c r="AP619" s="119">
        <f t="shared" si="200"/>
        <v>1.3877787807814457E-16</v>
      </c>
      <c r="AQ619" s="122">
        <f t="shared" si="201"/>
        <v>0</v>
      </c>
      <c r="AR619" s="131">
        <f t="shared" si="202"/>
        <v>5</v>
      </c>
      <c r="AS619" s="65"/>
    </row>
    <row r="620" spans="1:45" x14ac:dyDescent="0.25">
      <c r="A620" s="65" t="s">
        <v>272</v>
      </c>
      <c r="B620" s="65" t="str">
        <f t="shared" si="188"/>
        <v>DIWA3</v>
      </c>
      <c r="C620" s="117">
        <f t="shared" si="208"/>
        <v>41926</v>
      </c>
      <c r="D620" s="116" t="str">
        <f t="shared" si="189"/>
        <v>CON</v>
      </c>
      <c r="E620" s="65" t="s">
        <v>26</v>
      </c>
      <c r="F620" s="124" t="s">
        <v>97</v>
      </c>
      <c r="G620" s="117">
        <v>41743</v>
      </c>
      <c r="H620" s="65">
        <v>728416</v>
      </c>
      <c r="I620" s="65">
        <v>30490</v>
      </c>
      <c r="J620" s="65">
        <v>0</v>
      </c>
      <c r="K620" s="65">
        <v>4</v>
      </c>
      <c r="L620" s="65"/>
      <c r="M620" s="65">
        <v>4</v>
      </c>
      <c r="N620" s="121">
        <v>6.2</v>
      </c>
      <c r="O620" s="65" t="s">
        <v>28</v>
      </c>
      <c r="P620" s="65" t="s">
        <v>28</v>
      </c>
      <c r="Q620" s="65">
        <v>0.75</v>
      </c>
      <c r="R620" s="65" t="s">
        <v>28</v>
      </c>
      <c r="S620" s="65">
        <v>100</v>
      </c>
      <c r="T620" s="65">
        <v>80</v>
      </c>
      <c r="U620" s="65">
        <v>5</v>
      </c>
      <c r="V620" s="65">
        <v>0</v>
      </c>
      <c r="W620" s="65">
        <v>7</v>
      </c>
      <c r="X620" s="65">
        <v>11</v>
      </c>
      <c r="Y620" s="65">
        <v>0</v>
      </c>
      <c r="Z620" s="65">
        <v>1</v>
      </c>
      <c r="AA620" s="65">
        <v>0</v>
      </c>
      <c r="AB620" s="65">
        <v>32</v>
      </c>
      <c r="AC620" s="65">
        <v>6</v>
      </c>
      <c r="AD620" s="65">
        <v>1</v>
      </c>
      <c r="AE620" s="118">
        <f t="shared" si="190"/>
        <v>100</v>
      </c>
      <c r="AF620" s="119">
        <f>IF(AE620&gt;=300,1,VLOOKUP(AE620,$AT$3:$AU$304,2,0))</f>
        <v>0.33333333333333737</v>
      </c>
      <c r="AG620" s="118">
        <f t="shared" si="191"/>
        <v>80</v>
      </c>
      <c r="AH620" s="119">
        <f t="shared" si="192"/>
        <v>0.53333333333333033</v>
      </c>
      <c r="AI620" s="118">
        <f t="shared" si="193"/>
        <v>7</v>
      </c>
      <c r="AJ620" s="119">
        <f t="shared" si="194"/>
        <v>0.15555555555555509</v>
      </c>
      <c r="AK620" s="118">
        <f t="shared" si="195"/>
        <v>11</v>
      </c>
      <c r="AL620" s="119">
        <f t="shared" si="196"/>
        <v>0.36666666666666681</v>
      </c>
      <c r="AM620" s="118">
        <f t="shared" si="197"/>
        <v>5</v>
      </c>
      <c r="AN620" s="119">
        <f t="shared" si="198"/>
        <v>0.33333333333333348</v>
      </c>
      <c r="AO620" s="118">
        <f t="shared" si="199"/>
        <v>0</v>
      </c>
      <c r="AP620" s="119">
        <f t="shared" si="200"/>
        <v>1.3877787807814457E-16</v>
      </c>
      <c r="AQ620" s="122">
        <f t="shared" si="201"/>
        <v>0</v>
      </c>
      <c r="AR620" s="131">
        <f t="shared" si="202"/>
        <v>6</v>
      </c>
      <c r="AS620" s="65"/>
    </row>
    <row r="621" spans="1:45" x14ac:dyDescent="0.25">
      <c r="A621" s="65" t="s">
        <v>273</v>
      </c>
      <c r="B621" s="65" t="str">
        <f t="shared" si="188"/>
        <v>DIWA3</v>
      </c>
      <c r="C621" s="117">
        <f t="shared" si="208"/>
        <v>41926</v>
      </c>
      <c r="D621" s="116" t="str">
        <f t="shared" si="189"/>
        <v>CON</v>
      </c>
      <c r="E621" s="65" t="s">
        <v>26</v>
      </c>
      <c r="F621" s="124" t="s">
        <v>97</v>
      </c>
      <c r="G621" s="117">
        <v>41624</v>
      </c>
      <c r="H621" s="65">
        <v>697926</v>
      </c>
      <c r="I621" s="65">
        <v>175101</v>
      </c>
      <c r="J621" s="120">
        <v>0</v>
      </c>
      <c r="K621" s="120">
        <v>6</v>
      </c>
      <c r="L621" s="120">
        <v>0</v>
      </c>
      <c r="M621" s="120">
        <v>15</v>
      </c>
      <c r="N621" s="121">
        <v>7.1</v>
      </c>
      <c r="O621" s="120">
        <v>37.1</v>
      </c>
      <c r="P621" s="120">
        <v>1.2</v>
      </c>
      <c r="Q621" s="120">
        <v>0.1</v>
      </c>
      <c r="R621" s="65" t="s">
        <v>244</v>
      </c>
      <c r="S621" s="120">
        <v>276</v>
      </c>
      <c r="T621" s="120">
        <v>175</v>
      </c>
      <c r="U621" s="120">
        <v>12</v>
      </c>
      <c r="V621" s="120">
        <v>1</v>
      </c>
      <c r="W621" s="120">
        <v>19</v>
      </c>
      <c r="X621" s="120">
        <v>19</v>
      </c>
      <c r="Y621" s="120">
        <v>0</v>
      </c>
      <c r="Z621" s="120">
        <v>1</v>
      </c>
      <c r="AA621" s="120">
        <v>0</v>
      </c>
      <c r="AB621" s="120">
        <v>47</v>
      </c>
      <c r="AC621" s="120">
        <v>25</v>
      </c>
      <c r="AD621" s="120">
        <v>4</v>
      </c>
      <c r="AE621" s="118">
        <f t="shared" si="190"/>
        <v>276</v>
      </c>
      <c r="AF621" s="119">
        <f>IF(AE621&gt;500,1.5,IF(AE621&gt;300,1.3,VLOOKUP(AE621,$AT$3:$AU$304,2,0)))</f>
        <v>0.92000000000000082</v>
      </c>
      <c r="AG621" s="118">
        <f t="shared" si="191"/>
        <v>175</v>
      </c>
      <c r="AH621" s="119">
        <f t="shared" si="192"/>
        <v>1</v>
      </c>
      <c r="AI621" s="118">
        <f t="shared" si="193"/>
        <v>19</v>
      </c>
      <c r="AJ621" s="119">
        <f t="shared" si="194"/>
        <v>0.42222222222222161</v>
      </c>
      <c r="AK621" s="118">
        <f t="shared" si="195"/>
        <v>19</v>
      </c>
      <c r="AL621" s="119">
        <f t="shared" si="196"/>
        <v>0.63333333333333341</v>
      </c>
      <c r="AM621" s="118">
        <f t="shared" si="197"/>
        <v>12</v>
      </c>
      <c r="AN621" s="119">
        <f t="shared" si="198"/>
        <v>0.8</v>
      </c>
      <c r="AO621" s="118">
        <f t="shared" si="199"/>
        <v>1</v>
      </c>
      <c r="AP621" s="119">
        <f t="shared" si="200"/>
        <v>0.10000000000000014</v>
      </c>
      <c r="AQ621" s="122">
        <f t="shared" si="201"/>
        <v>0</v>
      </c>
      <c r="AR621" s="131">
        <f t="shared" si="202"/>
        <v>7</v>
      </c>
      <c r="AS621" s="65"/>
    </row>
    <row r="622" spans="1:45" x14ac:dyDescent="0.25">
      <c r="A622" s="65" t="s">
        <v>273</v>
      </c>
      <c r="B622" s="65" t="str">
        <f t="shared" si="188"/>
        <v>DIWA3</v>
      </c>
      <c r="C622" s="117">
        <f t="shared" si="208"/>
        <v>41926</v>
      </c>
      <c r="D622" s="116" t="str">
        <f t="shared" si="189"/>
        <v>CON</v>
      </c>
      <c r="E622" s="65" t="s">
        <v>26</v>
      </c>
      <c r="F622" s="124" t="s">
        <v>97</v>
      </c>
      <c r="G622" s="117">
        <v>41512</v>
      </c>
      <c r="H622" s="65">
        <v>670075</v>
      </c>
      <c r="I622" s="65">
        <v>147250</v>
      </c>
      <c r="J622" s="120">
        <v>0</v>
      </c>
      <c r="K622" s="120">
        <v>19</v>
      </c>
      <c r="L622" s="120">
        <v>-1</v>
      </c>
      <c r="M622" s="120">
        <v>15</v>
      </c>
      <c r="N622" s="121">
        <v>7</v>
      </c>
      <c r="O622" s="120">
        <v>36.9</v>
      </c>
      <c r="P622" s="120">
        <v>0.5</v>
      </c>
      <c r="Q622" s="120">
        <v>0.1</v>
      </c>
      <c r="R622" s="65" t="s">
        <v>244</v>
      </c>
      <c r="S622" s="120">
        <v>240</v>
      </c>
      <c r="T622" s="120">
        <v>134</v>
      </c>
      <c r="U622" s="120">
        <v>11</v>
      </c>
      <c r="V622" s="120">
        <v>1</v>
      </c>
      <c r="W622" s="120">
        <v>18</v>
      </c>
      <c r="X622" s="120">
        <v>14</v>
      </c>
      <c r="Y622" s="120">
        <v>1</v>
      </c>
      <c r="Z622" s="120">
        <v>1</v>
      </c>
      <c r="AA622" s="120">
        <v>-1</v>
      </c>
      <c r="AB622" s="120">
        <v>43</v>
      </c>
      <c r="AC622" s="120">
        <v>21</v>
      </c>
      <c r="AD622" s="120">
        <v>3</v>
      </c>
      <c r="AE622" s="118">
        <f t="shared" si="190"/>
        <v>240</v>
      </c>
      <c r="AF622" s="119">
        <f>IF(AE622&gt;500,1.5,IF(AE622&gt;300,1.3,VLOOKUP(AE622,$AT$3:$AU$304,2,0)))</f>
        <v>0.80000000000000204</v>
      </c>
      <c r="AG622" s="118">
        <f t="shared" si="191"/>
        <v>134</v>
      </c>
      <c r="AH622" s="119">
        <f t="shared" si="192"/>
        <v>0.89333333333333265</v>
      </c>
      <c r="AI622" s="118">
        <f t="shared" si="193"/>
        <v>18</v>
      </c>
      <c r="AJ622" s="119">
        <f t="shared" si="194"/>
        <v>0.39999999999999941</v>
      </c>
      <c r="AK622" s="118">
        <f t="shared" si="195"/>
        <v>14</v>
      </c>
      <c r="AL622" s="119">
        <f t="shared" si="196"/>
        <v>0.46666666666666679</v>
      </c>
      <c r="AM622" s="118">
        <f t="shared" si="197"/>
        <v>11</v>
      </c>
      <c r="AN622" s="119">
        <f t="shared" si="198"/>
        <v>0.73333333333333339</v>
      </c>
      <c r="AO622" s="118">
        <f t="shared" si="199"/>
        <v>1</v>
      </c>
      <c r="AP622" s="119">
        <f t="shared" si="200"/>
        <v>0.10000000000000014</v>
      </c>
      <c r="AQ622" s="122">
        <f t="shared" si="201"/>
        <v>0</v>
      </c>
      <c r="AR622" s="131">
        <f t="shared" si="202"/>
        <v>8</v>
      </c>
      <c r="AS622" s="65"/>
    </row>
    <row r="623" spans="1:45" x14ac:dyDescent="0.25">
      <c r="A623" s="65" t="s">
        <v>273</v>
      </c>
      <c r="B623" s="65" t="str">
        <f t="shared" si="188"/>
        <v>DIWA3</v>
      </c>
      <c r="C623" s="117">
        <f t="shared" si="208"/>
        <v>41926</v>
      </c>
      <c r="D623" s="116" t="str">
        <f t="shared" si="189"/>
        <v>CON</v>
      </c>
      <c r="E623" s="65" t="s">
        <v>26</v>
      </c>
      <c r="F623" s="124" t="s">
        <v>97</v>
      </c>
      <c r="G623" s="117">
        <v>41365</v>
      </c>
      <c r="H623" s="65">
        <v>642629</v>
      </c>
      <c r="I623" s="65">
        <v>119804</v>
      </c>
      <c r="J623" s="120">
        <v>0</v>
      </c>
      <c r="K623" s="120">
        <v>2.8</v>
      </c>
      <c r="L623" s="120">
        <v>0</v>
      </c>
      <c r="M623" s="120">
        <v>23.5</v>
      </c>
      <c r="N623" s="121">
        <v>6.9</v>
      </c>
      <c r="O623" s="120">
        <v>36.799999999999997</v>
      </c>
      <c r="P623" s="120"/>
      <c r="Q623" s="120">
        <v>-1</v>
      </c>
      <c r="R623" s="65" t="s">
        <v>29</v>
      </c>
      <c r="S623" s="120">
        <v>158.19999999999999</v>
      </c>
      <c r="T623" s="120">
        <v>113.9</v>
      </c>
      <c r="U623" s="120">
        <v>9</v>
      </c>
      <c r="V623" s="120">
        <v>4.5999999999999996</v>
      </c>
      <c r="W623" s="120">
        <v>18.8</v>
      </c>
      <c r="X623" s="120">
        <v>16.8</v>
      </c>
      <c r="Y623" s="120">
        <v>0.9</v>
      </c>
      <c r="Z623" s="120">
        <v>0</v>
      </c>
      <c r="AA623" s="120">
        <v>0</v>
      </c>
      <c r="AB623" s="120">
        <v>47.5</v>
      </c>
      <c r="AC623" s="120">
        <v>31.8</v>
      </c>
      <c r="AD623" s="120">
        <v>1.5</v>
      </c>
      <c r="AE623" s="118">
        <f t="shared" si="190"/>
        <v>158</v>
      </c>
      <c r="AF623" s="119">
        <f>IF(AE623&gt;500,1.5,IF(AE623&gt;300,1.3,VLOOKUP(AE623,$AT$3:$AU$304,2,0)))</f>
        <v>0.5266666666666715</v>
      </c>
      <c r="AG623" s="118">
        <f t="shared" si="191"/>
        <v>114</v>
      </c>
      <c r="AH623" s="119">
        <f t="shared" si="192"/>
        <v>0.75999999999999845</v>
      </c>
      <c r="AI623" s="118">
        <f t="shared" si="193"/>
        <v>19</v>
      </c>
      <c r="AJ623" s="119">
        <f t="shared" si="194"/>
        <v>0.42222222222222161</v>
      </c>
      <c r="AK623" s="118">
        <f t="shared" si="195"/>
        <v>17</v>
      </c>
      <c r="AL623" s="119">
        <f t="shared" si="196"/>
        <v>0.56666666666666676</v>
      </c>
      <c r="AM623" s="118">
        <f t="shared" si="197"/>
        <v>9</v>
      </c>
      <c r="AN623" s="119">
        <f t="shared" si="198"/>
        <v>0.60000000000000009</v>
      </c>
      <c r="AO623" s="118">
        <f t="shared" si="199"/>
        <v>5</v>
      </c>
      <c r="AP623" s="119">
        <f t="shared" si="200"/>
        <v>0.50000000000000011</v>
      </c>
      <c r="AQ623" s="122">
        <f t="shared" si="201"/>
        <v>0</v>
      </c>
      <c r="AR623" s="131">
        <f t="shared" si="202"/>
        <v>9</v>
      </c>
      <c r="AS623" s="65"/>
    </row>
    <row r="624" spans="1:45" x14ac:dyDescent="0.25">
      <c r="A624" s="65" t="s">
        <v>273</v>
      </c>
      <c r="B624" s="65" t="str">
        <f t="shared" si="188"/>
        <v>DIWA3</v>
      </c>
      <c r="C624" s="117">
        <f t="shared" si="208"/>
        <v>41926</v>
      </c>
      <c r="D624" s="116" t="str">
        <f t="shared" si="189"/>
        <v>CON</v>
      </c>
      <c r="E624" s="65" t="s">
        <v>26</v>
      </c>
      <c r="F624" s="124" t="s">
        <v>97</v>
      </c>
      <c r="G624" s="117">
        <v>41257</v>
      </c>
      <c r="H624" s="65">
        <v>616373</v>
      </c>
      <c r="I624" s="65">
        <v>93548</v>
      </c>
      <c r="J624" s="120">
        <v>0</v>
      </c>
      <c r="K624" s="120">
        <v>0</v>
      </c>
      <c r="L624" s="120">
        <v>0</v>
      </c>
      <c r="M624" s="120">
        <v>37.9</v>
      </c>
      <c r="N624" s="121">
        <v>6.9</v>
      </c>
      <c r="O624" s="120">
        <v>36.799999999999997</v>
      </c>
      <c r="P624" s="120"/>
      <c r="Q624" s="120">
        <v>21.7</v>
      </c>
      <c r="R624" s="65" t="s">
        <v>29</v>
      </c>
      <c r="S624" s="120">
        <v>66.400000000000006</v>
      </c>
      <c r="T624" s="120">
        <v>30.9</v>
      </c>
      <c r="U624" s="120">
        <v>6.6</v>
      </c>
      <c r="V624" s="120">
        <v>3.3</v>
      </c>
      <c r="W624" s="120">
        <v>0</v>
      </c>
      <c r="X624" s="120">
        <v>14</v>
      </c>
      <c r="Y624" s="120">
        <v>0.9</v>
      </c>
      <c r="Z624" s="120">
        <v>1.9</v>
      </c>
      <c r="AA624" s="120">
        <v>0</v>
      </c>
      <c r="AB624" s="120">
        <v>40.9</v>
      </c>
      <c r="AC624" s="120">
        <v>14</v>
      </c>
      <c r="AD624" s="120">
        <v>1.2</v>
      </c>
      <c r="AE624" s="118">
        <f t="shared" si="190"/>
        <v>66</v>
      </c>
      <c r="AF624" s="119">
        <f>IF(AE624&gt;=300,1,VLOOKUP(AE624,$AT$3:$AU$304,2,0))</f>
        <v>0.22000000000000355</v>
      </c>
      <c r="AG624" s="118">
        <f t="shared" si="191"/>
        <v>31</v>
      </c>
      <c r="AH624" s="119">
        <f t="shared" si="192"/>
        <v>0.20666666666666406</v>
      </c>
      <c r="AI624" s="118">
        <f t="shared" si="193"/>
        <v>0</v>
      </c>
      <c r="AJ624" s="119">
        <f t="shared" si="194"/>
        <v>-4.9266146717741321E-16</v>
      </c>
      <c r="AK624" s="118">
        <f t="shared" si="195"/>
        <v>14</v>
      </c>
      <c r="AL624" s="119">
        <f t="shared" si="196"/>
        <v>0.46666666666666679</v>
      </c>
      <c r="AM624" s="118">
        <f t="shared" si="197"/>
        <v>7</v>
      </c>
      <c r="AN624" s="119">
        <f t="shared" si="198"/>
        <v>0.46666666666666679</v>
      </c>
      <c r="AO624" s="118">
        <f t="shared" si="199"/>
        <v>3</v>
      </c>
      <c r="AP624" s="119">
        <f t="shared" si="200"/>
        <v>0.30000000000000016</v>
      </c>
      <c r="AQ624" s="122">
        <f t="shared" si="201"/>
        <v>0</v>
      </c>
      <c r="AR624" s="131">
        <f t="shared" si="202"/>
        <v>10</v>
      </c>
      <c r="AS624" s="65"/>
    </row>
    <row r="625" spans="1:45" x14ac:dyDescent="0.25">
      <c r="A625" s="65" t="s">
        <v>272</v>
      </c>
      <c r="B625" s="65" t="str">
        <f t="shared" si="188"/>
        <v>DIWA3</v>
      </c>
      <c r="C625" s="117">
        <f t="shared" si="208"/>
        <v>40805</v>
      </c>
      <c r="D625" s="65" t="str">
        <f t="shared" si="189"/>
        <v>SIN</v>
      </c>
      <c r="E625" s="65" t="s">
        <v>289</v>
      </c>
      <c r="F625" s="124" t="s">
        <v>98</v>
      </c>
      <c r="G625" s="117">
        <v>42376</v>
      </c>
      <c r="H625" s="65">
        <v>893815</v>
      </c>
      <c r="I625" s="65">
        <v>58450</v>
      </c>
      <c r="J625" s="65">
        <v>0</v>
      </c>
      <c r="K625" s="65">
        <v>5</v>
      </c>
      <c r="L625" s="65"/>
      <c r="M625" s="65">
        <v>12</v>
      </c>
      <c r="N625" s="65">
        <v>5.9</v>
      </c>
      <c r="O625" s="65"/>
      <c r="P625" s="65"/>
      <c r="Q625" s="65">
        <v>2.1</v>
      </c>
      <c r="R625" s="65"/>
      <c r="S625" s="65">
        <v>105</v>
      </c>
      <c r="T625" s="65">
        <v>92</v>
      </c>
      <c r="U625" s="65">
        <v>5</v>
      </c>
      <c r="V625" s="65">
        <v>0</v>
      </c>
      <c r="W625" s="65">
        <v>13</v>
      </c>
      <c r="X625" s="65">
        <v>11</v>
      </c>
      <c r="Y625" s="65">
        <v>0</v>
      </c>
      <c r="Z625" s="65">
        <v>2</v>
      </c>
      <c r="AA625" s="65">
        <v>0</v>
      </c>
      <c r="AB625" s="65">
        <v>78</v>
      </c>
      <c r="AC625" s="65">
        <v>14</v>
      </c>
      <c r="AD625" s="65">
        <v>0</v>
      </c>
      <c r="AE625" s="118">
        <f t="shared" si="190"/>
        <v>105</v>
      </c>
      <c r="AF625" s="119">
        <f t="shared" ref="AF625:AF630" si="209">IF(AE625&gt;500,1.5,IF(AE625&gt;300,1.3,VLOOKUP(AE625,$AT$3:$AU$304,2,0)))</f>
        <v>0.35000000000000414</v>
      </c>
      <c r="AG625" s="118">
        <f t="shared" si="191"/>
        <v>92</v>
      </c>
      <c r="AH625" s="119">
        <f t="shared" si="192"/>
        <v>0.61333333333333084</v>
      </c>
      <c r="AI625" s="118">
        <f t="shared" si="193"/>
        <v>13</v>
      </c>
      <c r="AJ625" s="119">
        <f t="shared" si="194"/>
        <v>0.28888888888888842</v>
      </c>
      <c r="AK625" s="118">
        <f t="shared" si="195"/>
        <v>11</v>
      </c>
      <c r="AL625" s="119">
        <f t="shared" si="196"/>
        <v>0.36666666666666681</v>
      </c>
      <c r="AM625" s="118">
        <f t="shared" si="197"/>
        <v>5</v>
      </c>
      <c r="AN625" s="119">
        <f t="shared" si="198"/>
        <v>0.33333333333333348</v>
      </c>
      <c r="AO625" s="118">
        <f t="shared" si="199"/>
        <v>0</v>
      </c>
      <c r="AP625" s="119">
        <f t="shared" si="200"/>
        <v>1.3877787807814457E-16</v>
      </c>
      <c r="AQ625" s="122">
        <f t="shared" si="201"/>
        <v>1</v>
      </c>
      <c r="AR625" s="131">
        <f t="shared" si="202"/>
        <v>1</v>
      </c>
      <c r="AS625" s="65"/>
    </row>
    <row r="626" spans="1:45" x14ac:dyDescent="0.25">
      <c r="A626" s="65"/>
      <c r="B626" s="65" t="str">
        <f t="shared" si="188"/>
        <v>DIWA3</v>
      </c>
      <c r="C626" s="117">
        <f t="shared" si="208"/>
        <v>40805</v>
      </c>
      <c r="D626" s="65" t="str">
        <f t="shared" si="189"/>
        <v>SIN</v>
      </c>
      <c r="E626" s="65" t="s">
        <v>26</v>
      </c>
      <c r="F626" s="124" t="s">
        <v>98</v>
      </c>
      <c r="G626" s="117">
        <v>42243</v>
      </c>
      <c r="H626" s="65">
        <v>862873</v>
      </c>
      <c r="I626" s="65">
        <v>27509</v>
      </c>
      <c r="J626" s="65">
        <v>0</v>
      </c>
      <c r="K626" s="65">
        <v>4</v>
      </c>
      <c r="L626" s="65"/>
      <c r="M626" s="65">
        <v>4</v>
      </c>
      <c r="N626" s="65">
        <v>7</v>
      </c>
      <c r="O626" s="65"/>
      <c r="P626" s="65"/>
      <c r="Q626" s="65">
        <v>2.2799999999999998</v>
      </c>
      <c r="R626" s="65"/>
      <c r="S626" s="65">
        <v>27</v>
      </c>
      <c r="T626" s="65">
        <v>29</v>
      </c>
      <c r="U626" s="65">
        <v>11</v>
      </c>
      <c r="V626" s="65">
        <v>0</v>
      </c>
      <c r="W626" s="65">
        <v>5</v>
      </c>
      <c r="X626" s="65">
        <v>2</v>
      </c>
      <c r="Y626" s="65">
        <v>1</v>
      </c>
      <c r="Z626" s="65">
        <v>0</v>
      </c>
      <c r="AA626" s="65">
        <v>0</v>
      </c>
      <c r="AB626" s="65">
        <v>45</v>
      </c>
      <c r="AC626" s="65">
        <v>3</v>
      </c>
      <c r="AD626" s="65">
        <v>1</v>
      </c>
      <c r="AE626" s="118">
        <f t="shared" si="190"/>
        <v>27</v>
      </c>
      <c r="AF626" s="119">
        <f t="shared" si="209"/>
        <v>9.0000000000003799E-2</v>
      </c>
      <c r="AG626" s="118">
        <f t="shared" si="191"/>
        <v>29</v>
      </c>
      <c r="AH626" s="119">
        <f t="shared" si="192"/>
        <v>0.19333333333333075</v>
      </c>
      <c r="AI626" s="118">
        <f t="shared" si="193"/>
        <v>5</v>
      </c>
      <c r="AJ626" s="119">
        <f t="shared" si="194"/>
        <v>0.11111111111111063</v>
      </c>
      <c r="AK626" s="118">
        <f t="shared" si="195"/>
        <v>2</v>
      </c>
      <c r="AL626" s="119">
        <f t="shared" si="196"/>
        <v>6.6666666666666874E-2</v>
      </c>
      <c r="AM626" s="118">
        <f t="shared" si="197"/>
        <v>11</v>
      </c>
      <c r="AN626" s="119">
        <f t="shared" si="198"/>
        <v>0.73333333333333339</v>
      </c>
      <c r="AO626" s="118">
        <f t="shared" si="199"/>
        <v>0</v>
      </c>
      <c r="AP626" s="119">
        <f t="shared" si="200"/>
        <v>1.3877787807814457E-16</v>
      </c>
      <c r="AQ626" s="122">
        <f t="shared" si="201"/>
        <v>0</v>
      </c>
      <c r="AR626" s="131">
        <f t="shared" si="202"/>
        <v>2</v>
      </c>
      <c r="AS626" s="65"/>
    </row>
    <row r="627" spans="1:45" x14ac:dyDescent="0.25">
      <c r="A627" s="65"/>
      <c r="B627" s="65" t="str">
        <f t="shared" si="188"/>
        <v>DIWA3</v>
      </c>
      <c r="C627" s="117">
        <f t="shared" si="208"/>
        <v>40805</v>
      </c>
      <c r="D627" s="65" t="str">
        <f t="shared" si="189"/>
        <v>SIN</v>
      </c>
      <c r="E627" s="65" t="s">
        <v>26</v>
      </c>
      <c r="F627" s="124" t="s">
        <v>98</v>
      </c>
      <c r="G627" s="117">
        <v>42138</v>
      </c>
      <c r="H627" s="65">
        <v>835365</v>
      </c>
      <c r="I627" s="65">
        <v>91866</v>
      </c>
      <c r="J627" s="65">
        <v>0</v>
      </c>
      <c r="K627" s="65">
        <v>4</v>
      </c>
      <c r="L627" s="65"/>
      <c r="M627" s="65">
        <v>1</v>
      </c>
      <c r="N627" s="65">
        <v>5.9</v>
      </c>
      <c r="O627" s="65"/>
      <c r="P627" s="65"/>
      <c r="Q627" s="65">
        <v>0.16</v>
      </c>
      <c r="R627" s="65"/>
      <c r="S627" s="65">
        <v>96</v>
      </c>
      <c r="T627" s="65">
        <v>99</v>
      </c>
      <c r="U627" s="65">
        <v>7</v>
      </c>
      <c r="V627" s="65">
        <v>0</v>
      </c>
      <c r="W627" s="65">
        <v>18</v>
      </c>
      <c r="X627" s="65">
        <v>9</v>
      </c>
      <c r="Y627" s="65">
        <v>2</v>
      </c>
      <c r="Z627" s="65">
        <v>1</v>
      </c>
      <c r="AA627" s="65">
        <v>0</v>
      </c>
      <c r="AB627" s="65">
        <v>31</v>
      </c>
      <c r="AC627" s="65">
        <v>6</v>
      </c>
      <c r="AD627" s="65">
        <v>1</v>
      </c>
      <c r="AE627" s="118">
        <f t="shared" si="190"/>
        <v>96</v>
      </c>
      <c r="AF627" s="119">
        <f t="shared" si="209"/>
        <v>0.32000000000000395</v>
      </c>
      <c r="AG627" s="118">
        <f t="shared" si="191"/>
        <v>99</v>
      </c>
      <c r="AH627" s="119">
        <f t="shared" si="192"/>
        <v>0.6</v>
      </c>
      <c r="AI627" s="118">
        <f t="shared" si="193"/>
        <v>18</v>
      </c>
      <c r="AJ627" s="119">
        <f t="shared" si="194"/>
        <v>0.39999999999999941</v>
      </c>
      <c r="AK627" s="118">
        <f t="shared" si="195"/>
        <v>9</v>
      </c>
      <c r="AL627" s="119">
        <f t="shared" si="196"/>
        <v>0.30000000000000016</v>
      </c>
      <c r="AM627" s="118">
        <f t="shared" si="197"/>
        <v>7</v>
      </c>
      <c r="AN627" s="119">
        <f t="shared" si="198"/>
        <v>0.46666666666666679</v>
      </c>
      <c r="AO627" s="118">
        <f t="shared" si="199"/>
        <v>0</v>
      </c>
      <c r="AP627" s="119">
        <f t="shared" si="200"/>
        <v>1.3877787807814457E-16</v>
      </c>
      <c r="AQ627" s="122">
        <f t="shared" si="201"/>
        <v>0</v>
      </c>
      <c r="AR627" s="131">
        <f t="shared" si="202"/>
        <v>3</v>
      </c>
      <c r="AS627" s="65"/>
    </row>
    <row r="628" spans="1:45" x14ac:dyDescent="0.25">
      <c r="A628" s="65" t="s">
        <v>272</v>
      </c>
      <c r="B628" s="65" t="str">
        <f t="shared" si="188"/>
        <v>DIWA3</v>
      </c>
      <c r="C628" s="117">
        <f t="shared" si="208"/>
        <v>40805</v>
      </c>
      <c r="D628" s="116" t="str">
        <f t="shared" si="189"/>
        <v>SIN</v>
      </c>
      <c r="E628" s="65" t="s">
        <v>26</v>
      </c>
      <c r="F628" s="124" t="s">
        <v>98</v>
      </c>
      <c r="G628" s="117">
        <v>41803</v>
      </c>
      <c r="H628" s="65">
        <v>731722</v>
      </c>
      <c r="I628" s="65">
        <v>33215</v>
      </c>
      <c r="J628" s="65">
        <v>0</v>
      </c>
      <c r="K628" s="65">
        <v>6</v>
      </c>
      <c r="L628" s="65"/>
      <c r="M628" s="65">
        <v>6</v>
      </c>
      <c r="N628" s="121">
        <v>6.2</v>
      </c>
      <c r="O628" s="65"/>
      <c r="P628" s="65"/>
      <c r="Q628" s="65">
        <v>0.84</v>
      </c>
      <c r="R628" s="65"/>
      <c r="S628" s="65">
        <v>66</v>
      </c>
      <c r="T628" s="65">
        <v>161</v>
      </c>
      <c r="U628" s="65">
        <v>4</v>
      </c>
      <c r="V628" s="65">
        <v>1</v>
      </c>
      <c r="W628" s="65">
        <v>11</v>
      </c>
      <c r="X628" s="65">
        <v>6</v>
      </c>
      <c r="Y628" s="65">
        <v>1</v>
      </c>
      <c r="Z628" s="65">
        <v>1</v>
      </c>
      <c r="AA628" s="65">
        <v>0</v>
      </c>
      <c r="AB628" s="65">
        <v>35</v>
      </c>
      <c r="AC628" s="65">
        <v>12</v>
      </c>
      <c r="AD628" s="65">
        <v>1</v>
      </c>
      <c r="AE628" s="118">
        <f t="shared" si="190"/>
        <v>66</v>
      </c>
      <c r="AF628" s="119">
        <f t="shared" si="209"/>
        <v>0.22000000000000355</v>
      </c>
      <c r="AG628" s="118">
        <f t="shared" si="191"/>
        <v>161</v>
      </c>
      <c r="AH628" s="119">
        <f t="shared" si="192"/>
        <v>1</v>
      </c>
      <c r="AI628" s="118">
        <f t="shared" si="193"/>
        <v>11</v>
      </c>
      <c r="AJ628" s="119">
        <f t="shared" si="194"/>
        <v>0.24444444444444399</v>
      </c>
      <c r="AK628" s="118">
        <f t="shared" si="195"/>
        <v>6</v>
      </c>
      <c r="AL628" s="119">
        <f t="shared" si="196"/>
        <v>0.20000000000000018</v>
      </c>
      <c r="AM628" s="118">
        <f t="shared" si="197"/>
        <v>4</v>
      </c>
      <c r="AN628" s="119">
        <f t="shared" si="198"/>
        <v>0.26666666666666683</v>
      </c>
      <c r="AO628" s="118">
        <f t="shared" si="199"/>
        <v>1</v>
      </c>
      <c r="AP628" s="119">
        <f t="shared" si="200"/>
        <v>0.10000000000000014</v>
      </c>
      <c r="AQ628" s="122">
        <f t="shared" si="201"/>
        <v>0</v>
      </c>
      <c r="AR628" s="131">
        <f t="shared" si="202"/>
        <v>4</v>
      </c>
      <c r="AS628" s="65"/>
    </row>
    <row r="629" spans="1:45" x14ac:dyDescent="0.25">
      <c r="A629" s="65" t="s">
        <v>272</v>
      </c>
      <c r="B629" s="65" t="str">
        <f t="shared" si="188"/>
        <v>DIWA3</v>
      </c>
      <c r="C629" s="117">
        <f t="shared" si="208"/>
        <v>40805</v>
      </c>
      <c r="D629" s="116" t="str">
        <f t="shared" si="189"/>
        <v>SIN</v>
      </c>
      <c r="E629" s="65" t="s">
        <v>26</v>
      </c>
      <c r="F629" s="124" t="s">
        <v>98</v>
      </c>
      <c r="G629" s="117">
        <v>41685</v>
      </c>
      <c r="H629" s="65">
        <v>698507</v>
      </c>
      <c r="I629" s="65">
        <v>94754</v>
      </c>
      <c r="J629" s="65">
        <v>0</v>
      </c>
      <c r="K629" s="65">
        <v>6</v>
      </c>
      <c r="L629" s="65"/>
      <c r="M629" s="65">
        <v>12</v>
      </c>
      <c r="N629" s="121">
        <v>7.1</v>
      </c>
      <c r="O629" s="65">
        <v>36.4</v>
      </c>
      <c r="P629" s="65">
        <v>0</v>
      </c>
      <c r="Q629" s="65">
        <v>0.1</v>
      </c>
      <c r="R629" s="65" t="s">
        <v>244</v>
      </c>
      <c r="S629" s="65">
        <v>162</v>
      </c>
      <c r="T629" s="65">
        <v>242</v>
      </c>
      <c r="U629" s="65">
        <v>8</v>
      </c>
      <c r="V629" s="65">
        <v>2</v>
      </c>
      <c r="W629" s="65">
        <v>22</v>
      </c>
      <c r="X629" s="65">
        <v>12</v>
      </c>
      <c r="Y629" s="65">
        <v>1</v>
      </c>
      <c r="Z629" s="65">
        <v>2</v>
      </c>
      <c r="AA629" s="65">
        <v>0</v>
      </c>
      <c r="AB629" s="65">
        <v>35</v>
      </c>
      <c r="AC629" s="65">
        <v>20</v>
      </c>
      <c r="AD629" s="65">
        <v>3</v>
      </c>
      <c r="AE629" s="118">
        <f t="shared" si="190"/>
        <v>162</v>
      </c>
      <c r="AF629" s="119">
        <f t="shared" si="209"/>
        <v>0.5400000000000047</v>
      </c>
      <c r="AG629" s="118">
        <f t="shared" si="191"/>
        <v>242</v>
      </c>
      <c r="AH629" s="119">
        <f t="shared" si="192"/>
        <v>1</v>
      </c>
      <c r="AI629" s="118">
        <f t="shared" si="193"/>
        <v>22</v>
      </c>
      <c r="AJ629" s="119">
        <f t="shared" si="194"/>
        <v>0.48888888888888821</v>
      </c>
      <c r="AK629" s="118">
        <f t="shared" si="195"/>
        <v>12</v>
      </c>
      <c r="AL629" s="119">
        <f t="shared" si="196"/>
        <v>0.40000000000000013</v>
      </c>
      <c r="AM629" s="118">
        <f t="shared" si="197"/>
        <v>8</v>
      </c>
      <c r="AN629" s="119">
        <f t="shared" si="198"/>
        <v>0.53333333333333344</v>
      </c>
      <c r="AO629" s="118">
        <f t="shared" si="199"/>
        <v>2</v>
      </c>
      <c r="AP629" s="119">
        <f t="shared" si="200"/>
        <v>0.20000000000000015</v>
      </c>
      <c r="AQ629" s="122">
        <f t="shared" si="201"/>
        <v>0</v>
      </c>
      <c r="AR629" s="131">
        <f t="shared" si="202"/>
        <v>5</v>
      </c>
      <c r="AS629" s="65"/>
    </row>
    <row r="630" spans="1:45" x14ac:dyDescent="0.25">
      <c r="A630" s="65" t="s">
        <v>272</v>
      </c>
      <c r="B630" s="65" t="str">
        <f t="shared" si="188"/>
        <v>DIWA3</v>
      </c>
      <c r="C630" s="117">
        <f t="shared" si="208"/>
        <v>40805</v>
      </c>
      <c r="D630" s="116" t="str">
        <f t="shared" si="189"/>
        <v>SIN</v>
      </c>
      <c r="E630" s="65" t="s">
        <v>26</v>
      </c>
      <c r="F630" s="124" t="s">
        <v>98</v>
      </c>
      <c r="G630" s="117">
        <v>41661</v>
      </c>
      <c r="H630" s="65">
        <v>697447</v>
      </c>
      <c r="I630" s="65">
        <v>93694</v>
      </c>
      <c r="J630" s="65">
        <v>0</v>
      </c>
      <c r="K630" s="65">
        <v>9</v>
      </c>
      <c r="L630" s="65"/>
      <c r="M630" s="65">
        <v>11</v>
      </c>
      <c r="N630" s="121">
        <v>7.1</v>
      </c>
      <c r="O630" s="65">
        <v>36.6</v>
      </c>
      <c r="P630" s="65">
        <v>0.5</v>
      </c>
      <c r="Q630" s="65">
        <v>0.1</v>
      </c>
      <c r="R630" s="65" t="s">
        <v>244</v>
      </c>
      <c r="S630" s="65">
        <v>165</v>
      </c>
      <c r="T630" s="65">
        <v>217</v>
      </c>
      <c r="U630" s="65">
        <v>9</v>
      </c>
      <c r="V630" s="65">
        <v>2</v>
      </c>
      <c r="W630" s="65">
        <v>21</v>
      </c>
      <c r="X630" s="65">
        <v>11</v>
      </c>
      <c r="Y630" s="65">
        <v>0</v>
      </c>
      <c r="Z630" s="65">
        <v>2</v>
      </c>
      <c r="AA630" s="65">
        <v>0</v>
      </c>
      <c r="AB630" s="65">
        <v>33</v>
      </c>
      <c r="AC630" s="65">
        <v>20</v>
      </c>
      <c r="AD630" s="65">
        <v>2</v>
      </c>
      <c r="AE630" s="118">
        <f t="shared" si="190"/>
        <v>165</v>
      </c>
      <c r="AF630" s="119">
        <f t="shared" si="209"/>
        <v>0.5500000000000046</v>
      </c>
      <c r="AG630" s="118">
        <f t="shared" si="191"/>
        <v>217</v>
      </c>
      <c r="AH630" s="119">
        <f t="shared" si="192"/>
        <v>1</v>
      </c>
      <c r="AI630" s="118">
        <f t="shared" si="193"/>
        <v>21</v>
      </c>
      <c r="AJ630" s="119">
        <f t="shared" si="194"/>
        <v>0.46666666666666601</v>
      </c>
      <c r="AK630" s="118">
        <f t="shared" si="195"/>
        <v>11</v>
      </c>
      <c r="AL630" s="119">
        <f t="shared" si="196"/>
        <v>0.36666666666666681</v>
      </c>
      <c r="AM630" s="118">
        <f t="shared" si="197"/>
        <v>9</v>
      </c>
      <c r="AN630" s="119">
        <f t="shared" si="198"/>
        <v>0.60000000000000009</v>
      </c>
      <c r="AO630" s="118">
        <f t="shared" si="199"/>
        <v>2</v>
      </c>
      <c r="AP630" s="119">
        <f t="shared" si="200"/>
        <v>0.20000000000000015</v>
      </c>
      <c r="AQ630" s="122">
        <f t="shared" si="201"/>
        <v>0</v>
      </c>
      <c r="AR630" s="131">
        <f t="shared" si="202"/>
        <v>6</v>
      </c>
      <c r="AS630" s="65"/>
    </row>
    <row r="631" spans="1:45" x14ac:dyDescent="0.25">
      <c r="A631" s="65" t="s">
        <v>273</v>
      </c>
      <c r="B631" s="65" t="str">
        <f t="shared" si="188"/>
        <v>DIWA3</v>
      </c>
      <c r="C631" s="117">
        <f t="shared" si="208"/>
        <v>40805</v>
      </c>
      <c r="D631" s="116" t="str">
        <f t="shared" si="189"/>
        <v>SIN</v>
      </c>
      <c r="E631" s="65" t="s">
        <v>26</v>
      </c>
      <c r="F631" s="124" t="s">
        <v>98</v>
      </c>
      <c r="G631" s="117">
        <v>41548</v>
      </c>
      <c r="H631" s="65">
        <v>667453</v>
      </c>
      <c r="I631" s="65">
        <v>63700</v>
      </c>
      <c r="J631" s="120">
        <v>0</v>
      </c>
      <c r="K631" s="120">
        <v>4</v>
      </c>
      <c r="L631" s="120">
        <v>0</v>
      </c>
      <c r="M631" s="120">
        <v>5</v>
      </c>
      <c r="N631" s="121">
        <v>7.2</v>
      </c>
      <c r="O631" s="120">
        <v>37.200000000000003</v>
      </c>
      <c r="P631" s="120">
        <v>0.1</v>
      </c>
      <c r="Q631" s="120">
        <v>0.1</v>
      </c>
      <c r="R631" s="65" t="s">
        <v>244</v>
      </c>
      <c r="S631" s="120">
        <v>91</v>
      </c>
      <c r="T631" s="120">
        <v>160</v>
      </c>
      <c r="U631" s="120">
        <v>4</v>
      </c>
      <c r="V631" s="120">
        <v>1</v>
      </c>
      <c r="W631" s="120">
        <v>9</v>
      </c>
      <c r="X631" s="120">
        <v>6</v>
      </c>
      <c r="Y631" s="120">
        <v>0</v>
      </c>
      <c r="Z631" s="120">
        <v>0</v>
      </c>
      <c r="AA631" s="120">
        <v>0</v>
      </c>
      <c r="AB631" s="120">
        <v>40</v>
      </c>
      <c r="AC631" s="120">
        <v>11</v>
      </c>
      <c r="AD631" s="120">
        <v>2</v>
      </c>
      <c r="AE631" s="118">
        <f t="shared" si="190"/>
        <v>91</v>
      </c>
      <c r="AF631" s="119">
        <f>IF(AE631&gt;=300,1,VLOOKUP(AE631,$AT$3:$AU$304,2,0))</f>
        <v>0.30333333333333717</v>
      </c>
      <c r="AG631" s="118">
        <f t="shared" si="191"/>
        <v>160</v>
      </c>
      <c r="AH631" s="119">
        <f t="shared" si="192"/>
        <v>1</v>
      </c>
      <c r="AI631" s="118">
        <f t="shared" si="193"/>
        <v>9</v>
      </c>
      <c r="AJ631" s="119">
        <f t="shared" si="194"/>
        <v>0.19999999999999954</v>
      </c>
      <c r="AK631" s="118">
        <f t="shared" si="195"/>
        <v>6</v>
      </c>
      <c r="AL631" s="119">
        <f t="shared" si="196"/>
        <v>0.20000000000000018</v>
      </c>
      <c r="AM631" s="118">
        <f t="shared" si="197"/>
        <v>4</v>
      </c>
      <c r="AN631" s="119">
        <f t="shared" si="198"/>
        <v>0.26666666666666683</v>
      </c>
      <c r="AO631" s="118">
        <f t="shared" si="199"/>
        <v>1</v>
      </c>
      <c r="AP631" s="119">
        <f t="shared" si="200"/>
        <v>0.10000000000000014</v>
      </c>
      <c r="AQ631" s="122">
        <f t="shared" si="201"/>
        <v>0</v>
      </c>
      <c r="AR631" s="131">
        <f t="shared" si="202"/>
        <v>7</v>
      </c>
      <c r="AS631" s="65"/>
    </row>
    <row r="632" spans="1:45" x14ac:dyDescent="0.25">
      <c r="A632" s="65" t="s">
        <v>273</v>
      </c>
      <c r="B632" s="65" t="str">
        <f t="shared" si="188"/>
        <v>DIWA3</v>
      </c>
      <c r="C632" s="117">
        <f t="shared" si="208"/>
        <v>40805</v>
      </c>
      <c r="D632" s="116" t="str">
        <f t="shared" si="189"/>
        <v>SIN</v>
      </c>
      <c r="E632" s="65" t="s">
        <v>26</v>
      </c>
      <c r="F632" s="124" t="s">
        <v>98</v>
      </c>
      <c r="G632" s="117">
        <v>41431</v>
      </c>
      <c r="H632" s="65">
        <v>635322</v>
      </c>
      <c r="I632" s="65">
        <v>31569</v>
      </c>
      <c r="J632" s="120">
        <v>0</v>
      </c>
      <c r="K632" s="120">
        <v>30.3</v>
      </c>
      <c r="L632" s="120">
        <v>0</v>
      </c>
      <c r="M632" s="120">
        <v>11.6</v>
      </c>
      <c r="N632" s="121">
        <v>8</v>
      </c>
      <c r="O632" s="120">
        <v>38.700000000000003</v>
      </c>
      <c r="P632" s="120">
        <v>0</v>
      </c>
      <c r="Q632" s="120">
        <v>-1</v>
      </c>
      <c r="R632" s="65" t="s">
        <v>29</v>
      </c>
      <c r="S632" s="120">
        <v>76.099999999999994</v>
      </c>
      <c r="T632" s="120">
        <v>93.6</v>
      </c>
      <c r="U632" s="120">
        <v>2.5</v>
      </c>
      <c r="V632" s="120">
        <v>3.9</v>
      </c>
      <c r="W632" s="120">
        <v>6.3</v>
      </c>
      <c r="X632" s="120">
        <v>8.1999999999999993</v>
      </c>
      <c r="Y632" s="120">
        <v>0.7</v>
      </c>
      <c r="Z632" s="120">
        <v>0</v>
      </c>
      <c r="AA632" s="120">
        <v>0</v>
      </c>
      <c r="AB632" s="120">
        <v>88.1</v>
      </c>
      <c r="AC632" s="120">
        <v>19.399999999999999</v>
      </c>
      <c r="AD632" s="120">
        <v>7.6</v>
      </c>
      <c r="AE632" s="118">
        <f t="shared" si="190"/>
        <v>76</v>
      </c>
      <c r="AF632" s="119">
        <f>IF(AE632&gt;500,1.5,IF(AE632&gt;300,1.3,VLOOKUP(AE632,$AT$3:$AU$304,2,0)))</f>
        <v>0.25333333333333685</v>
      </c>
      <c r="AG632" s="118">
        <f t="shared" si="191"/>
        <v>94</v>
      </c>
      <c r="AH632" s="119">
        <f t="shared" si="192"/>
        <v>0.62666666666666426</v>
      </c>
      <c r="AI632" s="118">
        <f t="shared" si="193"/>
        <v>6</v>
      </c>
      <c r="AJ632" s="119">
        <f t="shared" si="194"/>
        <v>0.13333333333333286</v>
      </c>
      <c r="AK632" s="118">
        <f t="shared" si="195"/>
        <v>8</v>
      </c>
      <c r="AL632" s="119">
        <f t="shared" si="196"/>
        <v>0.26666666666666683</v>
      </c>
      <c r="AM632" s="118">
        <f t="shared" si="197"/>
        <v>3</v>
      </c>
      <c r="AN632" s="119">
        <f t="shared" si="198"/>
        <v>0.20000000000000018</v>
      </c>
      <c r="AO632" s="118">
        <f t="shared" si="199"/>
        <v>4</v>
      </c>
      <c r="AP632" s="119">
        <f t="shared" si="200"/>
        <v>0.40000000000000013</v>
      </c>
      <c r="AQ632" s="122">
        <f t="shared" si="201"/>
        <v>0</v>
      </c>
      <c r="AR632" s="131">
        <f t="shared" si="202"/>
        <v>8</v>
      </c>
      <c r="AS632" s="65"/>
    </row>
    <row r="633" spans="1:45" x14ac:dyDescent="0.25">
      <c r="A633" s="65" t="s">
        <v>273</v>
      </c>
      <c r="B633" s="65" t="str">
        <f t="shared" si="188"/>
        <v>DIWA3</v>
      </c>
      <c r="C633" s="117">
        <f t="shared" si="208"/>
        <v>40805</v>
      </c>
      <c r="D633" s="116" t="str">
        <f t="shared" si="189"/>
        <v>SIN</v>
      </c>
      <c r="E633" s="65" t="s">
        <v>26</v>
      </c>
      <c r="F633" s="124" t="s">
        <v>98</v>
      </c>
      <c r="G633" s="117">
        <v>41317</v>
      </c>
      <c r="H633" s="65">
        <v>603752</v>
      </c>
      <c r="I633" s="65">
        <v>182457</v>
      </c>
      <c r="J633" s="120">
        <v>0</v>
      </c>
      <c r="K633" s="120">
        <v>4.4000000000000004</v>
      </c>
      <c r="L633" s="120">
        <v>0</v>
      </c>
      <c r="M633" s="120">
        <v>24.7</v>
      </c>
      <c r="N633" s="121">
        <v>6.9</v>
      </c>
      <c r="O633" s="120">
        <v>34.4</v>
      </c>
      <c r="P633" s="120"/>
      <c r="Q633" s="120">
        <v>-1</v>
      </c>
      <c r="R633" s="65" t="s">
        <v>29</v>
      </c>
      <c r="S633" s="120">
        <v>177.3</v>
      </c>
      <c r="T633" s="120">
        <v>198.3</v>
      </c>
      <c r="U633" s="120">
        <v>9.6</v>
      </c>
      <c r="V633" s="120">
        <v>8.5</v>
      </c>
      <c r="W633" s="120">
        <v>19.100000000000001</v>
      </c>
      <c r="X633" s="120">
        <v>26</v>
      </c>
      <c r="Y633" s="120">
        <v>0.6</v>
      </c>
      <c r="Z633" s="120">
        <v>0</v>
      </c>
      <c r="AA633" s="120">
        <v>0</v>
      </c>
      <c r="AB633" s="120">
        <v>72.099999999999994</v>
      </c>
      <c r="AC633" s="120">
        <v>38</v>
      </c>
      <c r="AD633" s="120">
        <v>7.6</v>
      </c>
      <c r="AE633" s="118">
        <f t="shared" si="190"/>
        <v>177</v>
      </c>
      <c r="AF633" s="119">
        <f>IF(AE633&gt;500,1.5,IF(AE633&gt;300,1.3,VLOOKUP(AE633,$AT$3:$AU$304,2,0)))</f>
        <v>0.59000000000000419</v>
      </c>
      <c r="AG633" s="118">
        <f t="shared" si="191"/>
        <v>198</v>
      </c>
      <c r="AH633" s="119">
        <f t="shared" si="192"/>
        <v>1</v>
      </c>
      <c r="AI633" s="118">
        <f t="shared" si="193"/>
        <v>19</v>
      </c>
      <c r="AJ633" s="119">
        <f t="shared" si="194"/>
        <v>0.42222222222222161</v>
      </c>
      <c r="AK633" s="118">
        <f t="shared" si="195"/>
        <v>26</v>
      </c>
      <c r="AL633" s="119">
        <f t="shared" si="196"/>
        <v>0.8666666666666667</v>
      </c>
      <c r="AM633" s="118">
        <f t="shared" si="197"/>
        <v>10</v>
      </c>
      <c r="AN633" s="119">
        <f t="shared" si="198"/>
        <v>0.66666666666666674</v>
      </c>
      <c r="AO633" s="118">
        <f t="shared" si="199"/>
        <v>9</v>
      </c>
      <c r="AP633" s="119">
        <f t="shared" si="200"/>
        <v>0.9</v>
      </c>
      <c r="AQ633" s="122">
        <f t="shared" si="201"/>
        <v>0</v>
      </c>
      <c r="AR633" s="131">
        <f t="shared" si="202"/>
        <v>9</v>
      </c>
      <c r="AS633" s="65"/>
    </row>
    <row r="634" spans="1:45" x14ac:dyDescent="0.25">
      <c r="A634" s="65" t="s">
        <v>273</v>
      </c>
      <c r="B634" s="65" t="str">
        <f t="shared" si="188"/>
        <v>DIWA3</v>
      </c>
      <c r="C634" s="117">
        <f t="shared" si="208"/>
        <v>40805</v>
      </c>
      <c r="D634" s="116" t="str">
        <f t="shared" si="189"/>
        <v>SIN</v>
      </c>
      <c r="E634" s="65" t="s">
        <v>26</v>
      </c>
      <c r="F634" s="124" t="s">
        <v>98</v>
      </c>
      <c r="G634" s="117">
        <v>41257</v>
      </c>
      <c r="H634" s="65">
        <v>588513</v>
      </c>
      <c r="I634" s="65">
        <v>167732</v>
      </c>
      <c r="J634" s="120">
        <v>0</v>
      </c>
      <c r="K634" s="120">
        <v>0</v>
      </c>
      <c r="L634" s="120">
        <v>0</v>
      </c>
      <c r="M634" s="120">
        <v>22.4</v>
      </c>
      <c r="N634" s="121">
        <v>6.6</v>
      </c>
      <c r="O634" s="120">
        <v>37.5</v>
      </c>
      <c r="P634" s="120"/>
      <c r="Q634" s="120">
        <v>-1</v>
      </c>
      <c r="R634" s="65" t="s">
        <v>29</v>
      </c>
      <c r="S634" s="120">
        <v>62.7</v>
      </c>
      <c r="T634" s="120">
        <v>56.1</v>
      </c>
      <c r="U634" s="120">
        <v>5.9</v>
      </c>
      <c r="V634" s="120">
        <v>7.5</v>
      </c>
      <c r="W634" s="120">
        <v>2.2000000000000002</v>
      </c>
      <c r="X634" s="120">
        <v>14.2</v>
      </c>
      <c r="Y634" s="120">
        <v>0.7</v>
      </c>
      <c r="Z634" s="120">
        <v>2.5</v>
      </c>
      <c r="AA634" s="120">
        <v>0</v>
      </c>
      <c r="AB634" s="120">
        <v>81.3</v>
      </c>
      <c r="AC634" s="120">
        <v>19.7</v>
      </c>
      <c r="AD634" s="120">
        <v>2.7</v>
      </c>
      <c r="AE634" s="118">
        <f t="shared" si="190"/>
        <v>63</v>
      </c>
      <c r="AF634" s="119">
        <f>IF(AE634&gt;=300,1,VLOOKUP(AE634,$AT$3:$AU$304,2,0))</f>
        <v>0.21000000000000357</v>
      </c>
      <c r="AG634" s="118">
        <f t="shared" si="191"/>
        <v>56</v>
      </c>
      <c r="AH634" s="119">
        <f t="shared" si="192"/>
        <v>0.37333333333333041</v>
      </c>
      <c r="AI634" s="118">
        <f t="shared" si="193"/>
        <v>2</v>
      </c>
      <c r="AJ634" s="119">
        <f t="shared" si="194"/>
        <v>4.4444444444443953E-2</v>
      </c>
      <c r="AK634" s="118">
        <f t="shared" si="195"/>
        <v>14</v>
      </c>
      <c r="AL634" s="119">
        <f t="shared" si="196"/>
        <v>0.46666666666666679</v>
      </c>
      <c r="AM634" s="118">
        <f t="shared" si="197"/>
        <v>6</v>
      </c>
      <c r="AN634" s="119">
        <f t="shared" si="198"/>
        <v>0.40000000000000013</v>
      </c>
      <c r="AO634" s="118">
        <f t="shared" si="199"/>
        <v>8</v>
      </c>
      <c r="AP634" s="119">
        <f t="shared" si="200"/>
        <v>0.8</v>
      </c>
      <c r="AQ634" s="122">
        <f t="shared" si="201"/>
        <v>0</v>
      </c>
      <c r="AR634" s="131">
        <f t="shared" si="202"/>
        <v>10</v>
      </c>
      <c r="AS634" s="65"/>
    </row>
    <row r="635" spans="1:45" x14ac:dyDescent="0.25">
      <c r="A635" s="65" t="s">
        <v>284</v>
      </c>
      <c r="B635" s="65" t="str">
        <f t="shared" si="188"/>
        <v>DIWA3</v>
      </c>
      <c r="C635" s="117">
        <f t="shared" si="208"/>
        <v>40805</v>
      </c>
      <c r="D635" s="116" t="str">
        <f t="shared" si="189"/>
        <v>SIN</v>
      </c>
      <c r="E635" s="65" t="s">
        <v>26</v>
      </c>
      <c r="F635" s="124" t="s">
        <v>98</v>
      </c>
      <c r="G635" s="117">
        <v>41205</v>
      </c>
      <c r="H635" s="65">
        <v>574627</v>
      </c>
      <c r="I635" s="65">
        <v>153846</v>
      </c>
      <c r="J635" s="65">
        <v>0</v>
      </c>
      <c r="K635" s="65">
        <v>0</v>
      </c>
      <c r="L635" s="65">
        <v>0</v>
      </c>
      <c r="M635" s="65">
        <v>26.8</v>
      </c>
      <c r="N635" s="121">
        <v>6.4</v>
      </c>
      <c r="O635" s="65">
        <v>40.799999999999997</v>
      </c>
      <c r="P635" s="65"/>
      <c r="Q635" s="65">
        <v>-1</v>
      </c>
      <c r="R635" s="65" t="s">
        <v>29</v>
      </c>
      <c r="S635" s="65">
        <v>27.4</v>
      </c>
      <c r="T635" s="65">
        <v>97.8</v>
      </c>
      <c r="U635" s="65">
        <v>12</v>
      </c>
      <c r="V635" s="65">
        <v>1.4</v>
      </c>
      <c r="W635" s="65">
        <v>6.4</v>
      </c>
      <c r="X635" s="65">
        <v>12.9</v>
      </c>
      <c r="Y635" s="65">
        <v>0.7</v>
      </c>
      <c r="Z635" s="65">
        <v>0.1</v>
      </c>
      <c r="AA635" s="65">
        <v>0</v>
      </c>
      <c r="AB635" s="65">
        <v>55.2</v>
      </c>
      <c r="AC635" s="65">
        <v>14</v>
      </c>
      <c r="AD635" s="65">
        <v>5.7</v>
      </c>
      <c r="AE635" s="118">
        <f t="shared" si="190"/>
        <v>27</v>
      </c>
      <c r="AF635" s="119">
        <f t="shared" ref="AF635:AF642" si="210">IF(AE635&gt;500,1.5,IF(AE635&gt;300,1.3,VLOOKUP(AE635,$AT$3:$AU$304,2,0)))</f>
        <v>9.0000000000003799E-2</v>
      </c>
      <c r="AG635" s="118">
        <f t="shared" si="191"/>
        <v>98</v>
      </c>
      <c r="AH635" s="119">
        <f t="shared" si="192"/>
        <v>0.6533333333333311</v>
      </c>
      <c r="AI635" s="118">
        <f t="shared" si="193"/>
        <v>6</v>
      </c>
      <c r="AJ635" s="119">
        <f t="shared" si="194"/>
        <v>0.13333333333333286</v>
      </c>
      <c r="AK635" s="118">
        <f t="shared" si="195"/>
        <v>13</v>
      </c>
      <c r="AL635" s="119">
        <f t="shared" si="196"/>
        <v>0.43333333333333346</v>
      </c>
      <c r="AM635" s="118">
        <f t="shared" si="197"/>
        <v>12</v>
      </c>
      <c r="AN635" s="119">
        <f t="shared" si="198"/>
        <v>0.8</v>
      </c>
      <c r="AO635" s="118">
        <f t="shared" si="199"/>
        <v>1</v>
      </c>
      <c r="AP635" s="119">
        <f t="shared" si="200"/>
        <v>0.10000000000000014</v>
      </c>
      <c r="AQ635" s="122">
        <f t="shared" si="201"/>
        <v>0</v>
      </c>
      <c r="AR635" s="131">
        <f t="shared" si="202"/>
        <v>11</v>
      </c>
      <c r="AS635" s="65"/>
    </row>
    <row r="636" spans="1:45" x14ac:dyDescent="0.25">
      <c r="A636" s="65" t="s">
        <v>272</v>
      </c>
      <c r="B636" s="65" t="str">
        <f t="shared" si="188"/>
        <v>DIWA3</v>
      </c>
      <c r="C636" s="117">
        <f t="shared" si="208"/>
        <v>40611</v>
      </c>
      <c r="D636" s="65" t="str">
        <f t="shared" si="189"/>
        <v>SIN</v>
      </c>
      <c r="E636" s="65" t="s">
        <v>26</v>
      </c>
      <c r="F636" s="124" t="s">
        <v>99</v>
      </c>
      <c r="G636" s="117">
        <v>42395</v>
      </c>
      <c r="H636" s="65">
        <v>886798</v>
      </c>
      <c r="I636" s="65">
        <v>40925</v>
      </c>
      <c r="J636" s="65">
        <v>0</v>
      </c>
      <c r="K636" s="65">
        <v>8</v>
      </c>
      <c r="L636" s="65"/>
      <c r="M636" s="65">
        <v>8</v>
      </c>
      <c r="N636" s="65">
        <v>6.6</v>
      </c>
      <c r="O636" s="65"/>
      <c r="P636" s="65"/>
      <c r="Q636" s="65">
        <v>0.17</v>
      </c>
      <c r="R636" s="65"/>
      <c r="S636" s="65">
        <v>102</v>
      </c>
      <c r="T636" s="65">
        <v>95</v>
      </c>
      <c r="U636" s="65">
        <v>0</v>
      </c>
      <c r="V636" s="65">
        <v>0</v>
      </c>
      <c r="W636" s="65">
        <v>8</v>
      </c>
      <c r="X636" s="65">
        <v>11</v>
      </c>
      <c r="Y636" s="65">
        <v>0</v>
      </c>
      <c r="Z636" s="65">
        <v>2</v>
      </c>
      <c r="AA636" s="65">
        <v>0</v>
      </c>
      <c r="AB636" s="65">
        <v>107</v>
      </c>
      <c r="AC636" s="65">
        <v>7</v>
      </c>
      <c r="AD636" s="65">
        <v>0</v>
      </c>
      <c r="AE636" s="118">
        <f t="shared" si="190"/>
        <v>102</v>
      </c>
      <c r="AF636" s="119">
        <f t="shared" si="210"/>
        <v>0.34000000000000408</v>
      </c>
      <c r="AG636" s="118">
        <f t="shared" si="191"/>
        <v>95</v>
      </c>
      <c r="AH636" s="119">
        <f t="shared" si="192"/>
        <v>0.63333333333333097</v>
      </c>
      <c r="AI636" s="118">
        <f t="shared" si="193"/>
        <v>8</v>
      </c>
      <c r="AJ636" s="119">
        <f t="shared" si="194"/>
        <v>0.17777777777777731</v>
      </c>
      <c r="AK636" s="118">
        <f t="shared" si="195"/>
        <v>11</v>
      </c>
      <c r="AL636" s="119">
        <f t="shared" si="196"/>
        <v>0.36666666666666681</v>
      </c>
      <c r="AM636" s="118">
        <f t="shared" si="197"/>
        <v>0</v>
      </c>
      <c r="AN636" s="119">
        <f t="shared" si="198"/>
        <v>1.9428902930940239E-16</v>
      </c>
      <c r="AO636" s="118">
        <f t="shared" si="199"/>
        <v>0</v>
      </c>
      <c r="AP636" s="119">
        <f t="shared" si="200"/>
        <v>1.3877787807814457E-16</v>
      </c>
      <c r="AQ636" s="122">
        <f t="shared" si="201"/>
        <v>1</v>
      </c>
      <c r="AR636" s="131">
        <f t="shared" si="202"/>
        <v>1</v>
      </c>
      <c r="AS636" s="65"/>
    </row>
    <row r="637" spans="1:45" x14ac:dyDescent="0.25">
      <c r="A637" s="65"/>
      <c r="B637" s="65" t="str">
        <f t="shared" si="188"/>
        <v>DIWA3</v>
      </c>
      <c r="C637" s="117">
        <f t="shared" si="208"/>
        <v>40611</v>
      </c>
      <c r="D637" s="65" t="str">
        <f t="shared" si="189"/>
        <v>SIN</v>
      </c>
      <c r="E637" s="65" t="s">
        <v>26</v>
      </c>
      <c r="F637" s="124" t="s">
        <v>99</v>
      </c>
      <c r="G637" s="117">
        <v>42237</v>
      </c>
      <c r="H637" s="65">
        <v>850549</v>
      </c>
      <c r="I637" s="65">
        <v>4559</v>
      </c>
      <c r="J637" s="65">
        <v>0</v>
      </c>
      <c r="K637" s="65">
        <v>5</v>
      </c>
      <c r="L637" s="65"/>
      <c r="M637" s="65">
        <v>6</v>
      </c>
      <c r="N637" s="65">
        <v>7</v>
      </c>
      <c r="O637" s="65"/>
      <c r="P637" s="65"/>
      <c r="Q637" s="65">
        <v>0</v>
      </c>
      <c r="R637" s="65"/>
      <c r="S637" s="65">
        <v>28</v>
      </c>
      <c r="T637" s="65">
        <v>26</v>
      </c>
      <c r="U637" s="65">
        <v>2</v>
      </c>
      <c r="V637" s="65">
        <v>0</v>
      </c>
      <c r="W637" s="65">
        <v>3</v>
      </c>
      <c r="X637" s="65">
        <v>3</v>
      </c>
      <c r="Y637" s="65">
        <v>0</v>
      </c>
      <c r="Z637" s="65">
        <v>0</v>
      </c>
      <c r="AA637" s="65">
        <v>0</v>
      </c>
      <c r="AB637" s="65">
        <v>75</v>
      </c>
      <c r="AC637" s="65">
        <v>3</v>
      </c>
      <c r="AD637" s="65">
        <v>1</v>
      </c>
      <c r="AE637" s="118">
        <f t="shared" si="190"/>
        <v>28</v>
      </c>
      <c r="AF637" s="119">
        <f t="shared" si="210"/>
        <v>9.3333333333337126E-2</v>
      </c>
      <c r="AG637" s="118">
        <f t="shared" si="191"/>
        <v>26</v>
      </c>
      <c r="AH637" s="119">
        <f t="shared" si="192"/>
        <v>0.17333333333333079</v>
      </c>
      <c r="AI637" s="118">
        <f t="shared" si="193"/>
        <v>3</v>
      </c>
      <c r="AJ637" s="119">
        <f t="shared" si="194"/>
        <v>6.666666666666618E-2</v>
      </c>
      <c r="AK637" s="118">
        <f t="shared" si="195"/>
        <v>3</v>
      </c>
      <c r="AL637" s="119">
        <f t="shared" si="196"/>
        <v>0.1000000000000002</v>
      </c>
      <c r="AM637" s="118">
        <f t="shared" si="197"/>
        <v>2</v>
      </c>
      <c r="AN637" s="119">
        <f t="shared" si="198"/>
        <v>0.13333333333333353</v>
      </c>
      <c r="AO637" s="118">
        <f t="shared" si="199"/>
        <v>0</v>
      </c>
      <c r="AP637" s="119">
        <f t="shared" si="200"/>
        <v>1.3877787807814457E-16</v>
      </c>
      <c r="AQ637" s="122">
        <f t="shared" si="201"/>
        <v>0</v>
      </c>
      <c r="AR637" s="131">
        <f t="shared" si="202"/>
        <v>2</v>
      </c>
      <c r="AS637" s="65"/>
    </row>
    <row r="638" spans="1:45" x14ac:dyDescent="0.25">
      <c r="A638" s="65"/>
      <c r="B638" s="65" t="str">
        <f t="shared" si="188"/>
        <v>DIWA3</v>
      </c>
      <c r="C638" s="117">
        <f t="shared" si="208"/>
        <v>40611</v>
      </c>
      <c r="D638" s="65" t="str">
        <f t="shared" si="189"/>
        <v>SIN</v>
      </c>
      <c r="E638" s="65" t="s">
        <v>26</v>
      </c>
      <c r="F638" s="124" t="s">
        <v>99</v>
      </c>
      <c r="G638" s="117">
        <v>42214</v>
      </c>
      <c r="H638" s="65">
        <v>845873</v>
      </c>
      <c r="I638" s="65">
        <v>95074</v>
      </c>
      <c r="J638" s="65">
        <v>0</v>
      </c>
      <c r="K638" s="65">
        <v>6</v>
      </c>
      <c r="L638" s="65"/>
      <c r="M638" s="65">
        <v>3</v>
      </c>
      <c r="N638" s="65">
        <v>5.7</v>
      </c>
      <c r="O638" s="65"/>
      <c r="P638" s="65"/>
      <c r="Q638" s="65">
        <v>0.05</v>
      </c>
      <c r="R638" s="65"/>
      <c r="S638" s="65">
        <v>118</v>
      </c>
      <c r="T638" s="65">
        <v>141</v>
      </c>
      <c r="U638" s="65">
        <v>4</v>
      </c>
      <c r="V638" s="65">
        <v>1</v>
      </c>
      <c r="W638" s="65">
        <v>10</v>
      </c>
      <c r="X638" s="65">
        <v>12</v>
      </c>
      <c r="Y638" s="65">
        <v>0</v>
      </c>
      <c r="Z638" s="65">
        <v>1</v>
      </c>
      <c r="AA638" s="65">
        <v>0</v>
      </c>
      <c r="AB638" s="65">
        <v>43</v>
      </c>
      <c r="AC638" s="65">
        <v>6</v>
      </c>
      <c r="AD638" s="65">
        <v>1</v>
      </c>
      <c r="AE638" s="118">
        <f t="shared" si="190"/>
        <v>118</v>
      </c>
      <c r="AF638" s="119">
        <f t="shared" si="210"/>
        <v>0.39333333333333775</v>
      </c>
      <c r="AG638" s="118">
        <f t="shared" si="191"/>
        <v>141</v>
      </c>
      <c r="AH638" s="119">
        <f t="shared" si="192"/>
        <v>0.93999999999999961</v>
      </c>
      <c r="AI638" s="118">
        <f t="shared" si="193"/>
        <v>10</v>
      </c>
      <c r="AJ638" s="119">
        <f t="shared" si="194"/>
        <v>0.22222222222222177</v>
      </c>
      <c r="AK638" s="118">
        <f t="shared" si="195"/>
        <v>12</v>
      </c>
      <c r="AL638" s="119">
        <f t="shared" si="196"/>
        <v>0.40000000000000013</v>
      </c>
      <c r="AM638" s="118">
        <f t="shared" si="197"/>
        <v>4</v>
      </c>
      <c r="AN638" s="119">
        <f t="shared" si="198"/>
        <v>0.26666666666666683</v>
      </c>
      <c r="AO638" s="118">
        <f t="shared" si="199"/>
        <v>1</v>
      </c>
      <c r="AP638" s="119">
        <f t="shared" si="200"/>
        <v>0.10000000000000014</v>
      </c>
      <c r="AQ638" s="122">
        <f t="shared" si="201"/>
        <v>0</v>
      </c>
      <c r="AR638" s="131">
        <f t="shared" si="202"/>
        <v>3</v>
      </c>
      <c r="AS638" s="65"/>
    </row>
    <row r="639" spans="1:45" x14ac:dyDescent="0.25">
      <c r="A639" s="65" t="s">
        <v>272</v>
      </c>
      <c r="B639" s="65" t="str">
        <f t="shared" si="188"/>
        <v>DIWA3</v>
      </c>
      <c r="C639" s="117">
        <f t="shared" si="208"/>
        <v>40611</v>
      </c>
      <c r="D639" s="116" t="str">
        <f t="shared" si="189"/>
        <v>SIN</v>
      </c>
      <c r="E639" s="65" t="s">
        <v>26</v>
      </c>
      <c r="F639" s="124" t="s">
        <v>99</v>
      </c>
      <c r="G639" s="117">
        <v>42052</v>
      </c>
      <c r="H639" s="65">
        <v>765849</v>
      </c>
      <c r="I639" s="65">
        <v>62184</v>
      </c>
      <c r="J639" s="65">
        <v>0</v>
      </c>
      <c r="K639" s="65">
        <v>6</v>
      </c>
      <c r="L639" s="65"/>
      <c r="M639" s="65">
        <v>4</v>
      </c>
      <c r="N639" s="65">
        <v>6.16</v>
      </c>
      <c r="O639" s="65">
        <v>29.11</v>
      </c>
      <c r="P639" s="65">
        <v>1.25</v>
      </c>
      <c r="Q639" s="65">
        <v>1.21</v>
      </c>
      <c r="R639" s="65"/>
      <c r="S639" s="65">
        <v>76</v>
      </c>
      <c r="T639" s="65">
        <v>78</v>
      </c>
      <c r="U639" s="65">
        <v>12</v>
      </c>
      <c r="V639" s="65">
        <v>0</v>
      </c>
      <c r="W639" s="65">
        <v>10</v>
      </c>
      <c r="X639" s="65">
        <v>9</v>
      </c>
      <c r="Y639" s="65">
        <v>0</v>
      </c>
      <c r="Z639" s="65"/>
      <c r="AA639" s="65">
        <v>0</v>
      </c>
      <c r="AB639" s="65">
        <v>42</v>
      </c>
      <c r="AC639" s="65">
        <v>3</v>
      </c>
      <c r="AD639" s="65">
        <v>1</v>
      </c>
      <c r="AE639" s="118">
        <f t="shared" si="190"/>
        <v>76</v>
      </c>
      <c r="AF639" s="119">
        <f t="shared" si="210"/>
        <v>0.25333333333333685</v>
      </c>
      <c r="AG639" s="118">
        <f t="shared" si="191"/>
        <v>78</v>
      </c>
      <c r="AH639" s="119">
        <f t="shared" si="192"/>
        <v>0.51999999999999691</v>
      </c>
      <c r="AI639" s="118">
        <f t="shared" si="193"/>
        <v>10</v>
      </c>
      <c r="AJ639" s="119">
        <f t="shared" si="194"/>
        <v>0.22222222222222177</v>
      </c>
      <c r="AK639" s="118">
        <f t="shared" si="195"/>
        <v>9</v>
      </c>
      <c r="AL639" s="119">
        <f t="shared" si="196"/>
        <v>0.30000000000000016</v>
      </c>
      <c r="AM639" s="118">
        <f t="shared" si="197"/>
        <v>12</v>
      </c>
      <c r="AN639" s="119">
        <f t="shared" si="198"/>
        <v>0.8</v>
      </c>
      <c r="AO639" s="118">
        <f t="shared" si="199"/>
        <v>0</v>
      </c>
      <c r="AP639" s="119">
        <f t="shared" si="200"/>
        <v>1.3877787807814457E-16</v>
      </c>
      <c r="AQ639" s="122">
        <f t="shared" si="201"/>
        <v>0</v>
      </c>
      <c r="AR639" s="131">
        <f t="shared" si="202"/>
        <v>4</v>
      </c>
      <c r="AS639" s="65"/>
    </row>
    <row r="640" spans="1:45" x14ac:dyDescent="0.25">
      <c r="A640" s="65" t="s">
        <v>273</v>
      </c>
      <c r="B640" s="65" t="str">
        <f t="shared" si="188"/>
        <v>DIWA3</v>
      </c>
      <c r="C640" s="117">
        <f t="shared" si="208"/>
        <v>40611</v>
      </c>
      <c r="D640" s="116" t="str">
        <f t="shared" si="189"/>
        <v>SIN</v>
      </c>
      <c r="E640" s="65" t="s">
        <v>26</v>
      </c>
      <c r="F640" s="124" t="s">
        <v>99</v>
      </c>
      <c r="G640" s="117">
        <v>42052</v>
      </c>
      <c r="H640" s="65">
        <v>768101</v>
      </c>
      <c r="I640" s="65">
        <v>60749</v>
      </c>
      <c r="J640" s="65">
        <v>0</v>
      </c>
      <c r="K640" s="65">
        <v>5</v>
      </c>
      <c r="L640" s="65"/>
      <c r="M640" s="65">
        <v>2</v>
      </c>
      <c r="N640" s="65">
        <v>5.9969999999999999</v>
      </c>
      <c r="O640" s="65">
        <v>28.65</v>
      </c>
      <c r="P640" s="65">
        <v>1.1499999999999999</v>
      </c>
      <c r="Q640" s="65">
        <v>0.25</v>
      </c>
      <c r="R640" s="65"/>
      <c r="S640" s="65">
        <v>298</v>
      </c>
      <c r="T640" s="65">
        <v>196</v>
      </c>
      <c r="U640" s="65">
        <v>7</v>
      </c>
      <c r="V640" s="65">
        <v>1</v>
      </c>
      <c r="W640" s="65">
        <v>25</v>
      </c>
      <c r="X640" s="65">
        <v>16</v>
      </c>
      <c r="Y640" s="65">
        <v>0</v>
      </c>
      <c r="Z640" s="65"/>
      <c r="AA640" s="65">
        <v>0</v>
      </c>
      <c r="AB640" s="65">
        <v>70</v>
      </c>
      <c r="AC640" s="65">
        <v>4</v>
      </c>
      <c r="AD640" s="65">
        <v>1</v>
      </c>
      <c r="AE640" s="118">
        <f t="shared" si="190"/>
        <v>298</v>
      </c>
      <c r="AF640" s="119">
        <f t="shared" si="210"/>
        <v>0.9933333333333334</v>
      </c>
      <c r="AG640" s="118">
        <f t="shared" si="191"/>
        <v>196</v>
      </c>
      <c r="AH640" s="119">
        <f t="shared" si="192"/>
        <v>1</v>
      </c>
      <c r="AI640" s="118">
        <f t="shared" si="193"/>
        <v>25</v>
      </c>
      <c r="AJ640" s="119">
        <f t="shared" si="194"/>
        <v>0.55559999999999998</v>
      </c>
      <c r="AK640" s="118">
        <f t="shared" si="195"/>
        <v>16</v>
      </c>
      <c r="AL640" s="119">
        <f t="shared" si="196"/>
        <v>0.53333333333333344</v>
      </c>
      <c r="AM640" s="118">
        <f t="shared" si="197"/>
        <v>7</v>
      </c>
      <c r="AN640" s="119">
        <f t="shared" si="198"/>
        <v>0.46666666666666679</v>
      </c>
      <c r="AO640" s="118">
        <f t="shared" si="199"/>
        <v>1</v>
      </c>
      <c r="AP640" s="119">
        <f t="shared" si="200"/>
        <v>0.10000000000000014</v>
      </c>
      <c r="AQ640" s="122">
        <f t="shared" si="201"/>
        <v>0</v>
      </c>
      <c r="AR640" s="131">
        <f t="shared" si="202"/>
        <v>5</v>
      </c>
      <c r="AS640" s="65"/>
    </row>
    <row r="641" spans="1:45" x14ac:dyDescent="0.25">
      <c r="A641" s="65" t="s">
        <v>273</v>
      </c>
      <c r="B641" s="65" t="str">
        <f t="shared" si="188"/>
        <v>DIWA3</v>
      </c>
      <c r="C641" s="117">
        <f t="shared" si="208"/>
        <v>40611</v>
      </c>
      <c r="D641" s="116" t="str">
        <f t="shared" si="189"/>
        <v>SIN</v>
      </c>
      <c r="E641" s="65" t="s">
        <v>26</v>
      </c>
      <c r="F641" s="124" t="s">
        <v>99</v>
      </c>
      <c r="G641" s="117">
        <v>41990</v>
      </c>
      <c r="H641" s="65">
        <v>750929</v>
      </c>
      <c r="I641" s="65">
        <v>43577</v>
      </c>
      <c r="J641" s="65">
        <v>0</v>
      </c>
      <c r="K641" s="65">
        <v>9</v>
      </c>
      <c r="L641" s="65"/>
      <c r="M641" s="65">
        <v>2</v>
      </c>
      <c r="N641" s="121">
        <v>5.9</v>
      </c>
      <c r="O641" s="65"/>
      <c r="P641" s="65"/>
      <c r="Q641" s="65">
        <v>0.36</v>
      </c>
      <c r="R641" s="65"/>
      <c r="S641" s="65">
        <v>687</v>
      </c>
      <c r="T641" s="65">
        <v>297</v>
      </c>
      <c r="U641" s="65">
        <v>17</v>
      </c>
      <c r="V641" s="65">
        <v>2</v>
      </c>
      <c r="W641" s="65">
        <v>44</v>
      </c>
      <c r="X641" s="65">
        <v>29</v>
      </c>
      <c r="Y641" s="65">
        <v>1</v>
      </c>
      <c r="Z641" s="65">
        <v>4</v>
      </c>
      <c r="AA641" s="65">
        <v>2</v>
      </c>
      <c r="AB641" s="65">
        <v>84</v>
      </c>
      <c r="AC641" s="65">
        <v>6</v>
      </c>
      <c r="AD641" s="65">
        <v>2</v>
      </c>
      <c r="AE641" s="118">
        <f t="shared" si="190"/>
        <v>687</v>
      </c>
      <c r="AF641" s="119">
        <f t="shared" si="210"/>
        <v>1.5</v>
      </c>
      <c r="AG641" s="118">
        <f t="shared" si="191"/>
        <v>297</v>
      </c>
      <c r="AH641" s="119">
        <f t="shared" si="192"/>
        <v>1</v>
      </c>
      <c r="AI641" s="118">
        <f t="shared" si="193"/>
        <v>44</v>
      </c>
      <c r="AJ641" s="119">
        <f t="shared" si="194"/>
        <v>0.97777777777777775</v>
      </c>
      <c r="AK641" s="118">
        <f t="shared" si="195"/>
        <v>29</v>
      </c>
      <c r="AL641" s="119">
        <f t="shared" si="196"/>
        <v>0.96666666666666667</v>
      </c>
      <c r="AM641" s="118">
        <f t="shared" si="197"/>
        <v>17</v>
      </c>
      <c r="AN641" s="119">
        <f t="shared" si="198"/>
        <v>1</v>
      </c>
      <c r="AO641" s="118">
        <f t="shared" si="199"/>
        <v>2</v>
      </c>
      <c r="AP641" s="119">
        <f t="shared" si="200"/>
        <v>0.20000000000000015</v>
      </c>
      <c r="AQ641" s="122">
        <f t="shared" si="201"/>
        <v>0</v>
      </c>
      <c r="AR641" s="131">
        <f t="shared" si="202"/>
        <v>6</v>
      </c>
      <c r="AS641" s="65"/>
    </row>
    <row r="642" spans="1:45" x14ac:dyDescent="0.25">
      <c r="A642" s="65" t="s">
        <v>272</v>
      </c>
      <c r="B642" s="65" t="str">
        <f t="shared" ref="B642:B667" si="211">IF(F642&lt;="K030","DIWA2",IF(F642&lt;="K152","DIWA3",IF(F642&lt;="K171","DIWA5","")))</f>
        <v>DIWA3</v>
      </c>
      <c r="C642" s="117">
        <f t="shared" si="208"/>
        <v>40611</v>
      </c>
      <c r="D642" s="116" t="str">
        <f t="shared" ref="D642:D667" si="212">IF(C642&gt;G642,"CON","SIN")</f>
        <v>SIN</v>
      </c>
      <c r="E642" s="65" t="s">
        <v>26</v>
      </c>
      <c r="F642" s="124" t="s">
        <v>99</v>
      </c>
      <c r="G642" s="117">
        <v>41981</v>
      </c>
      <c r="H642" s="65">
        <v>747432</v>
      </c>
      <c r="I642" s="65">
        <v>43767</v>
      </c>
      <c r="J642" s="65">
        <v>0</v>
      </c>
      <c r="K642" s="65">
        <v>4</v>
      </c>
      <c r="L642" s="65"/>
      <c r="M642" s="65">
        <v>2</v>
      </c>
      <c r="N642" s="121">
        <v>6.1</v>
      </c>
      <c r="O642" s="65"/>
      <c r="P642" s="65"/>
      <c r="Q642" s="65">
        <v>0.61</v>
      </c>
      <c r="R642" s="65"/>
      <c r="S642" s="65">
        <v>65</v>
      </c>
      <c r="T642" s="65">
        <v>56</v>
      </c>
      <c r="U642" s="65">
        <v>4</v>
      </c>
      <c r="V642" s="65">
        <v>0</v>
      </c>
      <c r="W642" s="65">
        <v>9</v>
      </c>
      <c r="X642" s="65">
        <v>7</v>
      </c>
      <c r="Y642" s="65">
        <v>0</v>
      </c>
      <c r="Z642" s="65">
        <v>1</v>
      </c>
      <c r="AA642" s="65">
        <v>0</v>
      </c>
      <c r="AB642" s="65">
        <v>29</v>
      </c>
      <c r="AC642" s="65">
        <v>4</v>
      </c>
      <c r="AD642" s="65">
        <v>1</v>
      </c>
      <c r="AE642" s="118">
        <f t="shared" ref="AE642:AE705" si="213">+ROUND(S642,0)</f>
        <v>65</v>
      </c>
      <c r="AF642" s="119">
        <f t="shared" si="210"/>
        <v>0.21666666666667023</v>
      </c>
      <c r="AG642" s="118">
        <f t="shared" ref="AG642:AG705" si="214">+ROUND(T642,0)</f>
        <v>56</v>
      </c>
      <c r="AH642" s="119">
        <f t="shared" ref="AH642:AH705" si="215">IF(AG642&gt;=150,1,VLOOKUP(AG642,$AV$3:$AW$228,2,0))</f>
        <v>0.37333333333333041</v>
      </c>
      <c r="AI642" s="118">
        <f t="shared" ref="AI642:AI705" si="216">+ROUND(W642,0)</f>
        <v>9</v>
      </c>
      <c r="AJ642" s="119">
        <f t="shared" ref="AJ642:AJ705" si="217">IF(AI642&gt;=45,1,VLOOKUP(AI642,$AX$3:$AY$226,2,0))</f>
        <v>0.19999999999999954</v>
      </c>
      <c r="AK642" s="118">
        <f t="shared" ref="AK642:AK705" si="218">+ROUND(X642,0)</f>
        <v>7</v>
      </c>
      <c r="AL642" s="119">
        <f t="shared" ref="AL642:AL705" si="219">IF(AK642&gt;=30,1,VLOOKUP(AK642,$AZ$3:$BA$226,2,0))</f>
        <v>0.2333333333333335</v>
      </c>
      <c r="AM642" s="118">
        <f t="shared" ref="AM642:AM705" si="220">+ROUND(U642,0)</f>
        <v>4</v>
      </c>
      <c r="AN642" s="119">
        <f t="shared" ref="AN642:AN705" si="221">IF(AM642&gt;=15,1,VLOOKUP(AM642,$BB$3:$BC$226,2,0))</f>
        <v>0.26666666666666683</v>
      </c>
      <c r="AO642" s="118">
        <f t="shared" ref="AO642:AO705" si="222">ROUND(V642,0)</f>
        <v>0</v>
      </c>
      <c r="AP642" s="119">
        <f t="shared" ref="AP642:AP705" si="223">IF(AO642&gt;=10,1,VLOOKUP(AO642,$BD$3:$BE$226,2,0))</f>
        <v>1.3877787807814457E-16</v>
      </c>
      <c r="AQ642" s="122">
        <f t="shared" ref="AQ642:AQ675" si="224">IF(F642=F641,0,1)</f>
        <v>0</v>
      </c>
      <c r="AR642" s="131">
        <f t="shared" si="202"/>
        <v>7</v>
      </c>
      <c r="AS642" s="65"/>
    </row>
    <row r="643" spans="1:45" x14ac:dyDescent="0.25">
      <c r="A643" s="65" t="s">
        <v>285</v>
      </c>
      <c r="B643" s="65" t="str">
        <f t="shared" si="211"/>
        <v>DIWA3</v>
      </c>
      <c r="C643" s="117">
        <f t="shared" si="208"/>
        <v>40611</v>
      </c>
      <c r="D643" s="116" t="str">
        <f t="shared" si="212"/>
        <v>SIN</v>
      </c>
      <c r="E643" s="65" t="s">
        <v>26</v>
      </c>
      <c r="F643" s="124" t="s">
        <v>99</v>
      </c>
      <c r="G643" s="117">
        <v>41783</v>
      </c>
      <c r="H643" s="65">
        <v>690017</v>
      </c>
      <c r="I643" s="65">
        <v>30783</v>
      </c>
      <c r="J643" s="65">
        <v>0</v>
      </c>
      <c r="K643" s="65">
        <v>4</v>
      </c>
      <c r="L643" s="65"/>
      <c r="M643" s="65">
        <v>2</v>
      </c>
      <c r="N643" s="121">
        <v>6.2</v>
      </c>
      <c r="O643" s="65"/>
      <c r="P643" s="65"/>
      <c r="Q643" s="65">
        <v>0.86</v>
      </c>
      <c r="R643" s="65"/>
      <c r="S643" s="65">
        <v>121</v>
      </c>
      <c r="T643" s="65">
        <v>201</v>
      </c>
      <c r="U643" s="65">
        <v>6</v>
      </c>
      <c r="V643" s="65">
        <v>1</v>
      </c>
      <c r="W643" s="65">
        <v>10</v>
      </c>
      <c r="X643" s="65">
        <v>12</v>
      </c>
      <c r="Y643" s="65">
        <v>0</v>
      </c>
      <c r="Z643" s="65">
        <v>1</v>
      </c>
      <c r="AA643" s="65">
        <v>0</v>
      </c>
      <c r="AB643" s="65">
        <v>33</v>
      </c>
      <c r="AC643" s="65">
        <v>4</v>
      </c>
      <c r="AD643" s="65">
        <v>2</v>
      </c>
      <c r="AE643" s="118">
        <f t="shared" si="213"/>
        <v>121</v>
      </c>
      <c r="AF643" s="119">
        <f>IF(AE643&gt;=300,1,VLOOKUP(AE643,$AT$3:$AU$304,2,0))</f>
        <v>0.40333333333333782</v>
      </c>
      <c r="AG643" s="118">
        <f t="shared" si="214"/>
        <v>201</v>
      </c>
      <c r="AH643" s="119">
        <f t="shared" si="215"/>
        <v>1</v>
      </c>
      <c r="AI643" s="118">
        <f t="shared" si="216"/>
        <v>10</v>
      </c>
      <c r="AJ643" s="119">
        <f t="shared" si="217"/>
        <v>0.22222222222222177</v>
      </c>
      <c r="AK643" s="118">
        <f t="shared" si="218"/>
        <v>12</v>
      </c>
      <c r="AL643" s="119">
        <f t="shared" si="219"/>
        <v>0.40000000000000013</v>
      </c>
      <c r="AM643" s="118">
        <f t="shared" si="220"/>
        <v>6</v>
      </c>
      <c r="AN643" s="119">
        <f t="shared" si="221"/>
        <v>0.40000000000000013</v>
      </c>
      <c r="AO643" s="118">
        <f t="shared" si="222"/>
        <v>1</v>
      </c>
      <c r="AP643" s="119">
        <f t="shared" si="223"/>
        <v>0.10000000000000014</v>
      </c>
      <c r="AQ643" s="122">
        <f t="shared" si="224"/>
        <v>0</v>
      </c>
      <c r="AR643" s="131">
        <f t="shared" ref="AR643:AR706" si="225">+IF(AQ643=1,AQ643,(AR642+1))</f>
        <v>8</v>
      </c>
      <c r="AS643" s="65"/>
    </row>
    <row r="644" spans="1:45" x14ac:dyDescent="0.25">
      <c r="A644" s="65" t="s">
        <v>272</v>
      </c>
      <c r="B644" s="65" t="str">
        <f t="shared" si="211"/>
        <v>DIWA3</v>
      </c>
      <c r="C644" s="117">
        <f t="shared" si="208"/>
        <v>40611</v>
      </c>
      <c r="D644" s="116" t="str">
        <f t="shared" si="212"/>
        <v>SIN</v>
      </c>
      <c r="E644" s="65" t="s">
        <v>26</v>
      </c>
      <c r="F644" s="124" t="s">
        <v>99</v>
      </c>
      <c r="G644" s="117">
        <v>41741</v>
      </c>
      <c r="H644" s="65">
        <v>682405</v>
      </c>
      <c r="I644" s="65">
        <v>70038</v>
      </c>
      <c r="J644" s="65">
        <v>0</v>
      </c>
      <c r="K644" s="65">
        <v>9</v>
      </c>
      <c r="L644" s="65"/>
      <c r="M644" s="65">
        <v>10</v>
      </c>
      <c r="N644" s="121">
        <v>6.9</v>
      </c>
      <c r="O644" s="65">
        <v>35.6</v>
      </c>
      <c r="P644" s="65">
        <v>0.06</v>
      </c>
      <c r="Q644" s="65">
        <v>0.06</v>
      </c>
      <c r="R644" s="65" t="s">
        <v>28</v>
      </c>
      <c r="S644" s="65">
        <v>81</v>
      </c>
      <c r="T644" s="65">
        <v>102</v>
      </c>
      <c r="U644" s="65">
        <v>15</v>
      </c>
      <c r="V644" s="65">
        <v>0</v>
      </c>
      <c r="W644" s="65">
        <v>23</v>
      </c>
      <c r="X644" s="65">
        <v>7</v>
      </c>
      <c r="Y644" s="65">
        <v>1</v>
      </c>
      <c r="Z644" s="65">
        <v>1</v>
      </c>
      <c r="AA644" s="65">
        <v>0</v>
      </c>
      <c r="AB644" s="65">
        <v>39</v>
      </c>
      <c r="AC644" s="65">
        <v>18</v>
      </c>
      <c r="AD644" s="65">
        <v>3</v>
      </c>
      <c r="AE644" s="118">
        <f t="shared" si="213"/>
        <v>81</v>
      </c>
      <c r="AF644" s="119">
        <f>IF(AE644&gt;500,1.5,IF(AE644&gt;300,1.3,VLOOKUP(AE644,$AT$3:$AU$304,2,0)))</f>
        <v>0.27000000000000363</v>
      </c>
      <c r="AG644" s="118">
        <f t="shared" si="214"/>
        <v>102</v>
      </c>
      <c r="AH644" s="119">
        <f t="shared" si="215"/>
        <v>0.67999999999999794</v>
      </c>
      <c r="AI644" s="118">
        <f t="shared" si="216"/>
        <v>23</v>
      </c>
      <c r="AJ644" s="119">
        <f t="shared" si="217"/>
        <v>0.51111111111111041</v>
      </c>
      <c r="AK644" s="118">
        <f t="shared" si="218"/>
        <v>7</v>
      </c>
      <c r="AL644" s="119">
        <f t="shared" si="219"/>
        <v>0.2333333333333335</v>
      </c>
      <c r="AM644" s="118">
        <f t="shared" si="220"/>
        <v>15</v>
      </c>
      <c r="AN644" s="119">
        <f t="shared" si="221"/>
        <v>1</v>
      </c>
      <c r="AO644" s="118">
        <f t="shared" si="222"/>
        <v>0</v>
      </c>
      <c r="AP644" s="119">
        <f t="shared" si="223"/>
        <v>1.3877787807814457E-16</v>
      </c>
      <c r="AQ644" s="122">
        <f t="shared" si="224"/>
        <v>0</v>
      </c>
      <c r="AR644" s="131">
        <f t="shared" si="225"/>
        <v>9</v>
      </c>
      <c r="AS644" s="65"/>
    </row>
    <row r="645" spans="1:45" x14ac:dyDescent="0.25">
      <c r="A645" s="65" t="s">
        <v>272</v>
      </c>
      <c r="B645" s="65" t="str">
        <f t="shared" si="211"/>
        <v>DIWA3</v>
      </c>
      <c r="C645" s="117">
        <f t="shared" si="208"/>
        <v>40611</v>
      </c>
      <c r="D645" s="116" t="str">
        <f t="shared" si="212"/>
        <v>SIN</v>
      </c>
      <c r="E645" s="65" t="s">
        <v>26</v>
      </c>
      <c r="F645" s="124" t="s">
        <v>99</v>
      </c>
      <c r="G645" s="117">
        <v>41590</v>
      </c>
      <c r="H645" s="65">
        <v>640730</v>
      </c>
      <c r="I645" s="65">
        <v>28363</v>
      </c>
      <c r="J645" s="120">
        <v>0</v>
      </c>
      <c r="K645" s="120">
        <v>6</v>
      </c>
      <c r="L645" s="120">
        <v>0</v>
      </c>
      <c r="M645" s="120">
        <v>8</v>
      </c>
      <c r="N645" s="121">
        <v>6.9</v>
      </c>
      <c r="O645" s="120">
        <v>36.1</v>
      </c>
      <c r="P645" s="120">
        <v>0.4</v>
      </c>
      <c r="Q645" s="120">
        <v>0</v>
      </c>
      <c r="R645" s="65" t="s">
        <v>244</v>
      </c>
      <c r="S645" s="120">
        <v>32</v>
      </c>
      <c r="T645" s="120">
        <v>51</v>
      </c>
      <c r="U645" s="120">
        <v>11</v>
      </c>
      <c r="V645" s="120">
        <v>0</v>
      </c>
      <c r="W645" s="120">
        <v>7</v>
      </c>
      <c r="X645" s="120">
        <v>5</v>
      </c>
      <c r="Y645" s="120">
        <v>1</v>
      </c>
      <c r="Z645" s="120">
        <v>0</v>
      </c>
      <c r="AA645" s="120">
        <v>0</v>
      </c>
      <c r="AB645" s="120">
        <v>37</v>
      </c>
      <c r="AC645" s="120">
        <v>15</v>
      </c>
      <c r="AD645" s="120">
        <v>2</v>
      </c>
      <c r="AE645" s="118">
        <f t="shared" si="213"/>
        <v>32</v>
      </c>
      <c r="AF645" s="119">
        <f>IF(AE645&gt;=300,1,VLOOKUP(AE645,$AT$3:$AU$304,2,0))</f>
        <v>0.10666666666667043</v>
      </c>
      <c r="AG645" s="118">
        <f t="shared" si="214"/>
        <v>51</v>
      </c>
      <c r="AH645" s="119">
        <f t="shared" si="215"/>
        <v>0.33999999999999714</v>
      </c>
      <c r="AI645" s="118">
        <f t="shared" si="216"/>
        <v>7</v>
      </c>
      <c r="AJ645" s="119">
        <f t="shared" si="217"/>
        <v>0.15555555555555509</v>
      </c>
      <c r="AK645" s="118">
        <f t="shared" si="218"/>
        <v>5</v>
      </c>
      <c r="AL645" s="119">
        <f t="shared" si="219"/>
        <v>0.16666666666666685</v>
      </c>
      <c r="AM645" s="118">
        <f t="shared" si="220"/>
        <v>11</v>
      </c>
      <c r="AN645" s="119">
        <f t="shared" si="221"/>
        <v>0.73333333333333339</v>
      </c>
      <c r="AO645" s="118">
        <f t="shared" si="222"/>
        <v>0</v>
      </c>
      <c r="AP645" s="119">
        <f t="shared" si="223"/>
        <v>1.3877787807814457E-16</v>
      </c>
      <c r="AQ645" s="122">
        <f t="shared" si="224"/>
        <v>0</v>
      </c>
      <c r="AR645" s="131">
        <f t="shared" si="225"/>
        <v>10</v>
      </c>
      <c r="AS645" s="65"/>
    </row>
    <row r="646" spans="1:45" x14ac:dyDescent="0.25">
      <c r="A646" s="65" t="s">
        <v>273</v>
      </c>
      <c r="B646" s="65" t="str">
        <f t="shared" si="211"/>
        <v>DIWA3</v>
      </c>
      <c r="C646" s="117">
        <f t="shared" ref="C646:C667" si="226">VLOOKUP(F646,$BG$3:$BJ$230,4,0)</f>
        <v>40611</v>
      </c>
      <c r="D646" s="116" t="str">
        <f t="shared" si="212"/>
        <v>SIN</v>
      </c>
      <c r="E646" s="65" t="s">
        <v>26</v>
      </c>
      <c r="F646" s="124" t="s">
        <v>99</v>
      </c>
      <c r="G646" s="117">
        <v>41300</v>
      </c>
      <c r="H646" s="65">
        <v>593222</v>
      </c>
      <c r="I646" s="65">
        <v>148101</v>
      </c>
      <c r="J646" s="120">
        <v>0</v>
      </c>
      <c r="K646" s="120">
        <v>2.2999999999999998</v>
      </c>
      <c r="L646" s="120">
        <v>0</v>
      </c>
      <c r="M646" s="120">
        <v>21.6</v>
      </c>
      <c r="N646" s="121">
        <v>8</v>
      </c>
      <c r="O646" s="120">
        <v>38.9</v>
      </c>
      <c r="P646" s="120"/>
      <c r="Q646" s="120">
        <v>-1</v>
      </c>
      <c r="R646" s="65" t="s">
        <v>29</v>
      </c>
      <c r="S646" s="120">
        <v>150.6</v>
      </c>
      <c r="T646" s="120">
        <v>186.9</v>
      </c>
      <c r="U646" s="120">
        <v>10.7</v>
      </c>
      <c r="V646" s="120">
        <v>7</v>
      </c>
      <c r="W646" s="120">
        <v>27.5</v>
      </c>
      <c r="X646" s="120">
        <v>24.9</v>
      </c>
      <c r="Y646" s="120">
        <v>1</v>
      </c>
      <c r="Z646" s="120">
        <v>0</v>
      </c>
      <c r="AA646" s="120">
        <v>0</v>
      </c>
      <c r="AB646" s="120">
        <v>806.4</v>
      </c>
      <c r="AC646" s="120">
        <v>104.1</v>
      </c>
      <c r="AD646" s="120">
        <v>9</v>
      </c>
      <c r="AE646" s="118">
        <f t="shared" si="213"/>
        <v>151</v>
      </c>
      <c r="AF646" s="119">
        <f>IF(AE646&gt;=300,1,VLOOKUP(AE646,$AT$3:$AU$304,2,0))</f>
        <v>0.50333333333333841</v>
      </c>
      <c r="AG646" s="118">
        <f t="shared" si="214"/>
        <v>187</v>
      </c>
      <c r="AH646" s="119">
        <f t="shared" si="215"/>
        <v>1</v>
      </c>
      <c r="AI646" s="118">
        <f t="shared" si="216"/>
        <v>28</v>
      </c>
      <c r="AJ646" s="119">
        <f t="shared" si="217"/>
        <v>0.62222222222222168</v>
      </c>
      <c r="AK646" s="118">
        <f t="shared" si="218"/>
        <v>25</v>
      </c>
      <c r="AL646" s="119">
        <f t="shared" si="219"/>
        <v>0.83333333333333337</v>
      </c>
      <c r="AM646" s="118">
        <f t="shared" si="220"/>
        <v>11</v>
      </c>
      <c r="AN646" s="119">
        <f t="shared" si="221"/>
        <v>0.73333333333333339</v>
      </c>
      <c r="AO646" s="118">
        <f t="shared" si="222"/>
        <v>7</v>
      </c>
      <c r="AP646" s="119">
        <f t="shared" si="223"/>
        <v>0.70000000000000007</v>
      </c>
      <c r="AQ646" s="122">
        <f t="shared" si="224"/>
        <v>0</v>
      </c>
      <c r="AR646" s="131">
        <f t="shared" si="225"/>
        <v>11</v>
      </c>
      <c r="AS646" s="65"/>
    </row>
    <row r="647" spans="1:45" x14ac:dyDescent="0.25">
      <c r="A647" s="65" t="s">
        <v>273</v>
      </c>
      <c r="B647" s="65" t="str">
        <f t="shared" si="211"/>
        <v>DIWA3</v>
      </c>
      <c r="C647" s="117">
        <f t="shared" si="226"/>
        <v>40611</v>
      </c>
      <c r="D647" s="116" t="str">
        <f t="shared" si="212"/>
        <v>SIN</v>
      </c>
      <c r="E647" s="65" t="s">
        <v>26</v>
      </c>
      <c r="F647" s="124" t="s">
        <v>99</v>
      </c>
      <c r="G647" s="117">
        <v>41069</v>
      </c>
      <c r="H647" s="65">
        <v>536414</v>
      </c>
      <c r="I647" s="65">
        <v>91293</v>
      </c>
      <c r="J647" s="65">
        <v>0</v>
      </c>
      <c r="K647" s="65">
        <v>2.9</v>
      </c>
      <c r="L647" s="65">
        <v>0</v>
      </c>
      <c r="M647" s="65">
        <v>10.7</v>
      </c>
      <c r="N647" s="121">
        <v>7.2</v>
      </c>
      <c r="O647" s="65">
        <v>37.700000000000003</v>
      </c>
      <c r="P647" s="65"/>
      <c r="Q647" s="65">
        <v>-1</v>
      </c>
      <c r="R647" s="65" t="s">
        <v>29</v>
      </c>
      <c r="S647" s="65">
        <v>76.400000000000006</v>
      </c>
      <c r="T647" s="65">
        <v>153.80000000000001</v>
      </c>
      <c r="U647" s="65">
        <v>6.6</v>
      </c>
      <c r="V647" s="65">
        <v>5.4</v>
      </c>
      <c r="W647" s="65">
        <v>28.8</v>
      </c>
      <c r="X647" s="65">
        <v>12</v>
      </c>
      <c r="Y647" s="65">
        <v>0.8</v>
      </c>
      <c r="Z647" s="65">
        <v>0</v>
      </c>
      <c r="AA647" s="65">
        <v>0</v>
      </c>
      <c r="AB647" s="65">
        <v>509.1</v>
      </c>
      <c r="AC647" s="65">
        <v>63</v>
      </c>
      <c r="AD647" s="65">
        <v>4.9000000000000004</v>
      </c>
      <c r="AE647" s="118">
        <f t="shared" si="213"/>
        <v>76</v>
      </c>
      <c r="AF647" s="119">
        <f t="shared" ref="AF647:AF652" si="227">IF(AE647&gt;500,1.5,IF(AE647&gt;300,1.3,VLOOKUP(AE647,$AT$3:$AU$304,2,0)))</f>
        <v>0.25333333333333685</v>
      </c>
      <c r="AG647" s="118">
        <f t="shared" si="214"/>
        <v>154</v>
      </c>
      <c r="AH647" s="119">
        <f t="shared" si="215"/>
        <v>1</v>
      </c>
      <c r="AI647" s="118">
        <f t="shared" si="216"/>
        <v>29</v>
      </c>
      <c r="AJ647" s="119">
        <f t="shared" si="217"/>
        <v>0.64444444444444393</v>
      </c>
      <c r="AK647" s="118">
        <f t="shared" si="218"/>
        <v>12</v>
      </c>
      <c r="AL647" s="119">
        <f t="shared" si="219"/>
        <v>0.40000000000000013</v>
      </c>
      <c r="AM647" s="118">
        <f t="shared" si="220"/>
        <v>7</v>
      </c>
      <c r="AN647" s="119">
        <f t="shared" si="221"/>
        <v>0.46666666666666679</v>
      </c>
      <c r="AO647" s="118">
        <f t="shared" si="222"/>
        <v>5</v>
      </c>
      <c r="AP647" s="119">
        <f t="shared" si="223"/>
        <v>0.50000000000000011</v>
      </c>
      <c r="AQ647" s="122">
        <f t="shared" si="224"/>
        <v>0</v>
      </c>
      <c r="AR647" s="131">
        <f t="shared" si="225"/>
        <v>12</v>
      </c>
      <c r="AS647" s="65"/>
    </row>
    <row r="648" spans="1:45" x14ac:dyDescent="0.25">
      <c r="A648" s="65" t="s">
        <v>272</v>
      </c>
      <c r="B648" s="65" t="str">
        <f t="shared" si="211"/>
        <v>DIWA3</v>
      </c>
      <c r="C648" s="117">
        <f t="shared" si="226"/>
        <v>40548</v>
      </c>
      <c r="D648" s="65" t="str">
        <f t="shared" si="212"/>
        <v>SIN</v>
      </c>
      <c r="E648" s="65" t="s">
        <v>26</v>
      </c>
      <c r="F648" s="124" t="s">
        <v>100</v>
      </c>
      <c r="G648" s="117">
        <v>42388</v>
      </c>
      <c r="H648" s="65">
        <v>886245</v>
      </c>
      <c r="I648" s="65">
        <v>48310</v>
      </c>
      <c r="J648" s="65">
        <v>0</v>
      </c>
      <c r="K648" s="65">
        <v>5</v>
      </c>
      <c r="L648" s="65"/>
      <c r="M648" s="65">
        <v>8</v>
      </c>
      <c r="N648" s="65">
        <v>6.5</v>
      </c>
      <c r="O648" s="65"/>
      <c r="P648" s="65"/>
      <c r="Q648" s="65">
        <v>1.36</v>
      </c>
      <c r="R648" s="65"/>
      <c r="S648" s="65">
        <v>104</v>
      </c>
      <c r="T648" s="65">
        <v>156</v>
      </c>
      <c r="U648" s="65">
        <v>3</v>
      </c>
      <c r="V648" s="65">
        <v>1</v>
      </c>
      <c r="W648" s="65">
        <v>17</v>
      </c>
      <c r="X648" s="65">
        <v>9</v>
      </c>
      <c r="Y648" s="65">
        <v>1</v>
      </c>
      <c r="Z648" s="65">
        <v>2</v>
      </c>
      <c r="AA648" s="65">
        <v>0</v>
      </c>
      <c r="AB648" s="65">
        <v>51</v>
      </c>
      <c r="AC648" s="65">
        <v>20</v>
      </c>
      <c r="AD648" s="65">
        <v>1</v>
      </c>
      <c r="AE648" s="118">
        <f t="shared" si="213"/>
        <v>104</v>
      </c>
      <c r="AF648" s="119">
        <f t="shared" si="227"/>
        <v>0.34666666666667079</v>
      </c>
      <c r="AG648" s="118">
        <f t="shared" si="214"/>
        <v>156</v>
      </c>
      <c r="AH648" s="119">
        <f t="shared" si="215"/>
        <v>1</v>
      </c>
      <c r="AI648" s="118">
        <f t="shared" si="216"/>
        <v>17</v>
      </c>
      <c r="AJ648" s="119">
        <f t="shared" si="217"/>
        <v>0.37777777777777721</v>
      </c>
      <c r="AK648" s="118">
        <f t="shared" si="218"/>
        <v>9</v>
      </c>
      <c r="AL648" s="119">
        <f t="shared" si="219"/>
        <v>0.30000000000000016</v>
      </c>
      <c r="AM648" s="118">
        <f t="shared" si="220"/>
        <v>3</v>
      </c>
      <c r="AN648" s="119">
        <f t="shared" si="221"/>
        <v>0.20000000000000018</v>
      </c>
      <c r="AO648" s="118">
        <f t="shared" si="222"/>
        <v>1</v>
      </c>
      <c r="AP648" s="119">
        <f t="shared" si="223"/>
        <v>0.10000000000000014</v>
      </c>
      <c r="AQ648" s="122">
        <f t="shared" si="224"/>
        <v>1</v>
      </c>
      <c r="AR648" s="131">
        <f t="shared" si="225"/>
        <v>1</v>
      </c>
      <c r="AS648" s="65"/>
    </row>
    <row r="649" spans="1:45" x14ac:dyDescent="0.25">
      <c r="A649" s="65"/>
      <c r="B649" s="65" t="str">
        <f t="shared" si="211"/>
        <v>DIWA3</v>
      </c>
      <c r="C649" s="117">
        <f t="shared" si="226"/>
        <v>40548</v>
      </c>
      <c r="D649" s="65" t="str">
        <f t="shared" si="212"/>
        <v>SIN</v>
      </c>
      <c r="E649" s="65" t="s">
        <v>26</v>
      </c>
      <c r="F649" s="124" t="s">
        <v>100</v>
      </c>
      <c r="G649" s="117">
        <v>42242</v>
      </c>
      <c r="H649" s="65">
        <v>851976</v>
      </c>
      <c r="I649" s="65">
        <v>14092</v>
      </c>
      <c r="J649" s="65">
        <v>0</v>
      </c>
      <c r="K649" s="65">
        <v>5</v>
      </c>
      <c r="L649" s="65"/>
      <c r="M649" s="65">
        <v>1</v>
      </c>
      <c r="N649" s="65">
        <v>5.9</v>
      </c>
      <c r="O649" s="65"/>
      <c r="P649" s="65"/>
      <c r="Q649" s="65">
        <v>0.1</v>
      </c>
      <c r="R649" s="65"/>
      <c r="S649" s="65">
        <v>39</v>
      </c>
      <c r="T649" s="65">
        <v>122</v>
      </c>
      <c r="U649" s="65">
        <v>2</v>
      </c>
      <c r="V649" s="65">
        <v>1</v>
      </c>
      <c r="W649" s="65">
        <v>6</v>
      </c>
      <c r="X649" s="65">
        <v>5</v>
      </c>
      <c r="Y649" s="65">
        <v>1</v>
      </c>
      <c r="Z649" s="65">
        <v>1</v>
      </c>
      <c r="AA649" s="65">
        <v>0</v>
      </c>
      <c r="AB649" s="65">
        <v>30</v>
      </c>
      <c r="AC649" s="65">
        <v>4</v>
      </c>
      <c r="AD649" s="65">
        <v>1</v>
      </c>
      <c r="AE649" s="118">
        <f t="shared" si="213"/>
        <v>39</v>
      </c>
      <c r="AF649" s="119">
        <f t="shared" si="227"/>
        <v>0.13000000000000372</v>
      </c>
      <c r="AG649" s="118">
        <f t="shared" si="214"/>
        <v>122</v>
      </c>
      <c r="AH649" s="119">
        <f t="shared" si="215"/>
        <v>0.81333333333333213</v>
      </c>
      <c r="AI649" s="118">
        <f t="shared" si="216"/>
        <v>6</v>
      </c>
      <c r="AJ649" s="119">
        <f t="shared" si="217"/>
        <v>0.13333333333333286</v>
      </c>
      <c r="AK649" s="118">
        <f t="shared" si="218"/>
        <v>5</v>
      </c>
      <c r="AL649" s="119">
        <f t="shared" si="219"/>
        <v>0.16666666666666685</v>
      </c>
      <c r="AM649" s="118">
        <f t="shared" si="220"/>
        <v>2</v>
      </c>
      <c r="AN649" s="119">
        <f t="shared" si="221"/>
        <v>0.13333333333333353</v>
      </c>
      <c r="AO649" s="118">
        <f t="shared" si="222"/>
        <v>1</v>
      </c>
      <c r="AP649" s="119">
        <f t="shared" si="223"/>
        <v>0.10000000000000014</v>
      </c>
      <c r="AQ649" s="122">
        <f t="shared" si="224"/>
        <v>0</v>
      </c>
      <c r="AR649" s="131">
        <f t="shared" si="225"/>
        <v>2</v>
      </c>
      <c r="AS649" s="65"/>
    </row>
    <row r="650" spans="1:45" x14ac:dyDescent="0.25">
      <c r="A650" s="65" t="s">
        <v>273</v>
      </c>
      <c r="B650" s="65" t="str">
        <f t="shared" si="211"/>
        <v>DIWA3</v>
      </c>
      <c r="C650" s="117">
        <f t="shared" si="226"/>
        <v>40548</v>
      </c>
      <c r="D650" s="116" t="str">
        <f t="shared" si="212"/>
        <v>SIN</v>
      </c>
      <c r="E650" s="65" t="s">
        <v>26</v>
      </c>
      <c r="F650" s="124" t="s">
        <v>100</v>
      </c>
      <c r="G650" s="117">
        <v>42058</v>
      </c>
      <c r="H650" s="65">
        <v>776210</v>
      </c>
      <c r="I650" s="65">
        <v>64941</v>
      </c>
      <c r="J650" s="65">
        <v>0</v>
      </c>
      <c r="K650" s="65">
        <v>3</v>
      </c>
      <c r="L650" s="65"/>
      <c r="M650" s="65">
        <v>1</v>
      </c>
      <c r="N650" s="65">
        <v>5.9630000000000001</v>
      </c>
      <c r="O650" s="65">
        <v>27.87</v>
      </c>
      <c r="P650" s="65">
        <v>1.25</v>
      </c>
      <c r="Q650" s="65">
        <v>0.24</v>
      </c>
      <c r="R650" s="65"/>
      <c r="S650" s="65">
        <v>71</v>
      </c>
      <c r="T650" s="65">
        <v>65</v>
      </c>
      <c r="U650" s="65">
        <v>2</v>
      </c>
      <c r="V650" s="65">
        <v>0</v>
      </c>
      <c r="W650" s="65">
        <v>8</v>
      </c>
      <c r="X650" s="65">
        <v>5</v>
      </c>
      <c r="Y650" s="65">
        <v>0</v>
      </c>
      <c r="Z650" s="65"/>
      <c r="AA650" s="65">
        <v>0</v>
      </c>
      <c r="AB650" s="65">
        <v>27</v>
      </c>
      <c r="AC650" s="65">
        <v>2</v>
      </c>
      <c r="AD650" s="65">
        <v>0</v>
      </c>
      <c r="AE650" s="118">
        <f t="shared" si="213"/>
        <v>71</v>
      </c>
      <c r="AF650" s="119">
        <f t="shared" si="227"/>
        <v>0.23666666666667019</v>
      </c>
      <c r="AG650" s="118">
        <f t="shared" si="214"/>
        <v>65</v>
      </c>
      <c r="AH650" s="119">
        <f t="shared" si="215"/>
        <v>0.4333333333333303</v>
      </c>
      <c r="AI650" s="118">
        <f t="shared" si="216"/>
        <v>8</v>
      </c>
      <c r="AJ650" s="119">
        <f t="shared" si="217"/>
        <v>0.17777777777777731</v>
      </c>
      <c r="AK650" s="118">
        <f t="shared" si="218"/>
        <v>5</v>
      </c>
      <c r="AL650" s="119">
        <f t="shared" si="219"/>
        <v>0.16666666666666685</v>
      </c>
      <c r="AM650" s="118">
        <f t="shared" si="220"/>
        <v>2</v>
      </c>
      <c r="AN650" s="119">
        <f t="shared" si="221"/>
        <v>0.13333333333333353</v>
      </c>
      <c r="AO650" s="118">
        <f t="shared" si="222"/>
        <v>0</v>
      </c>
      <c r="AP650" s="119">
        <f t="shared" si="223"/>
        <v>1.3877787807814457E-16</v>
      </c>
      <c r="AQ650" s="122">
        <f t="shared" si="224"/>
        <v>0</v>
      </c>
      <c r="AR650" s="131">
        <f t="shared" si="225"/>
        <v>3</v>
      </c>
      <c r="AS650" s="65"/>
    </row>
    <row r="651" spans="1:45" x14ac:dyDescent="0.25">
      <c r="A651" s="65" t="s">
        <v>273</v>
      </c>
      <c r="B651" s="65" t="str">
        <f t="shared" si="211"/>
        <v>DIWA3</v>
      </c>
      <c r="C651" s="117">
        <f t="shared" si="226"/>
        <v>40548</v>
      </c>
      <c r="D651" s="116" t="str">
        <f t="shared" si="212"/>
        <v>SIN</v>
      </c>
      <c r="E651" s="65" t="s">
        <v>26</v>
      </c>
      <c r="F651" s="124" t="s">
        <v>100</v>
      </c>
      <c r="G651" s="117">
        <v>41981</v>
      </c>
      <c r="H651" s="65">
        <v>756160</v>
      </c>
      <c r="I651" s="65">
        <v>44891</v>
      </c>
      <c r="J651" s="65">
        <v>0</v>
      </c>
      <c r="K651" s="65">
        <v>3</v>
      </c>
      <c r="L651" s="65"/>
      <c r="M651" s="65">
        <v>1</v>
      </c>
      <c r="N651" s="121">
        <v>6</v>
      </c>
      <c r="O651" s="65"/>
      <c r="P651" s="65"/>
      <c r="Q651" s="65">
        <v>0.32</v>
      </c>
      <c r="R651" s="65"/>
      <c r="S651" s="65">
        <v>67</v>
      </c>
      <c r="T651" s="65">
        <v>54</v>
      </c>
      <c r="U651" s="65">
        <v>3</v>
      </c>
      <c r="V651" s="65">
        <v>0</v>
      </c>
      <c r="W651" s="65">
        <v>5</v>
      </c>
      <c r="X651" s="65">
        <v>8</v>
      </c>
      <c r="Y651" s="65">
        <v>0</v>
      </c>
      <c r="Z651" s="65">
        <v>0</v>
      </c>
      <c r="AA651" s="65">
        <v>0</v>
      </c>
      <c r="AB651" s="65">
        <v>27</v>
      </c>
      <c r="AC651" s="65">
        <v>3</v>
      </c>
      <c r="AD651" s="65">
        <v>0</v>
      </c>
      <c r="AE651" s="118">
        <f t="shared" si="213"/>
        <v>67</v>
      </c>
      <c r="AF651" s="119">
        <f t="shared" si="227"/>
        <v>0.22333333333333688</v>
      </c>
      <c r="AG651" s="118">
        <f t="shared" si="214"/>
        <v>54</v>
      </c>
      <c r="AH651" s="119">
        <f t="shared" si="215"/>
        <v>0.3599999999999971</v>
      </c>
      <c r="AI651" s="118">
        <f t="shared" si="216"/>
        <v>5</v>
      </c>
      <c r="AJ651" s="119">
        <f t="shared" si="217"/>
        <v>0.11111111111111063</v>
      </c>
      <c r="AK651" s="118">
        <f t="shared" si="218"/>
        <v>8</v>
      </c>
      <c r="AL651" s="119">
        <f t="shared" si="219"/>
        <v>0.26666666666666683</v>
      </c>
      <c r="AM651" s="118">
        <f t="shared" si="220"/>
        <v>3</v>
      </c>
      <c r="AN651" s="119">
        <f t="shared" si="221"/>
        <v>0.20000000000000018</v>
      </c>
      <c r="AO651" s="118">
        <f t="shared" si="222"/>
        <v>0</v>
      </c>
      <c r="AP651" s="119">
        <f t="shared" si="223"/>
        <v>1.3877787807814457E-16</v>
      </c>
      <c r="AQ651" s="122">
        <f t="shared" si="224"/>
        <v>0</v>
      </c>
      <c r="AR651" s="131">
        <f t="shared" si="225"/>
        <v>4</v>
      </c>
      <c r="AS651" s="65"/>
    </row>
    <row r="652" spans="1:45" x14ac:dyDescent="0.25">
      <c r="A652" s="65" t="s">
        <v>272</v>
      </c>
      <c r="B652" s="65" t="str">
        <f t="shared" si="211"/>
        <v>DIWA3</v>
      </c>
      <c r="C652" s="117">
        <f t="shared" si="226"/>
        <v>40548</v>
      </c>
      <c r="D652" s="116" t="str">
        <f t="shared" si="212"/>
        <v>SIN</v>
      </c>
      <c r="E652" s="65" t="s">
        <v>26</v>
      </c>
      <c r="F652" s="124" t="s">
        <v>100</v>
      </c>
      <c r="G652" s="117">
        <v>41683</v>
      </c>
      <c r="H652" s="65">
        <v>659234</v>
      </c>
      <c r="I652" s="65">
        <v>104001</v>
      </c>
      <c r="J652" s="65">
        <v>0</v>
      </c>
      <c r="K652" s="65">
        <v>6</v>
      </c>
      <c r="L652" s="65"/>
      <c r="M652" s="65">
        <v>6</v>
      </c>
      <c r="N652" s="121">
        <v>7.1</v>
      </c>
      <c r="O652" s="65">
        <v>36.799999999999997</v>
      </c>
      <c r="P652" s="65">
        <v>0.2</v>
      </c>
      <c r="Q652" s="65">
        <v>0.1</v>
      </c>
      <c r="R652" s="65" t="s">
        <v>244</v>
      </c>
      <c r="S652" s="65">
        <v>331</v>
      </c>
      <c r="T652" s="65">
        <v>319</v>
      </c>
      <c r="U652" s="65">
        <v>14</v>
      </c>
      <c r="V652" s="65">
        <v>2</v>
      </c>
      <c r="W652" s="65">
        <v>23</v>
      </c>
      <c r="X652" s="65">
        <v>20</v>
      </c>
      <c r="Y652" s="65">
        <v>1</v>
      </c>
      <c r="Z652" s="65">
        <v>3</v>
      </c>
      <c r="AA652" s="65">
        <v>0</v>
      </c>
      <c r="AB652" s="65">
        <v>38</v>
      </c>
      <c r="AC652" s="65">
        <v>15</v>
      </c>
      <c r="AD652" s="65">
        <v>8</v>
      </c>
      <c r="AE652" s="118">
        <f t="shared" si="213"/>
        <v>331</v>
      </c>
      <c r="AF652" s="119">
        <f t="shared" si="227"/>
        <v>1.3</v>
      </c>
      <c r="AG652" s="118">
        <f t="shared" si="214"/>
        <v>319</v>
      </c>
      <c r="AH652" s="119">
        <f t="shared" si="215"/>
        <v>1</v>
      </c>
      <c r="AI652" s="118">
        <f t="shared" si="216"/>
        <v>23</v>
      </c>
      <c r="AJ652" s="119">
        <f t="shared" si="217"/>
        <v>0.51111111111111041</v>
      </c>
      <c r="AK652" s="118">
        <f t="shared" si="218"/>
        <v>20</v>
      </c>
      <c r="AL652" s="119">
        <f t="shared" si="219"/>
        <v>0.66666666666666674</v>
      </c>
      <c r="AM652" s="118">
        <f t="shared" si="220"/>
        <v>14</v>
      </c>
      <c r="AN652" s="119">
        <f t="shared" si="221"/>
        <v>0.93333333333333335</v>
      </c>
      <c r="AO652" s="118">
        <f t="shared" si="222"/>
        <v>2</v>
      </c>
      <c r="AP652" s="119">
        <f t="shared" si="223"/>
        <v>0.20000000000000015</v>
      </c>
      <c r="AQ652" s="122">
        <f t="shared" si="224"/>
        <v>0</v>
      </c>
      <c r="AR652" s="131">
        <f t="shared" si="225"/>
        <v>5</v>
      </c>
      <c r="AS652" s="65"/>
    </row>
    <row r="653" spans="1:45" x14ac:dyDescent="0.25">
      <c r="A653" s="65" t="s">
        <v>273</v>
      </c>
      <c r="B653" s="65" t="str">
        <f t="shared" si="211"/>
        <v>DIWA3</v>
      </c>
      <c r="C653" s="117">
        <f t="shared" si="226"/>
        <v>40548</v>
      </c>
      <c r="D653" s="116" t="str">
        <f t="shared" si="212"/>
        <v>SIN</v>
      </c>
      <c r="E653" s="65" t="s">
        <v>26</v>
      </c>
      <c r="F653" s="124" t="s">
        <v>100</v>
      </c>
      <c r="G653" s="117">
        <v>41656</v>
      </c>
      <c r="H653" s="65">
        <v>687404</v>
      </c>
      <c r="I653" s="65">
        <v>134195</v>
      </c>
      <c r="J653" s="65">
        <v>0</v>
      </c>
      <c r="K653" s="65">
        <v>4</v>
      </c>
      <c r="L653" s="65"/>
      <c r="M653" s="65">
        <v>3</v>
      </c>
      <c r="N653" s="121">
        <v>7.2</v>
      </c>
      <c r="O653" s="65">
        <v>37.700000000000003</v>
      </c>
      <c r="P653" s="65">
        <v>0.7</v>
      </c>
      <c r="Q653" s="65">
        <v>0.1</v>
      </c>
      <c r="R653" s="65" t="s">
        <v>244</v>
      </c>
      <c r="S653" s="65">
        <v>66</v>
      </c>
      <c r="T653" s="65">
        <v>76</v>
      </c>
      <c r="U653" s="65">
        <v>3</v>
      </c>
      <c r="V653" s="65">
        <v>0</v>
      </c>
      <c r="W653" s="65">
        <v>8</v>
      </c>
      <c r="X653" s="65">
        <v>6</v>
      </c>
      <c r="Y653" s="65">
        <v>0</v>
      </c>
      <c r="Z653" s="65">
        <v>0</v>
      </c>
      <c r="AA653" s="65">
        <v>0</v>
      </c>
      <c r="AB653" s="65">
        <v>29</v>
      </c>
      <c r="AC653" s="65">
        <v>4</v>
      </c>
      <c r="AD653" s="65">
        <v>1</v>
      </c>
      <c r="AE653" s="118">
        <f t="shared" si="213"/>
        <v>66</v>
      </c>
      <c r="AF653" s="119">
        <f>IF(AE653&gt;=300,1,VLOOKUP(AE653,$AT$3:$AU$304,2,0))</f>
        <v>0.22000000000000355</v>
      </c>
      <c r="AG653" s="118">
        <f t="shared" si="214"/>
        <v>76</v>
      </c>
      <c r="AH653" s="119">
        <f t="shared" si="215"/>
        <v>0.50666666666666349</v>
      </c>
      <c r="AI653" s="118">
        <f t="shared" si="216"/>
        <v>8</v>
      </c>
      <c r="AJ653" s="119">
        <f t="shared" si="217"/>
        <v>0.17777777777777731</v>
      </c>
      <c r="AK653" s="118">
        <f t="shared" si="218"/>
        <v>6</v>
      </c>
      <c r="AL653" s="119">
        <f t="shared" si="219"/>
        <v>0.20000000000000018</v>
      </c>
      <c r="AM653" s="118">
        <f t="shared" si="220"/>
        <v>3</v>
      </c>
      <c r="AN653" s="119">
        <f t="shared" si="221"/>
        <v>0.20000000000000018</v>
      </c>
      <c r="AO653" s="118">
        <f t="shared" si="222"/>
        <v>0</v>
      </c>
      <c r="AP653" s="119">
        <f t="shared" si="223"/>
        <v>1.3877787807814457E-16</v>
      </c>
      <c r="AQ653" s="122">
        <f t="shared" si="224"/>
        <v>0</v>
      </c>
      <c r="AR653" s="131">
        <f t="shared" si="225"/>
        <v>6</v>
      </c>
      <c r="AS653" s="65"/>
    </row>
    <row r="654" spans="1:45" x14ac:dyDescent="0.25">
      <c r="A654" s="65" t="s">
        <v>273</v>
      </c>
      <c r="B654" s="65" t="str">
        <f t="shared" si="211"/>
        <v>DIWA3</v>
      </c>
      <c r="C654" s="117">
        <f t="shared" si="226"/>
        <v>40548</v>
      </c>
      <c r="D654" s="116" t="str">
        <f t="shared" si="212"/>
        <v>SIN</v>
      </c>
      <c r="E654" s="65" t="s">
        <v>26</v>
      </c>
      <c r="F654" s="124" t="s">
        <v>100</v>
      </c>
      <c r="G654" s="117">
        <v>41566</v>
      </c>
      <c r="H654" s="65">
        <v>666314</v>
      </c>
      <c r="I654" s="65">
        <v>113105</v>
      </c>
      <c r="J654" s="120">
        <v>0</v>
      </c>
      <c r="K654" s="120">
        <v>3</v>
      </c>
      <c r="L654" s="120">
        <v>0</v>
      </c>
      <c r="M654" s="120">
        <v>4</v>
      </c>
      <c r="N654" s="121">
        <v>7.2</v>
      </c>
      <c r="O654" s="120">
        <v>37.200000000000003</v>
      </c>
      <c r="P654" s="120">
        <v>0</v>
      </c>
      <c r="Q654" s="120">
        <v>0.1</v>
      </c>
      <c r="R654" s="65" t="s">
        <v>244</v>
      </c>
      <c r="S654" s="120">
        <v>78</v>
      </c>
      <c r="T654" s="120">
        <v>81</v>
      </c>
      <c r="U654" s="120">
        <v>5</v>
      </c>
      <c r="V654" s="120">
        <v>0</v>
      </c>
      <c r="W654" s="120">
        <v>9</v>
      </c>
      <c r="X654" s="120">
        <v>7</v>
      </c>
      <c r="Y654" s="120">
        <v>0</v>
      </c>
      <c r="Z654" s="120">
        <v>0</v>
      </c>
      <c r="AA654" s="120">
        <v>0</v>
      </c>
      <c r="AB654" s="120">
        <v>28</v>
      </c>
      <c r="AC654" s="120">
        <v>5</v>
      </c>
      <c r="AD654" s="120">
        <v>1</v>
      </c>
      <c r="AE654" s="118">
        <f t="shared" si="213"/>
        <v>78</v>
      </c>
      <c r="AF654" s="119">
        <f>IF(AE654&gt;500,1.5,IF(AE654&gt;300,1.3,VLOOKUP(AE654,$AT$3:$AU$304,2,0)))</f>
        <v>0.26000000000000356</v>
      </c>
      <c r="AG654" s="118">
        <f t="shared" si="214"/>
        <v>81</v>
      </c>
      <c r="AH654" s="119">
        <f t="shared" si="215"/>
        <v>0.53999999999999704</v>
      </c>
      <c r="AI654" s="118">
        <f t="shared" si="216"/>
        <v>9</v>
      </c>
      <c r="AJ654" s="119">
        <f t="shared" si="217"/>
        <v>0.19999999999999954</v>
      </c>
      <c r="AK654" s="118">
        <f t="shared" si="218"/>
        <v>7</v>
      </c>
      <c r="AL654" s="119">
        <f t="shared" si="219"/>
        <v>0.2333333333333335</v>
      </c>
      <c r="AM654" s="118">
        <f t="shared" si="220"/>
        <v>5</v>
      </c>
      <c r="AN654" s="119">
        <f t="shared" si="221"/>
        <v>0.33333333333333348</v>
      </c>
      <c r="AO654" s="118">
        <f t="shared" si="222"/>
        <v>0</v>
      </c>
      <c r="AP654" s="119">
        <f t="shared" si="223"/>
        <v>1.3877787807814457E-16</v>
      </c>
      <c r="AQ654" s="122">
        <f t="shared" si="224"/>
        <v>0</v>
      </c>
      <c r="AR654" s="131">
        <f t="shared" si="225"/>
        <v>7</v>
      </c>
      <c r="AS654" s="65"/>
    </row>
    <row r="655" spans="1:45" x14ac:dyDescent="0.25">
      <c r="A655" s="65" t="s">
        <v>272</v>
      </c>
      <c r="B655" s="65" t="str">
        <f t="shared" si="211"/>
        <v>DIWA3</v>
      </c>
      <c r="C655" s="117">
        <f t="shared" si="226"/>
        <v>40548</v>
      </c>
      <c r="D655" s="116" t="str">
        <f t="shared" si="212"/>
        <v>SIN</v>
      </c>
      <c r="E655" s="65" t="s">
        <v>26</v>
      </c>
      <c r="F655" s="124" t="s">
        <v>100</v>
      </c>
      <c r="G655" s="117">
        <v>41495</v>
      </c>
      <c r="H655" s="65">
        <v>629558</v>
      </c>
      <c r="I655" s="65">
        <v>74325</v>
      </c>
      <c r="J655" s="120">
        <v>0</v>
      </c>
      <c r="K655" s="120">
        <v>6</v>
      </c>
      <c r="L655" s="120">
        <v>-1</v>
      </c>
      <c r="M655" s="120">
        <v>4</v>
      </c>
      <c r="N655" s="121">
        <v>7.3</v>
      </c>
      <c r="O655" s="120">
        <v>37.200000000000003</v>
      </c>
      <c r="P655" s="120">
        <v>1</v>
      </c>
      <c r="Q655" s="120">
        <v>0.1</v>
      </c>
      <c r="R655" s="65" t="s">
        <v>244</v>
      </c>
      <c r="S655" s="120">
        <v>306</v>
      </c>
      <c r="T655" s="120">
        <v>273</v>
      </c>
      <c r="U655" s="120">
        <v>7</v>
      </c>
      <c r="V655" s="120">
        <v>2</v>
      </c>
      <c r="W655" s="120">
        <v>16</v>
      </c>
      <c r="X655" s="120">
        <v>17</v>
      </c>
      <c r="Y655" s="120">
        <v>1</v>
      </c>
      <c r="Z655" s="120">
        <v>2</v>
      </c>
      <c r="AA655" s="120">
        <v>-1</v>
      </c>
      <c r="AB655" s="120">
        <v>36</v>
      </c>
      <c r="AC655" s="120">
        <v>9</v>
      </c>
      <c r="AD655" s="120">
        <v>2</v>
      </c>
      <c r="AE655" s="118">
        <f t="shared" si="213"/>
        <v>306</v>
      </c>
      <c r="AF655" s="119">
        <f>IF(AE655&gt;=300,1,VLOOKUP(AE655,$AT$3:$AU$304,2,0))</f>
        <v>1</v>
      </c>
      <c r="AG655" s="118">
        <f t="shared" si="214"/>
        <v>273</v>
      </c>
      <c r="AH655" s="119">
        <f t="shared" si="215"/>
        <v>1</v>
      </c>
      <c r="AI655" s="118">
        <f t="shared" si="216"/>
        <v>16</v>
      </c>
      <c r="AJ655" s="119">
        <f t="shared" si="217"/>
        <v>0.35555555555555501</v>
      </c>
      <c r="AK655" s="118">
        <f t="shared" si="218"/>
        <v>17</v>
      </c>
      <c r="AL655" s="119">
        <f t="shared" si="219"/>
        <v>0.56666666666666676</v>
      </c>
      <c r="AM655" s="118">
        <f t="shared" si="220"/>
        <v>7</v>
      </c>
      <c r="AN655" s="119">
        <f t="shared" si="221"/>
        <v>0.46666666666666679</v>
      </c>
      <c r="AO655" s="118">
        <f t="shared" si="222"/>
        <v>2</v>
      </c>
      <c r="AP655" s="119">
        <f t="shared" si="223"/>
        <v>0.20000000000000015</v>
      </c>
      <c r="AQ655" s="122">
        <f t="shared" si="224"/>
        <v>0</v>
      </c>
      <c r="AR655" s="131">
        <f t="shared" si="225"/>
        <v>8</v>
      </c>
      <c r="AS655" s="65"/>
    </row>
    <row r="656" spans="1:45" x14ac:dyDescent="0.25">
      <c r="A656" s="65" t="s">
        <v>273</v>
      </c>
      <c r="B656" s="65" t="str">
        <f t="shared" si="211"/>
        <v>DIWA3</v>
      </c>
      <c r="C656" s="117">
        <f t="shared" si="226"/>
        <v>40548</v>
      </c>
      <c r="D656" s="116" t="str">
        <f t="shared" si="212"/>
        <v>SIN</v>
      </c>
      <c r="E656" s="65" t="s">
        <v>26</v>
      </c>
      <c r="F656" s="124" t="s">
        <v>100</v>
      </c>
      <c r="G656" s="117">
        <v>41452</v>
      </c>
      <c r="H656" s="65">
        <v>635631</v>
      </c>
      <c r="I656" s="65">
        <v>82422</v>
      </c>
      <c r="J656" s="120">
        <v>0</v>
      </c>
      <c r="K656" s="120">
        <v>2</v>
      </c>
      <c r="L656" s="120">
        <v>-1</v>
      </c>
      <c r="M656" s="120">
        <v>2</v>
      </c>
      <c r="N656" s="121">
        <v>7.2</v>
      </c>
      <c r="O656" s="120">
        <v>36.799999999999997</v>
      </c>
      <c r="P656" s="120">
        <v>0.9</v>
      </c>
      <c r="Q656" s="120">
        <v>0</v>
      </c>
      <c r="R656" s="65" t="s">
        <v>244</v>
      </c>
      <c r="S656" s="120">
        <v>57</v>
      </c>
      <c r="T656" s="120">
        <v>63</v>
      </c>
      <c r="U656" s="120">
        <v>2</v>
      </c>
      <c r="V656" s="120">
        <v>0</v>
      </c>
      <c r="W656" s="120">
        <v>7</v>
      </c>
      <c r="X656" s="120">
        <v>5</v>
      </c>
      <c r="Y656" s="120">
        <v>0</v>
      </c>
      <c r="Z656" s="120">
        <v>0</v>
      </c>
      <c r="AA656" s="120">
        <v>-1</v>
      </c>
      <c r="AB656" s="120">
        <v>33</v>
      </c>
      <c r="AC656" s="120">
        <v>2</v>
      </c>
      <c r="AD656" s="120">
        <v>0</v>
      </c>
      <c r="AE656" s="118">
        <f t="shared" si="213"/>
        <v>57</v>
      </c>
      <c r="AF656" s="119">
        <f>IF(AE656&gt;500,1.5,IF(AE656&gt;300,1.3,VLOOKUP(AE656,$AT$3:$AU$304,2,0)))</f>
        <v>0.19000000000000361</v>
      </c>
      <c r="AG656" s="118">
        <f t="shared" si="214"/>
        <v>63</v>
      </c>
      <c r="AH656" s="119">
        <f t="shared" si="215"/>
        <v>0.41999999999999699</v>
      </c>
      <c r="AI656" s="118">
        <f t="shared" si="216"/>
        <v>7</v>
      </c>
      <c r="AJ656" s="119">
        <f t="shared" si="217"/>
        <v>0.15555555555555509</v>
      </c>
      <c r="AK656" s="118">
        <f t="shared" si="218"/>
        <v>5</v>
      </c>
      <c r="AL656" s="119">
        <f t="shared" si="219"/>
        <v>0.16666666666666685</v>
      </c>
      <c r="AM656" s="118">
        <f t="shared" si="220"/>
        <v>2</v>
      </c>
      <c r="AN656" s="119">
        <f t="shared" si="221"/>
        <v>0.13333333333333353</v>
      </c>
      <c r="AO656" s="118">
        <f t="shared" si="222"/>
        <v>0</v>
      </c>
      <c r="AP656" s="119">
        <f t="shared" si="223"/>
        <v>1.3877787807814457E-16</v>
      </c>
      <c r="AQ656" s="122">
        <f t="shared" si="224"/>
        <v>0</v>
      </c>
      <c r="AR656" s="131">
        <f t="shared" si="225"/>
        <v>9</v>
      </c>
      <c r="AS656" s="65"/>
    </row>
    <row r="657" spans="1:45" x14ac:dyDescent="0.25">
      <c r="A657" s="65" t="s">
        <v>272</v>
      </c>
      <c r="B657" s="65" t="str">
        <f t="shared" si="211"/>
        <v>DIWA3</v>
      </c>
      <c r="C657" s="117">
        <f t="shared" si="226"/>
        <v>40548</v>
      </c>
      <c r="D657" s="116" t="str">
        <f t="shared" si="212"/>
        <v>SIN</v>
      </c>
      <c r="E657" s="65" t="s">
        <v>26</v>
      </c>
      <c r="F657" s="124" t="s">
        <v>100</v>
      </c>
      <c r="G657" s="117">
        <v>41319</v>
      </c>
      <c r="H657" s="65">
        <v>589562</v>
      </c>
      <c r="I657" s="65">
        <v>34329</v>
      </c>
      <c r="J657" s="120">
        <v>0</v>
      </c>
      <c r="K657" s="120">
        <v>1.8</v>
      </c>
      <c r="L657" s="120">
        <v>0</v>
      </c>
      <c r="M657" s="120">
        <v>7.8</v>
      </c>
      <c r="N657" s="121">
        <v>6.9</v>
      </c>
      <c r="O657" s="120">
        <v>36.1</v>
      </c>
      <c r="P657" s="120"/>
      <c r="Q657" s="120">
        <v>-1</v>
      </c>
      <c r="R657" s="65" t="s">
        <v>29</v>
      </c>
      <c r="S657" s="120">
        <v>237.4</v>
      </c>
      <c r="T657" s="120">
        <v>137.19999999999999</v>
      </c>
      <c r="U657" s="120">
        <v>6.4</v>
      </c>
      <c r="V657" s="120">
        <v>3.1</v>
      </c>
      <c r="W657" s="120">
        <v>14.2</v>
      </c>
      <c r="X657" s="120">
        <v>19.399999999999999</v>
      </c>
      <c r="Y657" s="120">
        <v>0.1</v>
      </c>
      <c r="Z657" s="120">
        <v>0</v>
      </c>
      <c r="AA657" s="120">
        <v>0</v>
      </c>
      <c r="AB657" s="120">
        <v>74.900000000000006</v>
      </c>
      <c r="AC657" s="120">
        <v>26.3</v>
      </c>
      <c r="AD657" s="120">
        <v>2.7</v>
      </c>
      <c r="AE657" s="118">
        <f t="shared" si="213"/>
        <v>237</v>
      </c>
      <c r="AF657" s="119">
        <f>IF(AE657&gt;500,1.5,IF(AE657&gt;300,1.3,VLOOKUP(AE657,$AT$3:$AU$304,2,0)))</f>
        <v>0.79000000000000214</v>
      </c>
      <c r="AG657" s="118">
        <f t="shared" si="214"/>
        <v>137</v>
      </c>
      <c r="AH657" s="119">
        <f t="shared" si="215"/>
        <v>0.91333333333333278</v>
      </c>
      <c r="AI657" s="118">
        <f t="shared" si="216"/>
        <v>14</v>
      </c>
      <c r="AJ657" s="119">
        <f t="shared" si="217"/>
        <v>0.31111111111111062</v>
      </c>
      <c r="AK657" s="118">
        <f t="shared" si="218"/>
        <v>19</v>
      </c>
      <c r="AL657" s="119">
        <f t="shared" si="219"/>
        <v>0.63333333333333341</v>
      </c>
      <c r="AM657" s="118">
        <f t="shared" si="220"/>
        <v>6</v>
      </c>
      <c r="AN657" s="119">
        <f t="shared" si="221"/>
        <v>0.40000000000000013</v>
      </c>
      <c r="AO657" s="118">
        <f t="shared" si="222"/>
        <v>3</v>
      </c>
      <c r="AP657" s="119">
        <f t="shared" si="223"/>
        <v>0.30000000000000016</v>
      </c>
      <c r="AQ657" s="122">
        <f t="shared" si="224"/>
        <v>0</v>
      </c>
      <c r="AR657" s="131">
        <f t="shared" si="225"/>
        <v>10</v>
      </c>
      <c r="AS657" s="65"/>
    </row>
    <row r="658" spans="1:45" x14ac:dyDescent="0.25">
      <c r="A658" s="65" t="s">
        <v>284</v>
      </c>
      <c r="B658" s="65" t="str">
        <f t="shared" si="211"/>
        <v>DIWA3</v>
      </c>
      <c r="C658" s="117">
        <f t="shared" si="226"/>
        <v>40548</v>
      </c>
      <c r="D658" s="65" t="str">
        <f t="shared" si="212"/>
        <v>SIN</v>
      </c>
      <c r="E658" s="65" t="s">
        <v>26</v>
      </c>
      <c r="F658" s="124" t="s">
        <v>100</v>
      </c>
      <c r="G658" s="117">
        <v>41298</v>
      </c>
      <c r="H658" s="65">
        <v>594476</v>
      </c>
      <c r="I658" s="65">
        <v>41267</v>
      </c>
      <c r="J658" s="120">
        <v>0</v>
      </c>
      <c r="K658" s="120">
        <v>0</v>
      </c>
      <c r="L658" s="120">
        <v>0</v>
      </c>
      <c r="M658" s="120">
        <v>4.5</v>
      </c>
      <c r="N658" s="121">
        <v>6.9</v>
      </c>
      <c r="O658" s="120">
        <v>37.4</v>
      </c>
      <c r="P658" s="120"/>
      <c r="Q658" s="120">
        <v>-1</v>
      </c>
      <c r="R658" s="65" t="s">
        <v>29</v>
      </c>
      <c r="S658" s="120">
        <v>20.6</v>
      </c>
      <c r="T658" s="120">
        <v>15.4</v>
      </c>
      <c r="U658" s="120">
        <v>1.2</v>
      </c>
      <c r="V658" s="120">
        <v>0</v>
      </c>
      <c r="W658" s="120">
        <v>2.9</v>
      </c>
      <c r="X658" s="120">
        <v>7.8</v>
      </c>
      <c r="Y658" s="120">
        <v>1.2</v>
      </c>
      <c r="Z658" s="120">
        <v>0</v>
      </c>
      <c r="AA658" s="120">
        <v>0</v>
      </c>
      <c r="AB658" s="120">
        <v>61.5</v>
      </c>
      <c r="AC658" s="120">
        <v>25.7</v>
      </c>
      <c r="AD658" s="120">
        <v>1.7</v>
      </c>
      <c r="AE658" s="118">
        <f t="shared" si="213"/>
        <v>21</v>
      </c>
      <c r="AF658" s="119">
        <f>IF(AE658&gt;=300,1,VLOOKUP(AE658,$AT$3:$AU$304,2,0))</f>
        <v>7.0000000000003837E-2</v>
      </c>
      <c r="AG658" s="118">
        <f t="shared" si="214"/>
        <v>15</v>
      </c>
      <c r="AH658" s="119">
        <f t="shared" si="215"/>
        <v>9.9999999999997535E-2</v>
      </c>
      <c r="AI658" s="118">
        <f t="shared" si="216"/>
        <v>3</v>
      </c>
      <c r="AJ658" s="119">
        <f t="shared" si="217"/>
        <v>6.666666666666618E-2</v>
      </c>
      <c r="AK658" s="118">
        <f t="shared" si="218"/>
        <v>8</v>
      </c>
      <c r="AL658" s="119">
        <f t="shared" si="219"/>
        <v>0.26666666666666683</v>
      </c>
      <c r="AM658" s="118">
        <f t="shared" si="220"/>
        <v>1</v>
      </c>
      <c r="AN658" s="119">
        <f t="shared" si="221"/>
        <v>6.666666666666686E-2</v>
      </c>
      <c r="AO658" s="118">
        <f t="shared" si="222"/>
        <v>0</v>
      </c>
      <c r="AP658" s="119">
        <f t="shared" si="223"/>
        <v>1.3877787807814457E-16</v>
      </c>
      <c r="AQ658" s="122">
        <f t="shared" si="224"/>
        <v>0</v>
      </c>
      <c r="AR658" s="131">
        <f t="shared" si="225"/>
        <v>11</v>
      </c>
      <c r="AS658" s="65"/>
    </row>
    <row r="659" spans="1:45" x14ac:dyDescent="0.25">
      <c r="A659" s="65" t="s">
        <v>273</v>
      </c>
      <c r="B659" s="65" t="str">
        <f t="shared" si="211"/>
        <v>DIWA3</v>
      </c>
      <c r="C659" s="117">
        <f t="shared" si="226"/>
        <v>40548</v>
      </c>
      <c r="D659" s="116" t="str">
        <f t="shared" si="212"/>
        <v>SIN</v>
      </c>
      <c r="E659" s="65" t="s">
        <v>26</v>
      </c>
      <c r="F659" s="124" t="s">
        <v>100</v>
      </c>
      <c r="G659" s="117">
        <v>41124</v>
      </c>
      <c r="H659" s="65">
        <v>555233</v>
      </c>
      <c r="I659" s="65">
        <v>189017</v>
      </c>
      <c r="J659" s="65">
        <v>0</v>
      </c>
      <c r="K659" s="65">
        <v>0</v>
      </c>
      <c r="L659" s="65">
        <v>0</v>
      </c>
      <c r="M659" s="65">
        <v>22.2</v>
      </c>
      <c r="N659" s="121">
        <v>6.7</v>
      </c>
      <c r="O659" s="65">
        <v>35.1</v>
      </c>
      <c r="P659" s="65"/>
      <c r="Q659" s="65">
        <v>-1</v>
      </c>
      <c r="R659" s="65" t="s">
        <v>29</v>
      </c>
      <c r="S659" s="65">
        <v>293.7</v>
      </c>
      <c r="T659" s="65">
        <v>134.4</v>
      </c>
      <c r="U659" s="65">
        <v>26.5</v>
      </c>
      <c r="V659" s="65">
        <v>8.8000000000000007</v>
      </c>
      <c r="W659" s="65">
        <v>12.5</v>
      </c>
      <c r="X659" s="65">
        <v>25.4</v>
      </c>
      <c r="Y659" s="65">
        <v>1</v>
      </c>
      <c r="Z659" s="65">
        <v>0</v>
      </c>
      <c r="AA659" s="65">
        <v>0</v>
      </c>
      <c r="AB659" s="65">
        <v>93.3</v>
      </c>
      <c r="AC659" s="65">
        <v>39.1</v>
      </c>
      <c r="AD659" s="65">
        <v>1.8</v>
      </c>
      <c r="AE659" s="118">
        <f t="shared" si="213"/>
        <v>294</v>
      </c>
      <c r="AF659" s="119">
        <f>IF(AE659&gt;=300,1,VLOOKUP(AE659,$AT$3:$AU$304,2,0))</f>
        <v>0.9800000000000002</v>
      </c>
      <c r="AG659" s="118">
        <f t="shared" si="214"/>
        <v>134</v>
      </c>
      <c r="AH659" s="119">
        <f t="shared" si="215"/>
        <v>0.89333333333333265</v>
      </c>
      <c r="AI659" s="118">
        <f t="shared" si="216"/>
        <v>13</v>
      </c>
      <c r="AJ659" s="119">
        <f t="shared" si="217"/>
        <v>0.28888888888888842</v>
      </c>
      <c r="AK659" s="118">
        <f t="shared" si="218"/>
        <v>25</v>
      </c>
      <c r="AL659" s="119">
        <f t="shared" si="219"/>
        <v>0.83333333333333337</v>
      </c>
      <c r="AM659" s="118">
        <f t="shared" si="220"/>
        <v>27</v>
      </c>
      <c r="AN659" s="119">
        <f t="shared" si="221"/>
        <v>1</v>
      </c>
      <c r="AO659" s="118">
        <f t="shared" si="222"/>
        <v>9</v>
      </c>
      <c r="AP659" s="119">
        <f t="shared" si="223"/>
        <v>0.9</v>
      </c>
      <c r="AQ659" s="122">
        <f t="shared" si="224"/>
        <v>0</v>
      </c>
      <c r="AR659" s="131">
        <f t="shared" si="225"/>
        <v>12</v>
      </c>
      <c r="AS659" s="65"/>
    </row>
    <row r="660" spans="1:45" x14ac:dyDescent="0.25">
      <c r="A660" s="65" t="s">
        <v>273</v>
      </c>
      <c r="B660" s="65" t="str">
        <f t="shared" si="211"/>
        <v>DIWA3</v>
      </c>
      <c r="C660" s="117">
        <f t="shared" si="226"/>
        <v>40548</v>
      </c>
      <c r="D660" s="116" t="str">
        <f t="shared" si="212"/>
        <v>SIN</v>
      </c>
      <c r="E660" s="65" t="s">
        <v>26</v>
      </c>
      <c r="F660" s="124" t="s">
        <v>100</v>
      </c>
      <c r="G660" s="117">
        <v>41110</v>
      </c>
      <c r="H660" s="65">
        <v>552648</v>
      </c>
      <c r="I660" s="65">
        <v>186432</v>
      </c>
      <c r="J660" s="65">
        <v>0</v>
      </c>
      <c r="K660" s="65">
        <v>0</v>
      </c>
      <c r="L660" s="65">
        <v>0</v>
      </c>
      <c r="M660" s="65">
        <v>19.2</v>
      </c>
      <c r="N660" s="121">
        <v>6.8</v>
      </c>
      <c r="O660" s="65">
        <v>35.799999999999997</v>
      </c>
      <c r="P660" s="65"/>
      <c r="Q660" s="65">
        <v>-1</v>
      </c>
      <c r="R660" s="65" t="s">
        <v>29</v>
      </c>
      <c r="S660" s="65">
        <v>134.5</v>
      </c>
      <c r="T660" s="65">
        <v>148.6</v>
      </c>
      <c r="U660" s="65">
        <v>17.899999999999999</v>
      </c>
      <c r="V660" s="65">
        <v>3.8</v>
      </c>
      <c r="W660" s="65">
        <v>25.3</v>
      </c>
      <c r="X660" s="65">
        <v>22.4</v>
      </c>
      <c r="Y660" s="65">
        <v>1.2</v>
      </c>
      <c r="Z660" s="65">
        <v>0</v>
      </c>
      <c r="AA660" s="65">
        <v>0</v>
      </c>
      <c r="AB660" s="65">
        <v>210.4</v>
      </c>
      <c r="AC660" s="65">
        <v>55.5</v>
      </c>
      <c r="AD660" s="65">
        <v>10.4</v>
      </c>
      <c r="AE660" s="118">
        <f t="shared" si="213"/>
        <v>135</v>
      </c>
      <c r="AF660" s="119">
        <f>IF(AE660&gt;500,1.5,IF(AE660&gt;300,1.3,VLOOKUP(AE660,$AT$3:$AU$304,2,0)))</f>
        <v>0.45000000000000479</v>
      </c>
      <c r="AG660" s="118">
        <f t="shared" si="214"/>
        <v>149</v>
      </c>
      <c r="AH660" s="119">
        <f t="shared" si="215"/>
        <v>0.99333333333333329</v>
      </c>
      <c r="AI660" s="118">
        <f t="shared" si="216"/>
        <v>25</v>
      </c>
      <c r="AJ660" s="119">
        <f t="shared" si="217"/>
        <v>0.55559999999999998</v>
      </c>
      <c r="AK660" s="118">
        <f t="shared" si="218"/>
        <v>22</v>
      </c>
      <c r="AL660" s="119">
        <f t="shared" si="219"/>
        <v>0.73333333333333339</v>
      </c>
      <c r="AM660" s="118">
        <f t="shared" si="220"/>
        <v>18</v>
      </c>
      <c r="AN660" s="119">
        <f t="shared" si="221"/>
        <v>1</v>
      </c>
      <c r="AO660" s="118">
        <f t="shared" si="222"/>
        <v>4</v>
      </c>
      <c r="AP660" s="119">
        <f t="shared" si="223"/>
        <v>0.40000000000000013</v>
      </c>
      <c r="AQ660" s="122">
        <f t="shared" si="224"/>
        <v>0</v>
      </c>
      <c r="AR660" s="131">
        <f t="shared" si="225"/>
        <v>13</v>
      </c>
      <c r="AS660" s="65"/>
    </row>
    <row r="661" spans="1:45" x14ac:dyDescent="0.25">
      <c r="A661" s="65" t="s">
        <v>272</v>
      </c>
      <c r="B661" s="65" t="str">
        <f t="shared" si="211"/>
        <v>DIWA3</v>
      </c>
      <c r="C661" s="117">
        <f t="shared" si="226"/>
        <v>40644</v>
      </c>
      <c r="D661" s="65" t="str">
        <f t="shared" si="212"/>
        <v>SIN</v>
      </c>
      <c r="E661" s="65" t="s">
        <v>182</v>
      </c>
      <c r="F661" s="124" t="s">
        <v>101</v>
      </c>
      <c r="G661" s="117">
        <v>42391</v>
      </c>
      <c r="H661" s="65">
        <v>847265</v>
      </c>
      <c r="I661" s="65">
        <v>47641</v>
      </c>
      <c r="J661" s="65">
        <v>0</v>
      </c>
      <c r="K661" s="65">
        <v>4</v>
      </c>
      <c r="L661" s="65"/>
      <c r="M661" s="65">
        <v>2</v>
      </c>
      <c r="N661" s="65">
        <v>5.9</v>
      </c>
      <c r="O661" s="65"/>
      <c r="P661" s="65"/>
      <c r="Q661" s="65">
        <v>0.31</v>
      </c>
      <c r="R661" s="65"/>
      <c r="S661" s="65">
        <v>81</v>
      </c>
      <c r="T661" s="65">
        <v>98</v>
      </c>
      <c r="U661" s="65">
        <v>2</v>
      </c>
      <c r="V661" s="65">
        <v>0</v>
      </c>
      <c r="W661" s="65">
        <v>12</v>
      </c>
      <c r="X661" s="65">
        <v>9</v>
      </c>
      <c r="Y661" s="65">
        <v>0</v>
      </c>
      <c r="Z661" s="65">
        <v>1</v>
      </c>
      <c r="AA661" s="65">
        <v>0</v>
      </c>
      <c r="AB661" s="65">
        <v>33</v>
      </c>
      <c r="AC661" s="65">
        <v>4</v>
      </c>
      <c r="AD661" s="65">
        <v>1</v>
      </c>
      <c r="AE661" s="118">
        <f t="shared" si="213"/>
        <v>81</v>
      </c>
      <c r="AF661" s="119">
        <f>IF(AE661&gt;500,1.5,IF(AE661&gt;300,1.3,VLOOKUP(AE661,$AT$3:$AU$304,2,0)))</f>
        <v>0.27000000000000363</v>
      </c>
      <c r="AG661" s="118">
        <f t="shared" si="214"/>
        <v>98</v>
      </c>
      <c r="AH661" s="119">
        <f t="shared" si="215"/>
        <v>0.6533333333333311</v>
      </c>
      <c r="AI661" s="118">
        <f t="shared" si="216"/>
        <v>12</v>
      </c>
      <c r="AJ661" s="119">
        <f t="shared" si="217"/>
        <v>0.26666666666666622</v>
      </c>
      <c r="AK661" s="118">
        <f t="shared" si="218"/>
        <v>9</v>
      </c>
      <c r="AL661" s="119">
        <f t="shared" si="219"/>
        <v>0.30000000000000016</v>
      </c>
      <c r="AM661" s="118">
        <f t="shared" si="220"/>
        <v>2</v>
      </c>
      <c r="AN661" s="119">
        <f t="shared" si="221"/>
        <v>0.13333333333333353</v>
      </c>
      <c r="AO661" s="118">
        <f t="shared" si="222"/>
        <v>0</v>
      </c>
      <c r="AP661" s="119">
        <f t="shared" si="223"/>
        <v>1.3877787807814457E-16</v>
      </c>
      <c r="AQ661" s="122">
        <f t="shared" si="224"/>
        <v>1</v>
      </c>
      <c r="AR661" s="131">
        <f t="shared" si="225"/>
        <v>1</v>
      </c>
      <c r="AS661" s="65"/>
    </row>
    <row r="662" spans="1:45" x14ac:dyDescent="0.25">
      <c r="A662" s="65"/>
      <c r="B662" s="65" t="str">
        <f t="shared" si="211"/>
        <v>DIWA3</v>
      </c>
      <c r="C662" s="117">
        <f t="shared" si="226"/>
        <v>40644</v>
      </c>
      <c r="D662" s="65" t="str">
        <f t="shared" si="212"/>
        <v>SIN</v>
      </c>
      <c r="E662" s="65" t="s">
        <v>26</v>
      </c>
      <c r="F662" s="124" t="s">
        <v>101</v>
      </c>
      <c r="G662" s="117">
        <v>42243</v>
      </c>
      <c r="H662" s="65">
        <v>816248</v>
      </c>
      <c r="I662" s="65">
        <v>16732</v>
      </c>
      <c r="J662" s="65">
        <v>0</v>
      </c>
      <c r="K662" s="65">
        <v>3</v>
      </c>
      <c r="L662" s="65"/>
      <c r="M662" s="65">
        <v>1</v>
      </c>
      <c r="N662" s="65">
        <v>6.3</v>
      </c>
      <c r="O662" s="65"/>
      <c r="P662" s="65"/>
      <c r="Q662" s="65">
        <v>0.36</v>
      </c>
      <c r="R662" s="65"/>
      <c r="S662" s="65">
        <v>56</v>
      </c>
      <c r="T662" s="65">
        <v>51</v>
      </c>
      <c r="U662" s="65">
        <v>4</v>
      </c>
      <c r="V662" s="65">
        <v>0</v>
      </c>
      <c r="W662" s="65">
        <v>6</v>
      </c>
      <c r="X662" s="65">
        <v>6</v>
      </c>
      <c r="Y662" s="65">
        <v>1</v>
      </c>
      <c r="Z662" s="65">
        <v>0</v>
      </c>
      <c r="AA662" s="65">
        <v>0</v>
      </c>
      <c r="AB662" s="65">
        <v>33</v>
      </c>
      <c r="AC662" s="65">
        <v>4</v>
      </c>
      <c r="AD662" s="65">
        <v>0</v>
      </c>
      <c r="AE662" s="118">
        <f t="shared" si="213"/>
        <v>56</v>
      </c>
      <c r="AF662" s="119">
        <f>IF(AE662&gt;500,1.5,IF(AE662&gt;300,1.3,VLOOKUP(AE662,$AT$3:$AU$304,2,0)))</f>
        <v>0.18666666666667028</v>
      </c>
      <c r="AG662" s="118">
        <f t="shared" si="214"/>
        <v>51</v>
      </c>
      <c r="AH662" s="119">
        <f t="shared" si="215"/>
        <v>0.33999999999999714</v>
      </c>
      <c r="AI662" s="118">
        <f t="shared" si="216"/>
        <v>6</v>
      </c>
      <c r="AJ662" s="119">
        <f t="shared" si="217"/>
        <v>0.13333333333333286</v>
      </c>
      <c r="AK662" s="118">
        <f t="shared" si="218"/>
        <v>6</v>
      </c>
      <c r="AL662" s="119">
        <f t="shared" si="219"/>
        <v>0.20000000000000018</v>
      </c>
      <c r="AM662" s="118">
        <f t="shared" si="220"/>
        <v>4</v>
      </c>
      <c r="AN662" s="119">
        <f t="shared" si="221"/>
        <v>0.26666666666666683</v>
      </c>
      <c r="AO662" s="118">
        <f t="shared" si="222"/>
        <v>0</v>
      </c>
      <c r="AP662" s="119">
        <f t="shared" si="223"/>
        <v>1.3877787807814457E-16</v>
      </c>
      <c r="AQ662" s="122">
        <f t="shared" si="224"/>
        <v>0</v>
      </c>
      <c r="AR662" s="131">
        <f t="shared" si="225"/>
        <v>2</v>
      </c>
      <c r="AS662" s="65"/>
    </row>
    <row r="663" spans="1:45" x14ac:dyDescent="0.25">
      <c r="A663" s="65" t="s">
        <v>272</v>
      </c>
      <c r="B663" s="65" t="str">
        <f t="shared" si="211"/>
        <v>DIWA3</v>
      </c>
      <c r="C663" s="117">
        <f t="shared" si="226"/>
        <v>40644</v>
      </c>
      <c r="D663" s="116" t="str">
        <f t="shared" si="212"/>
        <v>SIN</v>
      </c>
      <c r="E663" s="65" t="s">
        <v>26</v>
      </c>
      <c r="F663" s="124" t="s">
        <v>101</v>
      </c>
      <c r="G663" s="117">
        <v>42054</v>
      </c>
      <c r="H663" s="65">
        <v>774763</v>
      </c>
      <c r="I663" s="65">
        <v>7147</v>
      </c>
      <c r="J663" s="65">
        <v>0</v>
      </c>
      <c r="K663" s="65">
        <v>9</v>
      </c>
      <c r="L663" s="65"/>
      <c r="M663" s="65">
        <v>2</v>
      </c>
      <c r="N663" s="65">
        <v>6.359</v>
      </c>
      <c r="O663" s="65">
        <v>29.31</v>
      </c>
      <c r="P663" s="65">
        <v>1.1599999999999999</v>
      </c>
      <c r="Q663" s="65">
        <v>0.06</v>
      </c>
      <c r="R663" s="65"/>
      <c r="S663" s="65">
        <v>20</v>
      </c>
      <c r="T663" s="65">
        <v>59</v>
      </c>
      <c r="U663" s="65">
        <v>1</v>
      </c>
      <c r="V663" s="65">
        <v>0</v>
      </c>
      <c r="W663" s="65">
        <v>5</v>
      </c>
      <c r="X663" s="65">
        <v>0</v>
      </c>
      <c r="Y663" s="65">
        <v>0</v>
      </c>
      <c r="Z663" s="65"/>
      <c r="AA663" s="65">
        <v>0</v>
      </c>
      <c r="AB663" s="65">
        <v>25</v>
      </c>
      <c r="AC663" s="65">
        <v>2</v>
      </c>
      <c r="AD663" s="65">
        <v>0</v>
      </c>
      <c r="AE663" s="118">
        <f t="shared" si="213"/>
        <v>20</v>
      </c>
      <c r="AF663" s="119">
        <f>IF(AE663&gt;500,1.5,IF(AE663&gt;300,1.3,VLOOKUP(AE663,$AT$3:$AU$304,2,0)))</f>
        <v>6.666666666667051E-2</v>
      </c>
      <c r="AG663" s="118">
        <f t="shared" si="214"/>
        <v>59</v>
      </c>
      <c r="AH663" s="119">
        <f t="shared" si="215"/>
        <v>0.39333333333333037</v>
      </c>
      <c r="AI663" s="118">
        <f t="shared" si="216"/>
        <v>5</v>
      </c>
      <c r="AJ663" s="119">
        <f t="shared" si="217"/>
        <v>0.11111111111111063</v>
      </c>
      <c r="AK663" s="118">
        <f t="shared" si="218"/>
        <v>0</v>
      </c>
      <c r="AL663" s="119">
        <f t="shared" si="219"/>
        <v>2.0816681711721685E-16</v>
      </c>
      <c r="AM663" s="118">
        <f t="shared" si="220"/>
        <v>1</v>
      </c>
      <c r="AN663" s="119">
        <f t="shared" si="221"/>
        <v>6.666666666666686E-2</v>
      </c>
      <c r="AO663" s="118">
        <f t="shared" si="222"/>
        <v>0</v>
      </c>
      <c r="AP663" s="119">
        <f t="shared" si="223"/>
        <v>1.3877787807814457E-16</v>
      </c>
      <c r="AQ663" s="122">
        <f t="shared" si="224"/>
        <v>0</v>
      </c>
      <c r="AR663" s="131">
        <f t="shared" si="225"/>
        <v>3</v>
      </c>
      <c r="AS663" s="65"/>
    </row>
    <row r="664" spans="1:45" x14ac:dyDescent="0.25">
      <c r="A664" s="65" t="s">
        <v>273</v>
      </c>
      <c r="B664" s="65" t="str">
        <f t="shared" si="211"/>
        <v>DIWA3</v>
      </c>
      <c r="C664" s="117">
        <f t="shared" si="226"/>
        <v>40644</v>
      </c>
      <c r="D664" s="116" t="str">
        <f t="shared" si="212"/>
        <v>SIN</v>
      </c>
      <c r="E664" s="65" t="s">
        <v>26</v>
      </c>
      <c r="F664" s="124" t="s">
        <v>101</v>
      </c>
      <c r="G664" s="117">
        <v>41996</v>
      </c>
      <c r="H664" s="65">
        <v>766756</v>
      </c>
      <c r="I664" s="65">
        <v>13731</v>
      </c>
      <c r="J664" s="65">
        <v>0</v>
      </c>
      <c r="K664" s="65">
        <v>3</v>
      </c>
      <c r="L664" s="65"/>
      <c r="M664" s="65">
        <v>1</v>
      </c>
      <c r="N664" s="121">
        <v>6.3</v>
      </c>
      <c r="O664" s="65"/>
      <c r="P664" s="65"/>
      <c r="Q664" s="65">
        <v>0.46</v>
      </c>
      <c r="R664" s="65"/>
      <c r="S664" s="65">
        <v>43</v>
      </c>
      <c r="T664" s="65">
        <v>134</v>
      </c>
      <c r="U664" s="65">
        <v>3</v>
      </c>
      <c r="V664" s="65">
        <v>1</v>
      </c>
      <c r="W664" s="65">
        <v>5</v>
      </c>
      <c r="X664" s="65">
        <v>5</v>
      </c>
      <c r="Y664" s="65">
        <v>0</v>
      </c>
      <c r="Z664" s="65">
        <v>1</v>
      </c>
      <c r="AA664" s="65">
        <v>1</v>
      </c>
      <c r="AB664" s="65">
        <v>35</v>
      </c>
      <c r="AC664" s="65">
        <v>6</v>
      </c>
      <c r="AD664" s="65">
        <v>1</v>
      </c>
      <c r="AE664" s="118">
        <f t="shared" si="213"/>
        <v>43</v>
      </c>
      <c r="AF664" s="119">
        <f>IF(AE664&gt;500,1.5,IF(AE664&gt;300,1.3,VLOOKUP(AE664,$AT$3:$AU$304,2,0)))</f>
        <v>0.14333333333333703</v>
      </c>
      <c r="AG664" s="118">
        <f t="shared" si="214"/>
        <v>134</v>
      </c>
      <c r="AH664" s="119">
        <f t="shared" si="215"/>
        <v>0.89333333333333265</v>
      </c>
      <c r="AI664" s="118">
        <f t="shared" si="216"/>
        <v>5</v>
      </c>
      <c r="AJ664" s="119">
        <f t="shared" si="217"/>
        <v>0.11111111111111063</v>
      </c>
      <c r="AK664" s="118">
        <f t="shared" si="218"/>
        <v>5</v>
      </c>
      <c r="AL664" s="119">
        <f t="shared" si="219"/>
        <v>0.16666666666666685</v>
      </c>
      <c r="AM664" s="118">
        <f t="shared" si="220"/>
        <v>3</v>
      </c>
      <c r="AN664" s="119">
        <f t="shared" si="221"/>
        <v>0.20000000000000018</v>
      </c>
      <c r="AO664" s="118">
        <f t="shared" si="222"/>
        <v>1</v>
      </c>
      <c r="AP664" s="119">
        <f t="shared" si="223"/>
        <v>0.10000000000000014</v>
      </c>
      <c r="AQ664" s="122">
        <f t="shared" si="224"/>
        <v>0</v>
      </c>
      <c r="AR664" s="131">
        <f t="shared" si="225"/>
        <v>4</v>
      </c>
      <c r="AS664" s="65"/>
    </row>
    <row r="665" spans="1:45" x14ac:dyDescent="0.25">
      <c r="A665" s="65" t="s">
        <v>273</v>
      </c>
      <c r="B665" s="65" t="str">
        <f t="shared" si="211"/>
        <v>DIWA3</v>
      </c>
      <c r="C665" s="117">
        <f t="shared" si="226"/>
        <v>40644</v>
      </c>
      <c r="D665" s="116" t="str">
        <f t="shared" si="212"/>
        <v>SIN</v>
      </c>
      <c r="E665" s="65" t="s">
        <v>26</v>
      </c>
      <c r="F665" s="124" t="s">
        <v>101</v>
      </c>
      <c r="G665" s="117">
        <v>41880</v>
      </c>
      <c r="H665" s="65">
        <v>748163</v>
      </c>
      <c r="I665" s="65">
        <v>104944</v>
      </c>
      <c r="J665" s="65">
        <v>0</v>
      </c>
      <c r="K665" s="65">
        <v>7</v>
      </c>
      <c r="L665" s="65"/>
      <c r="M665" s="65">
        <v>9</v>
      </c>
      <c r="N665" s="121">
        <v>6.9</v>
      </c>
      <c r="O665" s="65">
        <v>36.200000000000003</v>
      </c>
      <c r="P665" s="65">
        <v>1.1200000000000001</v>
      </c>
      <c r="Q665" s="65">
        <v>0.08</v>
      </c>
      <c r="R665" s="65"/>
      <c r="S665" s="65">
        <v>188</v>
      </c>
      <c r="T665" s="65">
        <v>491</v>
      </c>
      <c r="U665" s="65">
        <v>7</v>
      </c>
      <c r="V665" s="65">
        <v>2</v>
      </c>
      <c r="W665" s="65">
        <v>18</v>
      </c>
      <c r="X665" s="65">
        <v>14</v>
      </c>
      <c r="Y665" s="65">
        <v>1</v>
      </c>
      <c r="Z665" s="65">
        <v>5</v>
      </c>
      <c r="AA665" s="65">
        <v>1</v>
      </c>
      <c r="AB665" s="65">
        <v>64</v>
      </c>
      <c r="AC665" s="65">
        <v>32</v>
      </c>
      <c r="AD665" s="65">
        <v>2</v>
      </c>
      <c r="AE665" s="118">
        <f t="shared" si="213"/>
        <v>188</v>
      </c>
      <c r="AF665" s="119">
        <f>IF(AE665&gt;=300,1,VLOOKUP(AE665,$AT$3:$AU$304,2,0))</f>
        <v>0.62666666666667048</v>
      </c>
      <c r="AG665" s="118">
        <f t="shared" si="214"/>
        <v>491</v>
      </c>
      <c r="AH665" s="119">
        <f t="shared" si="215"/>
        <v>1</v>
      </c>
      <c r="AI665" s="118">
        <f t="shared" si="216"/>
        <v>18</v>
      </c>
      <c r="AJ665" s="119">
        <f t="shared" si="217"/>
        <v>0.39999999999999941</v>
      </c>
      <c r="AK665" s="118">
        <f t="shared" si="218"/>
        <v>14</v>
      </c>
      <c r="AL665" s="119">
        <f t="shared" si="219"/>
        <v>0.46666666666666679</v>
      </c>
      <c r="AM665" s="118">
        <f t="shared" si="220"/>
        <v>7</v>
      </c>
      <c r="AN665" s="119">
        <f t="shared" si="221"/>
        <v>0.46666666666666679</v>
      </c>
      <c r="AO665" s="118">
        <f t="shared" si="222"/>
        <v>2</v>
      </c>
      <c r="AP665" s="119">
        <f t="shared" si="223"/>
        <v>0.20000000000000015</v>
      </c>
      <c r="AQ665" s="122">
        <f t="shared" si="224"/>
        <v>0</v>
      </c>
      <c r="AR665" s="131">
        <f t="shared" si="225"/>
        <v>5</v>
      </c>
      <c r="AS665" s="65"/>
    </row>
    <row r="666" spans="1:45" x14ac:dyDescent="0.25">
      <c r="A666" s="65" t="s">
        <v>273</v>
      </c>
      <c r="B666" s="65" t="str">
        <f t="shared" si="211"/>
        <v>DIWA3</v>
      </c>
      <c r="C666" s="117">
        <f t="shared" si="226"/>
        <v>40644</v>
      </c>
      <c r="D666" s="116" t="str">
        <f t="shared" si="212"/>
        <v>SIN</v>
      </c>
      <c r="E666" s="65" t="s">
        <v>26</v>
      </c>
      <c r="F666" s="124" t="s">
        <v>101</v>
      </c>
      <c r="G666" s="117">
        <v>41726</v>
      </c>
      <c r="H666" s="65">
        <v>708477</v>
      </c>
      <c r="I666" s="65">
        <v>65258</v>
      </c>
      <c r="J666" s="65">
        <v>0</v>
      </c>
      <c r="K666" s="65">
        <v>5</v>
      </c>
      <c r="L666" s="65"/>
      <c r="M666" s="65">
        <v>4</v>
      </c>
      <c r="N666" s="121">
        <v>7.2</v>
      </c>
      <c r="O666" s="65">
        <v>36.6</v>
      </c>
      <c r="P666" s="65">
        <v>0.95</v>
      </c>
      <c r="Q666" s="65">
        <v>0.06</v>
      </c>
      <c r="R666" s="65" t="s">
        <v>28</v>
      </c>
      <c r="S666" s="65">
        <v>101</v>
      </c>
      <c r="T666" s="65">
        <v>295</v>
      </c>
      <c r="U666" s="65">
        <v>3</v>
      </c>
      <c r="V666" s="65">
        <v>1</v>
      </c>
      <c r="W666" s="65">
        <v>16</v>
      </c>
      <c r="X666" s="65">
        <v>10</v>
      </c>
      <c r="Y666" s="65">
        <v>0</v>
      </c>
      <c r="Z666" s="65">
        <v>2</v>
      </c>
      <c r="AA666" s="65">
        <v>1</v>
      </c>
      <c r="AB666" s="65">
        <v>53</v>
      </c>
      <c r="AC666" s="65">
        <v>28</v>
      </c>
      <c r="AD666" s="65">
        <v>2</v>
      </c>
      <c r="AE666" s="118">
        <f t="shared" si="213"/>
        <v>101</v>
      </c>
      <c r="AF666" s="119">
        <f>IF(AE666&gt;500,1.5,IF(AE666&gt;300,1.3,VLOOKUP(AE666,$AT$3:$AU$304,2,0)))</f>
        <v>0.33666666666667072</v>
      </c>
      <c r="AG666" s="118">
        <f t="shared" si="214"/>
        <v>295</v>
      </c>
      <c r="AH666" s="119">
        <f t="shared" si="215"/>
        <v>1</v>
      </c>
      <c r="AI666" s="118">
        <f t="shared" si="216"/>
        <v>16</v>
      </c>
      <c r="AJ666" s="119">
        <f t="shared" si="217"/>
        <v>0.35555555555555501</v>
      </c>
      <c r="AK666" s="118">
        <f t="shared" si="218"/>
        <v>10</v>
      </c>
      <c r="AL666" s="119">
        <f t="shared" si="219"/>
        <v>0.33339999999999997</v>
      </c>
      <c r="AM666" s="118">
        <f t="shared" si="220"/>
        <v>3</v>
      </c>
      <c r="AN666" s="119">
        <f t="shared" si="221"/>
        <v>0.20000000000000018</v>
      </c>
      <c r="AO666" s="118">
        <f t="shared" si="222"/>
        <v>1</v>
      </c>
      <c r="AP666" s="119">
        <f t="shared" si="223"/>
        <v>0.10000000000000014</v>
      </c>
      <c r="AQ666" s="122">
        <f t="shared" si="224"/>
        <v>0</v>
      </c>
      <c r="AR666" s="131">
        <f t="shared" si="225"/>
        <v>6</v>
      </c>
      <c r="AS666" s="65"/>
    </row>
    <row r="667" spans="1:45" x14ac:dyDescent="0.25">
      <c r="A667" s="65" t="s">
        <v>273</v>
      </c>
      <c r="B667" s="65" t="str">
        <f t="shared" si="211"/>
        <v>DIWA3</v>
      </c>
      <c r="C667" s="117">
        <f t="shared" si="226"/>
        <v>40644</v>
      </c>
      <c r="D667" s="116" t="str">
        <f t="shared" si="212"/>
        <v>SIN</v>
      </c>
      <c r="E667" s="65" t="s">
        <v>26</v>
      </c>
      <c r="F667" s="124" t="s">
        <v>101</v>
      </c>
      <c r="G667" s="117">
        <v>41603</v>
      </c>
      <c r="H667" s="65">
        <v>675442</v>
      </c>
      <c r="I667" s="65">
        <v>32223</v>
      </c>
      <c r="J667" s="120">
        <v>0</v>
      </c>
      <c r="K667" s="120">
        <v>5</v>
      </c>
      <c r="L667" s="120">
        <v>0</v>
      </c>
      <c r="M667" s="120">
        <v>4</v>
      </c>
      <c r="N667" s="121">
        <v>7.1</v>
      </c>
      <c r="O667" s="120">
        <v>37.200000000000003</v>
      </c>
      <c r="P667" s="120">
        <v>0.8</v>
      </c>
      <c r="Q667" s="120">
        <v>0.1</v>
      </c>
      <c r="R667" s="65" t="s">
        <v>244</v>
      </c>
      <c r="S667" s="120">
        <v>68</v>
      </c>
      <c r="T667" s="120">
        <v>212</v>
      </c>
      <c r="U667" s="120">
        <v>5</v>
      </c>
      <c r="V667" s="120">
        <v>1</v>
      </c>
      <c r="W667" s="120">
        <v>14</v>
      </c>
      <c r="X667" s="120">
        <v>11</v>
      </c>
      <c r="Y667" s="120">
        <v>0</v>
      </c>
      <c r="Z667" s="120">
        <v>2</v>
      </c>
      <c r="AA667" s="120">
        <v>0</v>
      </c>
      <c r="AB667" s="120">
        <v>59</v>
      </c>
      <c r="AC667" s="120">
        <v>31</v>
      </c>
      <c r="AD667" s="120">
        <v>1</v>
      </c>
      <c r="AE667" s="118">
        <f t="shared" si="213"/>
        <v>68</v>
      </c>
      <c r="AF667" s="119">
        <f>IF(AE667&gt;500,1.5,IF(AE667&gt;300,1.3,VLOOKUP(AE667,$AT$3:$AU$304,2,0)))</f>
        <v>0.22666666666667021</v>
      </c>
      <c r="AG667" s="118">
        <f t="shared" si="214"/>
        <v>212</v>
      </c>
      <c r="AH667" s="119">
        <f t="shared" si="215"/>
        <v>1</v>
      </c>
      <c r="AI667" s="118">
        <f t="shared" si="216"/>
        <v>14</v>
      </c>
      <c r="AJ667" s="119">
        <f t="shared" si="217"/>
        <v>0.31111111111111062</v>
      </c>
      <c r="AK667" s="118">
        <f t="shared" si="218"/>
        <v>11</v>
      </c>
      <c r="AL667" s="119">
        <f t="shared" si="219"/>
        <v>0.36666666666666681</v>
      </c>
      <c r="AM667" s="118">
        <f t="shared" si="220"/>
        <v>5</v>
      </c>
      <c r="AN667" s="119">
        <f t="shared" si="221"/>
        <v>0.33333333333333348</v>
      </c>
      <c r="AO667" s="118">
        <f t="shared" si="222"/>
        <v>1</v>
      </c>
      <c r="AP667" s="119">
        <f t="shared" si="223"/>
        <v>0.10000000000000014</v>
      </c>
      <c r="AQ667" s="122">
        <f t="shared" si="224"/>
        <v>0</v>
      </c>
      <c r="AR667" s="131">
        <f t="shared" si="225"/>
        <v>7</v>
      </c>
      <c r="AS667" s="65"/>
    </row>
    <row r="668" spans="1:45" x14ac:dyDescent="0.25">
      <c r="A668" s="65" t="s">
        <v>284</v>
      </c>
      <c r="B668" s="65" t="s">
        <v>217</v>
      </c>
      <c r="C668" s="117">
        <v>40644</v>
      </c>
      <c r="D668" s="65" t="s">
        <v>252</v>
      </c>
      <c r="E668" s="65" t="s">
        <v>26</v>
      </c>
      <c r="F668" s="124" t="s">
        <v>101</v>
      </c>
      <c r="G668" s="117">
        <v>41484</v>
      </c>
      <c r="H668" s="65">
        <v>643219</v>
      </c>
      <c r="I668" s="65">
        <v>179965</v>
      </c>
      <c r="J668" s="120">
        <v>0</v>
      </c>
      <c r="K668" s="120">
        <v>7</v>
      </c>
      <c r="L668" s="120">
        <v>-1</v>
      </c>
      <c r="M668" s="120">
        <v>15</v>
      </c>
      <c r="N668" s="121">
        <v>7.2</v>
      </c>
      <c r="O668" s="120">
        <v>38.1</v>
      </c>
      <c r="P668" s="120">
        <v>0.1</v>
      </c>
      <c r="Q668" s="120">
        <v>0.1</v>
      </c>
      <c r="R668" s="65" t="s">
        <v>244</v>
      </c>
      <c r="S668" s="120">
        <v>367</v>
      </c>
      <c r="T668" s="120">
        <v>342</v>
      </c>
      <c r="U668" s="120">
        <v>14</v>
      </c>
      <c r="V668" s="120">
        <v>1</v>
      </c>
      <c r="W668" s="120">
        <v>19</v>
      </c>
      <c r="X668" s="120">
        <v>22</v>
      </c>
      <c r="Y668" s="120">
        <v>1</v>
      </c>
      <c r="Z668" s="120">
        <v>3</v>
      </c>
      <c r="AA668" s="120">
        <v>-1</v>
      </c>
      <c r="AB668" s="120">
        <v>169</v>
      </c>
      <c r="AC668" s="120">
        <v>90</v>
      </c>
      <c r="AD668" s="120">
        <v>5</v>
      </c>
      <c r="AE668" s="118">
        <f t="shared" si="213"/>
        <v>367</v>
      </c>
      <c r="AF668" s="119">
        <f>IF(AE668&gt;500,1.5,IF(AE668&gt;300,1.3,VLOOKUP(AE668,$AT$3:$AU$304,2,0)))</f>
        <v>1.3</v>
      </c>
      <c r="AG668" s="118">
        <f t="shared" si="214"/>
        <v>342</v>
      </c>
      <c r="AH668" s="119">
        <f t="shared" si="215"/>
        <v>1</v>
      </c>
      <c r="AI668" s="118">
        <f t="shared" si="216"/>
        <v>19</v>
      </c>
      <c r="AJ668" s="119">
        <f t="shared" si="217"/>
        <v>0.42222222222222161</v>
      </c>
      <c r="AK668" s="118">
        <f t="shared" si="218"/>
        <v>22</v>
      </c>
      <c r="AL668" s="119">
        <f t="shared" si="219"/>
        <v>0.73333333333333339</v>
      </c>
      <c r="AM668" s="118">
        <f t="shared" si="220"/>
        <v>14</v>
      </c>
      <c r="AN668" s="119">
        <f t="shared" si="221"/>
        <v>0.93333333333333335</v>
      </c>
      <c r="AO668" s="118">
        <f t="shared" si="222"/>
        <v>1</v>
      </c>
      <c r="AP668" s="119">
        <f t="shared" si="223"/>
        <v>0.10000000000000014</v>
      </c>
      <c r="AQ668" s="122">
        <f t="shared" si="224"/>
        <v>0</v>
      </c>
      <c r="AR668" s="131">
        <f t="shared" si="225"/>
        <v>8</v>
      </c>
      <c r="AS668" s="65"/>
    </row>
    <row r="669" spans="1:45" x14ac:dyDescent="0.25">
      <c r="A669" s="65" t="s">
        <v>272</v>
      </c>
      <c r="B669" s="65" t="str">
        <f t="shared" ref="B669:B675" si="228">IF(F669&lt;="K030","DIWA2",IF(F669&lt;="K152","DIWA3",IF(F669&lt;="K171","DIWA5","")))</f>
        <v>DIWA3</v>
      </c>
      <c r="C669" s="117">
        <f t="shared" ref="C669:C675" si="229">VLOOKUP(F669,$BG$3:$BJ$230,4,0)</f>
        <v>40644</v>
      </c>
      <c r="D669" s="116" t="str">
        <f t="shared" ref="D669:D675" si="230">IF(C669&gt;G669,"CON","SIN")</f>
        <v>SIN</v>
      </c>
      <c r="E669" s="65" t="s">
        <v>26</v>
      </c>
      <c r="F669" s="124" t="s">
        <v>101</v>
      </c>
      <c r="G669" s="117">
        <v>41075</v>
      </c>
      <c r="H669" s="65">
        <v>563209</v>
      </c>
      <c r="I669" s="65">
        <v>111460</v>
      </c>
      <c r="J669" s="65">
        <v>0</v>
      </c>
      <c r="K669" s="65">
        <v>6.6</v>
      </c>
      <c r="L669" s="65">
        <v>0</v>
      </c>
      <c r="M669" s="65">
        <v>21.6</v>
      </c>
      <c r="N669" s="121">
        <v>7.1</v>
      </c>
      <c r="O669" s="65">
        <v>35.200000000000003</v>
      </c>
      <c r="P669" s="65"/>
      <c r="Q669" s="65">
        <v>-1</v>
      </c>
      <c r="R669" s="65" t="s">
        <v>29</v>
      </c>
      <c r="S669" s="65">
        <v>104.2</v>
      </c>
      <c r="T669" s="65">
        <v>99.6</v>
      </c>
      <c r="U669" s="65">
        <v>6.4</v>
      </c>
      <c r="V669" s="65">
        <v>5</v>
      </c>
      <c r="W669" s="65">
        <v>17.5</v>
      </c>
      <c r="X669" s="65">
        <v>17.8</v>
      </c>
      <c r="Y669" s="65">
        <v>0.9</v>
      </c>
      <c r="Z669" s="65">
        <v>0</v>
      </c>
      <c r="AA669" s="65">
        <v>0</v>
      </c>
      <c r="AB669" s="65">
        <v>210.3</v>
      </c>
      <c r="AC669" s="65">
        <v>40.6</v>
      </c>
      <c r="AD669" s="65">
        <v>11.6</v>
      </c>
      <c r="AE669" s="118">
        <f t="shared" si="213"/>
        <v>104</v>
      </c>
      <c r="AF669" s="119">
        <f>IF(AE669&gt;=300,1,VLOOKUP(AE669,$AT$3:$AU$304,2,0))</f>
        <v>0.34666666666667079</v>
      </c>
      <c r="AG669" s="118">
        <f t="shared" si="214"/>
        <v>100</v>
      </c>
      <c r="AH669" s="119">
        <f t="shared" si="215"/>
        <v>0.66666666666666452</v>
      </c>
      <c r="AI669" s="118">
        <f t="shared" si="216"/>
        <v>18</v>
      </c>
      <c r="AJ669" s="119">
        <f t="shared" si="217"/>
        <v>0.39999999999999941</v>
      </c>
      <c r="AK669" s="118">
        <f t="shared" si="218"/>
        <v>18</v>
      </c>
      <c r="AL669" s="119">
        <f t="shared" si="219"/>
        <v>0.60000000000000009</v>
      </c>
      <c r="AM669" s="118">
        <f t="shared" si="220"/>
        <v>6</v>
      </c>
      <c r="AN669" s="119">
        <f t="shared" si="221"/>
        <v>0.40000000000000013</v>
      </c>
      <c r="AO669" s="118">
        <f t="shared" si="222"/>
        <v>5</v>
      </c>
      <c r="AP669" s="119">
        <f t="shared" si="223"/>
        <v>0.50000000000000011</v>
      </c>
      <c r="AQ669" s="122">
        <f t="shared" si="224"/>
        <v>0</v>
      </c>
      <c r="AR669" s="131">
        <f t="shared" si="225"/>
        <v>9</v>
      </c>
      <c r="AS669" s="65"/>
    </row>
    <row r="670" spans="1:45" x14ac:dyDescent="0.25">
      <c r="A670" s="65" t="s">
        <v>273</v>
      </c>
      <c r="B670" s="65" t="str">
        <f t="shared" si="228"/>
        <v>DIWA3</v>
      </c>
      <c r="C670" s="117">
        <f t="shared" si="229"/>
        <v>40730</v>
      </c>
      <c r="D670" s="116" t="str">
        <f t="shared" si="230"/>
        <v>SIN</v>
      </c>
      <c r="E670" s="65" t="s">
        <v>26</v>
      </c>
      <c r="F670" s="124" t="s">
        <v>102</v>
      </c>
      <c r="G670" s="117">
        <v>42053</v>
      </c>
      <c r="H670" s="65">
        <v>746700</v>
      </c>
      <c r="I670" s="65">
        <v>33515</v>
      </c>
      <c r="J670" s="65">
        <v>0</v>
      </c>
      <c r="K670" s="65">
        <v>3</v>
      </c>
      <c r="L670" s="65"/>
      <c r="M670" s="65">
        <v>2</v>
      </c>
      <c r="N670" s="65">
        <v>6.0339999999999998</v>
      </c>
      <c r="O670" s="65">
        <v>29.67</v>
      </c>
      <c r="P670" s="65">
        <v>1.21</v>
      </c>
      <c r="Q670" s="65">
        <v>0.28000000000000003</v>
      </c>
      <c r="R670" s="65"/>
      <c r="S670" s="65">
        <v>84</v>
      </c>
      <c r="T670" s="65">
        <v>90</v>
      </c>
      <c r="U670" s="65">
        <v>3</v>
      </c>
      <c r="V670" s="65">
        <v>1</v>
      </c>
      <c r="W670" s="65">
        <v>12</v>
      </c>
      <c r="X670" s="65">
        <v>9</v>
      </c>
      <c r="Y670" s="65">
        <v>0</v>
      </c>
      <c r="Z670" s="65"/>
      <c r="AA670" s="65">
        <v>0</v>
      </c>
      <c r="AB670" s="65">
        <v>28</v>
      </c>
      <c r="AC670" s="65">
        <v>2</v>
      </c>
      <c r="AD670" s="65">
        <v>0</v>
      </c>
      <c r="AE670" s="118">
        <f t="shared" si="213"/>
        <v>84</v>
      </c>
      <c r="AF670" s="119">
        <f t="shared" ref="AF670:AF675" si="231">IF(AE670&gt;500,1.5,IF(AE670&gt;300,1.3,VLOOKUP(AE670,$AT$3:$AU$304,2,0)))</f>
        <v>0.28000000000000369</v>
      </c>
      <c r="AG670" s="118">
        <f t="shared" si="214"/>
        <v>90</v>
      </c>
      <c r="AH670" s="119">
        <f t="shared" si="215"/>
        <v>0.59999999999999742</v>
      </c>
      <c r="AI670" s="118">
        <f t="shared" si="216"/>
        <v>12</v>
      </c>
      <c r="AJ670" s="119">
        <f t="shared" si="217"/>
        <v>0.26666666666666622</v>
      </c>
      <c r="AK670" s="118">
        <f t="shared" si="218"/>
        <v>9</v>
      </c>
      <c r="AL670" s="119">
        <f t="shared" si="219"/>
        <v>0.30000000000000016</v>
      </c>
      <c r="AM670" s="118">
        <f t="shared" si="220"/>
        <v>3</v>
      </c>
      <c r="AN670" s="119">
        <f t="shared" si="221"/>
        <v>0.20000000000000018</v>
      </c>
      <c r="AO670" s="118">
        <f t="shared" si="222"/>
        <v>1</v>
      </c>
      <c r="AP670" s="119">
        <f t="shared" si="223"/>
        <v>0.10000000000000014</v>
      </c>
      <c r="AQ670" s="122">
        <f t="shared" si="224"/>
        <v>1</v>
      </c>
      <c r="AR670" s="131">
        <f t="shared" si="225"/>
        <v>1</v>
      </c>
      <c r="AS670" s="65"/>
    </row>
    <row r="671" spans="1:45" x14ac:dyDescent="0.25">
      <c r="A671" s="65" t="s">
        <v>273</v>
      </c>
      <c r="B671" s="65" t="str">
        <f t="shared" si="228"/>
        <v>DIWA3</v>
      </c>
      <c r="C671" s="117">
        <f t="shared" si="229"/>
        <v>40730</v>
      </c>
      <c r="D671" s="116" t="str">
        <f t="shared" si="230"/>
        <v>SIN</v>
      </c>
      <c r="E671" s="65" t="s">
        <v>26</v>
      </c>
      <c r="F671" s="124" t="s">
        <v>102</v>
      </c>
      <c r="G671" s="117">
        <v>41996</v>
      </c>
      <c r="H671" s="65">
        <v>738909</v>
      </c>
      <c r="I671" s="65">
        <v>25724</v>
      </c>
      <c r="J671" s="65">
        <v>0</v>
      </c>
      <c r="K671" s="65">
        <v>3</v>
      </c>
      <c r="L671" s="65"/>
      <c r="M671" s="65">
        <v>1</v>
      </c>
      <c r="N671" s="121">
        <v>6.1</v>
      </c>
      <c r="O671" s="65"/>
      <c r="P671" s="65"/>
      <c r="Q671" s="65">
        <v>0.27</v>
      </c>
      <c r="R671" s="65"/>
      <c r="S671" s="65">
        <v>77</v>
      </c>
      <c r="T671" s="65">
        <v>80</v>
      </c>
      <c r="U671" s="65">
        <v>4</v>
      </c>
      <c r="V671" s="65">
        <v>1</v>
      </c>
      <c r="W671" s="65">
        <v>10</v>
      </c>
      <c r="X671" s="65">
        <v>11</v>
      </c>
      <c r="Y671" s="65">
        <v>1</v>
      </c>
      <c r="Z671" s="65">
        <v>1</v>
      </c>
      <c r="AA671" s="65">
        <v>1</v>
      </c>
      <c r="AB671" s="65">
        <v>28</v>
      </c>
      <c r="AC671" s="65">
        <v>4</v>
      </c>
      <c r="AD671" s="65">
        <v>0</v>
      </c>
      <c r="AE671" s="118">
        <f t="shared" si="213"/>
        <v>77</v>
      </c>
      <c r="AF671" s="119">
        <f t="shared" si="231"/>
        <v>0.25666666666667021</v>
      </c>
      <c r="AG671" s="118">
        <f t="shared" si="214"/>
        <v>80</v>
      </c>
      <c r="AH671" s="119">
        <f t="shared" si="215"/>
        <v>0.53333333333333033</v>
      </c>
      <c r="AI671" s="118">
        <f t="shared" si="216"/>
        <v>10</v>
      </c>
      <c r="AJ671" s="119">
        <f t="shared" si="217"/>
        <v>0.22222222222222177</v>
      </c>
      <c r="AK671" s="118">
        <f t="shared" si="218"/>
        <v>11</v>
      </c>
      <c r="AL671" s="119">
        <f t="shared" si="219"/>
        <v>0.36666666666666681</v>
      </c>
      <c r="AM671" s="118">
        <f t="shared" si="220"/>
        <v>4</v>
      </c>
      <c r="AN671" s="119">
        <f t="shared" si="221"/>
        <v>0.26666666666666683</v>
      </c>
      <c r="AO671" s="118">
        <f t="shared" si="222"/>
        <v>1</v>
      </c>
      <c r="AP671" s="119">
        <f t="shared" si="223"/>
        <v>0.10000000000000014</v>
      </c>
      <c r="AQ671" s="122">
        <f t="shared" si="224"/>
        <v>0</v>
      </c>
      <c r="AR671" s="131">
        <f t="shared" si="225"/>
        <v>2</v>
      </c>
      <c r="AS671" s="65"/>
    </row>
    <row r="672" spans="1:45" x14ac:dyDescent="0.25">
      <c r="A672" s="65" t="s">
        <v>273</v>
      </c>
      <c r="B672" s="65" t="str">
        <f t="shared" si="228"/>
        <v>DIWA3</v>
      </c>
      <c r="C672" s="117">
        <f t="shared" si="229"/>
        <v>40730</v>
      </c>
      <c r="D672" s="116" t="str">
        <f t="shared" si="230"/>
        <v>SIN</v>
      </c>
      <c r="E672" s="65" t="s">
        <v>26</v>
      </c>
      <c r="F672" s="124" t="s">
        <v>102</v>
      </c>
      <c r="G672" s="117">
        <v>41655</v>
      </c>
      <c r="H672" s="65">
        <v>690607</v>
      </c>
      <c r="I672" s="65">
        <v>143628</v>
      </c>
      <c r="J672" s="65">
        <v>0</v>
      </c>
      <c r="K672" s="65">
        <v>4</v>
      </c>
      <c r="L672" s="65"/>
      <c r="M672" s="65">
        <v>11</v>
      </c>
      <c r="N672" s="121">
        <v>7.2</v>
      </c>
      <c r="O672" s="65">
        <v>37.1</v>
      </c>
      <c r="P672" s="65">
        <v>1</v>
      </c>
      <c r="Q672" s="65">
        <v>0.1</v>
      </c>
      <c r="R672" s="65" t="s">
        <v>244</v>
      </c>
      <c r="S672" s="65">
        <v>288</v>
      </c>
      <c r="T672" s="65">
        <v>121</v>
      </c>
      <c r="U672" s="65">
        <v>10</v>
      </c>
      <c r="V672" s="65">
        <v>1</v>
      </c>
      <c r="W672" s="65">
        <v>2</v>
      </c>
      <c r="X672" s="65">
        <v>20</v>
      </c>
      <c r="Y672" s="65">
        <v>0</v>
      </c>
      <c r="Z672" s="65">
        <v>1</v>
      </c>
      <c r="AA672" s="65">
        <v>0</v>
      </c>
      <c r="AB672" s="65">
        <v>42</v>
      </c>
      <c r="AC672" s="65">
        <v>19</v>
      </c>
      <c r="AD672" s="65">
        <v>1</v>
      </c>
      <c r="AE672" s="118">
        <f t="shared" si="213"/>
        <v>288</v>
      </c>
      <c r="AF672" s="119">
        <f t="shared" si="231"/>
        <v>0.96000000000000041</v>
      </c>
      <c r="AG672" s="118">
        <f t="shared" si="214"/>
        <v>121</v>
      </c>
      <c r="AH672" s="119">
        <f t="shared" si="215"/>
        <v>0.80666666666666542</v>
      </c>
      <c r="AI672" s="118">
        <f t="shared" si="216"/>
        <v>2</v>
      </c>
      <c r="AJ672" s="119">
        <f t="shared" si="217"/>
        <v>4.4444444444443953E-2</v>
      </c>
      <c r="AK672" s="118">
        <f t="shared" si="218"/>
        <v>20</v>
      </c>
      <c r="AL672" s="119">
        <f t="shared" si="219"/>
        <v>0.66666666666666674</v>
      </c>
      <c r="AM672" s="118">
        <f t="shared" si="220"/>
        <v>10</v>
      </c>
      <c r="AN672" s="119">
        <f t="shared" si="221"/>
        <v>0.66666666666666674</v>
      </c>
      <c r="AO672" s="118">
        <f t="shared" si="222"/>
        <v>1</v>
      </c>
      <c r="AP672" s="119">
        <f t="shared" si="223"/>
        <v>0.10000000000000014</v>
      </c>
      <c r="AQ672" s="122">
        <f t="shared" si="224"/>
        <v>0</v>
      </c>
      <c r="AR672" s="131">
        <f t="shared" si="225"/>
        <v>3</v>
      </c>
      <c r="AS672" s="65"/>
    </row>
    <row r="673" spans="1:45" x14ac:dyDescent="0.25">
      <c r="A673" s="65" t="s">
        <v>273</v>
      </c>
      <c r="B673" s="65" t="str">
        <f t="shared" si="228"/>
        <v>DIWA3</v>
      </c>
      <c r="C673" s="117">
        <f t="shared" si="229"/>
        <v>40730</v>
      </c>
      <c r="D673" s="116" t="str">
        <f t="shared" si="230"/>
        <v>SIN</v>
      </c>
      <c r="E673" s="65" t="s">
        <v>26</v>
      </c>
      <c r="F673" s="124" t="s">
        <v>102</v>
      </c>
      <c r="G673" s="117">
        <v>41592</v>
      </c>
      <c r="H673" s="65">
        <v>678303</v>
      </c>
      <c r="I673" s="65">
        <v>131324</v>
      </c>
      <c r="J673" s="120">
        <v>0</v>
      </c>
      <c r="K673" s="120">
        <v>8</v>
      </c>
      <c r="L673" s="120">
        <v>0</v>
      </c>
      <c r="M673" s="120">
        <v>16</v>
      </c>
      <c r="N673" s="121">
        <v>7.2</v>
      </c>
      <c r="O673" s="120">
        <v>37.5</v>
      </c>
      <c r="P673" s="120">
        <v>1.1000000000000001</v>
      </c>
      <c r="Q673" s="120">
        <v>0.1</v>
      </c>
      <c r="R673" s="65" t="s">
        <v>244</v>
      </c>
      <c r="S673" s="120">
        <v>831</v>
      </c>
      <c r="T673" s="120">
        <v>226</v>
      </c>
      <c r="U673" s="120">
        <v>21</v>
      </c>
      <c r="V673" s="120">
        <v>1</v>
      </c>
      <c r="W673" s="120">
        <v>39</v>
      </c>
      <c r="X673" s="120">
        <v>45</v>
      </c>
      <c r="Y673" s="120">
        <v>0</v>
      </c>
      <c r="Z673" s="120">
        <v>2</v>
      </c>
      <c r="AA673" s="120">
        <v>0</v>
      </c>
      <c r="AB673" s="120">
        <v>37</v>
      </c>
      <c r="AC673" s="120">
        <v>23</v>
      </c>
      <c r="AD673" s="120">
        <v>2</v>
      </c>
      <c r="AE673" s="118">
        <f t="shared" si="213"/>
        <v>831</v>
      </c>
      <c r="AF673" s="119">
        <f t="shared" si="231"/>
        <v>1.5</v>
      </c>
      <c r="AG673" s="118">
        <f t="shared" si="214"/>
        <v>226</v>
      </c>
      <c r="AH673" s="119">
        <f t="shared" si="215"/>
        <v>1</v>
      </c>
      <c r="AI673" s="118">
        <f t="shared" si="216"/>
        <v>39</v>
      </c>
      <c r="AJ673" s="119">
        <f t="shared" si="217"/>
        <v>0.86666666666666647</v>
      </c>
      <c r="AK673" s="118">
        <f t="shared" si="218"/>
        <v>45</v>
      </c>
      <c r="AL673" s="119">
        <f t="shared" si="219"/>
        <v>1</v>
      </c>
      <c r="AM673" s="118">
        <f t="shared" si="220"/>
        <v>21</v>
      </c>
      <c r="AN673" s="119">
        <f t="shared" si="221"/>
        <v>1</v>
      </c>
      <c r="AO673" s="118">
        <f t="shared" si="222"/>
        <v>1</v>
      </c>
      <c r="AP673" s="119">
        <f t="shared" si="223"/>
        <v>0.10000000000000014</v>
      </c>
      <c r="AQ673" s="122">
        <f t="shared" si="224"/>
        <v>0</v>
      </c>
      <c r="AR673" s="131">
        <f t="shared" si="225"/>
        <v>4</v>
      </c>
      <c r="AS673" s="65"/>
    </row>
    <row r="674" spans="1:45" x14ac:dyDescent="0.25">
      <c r="A674" s="65" t="s">
        <v>273</v>
      </c>
      <c r="B674" s="65" t="str">
        <f t="shared" si="228"/>
        <v>DIWA3</v>
      </c>
      <c r="C674" s="117">
        <f t="shared" si="229"/>
        <v>40730</v>
      </c>
      <c r="D674" s="116" t="str">
        <f t="shared" si="230"/>
        <v>SIN</v>
      </c>
      <c r="E674" s="65" t="s">
        <v>26</v>
      </c>
      <c r="F674" s="124" t="s">
        <v>102</v>
      </c>
      <c r="G674" s="117">
        <v>41466</v>
      </c>
      <c r="H674" s="65">
        <v>646081</v>
      </c>
      <c r="I674" s="65">
        <v>99102</v>
      </c>
      <c r="J674" s="120">
        <v>0</v>
      </c>
      <c r="K674" s="120">
        <v>5</v>
      </c>
      <c r="L674" s="120">
        <v>-1</v>
      </c>
      <c r="M674" s="120">
        <v>16</v>
      </c>
      <c r="N674" s="121">
        <v>7.2</v>
      </c>
      <c r="O674" s="120">
        <v>36.700000000000003</v>
      </c>
      <c r="P674" s="120">
        <v>0.4</v>
      </c>
      <c r="Q674" s="120">
        <v>0.1</v>
      </c>
      <c r="R674" s="65" t="s">
        <v>244</v>
      </c>
      <c r="S674" s="120">
        <v>428</v>
      </c>
      <c r="T674" s="120">
        <v>127</v>
      </c>
      <c r="U674" s="120">
        <v>14</v>
      </c>
      <c r="V674" s="120">
        <v>1</v>
      </c>
      <c r="W674" s="120">
        <v>24</v>
      </c>
      <c r="X674" s="120">
        <v>26</v>
      </c>
      <c r="Y674" s="120">
        <v>1</v>
      </c>
      <c r="Z674" s="120">
        <v>1</v>
      </c>
      <c r="AA674" s="120">
        <v>-1</v>
      </c>
      <c r="AB674" s="120">
        <v>36</v>
      </c>
      <c r="AC674" s="120">
        <v>17</v>
      </c>
      <c r="AD674" s="120">
        <v>2</v>
      </c>
      <c r="AE674" s="118">
        <f t="shared" si="213"/>
        <v>428</v>
      </c>
      <c r="AF674" s="119">
        <f t="shared" si="231"/>
        <v>1.3</v>
      </c>
      <c r="AG674" s="118">
        <f t="shared" si="214"/>
        <v>127</v>
      </c>
      <c r="AH674" s="119">
        <f t="shared" si="215"/>
        <v>0.84666666666666568</v>
      </c>
      <c r="AI674" s="118">
        <f t="shared" si="216"/>
        <v>24</v>
      </c>
      <c r="AJ674" s="119">
        <f t="shared" si="217"/>
        <v>0.53333333333333266</v>
      </c>
      <c r="AK674" s="118">
        <f t="shared" si="218"/>
        <v>26</v>
      </c>
      <c r="AL674" s="119">
        <f t="shared" si="219"/>
        <v>0.8666666666666667</v>
      </c>
      <c r="AM674" s="118">
        <f t="shared" si="220"/>
        <v>14</v>
      </c>
      <c r="AN674" s="119">
        <f t="shared" si="221"/>
        <v>0.93333333333333335</v>
      </c>
      <c r="AO674" s="118">
        <f t="shared" si="222"/>
        <v>1</v>
      </c>
      <c r="AP674" s="119">
        <f t="shared" si="223"/>
        <v>0.10000000000000014</v>
      </c>
      <c r="AQ674" s="122">
        <f t="shared" si="224"/>
        <v>0</v>
      </c>
      <c r="AR674" s="131">
        <f t="shared" si="225"/>
        <v>5</v>
      </c>
      <c r="AS674" s="65"/>
    </row>
    <row r="675" spans="1:45" x14ac:dyDescent="0.25">
      <c r="A675" s="65" t="s">
        <v>272</v>
      </c>
      <c r="B675" s="65" t="str">
        <f t="shared" si="228"/>
        <v>DIWA3</v>
      </c>
      <c r="C675" s="117">
        <f t="shared" si="229"/>
        <v>40730</v>
      </c>
      <c r="D675" s="116" t="str">
        <f t="shared" si="230"/>
        <v>SIN</v>
      </c>
      <c r="E675" s="65" t="s">
        <v>26</v>
      </c>
      <c r="F675" s="124" t="s">
        <v>102</v>
      </c>
      <c r="G675" s="117">
        <v>41394</v>
      </c>
      <c r="H675" s="65">
        <v>621952</v>
      </c>
      <c r="I675" s="65">
        <v>158698</v>
      </c>
      <c r="J675" s="120">
        <v>0</v>
      </c>
      <c r="K675" s="120">
        <v>3</v>
      </c>
      <c r="L675" s="120">
        <v>0</v>
      </c>
      <c r="M675" s="120">
        <v>31</v>
      </c>
      <c r="N675" s="121">
        <v>7</v>
      </c>
      <c r="O675" s="120">
        <v>36.9</v>
      </c>
      <c r="P675" s="120"/>
      <c r="Q675" s="120">
        <v>0</v>
      </c>
      <c r="R675" s="65" t="s">
        <v>29</v>
      </c>
      <c r="S675" s="120">
        <v>177.1</v>
      </c>
      <c r="T675" s="120">
        <v>181</v>
      </c>
      <c r="U675" s="120">
        <v>18.3</v>
      </c>
      <c r="V675" s="120">
        <v>7.7</v>
      </c>
      <c r="W675" s="120">
        <v>17</v>
      </c>
      <c r="X675" s="120">
        <v>35.4</v>
      </c>
      <c r="Y675" s="120">
        <v>2</v>
      </c>
      <c r="Z675" s="120">
        <v>0</v>
      </c>
      <c r="AA675" s="120">
        <v>0</v>
      </c>
      <c r="AB675" s="120">
        <v>216.1</v>
      </c>
      <c r="AC675" s="120">
        <v>66.2</v>
      </c>
      <c r="AD675" s="120">
        <v>4.9000000000000004</v>
      </c>
      <c r="AE675" s="118">
        <f t="shared" si="213"/>
        <v>177</v>
      </c>
      <c r="AF675" s="119">
        <f t="shared" si="231"/>
        <v>0.59000000000000419</v>
      </c>
      <c r="AG675" s="118">
        <f t="shared" si="214"/>
        <v>181</v>
      </c>
      <c r="AH675" s="119">
        <f t="shared" si="215"/>
        <v>1</v>
      </c>
      <c r="AI675" s="118">
        <f t="shared" si="216"/>
        <v>17</v>
      </c>
      <c r="AJ675" s="119">
        <f t="shared" si="217"/>
        <v>0.37777777777777721</v>
      </c>
      <c r="AK675" s="118">
        <f t="shared" si="218"/>
        <v>35</v>
      </c>
      <c r="AL675" s="119">
        <f t="shared" si="219"/>
        <v>1</v>
      </c>
      <c r="AM675" s="118">
        <f t="shared" si="220"/>
        <v>18</v>
      </c>
      <c r="AN675" s="119">
        <f t="shared" si="221"/>
        <v>1</v>
      </c>
      <c r="AO675" s="118">
        <f t="shared" si="222"/>
        <v>8</v>
      </c>
      <c r="AP675" s="119">
        <f t="shared" si="223"/>
        <v>0.8</v>
      </c>
      <c r="AQ675" s="122">
        <f t="shared" si="224"/>
        <v>0</v>
      </c>
      <c r="AR675" s="131">
        <f t="shared" si="225"/>
        <v>6</v>
      </c>
      <c r="AS675" s="65"/>
    </row>
    <row r="676" spans="1:45" x14ac:dyDescent="0.25">
      <c r="A676" s="65" t="s">
        <v>288</v>
      </c>
      <c r="B676" s="65" t="s">
        <v>217</v>
      </c>
      <c r="C676" s="117">
        <v>40730</v>
      </c>
      <c r="D676" s="65" t="s">
        <v>252</v>
      </c>
      <c r="E676" s="65" t="s">
        <v>26</v>
      </c>
      <c r="F676" s="124" t="s">
        <v>102</v>
      </c>
      <c r="G676" s="117">
        <v>41361</v>
      </c>
      <c r="H676" s="65">
        <v>615006</v>
      </c>
      <c r="I676" s="65">
        <v>68027</v>
      </c>
      <c r="J676" s="120">
        <v>0</v>
      </c>
      <c r="K676" s="120">
        <v>1.8</v>
      </c>
      <c r="L676" s="120">
        <v>0</v>
      </c>
      <c r="M676" s="120">
        <v>18</v>
      </c>
      <c r="N676" s="121">
        <v>6.9</v>
      </c>
      <c r="O676" s="120">
        <v>39.299999999999997</v>
      </c>
      <c r="P676" s="120"/>
      <c r="Q676" s="120">
        <v>-1</v>
      </c>
      <c r="R676" s="65" t="s">
        <v>29</v>
      </c>
      <c r="S676" s="120">
        <v>120.1</v>
      </c>
      <c r="T676" s="120">
        <v>74.900000000000006</v>
      </c>
      <c r="U676" s="120">
        <v>2.4</v>
      </c>
      <c r="V676" s="120">
        <v>5.5</v>
      </c>
      <c r="W676" s="120">
        <v>13.4</v>
      </c>
      <c r="X676" s="120">
        <v>13.7</v>
      </c>
      <c r="Y676" s="120">
        <v>1.4</v>
      </c>
      <c r="Z676" s="120">
        <v>0</v>
      </c>
      <c r="AA676" s="120">
        <v>0</v>
      </c>
      <c r="AB676" s="120">
        <v>45.8</v>
      </c>
      <c r="AC676" s="120">
        <v>27</v>
      </c>
      <c r="AD676" s="120">
        <v>1.1000000000000001</v>
      </c>
      <c r="AE676" s="118">
        <f t="shared" si="213"/>
        <v>120</v>
      </c>
      <c r="AF676" s="119">
        <f>IF(AE676&gt;=300,1,VLOOKUP(AE676,$AT$3:$AU$304,2,0))</f>
        <v>0.40000000000000446</v>
      </c>
      <c r="AG676" s="118">
        <f t="shared" si="214"/>
        <v>75</v>
      </c>
      <c r="AH676" s="119">
        <f t="shared" si="215"/>
        <v>0.49999999999999684</v>
      </c>
      <c r="AI676" s="118">
        <f t="shared" si="216"/>
        <v>13</v>
      </c>
      <c r="AJ676" s="119">
        <f t="shared" si="217"/>
        <v>0.28888888888888842</v>
      </c>
      <c r="AK676" s="118">
        <f t="shared" si="218"/>
        <v>14</v>
      </c>
      <c r="AL676" s="119">
        <f t="shared" si="219"/>
        <v>0.46666666666666679</v>
      </c>
      <c r="AM676" s="118">
        <f t="shared" si="220"/>
        <v>2</v>
      </c>
      <c r="AN676" s="119">
        <f t="shared" si="221"/>
        <v>0.13333333333333353</v>
      </c>
      <c r="AO676" s="118">
        <f t="shared" si="222"/>
        <v>6</v>
      </c>
      <c r="AP676" s="119">
        <f t="shared" si="223"/>
        <v>0.60000000000000009</v>
      </c>
      <c r="AQ676" s="122">
        <f>IF(F676=F678,0,1)</f>
        <v>0</v>
      </c>
      <c r="AR676" s="131">
        <f t="shared" si="225"/>
        <v>7</v>
      </c>
      <c r="AS676" s="65"/>
    </row>
    <row r="677" spans="1:45" x14ac:dyDescent="0.25">
      <c r="A677" s="65" t="s">
        <v>272</v>
      </c>
      <c r="B677" s="65" t="str">
        <f t="shared" ref="B677:B717" si="232">IF(F677&lt;="K030","DIWA2",IF(F677&lt;="K152","DIWA3",IF(F677&lt;="K171","DIWA5","")))</f>
        <v>DIWA3</v>
      </c>
      <c r="C677" s="117">
        <f t="shared" ref="C677:C717" si="233">VLOOKUP(F677,$BG$3:$BJ$230,4,0)</f>
        <v>40730</v>
      </c>
      <c r="D677" s="116" t="str">
        <f t="shared" ref="D677:D717" si="234">IF(C677&gt;G677,"CON","SIN")</f>
        <v>SIN</v>
      </c>
      <c r="E677" s="65" t="s">
        <v>26</v>
      </c>
      <c r="F677" s="124" t="s">
        <v>102</v>
      </c>
      <c r="G677" s="117">
        <v>41272</v>
      </c>
      <c r="H677" s="65">
        <v>591741</v>
      </c>
      <c r="I677" s="65">
        <v>128487</v>
      </c>
      <c r="J677" s="65">
        <v>0</v>
      </c>
      <c r="K677" s="65">
        <v>0</v>
      </c>
      <c r="L677" s="65">
        <v>0</v>
      </c>
      <c r="M677" s="65">
        <v>20.399999999999999</v>
      </c>
      <c r="N677" s="121">
        <v>6.9</v>
      </c>
      <c r="O677" s="65">
        <v>36</v>
      </c>
      <c r="P677" s="65"/>
      <c r="Q677" s="65">
        <v>-1</v>
      </c>
      <c r="R677" s="65" t="s">
        <v>29</v>
      </c>
      <c r="S677" s="65">
        <v>117.4</v>
      </c>
      <c r="T677" s="65">
        <v>3</v>
      </c>
      <c r="U677" s="65">
        <v>5.4</v>
      </c>
      <c r="V677" s="65">
        <v>8.9</v>
      </c>
      <c r="W677" s="65">
        <v>0</v>
      </c>
      <c r="X677" s="65">
        <v>20.3</v>
      </c>
      <c r="Y677" s="65">
        <v>0.8</v>
      </c>
      <c r="Z677" s="65">
        <v>0</v>
      </c>
      <c r="AA677" s="65">
        <v>0</v>
      </c>
      <c r="AB677" s="65">
        <v>627.5</v>
      </c>
      <c r="AC677" s="65">
        <v>46.5</v>
      </c>
      <c r="AD677" s="65">
        <v>2.8</v>
      </c>
      <c r="AE677" s="118">
        <f t="shared" si="213"/>
        <v>117</v>
      </c>
      <c r="AF677" s="119">
        <f>IF(AE677&gt;500,1.5,IF(AE677&gt;300,1.3,VLOOKUP(AE677,$AT$3:$AU$304,2,0)))</f>
        <v>0.3900000000000044</v>
      </c>
      <c r="AG677" s="118">
        <f t="shared" si="214"/>
        <v>3</v>
      </c>
      <c r="AH677" s="119">
        <f t="shared" si="215"/>
        <v>1.999999999999752E-2</v>
      </c>
      <c r="AI677" s="118">
        <f t="shared" si="216"/>
        <v>0</v>
      </c>
      <c r="AJ677" s="119">
        <f t="shared" si="217"/>
        <v>-4.9266146717741321E-16</v>
      </c>
      <c r="AK677" s="118">
        <f t="shared" si="218"/>
        <v>20</v>
      </c>
      <c r="AL677" s="119">
        <f t="shared" si="219"/>
        <v>0.66666666666666674</v>
      </c>
      <c r="AM677" s="118">
        <f t="shared" si="220"/>
        <v>5</v>
      </c>
      <c r="AN677" s="119">
        <f t="shared" si="221"/>
        <v>0.33333333333333348</v>
      </c>
      <c r="AO677" s="118">
        <f t="shared" si="222"/>
        <v>9</v>
      </c>
      <c r="AP677" s="119">
        <f t="shared" si="223"/>
        <v>0.9</v>
      </c>
      <c r="AQ677" s="122">
        <f>IF(F677=F675,0,1)</f>
        <v>0</v>
      </c>
      <c r="AR677" s="131">
        <f t="shared" si="225"/>
        <v>8</v>
      </c>
      <c r="AS677" s="65"/>
    </row>
    <row r="678" spans="1:45" x14ac:dyDescent="0.25">
      <c r="A678" s="65" t="s">
        <v>272</v>
      </c>
      <c r="B678" s="65" t="str">
        <f t="shared" si="232"/>
        <v>DIWA3</v>
      </c>
      <c r="C678" s="117">
        <f t="shared" si="233"/>
        <v>40730</v>
      </c>
      <c r="D678" s="116" t="str">
        <f t="shared" si="234"/>
        <v>SIN</v>
      </c>
      <c r="E678" s="65" t="s">
        <v>26</v>
      </c>
      <c r="F678" s="124" t="s">
        <v>102</v>
      </c>
      <c r="G678" s="117">
        <v>41134</v>
      </c>
      <c r="H678" s="65">
        <v>559515</v>
      </c>
      <c r="I678" s="65">
        <v>96261</v>
      </c>
      <c r="J678" s="120">
        <v>0</v>
      </c>
      <c r="K678" s="120">
        <v>0</v>
      </c>
      <c r="L678" s="120">
        <v>0</v>
      </c>
      <c r="M678" s="120">
        <v>30.3</v>
      </c>
      <c r="N678" s="121">
        <v>7.2</v>
      </c>
      <c r="O678" s="120">
        <v>37.1</v>
      </c>
      <c r="P678" s="120"/>
      <c r="Q678" s="120">
        <v>-1</v>
      </c>
      <c r="R678" s="65" t="s">
        <v>29</v>
      </c>
      <c r="S678" s="120">
        <v>131.80000000000001</v>
      </c>
      <c r="T678" s="120">
        <v>135.1</v>
      </c>
      <c r="U678" s="120">
        <v>8.6999999999999993</v>
      </c>
      <c r="V678" s="120">
        <v>2.2999999999999998</v>
      </c>
      <c r="W678" s="120">
        <v>12.5</v>
      </c>
      <c r="X678" s="120">
        <v>20.6</v>
      </c>
      <c r="Y678" s="120">
        <v>1.1000000000000001</v>
      </c>
      <c r="Z678" s="120">
        <v>1.2</v>
      </c>
      <c r="AA678" s="120">
        <v>0</v>
      </c>
      <c r="AB678" s="120">
        <v>534.4</v>
      </c>
      <c r="AC678" s="120">
        <v>40.700000000000003</v>
      </c>
      <c r="AD678" s="120">
        <v>2.1</v>
      </c>
      <c r="AE678" s="118">
        <f t="shared" si="213"/>
        <v>132</v>
      </c>
      <c r="AF678" s="119">
        <f>IF(AE678&gt;=300,1,VLOOKUP(AE678,$AT$3:$AU$304,2,0))</f>
        <v>0.44000000000000472</v>
      </c>
      <c r="AG678" s="118">
        <f t="shared" si="214"/>
        <v>135</v>
      </c>
      <c r="AH678" s="119">
        <f t="shared" si="215"/>
        <v>0.89999999999999936</v>
      </c>
      <c r="AI678" s="118">
        <f t="shared" si="216"/>
        <v>13</v>
      </c>
      <c r="AJ678" s="119">
        <f t="shared" si="217"/>
        <v>0.28888888888888842</v>
      </c>
      <c r="AK678" s="118">
        <f t="shared" si="218"/>
        <v>21</v>
      </c>
      <c r="AL678" s="119">
        <f t="shared" si="219"/>
        <v>0.70000000000000007</v>
      </c>
      <c r="AM678" s="118">
        <f t="shared" si="220"/>
        <v>9</v>
      </c>
      <c r="AN678" s="119">
        <f t="shared" si="221"/>
        <v>0.60000000000000009</v>
      </c>
      <c r="AO678" s="118">
        <f t="shared" si="222"/>
        <v>2</v>
      </c>
      <c r="AP678" s="119">
        <f t="shared" si="223"/>
        <v>0.20000000000000015</v>
      </c>
      <c r="AQ678" s="122">
        <f>IF(F678=F677,0,1)</f>
        <v>0</v>
      </c>
      <c r="AR678" s="131">
        <f t="shared" si="225"/>
        <v>9</v>
      </c>
      <c r="AS678" s="65"/>
    </row>
    <row r="679" spans="1:45" x14ac:dyDescent="0.25">
      <c r="A679" s="65" t="s">
        <v>273</v>
      </c>
      <c r="B679" s="65" t="str">
        <f t="shared" si="232"/>
        <v>DIWA3</v>
      </c>
      <c r="C679" s="117" t="e">
        <f t="shared" si="233"/>
        <v>#N/A</v>
      </c>
      <c r="D679" s="65" t="e">
        <f t="shared" si="234"/>
        <v>#N/A</v>
      </c>
      <c r="E679" s="65" t="s">
        <v>26</v>
      </c>
      <c r="F679" s="124" t="s">
        <v>292</v>
      </c>
      <c r="G679" s="117">
        <v>42243</v>
      </c>
      <c r="H679" s="65">
        <v>823764</v>
      </c>
      <c r="I679" s="65">
        <v>16590</v>
      </c>
      <c r="J679" s="65">
        <v>0</v>
      </c>
      <c r="K679" s="120">
        <v>6</v>
      </c>
      <c r="L679" s="65"/>
      <c r="M679" s="120">
        <v>1</v>
      </c>
      <c r="N679" s="65">
        <v>6.8</v>
      </c>
      <c r="O679" s="65">
        <v>35</v>
      </c>
      <c r="P679" s="65">
        <v>1.08</v>
      </c>
      <c r="Q679" s="65">
        <v>0.02</v>
      </c>
      <c r="R679" s="65"/>
      <c r="S679" s="120">
        <v>191</v>
      </c>
      <c r="T679" s="120">
        <v>160</v>
      </c>
      <c r="U679" s="120">
        <v>4</v>
      </c>
      <c r="V679" s="120">
        <v>1</v>
      </c>
      <c r="W679" s="120">
        <v>28</v>
      </c>
      <c r="X679" s="120">
        <v>9</v>
      </c>
      <c r="Y679" s="120">
        <v>1</v>
      </c>
      <c r="Z679" s="120">
        <v>1</v>
      </c>
      <c r="AA679" s="120">
        <v>0</v>
      </c>
      <c r="AB679" s="120">
        <v>30</v>
      </c>
      <c r="AC679" s="120">
        <v>3</v>
      </c>
      <c r="AD679" s="120">
        <v>1</v>
      </c>
      <c r="AE679" s="118">
        <f t="shared" si="213"/>
        <v>191</v>
      </c>
      <c r="AF679" s="119">
        <f t="shared" ref="AF679:AF693" si="235">IF(AE679&gt;500,1.5,IF(AE679&gt;300,1.3,VLOOKUP(AE679,$AT$3:$AU$304,2,0)))</f>
        <v>0.63666666666667038</v>
      </c>
      <c r="AG679" s="118">
        <f t="shared" si="214"/>
        <v>160</v>
      </c>
      <c r="AH679" s="119">
        <f t="shared" si="215"/>
        <v>1</v>
      </c>
      <c r="AI679" s="118">
        <f t="shared" si="216"/>
        <v>28</v>
      </c>
      <c r="AJ679" s="119">
        <f t="shared" si="217"/>
        <v>0.62222222222222168</v>
      </c>
      <c r="AK679" s="118">
        <f t="shared" si="218"/>
        <v>9</v>
      </c>
      <c r="AL679" s="119">
        <f t="shared" si="219"/>
        <v>0.30000000000000016</v>
      </c>
      <c r="AM679" s="118">
        <f t="shared" si="220"/>
        <v>4</v>
      </c>
      <c r="AN679" s="119">
        <f t="shared" si="221"/>
        <v>0.26666666666666683</v>
      </c>
      <c r="AO679" s="118">
        <f t="shared" si="222"/>
        <v>1</v>
      </c>
      <c r="AP679" s="119">
        <f t="shared" si="223"/>
        <v>0.10000000000000014</v>
      </c>
      <c r="AQ679" s="122">
        <f>IF(F679=F678,0,1)</f>
        <v>1</v>
      </c>
      <c r="AR679" s="131">
        <f t="shared" si="225"/>
        <v>1</v>
      </c>
      <c r="AS679" s="65"/>
    </row>
    <row r="680" spans="1:45" x14ac:dyDescent="0.25">
      <c r="A680" s="134" t="s">
        <v>273</v>
      </c>
      <c r="B680" s="134" t="str">
        <f t="shared" si="232"/>
        <v>DIWA3</v>
      </c>
      <c r="C680" s="135">
        <f t="shared" si="233"/>
        <v>40660</v>
      </c>
      <c r="D680" s="134" t="str">
        <f t="shared" si="234"/>
        <v>SIN</v>
      </c>
      <c r="E680" s="134" t="s">
        <v>26</v>
      </c>
      <c r="F680" s="136" t="s">
        <v>103</v>
      </c>
      <c r="G680" s="135">
        <v>42433</v>
      </c>
      <c r="H680" s="134">
        <v>870490</v>
      </c>
      <c r="I680" s="134">
        <v>65109</v>
      </c>
      <c r="J680" s="134">
        <v>0</v>
      </c>
      <c r="K680" s="134">
        <v>3</v>
      </c>
      <c r="L680" s="134"/>
      <c r="M680" s="134">
        <v>1</v>
      </c>
      <c r="N680" s="134">
        <v>6.9</v>
      </c>
      <c r="O680" s="134"/>
      <c r="P680" s="134"/>
      <c r="Q680" s="134">
        <v>0.03</v>
      </c>
      <c r="R680" s="134" t="s">
        <v>295</v>
      </c>
      <c r="S680" s="134">
        <v>57</v>
      </c>
      <c r="T680" s="134">
        <v>67</v>
      </c>
      <c r="U680" s="134">
        <v>0</v>
      </c>
      <c r="V680" s="134">
        <v>0</v>
      </c>
      <c r="W680" s="134">
        <v>4</v>
      </c>
      <c r="X680" s="134">
        <v>6</v>
      </c>
      <c r="Y680" s="134">
        <v>0</v>
      </c>
      <c r="Z680" s="134">
        <v>0</v>
      </c>
      <c r="AA680" s="134">
        <v>0</v>
      </c>
      <c r="AB680" s="134">
        <v>32</v>
      </c>
      <c r="AC680" s="134">
        <v>3</v>
      </c>
      <c r="AD680" s="134">
        <v>1</v>
      </c>
      <c r="AE680" s="134">
        <f t="shared" si="213"/>
        <v>57</v>
      </c>
      <c r="AF680" s="134">
        <f t="shared" si="235"/>
        <v>0.19000000000000361</v>
      </c>
      <c r="AG680" s="134">
        <f t="shared" si="214"/>
        <v>67</v>
      </c>
      <c r="AH680" s="134">
        <f t="shared" si="215"/>
        <v>0.4466666666666636</v>
      </c>
      <c r="AI680" s="134">
        <f t="shared" si="216"/>
        <v>4</v>
      </c>
      <c r="AJ680" s="134">
        <f t="shared" si="217"/>
        <v>8.8888888888888407E-2</v>
      </c>
      <c r="AK680" s="134">
        <f t="shared" si="218"/>
        <v>6</v>
      </c>
      <c r="AL680" s="134">
        <f t="shared" si="219"/>
        <v>0.20000000000000018</v>
      </c>
      <c r="AM680" s="134">
        <f t="shared" si="220"/>
        <v>0</v>
      </c>
      <c r="AN680" s="134">
        <f t="shared" si="221"/>
        <v>1.9428902930940239E-16</v>
      </c>
      <c r="AO680" s="134">
        <f t="shared" si="222"/>
        <v>0</v>
      </c>
      <c r="AP680" s="134">
        <f t="shared" si="223"/>
        <v>1.3877787807814457E-16</v>
      </c>
      <c r="AQ680" s="137">
        <f>IF(F680=F679,0,1)</f>
        <v>1</v>
      </c>
      <c r="AR680" s="131">
        <f t="shared" si="225"/>
        <v>1</v>
      </c>
      <c r="AS680" s="65"/>
    </row>
    <row r="681" spans="1:45" x14ac:dyDescent="0.25">
      <c r="A681" s="65" t="s">
        <v>273</v>
      </c>
      <c r="B681" s="65" t="str">
        <f t="shared" si="232"/>
        <v>DIWA3</v>
      </c>
      <c r="C681" s="117">
        <f t="shared" si="233"/>
        <v>40660</v>
      </c>
      <c r="D681" s="65" t="str">
        <f t="shared" si="234"/>
        <v>SIN</v>
      </c>
      <c r="E681" s="65" t="s">
        <v>26</v>
      </c>
      <c r="F681" s="124" t="s">
        <v>103</v>
      </c>
      <c r="G681" s="117">
        <v>42242</v>
      </c>
      <c r="H681" s="65">
        <v>821402</v>
      </c>
      <c r="I681" s="65">
        <v>16021</v>
      </c>
      <c r="J681" s="65">
        <v>0</v>
      </c>
      <c r="K681" s="120">
        <v>2</v>
      </c>
      <c r="L681" s="65"/>
      <c r="M681" s="120">
        <v>1</v>
      </c>
      <c r="N681" s="65">
        <v>6.8</v>
      </c>
      <c r="O681" s="65">
        <v>34</v>
      </c>
      <c r="P681" s="65">
        <v>1.2</v>
      </c>
      <c r="Q681" s="65">
        <v>0</v>
      </c>
      <c r="R681" s="65"/>
      <c r="S681" s="120">
        <v>30</v>
      </c>
      <c r="T681" s="120">
        <v>39</v>
      </c>
      <c r="U681" s="120">
        <v>1</v>
      </c>
      <c r="V681" s="120">
        <v>0</v>
      </c>
      <c r="W681" s="120">
        <v>3</v>
      </c>
      <c r="X681" s="120">
        <v>4</v>
      </c>
      <c r="Y681" s="120">
        <v>0</v>
      </c>
      <c r="Z681" s="120">
        <v>0</v>
      </c>
      <c r="AA681" s="120">
        <v>0</v>
      </c>
      <c r="AB681" s="120">
        <v>26</v>
      </c>
      <c r="AC681" s="120">
        <v>2</v>
      </c>
      <c r="AD681" s="120">
        <v>0</v>
      </c>
      <c r="AE681" s="118">
        <f t="shared" si="213"/>
        <v>30</v>
      </c>
      <c r="AF681" s="119">
        <f t="shared" si="235"/>
        <v>0.10000000000000378</v>
      </c>
      <c r="AG681" s="118">
        <f t="shared" si="214"/>
        <v>39</v>
      </c>
      <c r="AH681" s="119">
        <f t="shared" si="215"/>
        <v>0.25999999999999729</v>
      </c>
      <c r="AI681" s="118">
        <f t="shared" si="216"/>
        <v>3</v>
      </c>
      <c r="AJ681" s="119">
        <f t="shared" si="217"/>
        <v>6.666666666666618E-2</v>
      </c>
      <c r="AK681" s="118">
        <f t="shared" si="218"/>
        <v>4</v>
      </c>
      <c r="AL681" s="119">
        <f t="shared" si="219"/>
        <v>0.13333333333333353</v>
      </c>
      <c r="AM681" s="118">
        <f t="shared" si="220"/>
        <v>1</v>
      </c>
      <c r="AN681" s="119">
        <f t="shared" si="221"/>
        <v>6.666666666666686E-2</v>
      </c>
      <c r="AO681" s="118">
        <f t="shared" si="222"/>
        <v>0</v>
      </c>
      <c r="AP681" s="119">
        <f t="shared" si="223"/>
        <v>1.3877787807814457E-16</v>
      </c>
      <c r="AQ681" s="122">
        <f>IF(F681=F680,0,1)</f>
        <v>0</v>
      </c>
      <c r="AR681" s="131">
        <f t="shared" si="225"/>
        <v>2</v>
      </c>
      <c r="AS681" s="65"/>
    </row>
    <row r="682" spans="1:45" x14ac:dyDescent="0.25">
      <c r="A682" s="65" t="s">
        <v>272</v>
      </c>
      <c r="B682" s="65" t="str">
        <f t="shared" si="232"/>
        <v>DIWA3</v>
      </c>
      <c r="C682" s="117">
        <f t="shared" si="233"/>
        <v>40660</v>
      </c>
      <c r="D682" s="116" t="str">
        <f t="shared" si="234"/>
        <v>SIN</v>
      </c>
      <c r="E682" s="65" t="s">
        <v>26</v>
      </c>
      <c r="F682" s="124" t="s">
        <v>103</v>
      </c>
      <c r="G682" s="117">
        <v>42093</v>
      </c>
      <c r="H682" s="65">
        <v>730658</v>
      </c>
      <c r="I682" s="65">
        <v>42772</v>
      </c>
      <c r="J682" s="65">
        <v>0</v>
      </c>
      <c r="K682" s="65">
        <v>5</v>
      </c>
      <c r="L682" s="65"/>
      <c r="M682" s="65">
        <v>1</v>
      </c>
      <c r="N682" s="65">
        <v>5.8</v>
      </c>
      <c r="O682" s="65"/>
      <c r="P682" s="65"/>
      <c r="Q682" s="65">
        <v>0.28000000000000003</v>
      </c>
      <c r="R682" s="65"/>
      <c r="S682" s="65">
        <v>183</v>
      </c>
      <c r="T682" s="65">
        <v>104</v>
      </c>
      <c r="U682" s="65">
        <v>0</v>
      </c>
      <c r="V682" s="65">
        <v>0</v>
      </c>
      <c r="W682" s="65">
        <v>12</v>
      </c>
      <c r="X682" s="65">
        <v>9</v>
      </c>
      <c r="Y682" s="65">
        <v>0</v>
      </c>
      <c r="Z682" s="65">
        <v>0</v>
      </c>
      <c r="AA682" s="65">
        <v>0</v>
      </c>
      <c r="AB682" s="65">
        <v>34</v>
      </c>
      <c r="AC682" s="65">
        <v>6</v>
      </c>
      <c r="AD682" s="65">
        <v>1</v>
      </c>
      <c r="AE682" s="118">
        <f t="shared" si="213"/>
        <v>183</v>
      </c>
      <c r="AF682" s="119">
        <f t="shared" si="235"/>
        <v>0.61000000000000398</v>
      </c>
      <c r="AG682" s="118">
        <f t="shared" si="214"/>
        <v>104</v>
      </c>
      <c r="AH682" s="119">
        <f t="shared" si="215"/>
        <v>0.69333333333333136</v>
      </c>
      <c r="AI682" s="118">
        <f t="shared" si="216"/>
        <v>12</v>
      </c>
      <c r="AJ682" s="119">
        <f t="shared" si="217"/>
        <v>0.26666666666666622</v>
      </c>
      <c r="AK682" s="118">
        <f t="shared" si="218"/>
        <v>9</v>
      </c>
      <c r="AL682" s="119">
        <f t="shared" si="219"/>
        <v>0.30000000000000016</v>
      </c>
      <c r="AM682" s="118">
        <f t="shared" si="220"/>
        <v>0</v>
      </c>
      <c r="AN682" s="119">
        <f t="shared" si="221"/>
        <v>1.9428902930940239E-16</v>
      </c>
      <c r="AO682" s="118">
        <f t="shared" si="222"/>
        <v>0</v>
      </c>
      <c r="AP682" s="119">
        <f t="shared" si="223"/>
        <v>1.3877787807814457E-16</v>
      </c>
      <c r="AQ682" s="122">
        <f t="shared" ref="AQ682:AQ685" si="236">IF(F682=F681,0,1)</f>
        <v>0</v>
      </c>
      <c r="AR682" s="131">
        <f t="shared" si="225"/>
        <v>3</v>
      </c>
      <c r="AS682" s="65"/>
    </row>
    <row r="683" spans="1:45" x14ac:dyDescent="0.25">
      <c r="A683" s="65" t="s">
        <v>273</v>
      </c>
      <c r="B683" s="65" t="str">
        <f t="shared" si="232"/>
        <v>DIWA3</v>
      </c>
      <c r="C683" s="117">
        <f t="shared" si="233"/>
        <v>40660</v>
      </c>
      <c r="D683" s="116" t="str">
        <f t="shared" si="234"/>
        <v>SIN</v>
      </c>
      <c r="E683" s="65" t="s">
        <v>26</v>
      </c>
      <c r="F683" s="124" t="s">
        <v>103</v>
      </c>
      <c r="G683" s="117">
        <v>42052</v>
      </c>
      <c r="H683" s="65">
        <v>723993</v>
      </c>
      <c r="I683" s="65">
        <v>36107</v>
      </c>
      <c r="J683" s="65">
        <v>0</v>
      </c>
      <c r="K683" s="65">
        <v>4</v>
      </c>
      <c r="L683" s="65"/>
      <c r="M683" s="65">
        <v>3</v>
      </c>
      <c r="N683" s="65">
        <v>5.98</v>
      </c>
      <c r="O683" s="65">
        <v>28.1</v>
      </c>
      <c r="P683" s="65">
        <v>1.29</v>
      </c>
      <c r="Q683" s="65">
        <v>0.28999999999999998</v>
      </c>
      <c r="R683" s="65"/>
      <c r="S683" s="65">
        <v>78</v>
      </c>
      <c r="T683" s="65">
        <v>65</v>
      </c>
      <c r="U683" s="65">
        <v>2</v>
      </c>
      <c r="V683" s="65">
        <v>0</v>
      </c>
      <c r="W683" s="65">
        <v>10</v>
      </c>
      <c r="X683" s="65">
        <v>7</v>
      </c>
      <c r="Y683" s="65">
        <v>0</v>
      </c>
      <c r="Z683" s="65"/>
      <c r="AA683" s="65">
        <v>0</v>
      </c>
      <c r="AB683" s="65">
        <v>30</v>
      </c>
      <c r="AC683" s="65">
        <v>2</v>
      </c>
      <c r="AD683" s="65">
        <v>1</v>
      </c>
      <c r="AE683" s="118">
        <f t="shared" si="213"/>
        <v>78</v>
      </c>
      <c r="AF683" s="119">
        <f t="shared" si="235"/>
        <v>0.26000000000000356</v>
      </c>
      <c r="AG683" s="118">
        <f t="shared" si="214"/>
        <v>65</v>
      </c>
      <c r="AH683" s="119">
        <f t="shared" si="215"/>
        <v>0.4333333333333303</v>
      </c>
      <c r="AI683" s="118">
        <f t="shared" si="216"/>
        <v>10</v>
      </c>
      <c r="AJ683" s="119">
        <f t="shared" si="217"/>
        <v>0.22222222222222177</v>
      </c>
      <c r="AK683" s="118">
        <f t="shared" si="218"/>
        <v>7</v>
      </c>
      <c r="AL683" s="119">
        <f t="shared" si="219"/>
        <v>0.2333333333333335</v>
      </c>
      <c r="AM683" s="118">
        <f t="shared" si="220"/>
        <v>2</v>
      </c>
      <c r="AN683" s="119">
        <f t="shared" si="221"/>
        <v>0.13333333333333353</v>
      </c>
      <c r="AO683" s="118">
        <f t="shared" si="222"/>
        <v>0</v>
      </c>
      <c r="AP683" s="119">
        <f t="shared" si="223"/>
        <v>1.3877787807814457E-16</v>
      </c>
      <c r="AQ683" s="122">
        <f t="shared" si="236"/>
        <v>0</v>
      </c>
      <c r="AR683" s="131">
        <f t="shared" si="225"/>
        <v>4</v>
      </c>
      <c r="AS683" s="65"/>
    </row>
    <row r="684" spans="1:45" x14ac:dyDescent="0.25">
      <c r="A684" s="65" t="s">
        <v>273</v>
      </c>
      <c r="B684" s="65" t="str">
        <f t="shared" si="232"/>
        <v>DIWA3</v>
      </c>
      <c r="C684" s="117">
        <f t="shared" si="233"/>
        <v>40660</v>
      </c>
      <c r="D684" s="116" t="str">
        <f t="shared" si="234"/>
        <v>SIN</v>
      </c>
      <c r="E684" s="65" t="s">
        <v>26</v>
      </c>
      <c r="F684" s="124" t="s">
        <v>103</v>
      </c>
      <c r="G684" s="117">
        <v>41990</v>
      </c>
      <c r="H684" s="65">
        <v>749886</v>
      </c>
      <c r="I684" s="65">
        <v>62000</v>
      </c>
      <c r="J684" s="65">
        <v>0</v>
      </c>
      <c r="K684" s="65">
        <v>2</v>
      </c>
      <c r="L684" s="65"/>
      <c r="M684" s="65">
        <v>1</v>
      </c>
      <c r="N684" s="121">
        <v>5.8</v>
      </c>
      <c r="O684" s="65"/>
      <c r="P684" s="65"/>
      <c r="Q684" s="65">
        <v>0.14000000000000001</v>
      </c>
      <c r="R684" s="65"/>
      <c r="S684" s="65">
        <v>90</v>
      </c>
      <c r="T684" s="65">
        <v>87</v>
      </c>
      <c r="U684" s="65">
        <v>3</v>
      </c>
      <c r="V684" s="65">
        <v>0</v>
      </c>
      <c r="W684" s="65">
        <v>8</v>
      </c>
      <c r="X684" s="65">
        <v>8</v>
      </c>
      <c r="Y684" s="65">
        <v>0</v>
      </c>
      <c r="Z684" s="65">
        <v>1</v>
      </c>
      <c r="AA684" s="65">
        <v>1</v>
      </c>
      <c r="AB684" s="65">
        <v>34</v>
      </c>
      <c r="AC684" s="65">
        <v>6</v>
      </c>
      <c r="AD684" s="65">
        <v>1</v>
      </c>
      <c r="AE684" s="118">
        <f t="shared" si="213"/>
        <v>90</v>
      </c>
      <c r="AF684" s="119">
        <f t="shared" si="235"/>
        <v>0.30000000000000382</v>
      </c>
      <c r="AG684" s="118">
        <f t="shared" si="214"/>
        <v>87</v>
      </c>
      <c r="AH684" s="119">
        <f t="shared" si="215"/>
        <v>0.5799999999999973</v>
      </c>
      <c r="AI684" s="118">
        <f t="shared" si="216"/>
        <v>8</v>
      </c>
      <c r="AJ684" s="119">
        <f t="shared" si="217"/>
        <v>0.17777777777777731</v>
      </c>
      <c r="AK684" s="118">
        <f t="shared" si="218"/>
        <v>8</v>
      </c>
      <c r="AL684" s="119">
        <f t="shared" si="219"/>
        <v>0.26666666666666683</v>
      </c>
      <c r="AM684" s="118">
        <f t="shared" si="220"/>
        <v>3</v>
      </c>
      <c r="AN684" s="119">
        <f t="shared" si="221"/>
        <v>0.20000000000000018</v>
      </c>
      <c r="AO684" s="118">
        <f t="shared" si="222"/>
        <v>0</v>
      </c>
      <c r="AP684" s="119">
        <f t="shared" si="223"/>
        <v>1.3877787807814457E-16</v>
      </c>
      <c r="AQ684" s="122">
        <f t="shared" si="236"/>
        <v>0</v>
      </c>
      <c r="AR684" s="131">
        <f t="shared" si="225"/>
        <v>5</v>
      </c>
      <c r="AS684" s="65"/>
    </row>
    <row r="685" spans="1:45" x14ac:dyDescent="0.25">
      <c r="A685" s="65" t="s">
        <v>273</v>
      </c>
      <c r="B685" s="65" t="str">
        <f t="shared" si="232"/>
        <v>DIWA3</v>
      </c>
      <c r="C685" s="117">
        <f t="shared" si="233"/>
        <v>40660</v>
      </c>
      <c r="D685" s="116" t="str">
        <f t="shared" si="234"/>
        <v>SIN</v>
      </c>
      <c r="E685" s="65" t="s">
        <v>26</v>
      </c>
      <c r="F685" s="124" t="s">
        <v>103</v>
      </c>
      <c r="G685" s="117">
        <v>41639</v>
      </c>
      <c r="H685" s="65">
        <v>661014</v>
      </c>
      <c r="I685" s="65">
        <v>129182</v>
      </c>
      <c r="J685" s="65">
        <v>0</v>
      </c>
      <c r="K685" s="65">
        <v>7</v>
      </c>
      <c r="L685" s="65"/>
      <c r="M685" s="65">
        <v>6</v>
      </c>
      <c r="N685" s="121">
        <v>7.3</v>
      </c>
      <c r="O685" s="65">
        <v>37.5</v>
      </c>
      <c r="P685" s="65">
        <v>0</v>
      </c>
      <c r="Q685" s="65">
        <v>0.1</v>
      </c>
      <c r="R685" s="65" t="s">
        <v>244</v>
      </c>
      <c r="S685" s="65">
        <v>198</v>
      </c>
      <c r="T685" s="65">
        <v>165</v>
      </c>
      <c r="U685" s="65">
        <v>5</v>
      </c>
      <c r="V685" s="65">
        <v>1</v>
      </c>
      <c r="W685" s="65">
        <v>29</v>
      </c>
      <c r="X685" s="65">
        <v>14</v>
      </c>
      <c r="Y685" s="65">
        <v>0</v>
      </c>
      <c r="Z685" s="65">
        <v>1</v>
      </c>
      <c r="AA685" s="65">
        <v>0</v>
      </c>
      <c r="AB685" s="65">
        <v>48</v>
      </c>
      <c r="AC685" s="65">
        <v>19</v>
      </c>
      <c r="AD685" s="65">
        <v>2</v>
      </c>
      <c r="AE685" s="118">
        <f t="shared" si="213"/>
        <v>198</v>
      </c>
      <c r="AF685" s="119">
        <f t="shared" si="235"/>
        <v>0.66000000000000347</v>
      </c>
      <c r="AG685" s="118">
        <f t="shared" si="214"/>
        <v>165</v>
      </c>
      <c r="AH685" s="119">
        <f t="shared" si="215"/>
        <v>1</v>
      </c>
      <c r="AI685" s="118">
        <f t="shared" si="216"/>
        <v>29</v>
      </c>
      <c r="AJ685" s="119">
        <f t="shared" si="217"/>
        <v>0.64444444444444393</v>
      </c>
      <c r="AK685" s="118">
        <f t="shared" si="218"/>
        <v>14</v>
      </c>
      <c r="AL685" s="119">
        <f t="shared" si="219"/>
        <v>0.46666666666666679</v>
      </c>
      <c r="AM685" s="118">
        <f t="shared" si="220"/>
        <v>5</v>
      </c>
      <c r="AN685" s="119">
        <f t="shared" si="221"/>
        <v>0.33333333333333348</v>
      </c>
      <c r="AO685" s="118">
        <f t="shared" si="222"/>
        <v>1</v>
      </c>
      <c r="AP685" s="119">
        <f t="shared" si="223"/>
        <v>0.10000000000000014</v>
      </c>
      <c r="AQ685" s="122">
        <f t="shared" si="236"/>
        <v>0</v>
      </c>
      <c r="AR685" s="131">
        <f t="shared" si="225"/>
        <v>6</v>
      </c>
      <c r="AS685" s="65"/>
    </row>
    <row r="686" spans="1:45" x14ac:dyDescent="0.25">
      <c r="A686" s="65" t="s">
        <v>273</v>
      </c>
      <c r="B686" s="65" t="str">
        <f t="shared" si="232"/>
        <v>DIWA3</v>
      </c>
      <c r="C686" s="117">
        <f t="shared" si="233"/>
        <v>40660</v>
      </c>
      <c r="D686" s="116" t="str">
        <f t="shared" si="234"/>
        <v>SIN</v>
      </c>
      <c r="E686" s="65" t="s">
        <v>26</v>
      </c>
      <c r="F686" s="124" t="s">
        <v>103</v>
      </c>
      <c r="G686" s="117">
        <v>41537</v>
      </c>
      <c r="H686" s="65">
        <v>632906</v>
      </c>
      <c r="I686" s="65">
        <v>101074</v>
      </c>
      <c r="J686" s="120">
        <v>0</v>
      </c>
      <c r="K686" s="120">
        <v>6</v>
      </c>
      <c r="L686" s="120">
        <v>0</v>
      </c>
      <c r="M686" s="120">
        <v>6</v>
      </c>
      <c r="N686" s="121">
        <v>7.2</v>
      </c>
      <c r="O686" s="120">
        <v>37.4</v>
      </c>
      <c r="P686" s="120">
        <v>0.1</v>
      </c>
      <c r="Q686" s="120">
        <v>0.1</v>
      </c>
      <c r="R686" s="65" t="s">
        <v>244</v>
      </c>
      <c r="S686" s="120">
        <v>133</v>
      </c>
      <c r="T686" s="120">
        <v>118</v>
      </c>
      <c r="U686" s="120">
        <v>6</v>
      </c>
      <c r="V686" s="120">
        <v>1</v>
      </c>
      <c r="W686" s="120">
        <v>22</v>
      </c>
      <c r="X686" s="120">
        <v>12</v>
      </c>
      <c r="Y686" s="120">
        <v>0</v>
      </c>
      <c r="Z686" s="120">
        <v>1</v>
      </c>
      <c r="AA686" s="120">
        <v>0</v>
      </c>
      <c r="AB686" s="120">
        <v>45</v>
      </c>
      <c r="AC686" s="120">
        <v>19</v>
      </c>
      <c r="AD686" s="120">
        <v>1</v>
      </c>
      <c r="AE686" s="118">
        <f t="shared" si="213"/>
        <v>133</v>
      </c>
      <c r="AF686" s="119">
        <f t="shared" si="235"/>
        <v>0.44333333333333808</v>
      </c>
      <c r="AG686" s="118">
        <f t="shared" si="214"/>
        <v>118</v>
      </c>
      <c r="AH686" s="119">
        <f t="shared" si="215"/>
        <v>0.78666666666666529</v>
      </c>
      <c r="AI686" s="118">
        <f t="shared" si="216"/>
        <v>22</v>
      </c>
      <c r="AJ686" s="119">
        <f t="shared" si="217"/>
        <v>0.48888888888888821</v>
      </c>
      <c r="AK686" s="118">
        <f t="shared" si="218"/>
        <v>12</v>
      </c>
      <c r="AL686" s="119">
        <f t="shared" si="219"/>
        <v>0.40000000000000013</v>
      </c>
      <c r="AM686" s="118">
        <f t="shared" si="220"/>
        <v>6</v>
      </c>
      <c r="AN686" s="119">
        <f t="shared" si="221"/>
        <v>0.40000000000000013</v>
      </c>
      <c r="AO686" s="118">
        <f t="shared" si="222"/>
        <v>1</v>
      </c>
      <c r="AP686" s="119">
        <f t="shared" si="223"/>
        <v>0.10000000000000014</v>
      </c>
      <c r="AQ686" s="122">
        <f t="shared" ref="AQ686:AQ712" si="237">IF(F686=F685,0,1)</f>
        <v>0</v>
      </c>
      <c r="AR686" s="131">
        <f t="shared" si="225"/>
        <v>7</v>
      </c>
      <c r="AS686" s="65"/>
    </row>
    <row r="687" spans="1:45" x14ac:dyDescent="0.25">
      <c r="A687" s="65" t="s">
        <v>273</v>
      </c>
      <c r="B687" s="65" t="str">
        <f t="shared" si="232"/>
        <v>DIWA3</v>
      </c>
      <c r="C687" s="117">
        <f t="shared" si="233"/>
        <v>40660</v>
      </c>
      <c r="D687" s="116" t="str">
        <f t="shared" si="234"/>
        <v>SIN</v>
      </c>
      <c r="E687" s="65" t="s">
        <v>26</v>
      </c>
      <c r="F687" s="124" t="s">
        <v>103</v>
      </c>
      <c r="G687" s="117">
        <v>41425</v>
      </c>
      <c r="H687" s="65">
        <v>600614</v>
      </c>
      <c r="I687" s="65">
        <v>68782</v>
      </c>
      <c r="J687" s="120">
        <v>0</v>
      </c>
      <c r="K687" s="120">
        <v>32.6</v>
      </c>
      <c r="L687" s="120">
        <v>0</v>
      </c>
      <c r="M687" s="120">
        <v>9.3000000000000007</v>
      </c>
      <c r="N687" s="121">
        <v>8</v>
      </c>
      <c r="O687" s="120">
        <v>39</v>
      </c>
      <c r="P687" s="120"/>
      <c r="Q687" s="120">
        <v>-1</v>
      </c>
      <c r="R687" s="65" t="s">
        <v>29</v>
      </c>
      <c r="S687" s="120">
        <v>135.6</v>
      </c>
      <c r="T687" s="120">
        <v>113.2</v>
      </c>
      <c r="U687" s="120">
        <v>4.0999999999999996</v>
      </c>
      <c r="V687" s="120">
        <v>4.3</v>
      </c>
      <c r="W687" s="120">
        <v>16.2</v>
      </c>
      <c r="X687" s="120">
        <v>17.100000000000001</v>
      </c>
      <c r="Y687" s="120">
        <v>0.9</v>
      </c>
      <c r="Z687" s="120">
        <v>0</v>
      </c>
      <c r="AA687" s="120">
        <v>0</v>
      </c>
      <c r="AB687" s="120">
        <v>124.2</v>
      </c>
      <c r="AC687" s="120">
        <v>25</v>
      </c>
      <c r="AD687" s="120">
        <v>6</v>
      </c>
      <c r="AE687" s="118">
        <f t="shared" si="213"/>
        <v>136</v>
      </c>
      <c r="AF687" s="119">
        <f t="shared" si="235"/>
        <v>0.45333333333333814</v>
      </c>
      <c r="AG687" s="118">
        <f t="shared" si="214"/>
        <v>113</v>
      </c>
      <c r="AH687" s="119">
        <f t="shared" si="215"/>
        <v>0.75333333333333174</v>
      </c>
      <c r="AI687" s="118">
        <f t="shared" si="216"/>
        <v>16</v>
      </c>
      <c r="AJ687" s="119">
        <f t="shared" si="217"/>
        <v>0.35555555555555501</v>
      </c>
      <c r="AK687" s="118">
        <f t="shared" si="218"/>
        <v>17</v>
      </c>
      <c r="AL687" s="119">
        <f t="shared" si="219"/>
        <v>0.56666666666666676</v>
      </c>
      <c r="AM687" s="118">
        <f t="shared" si="220"/>
        <v>4</v>
      </c>
      <c r="AN687" s="119">
        <f t="shared" si="221"/>
        <v>0.26666666666666683</v>
      </c>
      <c r="AO687" s="118">
        <f t="shared" si="222"/>
        <v>4</v>
      </c>
      <c r="AP687" s="119">
        <f t="shared" si="223"/>
        <v>0.40000000000000013</v>
      </c>
      <c r="AQ687" s="122">
        <f t="shared" si="237"/>
        <v>0</v>
      </c>
      <c r="AR687" s="131">
        <f t="shared" si="225"/>
        <v>8</v>
      </c>
      <c r="AS687" s="65"/>
    </row>
    <row r="688" spans="1:45" x14ac:dyDescent="0.25">
      <c r="A688" s="65" t="s">
        <v>288</v>
      </c>
      <c r="B688" s="65" t="str">
        <f t="shared" si="232"/>
        <v>DIWA3</v>
      </c>
      <c r="C688" s="117">
        <f t="shared" si="233"/>
        <v>40660</v>
      </c>
      <c r="D688" s="65" t="str">
        <f t="shared" si="234"/>
        <v>SIN</v>
      </c>
      <c r="E688" s="65" t="s">
        <v>26</v>
      </c>
      <c r="F688" s="124" t="s">
        <v>103</v>
      </c>
      <c r="G688" s="117">
        <v>41303</v>
      </c>
      <c r="H688" s="65">
        <v>569847</v>
      </c>
      <c r="I688" s="65">
        <v>38013</v>
      </c>
      <c r="J688" s="120">
        <v>0</v>
      </c>
      <c r="K688" s="120">
        <v>0</v>
      </c>
      <c r="L688" s="120">
        <v>0</v>
      </c>
      <c r="M688" s="120">
        <v>3.7</v>
      </c>
      <c r="N688" s="121">
        <v>6.9</v>
      </c>
      <c r="O688" s="120">
        <v>37.200000000000003</v>
      </c>
      <c r="P688" s="120"/>
      <c r="Q688" s="120">
        <v>-1</v>
      </c>
      <c r="R688" s="65" t="s">
        <v>29</v>
      </c>
      <c r="S688" s="120">
        <v>35.4</v>
      </c>
      <c r="T688" s="120">
        <v>24</v>
      </c>
      <c r="U688" s="120">
        <v>0.6</v>
      </c>
      <c r="V688" s="120">
        <v>0.4</v>
      </c>
      <c r="W688" s="120">
        <v>5</v>
      </c>
      <c r="X688" s="120">
        <v>9.9</v>
      </c>
      <c r="Y688" s="120">
        <v>1.8</v>
      </c>
      <c r="Z688" s="120">
        <v>0</v>
      </c>
      <c r="AA688" s="120">
        <v>0</v>
      </c>
      <c r="AB688" s="120">
        <v>71.099999999999994</v>
      </c>
      <c r="AC688" s="120">
        <v>34.700000000000003</v>
      </c>
      <c r="AD688" s="120">
        <v>1.1000000000000001</v>
      </c>
      <c r="AE688" s="118">
        <f t="shared" si="213"/>
        <v>35</v>
      </c>
      <c r="AF688" s="119">
        <f t="shared" si="235"/>
        <v>0.11666666666667042</v>
      </c>
      <c r="AG688" s="118">
        <f t="shared" si="214"/>
        <v>24</v>
      </c>
      <c r="AH688" s="119">
        <f t="shared" si="215"/>
        <v>0.15999999999999748</v>
      </c>
      <c r="AI688" s="118">
        <f t="shared" si="216"/>
        <v>5</v>
      </c>
      <c r="AJ688" s="119">
        <f t="shared" si="217"/>
        <v>0.11111111111111063</v>
      </c>
      <c r="AK688" s="118">
        <f t="shared" si="218"/>
        <v>10</v>
      </c>
      <c r="AL688" s="119">
        <f t="shared" si="219"/>
        <v>0.33339999999999997</v>
      </c>
      <c r="AM688" s="118">
        <f t="shared" si="220"/>
        <v>1</v>
      </c>
      <c r="AN688" s="119">
        <f t="shared" si="221"/>
        <v>6.666666666666686E-2</v>
      </c>
      <c r="AO688" s="118">
        <f t="shared" si="222"/>
        <v>0</v>
      </c>
      <c r="AP688" s="119">
        <f t="shared" si="223"/>
        <v>1.3877787807814457E-16</v>
      </c>
      <c r="AQ688" s="122">
        <f t="shared" si="237"/>
        <v>0</v>
      </c>
      <c r="AR688" s="131">
        <f t="shared" si="225"/>
        <v>9</v>
      </c>
      <c r="AS688" s="65"/>
    </row>
    <row r="689" spans="1:45" x14ac:dyDescent="0.25">
      <c r="A689" s="65" t="s">
        <v>272</v>
      </c>
      <c r="B689" s="65" t="str">
        <f t="shared" si="232"/>
        <v>DIWA3</v>
      </c>
      <c r="C689" s="117">
        <f t="shared" si="233"/>
        <v>40660</v>
      </c>
      <c r="D689" s="116" t="str">
        <f t="shared" si="234"/>
        <v>SIN</v>
      </c>
      <c r="E689" s="65" t="s">
        <v>26</v>
      </c>
      <c r="F689" s="124" t="s">
        <v>103</v>
      </c>
      <c r="G689" s="117">
        <v>41247</v>
      </c>
      <c r="H689" s="65">
        <v>588027</v>
      </c>
      <c r="I689" s="65">
        <v>41048</v>
      </c>
      <c r="J689" s="65">
        <v>0</v>
      </c>
      <c r="K689" s="65">
        <v>0</v>
      </c>
      <c r="L689" s="65">
        <v>0</v>
      </c>
      <c r="M689" s="65">
        <v>16.899999999999999</v>
      </c>
      <c r="N689" s="121">
        <v>6.8</v>
      </c>
      <c r="O689" s="65">
        <v>40.200000000000003</v>
      </c>
      <c r="P689" s="65"/>
      <c r="Q689" s="65">
        <v>-1</v>
      </c>
      <c r="R689" s="65" t="s">
        <v>29</v>
      </c>
      <c r="S689" s="65">
        <v>159.9</v>
      </c>
      <c r="T689" s="65">
        <v>26.5</v>
      </c>
      <c r="U689" s="65">
        <v>3.4</v>
      </c>
      <c r="V689" s="65">
        <v>0.9</v>
      </c>
      <c r="W689" s="65">
        <v>2.6</v>
      </c>
      <c r="X689" s="65">
        <v>17.8</v>
      </c>
      <c r="Y689" s="65">
        <v>0</v>
      </c>
      <c r="Z689" s="65">
        <v>4.3</v>
      </c>
      <c r="AA689" s="65">
        <v>0</v>
      </c>
      <c r="AB689" s="65">
        <v>27</v>
      </c>
      <c r="AC689" s="65">
        <v>36.5</v>
      </c>
      <c r="AD689" s="65">
        <v>0.2</v>
      </c>
      <c r="AE689" s="118">
        <f t="shared" si="213"/>
        <v>160</v>
      </c>
      <c r="AF689" s="119">
        <f t="shared" si="235"/>
        <v>0.5333333333333381</v>
      </c>
      <c r="AG689" s="118">
        <f t="shared" si="214"/>
        <v>27</v>
      </c>
      <c r="AH689" s="119">
        <f t="shared" si="215"/>
        <v>0.17999999999999744</v>
      </c>
      <c r="AI689" s="118">
        <f t="shared" si="216"/>
        <v>3</v>
      </c>
      <c r="AJ689" s="119">
        <f t="shared" si="217"/>
        <v>6.666666666666618E-2</v>
      </c>
      <c r="AK689" s="118">
        <f t="shared" si="218"/>
        <v>18</v>
      </c>
      <c r="AL689" s="119">
        <f t="shared" si="219"/>
        <v>0.60000000000000009</v>
      </c>
      <c r="AM689" s="118">
        <f t="shared" si="220"/>
        <v>3</v>
      </c>
      <c r="AN689" s="119">
        <f t="shared" si="221"/>
        <v>0.20000000000000018</v>
      </c>
      <c r="AO689" s="118">
        <f t="shared" si="222"/>
        <v>1</v>
      </c>
      <c r="AP689" s="119">
        <f t="shared" si="223"/>
        <v>0.10000000000000014</v>
      </c>
      <c r="AQ689" s="122">
        <f t="shared" si="237"/>
        <v>0</v>
      </c>
      <c r="AR689" s="131">
        <f t="shared" si="225"/>
        <v>10</v>
      </c>
      <c r="AS689" s="65"/>
    </row>
    <row r="690" spans="1:45" x14ac:dyDescent="0.25">
      <c r="A690" s="65"/>
      <c r="B690" s="65" t="str">
        <f t="shared" si="232"/>
        <v>DIWA3</v>
      </c>
      <c r="C690" s="117">
        <f t="shared" si="233"/>
        <v>42004</v>
      </c>
      <c r="D690" s="65" t="str">
        <f t="shared" si="234"/>
        <v>SIN</v>
      </c>
      <c r="E690" s="65" t="s">
        <v>26</v>
      </c>
      <c r="F690" s="124" t="s">
        <v>104</v>
      </c>
      <c r="G690" s="117">
        <v>42308</v>
      </c>
      <c r="H690" s="65">
        <v>811841</v>
      </c>
      <c r="I690" s="65">
        <v>44225</v>
      </c>
      <c r="J690" s="65">
        <v>0</v>
      </c>
      <c r="K690" s="65">
        <v>11</v>
      </c>
      <c r="L690" s="65"/>
      <c r="M690" s="65">
        <v>2</v>
      </c>
      <c r="N690" s="65">
        <v>5.9</v>
      </c>
      <c r="O690" s="65"/>
      <c r="P690" s="65"/>
      <c r="Q690" s="65">
        <v>7.0000000000000007E-2</v>
      </c>
      <c r="R690" s="65"/>
      <c r="S690" s="65">
        <v>37</v>
      </c>
      <c r="T690" s="65">
        <v>287</v>
      </c>
      <c r="U690" s="65">
        <v>0</v>
      </c>
      <c r="V690" s="65">
        <v>1</v>
      </c>
      <c r="W690" s="65">
        <v>10</v>
      </c>
      <c r="X690" s="65">
        <v>3</v>
      </c>
      <c r="Y690" s="65">
        <v>1</v>
      </c>
      <c r="Z690" s="65">
        <v>3</v>
      </c>
      <c r="AA690" s="65">
        <v>0</v>
      </c>
      <c r="AB690" s="65">
        <v>38</v>
      </c>
      <c r="AC690" s="65">
        <v>5</v>
      </c>
      <c r="AD690" s="65">
        <v>1</v>
      </c>
      <c r="AE690" s="118">
        <f t="shared" si="213"/>
        <v>37</v>
      </c>
      <c r="AF690" s="119">
        <f t="shared" si="235"/>
        <v>0.12333333333333707</v>
      </c>
      <c r="AG690" s="118">
        <f t="shared" si="214"/>
        <v>287</v>
      </c>
      <c r="AH690" s="119">
        <f t="shared" si="215"/>
        <v>1</v>
      </c>
      <c r="AI690" s="118">
        <f t="shared" si="216"/>
        <v>10</v>
      </c>
      <c r="AJ690" s="119">
        <f t="shared" si="217"/>
        <v>0.22222222222222177</v>
      </c>
      <c r="AK690" s="118">
        <f t="shared" si="218"/>
        <v>3</v>
      </c>
      <c r="AL690" s="119">
        <f t="shared" si="219"/>
        <v>0.1000000000000002</v>
      </c>
      <c r="AM690" s="118">
        <f t="shared" si="220"/>
        <v>0</v>
      </c>
      <c r="AN690" s="119">
        <f t="shared" si="221"/>
        <v>1.9428902930940239E-16</v>
      </c>
      <c r="AO690" s="118">
        <f t="shared" si="222"/>
        <v>1</v>
      </c>
      <c r="AP690" s="119">
        <f t="shared" si="223"/>
        <v>0.10000000000000014</v>
      </c>
      <c r="AQ690" s="122">
        <f t="shared" si="237"/>
        <v>1</v>
      </c>
      <c r="AR690" s="131">
        <f t="shared" si="225"/>
        <v>1</v>
      </c>
      <c r="AS690" s="65"/>
    </row>
    <row r="691" spans="1:45" x14ac:dyDescent="0.25">
      <c r="A691" s="65" t="s">
        <v>272</v>
      </c>
      <c r="B691" s="65" t="str">
        <f t="shared" si="232"/>
        <v>DIWA3</v>
      </c>
      <c r="C691" s="117">
        <f t="shared" si="233"/>
        <v>42004</v>
      </c>
      <c r="D691" s="116" t="str">
        <f t="shared" si="234"/>
        <v>SIN</v>
      </c>
      <c r="E691" s="65" t="s">
        <v>26</v>
      </c>
      <c r="F691" s="124" t="s">
        <v>104</v>
      </c>
      <c r="G691" s="117">
        <v>42058</v>
      </c>
      <c r="H691" s="65">
        <v>776711</v>
      </c>
      <c r="I691" s="65">
        <v>34274</v>
      </c>
      <c r="J691" s="65">
        <v>0</v>
      </c>
      <c r="K691" s="65">
        <v>5</v>
      </c>
      <c r="L691" s="65"/>
      <c r="M691" s="65">
        <v>2</v>
      </c>
      <c r="N691" s="65">
        <v>6.1219999999999999</v>
      </c>
      <c r="O691" s="65">
        <v>28.79</v>
      </c>
      <c r="P691" s="65">
        <v>1.18</v>
      </c>
      <c r="Q691" s="65">
        <v>0.52</v>
      </c>
      <c r="R691" s="65"/>
      <c r="S691" s="65">
        <v>100</v>
      </c>
      <c r="T691" s="65">
        <v>163</v>
      </c>
      <c r="U691" s="65">
        <v>3</v>
      </c>
      <c r="V691" s="65">
        <v>1</v>
      </c>
      <c r="W691" s="65">
        <v>7</v>
      </c>
      <c r="X691" s="65">
        <v>10</v>
      </c>
      <c r="Y691" s="65">
        <v>0</v>
      </c>
      <c r="Z691" s="65"/>
      <c r="AA691" s="65">
        <v>0</v>
      </c>
      <c r="AB691" s="65">
        <v>33</v>
      </c>
      <c r="AC691" s="65">
        <v>4</v>
      </c>
      <c r="AD691" s="65">
        <v>1</v>
      </c>
      <c r="AE691" s="118">
        <f t="shared" si="213"/>
        <v>100</v>
      </c>
      <c r="AF691" s="119">
        <f t="shared" si="235"/>
        <v>0.33333333333333737</v>
      </c>
      <c r="AG691" s="118">
        <f t="shared" si="214"/>
        <v>163</v>
      </c>
      <c r="AH691" s="119">
        <f t="shared" si="215"/>
        <v>1</v>
      </c>
      <c r="AI691" s="118">
        <f t="shared" si="216"/>
        <v>7</v>
      </c>
      <c r="AJ691" s="119">
        <f t="shared" si="217"/>
        <v>0.15555555555555509</v>
      </c>
      <c r="AK691" s="118">
        <f t="shared" si="218"/>
        <v>10</v>
      </c>
      <c r="AL691" s="119">
        <f t="shared" si="219"/>
        <v>0.33339999999999997</v>
      </c>
      <c r="AM691" s="118">
        <f t="shared" si="220"/>
        <v>3</v>
      </c>
      <c r="AN691" s="119">
        <f t="shared" si="221"/>
        <v>0.20000000000000018</v>
      </c>
      <c r="AO691" s="118">
        <f t="shared" si="222"/>
        <v>1</v>
      </c>
      <c r="AP691" s="119">
        <f t="shared" si="223"/>
        <v>0.10000000000000014</v>
      </c>
      <c r="AQ691" s="122">
        <f t="shared" si="237"/>
        <v>0</v>
      </c>
      <c r="AR691" s="131">
        <f t="shared" si="225"/>
        <v>2</v>
      </c>
      <c r="AS691" s="65"/>
    </row>
    <row r="692" spans="1:45" x14ac:dyDescent="0.25">
      <c r="A692" s="65" t="s">
        <v>273</v>
      </c>
      <c r="B692" s="65" t="str">
        <f t="shared" si="232"/>
        <v>DIWA3</v>
      </c>
      <c r="C692" s="117">
        <f t="shared" si="233"/>
        <v>42004</v>
      </c>
      <c r="D692" s="116" t="str">
        <f t="shared" si="234"/>
        <v>SIN</v>
      </c>
      <c r="E692" s="65" t="s">
        <v>26</v>
      </c>
      <c r="F692" s="124" t="s">
        <v>104</v>
      </c>
      <c r="G692" s="117">
        <v>42052</v>
      </c>
      <c r="H692" s="65">
        <v>764993</v>
      </c>
      <c r="I692" s="65">
        <v>49832</v>
      </c>
      <c r="J692" s="65">
        <v>0</v>
      </c>
      <c r="K692" s="65">
        <v>3</v>
      </c>
      <c r="L692" s="65"/>
      <c r="M692" s="65">
        <v>1</v>
      </c>
      <c r="N692" s="65">
        <v>6.0839999999999996</v>
      </c>
      <c r="O692" s="65">
        <v>28.39</v>
      </c>
      <c r="P692" s="65">
        <v>1.29</v>
      </c>
      <c r="Q692" s="65">
        <v>0.2</v>
      </c>
      <c r="R692" s="65"/>
      <c r="S692" s="65">
        <v>91</v>
      </c>
      <c r="T692" s="65">
        <v>127</v>
      </c>
      <c r="U692" s="65">
        <v>2</v>
      </c>
      <c r="V692" s="65">
        <v>1</v>
      </c>
      <c r="W692" s="65">
        <v>6</v>
      </c>
      <c r="X692" s="65">
        <v>9</v>
      </c>
      <c r="Y692" s="65">
        <v>0</v>
      </c>
      <c r="Z692" s="65"/>
      <c r="AA692" s="65">
        <v>0</v>
      </c>
      <c r="AB692" s="65">
        <v>30</v>
      </c>
      <c r="AC692" s="65">
        <v>2</v>
      </c>
      <c r="AD692" s="65">
        <v>0</v>
      </c>
      <c r="AE692" s="118">
        <f t="shared" si="213"/>
        <v>91</v>
      </c>
      <c r="AF692" s="119">
        <f t="shared" si="235"/>
        <v>0.30333333333333717</v>
      </c>
      <c r="AG692" s="118">
        <f t="shared" si="214"/>
        <v>127</v>
      </c>
      <c r="AH692" s="119">
        <f t="shared" si="215"/>
        <v>0.84666666666666568</v>
      </c>
      <c r="AI692" s="118">
        <f t="shared" si="216"/>
        <v>6</v>
      </c>
      <c r="AJ692" s="119">
        <f t="shared" si="217"/>
        <v>0.13333333333333286</v>
      </c>
      <c r="AK692" s="118">
        <f t="shared" si="218"/>
        <v>9</v>
      </c>
      <c r="AL692" s="119">
        <f t="shared" si="219"/>
        <v>0.30000000000000016</v>
      </c>
      <c r="AM692" s="118">
        <f t="shared" si="220"/>
        <v>2</v>
      </c>
      <c r="AN692" s="119">
        <f t="shared" si="221"/>
        <v>0.13333333333333353</v>
      </c>
      <c r="AO692" s="118">
        <f t="shared" si="222"/>
        <v>1</v>
      </c>
      <c r="AP692" s="119">
        <f t="shared" si="223"/>
        <v>0.10000000000000014</v>
      </c>
      <c r="AQ692" s="122">
        <f t="shared" si="237"/>
        <v>0</v>
      </c>
      <c r="AR692" s="131">
        <f t="shared" si="225"/>
        <v>3</v>
      </c>
      <c r="AS692" s="65"/>
    </row>
    <row r="693" spans="1:45" x14ac:dyDescent="0.25">
      <c r="A693" s="65" t="s">
        <v>272</v>
      </c>
      <c r="B693" s="65" t="str">
        <f t="shared" si="232"/>
        <v>DIWA3</v>
      </c>
      <c r="C693" s="117">
        <f t="shared" si="233"/>
        <v>42004</v>
      </c>
      <c r="D693" s="116" t="str">
        <f t="shared" si="234"/>
        <v>CON</v>
      </c>
      <c r="E693" s="65" t="s">
        <v>26</v>
      </c>
      <c r="F693" s="124" t="s">
        <v>104</v>
      </c>
      <c r="G693" s="117">
        <v>41991</v>
      </c>
      <c r="H693" s="65">
        <v>767236</v>
      </c>
      <c r="I693" s="65">
        <v>24799</v>
      </c>
      <c r="J693" s="65">
        <v>0</v>
      </c>
      <c r="K693" s="65">
        <v>4</v>
      </c>
      <c r="L693" s="65"/>
      <c r="M693" s="65">
        <v>1</v>
      </c>
      <c r="N693" s="65">
        <v>6.3</v>
      </c>
      <c r="O693" s="65"/>
      <c r="P693" s="65"/>
      <c r="Q693" s="65">
        <v>0.48</v>
      </c>
      <c r="R693" s="65"/>
      <c r="S693" s="65">
        <v>80</v>
      </c>
      <c r="T693" s="65">
        <v>135</v>
      </c>
      <c r="U693" s="65">
        <v>4</v>
      </c>
      <c r="V693" s="65">
        <v>1</v>
      </c>
      <c r="W693" s="65">
        <v>5</v>
      </c>
      <c r="X693" s="65">
        <v>12</v>
      </c>
      <c r="Y693" s="65">
        <v>1</v>
      </c>
      <c r="Z693" s="65">
        <v>1</v>
      </c>
      <c r="AA693" s="65">
        <v>0</v>
      </c>
      <c r="AB693" s="65">
        <v>42</v>
      </c>
      <c r="AC693" s="65">
        <v>6</v>
      </c>
      <c r="AD693" s="65">
        <v>1</v>
      </c>
      <c r="AE693" s="118">
        <f t="shared" si="213"/>
        <v>80</v>
      </c>
      <c r="AF693" s="119">
        <f t="shared" si="235"/>
        <v>0.26666666666667027</v>
      </c>
      <c r="AG693" s="118">
        <f t="shared" si="214"/>
        <v>135</v>
      </c>
      <c r="AH693" s="119">
        <f t="shared" si="215"/>
        <v>0.89999999999999936</v>
      </c>
      <c r="AI693" s="118">
        <f t="shared" si="216"/>
        <v>5</v>
      </c>
      <c r="AJ693" s="119">
        <f t="shared" si="217"/>
        <v>0.11111111111111063</v>
      </c>
      <c r="AK693" s="118">
        <f t="shared" si="218"/>
        <v>12</v>
      </c>
      <c r="AL693" s="119">
        <f t="shared" si="219"/>
        <v>0.40000000000000013</v>
      </c>
      <c r="AM693" s="118">
        <f t="shared" si="220"/>
        <v>4</v>
      </c>
      <c r="AN693" s="119">
        <f t="shared" si="221"/>
        <v>0.26666666666666683</v>
      </c>
      <c r="AO693" s="118">
        <f t="shared" si="222"/>
        <v>1</v>
      </c>
      <c r="AP693" s="119">
        <f t="shared" si="223"/>
        <v>0.10000000000000014</v>
      </c>
      <c r="AQ693" s="122">
        <f t="shared" si="237"/>
        <v>0</v>
      </c>
      <c r="AR693" s="131">
        <f t="shared" si="225"/>
        <v>4</v>
      </c>
      <c r="AS693" s="65"/>
    </row>
    <row r="694" spans="1:45" x14ac:dyDescent="0.25">
      <c r="A694" s="65" t="s">
        <v>273</v>
      </c>
      <c r="B694" s="65" t="str">
        <f t="shared" si="232"/>
        <v>DIWA3</v>
      </c>
      <c r="C694" s="117">
        <f t="shared" si="233"/>
        <v>42004</v>
      </c>
      <c r="D694" s="116" t="str">
        <f t="shared" si="234"/>
        <v>CON</v>
      </c>
      <c r="E694" s="65" t="s">
        <v>26</v>
      </c>
      <c r="F694" s="124" t="s">
        <v>104</v>
      </c>
      <c r="G694" s="117">
        <v>41880</v>
      </c>
      <c r="H694" s="65">
        <v>736854</v>
      </c>
      <c r="I694" s="65">
        <v>102652</v>
      </c>
      <c r="J694" s="65">
        <v>0</v>
      </c>
      <c r="K694" s="65">
        <v>9</v>
      </c>
      <c r="L694" s="65"/>
      <c r="M694" s="65">
        <v>7</v>
      </c>
      <c r="N694" s="121">
        <v>7</v>
      </c>
      <c r="O694" s="65">
        <v>36.1</v>
      </c>
      <c r="P694" s="65">
        <v>1.2</v>
      </c>
      <c r="Q694" s="65">
        <v>7.0000000000000007E-2</v>
      </c>
      <c r="R694" s="65"/>
      <c r="S694" s="65">
        <v>260</v>
      </c>
      <c r="T694" s="65">
        <v>410</v>
      </c>
      <c r="U694" s="65">
        <v>16</v>
      </c>
      <c r="V694" s="65">
        <v>2</v>
      </c>
      <c r="W694" s="65">
        <v>18</v>
      </c>
      <c r="X694" s="65">
        <v>17</v>
      </c>
      <c r="Y694" s="65">
        <v>1</v>
      </c>
      <c r="Z694" s="65">
        <v>4</v>
      </c>
      <c r="AA694" s="65">
        <v>1</v>
      </c>
      <c r="AB694" s="65">
        <v>53</v>
      </c>
      <c r="AC694" s="65">
        <v>23</v>
      </c>
      <c r="AD694" s="65">
        <v>4</v>
      </c>
      <c r="AE694" s="118">
        <f t="shared" si="213"/>
        <v>260</v>
      </c>
      <c r="AF694" s="119">
        <f>IF(AE694&gt;=300,1,VLOOKUP(AE694,$AT$3:$AU$304,2,0))</f>
        <v>0.86666666666666803</v>
      </c>
      <c r="AG694" s="118">
        <f t="shared" si="214"/>
        <v>410</v>
      </c>
      <c r="AH694" s="119">
        <f t="shared" si="215"/>
        <v>1</v>
      </c>
      <c r="AI694" s="118">
        <f t="shared" si="216"/>
        <v>18</v>
      </c>
      <c r="AJ694" s="119">
        <f t="shared" si="217"/>
        <v>0.39999999999999941</v>
      </c>
      <c r="AK694" s="118">
        <f t="shared" si="218"/>
        <v>17</v>
      </c>
      <c r="AL694" s="119">
        <f t="shared" si="219"/>
        <v>0.56666666666666676</v>
      </c>
      <c r="AM694" s="118">
        <f t="shared" si="220"/>
        <v>16</v>
      </c>
      <c r="AN694" s="119">
        <f t="shared" si="221"/>
        <v>1</v>
      </c>
      <c r="AO694" s="118">
        <f t="shared" si="222"/>
        <v>2</v>
      </c>
      <c r="AP694" s="119">
        <f t="shared" si="223"/>
        <v>0.20000000000000015</v>
      </c>
      <c r="AQ694" s="122">
        <f t="shared" si="237"/>
        <v>0</v>
      </c>
      <c r="AR694" s="131">
        <f t="shared" si="225"/>
        <v>5</v>
      </c>
      <c r="AS694" s="65"/>
    </row>
    <row r="695" spans="1:45" x14ac:dyDescent="0.25">
      <c r="A695" s="65" t="s">
        <v>273</v>
      </c>
      <c r="B695" s="65" t="str">
        <f t="shared" si="232"/>
        <v>DIWA3</v>
      </c>
      <c r="C695" s="117">
        <f t="shared" si="233"/>
        <v>42004</v>
      </c>
      <c r="D695" s="116" t="str">
        <f t="shared" si="234"/>
        <v>CON</v>
      </c>
      <c r="E695" s="65" t="s">
        <v>26</v>
      </c>
      <c r="F695" s="124" t="s">
        <v>104</v>
      </c>
      <c r="G695" s="117">
        <v>41727</v>
      </c>
      <c r="H695" s="65">
        <v>695004</v>
      </c>
      <c r="I695" s="65">
        <v>60802</v>
      </c>
      <c r="J695" s="65">
        <v>0</v>
      </c>
      <c r="K695" s="65">
        <v>5</v>
      </c>
      <c r="L695" s="65"/>
      <c r="M695" s="65">
        <v>3</v>
      </c>
      <c r="N695" s="121">
        <v>7.2</v>
      </c>
      <c r="O695" s="65">
        <v>36.299999999999997</v>
      </c>
      <c r="P695" s="65">
        <v>0.62</v>
      </c>
      <c r="Q695" s="65">
        <v>7.0000000000000007E-2</v>
      </c>
      <c r="R695" s="65" t="s">
        <v>28</v>
      </c>
      <c r="S695" s="65">
        <v>203</v>
      </c>
      <c r="T695" s="65">
        <v>144</v>
      </c>
      <c r="U695" s="65">
        <v>4</v>
      </c>
      <c r="V695" s="65">
        <v>1</v>
      </c>
      <c r="W695" s="65">
        <v>8</v>
      </c>
      <c r="X695" s="65">
        <v>15</v>
      </c>
      <c r="Y695" s="65">
        <v>0</v>
      </c>
      <c r="Z695" s="65">
        <v>1</v>
      </c>
      <c r="AA695" s="65">
        <v>0</v>
      </c>
      <c r="AB695" s="65">
        <v>46</v>
      </c>
      <c r="AC695" s="65">
        <v>27</v>
      </c>
      <c r="AD695" s="65">
        <v>5</v>
      </c>
      <c r="AE695" s="118">
        <f t="shared" si="213"/>
        <v>203</v>
      </c>
      <c r="AF695" s="119">
        <f>IF(AE695&gt;=300,1,VLOOKUP(AE695,$AT$3:$AU$304,2,0))</f>
        <v>0.67666666666666997</v>
      </c>
      <c r="AG695" s="118">
        <f t="shared" si="214"/>
        <v>144</v>
      </c>
      <c r="AH695" s="119">
        <f t="shared" si="215"/>
        <v>0.95999999999999974</v>
      </c>
      <c r="AI695" s="118">
        <f t="shared" si="216"/>
        <v>8</v>
      </c>
      <c r="AJ695" s="119">
        <f t="shared" si="217"/>
        <v>0.17777777777777731</v>
      </c>
      <c r="AK695" s="118">
        <f t="shared" si="218"/>
        <v>15</v>
      </c>
      <c r="AL695" s="119">
        <f t="shared" si="219"/>
        <v>0.50000000000000011</v>
      </c>
      <c r="AM695" s="118">
        <f t="shared" si="220"/>
        <v>4</v>
      </c>
      <c r="AN695" s="119">
        <f t="shared" si="221"/>
        <v>0.26666666666666683</v>
      </c>
      <c r="AO695" s="118">
        <f t="shared" si="222"/>
        <v>1</v>
      </c>
      <c r="AP695" s="119">
        <f t="shared" si="223"/>
        <v>0.10000000000000014</v>
      </c>
      <c r="AQ695" s="122">
        <f t="shared" si="237"/>
        <v>0</v>
      </c>
      <c r="AR695" s="131">
        <f t="shared" si="225"/>
        <v>6</v>
      </c>
      <c r="AS695" s="65"/>
    </row>
    <row r="696" spans="1:45" x14ac:dyDescent="0.25">
      <c r="A696" s="65" t="s">
        <v>273</v>
      </c>
      <c r="B696" s="65" t="str">
        <f t="shared" si="232"/>
        <v>DIWA3</v>
      </c>
      <c r="C696" s="117">
        <f t="shared" si="233"/>
        <v>42004</v>
      </c>
      <c r="D696" s="116" t="str">
        <f t="shared" si="234"/>
        <v>CON</v>
      </c>
      <c r="E696" s="65" t="s">
        <v>26</v>
      </c>
      <c r="F696" s="124" t="s">
        <v>104</v>
      </c>
      <c r="G696" s="117">
        <v>41619</v>
      </c>
      <c r="H696" s="65">
        <v>663724</v>
      </c>
      <c r="I696" s="65">
        <v>29522</v>
      </c>
      <c r="J696" s="120">
        <v>0</v>
      </c>
      <c r="K696" s="120">
        <v>3</v>
      </c>
      <c r="L696" s="120">
        <v>0</v>
      </c>
      <c r="M696" s="120">
        <v>3</v>
      </c>
      <c r="N696" s="121">
        <v>7.2</v>
      </c>
      <c r="O696" s="120">
        <v>37.6</v>
      </c>
      <c r="P696" s="120">
        <v>0.9</v>
      </c>
      <c r="Q696" s="120">
        <v>0.1</v>
      </c>
      <c r="R696" s="65" t="s">
        <v>244</v>
      </c>
      <c r="S696" s="120">
        <v>92</v>
      </c>
      <c r="T696" s="120">
        <v>82</v>
      </c>
      <c r="U696" s="120">
        <v>3</v>
      </c>
      <c r="V696" s="120">
        <v>0</v>
      </c>
      <c r="W696" s="120">
        <v>5</v>
      </c>
      <c r="X696" s="120">
        <v>11</v>
      </c>
      <c r="Y696" s="120">
        <v>0</v>
      </c>
      <c r="Z696" s="120">
        <v>0</v>
      </c>
      <c r="AA696" s="120">
        <v>0</v>
      </c>
      <c r="AB696" s="120">
        <v>48</v>
      </c>
      <c r="AC696" s="120">
        <v>26</v>
      </c>
      <c r="AD696" s="120">
        <v>4</v>
      </c>
      <c r="AE696" s="118">
        <f t="shared" si="213"/>
        <v>92</v>
      </c>
      <c r="AF696" s="119">
        <f>IF(AE696&gt;500,1.5,IF(AE696&gt;300,1.3,VLOOKUP(AE696,$AT$3:$AU$304,2,0)))</f>
        <v>0.30666666666667053</v>
      </c>
      <c r="AG696" s="118">
        <f t="shared" si="214"/>
        <v>82</v>
      </c>
      <c r="AH696" s="119">
        <f t="shared" si="215"/>
        <v>0.54666666666666375</v>
      </c>
      <c r="AI696" s="118">
        <f t="shared" si="216"/>
        <v>5</v>
      </c>
      <c r="AJ696" s="119">
        <f t="shared" si="217"/>
        <v>0.11111111111111063</v>
      </c>
      <c r="AK696" s="118">
        <f t="shared" si="218"/>
        <v>11</v>
      </c>
      <c r="AL696" s="119">
        <f t="shared" si="219"/>
        <v>0.36666666666666681</v>
      </c>
      <c r="AM696" s="118">
        <f t="shared" si="220"/>
        <v>3</v>
      </c>
      <c r="AN696" s="119">
        <f t="shared" si="221"/>
        <v>0.20000000000000018</v>
      </c>
      <c r="AO696" s="118">
        <f t="shared" si="222"/>
        <v>0</v>
      </c>
      <c r="AP696" s="119">
        <f t="shared" si="223"/>
        <v>1.3877787807814457E-16</v>
      </c>
      <c r="AQ696" s="122">
        <f t="shared" si="237"/>
        <v>0</v>
      </c>
      <c r="AR696" s="131">
        <f t="shared" si="225"/>
        <v>7</v>
      </c>
      <c r="AS696" s="65"/>
    </row>
    <row r="697" spans="1:45" x14ac:dyDescent="0.25">
      <c r="A697" s="65" t="s">
        <v>273</v>
      </c>
      <c r="B697" s="65" t="str">
        <f t="shared" si="232"/>
        <v>DIWA3</v>
      </c>
      <c r="C697" s="117">
        <f t="shared" si="233"/>
        <v>42004</v>
      </c>
      <c r="D697" s="116" t="str">
        <f t="shared" si="234"/>
        <v>CON</v>
      </c>
      <c r="E697" s="65" t="s">
        <v>26</v>
      </c>
      <c r="F697" s="124" t="s">
        <v>104</v>
      </c>
      <c r="G697" s="117">
        <v>41508</v>
      </c>
      <c r="H697" s="65">
        <v>634202</v>
      </c>
      <c r="I697" s="65">
        <v>176679</v>
      </c>
      <c r="J697" s="120">
        <v>0</v>
      </c>
      <c r="K697" s="120">
        <v>7</v>
      </c>
      <c r="L697" s="120">
        <v>-1</v>
      </c>
      <c r="M697" s="120">
        <v>11</v>
      </c>
      <c r="N697" s="121">
        <v>7.2</v>
      </c>
      <c r="O697" s="120">
        <v>38.200000000000003</v>
      </c>
      <c r="P697" s="120">
        <v>0.2</v>
      </c>
      <c r="Q697" s="120">
        <v>0.1</v>
      </c>
      <c r="R697" s="65" t="s">
        <v>244</v>
      </c>
      <c r="S697" s="120">
        <v>559</v>
      </c>
      <c r="T697" s="120">
        <v>239</v>
      </c>
      <c r="U697" s="120">
        <v>12</v>
      </c>
      <c r="V697" s="120">
        <v>1</v>
      </c>
      <c r="W697" s="120">
        <v>17</v>
      </c>
      <c r="X697" s="120">
        <v>29</v>
      </c>
      <c r="Y697" s="120">
        <v>1</v>
      </c>
      <c r="Z697" s="120">
        <v>2</v>
      </c>
      <c r="AA697" s="120">
        <v>-1</v>
      </c>
      <c r="AB697" s="120">
        <v>142</v>
      </c>
      <c r="AC697" s="120">
        <v>91</v>
      </c>
      <c r="AD697" s="120">
        <v>18</v>
      </c>
      <c r="AE697" s="118">
        <f t="shared" si="213"/>
        <v>559</v>
      </c>
      <c r="AF697" s="119">
        <f>IF(AE697&gt;500,1.5,IF(AE697&gt;300,1.3,VLOOKUP(AE697,$AT$3:$AU$304,2,0)))</f>
        <v>1.5</v>
      </c>
      <c r="AG697" s="118">
        <f t="shared" si="214"/>
        <v>239</v>
      </c>
      <c r="AH697" s="119">
        <f t="shared" si="215"/>
        <v>1</v>
      </c>
      <c r="AI697" s="118">
        <f t="shared" si="216"/>
        <v>17</v>
      </c>
      <c r="AJ697" s="119">
        <f t="shared" si="217"/>
        <v>0.37777777777777721</v>
      </c>
      <c r="AK697" s="118">
        <f t="shared" si="218"/>
        <v>29</v>
      </c>
      <c r="AL697" s="119">
        <f t="shared" si="219"/>
        <v>0.96666666666666667</v>
      </c>
      <c r="AM697" s="118">
        <f t="shared" si="220"/>
        <v>12</v>
      </c>
      <c r="AN697" s="119">
        <f t="shared" si="221"/>
        <v>0.8</v>
      </c>
      <c r="AO697" s="118">
        <f t="shared" si="222"/>
        <v>1</v>
      </c>
      <c r="AP697" s="119">
        <f t="shared" si="223"/>
        <v>0.10000000000000014</v>
      </c>
      <c r="AQ697" s="122">
        <f t="shared" si="237"/>
        <v>0</v>
      </c>
      <c r="AR697" s="131">
        <f t="shared" si="225"/>
        <v>8</v>
      </c>
      <c r="AS697" s="65"/>
    </row>
    <row r="698" spans="1:45" x14ac:dyDescent="0.25">
      <c r="A698" s="65" t="s">
        <v>273</v>
      </c>
      <c r="B698" s="65" t="str">
        <f t="shared" si="232"/>
        <v>DIWA3</v>
      </c>
      <c r="C698" s="117">
        <f t="shared" si="233"/>
        <v>42004</v>
      </c>
      <c r="D698" s="116" t="str">
        <f t="shared" si="234"/>
        <v>CON</v>
      </c>
      <c r="E698" s="65" t="s">
        <v>26</v>
      </c>
      <c r="F698" s="124" t="s">
        <v>104</v>
      </c>
      <c r="G698" s="117">
        <v>41390</v>
      </c>
      <c r="H698" s="65">
        <v>601649</v>
      </c>
      <c r="I698" s="65">
        <v>144156</v>
      </c>
      <c r="J698" s="120">
        <v>0</v>
      </c>
      <c r="K698" s="120">
        <v>4.2</v>
      </c>
      <c r="L698" s="120">
        <v>0</v>
      </c>
      <c r="M698" s="120">
        <v>17</v>
      </c>
      <c r="N698" s="121">
        <v>6.9</v>
      </c>
      <c r="O698" s="120">
        <v>38</v>
      </c>
      <c r="P698" s="120"/>
      <c r="Q698" s="120">
        <v>-1</v>
      </c>
      <c r="R698" s="65" t="s">
        <v>29</v>
      </c>
      <c r="S698" s="120">
        <v>183.4</v>
      </c>
      <c r="T698" s="120">
        <v>136</v>
      </c>
      <c r="U698" s="120">
        <v>12.2</v>
      </c>
      <c r="V698" s="120">
        <v>7.5</v>
      </c>
      <c r="W698" s="120">
        <v>17.2</v>
      </c>
      <c r="X698" s="120">
        <v>32.700000000000003</v>
      </c>
      <c r="Y698" s="120">
        <v>0.9</v>
      </c>
      <c r="Z698" s="120">
        <v>0</v>
      </c>
      <c r="AA698" s="120">
        <v>0</v>
      </c>
      <c r="AB698" s="120">
        <v>238.2</v>
      </c>
      <c r="AC698" s="120">
        <v>63</v>
      </c>
      <c r="AD698" s="120">
        <v>13.8</v>
      </c>
      <c r="AE698" s="118">
        <f t="shared" si="213"/>
        <v>183</v>
      </c>
      <c r="AF698" s="119">
        <f>IF(AE698&gt;=300,1,VLOOKUP(AE698,$AT$3:$AU$304,2,0))</f>
        <v>0.61000000000000398</v>
      </c>
      <c r="AG698" s="118">
        <f t="shared" si="214"/>
        <v>136</v>
      </c>
      <c r="AH698" s="119">
        <f t="shared" si="215"/>
        <v>0.90666666666666607</v>
      </c>
      <c r="AI698" s="118">
        <f t="shared" si="216"/>
        <v>17</v>
      </c>
      <c r="AJ698" s="119">
        <f t="shared" si="217"/>
        <v>0.37777777777777721</v>
      </c>
      <c r="AK698" s="118">
        <f t="shared" si="218"/>
        <v>33</v>
      </c>
      <c r="AL698" s="119">
        <f t="shared" si="219"/>
        <v>1</v>
      </c>
      <c r="AM698" s="118">
        <f t="shared" si="220"/>
        <v>12</v>
      </c>
      <c r="AN698" s="119">
        <f t="shared" si="221"/>
        <v>0.8</v>
      </c>
      <c r="AO698" s="118">
        <f t="shared" si="222"/>
        <v>8</v>
      </c>
      <c r="AP698" s="119">
        <f t="shared" si="223"/>
        <v>0.8</v>
      </c>
      <c r="AQ698" s="122">
        <f t="shared" si="237"/>
        <v>0</v>
      </c>
      <c r="AR698" s="131">
        <f t="shared" si="225"/>
        <v>9</v>
      </c>
      <c r="AS698" s="65"/>
    </row>
    <row r="699" spans="1:45" x14ac:dyDescent="0.25">
      <c r="A699" s="65" t="s">
        <v>273</v>
      </c>
      <c r="B699" s="65" t="str">
        <f t="shared" si="232"/>
        <v>DIWA3</v>
      </c>
      <c r="C699" s="117">
        <f t="shared" si="233"/>
        <v>42004</v>
      </c>
      <c r="D699" s="116" t="str">
        <f t="shared" si="234"/>
        <v>CON</v>
      </c>
      <c r="E699" s="65" t="s">
        <v>26</v>
      </c>
      <c r="F699" s="124" t="s">
        <v>104</v>
      </c>
      <c r="G699" s="117">
        <v>41256</v>
      </c>
      <c r="H699" s="65">
        <v>568948</v>
      </c>
      <c r="I699" s="65">
        <v>113651</v>
      </c>
      <c r="J699" s="65">
        <v>0</v>
      </c>
      <c r="K699" s="65">
        <v>0</v>
      </c>
      <c r="L699" s="65">
        <v>0</v>
      </c>
      <c r="M699" s="65">
        <v>21.6</v>
      </c>
      <c r="N699" s="121">
        <v>7</v>
      </c>
      <c r="O699" s="65">
        <v>38.799999999999997</v>
      </c>
      <c r="P699" s="65"/>
      <c r="Q699" s="65">
        <v>-1</v>
      </c>
      <c r="R699" s="65" t="s">
        <v>29</v>
      </c>
      <c r="S699" s="65">
        <v>0</v>
      </c>
      <c r="T699" s="65">
        <v>65.900000000000006</v>
      </c>
      <c r="U699" s="65">
        <v>9.8000000000000007</v>
      </c>
      <c r="V699" s="65">
        <v>6</v>
      </c>
      <c r="W699" s="65">
        <v>0.8</v>
      </c>
      <c r="X699" s="65">
        <v>40.1</v>
      </c>
      <c r="Y699" s="65">
        <v>1.6</v>
      </c>
      <c r="Z699" s="65">
        <v>3</v>
      </c>
      <c r="AA699" s="65">
        <v>0</v>
      </c>
      <c r="AB699" s="65">
        <v>430.9</v>
      </c>
      <c r="AC699" s="65">
        <v>32.9</v>
      </c>
      <c r="AD699" s="65">
        <v>18.3</v>
      </c>
      <c r="AE699" s="118">
        <f t="shared" si="213"/>
        <v>0</v>
      </c>
      <c r="AF699" s="119">
        <f>IF(AE699&gt;=300,1,VLOOKUP(AE699,$AT$3:$AU$304,2,0))</f>
        <v>3.8380756905986857E-15</v>
      </c>
      <c r="AG699" s="118">
        <f t="shared" si="214"/>
        <v>66</v>
      </c>
      <c r="AH699" s="119">
        <f t="shared" si="215"/>
        <v>0.43999999999999695</v>
      </c>
      <c r="AI699" s="118">
        <f t="shared" si="216"/>
        <v>1</v>
      </c>
      <c r="AJ699" s="119">
        <f t="shared" si="217"/>
        <v>2.222222222222173E-2</v>
      </c>
      <c r="AK699" s="118">
        <f t="shared" si="218"/>
        <v>40</v>
      </c>
      <c r="AL699" s="119">
        <f t="shared" si="219"/>
        <v>1</v>
      </c>
      <c r="AM699" s="118">
        <f t="shared" si="220"/>
        <v>10</v>
      </c>
      <c r="AN699" s="119">
        <f t="shared" si="221"/>
        <v>0.66666666666666674</v>
      </c>
      <c r="AO699" s="118">
        <f t="shared" si="222"/>
        <v>6</v>
      </c>
      <c r="AP699" s="119">
        <f t="shared" si="223"/>
        <v>0.60000000000000009</v>
      </c>
      <c r="AQ699" s="122">
        <f t="shared" si="237"/>
        <v>0</v>
      </c>
      <c r="AR699" s="131">
        <f t="shared" si="225"/>
        <v>10</v>
      </c>
      <c r="AS699" s="65"/>
    </row>
    <row r="700" spans="1:45" x14ac:dyDescent="0.25">
      <c r="A700" s="134" t="s">
        <v>273</v>
      </c>
      <c r="B700" s="134" t="str">
        <f t="shared" si="232"/>
        <v>DIWA3</v>
      </c>
      <c r="C700" s="135">
        <f t="shared" si="233"/>
        <v>40400</v>
      </c>
      <c r="D700" s="134" t="str">
        <f t="shared" si="234"/>
        <v>SIN</v>
      </c>
      <c r="E700" s="134" t="s">
        <v>26</v>
      </c>
      <c r="F700" s="136" t="s">
        <v>105</v>
      </c>
      <c r="G700" s="135">
        <v>42438</v>
      </c>
      <c r="H700" s="134">
        <v>828127</v>
      </c>
      <c r="I700" s="134">
        <v>29493</v>
      </c>
      <c r="J700" s="134">
        <v>0</v>
      </c>
      <c r="K700" s="134">
        <v>4</v>
      </c>
      <c r="L700" s="134"/>
      <c r="M700" s="134">
        <v>2</v>
      </c>
      <c r="N700" s="134">
        <v>6.8</v>
      </c>
      <c r="O700" s="134"/>
      <c r="P700" s="134"/>
      <c r="Q700" s="134">
        <v>0</v>
      </c>
      <c r="R700" s="134" t="s">
        <v>295</v>
      </c>
      <c r="S700" s="134">
        <v>56</v>
      </c>
      <c r="T700" s="134">
        <v>76</v>
      </c>
      <c r="U700" s="134">
        <v>4</v>
      </c>
      <c r="V700" s="134">
        <v>0</v>
      </c>
      <c r="W700" s="134">
        <v>4</v>
      </c>
      <c r="X700" s="134">
        <v>7</v>
      </c>
      <c r="Y700" s="134">
        <v>0</v>
      </c>
      <c r="Z700" s="134">
        <v>0</v>
      </c>
      <c r="AA700" s="134">
        <v>0</v>
      </c>
      <c r="AB700" s="134">
        <v>34</v>
      </c>
      <c r="AC700" s="134">
        <v>5</v>
      </c>
      <c r="AD700" s="134">
        <v>0</v>
      </c>
      <c r="AE700" s="134">
        <f t="shared" si="213"/>
        <v>56</v>
      </c>
      <c r="AF700" s="134">
        <f t="shared" ref="AF700:AF713" si="238">IF(AE700&gt;500,1.5,IF(AE700&gt;300,1.3,VLOOKUP(AE700,$AT$3:$AU$304,2,0)))</f>
        <v>0.18666666666667028</v>
      </c>
      <c r="AG700" s="134">
        <f t="shared" si="214"/>
        <v>76</v>
      </c>
      <c r="AH700" s="134">
        <f t="shared" si="215"/>
        <v>0.50666666666666349</v>
      </c>
      <c r="AI700" s="134">
        <f t="shared" si="216"/>
        <v>4</v>
      </c>
      <c r="AJ700" s="134">
        <f t="shared" si="217"/>
        <v>8.8888888888888407E-2</v>
      </c>
      <c r="AK700" s="134">
        <f t="shared" si="218"/>
        <v>7</v>
      </c>
      <c r="AL700" s="134">
        <f t="shared" si="219"/>
        <v>0.2333333333333335</v>
      </c>
      <c r="AM700" s="134">
        <f t="shared" si="220"/>
        <v>4</v>
      </c>
      <c r="AN700" s="134">
        <f t="shared" si="221"/>
        <v>0.26666666666666683</v>
      </c>
      <c r="AO700" s="134">
        <f t="shared" si="222"/>
        <v>0</v>
      </c>
      <c r="AP700" s="134">
        <f t="shared" si="223"/>
        <v>1.3877787807814457E-16</v>
      </c>
      <c r="AQ700" s="137">
        <f t="shared" si="237"/>
        <v>1</v>
      </c>
      <c r="AR700" s="131">
        <f t="shared" si="225"/>
        <v>1</v>
      </c>
      <c r="AS700" s="65"/>
    </row>
    <row r="701" spans="1:45" x14ac:dyDescent="0.25">
      <c r="A701" s="65"/>
      <c r="B701" s="65" t="str">
        <f t="shared" si="232"/>
        <v>DIWA3</v>
      </c>
      <c r="C701" s="117">
        <f t="shared" si="233"/>
        <v>40400</v>
      </c>
      <c r="D701" s="65" t="str">
        <f t="shared" si="234"/>
        <v>SIN</v>
      </c>
      <c r="E701" s="65" t="s">
        <v>26</v>
      </c>
      <c r="F701" s="124" t="s">
        <v>105</v>
      </c>
      <c r="G701" s="117">
        <v>42319</v>
      </c>
      <c r="H701" s="65">
        <v>798769</v>
      </c>
      <c r="I701" s="65">
        <v>85584</v>
      </c>
      <c r="J701" s="65">
        <v>0</v>
      </c>
      <c r="K701" s="65">
        <v>3</v>
      </c>
      <c r="L701" s="65"/>
      <c r="M701" s="65">
        <v>2</v>
      </c>
      <c r="N701" s="65">
        <v>6</v>
      </c>
      <c r="O701" s="65"/>
      <c r="P701" s="65"/>
      <c r="Q701" s="65">
        <v>0.09</v>
      </c>
      <c r="R701" s="65"/>
      <c r="S701" s="65">
        <v>84</v>
      </c>
      <c r="T701" s="65">
        <v>110</v>
      </c>
      <c r="U701" s="65">
        <v>2</v>
      </c>
      <c r="V701" s="65">
        <v>1</v>
      </c>
      <c r="W701" s="65">
        <v>6</v>
      </c>
      <c r="X701" s="65">
        <v>9</v>
      </c>
      <c r="Y701" s="65">
        <v>0</v>
      </c>
      <c r="Z701" s="65">
        <v>1</v>
      </c>
      <c r="AA701" s="65">
        <v>1</v>
      </c>
      <c r="AB701" s="65">
        <v>34</v>
      </c>
      <c r="AC701" s="65">
        <v>12</v>
      </c>
      <c r="AD701" s="65">
        <v>0</v>
      </c>
      <c r="AE701" s="118">
        <f t="shared" si="213"/>
        <v>84</v>
      </c>
      <c r="AF701" s="119">
        <f t="shared" si="238"/>
        <v>0.28000000000000369</v>
      </c>
      <c r="AG701" s="118">
        <f t="shared" si="214"/>
        <v>110</v>
      </c>
      <c r="AH701" s="119">
        <f t="shared" si="215"/>
        <v>0.73333333333333162</v>
      </c>
      <c r="AI701" s="118">
        <f t="shared" si="216"/>
        <v>6</v>
      </c>
      <c r="AJ701" s="119">
        <f t="shared" si="217"/>
        <v>0.13333333333333286</v>
      </c>
      <c r="AK701" s="118">
        <f t="shared" si="218"/>
        <v>9</v>
      </c>
      <c r="AL701" s="119">
        <f t="shared" si="219"/>
        <v>0.30000000000000016</v>
      </c>
      <c r="AM701" s="118">
        <f t="shared" si="220"/>
        <v>2</v>
      </c>
      <c r="AN701" s="119">
        <f t="shared" si="221"/>
        <v>0.13333333333333353</v>
      </c>
      <c r="AO701" s="118">
        <f t="shared" si="222"/>
        <v>1</v>
      </c>
      <c r="AP701" s="119">
        <f t="shared" si="223"/>
        <v>0.10000000000000014</v>
      </c>
      <c r="AQ701" s="122">
        <f t="shared" si="237"/>
        <v>0</v>
      </c>
      <c r="AR701" s="131">
        <f t="shared" si="225"/>
        <v>2</v>
      </c>
      <c r="AS701" s="65"/>
    </row>
    <row r="702" spans="1:45" x14ac:dyDescent="0.25">
      <c r="A702" s="65"/>
      <c r="B702" s="65" t="str">
        <f t="shared" si="232"/>
        <v>DIWA3</v>
      </c>
      <c r="C702" s="117">
        <f t="shared" si="233"/>
        <v>40400</v>
      </c>
      <c r="D702" s="65" t="str">
        <f t="shared" si="234"/>
        <v>SIN</v>
      </c>
      <c r="E702" s="65" t="s">
        <v>26</v>
      </c>
      <c r="F702" s="124" t="s">
        <v>105</v>
      </c>
      <c r="G702" s="117">
        <v>42137</v>
      </c>
      <c r="H702" s="65">
        <v>759830</v>
      </c>
      <c r="I702" s="65">
        <v>46645</v>
      </c>
      <c r="J702" s="65">
        <v>0</v>
      </c>
      <c r="K702" s="65">
        <v>4</v>
      </c>
      <c r="L702" s="65"/>
      <c r="M702" s="65">
        <v>1</v>
      </c>
      <c r="N702" s="65">
        <v>5.8</v>
      </c>
      <c r="O702" s="65"/>
      <c r="P702" s="65"/>
      <c r="Q702" s="65">
        <v>0.33</v>
      </c>
      <c r="R702" s="65"/>
      <c r="S702" s="65">
        <v>95</v>
      </c>
      <c r="T702" s="65">
        <v>76</v>
      </c>
      <c r="U702" s="65">
        <v>7</v>
      </c>
      <c r="V702" s="65">
        <v>0</v>
      </c>
      <c r="W702" s="65">
        <v>13</v>
      </c>
      <c r="X702" s="65">
        <v>10</v>
      </c>
      <c r="Y702" s="65">
        <v>1</v>
      </c>
      <c r="Z702" s="65">
        <v>1</v>
      </c>
      <c r="AA702" s="65">
        <v>1</v>
      </c>
      <c r="AB702" s="65">
        <v>31</v>
      </c>
      <c r="AC702" s="65">
        <v>3</v>
      </c>
      <c r="AD702" s="65">
        <v>0</v>
      </c>
      <c r="AE702" s="118">
        <f t="shared" si="213"/>
        <v>95</v>
      </c>
      <c r="AF702" s="119">
        <f t="shared" si="238"/>
        <v>0.31666666666667059</v>
      </c>
      <c r="AG702" s="118">
        <f t="shared" si="214"/>
        <v>76</v>
      </c>
      <c r="AH702" s="119">
        <f t="shared" si="215"/>
        <v>0.50666666666666349</v>
      </c>
      <c r="AI702" s="118">
        <f t="shared" si="216"/>
        <v>13</v>
      </c>
      <c r="AJ702" s="119">
        <f t="shared" si="217"/>
        <v>0.28888888888888842</v>
      </c>
      <c r="AK702" s="118">
        <f t="shared" si="218"/>
        <v>10</v>
      </c>
      <c r="AL702" s="119">
        <f t="shared" si="219"/>
        <v>0.33339999999999997</v>
      </c>
      <c r="AM702" s="118">
        <f t="shared" si="220"/>
        <v>7</v>
      </c>
      <c r="AN702" s="119">
        <f t="shared" si="221"/>
        <v>0.46666666666666679</v>
      </c>
      <c r="AO702" s="118">
        <f t="shared" si="222"/>
        <v>0</v>
      </c>
      <c r="AP702" s="119">
        <f t="shared" si="223"/>
        <v>1.3877787807814457E-16</v>
      </c>
      <c r="AQ702" s="122">
        <f t="shared" si="237"/>
        <v>0</v>
      </c>
      <c r="AR702" s="131">
        <f t="shared" si="225"/>
        <v>3</v>
      </c>
      <c r="AS702" s="65"/>
    </row>
    <row r="703" spans="1:45" x14ac:dyDescent="0.25">
      <c r="A703" s="65" t="s">
        <v>273</v>
      </c>
      <c r="B703" s="65" t="str">
        <f t="shared" si="232"/>
        <v>DIWA3</v>
      </c>
      <c r="C703" s="117">
        <f t="shared" si="233"/>
        <v>40400</v>
      </c>
      <c r="D703" s="116" t="str">
        <f t="shared" si="234"/>
        <v>SIN</v>
      </c>
      <c r="E703" s="65" t="s">
        <v>26</v>
      </c>
      <c r="F703" s="124" t="s">
        <v>105</v>
      </c>
      <c r="G703" s="117">
        <v>42052</v>
      </c>
      <c r="H703" s="65">
        <v>783454</v>
      </c>
      <c r="I703" s="65">
        <v>53467</v>
      </c>
      <c r="J703" s="65">
        <v>0</v>
      </c>
      <c r="K703" s="65">
        <v>3</v>
      </c>
      <c r="L703" s="65"/>
      <c r="M703" s="65">
        <v>3</v>
      </c>
      <c r="N703" s="65">
        <v>5.98</v>
      </c>
      <c r="O703" s="65">
        <v>28.36</v>
      </c>
      <c r="P703" s="65">
        <v>1.18</v>
      </c>
      <c r="Q703" s="65">
        <v>0.1</v>
      </c>
      <c r="R703" s="65"/>
      <c r="S703" s="65">
        <v>117</v>
      </c>
      <c r="T703" s="65">
        <v>132</v>
      </c>
      <c r="U703" s="65">
        <v>2</v>
      </c>
      <c r="V703" s="65">
        <v>1</v>
      </c>
      <c r="W703" s="65">
        <v>9</v>
      </c>
      <c r="X703" s="65">
        <v>11</v>
      </c>
      <c r="Y703" s="65">
        <v>0</v>
      </c>
      <c r="Z703" s="65"/>
      <c r="AA703" s="65">
        <v>0</v>
      </c>
      <c r="AB703" s="65">
        <v>32</v>
      </c>
      <c r="AC703" s="65">
        <v>5</v>
      </c>
      <c r="AD703" s="65">
        <v>1</v>
      </c>
      <c r="AE703" s="118">
        <f t="shared" si="213"/>
        <v>117</v>
      </c>
      <c r="AF703" s="119">
        <f t="shared" si="238"/>
        <v>0.3900000000000044</v>
      </c>
      <c r="AG703" s="118">
        <f t="shared" si="214"/>
        <v>132</v>
      </c>
      <c r="AH703" s="119">
        <f t="shared" si="215"/>
        <v>0.87999999999999923</v>
      </c>
      <c r="AI703" s="118">
        <f t="shared" si="216"/>
        <v>9</v>
      </c>
      <c r="AJ703" s="119">
        <f t="shared" si="217"/>
        <v>0.19999999999999954</v>
      </c>
      <c r="AK703" s="118">
        <f t="shared" si="218"/>
        <v>11</v>
      </c>
      <c r="AL703" s="119">
        <f t="shared" si="219"/>
        <v>0.36666666666666681</v>
      </c>
      <c r="AM703" s="118">
        <f t="shared" si="220"/>
        <v>2</v>
      </c>
      <c r="AN703" s="119">
        <f t="shared" si="221"/>
        <v>0.13333333333333353</v>
      </c>
      <c r="AO703" s="118">
        <f t="shared" si="222"/>
        <v>1</v>
      </c>
      <c r="AP703" s="119">
        <f t="shared" si="223"/>
        <v>0.10000000000000014</v>
      </c>
      <c r="AQ703" s="122">
        <f t="shared" si="237"/>
        <v>0</v>
      </c>
      <c r="AR703" s="131">
        <f t="shared" si="225"/>
        <v>4</v>
      </c>
      <c r="AS703" s="65"/>
    </row>
    <row r="704" spans="1:45" x14ac:dyDescent="0.25">
      <c r="A704" s="65" t="s">
        <v>272</v>
      </c>
      <c r="B704" s="65" t="str">
        <f t="shared" si="232"/>
        <v>DIWA3</v>
      </c>
      <c r="C704" s="117">
        <f t="shared" si="233"/>
        <v>40400</v>
      </c>
      <c r="D704" s="116" t="str">
        <f t="shared" si="234"/>
        <v>SIN</v>
      </c>
      <c r="E704" s="65" t="s">
        <v>26</v>
      </c>
      <c r="F704" s="124" t="s">
        <v>105</v>
      </c>
      <c r="G704" s="117">
        <v>41732</v>
      </c>
      <c r="H704" s="65">
        <v>698369</v>
      </c>
      <c r="I704" s="65">
        <v>33206</v>
      </c>
      <c r="J704" s="65">
        <v>0</v>
      </c>
      <c r="K704" s="65">
        <v>3</v>
      </c>
      <c r="L704" s="65"/>
      <c r="M704" s="65">
        <v>3</v>
      </c>
      <c r="N704" s="121">
        <v>6.3</v>
      </c>
      <c r="O704" s="65" t="s">
        <v>28</v>
      </c>
      <c r="P704" s="65" t="s">
        <v>28</v>
      </c>
      <c r="Q704" s="65">
        <v>0.86</v>
      </c>
      <c r="R704" s="65" t="s">
        <v>28</v>
      </c>
      <c r="S704" s="65">
        <v>101</v>
      </c>
      <c r="T704" s="65">
        <v>136</v>
      </c>
      <c r="U704" s="65">
        <v>3</v>
      </c>
      <c r="V704" s="65">
        <v>1</v>
      </c>
      <c r="W704" s="65">
        <v>13</v>
      </c>
      <c r="X704" s="65">
        <v>13</v>
      </c>
      <c r="Y704" s="65">
        <v>1</v>
      </c>
      <c r="Z704" s="65">
        <v>1</v>
      </c>
      <c r="AA704" s="65">
        <v>1</v>
      </c>
      <c r="AB704" s="65">
        <v>40</v>
      </c>
      <c r="AC704" s="65">
        <v>13</v>
      </c>
      <c r="AD704" s="65">
        <v>1</v>
      </c>
      <c r="AE704" s="118">
        <f t="shared" si="213"/>
        <v>101</v>
      </c>
      <c r="AF704" s="119">
        <f t="shared" si="238"/>
        <v>0.33666666666667072</v>
      </c>
      <c r="AG704" s="118">
        <f t="shared" si="214"/>
        <v>136</v>
      </c>
      <c r="AH704" s="119">
        <f t="shared" si="215"/>
        <v>0.90666666666666607</v>
      </c>
      <c r="AI704" s="118">
        <f t="shared" si="216"/>
        <v>13</v>
      </c>
      <c r="AJ704" s="119">
        <f t="shared" si="217"/>
        <v>0.28888888888888842</v>
      </c>
      <c r="AK704" s="118">
        <f t="shared" si="218"/>
        <v>13</v>
      </c>
      <c r="AL704" s="119">
        <f t="shared" si="219"/>
        <v>0.43333333333333346</v>
      </c>
      <c r="AM704" s="118">
        <f t="shared" si="220"/>
        <v>3</v>
      </c>
      <c r="AN704" s="119">
        <f t="shared" si="221"/>
        <v>0.20000000000000018</v>
      </c>
      <c r="AO704" s="118">
        <f t="shared" si="222"/>
        <v>1</v>
      </c>
      <c r="AP704" s="119">
        <f t="shared" si="223"/>
        <v>0.10000000000000014</v>
      </c>
      <c r="AQ704" s="122">
        <f t="shared" si="237"/>
        <v>0</v>
      </c>
      <c r="AR704" s="131">
        <f t="shared" si="225"/>
        <v>5</v>
      </c>
      <c r="AS704" s="65"/>
    </row>
    <row r="705" spans="1:45" x14ac:dyDescent="0.25">
      <c r="A705" s="65" t="s">
        <v>272</v>
      </c>
      <c r="B705" s="65" t="str">
        <f t="shared" si="232"/>
        <v>DIWA3</v>
      </c>
      <c r="C705" s="117">
        <f t="shared" si="233"/>
        <v>40400</v>
      </c>
      <c r="D705" s="116" t="str">
        <f t="shared" si="234"/>
        <v>SIN</v>
      </c>
      <c r="E705" s="65" t="s">
        <v>26</v>
      </c>
      <c r="F705" s="124" t="s">
        <v>105</v>
      </c>
      <c r="G705" s="117">
        <v>41614</v>
      </c>
      <c r="H705" s="65">
        <v>665163</v>
      </c>
      <c r="I705" s="65">
        <v>184361</v>
      </c>
      <c r="J705" s="120">
        <v>0</v>
      </c>
      <c r="K705" s="120">
        <v>10</v>
      </c>
      <c r="L705" s="120">
        <v>0</v>
      </c>
      <c r="M705" s="120">
        <v>8</v>
      </c>
      <c r="N705" s="120">
        <v>7.2</v>
      </c>
      <c r="O705" s="120">
        <v>38</v>
      </c>
      <c r="P705" s="120">
        <v>0.5</v>
      </c>
      <c r="Q705" s="120">
        <v>0.1</v>
      </c>
      <c r="R705" s="65" t="s">
        <v>244</v>
      </c>
      <c r="S705" s="120">
        <v>383</v>
      </c>
      <c r="T705" s="120">
        <v>202</v>
      </c>
      <c r="U705" s="120">
        <v>11</v>
      </c>
      <c r="V705" s="120">
        <v>1</v>
      </c>
      <c r="W705" s="120">
        <v>26</v>
      </c>
      <c r="X705" s="120">
        <v>22</v>
      </c>
      <c r="Y705" s="120">
        <v>0</v>
      </c>
      <c r="Z705" s="120">
        <v>1</v>
      </c>
      <c r="AA705" s="120">
        <v>0</v>
      </c>
      <c r="AB705" s="120">
        <v>93</v>
      </c>
      <c r="AC705" s="120">
        <v>70</v>
      </c>
      <c r="AD705" s="120">
        <v>3</v>
      </c>
      <c r="AE705" s="118">
        <f t="shared" si="213"/>
        <v>383</v>
      </c>
      <c r="AF705" s="119">
        <f t="shared" si="238"/>
        <v>1.3</v>
      </c>
      <c r="AG705" s="118">
        <f t="shared" si="214"/>
        <v>202</v>
      </c>
      <c r="AH705" s="119">
        <f t="shared" si="215"/>
        <v>1</v>
      </c>
      <c r="AI705" s="118">
        <f t="shared" si="216"/>
        <v>26</v>
      </c>
      <c r="AJ705" s="119">
        <f t="shared" si="217"/>
        <v>0.57777777777777717</v>
      </c>
      <c r="AK705" s="118">
        <f t="shared" si="218"/>
        <v>22</v>
      </c>
      <c r="AL705" s="119">
        <f t="shared" si="219"/>
        <v>0.73333333333333339</v>
      </c>
      <c r="AM705" s="118">
        <f t="shared" si="220"/>
        <v>11</v>
      </c>
      <c r="AN705" s="119">
        <f t="shared" si="221"/>
        <v>0.73333333333333339</v>
      </c>
      <c r="AO705" s="118">
        <f t="shared" si="222"/>
        <v>1</v>
      </c>
      <c r="AP705" s="119">
        <f t="shared" si="223"/>
        <v>0.10000000000000014</v>
      </c>
      <c r="AQ705" s="122">
        <f t="shared" si="237"/>
        <v>0</v>
      </c>
      <c r="AR705" s="131">
        <f t="shared" si="225"/>
        <v>6</v>
      </c>
      <c r="AS705" s="65"/>
    </row>
    <row r="706" spans="1:45" x14ac:dyDescent="0.25">
      <c r="A706" s="65" t="s">
        <v>273</v>
      </c>
      <c r="B706" s="65" t="str">
        <f t="shared" si="232"/>
        <v>DIWA3</v>
      </c>
      <c r="C706" s="117">
        <f t="shared" si="233"/>
        <v>40400</v>
      </c>
      <c r="D706" s="116" t="str">
        <f t="shared" si="234"/>
        <v>SIN</v>
      </c>
      <c r="E706" s="65" t="s">
        <v>26</v>
      </c>
      <c r="F706" s="124" t="s">
        <v>105</v>
      </c>
      <c r="G706" s="117">
        <v>41486</v>
      </c>
      <c r="H706" s="65">
        <v>629803</v>
      </c>
      <c r="I706" s="65">
        <v>149001</v>
      </c>
      <c r="J706" s="120">
        <v>0</v>
      </c>
      <c r="K706" s="120">
        <v>5</v>
      </c>
      <c r="L706" s="120">
        <v>-1</v>
      </c>
      <c r="M706" s="120">
        <v>7</v>
      </c>
      <c r="N706" s="120">
        <v>7.2</v>
      </c>
      <c r="O706" s="120">
        <v>37.700000000000003</v>
      </c>
      <c r="P706" s="120">
        <v>0.3</v>
      </c>
      <c r="Q706" s="120">
        <v>0.1</v>
      </c>
      <c r="R706" s="65" t="s">
        <v>244</v>
      </c>
      <c r="S706" s="120">
        <v>226</v>
      </c>
      <c r="T706" s="120">
        <v>135</v>
      </c>
      <c r="U706" s="120">
        <v>10</v>
      </c>
      <c r="V706" s="120">
        <v>0</v>
      </c>
      <c r="W706" s="120">
        <v>20</v>
      </c>
      <c r="X706" s="120">
        <v>15</v>
      </c>
      <c r="Y706" s="120">
        <v>0</v>
      </c>
      <c r="Z706" s="120">
        <v>1</v>
      </c>
      <c r="AA706" s="120">
        <v>-1</v>
      </c>
      <c r="AB706" s="120">
        <v>97</v>
      </c>
      <c r="AC706" s="120">
        <v>72</v>
      </c>
      <c r="AD706" s="120">
        <v>2</v>
      </c>
      <c r="AE706" s="118">
        <f t="shared" ref="AE706:AE769" si="239">+ROUND(S706,0)</f>
        <v>226</v>
      </c>
      <c r="AF706" s="119">
        <f t="shared" si="238"/>
        <v>0.75333333333333585</v>
      </c>
      <c r="AG706" s="118">
        <f t="shared" ref="AG706:AG769" si="240">+ROUND(T706,0)</f>
        <v>135</v>
      </c>
      <c r="AH706" s="119">
        <f t="shared" ref="AH706:AH769" si="241">IF(AG706&gt;=150,1,VLOOKUP(AG706,$AV$3:$AW$228,2,0))</f>
        <v>0.89999999999999936</v>
      </c>
      <c r="AI706" s="118">
        <f t="shared" ref="AI706:AI769" si="242">+ROUND(W706,0)</f>
        <v>20</v>
      </c>
      <c r="AJ706" s="119">
        <f t="shared" ref="AJ706:AJ769" si="243">IF(AI706&gt;=45,1,VLOOKUP(AI706,$AX$3:$AY$226,2,0))</f>
        <v>0.44444444444444381</v>
      </c>
      <c r="AK706" s="118">
        <f t="shared" ref="AK706:AK769" si="244">+ROUND(X706,0)</f>
        <v>15</v>
      </c>
      <c r="AL706" s="119">
        <f t="shared" ref="AL706:AL769" si="245">IF(AK706&gt;=30,1,VLOOKUP(AK706,$AZ$3:$BA$226,2,0))</f>
        <v>0.50000000000000011</v>
      </c>
      <c r="AM706" s="118">
        <f t="shared" ref="AM706:AM769" si="246">+ROUND(U706,0)</f>
        <v>10</v>
      </c>
      <c r="AN706" s="119">
        <f t="shared" ref="AN706:AN769" si="247">IF(AM706&gt;=15,1,VLOOKUP(AM706,$BB$3:$BC$226,2,0))</f>
        <v>0.66666666666666674</v>
      </c>
      <c r="AO706" s="118">
        <f t="shared" ref="AO706:AO769" si="248">ROUND(V706,0)</f>
        <v>0</v>
      </c>
      <c r="AP706" s="119">
        <f t="shared" ref="AP706:AP769" si="249">IF(AO706&gt;=10,1,VLOOKUP(AO706,$BD$3:$BE$226,2,0))</f>
        <v>1.3877787807814457E-16</v>
      </c>
      <c r="AQ706" s="122">
        <f t="shared" si="237"/>
        <v>0</v>
      </c>
      <c r="AR706" s="131">
        <f t="shared" si="225"/>
        <v>7</v>
      </c>
      <c r="AS706" s="65"/>
    </row>
    <row r="707" spans="1:45" x14ac:dyDescent="0.25">
      <c r="A707" s="65" t="s">
        <v>273</v>
      </c>
      <c r="B707" s="65" t="str">
        <f t="shared" si="232"/>
        <v>DIWA3</v>
      </c>
      <c r="C707" s="117">
        <f t="shared" si="233"/>
        <v>40400</v>
      </c>
      <c r="D707" s="116" t="str">
        <f t="shared" si="234"/>
        <v>SIN</v>
      </c>
      <c r="E707" s="65" t="s">
        <v>26</v>
      </c>
      <c r="F707" s="124" t="s">
        <v>105</v>
      </c>
      <c r="G707" s="117">
        <v>41356</v>
      </c>
      <c r="H707" s="65">
        <v>598088</v>
      </c>
      <c r="I707" s="65">
        <v>117286</v>
      </c>
      <c r="J707" s="120">
        <v>0</v>
      </c>
      <c r="K707" s="120">
        <v>3.7</v>
      </c>
      <c r="L707" s="120">
        <v>0</v>
      </c>
      <c r="M707" s="120">
        <v>12.3</v>
      </c>
      <c r="N707" s="120">
        <v>6.9</v>
      </c>
      <c r="O707" s="120">
        <v>37.700000000000003</v>
      </c>
      <c r="P707" s="120"/>
      <c r="Q707" s="120">
        <v>-1</v>
      </c>
      <c r="R707" s="65" t="s">
        <v>29</v>
      </c>
      <c r="S707" s="120">
        <v>111.5</v>
      </c>
      <c r="T707" s="120">
        <v>92.4</v>
      </c>
      <c r="U707" s="120">
        <v>9.1999999999999993</v>
      </c>
      <c r="V707" s="120">
        <v>1.2</v>
      </c>
      <c r="W707" s="120">
        <v>19.399999999999999</v>
      </c>
      <c r="X707" s="120">
        <v>20.100000000000001</v>
      </c>
      <c r="Y707" s="120">
        <v>2.2000000000000002</v>
      </c>
      <c r="Z707" s="120">
        <v>0</v>
      </c>
      <c r="AA707" s="120">
        <v>0</v>
      </c>
      <c r="AB707" s="120">
        <v>193</v>
      </c>
      <c r="AC707" s="120">
        <v>57.3</v>
      </c>
      <c r="AD707" s="120">
        <v>3.5</v>
      </c>
      <c r="AE707" s="118">
        <f t="shared" si="239"/>
        <v>112</v>
      </c>
      <c r="AF707" s="119">
        <f t="shared" si="238"/>
        <v>0.37333333333333762</v>
      </c>
      <c r="AG707" s="118">
        <f t="shared" si="240"/>
        <v>92</v>
      </c>
      <c r="AH707" s="119">
        <f t="shared" si="241"/>
        <v>0.61333333333333084</v>
      </c>
      <c r="AI707" s="118">
        <f t="shared" si="242"/>
        <v>19</v>
      </c>
      <c r="AJ707" s="119">
        <f t="shared" si="243"/>
        <v>0.42222222222222161</v>
      </c>
      <c r="AK707" s="118">
        <f t="shared" si="244"/>
        <v>20</v>
      </c>
      <c r="AL707" s="119">
        <f t="shared" si="245"/>
        <v>0.66666666666666674</v>
      </c>
      <c r="AM707" s="118">
        <f t="shared" si="246"/>
        <v>9</v>
      </c>
      <c r="AN707" s="119">
        <f t="shared" si="247"/>
        <v>0.60000000000000009</v>
      </c>
      <c r="AO707" s="118">
        <f t="shared" si="248"/>
        <v>1</v>
      </c>
      <c r="AP707" s="119">
        <f t="shared" si="249"/>
        <v>0.10000000000000014</v>
      </c>
      <c r="AQ707" s="122">
        <f t="shared" si="237"/>
        <v>0</v>
      </c>
      <c r="AR707" s="131">
        <f t="shared" ref="AR707:AR770" si="250">+IF(AQ707=1,AQ707,(AR706+1))</f>
        <v>8</v>
      </c>
      <c r="AS707" s="65"/>
    </row>
    <row r="708" spans="1:45" x14ac:dyDescent="0.25">
      <c r="A708" s="65" t="s">
        <v>273</v>
      </c>
      <c r="B708" s="65" t="str">
        <f t="shared" si="232"/>
        <v>DIWA3</v>
      </c>
      <c r="C708" s="117">
        <f t="shared" si="233"/>
        <v>40400</v>
      </c>
      <c r="D708" s="116" t="str">
        <f t="shared" si="234"/>
        <v>SIN</v>
      </c>
      <c r="E708" s="65" t="s">
        <v>26</v>
      </c>
      <c r="F708" s="124" t="s">
        <v>105</v>
      </c>
      <c r="G708" s="117">
        <v>41249</v>
      </c>
      <c r="H708" s="65">
        <v>567206</v>
      </c>
      <c r="I708" s="65">
        <v>86404</v>
      </c>
      <c r="J708" s="120">
        <v>0</v>
      </c>
      <c r="K708" s="120">
        <v>0</v>
      </c>
      <c r="L708" s="120">
        <v>0</v>
      </c>
      <c r="M708" s="120">
        <v>8.5</v>
      </c>
      <c r="N708" s="120">
        <v>7.5</v>
      </c>
      <c r="O708" s="120">
        <v>38.9</v>
      </c>
      <c r="P708" s="120"/>
      <c r="Q708" s="120">
        <v>-1</v>
      </c>
      <c r="R708" s="65" t="s">
        <v>29</v>
      </c>
      <c r="S708" s="120">
        <v>109.6</v>
      </c>
      <c r="T708" s="120">
        <v>27.3</v>
      </c>
      <c r="U708" s="120">
        <v>2.9</v>
      </c>
      <c r="V708" s="120">
        <v>1.2</v>
      </c>
      <c r="W708" s="120">
        <v>4.0999999999999996</v>
      </c>
      <c r="X708" s="120">
        <v>14.3</v>
      </c>
      <c r="Y708" s="120">
        <v>0.9</v>
      </c>
      <c r="Z708" s="120">
        <v>2.7</v>
      </c>
      <c r="AA708" s="120">
        <v>0</v>
      </c>
      <c r="AB708" s="120">
        <v>237.3</v>
      </c>
      <c r="AC708" s="120">
        <v>49.7</v>
      </c>
      <c r="AD708" s="120">
        <v>0.8</v>
      </c>
      <c r="AE708" s="118">
        <f t="shared" si="239"/>
        <v>110</v>
      </c>
      <c r="AF708" s="119">
        <f t="shared" si="238"/>
        <v>0.36666666666667092</v>
      </c>
      <c r="AG708" s="118">
        <f t="shared" si="240"/>
        <v>27</v>
      </c>
      <c r="AH708" s="119">
        <f t="shared" si="241"/>
        <v>0.17999999999999744</v>
      </c>
      <c r="AI708" s="118">
        <f t="shared" si="242"/>
        <v>4</v>
      </c>
      <c r="AJ708" s="119">
        <f t="shared" si="243"/>
        <v>8.8888888888888407E-2</v>
      </c>
      <c r="AK708" s="118">
        <f t="shared" si="244"/>
        <v>14</v>
      </c>
      <c r="AL708" s="119">
        <f t="shared" si="245"/>
        <v>0.46666666666666679</v>
      </c>
      <c r="AM708" s="118">
        <f t="shared" si="246"/>
        <v>3</v>
      </c>
      <c r="AN708" s="119">
        <f t="shared" si="247"/>
        <v>0.20000000000000018</v>
      </c>
      <c r="AO708" s="118">
        <f t="shared" si="248"/>
        <v>1</v>
      </c>
      <c r="AP708" s="119">
        <f t="shared" si="249"/>
        <v>0.10000000000000014</v>
      </c>
      <c r="AQ708" s="122">
        <f t="shared" si="237"/>
        <v>0</v>
      </c>
      <c r="AR708" s="131">
        <f t="shared" si="250"/>
        <v>9</v>
      </c>
      <c r="AS708" s="65"/>
    </row>
    <row r="709" spans="1:45" x14ac:dyDescent="0.25">
      <c r="A709" s="65" t="s">
        <v>273</v>
      </c>
      <c r="B709" s="65" t="str">
        <f t="shared" si="232"/>
        <v>DIWA3</v>
      </c>
      <c r="C709" s="117">
        <f t="shared" si="233"/>
        <v>40400</v>
      </c>
      <c r="D709" s="116" t="str">
        <f t="shared" si="234"/>
        <v>SIN</v>
      </c>
      <c r="E709" s="65" t="s">
        <v>26</v>
      </c>
      <c r="F709" s="124" t="s">
        <v>105</v>
      </c>
      <c r="G709" s="117">
        <v>41069</v>
      </c>
      <c r="H709" s="65">
        <v>524759</v>
      </c>
      <c r="I709" s="65">
        <v>43957</v>
      </c>
      <c r="J709" s="65">
        <v>0</v>
      </c>
      <c r="K709" s="65">
        <v>4.2</v>
      </c>
      <c r="L709" s="65">
        <v>0</v>
      </c>
      <c r="M709" s="65">
        <v>7.1</v>
      </c>
      <c r="N709" s="65">
        <v>6.9</v>
      </c>
      <c r="O709" s="65">
        <v>36.9</v>
      </c>
      <c r="P709" s="65"/>
      <c r="Q709" s="65">
        <v>-1</v>
      </c>
      <c r="R709" s="65" t="s">
        <v>29</v>
      </c>
      <c r="S709" s="65">
        <v>50.3</v>
      </c>
      <c r="T709" s="65">
        <v>55.4</v>
      </c>
      <c r="U709" s="65">
        <v>2.8</v>
      </c>
      <c r="V709" s="65">
        <v>1.6</v>
      </c>
      <c r="W709" s="65">
        <v>18</v>
      </c>
      <c r="X709" s="65">
        <v>6.9</v>
      </c>
      <c r="Y709" s="65">
        <v>1.2</v>
      </c>
      <c r="Z709" s="65">
        <v>1.4</v>
      </c>
      <c r="AA709" s="65">
        <v>0</v>
      </c>
      <c r="AB709" s="65">
        <v>324.89999999999998</v>
      </c>
      <c r="AC709" s="65">
        <v>60.2</v>
      </c>
      <c r="AD709" s="65">
        <v>6.1</v>
      </c>
      <c r="AE709" s="118">
        <f t="shared" si="239"/>
        <v>50</v>
      </c>
      <c r="AF709" s="119">
        <f t="shared" si="238"/>
        <v>0.16666666666667032</v>
      </c>
      <c r="AG709" s="118">
        <f t="shared" si="240"/>
        <v>55</v>
      </c>
      <c r="AH709" s="119">
        <f t="shared" si="241"/>
        <v>0.36666666666666375</v>
      </c>
      <c r="AI709" s="118">
        <f t="shared" si="242"/>
        <v>18</v>
      </c>
      <c r="AJ709" s="119">
        <f t="shared" si="243"/>
        <v>0.39999999999999941</v>
      </c>
      <c r="AK709" s="118">
        <f t="shared" si="244"/>
        <v>7</v>
      </c>
      <c r="AL709" s="119">
        <f t="shared" si="245"/>
        <v>0.2333333333333335</v>
      </c>
      <c r="AM709" s="118">
        <f t="shared" si="246"/>
        <v>3</v>
      </c>
      <c r="AN709" s="119">
        <f t="shared" si="247"/>
        <v>0.20000000000000018</v>
      </c>
      <c r="AO709" s="118">
        <f t="shared" si="248"/>
        <v>2</v>
      </c>
      <c r="AP709" s="119">
        <f t="shared" si="249"/>
        <v>0.20000000000000015</v>
      </c>
      <c r="AQ709" s="122">
        <f t="shared" si="237"/>
        <v>0</v>
      </c>
      <c r="AR709" s="131">
        <f t="shared" si="250"/>
        <v>10</v>
      </c>
      <c r="AS709" s="65"/>
    </row>
    <row r="710" spans="1:45" x14ac:dyDescent="0.25">
      <c r="A710" s="65" t="s">
        <v>272</v>
      </c>
      <c r="B710" s="65" t="str">
        <f t="shared" si="232"/>
        <v>DIWA3</v>
      </c>
      <c r="C710" s="117">
        <f t="shared" si="233"/>
        <v>40887</v>
      </c>
      <c r="D710" s="65" t="str">
        <f t="shared" si="234"/>
        <v>SIN</v>
      </c>
      <c r="E710" s="65" t="s">
        <v>26</v>
      </c>
      <c r="F710" s="124" t="s">
        <v>106</v>
      </c>
      <c r="G710" s="117">
        <v>42385</v>
      </c>
      <c r="H710" s="65">
        <v>787311</v>
      </c>
      <c r="I710" s="65">
        <v>46837</v>
      </c>
      <c r="J710" s="65">
        <v>0</v>
      </c>
      <c r="K710" s="65">
        <v>13</v>
      </c>
      <c r="L710" s="65"/>
      <c r="M710" s="65">
        <v>5</v>
      </c>
      <c r="N710" s="65">
        <v>6.1</v>
      </c>
      <c r="O710" s="65"/>
      <c r="P710" s="65"/>
      <c r="Q710" s="65">
        <v>0.38</v>
      </c>
      <c r="R710" s="65"/>
      <c r="S710" s="65">
        <v>110</v>
      </c>
      <c r="T710" s="65">
        <v>246</v>
      </c>
      <c r="U710" s="65">
        <v>125</v>
      </c>
      <c r="V710" s="65">
        <v>1</v>
      </c>
      <c r="W710" s="65">
        <v>15</v>
      </c>
      <c r="X710" s="65">
        <v>3</v>
      </c>
      <c r="Y710" s="65">
        <v>0</v>
      </c>
      <c r="Z710" s="65">
        <v>3</v>
      </c>
      <c r="AA710" s="65">
        <v>0</v>
      </c>
      <c r="AB710" s="65">
        <v>75</v>
      </c>
      <c r="AC710" s="65">
        <v>11</v>
      </c>
      <c r="AD710" s="65">
        <v>2</v>
      </c>
      <c r="AE710" s="118">
        <f t="shared" si="239"/>
        <v>110</v>
      </c>
      <c r="AF710" s="119">
        <f t="shared" si="238"/>
        <v>0.36666666666667092</v>
      </c>
      <c r="AG710" s="118">
        <f t="shared" si="240"/>
        <v>246</v>
      </c>
      <c r="AH710" s="119">
        <f t="shared" si="241"/>
        <v>1</v>
      </c>
      <c r="AI710" s="118">
        <f t="shared" si="242"/>
        <v>15</v>
      </c>
      <c r="AJ710" s="119">
        <f t="shared" si="243"/>
        <v>0.33333333333333282</v>
      </c>
      <c r="AK710" s="118">
        <f t="shared" si="244"/>
        <v>3</v>
      </c>
      <c r="AL710" s="119">
        <f t="shared" si="245"/>
        <v>0.1000000000000002</v>
      </c>
      <c r="AM710" s="118">
        <f t="shared" si="246"/>
        <v>125</v>
      </c>
      <c r="AN710" s="119">
        <f t="shared" si="247"/>
        <v>1</v>
      </c>
      <c r="AO710" s="118">
        <f t="shared" si="248"/>
        <v>1</v>
      </c>
      <c r="AP710" s="119">
        <f t="shared" si="249"/>
        <v>0.10000000000000014</v>
      </c>
      <c r="AQ710" s="122">
        <f t="shared" si="237"/>
        <v>1</v>
      </c>
      <c r="AR710" s="131">
        <f t="shared" si="250"/>
        <v>1</v>
      </c>
      <c r="AS710" s="65"/>
    </row>
    <row r="711" spans="1:45" x14ac:dyDescent="0.25">
      <c r="A711" s="65"/>
      <c r="B711" s="65" t="str">
        <f t="shared" si="232"/>
        <v>DIWA3</v>
      </c>
      <c r="C711" s="117">
        <f t="shared" si="233"/>
        <v>40887</v>
      </c>
      <c r="D711" s="65" t="str">
        <f t="shared" si="234"/>
        <v>SIN</v>
      </c>
      <c r="E711" s="65" t="s">
        <v>26</v>
      </c>
      <c r="F711" s="124" t="s">
        <v>106</v>
      </c>
      <c r="G711" s="117">
        <v>42242</v>
      </c>
      <c r="H711" s="65">
        <v>751540</v>
      </c>
      <c r="I711" s="65">
        <v>11074</v>
      </c>
      <c r="J711" s="65">
        <v>0</v>
      </c>
      <c r="K711" s="65">
        <v>6</v>
      </c>
      <c r="L711" s="65"/>
      <c r="M711" s="65">
        <v>3</v>
      </c>
      <c r="N711" s="65">
        <v>6.4</v>
      </c>
      <c r="O711" s="65"/>
      <c r="P711" s="65"/>
      <c r="Q711" s="65">
        <v>0.36</v>
      </c>
      <c r="R711" s="65"/>
      <c r="S711" s="65">
        <v>35</v>
      </c>
      <c r="T711" s="65">
        <v>57</v>
      </c>
      <c r="U711" s="65">
        <v>93</v>
      </c>
      <c r="V711" s="65">
        <v>0</v>
      </c>
      <c r="W711" s="65">
        <v>5</v>
      </c>
      <c r="X711" s="65">
        <v>3</v>
      </c>
      <c r="Y711" s="65">
        <v>1</v>
      </c>
      <c r="Z711" s="65">
        <v>0</v>
      </c>
      <c r="AA711" s="65">
        <v>0</v>
      </c>
      <c r="AB711" s="65">
        <v>57</v>
      </c>
      <c r="AC711" s="65">
        <v>5</v>
      </c>
      <c r="AD711" s="65">
        <v>1</v>
      </c>
      <c r="AE711" s="118">
        <f t="shared" si="239"/>
        <v>35</v>
      </c>
      <c r="AF711" s="119">
        <f t="shared" si="238"/>
        <v>0.11666666666667042</v>
      </c>
      <c r="AG711" s="118">
        <f t="shared" si="240"/>
        <v>57</v>
      </c>
      <c r="AH711" s="119">
        <f t="shared" si="241"/>
        <v>0.37999999999999706</v>
      </c>
      <c r="AI711" s="118">
        <f t="shared" si="242"/>
        <v>5</v>
      </c>
      <c r="AJ711" s="119">
        <f t="shared" si="243"/>
        <v>0.11111111111111063</v>
      </c>
      <c r="AK711" s="118">
        <f t="shared" si="244"/>
        <v>3</v>
      </c>
      <c r="AL711" s="119">
        <f t="shared" si="245"/>
        <v>0.1000000000000002</v>
      </c>
      <c r="AM711" s="118">
        <f t="shared" si="246"/>
        <v>93</v>
      </c>
      <c r="AN711" s="119">
        <f t="shared" si="247"/>
        <v>1</v>
      </c>
      <c r="AO711" s="118">
        <f t="shared" si="248"/>
        <v>0</v>
      </c>
      <c r="AP711" s="119">
        <f t="shared" si="249"/>
        <v>1.3877787807814457E-16</v>
      </c>
      <c r="AQ711" s="122">
        <f t="shared" si="237"/>
        <v>0</v>
      </c>
      <c r="AR711" s="131">
        <f t="shared" si="250"/>
        <v>2</v>
      </c>
      <c r="AS711" s="65"/>
    </row>
    <row r="712" spans="1:45" x14ac:dyDescent="0.25">
      <c r="A712" s="65" t="s">
        <v>272</v>
      </c>
      <c r="B712" s="65" t="str">
        <f t="shared" si="232"/>
        <v>DIWA3</v>
      </c>
      <c r="C712" s="117">
        <f t="shared" si="233"/>
        <v>40887</v>
      </c>
      <c r="D712" s="116" t="str">
        <f t="shared" si="234"/>
        <v>SIN</v>
      </c>
      <c r="E712" s="65" t="s">
        <v>26</v>
      </c>
      <c r="F712" s="124" t="s">
        <v>106</v>
      </c>
      <c r="G712" s="117">
        <v>42038</v>
      </c>
      <c r="H712" s="65">
        <v>779569</v>
      </c>
      <c r="I712" s="65">
        <v>49582</v>
      </c>
      <c r="J712" s="65">
        <v>0</v>
      </c>
      <c r="K712" s="65">
        <v>3</v>
      </c>
      <c r="L712" s="65"/>
      <c r="M712" s="65">
        <v>3</v>
      </c>
      <c r="N712" s="65">
        <v>6</v>
      </c>
      <c r="O712" s="65"/>
      <c r="P712" s="65"/>
      <c r="Q712" s="65">
        <v>0.05</v>
      </c>
      <c r="R712" s="65"/>
      <c r="S712" s="65">
        <v>94</v>
      </c>
      <c r="T712" s="65">
        <v>110</v>
      </c>
      <c r="U712" s="65">
        <v>2</v>
      </c>
      <c r="V712" s="65">
        <v>0</v>
      </c>
      <c r="W712" s="65">
        <v>9</v>
      </c>
      <c r="X712" s="65">
        <v>12</v>
      </c>
      <c r="Y712" s="65">
        <v>0</v>
      </c>
      <c r="Z712" s="65">
        <v>1</v>
      </c>
      <c r="AA712" s="65">
        <v>1</v>
      </c>
      <c r="AB712" s="65">
        <v>34</v>
      </c>
      <c r="AC712" s="65">
        <v>5</v>
      </c>
      <c r="AD712" s="65">
        <v>1</v>
      </c>
      <c r="AE712" s="118">
        <f t="shared" si="239"/>
        <v>94</v>
      </c>
      <c r="AF712" s="119">
        <f t="shared" si="238"/>
        <v>0.31333333333333724</v>
      </c>
      <c r="AG712" s="118">
        <f t="shared" si="240"/>
        <v>110</v>
      </c>
      <c r="AH712" s="119">
        <f t="shared" si="241"/>
        <v>0.73333333333333162</v>
      </c>
      <c r="AI712" s="118">
        <f t="shared" si="242"/>
        <v>9</v>
      </c>
      <c r="AJ712" s="119">
        <f t="shared" si="243"/>
        <v>0.19999999999999954</v>
      </c>
      <c r="AK712" s="118">
        <f t="shared" si="244"/>
        <v>12</v>
      </c>
      <c r="AL712" s="119">
        <f t="shared" si="245"/>
        <v>0.40000000000000013</v>
      </c>
      <c r="AM712" s="118">
        <f t="shared" si="246"/>
        <v>2</v>
      </c>
      <c r="AN712" s="119">
        <f t="shared" si="247"/>
        <v>0.13333333333333353</v>
      </c>
      <c r="AO712" s="118">
        <f t="shared" si="248"/>
        <v>0</v>
      </c>
      <c r="AP712" s="119">
        <f t="shared" si="249"/>
        <v>1.3877787807814457E-16</v>
      </c>
      <c r="AQ712" s="122">
        <f t="shared" si="237"/>
        <v>0</v>
      </c>
      <c r="AR712" s="131">
        <f t="shared" si="250"/>
        <v>3</v>
      </c>
      <c r="AS712" s="65"/>
    </row>
    <row r="713" spans="1:45" x14ac:dyDescent="0.25">
      <c r="A713" s="65" t="s">
        <v>272</v>
      </c>
      <c r="B713" s="65" t="str">
        <f t="shared" si="232"/>
        <v>DIWA3</v>
      </c>
      <c r="C713" s="117">
        <f t="shared" si="233"/>
        <v>40887</v>
      </c>
      <c r="D713" s="116" t="str">
        <f t="shared" si="234"/>
        <v>SIN</v>
      </c>
      <c r="E713" s="65" t="s">
        <v>26</v>
      </c>
      <c r="F713" s="124" t="s">
        <v>106</v>
      </c>
      <c r="G713" s="117">
        <v>41992</v>
      </c>
      <c r="H713" s="65">
        <v>767811</v>
      </c>
      <c r="I713" s="65">
        <v>37824</v>
      </c>
      <c r="J713" s="65">
        <v>0</v>
      </c>
      <c r="K713" s="65">
        <v>3</v>
      </c>
      <c r="L713" s="65"/>
      <c r="M713" s="65">
        <v>3</v>
      </c>
      <c r="N713" s="65">
        <v>6.2</v>
      </c>
      <c r="O713" s="65"/>
      <c r="P713" s="65"/>
      <c r="Q713" s="65">
        <v>0.04</v>
      </c>
      <c r="R713" s="65"/>
      <c r="S713" s="65">
        <v>81</v>
      </c>
      <c r="T713" s="65">
        <v>87</v>
      </c>
      <c r="U713" s="65">
        <v>4</v>
      </c>
      <c r="V713" s="65">
        <v>0</v>
      </c>
      <c r="W713" s="65">
        <v>7</v>
      </c>
      <c r="X713" s="65">
        <v>10</v>
      </c>
      <c r="Y713" s="65">
        <v>0</v>
      </c>
      <c r="Z713" s="65">
        <v>0</v>
      </c>
      <c r="AA713" s="65">
        <v>1</v>
      </c>
      <c r="AB713" s="65">
        <v>33</v>
      </c>
      <c r="AC713" s="65">
        <v>5</v>
      </c>
      <c r="AD713" s="65">
        <v>1</v>
      </c>
      <c r="AE713" s="118">
        <f t="shared" si="239"/>
        <v>81</v>
      </c>
      <c r="AF713" s="119">
        <f t="shared" si="238"/>
        <v>0.27000000000000363</v>
      </c>
      <c r="AG713" s="118">
        <f t="shared" si="240"/>
        <v>87</v>
      </c>
      <c r="AH713" s="119">
        <f t="shared" si="241"/>
        <v>0.5799999999999973</v>
      </c>
      <c r="AI713" s="118">
        <f t="shared" si="242"/>
        <v>7</v>
      </c>
      <c r="AJ713" s="119">
        <f t="shared" si="243"/>
        <v>0.15555555555555509</v>
      </c>
      <c r="AK713" s="118">
        <f t="shared" si="244"/>
        <v>10</v>
      </c>
      <c r="AL713" s="119">
        <f t="shared" si="245"/>
        <v>0.33339999999999997</v>
      </c>
      <c r="AM713" s="118">
        <f t="shared" si="246"/>
        <v>4</v>
      </c>
      <c r="AN713" s="119">
        <f t="shared" si="247"/>
        <v>0.26666666666666683</v>
      </c>
      <c r="AO713" s="118">
        <f t="shared" si="248"/>
        <v>0</v>
      </c>
      <c r="AP713" s="119">
        <f t="shared" si="249"/>
        <v>1.3877787807814457E-16</v>
      </c>
      <c r="AQ713" s="122" t="e">
        <f>IF(F713=#REF!,0,1)</f>
        <v>#REF!</v>
      </c>
      <c r="AR713" s="131" t="e">
        <f t="shared" si="250"/>
        <v>#REF!</v>
      </c>
      <c r="AS713" s="65"/>
    </row>
    <row r="714" spans="1:45" x14ac:dyDescent="0.25">
      <c r="A714" s="65" t="s">
        <v>273</v>
      </c>
      <c r="B714" s="65" t="str">
        <f t="shared" si="232"/>
        <v>DIWA3</v>
      </c>
      <c r="C714" s="117">
        <f t="shared" si="233"/>
        <v>40887</v>
      </c>
      <c r="D714" s="116" t="str">
        <f t="shared" si="234"/>
        <v>SIN</v>
      </c>
      <c r="E714" s="65" t="s">
        <v>26</v>
      </c>
      <c r="F714" s="124" t="s">
        <v>106</v>
      </c>
      <c r="G714" s="117">
        <v>41782</v>
      </c>
      <c r="H714" s="65">
        <v>712607</v>
      </c>
      <c r="I714" s="65">
        <v>34406</v>
      </c>
      <c r="J714" s="65">
        <v>0</v>
      </c>
      <c r="K714" s="65">
        <v>4</v>
      </c>
      <c r="L714" s="65"/>
      <c r="M714" s="65">
        <v>2</v>
      </c>
      <c r="N714" s="65">
        <v>6.4</v>
      </c>
      <c r="O714" s="65"/>
      <c r="P714" s="65"/>
      <c r="Q714" s="65">
        <v>0.82</v>
      </c>
      <c r="R714" s="65"/>
      <c r="S714" s="65">
        <v>94</v>
      </c>
      <c r="T714" s="65">
        <v>105</v>
      </c>
      <c r="U714" s="65">
        <v>4</v>
      </c>
      <c r="V714" s="65">
        <v>1</v>
      </c>
      <c r="W714" s="65">
        <v>7</v>
      </c>
      <c r="X714" s="65">
        <v>14</v>
      </c>
      <c r="Y714" s="65">
        <v>0</v>
      </c>
      <c r="Z714" s="65">
        <v>1</v>
      </c>
      <c r="AA714" s="65">
        <v>0</v>
      </c>
      <c r="AB714" s="65">
        <v>29</v>
      </c>
      <c r="AC714" s="65">
        <v>3</v>
      </c>
      <c r="AD714" s="65">
        <v>0</v>
      </c>
      <c r="AE714" s="118">
        <f t="shared" si="239"/>
        <v>94</v>
      </c>
      <c r="AF714" s="119">
        <f>IF(AE714&gt;=300,1,VLOOKUP(AE714,$AT$3:$AU$304,2,0))</f>
        <v>0.31333333333333724</v>
      </c>
      <c r="AG714" s="118">
        <f t="shared" si="240"/>
        <v>105</v>
      </c>
      <c r="AH714" s="119">
        <f t="shared" si="241"/>
        <v>0.69999999999999807</v>
      </c>
      <c r="AI714" s="118">
        <f t="shared" si="242"/>
        <v>7</v>
      </c>
      <c r="AJ714" s="119">
        <f t="shared" si="243"/>
        <v>0.15555555555555509</v>
      </c>
      <c r="AK714" s="118">
        <f t="shared" si="244"/>
        <v>14</v>
      </c>
      <c r="AL714" s="119">
        <f t="shared" si="245"/>
        <v>0.46666666666666679</v>
      </c>
      <c r="AM714" s="118">
        <f t="shared" si="246"/>
        <v>4</v>
      </c>
      <c r="AN714" s="119">
        <f t="shared" si="247"/>
        <v>0.26666666666666683</v>
      </c>
      <c r="AO714" s="118">
        <f t="shared" si="248"/>
        <v>1</v>
      </c>
      <c r="AP714" s="119">
        <f t="shared" si="249"/>
        <v>0.10000000000000014</v>
      </c>
      <c r="AQ714" s="122">
        <f t="shared" ref="AQ714:AQ743" si="251">IF(F714=F713,0,1)</f>
        <v>0</v>
      </c>
      <c r="AR714" s="131" t="e">
        <f t="shared" si="250"/>
        <v>#REF!</v>
      </c>
      <c r="AS714" s="65"/>
    </row>
    <row r="715" spans="1:45" x14ac:dyDescent="0.25">
      <c r="A715" s="65" t="s">
        <v>273</v>
      </c>
      <c r="B715" s="65" t="str">
        <f t="shared" si="232"/>
        <v>DIWA3</v>
      </c>
      <c r="C715" s="117">
        <f t="shared" si="233"/>
        <v>40887</v>
      </c>
      <c r="D715" s="116" t="str">
        <f t="shared" si="234"/>
        <v>SIN</v>
      </c>
      <c r="E715" s="65" t="s">
        <v>26</v>
      </c>
      <c r="F715" s="124" t="s">
        <v>106</v>
      </c>
      <c r="G715" s="117">
        <v>41670</v>
      </c>
      <c r="H715" s="65">
        <v>678201</v>
      </c>
      <c r="I715" s="65">
        <v>143256</v>
      </c>
      <c r="J715" s="65">
        <v>0</v>
      </c>
      <c r="K715" s="65">
        <v>4</v>
      </c>
      <c r="L715" s="65"/>
      <c r="M715" s="65">
        <v>6</v>
      </c>
      <c r="N715" s="121">
        <v>7.2</v>
      </c>
      <c r="O715" s="65">
        <v>37.200000000000003</v>
      </c>
      <c r="P715" s="65">
        <v>1</v>
      </c>
      <c r="Q715" s="65">
        <v>0.1</v>
      </c>
      <c r="R715" s="65" t="s">
        <v>244</v>
      </c>
      <c r="S715" s="65">
        <v>224</v>
      </c>
      <c r="T715" s="65">
        <v>177</v>
      </c>
      <c r="U715" s="65">
        <v>6</v>
      </c>
      <c r="V715" s="65">
        <v>1</v>
      </c>
      <c r="W715" s="65">
        <v>13</v>
      </c>
      <c r="X715" s="65">
        <v>16</v>
      </c>
      <c r="Y715" s="65">
        <v>0</v>
      </c>
      <c r="Z715" s="65">
        <v>1</v>
      </c>
      <c r="AA715" s="65">
        <v>0</v>
      </c>
      <c r="AB715" s="65">
        <v>40</v>
      </c>
      <c r="AC715" s="65">
        <v>15</v>
      </c>
      <c r="AD715" s="65">
        <v>1</v>
      </c>
      <c r="AE715" s="118">
        <f t="shared" si="239"/>
        <v>224</v>
      </c>
      <c r="AF715" s="119">
        <f>IF(AE715&gt;=300,1,VLOOKUP(AE715,$AT$3:$AU$304,2,0))</f>
        <v>0.74666666666666925</v>
      </c>
      <c r="AG715" s="118">
        <f t="shared" si="240"/>
        <v>177</v>
      </c>
      <c r="AH715" s="119">
        <f t="shared" si="241"/>
        <v>1</v>
      </c>
      <c r="AI715" s="118">
        <f t="shared" si="242"/>
        <v>13</v>
      </c>
      <c r="AJ715" s="119">
        <f t="shared" si="243"/>
        <v>0.28888888888888842</v>
      </c>
      <c r="AK715" s="118">
        <f t="shared" si="244"/>
        <v>16</v>
      </c>
      <c r="AL715" s="119">
        <f t="shared" si="245"/>
        <v>0.53333333333333344</v>
      </c>
      <c r="AM715" s="118">
        <f t="shared" si="246"/>
        <v>6</v>
      </c>
      <c r="AN715" s="119">
        <f t="shared" si="247"/>
        <v>0.40000000000000013</v>
      </c>
      <c r="AO715" s="118">
        <f t="shared" si="248"/>
        <v>1</v>
      </c>
      <c r="AP715" s="119">
        <f t="shared" si="249"/>
        <v>0.10000000000000014</v>
      </c>
      <c r="AQ715" s="122">
        <f t="shared" si="251"/>
        <v>0</v>
      </c>
      <c r="AR715" s="131" t="e">
        <f t="shared" si="250"/>
        <v>#REF!</v>
      </c>
      <c r="AS715" s="65"/>
    </row>
    <row r="716" spans="1:45" x14ac:dyDescent="0.25">
      <c r="A716" s="65" t="s">
        <v>273</v>
      </c>
      <c r="B716" s="65" t="str">
        <f t="shared" si="232"/>
        <v>DIWA3</v>
      </c>
      <c r="C716" s="117">
        <f t="shared" si="233"/>
        <v>40887</v>
      </c>
      <c r="D716" s="116" t="str">
        <f t="shared" si="234"/>
        <v>SIN</v>
      </c>
      <c r="E716" s="65" t="s">
        <v>26</v>
      </c>
      <c r="F716" s="124" t="s">
        <v>106</v>
      </c>
      <c r="G716" s="117">
        <v>41593</v>
      </c>
      <c r="H716" s="65">
        <v>656599</v>
      </c>
      <c r="I716" s="65">
        <v>121654</v>
      </c>
      <c r="J716" s="120">
        <v>0</v>
      </c>
      <c r="K716" s="120">
        <v>7</v>
      </c>
      <c r="L716" s="120">
        <v>0</v>
      </c>
      <c r="M716" s="120">
        <v>5</v>
      </c>
      <c r="N716" s="120">
        <v>7.2</v>
      </c>
      <c r="O716" s="120">
        <v>37.5</v>
      </c>
      <c r="P716" s="120">
        <v>0.6</v>
      </c>
      <c r="Q716" s="120">
        <v>0.1</v>
      </c>
      <c r="R716" s="65" t="s">
        <v>244</v>
      </c>
      <c r="S716" s="120">
        <v>295</v>
      </c>
      <c r="T716" s="120">
        <v>241</v>
      </c>
      <c r="U716" s="120">
        <v>8</v>
      </c>
      <c r="V716" s="120">
        <v>1</v>
      </c>
      <c r="W716" s="120">
        <v>13</v>
      </c>
      <c r="X716" s="120">
        <v>22</v>
      </c>
      <c r="Y716" s="120">
        <v>0</v>
      </c>
      <c r="Z716" s="120">
        <v>2</v>
      </c>
      <c r="AA716" s="120">
        <v>0</v>
      </c>
      <c r="AB716" s="120">
        <v>35</v>
      </c>
      <c r="AC716" s="120">
        <v>12</v>
      </c>
      <c r="AD716" s="120">
        <v>2</v>
      </c>
      <c r="AE716" s="118">
        <f t="shared" si="239"/>
        <v>295</v>
      </c>
      <c r="AF716" s="119">
        <f t="shared" ref="AF716:AF728" si="252">IF(AE716&gt;500,1.5,IF(AE716&gt;300,1.3,VLOOKUP(AE716,$AT$3:$AU$304,2,0)))</f>
        <v>0.9833333333333335</v>
      </c>
      <c r="AG716" s="118">
        <f t="shared" si="240"/>
        <v>241</v>
      </c>
      <c r="AH716" s="119">
        <f t="shared" si="241"/>
        <v>1</v>
      </c>
      <c r="AI716" s="118">
        <f t="shared" si="242"/>
        <v>13</v>
      </c>
      <c r="AJ716" s="119">
        <f t="shared" si="243"/>
        <v>0.28888888888888842</v>
      </c>
      <c r="AK716" s="118">
        <f t="shared" si="244"/>
        <v>22</v>
      </c>
      <c r="AL716" s="119">
        <f t="shared" si="245"/>
        <v>0.73333333333333339</v>
      </c>
      <c r="AM716" s="118">
        <f t="shared" si="246"/>
        <v>8</v>
      </c>
      <c r="AN716" s="119">
        <f t="shared" si="247"/>
        <v>0.53333333333333344</v>
      </c>
      <c r="AO716" s="118">
        <f t="shared" si="248"/>
        <v>1</v>
      </c>
      <c r="AP716" s="119">
        <f t="shared" si="249"/>
        <v>0.10000000000000014</v>
      </c>
      <c r="AQ716" s="122">
        <f t="shared" si="251"/>
        <v>0</v>
      </c>
      <c r="AR716" s="131" t="e">
        <f t="shared" si="250"/>
        <v>#REF!</v>
      </c>
      <c r="AS716" s="65"/>
    </row>
    <row r="717" spans="1:45" x14ac:dyDescent="0.25">
      <c r="A717" s="65" t="s">
        <v>273</v>
      </c>
      <c r="B717" s="65" t="str">
        <f t="shared" si="232"/>
        <v>DIWA3</v>
      </c>
      <c r="C717" s="117">
        <f t="shared" si="233"/>
        <v>40887</v>
      </c>
      <c r="D717" s="116" t="str">
        <f t="shared" si="234"/>
        <v>SIN</v>
      </c>
      <c r="E717" s="65" t="s">
        <v>26</v>
      </c>
      <c r="F717" s="124" t="s">
        <v>106</v>
      </c>
      <c r="G717" s="117">
        <v>41475</v>
      </c>
      <c r="H717" s="65">
        <v>624623</v>
      </c>
      <c r="I717" s="65">
        <v>89678</v>
      </c>
      <c r="J717" s="120">
        <v>0</v>
      </c>
      <c r="K717" s="120">
        <v>5</v>
      </c>
      <c r="L717" s="120">
        <v>-1</v>
      </c>
      <c r="M717" s="120">
        <v>5</v>
      </c>
      <c r="N717" s="120">
        <v>7.2</v>
      </c>
      <c r="O717" s="120">
        <v>38.6</v>
      </c>
      <c r="P717" s="120">
        <v>0</v>
      </c>
      <c r="Q717" s="120">
        <v>0.1</v>
      </c>
      <c r="R717" s="65" t="s">
        <v>244</v>
      </c>
      <c r="S717" s="120">
        <v>225</v>
      </c>
      <c r="T717" s="120">
        <v>180</v>
      </c>
      <c r="U717" s="120">
        <v>6</v>
      </c>
      <c r="V717" s="120">
        <v>0</v>
      </c>
      <c r="W717" s="120">
        <v>11</v>
      </c>
      <c r="X717" s="120">
        <v>16</v>
      </c>
      <c r="Y717" s="120">
        <v>0</v>
      </c>
      <c r="Z717" s="120">
        <v>1</v>
      </c>
      <c r="AA717" s="120">
        <v>-1</v>
      </c>
      <c r="AB717" s="120">
        <v>41</v>
      </c>
      <c r="AC717" s="120">
        <v>11</v>
      </c>
      <c r="AD717" s="120">
        <v>2</v>
      </c>
      <c r="AE717" s="118">
        <f t="shared" si="239"/>
        <v>225</v>
      </c>
      <c r="AF717" s="119">
        <f t="shared" si="252"/>
        <v>0.75000000000000255</v>
      </c>
      <c r="AG717" s="118">
        <f t="shared" si="240"/>
        <v>180</v>
      </c>
      <c r="AH717" s="119">
        <f t="shared" si="241"/>
        <v>1</v>
      </c>
      <c r="AI717" s="118">
        <f t="shared" si="242"/>
        <v>11</v>
      </c>
      <c r="AJ717" s="119">
        <f t="shared" si="243"/>
        <v>0.24444444444444399</v>
      </c>
      <c r="AK717" s="118">
        <f t="shared" si="244"/>
        <v>16</v>
      </c>
      <c r="AL717" s="119">
        <f t="shared" si="245"/>
        <v>0.53333333333333344</v>
      </c>
      <c r="AM717" s="118">
        <f t="shared" si="246"/>
        <v>6</v>
      </c>
      <c r="AN717" s="119">
        <f t="shared" si="247"/>
        <v>0.40000000000000013</v>
      </c>
      <c r="AO717" s="118">
        <f t="shared" si="248"/>
        <v>0</v>
      </c>
      <c r="AP717" s="119">
        <f t="shared" si="249"/>
        <v>1.3877787807814457E-16</v>
      </c>
      <c r="AQ717" s="122">
        <f t="shared" si="251"/>
        <v>0</v>
      </c>
      <c r="AR717" s="131" t="e">
        <f t="shared" si="250"/>
        <v>#REF!</v>
      </c>
      <c r="AS717" s="65"/>
    </row>
    <row r="718" spans="1:45" x14ac:dyDescent="0.25">
      <c r="A718" s="65" t="s">
        <v>284</v>
      </c>
      <c r="B718" s="65" t="s">
        <v>217</v>
      </c>
      <c r="C718" s="117">
        <v>40887</v>
      </c>
      <c r="D718" s="65" t="s">
        <v>252</v>
      </c>
      <c r="E718" s="65" t="s">
        <v>26</v>
      </c>
      <c r="F718" s="124" t="s">
        <v>106</v>
      </c>
      <c r="G718" s="117">
        <v>41361</v>
      </c>
      <c r="H718" s="65">
        <v>594831</v>
      </c>
      <c r="I718" s="65">
        <v>59886</v>
      </c>
      <c r="J718" s="120">
        <v>0</v>
      </c>
      <c r="K718" s="120">
        <v>1.4</v>
      </c>
      <c r="L718" s="120">
        <v>0</v>
      </c>
      <c r="M718" s="120">
        <v>7.4</v>
      </c>
      <c r="N718" s="120">
        <v>7</v>
      </c>
      <c r="O718" s="120">
        <v>38.200000000000003</v>
      </c>
      <c r="P718" s="120"/>
      <c r="Q718" s="120">
        <v>-1</v>
      </c>
      <c r="R718" s="65" t="s">
        <v>29</v>
      </c>
      <c r="S718" s="120">
        <v>125.7</v>
      </c>
      <c r="T718" s="120">
        <v>106.8</v>
      </c>
      <c r="U718" s="120">
        <v>3.3</v>
      </c>
      <c r="V718" s="120">
        <v>1.5</v>
      </c>
      <c r="W718" s="120">
        <v>7.6</v>
      </c>
      <c r="X718" s="120">
        <v>18.8</v>
      </c>
      <c r="Y718" s="120">
        <v>0.9</v>
      </c>
      <c r="Z718" s="120">
        <v>0</v>
      </c>
      <c r="AA718" s="120">
        <v>0</v>
      </c>
      <c r="AB718" s="120">
        <v>24.8</v>
      </c>
      <c r="AC718" s="120">
        <v>21.8</v>
      </c>
      <c r="AD718" s="120">
        <v>0</v>
      </c>
      <c r="AE718" s="118">
        <f t="shared" si="239"/>
        <v>126</v>
      </c>
      <c r="AF718" s="119">
        <f t="shared" si="252"/>
        <v>0.42000000000000459</v>
      </c>
      <c r="AG718" s="118">
        <f t="shared" si="240"/>
        <v>107</v>
      </c>
      <c r="AH718" s="119">
        <f t="shared" si="241"/>
        <v>0.71333333333333149</v>
      </c>
      <c r="AI718" s="118">
        <f t="shared" si="242"/>
        <v>8</v>
      </c>
      <c r="AJ718" s="119">
        <f t="shared" si="243"/>
        <v>0.17777777777777731</v>
      </c>
      <c r="AK718" s="118">
        <f t="shared" si="244"/>
        <v>19</v>
      </c>
      <c r="AL718" s="119">
        <f t="shared" si="245"/>
        <v>0.63333333333333341</v>
      </c>
      <c r="AM718" s="118">
        <f t="shared" si="246"/>
        <v>3</v>
      </c>
      <c r="AN718" s="119">
        <f t="shared" si="247"/>
        <v>0.20000000000000018</v>
      </c>
      <c r="AO718" s="118">
        <f t="shared" si="248"/>
        <v>2</v>
      </c>
      <c r="AP718" s="119">
        <f t="shared" si="249"/>
        <v>0.20000000000000015</v>
      </c>
      <c r="AQ718" s="122">
        <f t="shared" si="251"/>
        <v>0</v>
      </c>
      <c r="AR718" s="131" t="e">
        <f t="shared" si="250"/>
        <v>#REF!</v>
      </c>
      <c r="AS718" s="65"/>
    </row>
    <row r="719" spans="1:45" x14ac:dyDescent="0.25">
      <c r="A719" s="134" t="s">
        <v>273</v>
      </c>
      <c r="B719" s="134" t="str">
        <f t="shared" ref="B719:B752" si="253">IF(F719&lt;="K030","DIWA2",IF(F719&lt;="K152","DIWA3",IF(F719&lt;="K171","DIWA5","")))</f>
        <v>DIWA3</v>
      </c>
      <c r="C719" s="135">
        <f t="shared" ref="C719:C752" si="254">VLOOKUP(F719,$BG$3:$BJ$230,4,0)</f>
        <v>40752</v>
      </c>
      <c r="D719" s="134" t="str">
        <f t="shared" ref="D719:D752" si="255">IF(C719&gt;G719,"CON","SIN")</f>
        <v>SIN</v>
      </c>
      <c r="E719" s="134" t="s">
        <v>26</v>
      </c>
      <c r="F719" s="136" t="s">
        <v>107</v>
      </c>
      <c r="G719" s="135">
        <v>42437</v>
      </c>
      <c r="H719" s="134">
        <v>860476</v>
      </c>
      <c r="I719" s="134">
        <v>29362</v>
      </c>
      <c r="J719" s="134">
        <v>0</v>
      </c>
      <c r="K719" s="134">
        <v>11</v>
      </c>
      <c r="L719" s="134"/>
      <c r="M719" s="134">
        <v>3</v>
      </c>
      <c r="N719" s="134">
        <v>6.9</v>
      </c>
      <c r="O719" s="134"/>
      <c r="P719" s="134"/>
      <c r="Q719" s="134">
        <v>0.03</v>
      </c>
      <c r="R719" s="134" t="s">
        <v>295</v>
      </c>
      <c r="S719" s="134">
        <v>272</v>
      </c>
      <c r="T719" s="134">
        <v>224</v>
      </c>
      <c r="U719" s="134">
        <v>13</v>
      </c>
      <c r="V719" s="134">
        <v>1</v>
      </c>
      <c r="W719" s="134">
        <v>33</v>
      </c>
      <c r="X719" s="134">
        <v>17</v>
      </c>
      <c r="Y719" s="134">
        <v>1</v>
      </c>
      <c r="Z719" s="134">
        <v>2</v>
      </c>
      <c r="AA719" s="134">
        <v>0</v>
      </c>
      <c r="AB719" s="134">
        <v>38</v>
      </c>
      <c r="AC719" s="134">
        <v>8</v>
      </c>
      <c r="AD719" s="134">
        <v>1</v>
      </c>
      <c r="AE719" s="134">
        <f t="shared" si="239"/>
        <v>272</v>
      </c>
      <c r="AF719" s="134">
        <f t="shared" si="252"/>
        <v>0.90666666666666762</v>
      </c>
      <c r="AG719" s="134">
        <f t="shared" si="240"/>
        <v>224</v>
      </c>
      <c r="AH719" s="134">
        <f t="shared" si="241"/>
        <v>1</v>
      </c>
      <c r="AI719" s="134">
        <f t="shared" si="242"/>
        <v>33</v>
      </c>
      <c r="AJ719" s="134">
        <f t="shared" si="243"/>
        <v>0.73333333333333295</v>
      </c>
      <c r="AK719" s="134">
        <f t="shared" si="244"/>
        <v>17</v>
      </c>
      <c r="AL719" s="134">
        <f t="shared" si="245"/>
        <v>0.56666666666666676</v>
      </c>
      <c r="AM719" s="134">
        <f t="shared" si="246"/>
        <v>13</v>
      </c>
      <c r="AN719" s="134">
        <f t="shared" si="247"/>
        <v>0.8666666666666667</v>
      </c>
      <c r="AO719" s="134">
        <f t="shared" si="248"/>
        <v>1</v>
      </c>
      <c r="AP719" s="134">
        <f t="shared" si="249"/>
        <v>0.10000000000000014</v>
      </c>
      <c r="AQ719" s="137">
        <f t="shared" si="251"/>
        <v>1</v>
      </c>
      <c r="AR719" s="131">
        <f t="shared" si="250"/>
        <v>1</v>
      </c>
      <c r="AS719" s="65"/>
    </row>
    <row r="720" spans="1:45" x14ac:dyDescent="0.25">
      <c r="A720" s="65"/>
      <c r="B720" s="65" t="str">
        <f t="shared" si="253"/>
        <v>DIWA3</v>
      </c>
      <c r="C720" s="117">
        <f t="shared" si="254"/>
        <v>40752</v>
      </c>
      <c r="D720" s="65" t="str">
        <f t="shared" si="255"/>
        <v>SIN</v>
      </c>
      <c r="E720" s="65" t="s">
        <v>26</v>
      </c>
      <c r="F720" s="124" t="s">
        <v>107</v>
      </c>
      <c r="G720" s="117">
        <v>42311</v>
      </c>
      <c r="H720" s="65">
        <v>831351</v>
      </c>
      <c r="I720" s="65">
        <v>88914</v>
      </c>
      <c r="J720" s="65">
        <v>0</v>
      </c>
      <c r="K720" s="65">
        <v>20</v>
      </c>
      <c r="L720" s="65"/>
      <c r="M720" s="65">
        <v>4</v>
      </c>
      <c r="N720" s="65">
        <v>5.8</v>
      </c>
      <c r="O720" s="65"/>
      <c r="P720" s="65"/>
      <c r="Q720" s="65">
        <v>0.35</v>
      </c>
      <c r="R720" s="65"/>
      <c r="S720" s="65">
        <v>491</v>
      </c>
      <c r="T720" s="65">
        <v>463</v>
      </c>
      <c r="U720" s="65">
        <v>8</v>
      </c>
      <c r="V720" s="65">
        <v>2</v>
      </c>
      <c r="W720" s="65">
        <v>71</v>
      </c>
      <c r="X720" s="65">
        <v>30</v>
      </c>
      <c r="Y720" s="65">
        <v>2</v>
      </c>
      <c r="Z720" s="65">
        <v>5</v>
      </c>
      <c r="AA720" s="65">
        <v>1</v>
      </c>
      <c r="AB720" s="65">
        <v>43</v>
      </c>
      <c r="AC720" s="65">
        <v>7</v>
      </c>
      <c r="AD720" s="65">
        <v>2</v>
      </c>
      <c r="AE720" s="118">
        <f t="shared" si="239"/>
        <v>491</v>
      </c>
      <c r="AF720" s="119">
        <f t="shared" si="252"/>
        <v>1.3</v>
      </c>
      <c r="AG720" s="118">
        <f t="shared" si="240"/>
        <v>463</v>
      </c>
      <c r="AH720" s="119">
        <f t="shared" si="241"/>
        <v>1</v>
      </c>
      <c r="AI720" s="118">
        <f t="shared" si="242"/>
        <v>71</v>
      </c>
      <c r="AJ720" s="119">
        <f t="shared" si="243"/>
        <v>1</v>
      </c>
      <c r="AK720" s="118">
        <f t="shared" si="244"/>
        <v>30</v>
      </c>
      <c r="AL720" s="119">
        <f t="shared" si="245"/>
        <v>1</v>
      </c>
      <c r="AM720" s="118">
        <f t="shared" si="246"/>
        <v>8</v>
      </c>
      <c r="AN720" s="119">
        <f t="shared" si="247"/>
        <v>0.53333333333333344</v>
      </c>
      <c r="AO720" s="118">
        <f t="shared" si="248"/>
        <v>2</v>
      </c>
      <c r="AP720" s="119">
        <f t="shared" si="249"/>
        <v>0.20000000000000015</v>
      </c>
      <c r="AQ720" s="122">
        <f t="shared" si="251"/>
        <v>0</v>
      </c>
      <c r="AR720" s="131">
        <f t="shared" si="250"/>
        <v>2</v>
      </c>
      <c r="AS720" s="65"/>
    </row>
    <row r="721" spans="1:45" x14ac:dyDescent="0.25">
      <c r="A721" s="65"/>
      <c r="B721" s="65" t="str">
        <f t="shared" si="253"/>
        <v>DIWA3</v>
      </c>
      <c r="C721" s="117">
        <f t="shared" si="254"/>
        <v>40752</v>
      </c>
      <c r="D721" s="65" t="str">
        <f t="shared" si="255"/>
        <v>SIN</v>
      </c>
      <c r="E721" s="65" t="s">
        <v>26</v>
      </c>
      <c r="F721" s="124" t="s">
        <v>107</v>
      </c>
      <c r="G721" s="117">
        <v>42140</v>
      </c>
      <c r="H721" s="65">
        <v>789253</v>
      </c>
      <c r="I721" s="65">
        <v>46816</v>
      </c>
      <c r="J721" s="65">
        <v>0</v>
      </c>
      <c r="K721" s="65">
        <v>5</v>
      </c>
      <c r="L721" s="65"/>
      <c r="M721" s="65">
        <v>2</v>
      </c>
      <c r="N721" s="65">
        <v>6</v>
      </c>
      <c r="O721" s="65"/>
      <c r="P721" s="65"/>
      <c r="Q721" s="65">
        <v>0.43</v>
      </c>
      <c r="R721" s="65"/>
      <c r="S721" s="65">
        <v>101</v>
      </c>
      <c r="T721" s="65">
        <v>190</v>
      </c>
      <c r="U721" s="65">
        <v>3</v>
      </c>
      <c r="V721" s="65">
        <v>1</v>
      </c>
      <c r="W721" s="65">
        <v>10</v>
      </c>
      <c r="X721" s="65">
        <v>14</v>
      </c>
      <c r="Y721" s="65">
        <v>1</v>
      </c>
      <c r="Z721" s="65">
        <v>1</v>
      </c>
      <c r="AA721" s="65">
        <v>0</v>
      </c>
      <c r="AB721" s="65">
        <v>37</v>
      </c>
      <c r="AC721" s="65">
        <v>5</v>
      </c>
      <c r="AD721" s="65">
        <v>1</v>
      </c>
      <c r="AE721" s="118">
        <f t="shared" si="239"/>
        <v>101</v>
      </c>
      <c r="AF721" s="119">
        <f t="shared" si="252"/>
        <v>0.33666666666667072</v>
      </c>
      <c r="AG721" s="118">
        <f t="shared" si="240"/>
        <v>190</v>
      </c>
      <c r="AH721" s="119">
        <f t="shared" si="241"/>
        <v>1</v>
      </c>
      <c r="AI721" s="118">
        <f t="shared" si="242"/>
        <v>10</v>
      </c>
      <c r="AJ721" s="119">
        <f t="shared" si="243"/>
        <v>0.22222222222222177</v>
      </c>
      <c r="AK721" s="118">
        <f t="shared" si="244"/>
        <v>14</v>
      </c>
      <c r="AL721" s="119">
        <f t="shared" si="245"/>
        <v>0.46666666666666679</v>
      </c>
      <c r="AM721" s="118">
        <f t="shared" si="246"/>
        <v>3</v>
      </c>
      <c r="AN721" s="119">
        <f t="shared" si="247"/>
        <v>0.20000000000000018</v>
      </c>
      <c r="AO721" s="118">
        <f t="shared" si="248"/>
        <v>1</v>
      </c>
      <c r="AP721" s="119">
        <f t="shared" si="249"/>
        <v>0.10000000000000014</v>
      </c>
      <c r="AQ721" s="122">
        <f t="shared" si="251"/>
        <v>0</v>
      </c>
      <c r="AR721" s="131">
        <f t="shared" si="250"/>
        <v>3</v>
      </c>
      <c r="AS721" s="65"/>
    </row>
    <row r="722" spans="1:45" x14ac:dyDescent="0.25">
      <c r="A722" s="65" t="s">
        <v>273</v>
      </c>
      <c r="B722" s="65" t="str">
        <f t="shared" si="253"/>
        <v>DIWA3</v>
      </c>
      <c r="C722" s="117">
        <f t="shared" si="254"/>
        <v>40752</v>
      </c>
      <c r="D722" s="116" t="str">
        <f t="shared" si="255"/>
        <v>SIN</v>
      </c>
      <c r="E722" s="65" t="s">
        <v>26</v>
      </c>
      <c r="F722" s="124" t="s">
        <v>107</v>
      </c>
      <c r="G722" s="117">
        <v>42052</v>
      </c>
      <c r="H722" s="65">
        <v>788239</v>
      </c>
      <c r="I722" s="65">
        <v>43602</v>
      </c>
      <c r="J722" s="65">
        <v>0</v>
      </c>
      <c r="K722" s="65">
        <v>7</v>
      </c>
      <c r="L722" s="65"/>
      <c r="M722" s="65">
        <v>3</v>
      </c>
      <c r="N722" s="65">
        <v>5.867</v>
      </c>
      <c r="O722" s="65">
        <v>27.5</v>
      </c>
      <c r="P722" s="65">
        <v>1.22</v>
      </c>
      <c r="Q722" s="65">
        <v>0.17</v>
      </c>
      <c r="R722" s="65"/>
      <c r="S722" s="65">
        <v>55</v>
      </c>
      <c r="T722" s="65">
        <v>81</v>
      </c>
      <c r="U722" s="65">
        <v>12</v>
      </c>
      <c r="V722" s="65">
        <v>0</v>
      </c>
      <c r="W722" s="65">
        <v>14</v>
      </c>
      <c r="X722" s="65">
        <v>5</v>
      </c>
      <c r="Y722" s="65">
        <v>0</v>
      </c>
      <c r="Z722" s="65"/>
      <c r="AA722" s="65">
        <v>0</v>
      </c>
      <c r="AB722" s="65">
        <v>43</v>
      </c>
      <c r="AC722" s="65">
        <v>5</v>
      </c>
      <c r="AD722" s="65">
        <v>2</v>
      </c>
      <c r="AE722" s="118">
        <f t="shared" si="239"/>
        <v>55</v>
      </c>
      <c r="AF722" s="119">
        <f t="shared" si="252"/>
        <v>0.18333333333333696</v>
      </c>
      <c r="AG722" s="118">
        <f t="shared" si="240"/>
        <v>81</v>
      </c>
      <c r="AH722" s="119">
        <f t="shared" si="241"/>
        <v>0.53999999999999704</v>
      </c>
      <c r="AI722" s="118">
        <f t="shared" si="242"/>
        <v>14</v>
      </c>
      <c r="AJ722" s="119">
        <f t="shared" si="243"/>
        <v>0.31111111111111062</v>
      </c>
      <c r="AK722" s="118">
        <f t="shared" si="244"/>
        <v>5</v>
      </c>
      <c r="AL722" s="119">
        <f t="shared" si="245"/>
        <v>0.16666666666666685</v>
      </c>
      <c r="AM722" s="118">
        <f t="shared" si="246"/>
        <v>12</v>
      </c>
      <c r="AN722" s="119">
        <f t="shared" si="247"/>
        <v>0.8</v>
      </c>
      <c r="AO722" s="118">
        <f t="shared" si="248"/>
        <v>0</v>
      </c>
      <c r="AP722" s="119">
        <f t="shared" si="249"/>
        <v>1.3877787807814457E-16</v>
      </c>
      <c r="AQ722" s="122">
        <f t="shared" si="251"/>
        <v>0</v>
      </c>
      <c r="AR722" s="131">
        <f t="shared" si="250"/>
        <v>4</v>
      </c>
      <c r="AS722" s="65"/>
    </row>
    <row r="723" spans="1:45" x14ac:dyDescent="0.25">
      <c r="A723" s="65" t="s">
        <v>273</v>
      </c>
      <c r="B723" s="65" t="str">
        <f t="shared" si="253"/>
        <v>DIWA3</v>
      </c>
      <c r="C723" s="117">
        <f t="shared" si="254"/>
        <v>40752</v>
      </c>
      <c r="D723" s="116" t="str">
        <f t="shared" si="255"/>
        <v>SIN</v>
      </c>
      <c r="E723" s="65" t="s">
        <v>26</v>
      </c>
      <c r="F723" s="124" t="s">
        <v>107</v>
      </c>
      <c r="G723" s="117">
        <v>41990</v>
      </c>
      <c r="H723" s="65">
        <v>714288</v>
      </c>
      <c r="I723" s="65">
        <v>29651</v>
      </c>
      <c r="J723" s="65">
        <v>0</v>
      </c>
      <c r="K723" s="65">
        <v>2</v>
      </c>
      <c r="L723" s="65"/>
      <c r="M723" s="65">
        <v>3</v>
      </c>
      <c r="N723" s="65">
        <v>6.2</v>
      </c>
      <c r="O723" s="65"/>
      <c r="P723" s="65"/>
      <c r="Q723" s="65">
        <v>0.41</v>
      </c>
      <c r="R723" s="65"/>
      <c r="S723" s="65">
        <v>77</v>
      </c>
      <c r="T723" s="65">
        <v>45</v>
      </c>
      <c r="U723" s="65">
        <v>3</v>
      </c>
      <c r="V723" s="65">
        <v>0</v>
      </c>
      <c r="W723" s="65">
        <v>3</v>
      </c>
      <c r="X723" s="65">
        <v>7</v>
      </c>
      <c r="Y723" s="65">
        <v>0</v>
      </c>
      <c r="Z723" s="65">
        <v>0</v>
      </c>
      <c r="AA723" s="65">
        <v>0</v>
      </c>
      <c r="AB723" s="65">
        <v>30</v>
      </c>
      <c r="AC723" s="65">
        <v>7</v>
      </c>
      <c r="AD723" s="65">
        <v>1</v>
      </c>
      <c r="AE723" s="118">
        <f t="shared" si="239"/>
        <v>77</v>
      </c>
      <c r="AF723" s="119">
        <f t="shared" si="252"/>
        <v>0.25666666666667021</v>
      </c>
      <c r="AG723" s="118">
        <f t="shared" si="240"/>
        <v>45</v>
      </c>
      <c r="AH723" s="119">
        <f t="shared" si="241"/>
        <v>0.29999999999999721</v>
      </c>
      <c r="AI723" s="118">
        <f t="shared" si="242"/>
        <v>3</v>
      </c>
      <c r="AJ723" s="119">
        <f t="shared" si="243"/>
        <v>6.666666666666618E-2</v>
      </c>
      <c r="AK723" s="118">
        <f t="shared" si="244"/>
        <v>7</v>
      </c>
      <c r="AL723" s="119">
        <f t="shared" si="245"/>
        <v>0.2333333333333335</v>
      </c>
      <c r="AM723" s="118">
        <f t="shared" si="246"/>
        <v>3</v>
      </c>
      <c r="AN723" s="119">
        <f t="shared" si="247"/>
        <v>0.20000000000000018</v>
      </c>
      <c r="AO723" s="118">
        <f t="shared" si="248"/>
        <v>0</v>
      </c>
      <c r="AP723" s="119">
        <f t="shared" si="249"/>
        <v>1.3877787807814457E-16</v>
      </c>
      <c r="AQ723" s="122">
        <f t="shared" si="251"/>
        <v>0</v>
      </c>
      <c r="AR723" s="131">
        <f t="shared" si="250"/>
        <v>5</v>
      </c>
      <c r="AS723" s="65"/>
    </row>
    <row r="724" spans="1:45" x14ac:dyDescent="0.25">
      <c r="A724" s="65" t="s">
        <v>273</v>
      </c>
      <c r="B724" s="65" t="str">
        <f t="shared" si="253"/>
        <v>DIWA3</v>
      </c>
      <c r="C724" s="117">
        <f t="shared" si="254"/>
        <v>40752</v>
      </c>
      <c r="D724" s="116" t="str">
        <f t="shared" si="255"/>
        <v>SIN</v>
      </c>
      <c r="E724" s="65" t="s">
        <v>26</v>
      </c>
      <c r="F724" s="124" t="s">
        <v>107</v>
      </c>
      <c r="G724" s="117">
        <v>41880</v>
      </c>
      <c r="H724" s="65">
        <v>744539</v>
      </c>
      <c r="I724" s="65">
        <v>101396</v>
      </c>
      <c r="J724" s="65">
        <v>0</v>
      </c>
      <c r="K724" s="65">
        <v>5</v>
      </c>
      <c r="L724" s="65"/>
      <c r="M724" s="65">
        <v>3</v>
      </c>
      <c r="N724" s="127">
        <v>6.7</v>
      </c>
      <c r="O724" s="65">
        <v>33.5</v>
      </c>
      <c r="P724" s="65">
        <v>1.06</v>
      </c>
      <c r="Q724" s="65">
        <v>0.04</v>
      </c>
      <c r="R724" s="65"/>
      <c r="S724" s="65">
        <v>83</v>
      </c>
      <c r="T724" s="65">
        <v>95</v>
      </c>
      <c r="U724" s="65">
        <v>5</v>
      </c>
      <c r="V724" s="65">
        <v>0</v>
      </c>
      <c r="W724" s="65">
        <v>13</v>
      </c>
      <c r="X724" s="65">
        <v>11</v>
      </c>
      <c r="Y724" s="65">
        <v>1</v>
      </c>
      <c r="Z724" s="65">
        <v>1</v>
      </c>
      <c r="AA724" s="65">
        <v>1</v>
      </c>
      <c r="AB724" s="65">
        <v>39</v>
      </c>
      <c r="AC724" s="65">
        <v>9</v>
      </c>
      <c r="AD724" s="65">
        <v>1</v>
      </c>
      <c r="AE724" s="118">
        <f t="shared" si="239"/>
        <v>83</v>
      </c>
      <c r="AF724" s="119">
        <f t="shared" si="252"/>
        <v>0.27666666666667034</v>
      </c>
      <c r="AG724" s="118">
        <f t="shared" si="240"/>
        <v>95</v>
      </c>
      <c r="AH724" s="119">
        <f t="shared" si="241"/>
        <v>0.63333333333333097</v>
      </c>
      <c r="AI724" s="118">
        <f t="shared" si="242"/>
        <v>13</v>
      </c>
      <c r="AJ724" s="119">
        <f t="shared" si="243"/>
        <v>0.28888888888888842</v>
      </c>
      <c r="AK724" s="118">
        <f t="shared" si="244"/>
        <v>11</v>
      </c>
      <c r="AL724" s="119">
        <f t="shared" si="245"/>
        <v>0.36666666666666681</v>
      </c>
      <c r="AM724" s="118">
        <f t="shared" si="246"/>
        <v>5</v>
      </c>
      <c r="AN724" s="119">
        <f t="shared" si="247"/>
        <v>0.33333333333333348</v>
      </c>
      <c r="AO724" s="118">
        <f t="shared" si="248"/>
        <v>0</v>
      </c>
      <c r="AP724" s="119">
        <f t="shared" si="249"/>
        <v>1.3877787807814457E-16</v>
      </c>
      <c r="AQ724" s="122">
        <f t="shared" si="251"/>
        <v>0</v>
      </c>
      <c r="AR724" s="131">
        <f t="shared" si="250"/>
        <v>6</v>
      </c>
      <c r="AS724" s="65"/>
    </row>
    <row r="725" spans="1:45" x14ac:dyDescent="0.25">
      <c r="A725" s="65" t="s">
        <v>273</v>
      </c>
      <c r="B725" s="65" t="str">
        <f t="shared" si="253"/>
        <v>DIWA3</v>
      </c>
      <c r="C725" s="117">
        <f t="shared" si="254"/>
        <v>40752</v>
      </c>
      <c r="D725" s="116" t="str">
        <f t="shared" si="255"/>
        <v>SIN</v>
      </c>
      <c r="E725" s="65" t="s">
        <v>26</v>
      </c>
      <c r="F725" s="124" t="s">
        <v>107</v>
      </c>
      <c r="G725" s="117">
        <v>41745</v>
      </c>
      <c r="H725" s="65">
        <v>706500</v>
      </c>
      <c r="I725" s="65">
        <v>63357</v>
      </c>
      <c r="J725" s="65">
        <v>0</v>
      </c>
      <c r="K725" s="65">
        <v>7</v>
      </c>
      <c r="L725" s="65"/>
      <c r="M725" s="65">
        <v>3</v>
      </c>
      <c r="N725" s="121">
        <v>7</v>
      </c>
      <c r="O725" s="65">
        <v>35.799999999999997</v>
      </c>
      <c r="P725" s="65">
        <v>0.73</v>
      </c>
      <c r="Q725" s="65">
        <v>0.04</v>
      </c>
      <c r="R725" s="65" t="s">
        <v>28</v>
      </c>
      <c r="S725" s="65">
        <v>71</v>
      </c>
      <c r="T725" s="65">
        <v>83</v>
      </c>
      <c r="U725" s="65">
        <v>3</v>
      </c>
      <c r="V725" s="65">
        <v>0</v>
      </c>
      <c r="W725" s="65">
        <v>11</v>
      </c>
      <c r="X725" s="65">
        <v>7</v>
      </c>
      <c r="Y725" s="65">
        <v>0</v>
      </c>
      <c r="Z725" s="65">
        <v>0</v>
      </c>
      <c r="AA725" s="65">
        <v>0</v>
      </c>
      <c r="AB725" s="65">
        <v>42</v>
      </c>
      <c r="AC725" s="65">
        <v>13</v>
      </c>
      <c r="AD725" s="65">
        <v>1</v>
      </c>
      <c r="AE725" s="118">
        <f t="shared" si="239"/>
        <v>71</v>
      </c>
      <c r="AF725" s="119">
        <f t="shared" si="252"/>
        <v>0.23666666666667019</v>
      </c>
      <c r="AG725" s="118">
        <f t="shared" si="240"/>
        <v>83</v>
      </c>
      <c r="AH725" s="119">
        <f t="shared" si="241"/>
        <v>0.55333333333333046</v>
      </c>
      <c r="AI725" s="118">
        <f t="shared" si="242"/>
        <v>11</v>
      </c>
      <c r="AJ725" s="119">
        <f t="shared" si="243"/>
        <v>0.24444444444444399</v>
      </c>
      <c r="AK725" s="118">
        <f t="shared" si="244"/>
        <v>7</v>
      </c>
      <c r="AL725" s="119">
        <f t="shared" si="245"/>
        <v>0.2333333333333335</v>
      </c>
      <c r="AM725" s="118">
        <f t="shared" si="246"/>
        <v>3</v>
      </c>
      <c r="AN725" s="119">
        <f t="shared" si="247"/>
        <v>0.20000000000000018</v>
      </c>
      <c r="AO725" s="118">
        <f t="shared" si="248"/>
        <v>0</v>
      </c>
      <c r="AP725" s="119">
        <f t="shared" si="249"/>
        <v>1.3877787807814457E-16</v>
      </c>
      <c r="AQ725" s="122">
        <f t="shared" si="251"/>
        <v>0</v>
      </c>
      <c r="AR725" s="131">
        <f t="shared" si="250"/>
        <v>7</v>
      </c>
      <c r="AS725" s="65"/>
    </row>
    <row r="726" spans="1:45" x14ac:dyDescent="0.25">
      <c r="A726" s="65" t="s">
        <v>273</v>
      </c>
      <c r="B726" s="65" t="str">
        <f t="shared" si="253"/>
        <v>DIWA3</v>
      </c>
      <c r="C726" s="117">
        <f t="shared" si="254"/>
        <v>40752</v>
      </c>
      <c r="D726" s="116" t="str">
        <f t="shared" si="255"/>
        <v>SIN</v>
      </c>
      <c r="E726" s="65" t="s">
        <v>26</v>
      </c>
      <c r="F726" s="124" t="s">
        <v>107</v>
      </c>
      <c r="G726" s="117">
        <v>41619</v>
      </c>
      <c r="H726" s="65">
        <v>673444</v>
      </c>
      <c r="I726" s="65">
        <v>30301</v>
      </c>
      <c r="J726" s="120">
        <v>0</v>
      </c>
      <c r="K726" s="120">
        <v>6</v>
      </c>
      <c r="L726" s="120">
        <v>0</v>
      </c>
      <c r="M726" s="120">
        <v>2</v>
      </c>
      <c r="N726" s="120">
        <v>7.2</v>
      </c>
      <c r="O726" s="120">
        <v>37.200000000000003</v>
      </c>
      <c r="P726" s="120">
        <v>0</v>
      </c>
      <c r="Q726" s="120">
        <v>0.1</v>
      </c>
      <c r="R726" s="65" t="s">
        <v>244</v>
      </c>
      <c r="S726" s="120">
        <v>76</v>
      </c>
      <c r="T726" s="120">
        <v>73</v>
      </c>
      <c r="U726" s="120">
        <v>2</v>
      </c>
      <c r="V726" s="120">
        <v>0</v>
      </c>
      <c r="W726" s="120">
        <v>8</v>
      </c>
      <c r="X726" s="120">
        <v>9</v>
      </c>
      <c r="Y726" s="120">
        <v>0</v>
      </c>
      <c r="Z726" s="120">
        <v>0</v>
      </c>
      <c r="AA726" s="120">
        <v>0</v>
      </c>
      <c r="AB726" s="120">
        <v>31</v>
      </c>
      <c r="AC726" s="120">
        <v>4</v>
      </c>
      <c r="AD726" s="120">
        <v>1</v>
      </c>
      <c r="AE726" s="118">
        <f t="shared" si="239"/>
        <v>76</v>
      </c>
      <c r="AF726" s="119">
        <f t="shared" si="252"/>
        <v>0.25333333333333685</v>
      </c>
      <c r="AG726" s="118">
        <f t="shared" si="240"/>
        <v>73</v>
      </c>
      <c r="AH726" s="119">
        <f t="shared" si="241"/>
        <v>0.48666666666666353</v>
      </c>
      <c r="AI726" s="118">
        <f t="shared" si="242"/>
        <v>8</v>
      </c>
      <c r="AJ726" s="119">
        <f t="shared" si="243"/>
        <v>0.17777777777777731</v>
      </c>
      <c r="AK726" s="118">
        <f t="shared" si="244"/>
        <v>9</v>
      </c>
      <c r="AL726" s="119">
        <f t="shared" si="245"/>
        <v>0.30000000000000016</v>
      </c>
      <c r="AM726" s="118">
        <f t="shared" si="246"/>
        <v>2</v>
      </c>
      <c r="AN726" s="119">
        <f t="shared" si="247"/>
        <v>0.13333333333333353</v>
      </c>
      <c r="AO726" s="118">
        <f t="shared" si="248"/>
        <v>0</v>
      </c>
      <c r="AP726" s="119">
        <f t="shared" si="249"/>
        <v>1.3877787807814457E-16</v>
      </c>
      <c r="AQ726" s="122">
        <f t="shared" si="251"/>
        <v>0</v>
      </c>
      <c r="AR726" s="131">
        <f t="shared" si="250"/>
        <v>8</v>
      </c>
      <c r="AS726" s="65"/>
    </row>
    <row r="727" spans="1:45" x14ac:dyDescent="0.25">
      <c r="A727" s="65" t="s">
        <v>273</v>
      </c>
      <c r="B727" s="65" t="str">
        <f t="shared" si="253"/>
        <v>DIWA3</v>
      </c>
      <c r="C727" s="117">
        <f t="shared" si="254"/>
        <v>40752</v>
      </c>
      <c r="D727" s="116" t="str">
        <f t="shared" si="255"/>
        <v>SIN</v>
      </c>
      <c r="E727" s="65" t="s">
        <v>26</v>
      </c>
      <c r="F727" s="124" t="s">
        <v>107</v>
      </c>
      <c r="G727" s="117">
        <v>41510</v>
      </c>
      <c r="H727" s="65">
        <v>643143</v>
      </c>
      <c r="I727" s="65">
        <v>182865</v>
      </c>
      <c r="J727" s="120">
        <v>0</v>
      </c>
      <c r="K727" s="120">
        <v>5</v>
      </c>
      <c r="L727" s="120">
        <v>-1</v>
      </c>
      <c r="M727" s="120">
        <v>6</v>
      </c>
      <c r="N727" s="120">
        <v>7.1</v>
      </c>
      <c r="O727" s="120">
        <v>37.200000000000003</v>
      </c>
      <c r="P727" s="120">
        <v>0.1</v>
      </c>
      <c r="Q727" s="120">
        <v>0.1</v>
      </c>
      <c r="R727" s="65" t="s">
        <v>244</v>
      </c>
      <c r="S727" s="120">
        <v>108</v>
      </c>
      <c r="T727" s="120">
        <v>124</v>
      </c>
      <c r="U727" s="120">
        <v>7</v>
      </c>
      <c r="V727" s="120">
        <v>0</v>
      </c>
      <c r="W727" s="120">
        <v>14</v>
      </c>
      <c r="X727" s="120">
        <v>11</v>
      </c>
      <c r="Y727" s="120">
        <v>1</v>
      </c>
      <c r="Z727" s="120">
        <v>1</v>
      </c>
      <c r="AA727" s="120">
        <v>-1</v>
      </c>
      <c r="AB727" s="120">
        <v>40</v>
      </c>
      <c r="AC727" s="120">
        <v>2</v>
      </c>
      <c r="AD727" s="120">
        <v>1</v>
      </c>
      <c r="AE727" s="118">
        <f t="shared" si="239"/>
        <v>108</v>
      </c>
      <c r="AF727" s="119">
        <f t="shared" si="252"/>
        <v>0.36000000000000421</v>
      </c>
      <c r="AG727" s="118">
        <f t="shared" si="240"/>
        <v>124</v>
      </c>
      <c r="AH727" s="119">
        <f t="shared" si="241"/>
        <v>0.82666666666666555</v>
      </c>
      <c r="AI727" s="118">
        <f t="shared" si="242"/>
        <v>14</v>
      </c>
      <c r="AJ727" s="119">
        <f t="shared" si="243"/>
        <v>0.31111111111111062</v>
      </c>
      <c r="AK727" s="118">
        <f t="shared" si="244"/>
        <v>11</v>
      </c>
      <c r="AL727" s="119">
        <f t="shared" si="245"/>
        <v>0.36666666666666681</v>
      </c>
      <c r="AM727" s="118">
        <f t="shared" si="246"/>
        <v>7</v>
      </c>
      <c r="AN727" s="119">
        <f t="shared" si="247"/>
        <v>0.46666666666666679</v>
      </c>
      <c r="AO727" s="118">
        <f t="shared" si="248"/>
        <v>0</v>
      </c>
      <c r="AP727" s="119">
        <f t="shared" si="249"/>
        <v>1.3877787807814457E-16</v>
      </c>
      <c r="AQ727" s="122">
        <f t="shared" si="251"/>
        <v>0</v>
      </c>
      <c r="AR727" s="131">
        <f t="shared" si="250"/>
        <v>9</v>
      </c>
      <c r="AS727" s="65"/>
    </row>
    <row r="728" spans="1:45" x14ac:dyDescent="0.25">
      <c r="A728" s="65" t="s">
        <v>272</v>
      </c>
      <c r="B728" s="65" t="str">
        <f t="shared" si="253"/>
        <v>DIWA3</v>
      </c>
      <c r="C728" s="117">
        <f t="shared" si="254"/>
        <v>40752</v>
      </c>
      <c r="D728" s="116" t="str">
        <f t="shared" si="255"/>
        <v>SIN</v>
      </c>
      <c r="E728" s="65" t="s">
        <v>26</v>
      </c>
      <c r="F728" s="124" t="s">
        <v>107</v>
      </c>
      <c r="G728" s="117">
        <v>41236</v>
      </c>
      <c r="H728" s="65">
        <v>563961</v>
      </c>
      <c r="I728" s="65">
        <v>29016</v>
      </c>
      <c r="J728" s="65">
        <v>0</v>
      </c>
      <c r="K728" s="65">
        <v>0</v>
      </c>
      <c r="L728" s="65">
        <v>0.1</v>
      </c>
      <c r="M728" s="65">
        <v>2.4</v>
      </c>
      <c r="N728" s="65">
        <v>7.3</v>
      </c>
      <c r="O728" s="65">
        <v>40.1</v>
      </c>
      <c r="P728" s="65"/>
      <c r="Q728" s="65">
        <v>0</v>
      </c>
      <c r="R728" s="65" t="s">
        <v>29</v>
      </c>
      <c r="S728" s="65">
        <v>117.3</v>
      </c>
      <c r="T728" s="65">
        <v>25.4</v>
      </c>
      <c r="U728" s="65">
        <v>4</v>
      </c>
      <c r="V728" s="65">
        <v>5.9</v>
      </c>
      <c r="W728" s="65">
        <v>2.4</v>
      </c>
      <c r="X728" s="65">
        <v>20.9</v>
      </c>
      <c r="Y728" s="65">
        <v>1.1000000000000001</v>
      </c>
      <c r="Z728" s="65">
        <v>0.8</v>
      </c>
      <c r="AA728" s="65">
        <v>0</v>
      </c>
      <c r="AB728" s="65">
        <v>20.100000000000001</v>
      </c>
      <c r="AC728" s="65">
        <v>17.899999999999999</v>
      </c>
      <c r="AD728" s="65">
        <v>0.6</v>
      </c>
      <c r="AE728" s="118">
        <f t="shared" si="239"/>
        <v>117</v>
      </c>
      <c r="AF728" s="119">
        <f t="shared" si="252"/>
        <v>0.3900000000000044</v>
      </c>
      <c r="AG728" s="118">
        <f t="shared" si="240"/>
        <v>25</v>
      </c>
      <c r="AH728" s="119">
        <f t="shared" si="241"/>
        <v>0.16666666666666413</v>
      </c>
      <c r="AI728" s="118">
        <f t="shared" si="242"/>
        <v>2</v>
      </c>
      <c r="AJ728" s="119">
        <f t="shared" si="243"/>
        <v>4.4444444444443953E-2</v>
      </c>
      <c r="AK728" s="118">
        <f t="shared" si="244"/>
        <v>21</v>
      </c>
      <c r="AL728" s="119">
        <f t="shared" si="245"/>
        <v>0.70000000000000007</v>
      </c>
      <c r="AM728" s="118">
        <f t="shared" si="246"/>
        <v>4</v>
      </c>
      <c r="AN728" s="119">
        <f t="shared" si="247"/>
        <v>0.26666666666666683</v>
      </c>
      <c r="AO728" s="118">
        <f t="shared" si="248"/>
        <v>6</v>
      </c>
      <c r="AP728" s="119">
        <f t="shared" si="249"/>
        <v>0.60000000000000009</v>
      </c>
      <c r="AQ728" s="122">
        <f t="shared" si="251"/>
        <v>0</v>
      </c>
      <c r="AR728" s="131">
        <f t="shared" si="250"/>
        <v>10</v>
      </c>
      <c r="AS728" s="65"/>
    </row>
    <row r="729" spans="1:45" x14ac:dyDescent="0.25">
      <c r="A729" s="65" t="s">
        <v>272</v>
      </c>
      <c r="B729" s="65" t="str">
        <f t="shared" si="253"/>
        <v>DIWA3</v>
      </c>
      <c r="C729" s="117">
        <f t="shared" si="254"/>
        <v>40752</v>
      </c>
      <c r="D729" s="116" t="str">
        <f t="shared" si="255"/>
        <v>SIN</v>
      </c>
      <c r="E729" s="65" t="s">
        <v>26</v>
      </c>
      <c r="F729" s="124" t="s">
        <v>107</v>
      </c>
      <c r="G729" s="117">
        <v>41120</v>
      </c>
      <c r="H729" s="65">
        <v>534945</v>
      </c>
      <c r="I729" s="65">
        <v>212659</v>
      </c>
      <c r="J729" s="65">
        <v>0</v>
      </c>
      <c r="K729" s="65">
        <v>0</v>
      </c>
      <c r="L729" s="65">
        <v>0</v>
      </c>
      <c r="M729" s="65">
        <v>2.4</v>
      </c>
      <c r="N729" s="65">
        <v>7</v>
      </c>
      <c r="O729" s="65">
        <v>37</v>
      </c>
      <c r="P729" s="65"/>
      <c r="Q729" s="65">
        <v>-1</v>
      </c>
      <c r="R729" s="65" t="s">
        <v>29</v>
      </c>
      <c r="S729" s="65">
        <v>162.19999999999999</v>
      </c>
      <c r="T729" s="65">
        <v>108.7</v>
      </c>
      <c r="U729" s="65">
        <v>8.8000000000000007</v>
      </c>
      <c r="V729" s="65">
        <v>4.5999999999999996</v>
      </c>
      <c r="W729" s="65">
        <v>7.2</v>
      </c>
      <c r="X729" s="65">
        <v>8.4</v>
      </c>
      <c r="Y729" s="65">
        <v>0.5</v>
      </c>
      <c r="Z729" s="65">
        <v>0.9</v>
      </c>
      <c r="AA729" s="65">
        <v>0</v>
      </c>
      <c r="AB729" s="65">
        <v>38.6</v>
      </c>
      <c r="AC729" s="65">
        <v>20.6</v>
      </c>
      <c r="AD729" s="65">
        <v>0.3</v>
      </c>
      <c r="AE729" s="118">
        <f t="shared" si="239"/>
        <v>162</v>
      </c>
      <c r="AF729" s="119">
        <f>IF(AE729&gt;=300,1,VLOOKUP(AE729,$AT$3:$AU$304,2,0))</f>
        <v>0.5400000000000047</v>
      </c>
      <c r="AG729" s="118">
        <f t="shared" si="240"/>
        <v>109</v>
      </c>
      <c r="AH729" s="119">
        <f t="shared" si="241"/>
        <v>0.72666666666666491</v>
      </c>
      <c r="AI729" s="118">
        <f t="shared" si="242"/>
        <v>7</v>
      </c>
      <c r="AJ729" s="119">
        <f t="shared" si="243"/>
        <v>0.15555555555555509</v>
      </c>
      <c r="AK729" s="118">
        <f t="shared" si="244"/>
        <v>8</v>
      </c>
      <c r="AL729" s="119">
        <f t="shared" si="245"/>
        <v>0.26666666666666683</v>
      </c>
      <c r="AM729" s="118">
        <f t="shared" si="246"/>
        <v>9</v>
      </c>
      <c r="AN729" s="119">
        <f t="shared" si="247"/>
        <v>0.60000000000000009</v>
      </c>
      <c r="AO729" s="118">
        <f t="shared" si="248"/>
        <v>5</v>
      </c>
      <c r="AP729" s="119">
        <f t="shared" si="249"/>
        <v>0.50000000000000011</v>
      </c>
      <c r="AQ729" s="122">
        <f t="shared" si="251"/>
        <v>0</v>
      </c>
      <c r="AR729" s="131">
        <f t="shared" si="250"/>
        <v>11</v>
      </c>
      <c r="AS729" s="65"/>
    </row>
    <row r="730" spans="1:45" x14ac:dyDescent="0.25">
      <c r="A730" s="65" t="s">
        <v>272</v>
      </c>
      <c r="B730" s="65" t="str">
        <f t="shared" si="253"/>
        <v>DIWA3</v>
      </c>
      <c r="C730" s="117">
        <f t="shared" si="254"/>
        <v>40891</v>
      </c>
      <c r="D730" s="65" t="str">
        <f t="shared" si="255"/>
        <v>SIN</v>
      </c>
      <c r="E730" s="65" t="s">
        <v>26</v>
      </c>
      <c r="F730" s="124" t="s">
        <v>108</v>
      </c>
      <c r="G730" s="117">
        <v>42394</v>
      </c>
      <c r="H730" s="65">
        <v>844221</v>
      </c>
      <c r="I730" s="65">
        <v>38644</v>
      </c>
      <c r="J730" s="65">
        <v>0</v>
      </c>
      <c r="K730" s="65">
        <v>7</v>
      </c>
      <c r="L730" s="65"/>
      <c r="M730" s="65">
        <v>7</v>
      </c>
      <c r="N730" s="65">
        <v>6.7</v>
      </c>
      <c r="O730" s="65"/>
      <c r="P730" s="65"/>
      <c r="Q730" s="65">
        <v>0.08</v>
      </c>
      <c r="R730" s="65"/>
      <c r="S730" s="65">
        <v>74</v>
      </c>
      <c r="T730" s="65">
        <v>81</v>
      </c>
      <c r="U730" s="65">
        <v>0</v>
      </c>
      <c r="V730" s="65">
        <v>0</v>
      </c>
      <c r="W730" s="65">
        <v>4</v>
      </c>
      <c r="X730" s="65">
        <v>6</v>
      </c>
      <c r="Y730" s="65">
        <v>0</v>
      </c>
      <c r="Z730" s="65">
        <v>1</v>
      </c>
      <c r="AA730" s="65">
        <v>0</v>
      </c>
      <c r="AB730" s="65">
        <v>104</v>
      </c>
      <c r="AC730" s="65">
        <v>8</v>
      </c>
      <c r="AD730" s="65">
        <v>0</v>
      </c>
      <c r="AE730" s="118">
        <f t="shared" si="239"/>
        <v>74</v>
      </c>
      <c r="AF730" s="119">
        <f t="shared" ref="AF730:AF735" si="256">IF(AE730&gt;500,1.5,IF(AE730&gt;300,1.3,VLOOKUP(AE730,$AT$3:$AU$304,2,0)))</f>
        <v>0.24666666666667017</v>
      </c>
      <c r="AG730" s="118">
        <f t="shared" si="240"/>
        <v>81</v>
      </c>
      <c r="AH730" s="119">
        <f t="shared" si="241"/>
        <v>0.53999999999999704</v>
      </c>
      <c r="AI730" s="118">
        <f t="shared" si="242"/>
        <v>4</v>
      </c>
      <c r="AJ730" s="119">
        <f t="shared" si="243"/>
        <v>8.8888888888888407E-2</v>
      </c>
      <c r="AK730" s="118">
        <f t="shared" si="244"/>
        <v>6</v>
      </c>
      <c r="AL730" s="119">
        <f t="shared" si="245"/>
        <v>0.20000000000000018</v>
      </c>
      <c r="AM730" s="118">
        <f t="shared" si="246"/>
        <v>0</v>
      </c>
      <c r="AN730" s="119">
        <f t="shared" si="247"/>
        <v>1.9428902930940239E-16</v>
      </c>
      <c r="AO730" s="118">
        <f t="shared" si="248"/>
        <v>0</v>
      </c>
      <c r="AP730" s="119">
        <f t="shared" si="249"/>
        <v>1.3877787807814457E-16</v>
      </c>
      <c r="AQ730" s="122">
        <f t="shared" si="251"/>
        <v>1</v>
      </c>
      <c r="AR730" s="131">
        <f t="shared" si="250"/>
        <v>1</v>
      </c>
      <c r="AS730" s="65"/>
    </row>
    <row r="731" spans="1:45" x14ac:dyDescent="0.25">
      <c r="A731" s="65"/>
      <c r="B731" s="65" t="str">
        <f t="shared" si="253"/>
        <v>DIWA3</v>
      </c>
      <c r="C731" s="117">
        <f t="shared" si="254"/>
        <v>40891</v>
      </c>
      <c r="D731" s="65" t="str">
        <f t="shared" si="255"/>
        <v>SIN</v>
      </c>
      <c r="E731" s="65" t="s">
        <v>26</v>
      </c>
      <c r="F731" s="124" t="s">
        <v>108</v>
      </c>
      <c r="G731" s="117">
        <v>42242</v>
      </c>
      <c r="H731" s="65">
        <v>808038</v>
      </c>
      <c r="I731" s="65">
        <v>2181</v>
      </c>
      <c r="J731" s="65">
        <v>0</v>
      </c>
      <c r="K731" s="65">
        <v>5</v>
      </c>
      <c r="L731" s="65"/>
      <c r="M731" s="65">
        <v>5</v>
      </c>
      <c r="N731" s="65">
        <v>6.9</v>
      </c>
      <c r="O731" s="65"/>
      <c r="P731" s="65"/>
      <c r="Q731" s="65">
        <v>0.13</v>
      </c>
      <c r="R731" s="65"/>
      <c r="S731" s="65">
        <v>32</v>
      </c>
      <c r="T731" s="65">
        <v>52</v>
      </c>
      <c r="U731" s="65">
        <v>1</v>
      </c>
      <c r="V731" s="65">
        <v>0</v>
      </c>
      <c r="W731" s="65">
        <v>2</v>
      </c>
      <c r="X731" s="65">
        <v>4</v>
      </c>
      <c r="Y731" s="65">
        <v>0</v>
      </c>
      <c r="Z731" s="65">
        <v>0</v>
      </c>
      <c r="AA731" s="65">
        <v>0</v>
      </c>
      <c r="AB731" s="65">
        <v>80</v>
      </c>
      <c r="AC731" s="65">
        <v>4</v>
      </c>
      <c r="AD731" s="65">
        <v>1</v>
      </c>
      <c r="AE731" s="118">
        <f t="shared" si="239"/>
        <v>32</v>
      </c>
      <c r="AF731" s="119">
        <f t="shared" si="256"/>
        <v>0.10666666666667043</v>
      </c>
      <c r="AG731" s="118">
        <f t="shared" si="240"/>
        <v>52</v>
      </c>
      <c r="AH731" s="119">
        <f t="shared" si="241"/>
        <v>0.34666666666666379</v>
      </c>
      <c r="AI731" s="118">
        <f t="shared" si="242"/>
        <v>2</v>
      </c>
      <c r="AJ731" s="119">
        <f t="shared" si="243"/>
        <v>4.4444444444443953E-2</v>
      </c>
      <c r="AK731" s="118">
        <f t="shared" si="244"/>
        <v>4</v>
      </c>
      <c r="AL731" s="119">
        <f t="shared" si="245"/>
        <v>0.13333333333333353</v>
      </c>
      <c r="AM731" s="118">
        <f t="shared" si="246"/>
        <v>1</v>
      </c>
      <c r="AN731" s="119">
        <f t="shared" si="247"/>
        <v>6.666666666666686E-2</v>
      </c>
      <c r="AO731" s="118">
        <f t="shared" si="248"/>
        <v>0</v>
      </c>
      <c r="AP731" s="119">
        <f t="shared" si="249"/>
        <v>1.3877787807814457E-16</v>
      </c>
      <c r="AQ731" s="122">
        <f t="shared" si="251"/>
        <v>0</v>
      </c>
      <c r="AR731" s="131">
        <f t="shared" si="250"/>
        <v>2</v>
      </c>
      <c r="AS731" s="65"/>
    </row>
    <row r="732" spans="1:45" x14ac:dyDescent="0.25">
      <c r="A732" s="65"/>
      <c r="B732" s="65" t="str">
        <f t="shared" si="253"/>
        <v>DIWA3</v>
      </c>
      <c r="C732" s="117">
        <f t="shared" si="254"/>
        <v>40891</v>
      </c>
      <c r="D732" s="65" t="str">
        <f t="shared" si="255"/>
        <v>SIN</v>
      </c>
      <c r="E732" s="65" t="s">
        <v>26</v>
      </c>
      <c r="F732" s="124" t="s">
        <v>108</v>
      </c>
      <c r="G732" s="117">
        <v>42230</v>
      </c>
      <c r="H732" s="65">
        <v>805577</v>
      </c>
      <c r="I732" s="65">
        <v>90416</v>
      </c>
      <c r="J732" s="65">
        <v>0</v>
      </c>
      <c r="K732" s="65">
        <v>5</v>
      </c>
      <c r="L732" s="65"/>
      <c r="M732" s="65">
        <v>2</v>
      </c>
      <c r="N732" s="65">
        <v>5.8</v>
      </c>
      <c r="O732" s="65"/>
      <c r="P732" s="65"/>
      <c r="Q732" s="65">
        <v>0.04</v>
      </c>
      <c r="R732" s="65"/>
      <c r="S732" s="65">
        <v>110</v>
      </c>
      <c r="T732" s="65">
        <v>196</v>
      </c>
      <c r="U732" s="65">
        <v>3</v>
      </c>
      <c r="V732" s="65">
        <v>1</v>
      </c>
      <c r="W732" s="65">
        <v>9</v>
      </c>
      <c r="X732" s="65">
        <v>11</v>
      </c>
      <c r="Y732" s="65">
        <v>1</v>
      </c>
      <c r="Z732" s="65">
        <v>3</v>
      </c>
      <c r="AA732" s="65">
        <v>1</v>
      </c>
      <c r="AB732" s="65">
        <v>69</v>
      </c>
      <c r="AC732" s="65">
        <v>38</v>
      </c>
      <c r="AD732" s="65">
        <v>1</v>
      </c>
      <c r="AE732" s="118">
        <f t="shared" si="239"/>
        <v>110</v>
      </c>
      <c r="AF732" s="119">
        <f t="shared" si="256"/>
        <v>0.36666666666667092</v>
      </c>
      <c r="AG732" s="118">
        <f t="shared" si="240"/>
        <v>196</v>
      </c>
      <c r="AH732" s="119">
        <f t="shared" si="241"/>
        <v>1</v>
      </c>
      <c r="AI732" s="118">
        <f t="shared" si="242"/>
        <v>9</v>
      </c>
      <c r="AJ732" s="119">
        <f t="shared" si="243"/>
        <v>0.19999999999999954</v>
      </c>
      <c r="AK732" s="118">
        <f t="shared" si="244"/>
        <v>11</v>
      </c>
      <c r="AL732" s="119">
        <f t="shared" si="245"/>
        <v>0.36666666666666681</v>
      </c>
      <c r="AM732" s="118">
        <f t="shared" si="246"/>
        <v>3</v>
      </c>
      <c r="AN732" s="119">
        <f t="shared" si="247"/>
        <v>0.20000000000000018</v>
      </c>
      <c r="AO732" s="118">
        <f t="shared" si="248"/>
        <v>1</v>
      </c>
      <c r="AP732" s="119">
        <f t="shared" si="249"/>
        <v>0.10000000000000014</v>
      </c>
      <c r="AQ732" s="122">
        <f t="shared" si="251"/>
        <v>0</v>
      </c>
      <c r="AR732" s="131">
        <f t="shared" si="250"/>
        <v>3</v>
      </c>
      <c r="AS732" s="65"/>
    </row>
    <row r="733" spans="1:45" x14ac:dyDescent="0.25">
      <c r="A733" s="65" t="s">
        <v>273</v>
      </c>
      <c r="B733" s="65" t="str">
        <f t="shared" si="253"/>
        <v>DIWA3</v>
      </c>
      <c r="C733" s="117">
        <f t="shared" si="254"/>
        <v>40891</v>
      </c>
      <c r="D733" s="116" t="str">
        <f t="shared" si="255"/>
        <v>SIN</v>
      </c>
      <c r="E733" s="65" t="s">
        <v>26</v>
      </c>
      <c r="F733" s="124" t="s">
        <v>108</v>
      </c>
      <c r="G733" s="117">
        <v>42052</v>
      </c>
      <c r="H733" s="65">
        <v>783532</v>
      </c>
      <c r="I733" s="65">
        <v>48132</v>
      </c>
      <c r="J733" s="65">
        <v>0</v>
      </c>
      <c r="K733" s="65">
        <v>3</v>
      </c>
      <c r="L733" s="65"/>
      <c r="M733" s="65">
        <v>8</v>
      </c>
      <c r="N733" s="65">
        <v>6.1909999999999998</v>
      </c>
      <c r="O733" s="65">
        <v>28.79</v>
      </c>
      <c r="P733" s="65">
        <v>1.02</v>
      </c>
      <c r="Q733" s="65">
        <v>7.0000000000000007E-2</v>
      </c>
      <c r="R733" s="65"/>
      <c r="S733" s="65">
        <v>48</v>
      </c>
      <c r="T733" s="65">
        <v>70</v>
      </c>
      <c r="U733" s="65">
        <v>232</v>
      </c>
      <c r="V733" s="65">
        <v>0</v>
      </c>
      <c r="W733" s="65">
        <v>6</v>
      </c>
      <c r="X733" s="65">
        <v>3</v>
      </c>
      <c r="Y733" s="65">
        <v>0</v>
      </c>
      <c r="Z733" s="65"/>
      <c r="AA733" s="65">
        <v>0</v>
      </c>
      <c r="AB733" s="65">
        <v>29</v>
      </c>
      <c r="AC733" s="65">
        <v>2</v>
      </c>
      <c r="AD733" s="65">
        <v>2</v>
      </c>
      <c r="AE733" s="118">
        <f t="shared" si="239"/>
        <v>48</v>
      </c>
      <c r="AF733" s="119">
        <f t="shared" si="256"/>
        <v>0.16000000000000367</v>
      </c>
      <c r="AG733" s="118">
        <f t="shared" si="240"/>
        <v>70</v>
      </c>
      <c r="AH733" s="119">
        <f t="shared" si="241"/>
        <v>0.46666666666666357</v>
      </c>
      <c r="AI733" s="118">
        <f t="shared" si="242"/>
        <v>6</v>
      </c>
      <c r="AJ733" s="119">
        <f t="shared" si="243"/>
        <v>0.13333333333333286</v>
      </c>
      <c r="AK733" s="118">
        <f t="shared" si="244"/>
        <v>3</v>
      </c>
      <c r="AL733" s="119">
        <f t="shared" si="245"/>
        <v>0.1000000000000002</v>
      </c>
      <c r="AM733" s="118">
        <f t="shared" si="246"/>
        <v>232</v>
      </c>
      <c r="AN733" s="119">
        <f t="shared" si="247"/>
        <v>1</v>
      </c>
      <c r="AO733" s="118">
        <f t="shared" si="248"/>
        <v>0</v>
      </c>
      <c r="AP733" s="119">
        <f t="shared" si="249"/>
        <v>1.3877787807814457E-16</v>
      </c>
      <c r="AQ733" s="122">
        <f t="shared" si="251"/>
        <v>0</v>
      </c>
      <c r="AR733" s="131">
        <f t="shared" si="250"/>
        <v>4</v>
      </c>
      <c r="AS733" s="65"/>
    </row>
    <row r="734" spans="1:45" x14ac:dyDescent="0.25">
      <c r="A734" s="65" t="s">
        <v>273</v>
      </c>
      <c r="B734" s="65" t="str">
        <f t="shared" si="253"/>
        <v>DIWA3</v>
      </c>
      <c r="C734" s="117">
        <f t="shared" si="254"/>
        <v>40891</v>
      </c>
      <c r="D734" s="116" t="str">
        <f t="shared" si="255"/>
        <v>SIN</v>
      </c>
      <c r="E734" s="65" t="s">
        <v>26</v>
      </c>
      <c r="F734" s="124" t="s">
        <v>108</v>
      </c>
      <c r="G734" s="117">
        <v>42045</v>
      </c>
      <c r="H734" s="65">
        <v>781750</v>
      </c>
      <c r="I734" s="65">
        <v>46350</v>
      </c>
      <c r="J734" s="65">
        <v>0</v>
      </c>
      <c r="K734" s="65">
        <v>3</v>
      </c>
      <c r="L734" s="65"/>
      <c r="M734" s="65">
        <v>10</v>
      </c>
      <c r="N734" s="65">
        <v>5.8</v>
      </c>
      <c r="O734" s="65"/>
      <c r="P734" s="65"/>
      <c r="Q734" s="65">
        <v>0.12</v>
      </c>
      <c r="R734" s="65"/>
      <c r="S734" s="65">
        <v>73</v>
      </c>
      <c r="T734" s="65">
        <v>91</v>
      </c>
      <c r="U734" s="65">
        <v>260</v>
      </c>
      <c r="V734" s="65">
        <v>0</v>
      </c>
      <c r="W734" s="65">
        <v>8</v>
      </c>
      <c r="X734" s="65">
        <v>6</v>
      </c>
      <c r="Y734" s="65">
        <v>0</v>
      </c>
      <c r="Z734" s="65">
        <v>1</v>
      </c>
      <c r="AA734" s="65">
        <v>0</v>
      </c>
      <c r="AB734" s="65">
        <v>35</v>
      </c>
      <c r="AC734" s="65">
        <v>4</v>
      </c>
      <c r="AD734" s="65">
        <v>1</v>
      </c>
      <c r="AE734" s="118">
        <f t="shared" si="239"/>
        <v>73</v>
      </c>
      <c r="AF734" s="119">
        <f t="shared" si="256"/>
        <v>0.24333333333333684</v>
      </c>
      <c r="AG734" s="118">
        <f t="shared" si="240"/>
        <v>91</v>
      </c>
      <c r="AH734" s="119">
        <f t="shared" si="241"/>
        <v>0.60666666666666413</v>
      </c>
      <c r="AI734" s="118">
        <f t="shared" si="242"/>
        <v>8</v>
      </c>
      <c r="AJ734" s="119">
        <f t="shared" si="243"/>
        <v>0.17777777777777731</v>
      </c>
      <c r="AK734" s="118">
        <f t="shared" si="244"/>
        <v>6</v>
      </c>
      <c r="AL734" s="119">
        <f t="shared" si="245"/>
        <v>0.20000000000000018</v>
      </c>
      <c r="AM734" s="118">
        <f t="shared" si="246"/>
        <v>260</v>
      </c>
      <c r="AN734" s="119">
        <f t="shared" si="247"/>
        <v>1</v>
      </c>
      <c r="AO734" s="118">
        <f t="shared" si="248"/>
        <v>0</v>
      </c>
      <c r="AP734" s="119">
        <f t="shared" si="249"/>
        <v>1.3877787807814457E-16</v>
      </c>
      <c r="AQ734" s="122">
        <f t="shared" si="251"/>
        <v>0</v>
      </c>
      <c r="AR734" s="131">
        <f t="shared" si="250"/>
        <v>5</v>
      </c>
      <c r="AS734" s="65"/>
    </row>
    <row r="735" spans="1:45" x14ac:dyDescent="0.25">
      <c r="A735" s="65" t="s">
        <v>273</v>
      </c>
      <c r="B735" s="65" t="str">
        <f t="shared" si="253"/>
        <v>DIWA3</v>
      </c>
      <c r="C735" s="117">
        <f t="shared" si="254"/>
        <v>40891</v>
      </c>
      <c r="D735" s="116" t="str">
        <f t="shared" si="255"/>
        <v>SIN</v>
      </c>
      <c r="E735" s="65" t="s">
        <v>26</v>
      </c>
      <c r="F735" s="124" t="s">
        <v>108</v>
      </c>
      <c r="G735" s="117">
        <v>41990</v>
      </c>
      <c r="H735" s="65">
        <v>774851</v>
      </c>
      <c r="I735" s="65">
        <v>39451</v>
      </c>
      <c r="J735" s="65">
        <v>0</v>
      </c>
      <c r="K735" s="65">
        <v>2</v>
      </c>
      <c r="L735" s="65"/>
      <c r="M735" s="65">
        <v>8</v>
      </c>
      <c r="N735" s="65">
        <v>6</v>
      </c>
      <c r="O735" s="65"/>
      <c r="P735" s="65"/>
      <c r="Q735" s="65">
        <v>0.11</v>
      </c>
      <c r="R735" s="65"/>
      <c r="S735" s="65">
        <v>57</v>
      </c>
      <c r="T735" s="65">
        <v>72</v>
      </c>
      <c r="U735" s="65">
        <v>278</v>
      </c>
      <c r="V735" s="65">
        <v>0</v>
      </c>
      <c r="W735" s="65">
        <v>6</v>
      </c>
      <c r="X735" s="65">
        <v>6</v>
      </c>
      <c r="Y735" s="65">
        <v>0</v>
      </c>
      <c r="Z735" s="65">
        <v>0</v>
      </c>
      <c r="AA735" s="65">
        <v>1</v>
      </c>
      <c r="AB735" s="65">
        <v>33</v>
      </c>
      <c r="AC735" s="65">
        <v>4</v>
      </c>
      <c r="AD735" s="65">
        <v>1</v>
      </c>
      <c r="AE735" s="118">
        <f t="shared" si="239"/>
        <v>57</v>
      </c>
      <c r="AF735" s="119">
        <f t="shared" si="256"/>
        <v>0.19000000000000361</v>
      </c>
      <c r="AG735" s="118">
        <f t="shared" si="240"/>
        <v>72</v>
      </c>
      <c r="AH735" s="119">
        <f t="shared" si="241"/>
        <v>0.47999999999999687</v>
      </c>
      <c r="AI735" s="118">
        <f t="shared" si="242"/>
        <v>6</v>
      </c>
      <c r="AJ735" s="119">
        <f t="shared" si="243"/>
        <v>0.13333333333333286</v>
      </c>
      <c r="AK735" s="118">
        <f t="shared" si="244"/>
        <v>6</v>
      </c>
      <c r="AL735" s="119">
        <f t="shared" si="245"/>
        <v>0.20000000000000018</v>
      </c>
      <c r="AM735" s="118">
        <f t="shared" si="246"/>
        <v>278</v>
      </c>
      <c r="AN735" s="119">
        <f t="shared" si="247"/>
        <v>1</v>
      </c>
      <c r="AO735" s="118">
        <f t="shared" si="248"/>
        <v>0</v>
      </c>
      <c r="AP735" s="119">
        <f t="shared" si="249"/>
        <v>1.3877787807814457E-16</v>
      </c>
      <c r="AQ735" s="122">
        <f t="shared" si="251"/>
        <v>0</v>
      </c>
      <c r="AR735" s="131">
        <f t="shared" si="250"/>
        <v>6</v>
      </c>
      <c r="AS735" s="65"/>
    </row>
    <row r="736" spans="1:45" x14ac:dyDescent="0.25">
      <c r="A736" s="65" t="s">
        <v>273</v>
      </c>
      <c r="B736" s="65" t="str">
        <f t="shared" si="253"/>
        <v>DIWA3</v>
      </c>
      <c r="C736" s="117">
        <f t="shared" si="254"/>
        <v>40891</v>
      </c>
      <c r="D736" s="116" t="str">
        <f t="shared" si="255"/>
        <v>SIN</v>
      </c>
      <c r="E736" s="65" t="s">
        <v>26</v>
      </c>
      <c r="F736" s="124" t="s">
        <v>108</v>
      </c>
      <c r="G736" s="117">
        <v>41853</v>
      </c>
      <c r="H736" s="65">
        <v>728963</v>
      </c>
      <c r="I736" s="65">
        <v>106749</v>
      </c>
      <c r="J736" s="65">
        <v>0</v>
      </c>
      <c r="K736" s="65">
        <v>9</v>
      </c>
      <c r="L736" s="65"/>
      <c r="M736" s="65">
        <v>7</v>
      </c>
      <c r="N736" s="127">
        <v>7</v>
      </c>
      <c r="O736" s="65">
        <v>36.1</v>
      </c>
      <c r="P736" s="65">
        <v>1.19</v>
      </c>
      <c r="Q736" s="65">
        <v>7.0000000000000007E-2</v>
      </c>
      <c r="R736" s="65"/>
      <c r="S736" s="65">
        <v>1225</v>
      </c>
      <c r="T736" s="65">
        <v>401</v>
      </c>
      <c r="U736" s="65">
        <v>16</v>
      </c>
      <c r="V736" s="65">
        <v>2</v>
      </c>
      <c r="W736" s="65">
        <v>16</v>
      </c>
      <c r="X736" s="65">
        <v>16</v>
      </c>
      <c r="Y736" s="65">
        <v>0</v>
      </c>
      <c r="Z736" s="65">
        <v>4</v>
      </c>
      <c r="AA736" s="65">
        <v>1</v>
      </c>
      <c r="AB736" s="65">
        <v>60</v>
      </c>
      <c r="AC736" s="65">
        <v>27</v>
      </c>
      <c r="AD736" s="65">
        <v>4</v>
      </c>
      <c r="AE736" s="118">
        <f t="shared" si="239"/>
        <v>1225</v>
      </c>
      <c r="AF736" s="119">
        <f>IF(AE736&gt;=300,1,VLOOKUP(AE736,$AT$3:$AU$304,2,0))</f>
        <v>1</v>
      </c>
      <c r="AG736" s="118">
        <f t="shared" si="240"/>
        <v>401</v>
      </c>
      <c r="AH736" s="119">
        <f t="shared" si="241"/>
        <v>1</v>
      </c>
      <c r="AI736" s="118">
        <f t="shared" si="242"/>
        <v>16</v>
      </c>
      <c r="AJ736" s="119">
        <f t="shared" si="243"/>
        <v>0.35555555555555501</v>
      </c>
      <c r="AK736" s="118">
        <f t="shared" si="244"/>
        <v>16</v>
      </c>
      <c r="AL736" s="119">
        <f t="shared" si="245"/>
        <v>0.53333333333333344</v>
      </c>
      <c r="AM736" s="118">
        <f t="shared" si="246"/>
        <v>16</v>
      </c>
      <c r="AN736" s="119">
        <f t="shared" si="247"/>
        <v>1</v>
      </c>
      <c r="AO736" s="118">
        <f t="shared" si="248"/>
        <v>2</v>
      </c>
      <c r="AP736" s="119">
        <f t="shared" si="249"/>
        <v>0.20000000000000015</v>
      </c>
      <c r="AQ736" s="122">
        <f t="shared" si="251"/>
        <v>0</v>
      </c>
      <c r="AR736" s="131">
        <f t="shared" si="250"/>
        <v>7</v>
      </c>
      <c r="AS736" s="65"/>
    </row>
    <row r="737" spans="1:45" x14ac:dyDescent="0.25">
      <c r="A737" s="65" t="s">
        <v>273</v>
      </c>
      <c r="B737" s="65" t="str">
        <f t="shared" si="253"/>
        <v>DIWA3</v>
      </c>
      <c r="C737" s="117">
        <f t="shared" si="254"/>
        <v>40891</v>
      </c>
      <c r="D737" s="116" t="str">
        <f t="shared" si="255"/>
        <v>SIN</v>
      </c>
      <c r="E737" s="65" t="s">
        <v>26</v>
      </c>
      <c r="F737" s="124" t="s">
        <v>108</v>
      </c>
      <c r="G737" s="117">
        <v>41683</v>
      </c>
      <c r="H737" s="65">
        <v>687963</v>
      </c>
      <c r="I737" s="65">
        <v>65749</v>
      </c>
      <c r="J737" s="65">
        <v>0</v>
      </c>
      <c r="K737" s="65">
        <v>3</v>
      </c>
      <c r="L737" s="65"/>
      <c r="M737" s="65">
        <v>3</v>
      </c>
      <c r="N737" s="121">
        <v>7.1</v>
      </c>
      <c r="O737" s="65">
        <v>36.299999999999997</v>
      </c>
      <c r="P737" s="65">
        <v>0.9</v>
      </c>
      <c r="Q737" s="65">
        <v>0.1</v>
      </c>
      <c r="R737" s="65" t="s">
        <v>244</v>
      </c>
      <c r="S737" s="65">
        <v>110</v>
      </c>
      <c r="T737" s="65">
        <v>146</v>
      </c>
      <c r="U737" s="65">
        <v>4</v>
      </c>
      <c r="V737" s="65">
        <v>1</v>
      </c>
      <c r="W737" s="65">
        <v>7</v>
      </c>
      <c r="X737" s="65">
        <v>12</v>
      </c>
      <c r="Y737" s="65">
        <v>0</v>
      </c>
      <c r="Z737" s="65">
        <v>1</v>
      </c>
      <c r="AA737" s="65">
        <v>0</v>
      </c>
      <c r="AB737" s="65">
        <v>42</v>
      </c>
      <c r="AC737" s="65">
        <v>14</v>
      </c>
      <c r="AD737" s="65">
        <v>1</v>
      </c>
      <c r="AE737" s="118">
        <f t="shared" si="239"/>
        <v>110</v>
      </c>
      <c r="AF737" s="119">
        <f>IF(AE737&gt;500,1.5,IF(AE737&gt;300,1.3,VLOOKUP(AE737,$AT$3:$AU$304,2,0)))</f>
        <v>0.36666666666667092</v>
      </c>
      <c r="AG737" s="118">
        <f t="shared" si="240"/>
        <v>146</v>
      </c>
      <c r="AH737" s="119">
        <f t="shared" si="241"/>
        <v>0.97333333333333316</v>
      </c>
      <c r="AI737" s="118">
        <f t="shared" si="242"/>
        <v>7</v>
      </c>
      <c r="AJ737" s="119">
        <f t="shared" si="243"/>
        <v>0.15555555555555509</v>
      </c>
      <c r="AK737" s="118">
        <f t="shared" si="244"/>
        <v>12</v>
      </c>
      <c r="AL737" s="119">
        <f t="shared" si="245"/>
        <v>0.40000000000000013</v>
      </c>
      <c r="AM737" s="118">
        <f t="shared" si="246"/>
        <v>4</v>
      </c>
      <c r="AN737" s="119">
        <f t="shared" si="247"/>
        <v>0.26666666666666683</v>
      </c>
      <c r="AO737" s="118">
        <f t="shared" si="248"/>
        <v>1</v>
      </c>
      <c r="AP737" s="119">
        <f t="shared" si="249"/>
        <v>0.10000000000000014</v>
      </c>
      <c r="AQ737" s="122">
        <f t="shared" si="251"/>
        <v>0</v>
      </c>
      <c r="AR737" s="131">
        <f t="shared" si="250"/>
        <v>8</v>
      </c>
      <c r="AS737" s="65"/>
    </row>
    <row r="738" spans="1:45" x14ac:dyDescent="0.25">
      <c r="A738" s="65" t="s">
        <v>285</v>
      </c>
      <c r="B738" s="65" t="str">
        <f t="shared" si="253"/>
        <v>DIWA3</v>
      </c>
      <c r="C738" s="117">
        <f t="shared" si="254"/>
        <v>40891</v>
      </c>
      <c r="D738" s="65" t="str">
        <f t="shared" si="255"/>
        <v>SIN</v>
      </c>
      <c r="E738" s="65" t="s">
        <v>26</v>
      </c>
      <c r="F738" s="124" t="s">
        <v>108</v>
      </c>
      <c r="G738" s="117">
        <v>41562</v>
      </c>
      <c r="H738" s="65">
        <v>655976</v>
      </c>
      <c r="I738" s="65">
        <v>33762</v>
      </c>
      <c r="J738" s="120">
        <v>0</v>
      </c>
      <c r="K738" s="120">
        <v>3</v>
      </c>
      <c r="L738" s="120">
        <v>0</v>
      </c>
      <c r="M738" s="120">
        <v>2</v>
      </c>
      <c r="N738" s="120">
        <v>7.1</v>
      </c>
      <c r="O738" s="120">
        <v>37.1</v>
      </c>
      <c r="P738" s="120">
        <v>0.6</v>
      </c>
      <c r="Q738" s="120">
        <v>0.1</v>
      </c>
      <c r="R738" s="65" t="s">
        <v>244</v>
      </c>
      <c r="S738" s="120">
        <v>92</v>
      </c>
      <c r="T738" s="120">
        <v>132</v>
      </c>
      <c r="U738" s="120">
        <v>3</v>
      </c>
      <c r="V738" s="120">
        <v>0</v>
      </c>
      <c r="W738" s="120">
        <v>7</v>
      </c>
      <c r="X738" s="120">
        <v>11</v>
      </c>
      <c r="Y738" s="120">
        <v>0</v>
      </c>
      <c r="Z738" s="120">
        <v>1</v>
      </c>
      <c r="AA738" s="120">
        <v>0</v>
      </c>
      <c r="AB738" s="120">
        <v>42</v>
      </c>
      <c r="AC738" s="120">
        <v>17</v>
      </c>
      <c r="AD738" s="120">
        <v>1</v>
      </c>
      <c r="AE738" s="118">
        <f t="shared" si="239"/>
        <v>92</v>
      </c>
      <c r="AF738" s="119">
        <f>IF(AE738&gt;=300,1,VLOOKUP(AE738,$AT$3:$AU$304,2,0))</f>
        <v>0.30666666666667053</v>
      </c>
      <c r="AG738" s="118">
        <f t="shared" si="240"/>
        <v>132</v>
      </c>
      <c r="AH738" s="119">
        <f t="shared" si="241"/>
        <v>0.87999999999999923</v>
      </c>
      <c r="AI738" s="118">
        <f t="shared" si="242"/>
        <v>7</v>
      </c>
      <c r="AJ738" s="119">
        <f t="shared" si="243"/>
        <v>0.15555555555555509</v>
      </c>
      <c r="AK738" s="118">
        <f t="shared" si="244"/>
        <v>11</v>
      </c>
      <c r="AL738" s="119">
        <f t="shared" si="245"/>
        <v>0.36666666666666681</v>
      </c>
      <c r="AM738" s="118">
        <f t="shared" si="246"/>
        <v>3</v>
      </c>
      <c r="AN738" s="119">
        <f t="shared" si="247"/>
        <v>0.20000000000000018</v>
      </c>
      <c r="AO738" s="118">
        <f t="shared" si="248"/>
        <v>0</v>
      </c>
      <c r="AP738" s="119">
        <f t="shared" si="249"/>
        <v>1.3877787807814457E-16</v>
      </c>
      <c r="AQ738" s="122">
        <f t="shared" si="251"/>
        <v>0</v>
      </c>
      <c r="AR738" s="131">
        <f t="shared" si="250"/>
        <v>9</v>
      </c>
      <c r="AS738" s="65"/>
    </row>
    <row r="739" spans="1:45" x14ac:dyDescent="0.25">
      <c r="A739" s="65" t="s">
        <v>272</v>
      </c>
      <c r="B739" s="65" t="str">
        <f t="shared" si="253"/>
        <v>DIWA3</v>
      </c>
      <c r="C739" s="117">
        <f t="shared" si="254"/>
        <v>40891</v>
      </c>
      <c r="D739" s="116" t="str">
        <f t="shared" si="255"/>
        <v>SIN</v>
      </c>
      <c r="E739" s="65" t="s">
        <v>26</v>
      </c>
      <c r="F739" s="124" t="s">
        <v>108</v>
      </c>
      <c r="G739" s="117">
        <v>41382</v>
      </c>
      <c r="H739" s="65">
        <v>609644</v>
      </c>
      <c r="I739" s="65">
        <v>149366</v>
      </c>
      <c r="J739" s="120">
        <v>0</v>
      </c>
      <c r="K739" s="120">
        <v>0.4</v>
      </c>
      <c r="L739" s="120">
        <v>0</v>
      </c>
      <c r="M739" s="120">
        <v>16.8</v>
      </c>
      <c r="N739" s="120">
        <v>6.9</v>
      </c>
      <c r="O739" s="120">
        <v>37.9</v>
      </c>
      <c r="P739" s="120"/>
      <c r="Q739" s="120">
        <v>-1</v>
      </c>
      <c r="R739" s="65" t="s">
        <v>29</v>
      </c>
      <c r="S739" s="120">
        <v>85.6</v>
      </c>
      <c r="T739" s="120">
        <v>67.7</v>
      </c>
      <c r="U739" s="120">
        <v>7.7</v>
      </c>
      <c r="V739" s="120">
        <v>4.5</v>
      </c>
      <c r="W739" s="120">
        <v>10.8</v>
      </c>
      <c r="X739" s="120">
        <v>24.3</v>
      </c>
      <c r="Y739" s="120">
        <v>1.3</v>
      </c>
      <c r="Z739" s="120">
        <v>0</v>
      </c>
      <c r="AA739" s="120">
        <v>0</v>
      </c>
      <c r="AB739" s="120">
        <v>199.6</v>
      </c>
      <c r="AC739" s="120">
        <v>76.3</v>
      </c>
      <c r="AD739" s="120">
        <v>2.5</v>
      </c>
      <c r="AE739" s="118">
        <f t="shared" si="239"/>
        <v>86</v>
      </c>
      <c r="AF739" s="119">
        <f t="shared" ref="AF739:AF744" si="257">IF(AE739&gt;500,1.5,IF(AE739&gt;300,1.3,VLOOKUP(AE739,$AT$3:$AU$304,2,0)))</f>
        <v>0.2866666666666704</v>
      </c>
      <c r="AG739" s="118">
        <f t="shared" si="240"/>
        <v>68</v>
      </c>
      <c r="AH739" s="119">
        <f t="shared" si="241"/>
        <v>0.45333333333333026</v>
      </c>
      <c r="AI739" s="118">
        <f t="shared" si="242"/>
        <v>11</v>
      </c>
      <c r="AJ739" s="119">
        <f t="shared" si="243"/>
        <v>0.24444444444444399</v>
      </c>
      <c r="AK739" s="118">
        <f t="shared" si="244"/>
        <v>24</v>
      </c>
      <c r="AL739" s="119">
        <f t="shared" si="245"/>
        <v>0.8</v>
      </c>
      <c r="AM739" s="118">
        <f t="shared" si="246"/>
        <v>8</v>
      </c>
      <c r="AN739" s="119">
        <f t="shared" si="247"/>
        <v>0.53333333333333344</v>
      </c>
      <c r="AO739" s="118">
        <f t="shared" si="248"/>
        <v>5</v>
      </c>
      <c r="AP739" s="119">
        <f t="shared" si="249"/>
        <v>0.50000000000000011</v>
      </c>
      <c r="AQ739" s="122">
        <f t="shared" si="251"/>
        <v>0</v>
      </c>
      <c r="AR739" s="131">
        <f t="shared" si="250"/>
        <v>10</v>
      </c>
      <c r="AS739" s="65"/>
    </row>
    <row r="740" spans="1:45" x14ac:dyDescent="0.25">
      <c r="A740" s="65" t="s">
        <v>272</v>
      </c>
      <c r="B740" s="65" t="str">
        <f t="shared" si="253"/>
        <v>DIWA3</v>
      </c>
      <c r="C740" s="117">
        <f t="shared" si="254"/>
        <v>40891</v>
      </c>
      <c r="D740" s="116" t="str">
        <f t="shared" si="255"/>
        <v>SIN</v>
      </c>
      <c r="E740" s="65" t="s">
        <v>26</v>
      </c>
      <c r="F740" s="124" t="s">
        <v>108</v>
      </c>
      <c r="G740" s="117">
        <v>41255</v>
      </c>
      <c r="H740" s="65">
        <v>577011</v>
      </c>
      <c r="I740" s="65">
        <v>116733</v>
      </c>
      <c r="J740" s="65">
        <v>0</v>
      </c>
      <c r="K740" s="65">
        <v>0</v>
      </c>
      <c r="L740" s="65">
        <v>0</v>
      </c>
      <c r="M740" s="65">
        <v>15</v>
      </c>
      <c r="N740" s="65">
        <v>6.8</v>
      </c>
      <c r="O740" s="65">
        <v>40</v>
      </c>
      <c r="P740" s="65"/>
      <c r="Q740" s="65">
        <v>-1</v>
      </c>
      <c r="R740" s="65" t="s">
        <v>29</v>
      </c>
      <c r="S740" s="65">
        <v>88.3</v>
      </c>
      <c r="T740" s="65">
        <v>69.599999999999994</v>
      </c>
      <c r="U740" s="65">
        <v>14.1</v>
      </c>
      <c r="V740" s="65">
        <v>12.2</v>
      </c>
      <c r="W740" s="65">
        <v>0</v>
      </c>
      <c r="X740" s="65">
        <v>22.2</v>
      </c>
      <c r="Y740" s="65">
        <v>2.4</v>
      </c>
      <c r="Z740" s="65">
        <v>0</v>
      </c>
      <c r="AA740" s="65">
        <v>0</v>
      </c>
      <c r="AB740" s="65">
        <v>595.70000000000005</v>
      </c>
      <c r="AC740" s="65">
        <v>44</v>
      </c>
      <c r="AD740" s="65">
        <v>34.5</v>
      </c>
      <c r="AE740" s="118">
        <f t="shared" si="239"/>
        <v>88</v>
      </c>
      <c r="AF740" s="119">
        <f t="shared" si="257"/>
        <v>0.29333333333333711</v>
      </c>
      <c r="AG740" s="118">
        <f t="shared" si="240"/>
        <v>70</v>
      </c>
      <c r="AH740" s="119">
        <f t="shared" si="241"/>
        <v>0.46666666666666357</v>
      </c>
      <c r="AI740" s="118">
        <f t="shared" si="242"/>
        <v>0</v>
      </c>
      <c r="AJ740" s="119">
        <f t="shared" si="243"/>
        <v>-4.9266146717741321E-16</v>
      </c>
      <c r="AK740" s="118">
        <f t="shared" si="244"/>
        <v>22</v>
      </c>
      <c r="AL740" s="119">
        <f t="shared" si="245"/>
        <v>0.73333333333333339</v>
      </c>
      <c r="AM740" s="118">
        <f t="shared" si="246"/>
        <v>14</v>
      </c>
      <c r="AN740" s="119">
        <f t="shared" si="247"/>
        <v>0.93333333333333335</v>
      </c>
      <c r="AO740" s="118">
        <f t="shared" si="248"/>
        <v>12</v>
      </c>
      <c r="AP740" s="119">
        <f t="shared" si="249"/>
        <v>1</v>
      </c>
      <c r="AQ740" s="122">
        <f t="shared" si="251"/>
        <v>0</v>
      </c>
      <c r="AR740" s="131">
        <f t="shared" si="250"/>
        <v>11</v>
      </c>
      <c r="AS740" s="65"/>
    </row>
    <row r="741" spans="1:45" x14ac:dyDescent="0.25">
      <c r="A741" s="65" t="s">
        <v>273</v>
      </c>
      <c r="B741" s="65" t="str">
        <f t="shared" si="253"/>
        <v>DIWA3</v>
      </c>
      <c r="C741" s="117">
        <f t="shared" si="254"/>
        <v>41857</v>
      </c>
      <c r="D741" s="65" t="str">
        <f t="shared" si="255"/>
        <v>SIN</v>
      </c>
      <c r="E741" s="65" t="s">
        <v>182</v>
      </c>
      <c r="F741" s="124" t="s">
        <v>109</v>
      </c>
      <c r="G741" s="117">
        <v>42242</v>
      </c>
      <c r="H741" s="65">
        <v>823788</v>
      </c>
      <c r="I741" s="65">
        <v>12866</v>
      </c>
      <c r="J741" s="65">
        <v>0</v>
      </c>
      <c r="K741" s="120">
        <v>3</v>
      </c>
      <c r="L741" s="65"/>
      <c r="M741" s="120">
        <v>4</v>
      </c>
      <c r="N741" s="65">
        <v>7</v>
      </c>
      <c r="O741" s="65">
        <v>36.4</v>
      </c>
      <c r="P741" s="65">
        <v>1.1299999999999999</v>
      </c>
      <c r="Q741" s="65">
        <v>0</v>
      </c>
      <c r="R741" s="65"/>
      <c r="S741" s="120">
        <v>17</v>
      </c>
      <c r="T741" s="120">
        <v>53</v>
      </c>
      <c r="U741" s="120">
        <v>6</v>
      </c>
      <c r="V741" s="120">
        <v>0</v>
      </c>
      <c r="W741" s="120">
        <v>5</v>
      </c>
      <c r="X741" s="120">
        <v>2</v>
      </c>
      <c r="Y741" s="120">
        <v>0</v>
      </c>
      <c r="Z741" s="120">
        <v>0</v>
      </c>
      <c r="AA741" s="120">
        <v>0</v>
      </c>
      <c r="AB741" s="120">
        <v>39</v>
      </c>
      <c r="AC741" s="120">
        <v>3</v>
      </c>
      <c r="AD741" s="120">
        <v>1</v>
      </c>
      <c r="AE741" s="118">
        <f t="shared" si="239"/>
        <v>17</v>
      </c>
      <c r="AF741" s="119">
        <f t="shared" si="257"/>
        <v>5.6666666666670515E-2</v>
      </c>
      <c r="AG741" s="118">
        <f t="shared" si="240"/>
        <v>53</v>
      </c>
      <c r="AH741" s="119">
        <f t="shared" si="241"/>
        <v>0.35333333333333045</v>
      </c>
      <c r="AI741" s="118">
        <f t="shared" si="242"/>
        <v>5</v>
      </c>
      <c r="AJ741" s="119">
        <f t="shared" si="243"/>
        <v>0.11111111111111063</v>
      </c>
      <c r="AK741" s="118">
        <f t="shared" si="244"/>
        <v>2</v>
      </c>
      <c r="AL741" s="119">
        <f t="shared" si="245"/>
        <v>6.6666666666666874E-2</v>
      </c>
      <c r="AM741" s="118">
        <f t="shared" si="246"/>
        <v>6</v>
      </c>
      <c r="AN741" s="119">
        <f t="shared" si="247"/>
        <v>0.40000000000000013</v>
      </c>
      <c r="AO741" s="118">
        <f t="shared" si="248"/>
        <v>0</v>
      </c>
      <c r="AP741" s="119">
        <f t="shared" si="249"/>
        <v>1.3877787807814457E-16</v>
      </c>
      <c r="AQ741" s="122">
        <f t="shared" si="251"/>
        <v>1</v>
      </c>
      <c r="AR741" s="131">
        <f t="shared" si="250"/>
        <v>1</v>
      </c>
      <c r="AS741" s="65"/>
    </row>
    <row r="742" spans="1:45" x14ac:dyDescent="0.25">
      <c r="A742" s="65" t="s">
        <v>272</v>
      </c>
      <c r="B742" s="65" t="str">
        <f t="shared" si="253"/>
        <v>DIWA3</v>
      </c>
      <c r="C742" s="117">
        <f t="shared" si="254"/>
        <v>41857</v>
      </c>
      <c r="D742" s="116" t="str">
        <f t="shared" si="255"/>
        <v>SIN</v>
      </c>
      <c r="E742" s="65" t="s">
        <v>26</v>
      </c>
      <c r="F742" s="124" t="s">
        <v>109</v>
      </c>
      <c r="G742" s="117">
        <v>42054</v>
      </c>
      <c r="H742" s="65">
        <v>775096</v>
      </c>
      <c r="I742" s="65">
        <v>63812</v>
      </c>
      <c r="J742" s="65">
        <v>0</v>
      </c>
      <c r="K742" s="65">
        <v>4</v>
      </c>
      <c r="L742" s="65"/>
      <c r="M742" s="65">
        <v>2</v>
      </c>
      <c r="N742" s="65">
        <v>5.9119999999999999</v>
      </c>
      <c r="O742" s="65">
        <v>28.19</v>
      </c>
      <c r="P742" s="65">
        <v>1.3</v>
      </c>
      <c r="Q742" s="65">
        <v>0.49</v>
      </c>
      <c r="R742" s="65"/>
      <c r="S742" s="65">
        <v>86</v>
      </c>
      <c r="T742" s="65">
        <v>107</v>
      </c>
      <c r="U742" s="65">
        <v>5</v>
      </c>
      <c r="V742" s="65">
        <v>0</v>
      </c>
      <c r="W742" s="65">
        <v>7</v>
      </c>
      <c r="X742" s="65">
        <v>9</v>
      </c>
      <c r="Y742" s="65">
        <v>0</v>
      </c>
      <c r="Z742" s="65"/>
      <c r="AA742" s="65">
        <v>0</v>
      </c>
      <c r="AB742" s="65">
        <v>32</v>
      </c>
      <c r="AC742" s="65">
        <v>2</v>
      </c>
      <c r="AD742" s="65">
        <v>1</v>
      </c>
      <c r="AE742" s="118">
        <f t="shared" si="239"/>
        <v>86</v>
      </c>
      <c r="AF742" s="119">
        <f t="shared" si="257"/>
        <v>0.2866666666666704</v>
      </c>
      <c r="AG742" s="118">
        <f t="shared" si="240"/>
        <v>107</v>
      </c>
      <c r="AH742" s="119">
        <f t="shared" si="241"/>
        <v>0.71333333333333149</v>
      </c>
      <c r="AI742" s="118">
        <f t="shared" si="242"/>
        <v>7</v>
      </c>
      <c r="AJ742" s="119">
        <f t="shared" si="243"/>
        <v>0.15555555555555509</v>
      </c>
      <c r="AK742" s="118">
        <f t="shared" si="244"/>
        <v>9</v>
      </c>
      <c r="AL742" s="119">
        <f t="shared" si="245"/>
        <v>0.30000000000000016</v>
      </c>
      <c r="AM742" s="118">
        <f t="shared" si="246"/>
        <v>5</v>
      </c>
      <c r="AN742" s="119">
        <f t="shared" si="247"/>
        <v>0.33333333333333348</v>
      </c>
      <c r="AO742" s="118">
        <f t="shared" si="248"/>
        <v>0</v>
      </c>
      <c r="AP742" s="119">
        <f t="shared" si="249"/>
        <v>1.3877787807814457E-16</v>
      </c>
      <c r="AQ742" s="122">
        <f t="shared" si="251"/>
        <v>0</v>
      </c>
      <c r="AR742" s="131">
        <f t="shared" si="250"/>
        <v>2</v>
      </c>
      <c r="AS742" s="65"/>
    </row>
    <row r="743" spans="1:45" x14ac:dyDescent="0.25">
      <c r="A743" s="65" t="s">
        <v>273</v>
      </c>
      <c r="B743" s="65" t="str">
        <f t="shared" si="253"/>
        <v>DIWA3</v>
      </c>
      <c r="C743" s="117">
        <f t="shared" si="254"/>
        <v>41857</v>
      </c>
      <c r="D743" s="116" t="str">
        <f t="shared" si="255"/>
        <v>SIN</v>
      </c>
      <c r="E743" s="65" t="s">
        <v>26</v>
      </c>
      <c r="F743" s="124" t="s">
        <v>109</v>
      </c>
      <c r="G743" s="117">
        <v>42053</v>
      </c>
      <c r="H743" s="65">
        <v>753422</v>
      </c>
      <c r="I743" s="65">
        <v>36817</v>
      </c>
      <c r="J743" s="65">
        <v>0</v>
      </c>
      <c r="K743" s="65">
        <v>2</v>
      </c>
      <c r="L743" s="65"/>
      <c r="M743" s="65">
        <v>2</v>
      </c>
      <c r="N743" s="65">
        <v>5.9909999999999997</v>
      </c>
      <c r="O743" s="65">
        <v>28.22</v>
      </c>
      <c r="P743" s="65">
        <v>1.22</v>
      </c>
      <c r="Q743" s="65">
        <v>0.27</v>
      </c>
      <c r="R743" s="65"/>
      <c r="S743" s="65">
        <v>110</v>
      </c>
      <c r="T743" s="65">
        <v>83</v>
      </c>
      <c r="U743" s="65">
        <v>2</v>
      </c>
      <c r="V743" s="65">
        <v>1</v>
      </c>
      <c r="W743" s="65">
        <v>6</v>
      </c>
      <c r="X743" s="65">
        <v>11</v>
      </c>
      <c r="Y743" s="65">
        <v>0</v>
      </c>
      <c r="Z743" s="65"/>
      <c r="AA743" s="65">
        <v>1</v>
      </c>
      <c r="AB743" s="65">
        <v>28</v>
      </c>
      <c r="AC743" s="65">
        <v>2</v>
      </c>
      <c r="AD743" s="65">
        <v>0</v>
      </c>
      <c r="AE743" s="118">
        <f t="shared" si="239"/>
        <v>110</v>
      </c>
      <c r="AF743" s="119">
        <f t="shared" si="257"/>
        <v>0.36666666666667092</v>
      </c>
      <c r="AG743" s="118">
        <f t="shared" si="240"/>
        <v>83</v>
      </c>
      <c r="AH743" s="119">
        <f t="shared" si="241"/>
        <v>0.55333333333333046</v>
      </c>
      <c r="AI743" s="118">
        <f t="shared" si="242"/>
        <v>6</v>
      </c>
      <c r="AJ743" s="119">
        <f t="shared" si="243"/>
        <v>0.13333333333333286</v>
      </c>
      <c r="AK743" s="118">
        <f t="shared" si="244"/>
        <v>11</v>
      </c>
      <c r="AL743" s="119">
        <f t="shared" si="245"/>
        <v>0.36666666666666681</v>
      </c>
      <c r="AM743" s="118">
        <f t="shared" si="246"/>
        <v>2</v>
      </c>
      <c r="AN743" s="119">
        <f t="shared" si="247"/>
        <v>0.13333333333333353</v>
      </c>
      <c r="AO743" s="118">
        <f t="shared" si="248"/>
        <v>1</v>
      </c>
      <c r="AP743" s="119">
        <f t="shared" si="249"/>
        <v>0.10000000000000014</v>
      </c>
      <c r="AQ743" s="122">
        <f t="shared" si="251"/>
        <v>0</v>
      </c>
      <c r="AR743" s="131">
        <f t="shared" si="250"/>
        <v>3</v>
      </c>
      <c r="AS743" s="65"/>
    </row>
    <row r="744" spans="1:45" x14ac:dyDescent="0.25">
      <c r="A744" s="65" t="s">
        <v>272</v>
      </c>
      <c r="B744" s="65" t="str">
        <f t="shared" si="253"/>
        <v>DIWA3</v>
      </c>
      <c r="C744" s="117">
        <f t="shared" si="254"/>
        <v>41857</v>
      </c>
      <c r="D744" s="116" t="str">
        <f t="shared" si="255"/>
        <v>SIN</v>
      </c>
      <c r="E744" s="65" t="s">
        <v>26</v>
      </c>
      <c r="F744" s="124" t="s">
        <v>109</v>
      </c>
      <c r="G744" s="117">
        <v>41979</v>
      </c>
      <c r="H744" s="65">
        <v>757121</v>
      </c>
      <c r="I744" s="65">
        <v>45837</v>
      </c>
      <c r="J744" s="65">
        <v>0</v>
      </c>
      <c r="K744" s="65">
        <v>3</v>
      </c>
      <c r="L744" s="65"/>
      <c r="M744" s="65">
        <v>1</v>
      </c>
      <c r="N744" s="65">
        <v>6</v>
      </c>
      <c r="O744" s="65"/>
      <c r="P744" s="65"/>
      <c r="Q744" s="65">
        <v>0.28999999999999998</v>
      </c>
      <c r="R744" s="65"/>
      <c r="S744" s="65">
        <v>93</v>
      </c>
      <c r="T744" s="65">
        <v>130</v>
      </c>
      <c r="U744" s="65">
        <v>5</v>
      </c>
      <c r="V744" s="65">
        <v>0</v>
      </c>
      <c r="W744" s="65">
        <v>6</v>
      </c>
      <c r="X744" s="65">
        <v>12</v>
      </c>
      <c r="Y744" s="65">
        <v>0</v>
      </c>
      <c r="Z744" s="65">
        <v>1</v>
      </c>
      <c r="AA744" s="65">
        <v>0</v>
      </c>
      <c r="AB744" s="65">
        <v>30</v>
      </c>
      <c r="AC744" s="65">
        <v>5</v>
      </c>
      <c r="AD744" s="65">
        <v>1</v>
      </c>
      <c r="AE744" s="118">
        <f t="shared" si="239"/>
        <v>93</v>
      </c>
      <c r="AF744" s="119">
        <f t="shared" si="257"/>
        <v>0.31000000000000388</v>
      </c>
      <c r="AG744" s="118">
        <f t="shared" si="240"/>
        <v>130</v>
      </c>
      <c r="AH744" s="119">
        <f t="shared" si="241"/>
        <v>0.86670000000000003</v>
      </c>
      <c r="AI744" s="118">
        <f t="shared" si="242"/>
        <v>6</v>
      </c>
      <c r="AJ744" s="119">
        <f t="shared" si="243"/>
        <v>0.13333333333333286</v>
      </c>
      <c r="AK744" s="118">
        <f t="shared" si="244"/>
        <v>12</v>
      </c>
      <c r="AL744" s="119">
        <f t="shared" si="245"/>
        <v>0.40000000000000013</v>
      </c>
      <c r="AM744" s="118">
        <f t="shared" si="246"/>
        <v>5</v>
      </c>
      <c r="AN744" s="119">
        <f t="shared" si="247"/>
        <v>0.33333333333333348</v>
      </c>
      <c r="AO744" s="118">
        <f t="shared" si="248"/>
        <v>0</v>
      </c>
      <c r="AP744" s="119">
        <f t="shared" si="249"/>
        <v>1.3877787807814457E-16</v>
      </c>
      <c r="AQ744" s="122">
        <v>0</v>
      </c>
      <c r="AR744" s="131">
        <f t="shared" si="250"/>
        <v>4</v>
      </c>
      <c r="AS744" s="65"/>
    </row>
    <row r="745" spans="1:45" x14ac:dyDescent="0.25">
      <c r="A745" s="65" t="s">
        <v>273</v>
      </c>
      <c r="B745" s="65" t="str">
        <f t="shared" si="253"/>
        <v>DIWA3</v>
      </c>
      <c r="C745" s="117">
        <f t="shared" si="254"/>
        <v>41857</v>
      </c>
      <c r="D745" s="116" t="str">
        <f t="shared" si="255"/>
        <v>CON</v>
      </c>
      <c r="E745" s="65" t="s">
        <v>26</v>
      </c>
      <c r="F745" s="124" t="s">
        <v>109</v>
      </c>
      <c r="G745" s="117">
        <v>41732</v>
      </c>
      <c r="H745" s="65">
        <v>689855</v>
      </c>
      <c r="I745" s="65">
        <v>30916</v>
      </c>
      <c r="J745" s="65">
        <v>0</v>
      </c>
      <c r="K745" s="65">
        <v>3</v>
      </c>
      <c r="L745" s="65"/>
      <c r="M745" s="65">
        <v>3</v>
      </c>
      <c r="N745" s="121">
        <v>6.2</v>
      </c>
      <c r="O745" s="65" t="s">
        <v>28</v>
      </c>
      <c r="P745" s="65" t="s">
        <v>28</v>
      </c>
      <c r="Q745" s="65">
        <v>0.71</v>
      </c>
      <c r="R745" s="65" t="s">
        <v>28</v>
      </c>
      <c r="S745" s="65">
        <v>82</v>
      </c>
      <c r="T745" s="65">
        <v>116</v>
      </c>
      <c r="U745" s="65">
        <v>3</v>
      </c>
      <c r="V745" s="65">
        <v>0</v>
      </c>
      <c r="W745" s="65">
        <v>9</v>
      </c>
      <c r="X745" s="65">
        <v>9</v>
      </c>
      <c r="Y745" s="65">
        <v>0</v>
      </c>
      <c r="Z745" s="65">
        <v>1</v>
      </c>
      <c r="AA745" s="65">
        <v>0</v>
      </c>
      <c r="AB745" s="65">
        <v>25</v>
      </c>
      <c r="AC745" s="65">
        <v>4</v>
      </c>
      <c r="AD745" s="65">
        <v>1</v>
      </c>
      <c r="AE745" s="118">
        <f t="shared" si="239"/>
        <v>82</v>
      </c>
      <c r="AF745" s="119">
        <f>IF(AE745&gt;=300,1,VLOOKUP(AE745,$AT$3:$AU$304,2,0))</f>
        <v>0.27333333333333698</v>
      </c>
      <c r="AG745" s="118">
        <f t="shared" si="240"/>
        <v>116</v>
      </c>
      <c r="AH745" s="119">
        <f t="shared" si="241"/>
        <v>0.77333333333333187</v>
      </c>
      <c r="AI745" s="118">
        <f t="shared" si="242"/>
        <v>9</v>
      </c>
      <c r="AJ745" s="119">
        <f t="shared" si="243"/>
        <v>0.19999999999999954</v>
      </c>
      <c r="AK745" s="118">
        <f t="shared" si="244"/>
        <v>9</v>
      </c>
      <c r="AL745" s="119">
        <f t="shared" si="245"/>
        <v>0.30000000000000016</v>
      </c>
      <c r="AM745" s="118">
        <f t="shared" si="246"/>
        <v>3</v>
      </c>
      <c r="AN745" s="119">
        <f t="shared" si="247"/>
        <v>0.20000000000000018</v>
      </c>
      <c r="AO745" s="118">
        <f t="shared" si="248"/>
        <v>0</v>
      </c>
      <c r="AP745" s="119">
        <f t="shared" si="249"/>
        <v>1.3877787807814457E-16</v>
      </c>
      <c r="AQ745" s="122">
        <f t="shared" ref="AQ745:AQ752" si="258">IF(F745=F744,0,1)</f>
        <v>0</v>
      </c>
      <c r="AR745" s="131">
        <f t="shared" si="250"/>
        <v>5</v>
      </c>
      <c r="AS745" s="65"/>
    </row>
    <row r="746" spans="1:45" x14ac:dyDescent="0.25">
      <c r="A746" s="65" t="s">
        <v>273</v>
      </c>
      <c r="B746" s="65" t="str">
        <f t="shared" si="253"/>
        <v>DIWA3</v>
      </c>
      <c r="C746" s="117">
        <f t="shared" si="254"/>
        <v>41857</v>
      </c>
      <c r="D746" s="116" t="str">
        <f t="shared" si="255"/>
        <v>CON</v>
      </c>
      <c r="E746" s="65" t="s">
        <v>26</v>
      </c>
      <c r="F746" s="124" t="s">
        <v>109</v>
      </c>
      <c r="G746" s="117">
        <v>41622</v>
      </c>
      <c r="H746" s="65">
        <v>658939</v>
      </c>
      <c r="I746" s="65">
        <v>182250</v>
      </c>
      <c r="J746" s="120">
        <v>0</v>
      </c>
      <c r="K746" s="120">
        <v>6</v>
      </c>
      <c r="L746" s="120">
        <v>0</v>
      </c>
      <c r="M746" s="120">
        <v>11</v>
      </c>
      <c r="N746" s="120">
        <v>7.1</v>
      </c>
      <c r="O746" s="120">
        <v>37</v>
      </c>
      <c r="P746" s="120">
        <v>0.1</v>
      </c>
      <c r="Q746" s="120">
        <v>0.1</v>
      </c>
      <c r="R746" s="65" t="s">
        <v>244</v>
      </c>
      <c r="S746" s="120">
        <v>229</v>
      </c>
      <c r="T746" s="120">
        <v>255</v>
      </c>
      <c r="U746" s="120">
        <v>9</v>
      </c>
      <c r="V746" s="120">
        <v>1</v>
      </c>
      <c r="W746" s="120">
        <v>21</v>
      </c>
      <c r="X746" s="120">
        <v>15</v>
      </c>
      <c r="Y746" s="120">
        <v>0</v>
      </c>
      <c r="Z746" s="120">
        <v>2</v>
      </c>
      <c r="AA746" s="120">
        <v>0</v>
      </c>
      <c r="AB746" s="120">
        <v>44</v>
      </c>
      <c r="AC746" s="120">
        <v>18</v>
      </c>
      <c r="AD746" s="120">
        <v>4</v>
      </c>
      <c r="AE746" s="118">
        <f t="shared" si="239"/>
        <v>229</v>
      </c>
      <c r="AF746" s="119">
        <f>IF(AE746&gt;500,1.5,IF(AE746&gt;300,1.3,VLOOKUP(AE746,$AT$3:$AU$304,2,0)))</f>
        <v>0.76333333333333575</v>
      </c>
      <c r="AG746" s="118">
        <f t="shared" si="240"/>
        <v>255</v>
      </c>
      <c r="AH746" s="119">
        <f t="shared" si="241"/>
        <v>1</v>
      </c>
      <c r="AI746" s="118">
        <f t="shared" si="242"/>
        <v>21</v>
      </c>
      <c r="AJ746" s="119">
        <f t="shared" si="243"/>
        <v>0.46666666666666601</v>
      </c>
      <c r="AK746" s="118">
        <f t="shared" si="244"/>
        <v>15</v>
      </c>
      <c r="AL746" s="119">
        <f t="shared" si="245"/>
        <v>0.50000000000000011</v>
      </c>
      <c r="AM746" s="118">
        <f t="shared" si="246"/>
        <v>9</v>
      </c>
      <c r="AN746" s="119">
        <f t="shared" si="247"/>
        <v>0.60000000000000009</v>
      </c>
      <c r="AO746" s="118">
        <f t="shared" si="248"/>
        <v>1</v>
      </c>
      <c r="AP746" s="119">
        <f t="shared" si="249"/>
        <v>0.10000000000000014</v>
      </c>
      <c r="AQ746" s="122">
        <f t="shared" si="258"/>
        <v>0</v>
      </c>
      <c r="AR746" s="131">
        <f t="shared" si="250"/>
        <v>6</v>
      </c>
      <c r="AS746" s="65"/>
    </row>
    <row r="747" spans="1:45" x14ac:dyDescent="0.25">
      <c r="A747" s="65" t="s">
        <v>273</v>
      </c>
      <c r="B747" s="65" t="str">
        <f t="shared" si="253"/>
        <v>DIWA3</v>
      </c>
      <c r="C747" s="117">
        <f t="shared" si="254"/>
        <v>41857</v>
      </c>
      <c r="D747" s="116" t="str">
        <f t="shared" si="255"/>
        <v>CON</v>
      </c>
      <c r="E747" s="65" t="s">
        <v>26</v>
      </c>
      <c r="F747" s="124" t="s">
        <v>109</v>
      </c>
      <c r="G747" s="117">
        <v>41499</v>
      </c>
      <c r="H747" s="65">
        <v>623729</v>
      </c>
      <c r="I747" s="65">
        <v>147040</v>
      </c>
      <c r="J747" s="120">
        <v>0</v>
      </c>
      <c r="K747" s="120">
        <v>7</v>
      </c>
      <c r="L747" s="120">
        <v>-1</v>
      </c>
      <c r="M747" s="120">
        <v>11</v>
      </c>
      <c r="N747" s="120">
        <v>7</v>
      </c>
      <c r="O747" s="120">
        <v>37</v>
      </c>
      <c r="P747" s="120">
        <v>0.2</v>
      </c>
      <c r="Q747" s="120">
        <v>0.1</v>
      </c>
      <c r="R747" s="65" t="s">
        <v>244</v>
      </c>
      <c r="S747" s="120">
        <v>261</v>
      </c>
      <c r="T747" s="120">
        <v>246</v>
      </c>
      <c r="U747" s="120">
        <v>11</v>
      </c>
      <c r="V747" s="120">
        <v>1</v>
      </c>
      <c r="W747" s="120">
        <v>21</v>
      </c>
      <c r="X747" s="120">
        <v>15</v>
      </c>
      <c r="Y747" s="120">
        <v>1</v>
      </c>
      <c r="Z747" s="120">
        <v>2</v>
      </c>
      <c r="AA747" s="120">
        <v>-1</v>
      </c>
      <c r="AB747" s="120">
        <v>48</v>
      </c>
      <c r="AC747" s="120">
        <v>22</v>
      </c>
      <c r="AD747" s="120">
        <v>4</v>
      </c>
      <c r="AE747" s="118">
        <f t="shared" si="239"/>
        <v>261</v>
      </c>
      <c r="AF747" s="119">
        <f>IF(AE747&gt;=300,1,VLOOKUP(AE747,$AT$3:$AU$304,2,0))</f>
        <v>0.87000000000000133</v>
      </c>
      <c r="AG747" s="118">
        <f t="shared" si="240"/>
        <v>246</v>
      </c>
      <c r="AH747" s="119">
        <f t="shared" si="241"/>
        <v>1</v>
      </c>
      <c r="AI747" s="118">
        <f t="shared" si="242"/>
        <v>21</v>
      </c>
      <c r="AJ747" s="119">
        <f t="shared" si="243"/>
        <v>0.46666666666666601</v>
      </c>
      <c r="AK747" s="118">
        <f t="shared" si="244"/>
        <v>15</v>
      </c>
      <c r="AL747" s="119">
        <f t="shared" si="245"/>
        <v>0.50000000000000011</v>
      </c>
      <c r="AM747" s="118">
        <f t="shared" si="246"/>
        <v>11</v>
      </c>
      <c r="AN747" s="119">
        <f t="shared" si="247"/>
        <v>0.73333333333333339</v>
      </c>
      <c r="AO747" s="118">
        <f t="shared" si="248"/>
        <v>1</v>
      </c>
      <c r="AP747" s="119">
        <f t="shared" si="249"/>
        <v>0.10000000000000014</v>
      </c>
      <c r="AQ747" s="122">
        <f t="shared" si="258"/>
        <v>0</v>
      </c>
      <c r="AR747" s="131">
        <f t="shared" si="250"/>
        <v>7</v>
      </c>
      <c r="AS747" s="65"/>
    </row>
    <row r="748" spans="1:45" x14ac:dyDescent="0.25">
      <c r="A748" s="65" t="s">
        <v>272</v>
      </c>
      <c r="B748" s="65" t="str">
        <f t="shared" si="253"/>
        <v>DIWA3</v>
      </c>
      <c r="C748" s="117">
        <f t="shared" si="254"/>
        <v>41857</v>
      </c>
      <c r="D748" s="116" t="str">
        <f t="shared" si="255"/>
        <v>CON</v>
      </c>
      <c r="E748" s="65" t="s">
        <v>26</v>
      </c>
      <c r="F748" s="124" t="s">
        <v>109</v>
      </c>
      <c r="G748" s="117">
        <v>41446</v>
      </c>
      <c r="H748" s="65">
        <v>622214</v>
      </c>
      <c r="I748" s="65">
        <v>111758</v>
      </c>
      <c r="J748" s="120">
        <v>0</v>
      </c>
      <c r="K748" s="120">
        <v>5</v>
      </c>
      <c r="L748" s="120">
        <v>-1</v>
      </c>
      <c r="M748" s="120">
        <v>7</v>
      </c>
      <c r="N748" s="120">
        <v>7.1</v>
      </c>
      <c r="O748" s="120">
        <v>20</v>
      </c>
      <c r="P748" s="120">
        <v>0.1</v>
      </c>
      <c r="Q748" s="120">
        <v>0.1</v>
      </c>
      <c r="R748" s="65" t="s">
        <v>244</v>
      </c>
      <c r="S748" s="120">
        <v>233</v>
      </c>
      <c r="T748" s="120">
        <v>210</v>
      </c>
      <c r="U748" s="120">
        <v>9</v>
      </c>
      <c r="V748" s="120">
        <v>1</v>
      </c>
      <c r="W748" s="120">
        <v>17</v>
      </c>
      <c r="X748" s="120">
        <v>0</v>
      </c>
      <c r="Y748" s="120">
        <v>0</v>
      </c>
      <c r="Z748" s="120">
        <v>2</v>
      </c>
      <c r="AA748" s="120">
        <v>-1</v>
      </c>
      <c r="AB748" s="120">
        <v>341</v>
      </c>
      <c r="AC748" s="120">
        <v>66</v>
      </c>
      <c r="AD748" s="120">
        <v>2</v>
      </c>
      <c r="AE748" s="118">
        <f t="shared" si="239"/>
        <v>233</v>
      </c>
      <c r="AF748" s="119">
        <f>IF(AE748&gt;=300,1,VLOOKUP(AE748,$AT$3:$AU$304,2,0))</f>
        <v>0.77666666666666895</v>
      </c>
      <c r="AG748" s="118">
        <f t="shared" si="240"/>
        <v>210</v>
      </c>
      <c r="AH748" s="119">
        <f t="shared" si="241"/>
        <v>1</v>
      </c>
      <c r="AI748" s="118">
        <f t="shared" si="242"/>
        <v>17</v>
      </c>
      <c r="AJ748" s="119">
        <f t="shared" si="243"/>
        <v>0.37777777777777721</v>
      </c>
      <c r="AK748" s="118">
        <f t="shared" si="244"/>
        <v>0</v>
      </c>
      <c r="AL748" s="119">
        <f t="shared" si="245"/>
        <v>2.0816681711721685E-16</v>
      </c>
      <c r="AM748" s="118">
        <f t="shared" si="246"/>
        <v>9</v>
      </c>
      <c r="AN748" s="119">
        <f t="shared" si="247"/>
        <v>0.60000000000000009</v>
      </c>
      <c r="AO748" s="118">
        <f t="shared" si="248"/>
        <v>1</v>
      </c>
      <c r="AP748" s="119">
        <f t="shared" si="249"/>
        <v>0.10000000000000014</v>
      </c>
      <c r="AQ748" s="122">
        <f t="shared" si="258"/>
        <v>0</v>
      </c>
      <c r="AR748" s="131">
        <f t="shared" si="250"/>
        <v>8</v>
      </c>
      <c r="AS748" s="65"/>
    </row>
    <row r="749" spans="1:45" x14ac:dyDescent="0.25">
      <c r="A749" s="65" t="s">
        <v>272</v>
      </c>
      <c r="B749" s="65" t="str">
        <f t="shared" si="253"/>
        <v>DIWA3</v>
      </c>
      <c r="C749" s="117">
        <f t="shared" si="254"/>
        <v>41857</v>
      </c>
      <c r="D749" s="116" t="str">
        <f t="shared" si="255"/>
        <v>CON</v>
      </c>
      <c r="E749" s="65" t="s">
        <v>26</v>
      </c>
      <c r="F749" s="124" t="s">
        <v>109</v>
      </c>
      <c r="G749" s="117">
        <v>41415</v>
      </c>
      <c r="H749" s="65">
        <v>614713</v>
      </c>
      <c r="I749" s="65">
        <v>104257</v>
      </c>
      <c r="J749" s="120">
        <v>0</v>
      </c>
      <c r="K749" s="120">
        <v>0.9</v>
      </c>
      <c r="L749" s="120">
        <v>0</v>
      </c>
      <c r="M749" s="120">
        <v>11.8</v>
      </c>
      <c r="N749" s="120">
        <v>7.1</v>
      </c>
      <c r="O749" s="120">
        <v>38</v>
      </c>
      <c r="P749" s="120"/>
      <c r="Q749" s="120">
        <v>-1</v>
      </c>
      <c r="R749" s="65" t="s">
        <v>29</v>
      </c>
      <c r="S749" s="120">
        <v>179.3</v>
      </c>
      <c r="T749" s="120">
        <v>151.4</v>
      </c>
      <c r="U749" s="120">
        <v>9.1999999999999993</v>
      </c>
      <c r="V749" s="120">
        <v>5.6</v>
      </c>
      <c r="W749" s="120">
        <v>15</v>
      </c>
      <c r="X749" s="120">
        <v>14.8</v>
      </c>
      <c r="Y749" s="120">
        <v>0.7</v>
      </c>
      <c r="Z749" s="120">
        <v>0</v>
      </c>
      <c r="AA749" s="120">
        <v>0</v>
      </c>
      <c r="AB749" s="120">
        <v>198.3</v>
      </c>
      <c r="AC749" s="120">
        <v>36.799999999999997</v>
      </c>
      <c r="AD749" s="120">
        <v>1.6</v>
      </c>
      <c r="AE749" s="118">
        <f t="shared" si="239"/>
        <v>179</v>
      </c>
      <c r="AF749" s="119">
        <f t="shared" ref="AF749:AF760" si="259">IF(AE749&gt;500,1.5,IF(AE749&gt;300,1.3,VLOOKUP(AE749,$AT$3:$AU$304,2,0)))</f>
        <v>0.59666666666667079</v>
      </c>
      <c r="AG749" s="118">
        <f t="shared" si="240"/>
        <v>151</v>
      </c>
      <c r="AH749" s="119">
        <f t="shared" si="241"/>
        <v>1</v>
      </c>
      <c r="AI749" s="118">
        <f t="shared" si="242"/>
        <v>15</v>
      </c>
      <c r="AJ749" s="119">
        <f t="shared" si="243"/>
        <v>0.33333333333333282</v>
      </c>
      <c r="AK749" s="118">
        <f t="shared" si="244"/>
        <v>15</v>
      </c>
      <c r="AL749" s="119">
        <f t="shared" si="245"/>
        <v>0.50000000000000011</v>
      </c>
      <c r="AM749" s="118">
        <f t="shared" si="246"/>
        <v>9</v>
      </c>
      <c r="AN749" s="119">
        <f t="shared" si="247"/>
        <v>0.60000000000000009</v>
      </c>
      <c r="AO749" s="118">
        <f t="shared" si="248"/>
        <v>6</v>
      </c>
      <c r="AP749" s="119">
        <f t="shared" si="249"/>
        <v>0.60000000000000009</v>
      </c>
      <c r="AQ749" s="122">
        <f t="shared" si="258"/>
        <v>0</v>
      </c>
      <c r="AR749" s="131">
        <f t="shared" si="250"/>
        <v>9</v>
      </c>
      <c r="AS749" s="65"/>
    </row>
    <row r="750" spans="1:45" x14ac:dyDescent="0.25">
      <c r="A750" s="65" t="s">
        <v>273</v>
      </c>
      <c r="B750" s="65" t="str">
        <f t="shared" si="253"/>
        <v>DIWA3</v>
      </c>
      <c r="C750" s="117">
        <f t="shared" si="254"/>
        <v>41857</v>
      </c>
      <c r="D750" s="116" t="str">
        <f t="shared" si="255"/>
        <v>CON</v>
      </c>
      <c r="E750" s="65" t="s">
        <v>26</v>
      </c>
      <c r="F750" s="124" t="s">
        <v>109</v>
      </c>
      <c r="G750" s="117">
        <v>41388</v>
      </c>
      <c r="H750" s="65">
        <v>593529</v>
      </c>
      <c r="I750" s="65">
        <v>116840</v>
      </c>
      <c r="J750" s="120">
        <v>0</v>
      </c>
      <c r="K750" s="120">
        <v>4.3</v>
      </c>
      <c r="L750" s="120">
        <v>0</v>
      </c>
      <c r="M750" s="120">
        <v>24.3</v>
      </c>
      <c r="N750" s="120">
        <v>6.6</v>
      </c>
      <c r="O750" s="120">
        <v>35.9</v>
      </c>
      <c r="P750" s="120"/>
      <c r="Q750" s="120">
        <v>-1</v>
      </c>
      <c r="R750" s="65" t="s">
        <v>29</v>
      </c>
      <c r="S750" s="120">
        <v>153</v>
      </c>
      <c r="T750" s="120">
        <v>174</v>
      </c>
      <c r="U750" s="120">
        <v>13.7</v>
      </c>
      <c r="V750" s="120">
        <v>8.5</v>
      </c>
      <c r="W750" s="120">
        <v>23.8</v>
      </c>
      <c r="X750" s="120">
        <v>25.4</v>
      </c>
      <c r="Y750" s="120">
        <v>1.1000000000000001</v>
      </c>
      <c r="Z750" s="120">
        <v>0</v>
      </c>
      <c r="AA750" s="120">
        <v>0</v>
      </c>
      <c r="AB750" s="120">
        <v>179.2</v>
      </c>
      <c r="AC750" s="120">
        <v>38.6</v>
      </c>
      <c r="AD750" s="120">
        <v>4.5</v>
      </c>
      <c r="AE750" s="118">
        <f t="shared" si="239"/>
        <v>153</v>
      </c>
      <c r="AF750" s="119">
        <f t="shared" si="259"/>
        <v>0.510000000000005</v>
      </c>
      <c r="AG750" s="118">
        <f t="shared" si="240"/>
        <v>174</v>
      </c>
      <c r="AH750" s="119">
        <f t="shared" si="241"/>
        <v>1</v>
      </c>
      <c r="AI750" s="118">
        <f t="shared" si="242"/>
        <v>24</v>
      </c>
      <c r="AJ750" s="119">
        <f t="shared" si="243"/>
        <v>0.53333333333333266</v>
      </c>
      <c r="AK750" s="118">
        <f t="shared" si="244"/>
        <v>25</v>
      </c>
      <c r="AL750" s="119">
        <f t="shared" si="245"/>
        <v>0.83333333333333337</v>
      </c>
      <c r="AM750" s="118">
        <f t="shared" si="246"/>
        <v>14</v>
      </c>
      <c r="AN750" s="119">
        <f t="shared" si="247"/>
        <v>0.93333333333333335</v>
      </c>
      <c r="AO750" s="118">
        <f t="shared" si="248"/>
        <v>9</v>
      </c>
      <c r="AP750" s="119">
        <f t="shared" si="249"/>
        <v>0.9</v>
      </c>
      <c r="AQ750" s="122">
        <f t="shared" si="258"/>
        <v>0</v>
      </c>
      <c r="AR750" s="131">
        <f t="shared" si="250"/>
        <v>10</v>
      </c>
      <c r="AS750" s="65"/>
    </row>
    <row r="751" spans="1:45" x14ac:dyDescent="0.25">
      <c r="A751" s="65" t="s">
        <v>272</v>
      </c>
      <c r="B751" s="65" t="str">
        <f t="shared" si="253"/>
        <v>DIWA3</v>
      </c>
      <c r="C751" s="117">
        <f t="shared" si="254"/>
        <v>41857</v>
      </c>
      <c r="D751" s="116" t="str">
        <f t="shared" si="255"/>
        <v>CON</v>
      </c>
      <c r="E751" s="65" t="s">
        <v>26</v>
      </c>
      <c r="F751" s="124" t="s">
        <v>109</v>
      </c>
      <c r="G751" s="117">
        <v>41302</v>
      </c>
      <c r="H751" s="65">
        <v>585911</v>
      </c>
      <c r="I751" s="65">
        <v>75455</v>
      </c>
      <c r="J751" s="120">
        <v>0</v>
      </c>
      <c r="K751" s="120">
        <v>0</v>
      </c>
      <c r="L751" s="120">
        <v>0</v>
      </c>
      <c r="M751" s="120">
        <v>20.3</v>
      </c>
      <c r="N751" s="120">
        <v>7.2</v>
      </c>
      <c r="O751" s="120">
        <v>37.299999999999997</v>
      </c>
      <c r="P751" s="120"/>
      <c r="Q751" s="120">
        <v>-1</v>
      </c>
      <c r="R751" s="65" t="s">
        <v>29</v>
      </c>
      <c r="S751" s="120">
        <v>82.5</v>
      </c>
      <c r="T751" s="120">
        <v>53.1</v>
      </c>
      <c r="U751" s="120">
        <v>3.5</v>
      </c>
      <c r="V751" s="120">
        <v>0.6</v>
      </c>
      <c r="W751" s="120">
        <v>16.399999999999999</v>
      </c>
      <c r="X751" s="120">
        <v>15.6</v>
      </c>
      <c r="Y751" s="120">
        <v>1.5</v>
      </c>
      <c r="Z751" s="120">
        <v>0</v>
      </c>
      <c r="AA751" s="120">
        <v>0</v>
      </c>
      <c r="AB751" s="120">
        <v>110.7</v>
      </c>
      <c r="AC751" s="120">
        <v>58.1</v>
      </c>
      <c r="AD751" s="120">
        <v>4.3</v>
      </c>
      <c r="AE751" s="118">
        <f t="shared" si="239"/>
        <v>83</v>
      </c>
      <c r="AF751" s="119">
        <f t="shared" si="259"/>
        <v>0.27666666666667034</v>
      </c>
      <c r="AG751" s="118">
        <f t="shared" si="240"/>
        <v>53</v>
      </c>
      <c r="AH751" s="119">
        <f t="shared" si="241"/>
        <v>0.35333333333333045</v>
      </c>
      <c r="AI751" s="118">
        <f t="shared" si="242"/>
        <v>16</v>
      </c>
      <c r="AJ751" s="119">
        <f t="shared" si="243"/>
        <v>0.35555555555555501</v>
      </c>
      <c r="AK751" s="118">
        <f t="shared" si="244"/>
        <v>16</v>
      </c>
      <c r="AL751" s="119">
        <f t="shared" si="245"/>
        <v>0.53333333333333344</v>
      </c>
      <c r="AM751" s="118">
        <f t="shared" si="246"/>
        <v>4</v>
      </c>
      <c r="AN751" s="119">
        <f t="shared" si="247"/>
        <v>0.26666666666666683</v>
      </c>
      <c r="AO751" s="118">
        <f t="shared" si="248"/>
        <v>1</v>
      </c>
      <c r="AP751" s="119">
        <f t="shared" si="249"/>
        <v>0.10000000000000014</v>
      </c>
      <c r="AQ751" s="122">
        <f t="shared" si="258"/>
        <v>0</v>
      </c>
      <c r="AR751" s="131">
        <f t="shared" si="250"/>
        <v>11</v>
      </c>
      <c r="AS751" s="65"/>
    </row>
    <row r="752" spans="1:45" x14ac:dyDescent="0.25">
      <c r="A752" s="65" t="s">
        <v>273</v>
      </c>
      <c r="B752" s="65" t="str">
        <f t="shared" si="253"/>
        <v>DIWA3</v>
      </c>
      <c r="C752" s="117">
        <f t="shared" si="254"/>
        <v>41857</v>
      </c>
      <c r="D752" s="116" t="str">
        <f t="shared" si="255"/>
        <v>CON</v>
      </c>
      <c r="E752" s="65" t="s">
        <v>26</v>
      </c>
      <c r="F752" s="124" t="s">
        <v>109</v>
      </c>
      <c r="G752" s="117">
        <v>41257</v>
      </c>
      <c r="H752" s="65">
        <v>561170</v>
      </c>
      <c r="I752" s="65">
        <v>84481</v>
      </c>
      <c r="J752" s="120">
        <v>0</v>
      </c>
      <c r="K752" s="120">
        <v>0</v>
      </c>
      <c r="L752" s="120">
        <v>0</v>
      </c>
      <c r="M752" s="120">
        <v>20.6</v>
      </c>
      <c r="N752" s="120">
        <v>6.9</v>
      </c>
      <c r="O752" s="120">
        <v>39.700000000000003</v>
      </c>
      <c r="P752" s="120"/>
      <c r="Q752" s="120">
        <v>-1</v>
      </c>
      <c r="R752" s="65" t="s">
        <v>29</v>
      </c>
      <c r="S752" s="120">
        <v>111.7</v>
      </c>
      <c r="T752" s="120">
        <v>56.6</v>
      </c>
      <c r="U752" s="120">
        <v>7.1</v>
      </c>
      <c r="V752" s="120">
        <v>7.8</v>
      </c>
      <c r="W752" s="120">
        <v>1</v>
      </c>
      <c r="X752" s="120">
        <v>18.5</v>
      </c>
      <c r="Y752" s="120">
        <v>1.1000000000000001</v>
      </c>
      <c r="Z752" s="120">
        <v>1.6</v>
      </c>
      <c r="AA752" s="120">
        <v>0</v>
      </c>
      <c r="AB752" s="120">
        <v>103.9</v>
      </c>
      <c r="AC752" s="120">
        <v>18.8</v>
      </c>
      <c r="AD752" s="120">
        <v>0.8</v>
      </c>
      <c r="AE752" s="118">
        <f t="shared" si="239"/>
        <v>112</v>
      </c>
      <c r="AF752" s="119">
        <f t="shared" si="259"/>
        <v>0.37333333333333762</v>
      </c>
      <c r="AG752" s="118">
        <f t="shared" si="240"/>
        <v>57</v>
      </c>
      <c r="AH752" s="119">
        <f t="shared" si="241"/>
        <v>0.37999999999999706</v>
      </c>
      <c r="AI752" s="118">
        <f t="shared" si="242"/>
        <v>1</v>
      </c>
      <c r="AJ752" s="119">
        <f t="shared" si="243"/>
        <v>2.222222222222173E-2</v>
      </c>
      <c r="AK752" s="118">
        <f t="shared" si="244"/>
        <v>19</v>
      </c>
      <c r="AL752" s="119">
        <f t="shared" si="245"/>
        <v>0.63333333333333341</v>
      </c>
      <c r="AM752" s="118">
        <f t="shared" si="246"/>
        <v>7</v>
      </c>
      <c r="AN752" s="119">
        <f t="shared" si="247"/>
        <v>0.46666666666666679</v>
      </c>
      <c r="AO752" s="118">
        <f t="shared" si="248"/>
        <v>8</v>
      </c>
      <c r="AP752" s="119">
        <f t="shared" si="249"/>
        <v>0.8</v>
      </c>
      <c r="AQ752" s="122">
        <f t="shared" si="258"/>
        <v>0</v>
      </c>
      <c r="AR752" s="131">
        <f t="shared" si="250"/>
        <v>12</v>
      </c>
      <c r="AS752" s="65"/>
    </row>
    <row r="753" spans="1:45" x14ac:dyDescent="0.25">
      <c r="A753" s="65" t="s">
        <v>288</v>
      </c>
      <c r="B753" s="65" t="s">
        <v>217</v>
      </c>
      <c r="C753" s="117">
        <v>41857</v>
      </c>
      <c r="D753" s="65" t="s">
        <v>291</v>
      </c>
      <c r="E753" s="65" t="s">
        <v>26</v>
      </c>
      <c r="F753" s="124" t="s">
        <v>286</v>
      </c>
      <c r="G753" s="117">
        <v>41990</v>
      </c>
      <c r="H753" s="65">
        <v>767135</v>
      </c>
      <c r="I753" s="65">
        <v>50530</v>
      </c>
      <c r="J753" s="65">
        <v>0</v>
      </c>
      <c r="K753" s="65">
        <v>1</v>
      </c>
      <c r="L753" s="65"/>
      <c r="M753" s="65">
        <v>1</v>
      </c>
      <c r="N753" s="65">
        <v>6.6</v>
      </c>
      <c r="O753" s="65"/>
      <c r="P753" s="65"/>
      <c r="Q753" s="65">
        <v>0.16</v>
      </c>
      <c r="R753" s="65"/>
      <c r="S753" s="65">
        <v>23</v>
      </c>
      <c r="T753" s="65">
        <v>21</v>
      </c>
      <c r="U753" s="65">
        <v>7</v>
      </c>
      <c r="V753" s="65">
        <v>0</v>
      </c>
      <c r="W753" s="65">
        <v>2</v>
      </c>
      <c r="X753" s="65">
        <v>4</v>
      </c>
      <c r="Y753" s="65">
        <v>0</v>
      </c>
      <c r="Z753" s="65">
        <v>0</v>
      </c>
      <c r="AA753" s="65">
        <v>0</v>
      </c>
      <c r="AB753" s="65">
        <v>27</v>
      </c>
      <c r="AC753" s="65">
        <v>2</v>
      </c>
      <c r="AD753" s="65">
        <v>0</v>
      </c>
      <c r="AE753" s="118">
        <f t="shared" si="239"/>
        <v>23</v>
      </c>
      <c r="AF753" s="119">
        <f t="shared" si="259"/>
        <v>7.6666666666670491E-2</v>
      </c>
      <c r="AG753" s="118">
        <f t="shared" si="240"/>
        <v>21</v>
      </c>
      <c r="AH753" s="119">
        <f t="shared" si="241"/>
        <v>0.13999999999999752</v>
      </c>
      <c r="AI753" s="118">
        <f t="shared" si="242"/>
        <v>2</v>
      </c>
      <c r="AJ753" s="119">
        <f t="shared" si="243"/>
        <v>4.4444444444443953E-2</v>
      </c>
      <c r="AK753" s="118">
        <f t="shared" si="244"/>
        <v>4</v>
      </c>
      <c r="AL753" s="119">
        <f t="shared" si="245"/>
        <v>0.13333333333333353</v>
      </c>
      <c r="AM753" s="118">
        <f t="shared" si="246"/>
        <v>7</v>
      </c>
      <c r="AN753" s="119">
        <f t="shared" si="247"/>
        <v>0.46666666666666679</v>
      </c>
      <c r="AO753" s="118">
        <f t="shared" si="248"/>
        <v>0</v>
      </c>
      <c r="AP753" s="119">
        <f t="shared" si="249"/>
        <v>1.3877787807814457E-16</v>
      </c>
      <c r="AQ753" s="122">
        <v>0</v>
      </c>
      <c r="AR753" s="131">
        <f t="shared" si="250"/>
        <v>13</v>
      </c>
      <c r="AS753" s="65"/>
    </row>
    <row r="754" spans="1:45" x14ac:dyDescent="0.25">
      <c r="A754" s="65" t="s">
        <v>273</v>
      </c>
      <c r="B754" s="65" t="str">
        <f t="shared" ref="B754:B785" si="260">IF(F754&lt;="K030","DIWA2",IF(F754&lt;="K152","DIWA3",IF(F754&lt;="K171","DIWA5","")))</f>
        <v>DIWA3</v>
      </c>
      <c r="C754" s="117">
        <f t="shared" ref="C754:C785" si="261">VLOOKUP(F754,$BG$3:$BJ$230,4,0)</f>
        <v>40743</v>
      </c>
      <c r="D754" s="65" t="str">
        <f t="shared" ref="D754:D785" si="262">IF(C754&gt;G754,"CON","SIN")</f>
        <v>SIN</v>
      </c>
      <c r="E754" s="65" t="s">
        <v>26</v>
      </c>
      <c r="F754" s="124" t="s">
        <v>110</v>
      </c>
      <c r="G754" s="117">
        <v>42417</v>
      </c>
      <c r="H754" s="65">
        <v>863354</v>
      </c>
      <c r="I754" s="65">
        <v>27318</v>
      </c>
      <c r="J754" s="65">
        <v>0</v>
      </c>
      <c r="K754" s="65">
        <v>5</v>
      </c>
      <c r="L754" s="65"/>
      <c r="M754" s="65">
        <v>1</v>
      </c>
      <c r="N754" s="65">
        <v>6.9</v>
      </c>
      <c r="O754" s="65"/>
      <c r="P754" s="65"/>
      <c r="Q754" s="65">
        <v>0.02</v>
      </c>
      <c r="R754" s="65" t="s">
        <v>295</v>
      </c>
      <c r="S754" s="65">
        <v>57</v>
      </c>
      <c r="T754" s="65">
        <v>71</v>
      </c>
      <c r="U754" s="65">
        <v>3</v>
      </c>
      <c r="V754" s="65">
        <v>0</v>
      </c>
      <c r="W754" s="65">
        <v>11</v>
      </c>
      <c r="X754" s="65">
        <v>9</v>
      </c>
      <c r="Y754" s="65">
        <v>1</v>
      </c>
      <c r="Z754" s="65">
        <v>0</v>
      </c>
      <c r="AA754" s="65">
        <v>0</v>
      </c>
      <c r="AB754" s="65">
        <v>34</v>
      </c>
      <c r="AC754" s="65">
        <v>3</v>
      </c>
      <c r="AD754" s="65">
        <v>1</v>
      </c>
      <c r="AE754" s="118">
        <f t="shared" si="239"/>
        <v>57</v>
      </c>
      <c r="AF754" s="119">
        <f t="shared" si="259"/>
        <v>0.19000000000000361</v>
      </c>
      <c r="AG754" s="118">
        <f t="shared" si="240"/>
        <v>71</v>
      </c>
      <c r="AH754" s="119">
        <f t="shared" si="241"/>
        <v>0.47333333333333022</v>
      </c>
      <c r="AI754" s="118">
        <f t="shared" si="242"/>
        <v>11</v>
      </c>
      <c r="AJ754" s="119">
        <f t="shared" si="243"/>
        <v>0.24444444444444399</v>
      </c>
      <c r="AK754" s="118">
        <f t="shared" si="244"/>
        <v>9</v>
      </c>
      <c r="AL754" s="119">
        <f t="shared" si="245"/>
        <v>0.30000000000000016</v>
      </c>
      <c r="AM754" s="118">
        <f t="shared" si="246"/>
        <v>3</v>
      </c>
      <c r="AN754" s="119">
        <f t="shared" si="247"/>
        <v>0.20000000000000018</v>
      </c>
      <c r="AO754" s="118">
        <f t="shared" si="248"/>
        <v>0</v>
      </c>
      <c r="AP754" s="119">
        <f t="shared" si="249"/>
        <v>1.3877787807814457E-16</v>
      </c>
      <c r="AQ754" s="122">
        <f t="shared" ref="AQ754:AQ785" si="263">IF(F754=F753,0,1)</f>
        <v>1</v>
      </c>
      <c r="AR754" s="131">
        <f t="shared" si="250"/>
        <v>1</v>
      </c>
      <c r="AS754" s="65"/>
    </row>
    <row r="755" spans="1:45" x14ac:dyDescent="0.25">
      <c r="A755" s="65"/>
      <c r="B755" s="65" t="str">
        <f t="shared" si="260"/>
        <v>DIWA3</v>
      </c>
      <c r="C755" s="117">
        <f t="shared" si="261"/>
        <v>40743</v>
      </c>
      <c r="D755" s="65" t="str">
        <f t="shared" si="262"/>
        <v>SIN</v>
      </c>
      <c r="E755" s="65" t="s">
        <v>26</v>
      </c>
      <c r="F755" s="124" t="s">
        <v>110</v>
      </c>
      <c r="G755" s="117">
        <v>42298</v>
      </c>
      <c r="H755" s="65">
        <v>836168</v>
      </c>
      <c r="I755" s="65">
        <v>91531</v>
      </c>
      <c r="J755" s="65">
        <v>0</v>
      </c>
      <c r="K755" s="65">
        <v>10</v>
      </c>
      <c r="L755" s="65"/>
      <c r="M755" s="65">
        <v>5</v>
      </c>
      <c r="N755" s="65">
        <v>5.6</v>
      </c>
      <c r="O755" s="65"/>
      <c r="P755" s="65"/>
      <c r="Q755" s="65">
        <v>0.43</v>
      </c>
      <c r="R755" s="65"/>
      <c r="S755" s="65">
        <v>176</v>
      </c>
      <c r="T755" s="65">
        <v>158</v>
      </c>
      <c r="U755" s="65">
        <v>36</v>
      </c>
      <c r="V755" s="65">
        <v>1</v>
      </c>
      <c r="W755" s="65">
        <v>33</v>
      </c>
      <c r="X755" s="65">
        <v>13</v>
      </c>
      <c r="Y755" s="65">
        <v>1</v>
      </c>
      <c r="Z755" s="65">
        <v>1</v>
      </c>
      <c r="AA755" s="65">
        <v>0</v>
      </c>
      <c r="AB755" s="65">
        <v>45</v>
      </c>
      <c r="AC755" s="65">
        <v>11</v>
      </c>
      <c r="AD755" s="65">
        <v>3</v>
      </c>
      <c r="AE755" s="118">
        <f t="shared" si="239"/>
        <v>176</v>
      </c>
      <c r="AF755" s="119">
        <f t="shared" si="259"/>
        <v>0.58666666666667089</v>
      </c>
      <c r="AG755" s="118">
        <f t="shared" si="240"/>
        <v>158</v>
      </c>
      <c r="AH755" s="119">
        <f t="shared" si="241"/>
        <v>1</v>
      </c>
      <c r="AI755" s="118">
        <f t="shared" si="242"/>
        <v>33</v>
      </c>
      <c r="AJ755" s="119">
        <f t="shared" si="243"/>
        <v>0.73333333333333295</v>
      </c>
      <c r="AK755" s="118">
        <f t="shared" si="244"/>
        <v>13</v>
      </c>
      <c r="AL755" s="119">
        <f t="shared" si="245"/>
        <v>0.43333333333333346</v>
      </c>
      <c r="AM755" s="118">
        <f t="shared" si="246"/>
        <v>36</v>
      </c>
      <c r="AN755" s="119">
        <f t="shared" si="247"/>
        <v>1</v>
      </c>
      <c r="AO755" s="118">
        <f t="shared" si="248"/>
        <v>1</v>
      </c>
      <c r="AP755" s="119">
        <f t="shared" si="249"/>
        <v>0.10000000000000014</v>
      </c>
      <c r="AQ755" s="122">
        <f t="shared" si="263"/>
        <v>0</v>
      </c>
      <c r="AR755" s="131">
        <f t="shared" si="250"/>
        <v>2</v>
      </c>
      <c r="AS755" s="65"/>
    </row>
    <row r="756" spans="1:45" x14ac:dyDescent="0.25">
      <c r="A756" s="65" t="s">
        <v>273</v>
      </c>
      <c r="B756" s="65" t="str">
        <f t="shared" si="260"/>
        <v>DIWA3</v>
      </c>
      <c r="C756" s="117">
        <f t="shared" si="261"/>
        <v>40743</v>
      </c>
      <c r="D756" s="116" t="str">
        <f t="shared" si="262"/>
        <v>SIN</v>
      </c>
      <c r="E756" s="65" t="s">
        <v>26</v>
      </c>
      <c r="F756" s="124" t="s">
        <v>110</v>
      </c>
      <c r="G756" s="117">
        <v>42054</v>
      </c>
      <c r="H756" s="65">
        <v>744929</v>
      </c>
      <c r="I756" s="65">
        <v>17289</v>
      </c>
      <c r="J756" s="65">
        <v>0</v>
      </c>
      <c r="K756" s="65">
        <v>2</v>
      </c>
      <c r="L756" s="65"/>
      <c r="M756" s="65">
        <v>2</v>
      </c>
      <c r="N756" s="65">
        <v>6.3040000000000003</v>
      </c>
      <c r="O756" s="65">
        <v>29.11</v>
      </c>
      <c r="P756" s="65">
        <v>1.3</v>
      </c>
      <c r="Q756" s="65">
        <v>0.13</v>
      </c>
      <c r="R756" s="65"/>
      <c r="S756" s="65">
        <v>36</v>
      </c>
      <c r="T756" s="65">
        <v>31</v>
      </c>
      <c r="U756" s="65">
        <v>1</v>
      </c>
      <c r="V756" s="65">
        <v>0</v>
      </c>
      <c r="W756" s="65">
        <v>3</v>
      </c>
      <c r="X756" s="65">
        <v>3</v>
      </c>
      <c r="Y756" s="65">
        <v>0</v>
      </c>
      <c r="Z756" s="65"/>
      <c r="AA756" s="65">
        <v>0</v>
      </c>
      <c r="AB756" s="65">
        <v>26</v>
      </c>
      <c r="AC756" s="65">
        <v>0</v>
      </c>
      <c r="AD756" s="65">
        <v>0</v>
      </c>
      <c r="AE756" s="118">
        <f t="shared" si="239"/>
        <v>36</v>
      </c>
      <c r="AF756" s="119">
        <f t="shared" si="259"/>
        <v>0.12000000000000374</v>
      </c>
      <c r="AG756" s="118">
        <f t="shared" si="240"/>
        <v>31</v>
      </c>
      <c r="AH756" s="119">
        <f t="shared" si="241"/>
        <v>0.20666666666666406</v>
      </c>
      <c r="AI756" s="118">
        <f t="shared" si="242"/>
        <v>3</v>
      </c>
      <c r="AJ756" s="119">
        <f t="shared" si="243"/>
        <v>6.666666666666618E-2</v>
      </c>
      <c r="AK756" s="118">
        <f t="shared" si="244"/>
        <v>3</v>
      </c>
      <c r="AL756" s="119">
        <f t="shared" si="245"/>
        <v>0.1000000000000002</v>
      </c>
      <c r="AM756" s="118">
        <f t="shared" si="246"/>
        <v>1</v>
      </c>
      <c r="AN756" s="119">
        <f t="shared" si="247"/>
        <v>6.666666666666686E-2</v>
      </c>
      <c r="AO756" s="118">
        <f t="shared" si="248"/>
        <v>0</v>
      </c>
      <c r="AP756" s="119">
        <f t="shared" si="249"/>
        <v>1.3877787807814457E-16</v>
      </c>
      <c r="AQ756" s="122">
        <f t="shared" si="263"/>
        <v>0</v>
      </c>
      <c r="AR756" s="131">
        <f t="shared" si="250"/>
        <v>3</v>
      </c>
      <c r="AS756" s="65"/>
    </row>
    <row r="757" spans="1:45" x14ac:dyDescent="0.25">
      <c r="A757" s="65" t="s">
        <v>273</v>
      </c>
      <c r="B757" s="65" t="str">
        <f t="shared" si="260"/>
        <v>DIWA3</v>
      </c>
      <c r="C757" s="117">
        <f t="shared" si="261"/>
        <v>40743</v>
      </c>
      <c r="D757" s="116" t="str">
        <f t="shared" si="262"/>
        <v>SIN</v>
      </c>
      <c r="E757" s="65" t="s">
        <v>26</v>
      </c>
      <c r="F757" s="124" t="s">
        <v>110</v>
      </c>
      <c r="G757" s="117">
        <v>41958</v>
      </c>
      <c r="H757" s="65">
        <v>720405</v>
      </c>
      <c r="I757" s="65">
        <v>113134</v>
      </c>
      <c r="J757" s="65">
        <v>0</v>
      </c>
      <c r="K757" s="120">
        <v>5</v>
      </c>
      <c r="L757" s="65"/>
      <c r="M757" s="120">
        <v>6</v>
      </c>
      <c r="N757" s="65">
        <v>6.7</v>
      </c>
      <c r="O757" s="65">
        <v>33.9</v>
      </c>
      <c r="P757" s="65">
        <v>1.38</v>
      </c>
      <c r="Q757" s="65">
        <v>0.04</v>
      </c>
      <c r="R757" s="65"/>
      <c r="S757" s="120">
        <v>182</v>
      </c>
      <c r="T757" s="120">
        <v>99</v>
      </c>
      <c r="U757" s="120">
        <v>7</v>
      </c>
      <c r="V757" s="120">
        <v>0</v>
      </c>
      <c r="W757" s="120">
        <v>10</v>
      </c>
      <c r="X757" s="120">
        <v>14</v>
      </c>
      <c r="Y757" s="120">
        <v>1</v>
      </c>
      <c r="Z757" s="120">
        <v>1</v>
      </c>
      <c r="AA757" s="120">
        <v>1</v>
      </c>
      <c r="AB757" s="120">
        <v>43</v>
      </c>
      <c r="AC757" s="120">
        <v>15</v>
      </c>
      <c r="AD757" s="120">
        <v>1</v>
      </c>
      <c r="AE757" s="118">
        <f t="shared" si="239"/>
        <v>182</v>
      </c>
      <c r="AF757" s="119">
        <f t="shared" si="259"/>
        <v>0.60666666666667068</v>
      </c>
      <c r="AG757" s="118">
        <f t="shared" si="240"/>
        <v>99</v>
      </c>
      <c r="AH757" s="119">
        <f t="shared" si="241"/>
        <v>0.6</v>
      </c>
      <c r="AI757" s="118">
        <f t="shared" si="242"/>
        <v>10</v>
      </c>
      <c r="AJ757" s="119">
        <f t="shared" si="243"/>
        <v>0.22222222222222177</v>
      </c>
      <c r="AK757" s="118">
        <f t="shared" si="244"/>
        <v>14</v>
      </c>
      <c r="AL757" s="119">
        <f t="shared" si="245"/>
        <v>0.46666666666666679</v>
      </c>
      <c r="AM757" s="118">
        <f t="shared" si="246"/>
        <v>7</v>
      </c>
      <c r="AN757" s="119">
        <f t="shared" si="247"/>
        <v>0.46666666666666679</v>
      </c>
      <c r="AO757" s="118">
        <f t="shared" si="248"/>
        <v>0</v>
      </c>
      <c r="AP757" s="119">
        <f t="shared" si="249"/>
        <v>1.3877787807814457E-16</v>
      </c>
      <c r="AQ757" s="122">
        <f t="shared" si="263"/>
        <v>0</v>
      </c>
      <c r="AR757" s="131">
        <f t="shared" si="250"/>
        <v>4</v>
      </c>
      <c r="AS757" s="65"/>
    </row>
    <row r="758" spans="1:45" x14ac:dyDescent="0.25">
      <c r="A758" s="65" t="s">
        <v>273</v>
      </c>
      <c r="B758" s="65" t="str">
        <f t="shared" si="260"/>
        <v>DIWA3</v>
      </c>
      <c r="C758" s="117">
        <f t="shared" si="261"/>
        <v>40743</v>
      </c>
      <c r="D758" s="116" t="str">
        <f t="shared" si="262"/>
        <v>SIN</v>
      </c>
      <c r="E758" s="65" t="s">
        <v>26</v>
      </c>
      <c r="F758" s="124" t="s">
        <v>110</v>
      </c>
      <c r="G758" s="117">
        <v>41809</v>
      </c>
      <c r="H758" s="65">
        <v>676756</v>
      </c>
      <c r="I758" s="65">
        <v>69485</v>
      </c>
      <c r="J758" s="65">
        <v>0</v>
      </c>
      <c r="K758" s="65">
        <v>4</v>
      </c>
      <c r="L758" s="65"/>
      <c r="M758" s="65">
        <v>4</v>
      </c>
      <c r="N758" s="121">
        <v>6.9</v>
      </c>
      <c r="O758" s="65">
        <v>35.299999999999997</v>
      </c>
      <c r="P758" s="65">
        <v>1.32</v>
      </c>
      <c r="Q758" s="65">
        <v>0.05</v>
      </c>
      <c r="R758" s="65" t="s">
        <v>270</v>
      </c>
      <c r="S758" s="65">
        <v>95</v>
      </c>
      <c r="T758" s="65">
        <v>71</v>
      </c>
      <c r="U758" s="65">
        <v>5</v>
      </c>
      <c r="V758" s="65">
        <v>0</v>
      </c>
      <c r="W758" s="65">
        <v>6</v>
      </c>
      <c r="X758" s="65">
        <v>9</v>
      </c>
      <c r="Y758" s="65">
        <v>0</v>
      </c>
      <c r="Z758" s="65">
        <v>0</v>
      </c>
      <c r="AA758" s="65">
        <v>0</v>
      </c>
      <c r="AB758" s="65">
        <v>41</v>
      </c>
      <c r="AC758" s="65">
        <v>9</v>
      </c>
      <c r="AD758" s="65">
        <v>1</v>
      </c>
      <c r="AE758" s="118">
        <f t="shared" si="239"/>
        <v>95</v>
      </c>
      <c r="AF758" s="119">
        <f t="shared" si="259"/>
        <v>0.31666666666667059</v>
      </c>
      <c r="AG758" s="118">
        <f t="shared" si="240"/>
        <v>71</v>
      </c>
      <c r="AH758" s="119">
        <f t="shared" si="241"/>
        <v>0.47333333333333022</v>
      </c>
      <c r="AI758" s="118">
        <f t="shared" si="242"/>
        <v>6</v>
      </c>
      <c r="AJ758" s="119">
        <f t="shared" si="243"/>
        <v>0.13333333333333286</v>
      </c>
      <c r="AK758" s="118">
        <f t="shared" si="244"/>
        <v>9</v>
      </c>
      <c r="AL758" s="119">
        <f t="shared" si="245"/>
        <v>0.30000000000000016</v>
      </c>
      <c r="AM758" s="118">
        <f t="shared" si="246"/>
        <v>5</v>
      </c>
      <c r="AN758" s="119">
        <f t="shared" si="247"/>
        <v>0.33333333333333348</v>
      </c>
      <c r="AO758" s="118">
        <f t="shared" si="248"/>
        <v>0</v>
      </c>
      <c r="AP758" s="119">
        <f t="shared" si="249"/>
        <v>1.3877787807814457E-16</v>
      </c>
      <c r="AQ758" s="122">
        <f t="shared" si="263"/>
        <v>0</v>
      </c>
      <c r="AR758" s="131">
        <f t="shared" si="250"/>
        <v>5</v>
      </c>
      <c r="AS758" s="65"/>
    </row>
    <row r="759" spans="1:45" x14ac:dyDescent="0.25">
      <c r="A759" s="65" t="s">
        <v>272</v>
      </c>
      <c r="B759" s="65" t="str">
        <f t="shared" si="260"/>
        <v>DIWA3</v>
      </c>
      <c r="C759" s="117">
        <f t="shared" si="261"/>
        <v>40743</v>
      </c>
      <c r="D759" s="116" t="str">
        <f t="shared" si="262"/>
        <v>SIN</v>
      </c>
      <c r="E759" s="65" t="s">
        <v>26</v>
      </c>
      <c r="F759" s="124" t="s">
        <v>110</v>
      </c>
      <c r="G759" s="117">
        <v>41729</v>
      </c>
      <c r="H759" s="65">
        <v>693343</v>
      </c>
      <c r="I759" s="65">
        <v>31527</v>
      </c>
      <c r="J759" s="65">
        <v>0</v>
      </c>
      <c r="K759" s="65">
        <v>3</v>
      </c>
      <c r="L759" s="65"/>
      <c r="M759" s="65">
        <v>4</v>
      </c>
      <c r="N759" s="121">
        <v>6.3</v>
      </c>
      <c r="O759" s="65" t="s">
        <v>28</v>
      </c>
      <c r="P759" s="65" t="s">
        <v>28</v>
      </c>
      <c r="Q759" s="65">
        <v>0.79</v>
      </c>
      <c r="R759" s="65" t="s">
        <v>28</v>
      </c>
      <c r="S759" s="65">
        <v>99</v>
      </c>
      <c r="T759" s="65">
        <v>105</v>
      </c>
      <c r="U759" s="65">
        <v>3</v>
      </c>
      <c r="V759" s="65">
        <v>1</v>
      </c>
      <c r="W759" s="65">
        <v>10</v>
      </c>
      <c r="X759" s="65">
        <v>13</v>
      </c>
      <c r="Y759" s="65">
        <v>0</v>
      </c>
      <c r="Z759" s="65">
        <v>1</v>
      </c>
      <c r="AA759" s="65">
        <v>1</v>
      </c>
      <c r="AB759" s="65">
        <v>29</v>
      </c>
      <c r="AC759" s="65">
        <v>6</v>
      </c>
      <c r="AD759" s="65">
        <v>1</v>
      </c>
      <c r="AE759" s="118">
        <f t="shared" si="239"/>
        <v>99</v>
      </c>
      <c r="AF759" s="119">
        <f t="shared" si="259"/>
        <v>0.33000000000000401</v>
      </c>
      <c r="AG759" s="118">
        <f t="shared" si="240"/>
        <v>105</v>
      </c>
      <c r="AH759" s="119">
        <f t="shared" si="241"/>
        <v>0.69999999999999807</v>
      </c>
      <c r="AI759" s="118">
        <f t="shared" si="242"/>
        <v>10</v>
      </c>
      <c r="AJ759" s="119">
        <f t="shared" si="243"/>
        <v>0.22222222222222177</v>
      </c>
      <c r="AK759" s="118">
        <f t="shared" si="244"/>
        <v>13</v>
      </c>
      <c r="AL759" s="119">
        <f t="shared" si="245"/>
        <v>0.43333333333333346</v>
      </c>
      <c r="AM759" s="118">
        <f t="shared" si="246"/>
        <v>3</v>
      </c>
      <c r="AN759" s="119">
        <f t="shared" si="247"/>
        <v>0.20000000000000018</v>
      </c>
      <c r="AO759" s="118">
        <f t="shared" si="248"/>
        <v>1</v>
      </c>
      <c r="AP759" s="119">
        <f t="shared" si="249"/>
        <v>0.10000000000000014</v>
      </c>
      <c r="AQ759" s="122">
        <f t="shared" si="263"/>
        <v>0</v>
      </c>
      <c r="AR759" s="131">
        <f t="shared" si="250"/>
        <v>6</v>
      </c>
      <c r="AS759" s="65"/>
    </row>
    <row r="760" spans="1:45" x14ac:dyDescent="0.25">
      <c r="A760" s="65" t="s">
        <v>272</v>
      </c>
      <c r="B760" s="65" t="str">
        <f t="shared" si="260"/>
        <v>DIWA3</v>
      </c>
      <c r="C760" s="117">
        <f t="shared" si="261"/>
        <v>40743</v>
      </c>
      <c r="D760" s="116" t="str">
        <f t="shared" si="262"/>
        <v>SIN</v>
      </c>
      <c r="E760" s="65" t="s">
        <v>26</v>
      </c>
      <c r="F760" s="124" t="s">
        <v>110</v>
      </c>
      <c r="G760" s="117">
        <v>41614</v>
      </c>
      <c r="H760" s="65">
        <v>661816</v>
      </c>
      <c r="I760" s="65">
        <v>183161</v>
      </c>
      <c r="J760" s="120">
        <v>0</v>
      </c>
      <c r="K760" s="120">
        <v>13</v>
      </c>
      <c r="L760" s="120">
        <v>0</v>
      </c>
      <c r="M760" s="120">
        <v>16</v>
      </c>
      <c r="N760" s="120">
        <v>7.1</v>
      </c>
      <c r="O760" s="120">
        <v>37.700000000000003</v>
      </c>
      <c r="P760" s="120">
        <v>0.1</v>
      </c>
      <c r="Q760" s="120">
        <v>0.1</v>
      </c>
      <c r="R760" s="65" t="s">
        <v>244</v>
      </c>
      <c r="S760" s="120">
        <v>358</v>
      </c>
      <c r="T760" s="120">
        <v>259</v>
      </c>
      <c r="U760" s="120">
        <v>8</v>
      </c>
      <c r="V760" s="120">
        <v>1</v>
      </c>
      <c r="W760" s="120">
        <v>26</v>
      </c>
      <c r="X760" s="120">
        <v>23</v>
      </c>
      <c r="Y760" s="120">
        <v>0</v>
      </c>
      <c r="Z760" s="120">
        <v>2</v>
      </c>
      <c r="AA760" s="120">
        <v>0</v>
      </c>
      <c r="AB760" s="120">
        <v>64</v>
      </c>
      <c r="AC760" s="120">
        <v>33</v>
      </c>
      <c r="AD760" s="120">
        <v>4</v>
      </c>
      <c r="AE760" s="118">
        <f t="shared" si="239"/>
        <v>358</v>
      </c>
      <c r="AF760" s="119">
        <f t="shared" si="259"/>
        <v>1.3</v>
      </c>
      <c r="AG760" s="118">
        <f t="shared" si="240"/>
        <v>259</v>
      </c>
      <c r="AH760" s="119">
        <f t="shared" si="241"/>
        <v>1</v>
      </c>
      <c r="AI760" s="118">
        <f t="shared" si="242"/>
        <v>26</v>
      </c>
      <c r="AJ760" s="119">
        <f t="shared" si="243"/>
        <v>0.57777777777777717</v>
      </c>
      <c r="AK760" s="118">
        <f t="shared" si="244"/>
        <v>23</v>
      </c>
      <c r="AL760" s="119">
        <f t="shared" si="245"/>
        <v>0.76666666666666672</v>
      </c>
      <c r="AM760" s="118">
        <f t="shared" si="246"/>
        <v>8</v>
      </c>
      <c r="AN760" s="119">
        <f t="shared" si="247"/>
        <v>0.53333333333333344</v>
      </c>
      <c r="AO760" s="118">
        <f t="shared" si="248"/>
        <v>1</v>
      </c>
      <c r="AP760" s="119">
        <f t="shared" si="249"/>
        <v>0.10000000000000014</v>
      </c>
      <c r="AQ760" s="122">
        <f t="shared" si="263"/>
        <v>0</v>
      </c>
      <c r="AR760" s="131">
        <f t="shared" si="250"/>
        <v>7</v>
      </c>
      <c r="AS760" s="65"/>
    </row>
    <row r="761" spans="1:45" x14ac:dyDescent="0.25">
      <c r="A761" s="65" t="s">
        <v>273</v>
      </c>
      <c r="B761" s="65" t="str">
        <f t="shared" si="260"/>
        <v>DIWA3</v>
      </c>
      <c r="C761" s="117">
        <f t="shared" si="261"/>
        <v>40743</v>
      </c>
      <c r="D761" s="116" t="str">
        <f t="shared" si="262"/>
        <v>SIN</v>
      </c>
      <c r="E761" s="65" t="s">
        <v>26</v>
      </c>
      <c r="F761" s="124" t="s">
        <v>110</v>
      </c>
      <c r="G761" s="117">
        <v>41538</v>
      </c>
      <c r="H761" s="65">
        <v>640983</v>
      </c>
      <c r="I761" s="65">
        <v>162327</v>
      </c>
      <c r="J761" s="120">
        <v>0</v>
      </c>
      <c r="K761" s="120">
        <v>5</v>
      </c>
      <c r="L761" s="120">
        <v>0</v>
      </c>
      <c r="M761" s="120">
        <v>16</v>
      </c>
      <c r="N761" s="120">
        <v>7.1</v>
      </c>
      <c r="O761" s="120">
        <v>37.4</v>
      </c>
      <c r="P761" s="120">
        <v>1.6</v>
      </c>
      <c r="Q761" s="120">
        <v>0.1</v>
      </c>
      <c r="R761" s="65" t="s">
        <v>244</v>
      </c>
      <c r="S761" s="120">
        <v>200</v>
      </c>
      <c r="T761" s="120">
        <v>178</v>
      </c>
      <c r="U761" s="120">
        <v>8</v>
      </c>
      <c r="V761" s="120">
        <v>1</v>
      </c>
      <c r="W761" s="120">
        <v>21</v>
      </c>
      <c r="X761" s="120">
        <v>18</v>
      </c>
      <c r="Y761" s="120">
        <v>1</v>
      </c>
      <c r="Z761" s="120">
        <v>1</v>
      </c>
      <c r="AA761" s="120">
        <v>0</v>
      </c>
      <c r="AB761" s="120">
        <v>51</v>
      </c>
      <c r="AC761" s="120">
        <v>24</v>
      </c>
      <c r="AD761" s="120">
        <v>3</v>
      </c>
      <c r="AE761" s="118">
        <f t="shared" si="239"/>
        <v>200</v>
      </c>
      <c r="AF761" s="119">
        <f>IF(AE761&gt;=300,1,VLOOKUP(AE761,$AT$3:$AU$304,2,0))</f>
        <v>0.66666666666667007</v>
      </c>
      <c r="AG761" s="118">
        <f t="shared" si="240"/>
        <v>178</v>
      </c>
      <c r="AH761" s="119">
        <f t="shared" si="241"/>
        <v>1</v>
      </c>
      <c r="AI761" s="118">
        <f t="shared" si="242"/>
        <v>21</v>
      </c>
      <c r="AJ761" s="119">
        <f t="shared" si="243"/>
        <v>0.46666666666666601</v>
      </c>
      <c r="AK761" s="118">
        <f t="shared" si="244"/>
        <v>18</v>
      </c>
      <c r="AL761" s="119">
        <f t="shared" si="245"/>
        <v>0.60000000000000009</v>
      </c>
      <c r="AM761" s="118">
        <f t="shared" si="246"/>
        <v>8</v>
      </c>
      <c r="AN761" s="119">
        <f t="shared" si="247"/>
        <v>0.53333333333333344</v>
      </c>
      <c r="AO761" s="118">
        <f t="shared" si="248"/>
        <v>1</v>
      </c>
      <c r="AP761" s="119">
        <f t="shared" si="249"/>
        <v>0.10000000000000014</v>
      </c>
      <c r="AQ761" s="122">
        <f t="shared" si="263"/>
        <v>0</v>
      </c>
      <c r="AR761" s="131">
        <f t="shared" si="250"/>
        <v>8</v>
      </c>
      <c r="AS761" s="65"/>
    </row>
    <row r="762" spans="1:45" x14ac:dyDescent="0.25">
      <c r="A762" s="65" t="s">
        <v>273</v>
      </c>
      <c r="B762" s="65" t="str">
        <f t="shared" si="260"/>
        <v>DIWA3</v>
      </c>
      <c r="C762" s="117">
        <f t="shared" si="261"/>
        <v>40743</v>
      </c>
      <c r="D762" s="116" t="str">
        <f t="shared" si="262"/>
        <v>SIN</v>
      </c>
      <c r="E762" s="65" t="s">
        <v>26</v>
      </c>
      <c r="F762" s="124" t="s">
        <v>110</v>
      </c>
      <c r="G762" s="117">
        <v>41431</v>
      </c>
      <c r="H762" s="65">
        <v>611578</v>
      </c>
      <c r="I762" s="65">
        <v>132923</v>
      </c>
      <c r="J762" s="120">
        <v>0</v>
      </c>
      <c r="K762" s="120">
        <v>32.200000000000003</v>
      </c>
      <c r="L762" s="120">
        <v>0</v>
      </c>
      <c r="M762" s="120">
        <v>24.5</v>
      </c>
      <c r="N762" s="120">
        <v>7.1</v>
      </c>
      <c r="O762" s="120">
        <v>37.4</v>
      </c>
      <c r="P762" s="120">
        <v>0</v>
      </c>
      <c r="Q762" s="120">
        <v>-1</v>
      </c>
      <c r="R762" s="65" t="s">
        <v>29</v>
      </c>
      <c r="S762" s="120">
        <v>173.5</v>
      </c>
      <c r="T762" s="120">
        <v>139.4</v>
      </c>
      <c r="U762" s="120">
        <v>6</v>
      </c>
      <c r="V762" s="120">
        <v>6.3</v>
      </c>
      <c r="W762" s="120">
        <v>21.8</v>
      </c>
      <c r="X762" s="120">
        <v>21.1</v>
      </c>
      <c r="Y762" s="120">
        <v>0.9</v>
      </c>
      <c r="Z762" s="120">
        <v>0</v>
      </c>
      <c r="AA762" s="120">
        <v>0</v>
      </c>
      <c r="AB762" s="120">
        <v>138.30000000000001</v>
      </c>
      <c r="AC762" s="120">
        <v>24.4</v>
      </c>
      <c r="AD762" s="120">
        <v>7.7</v>
      </c>
      <c r="AE762" s="118">
        <f t="shared" si="239"/>
        <v>174</v>
      </c>
      <c r="AF762" s="119">
        <f t="shared" ref="AF762:AF767" si="264">IF(AE762&gt;500,1.5,IF(AE762&gt;300,1.3,VLOOKUP(AE762,$AT$3:$AU$304,2,0)))</f>
        <v>0.58000000000000429</v>
      </c>
      <c r="AG762" s="118">
        <f t="shared" si="240"/>
        <v>139</v>
      </c>
      <c r="AH762" s="119">
        <f t="shared" si="241"/>
        <v>0.92666666666666619</v>
      </c>
      <c r="AI762" s="118">
        <f t="shared" si="242"/>
        <v>22</v>
      </c>
      <c r="AJ762" s="119">
        <f t="shared" si="243"/>
        <v>0.48888888888888821</v>
      </c>
      <c r="AK762" s="118">
        <f t="shared" si="244"/>
        <v>21</v>
      </c>
      <c r="AL762" s="119">
        <f t="shared" si="245"/>
        <v>0.70000000000000007</v>
      </c>
      <c r="AM762" s="118">
        <f t="shared" si="246"/>
        <v>6</v>
      </c>
      <c r="AN762" s="119">
        <f t="shared" si="247"/>
        <v>0.40000000000000013</v>
      </c>
      <c r="AO762" s="118">
        <f t="shared" si="248"/>
        <v>6</v>
      </c>
      <c r="AP762" s="119">
        <f t="shared" si="249"/>
        <v>0.60000000000000009</v>
      </c>
      <c r="AQ762" s="122">
        <f t="shared" si="263"/>
        <v>0</v>
      </c>
      <c r="AR762" s="131">
        <f t="shared" si="250"/>
        <v>9</v>
      </c>
      <c r="AS762" s="65"/>
    </row>
    <row r="763" spans="1:45" x14ac:dyDescent="0.25">
      <c r="A763" s="65" t="s">
        <v>273</v>
      </c>
      <c r="B763" s="65" t="str">
        <f t="shared" si="260"/>
        <v>DIWA3</v>
      </c>
      <c r="C763" s="117">
        <f t="shared" si="261"/>
        <v>40743</v>
      </c>
      <c r="D763" s="116" t="str">
        <f t="shared" si="262"/>
        <v>SIN</v>
      </c>
      <c r="E763" s="65" t="s">
        <v>26</v>
      </c>
      <c r="F763" s="124" t="s">
        <v>110</v>
      </c>
      <c r="G763" s="117">
        <v>41303</v>
      </c>
      <c r="H763" s="65">
        <v>577796</v>
      </c>
      <c r="I763" s="65">
        <v>99141</v>
      </c>
      <c r="J763" s="120">
        <v>0</v>
      </c>
      <c r="K763" s="120">
        <v>0</v>
      </c>
      <c r="L763" s="120">
        <v>0</v>
      </c>
      <c r="M763" s="120">
        <v>11.1</v>
      </c>
      <c r="N763" s="120">
        <v>6.7</v>
      </c>
      <c r="O763" s="120">
        <v>35.700000000000003</v>
      </c>
      <c r="P763" s="120"/>
      <c r="Q763" s="120">
        <v>-1</v>
      </c>
      <c r="R763" s="65" t="s">
        <v>29</v>
      </c>
      <c r="S763" s="120">
        <v>81.900000000000006</v>
      </c>
      <c r="T763" s="120">
        <v>54.8</v>
      </c>
      <c r="U763" s="120">
        <v>3.7</v>
      </c>
      <c r="V763" s="120">
        <v>2.1</v>
      </c>
      <c r="W763" s="120">
        <v>11.1</v>
      </c>
      <c r="X763" s="120">
        <v>15.5</v>
      </c>
      <c r="Y763" s="120">
        <v>1</v>
      </c>
      <c r="Z763" s="120">
        <v>0</v>
      </c>
      <c r="AA763" s="120">
        <v>0</v>
      </c>
      <c r="AB763" s="120">
        <v>154.1</v>
      </c>
      <c r="AC763" s="120">
        <v>55.2</v>
      </c>
      <c r="AD763" s="120">
        <v>2.2000000000000002</v>
      </c>
      <c r="AE763" s="118">
        <f t="shared" si="239"/>
        <v>82</v>
      </c>
      <c r="AF763" s="119">
        <f t="shared" si="264"/>
        <v>0.27333333333333698</v>
      </c>
      <c r="AG763" s="118">
        <f t="shared" si="240"/>
        <v>55</v>
      </c>
      <c r="AH763" s="119">
        <f t="shared" si="241"/>
        <v>0.36666666666666375</v>
      </c>
      <c r="AI763" s="118">
        <f t="shared" si="242"/>
        <v>11</v>
      </c>
      <c r="AJ763" s="119">
        <f t="shared" si="243"/>
        <v>0.24444444444444399</v>
      </c>
      <c r="AK763" s="118">
        <f t="shared" si="244"/>
        <v>16</v>
      </c>
      <c r="AL763" s="119">
        <f t="shared" si="245"/>
        <v>0.53333333333333344</v>
      </c>
      <c r="AM763" s="118">
        <f t="shared" si="246"/>
        <v>4</v>
      </c>
      <c r="AN763" s="119">
        <f t="shared" si="247"/>
        <v>0.26666666666666683</v>
      </c>
      <c r="AO763" s="118">
        <f t="shared" si="248"/>
        <v>2</v>
      </c>
      <c r="AP763" s="119">
        <f t="shared" si="249"/>
        <v>0.20000000000000015</v>
      </c>
      <c r="AQ763" s="122">
        <f t="shared" si="263"/>
        <v>0</v>
      </c>
      <c r="AR763" s="131">
        <f t="shared" si="250"/>
        <v>10</v>
      </c>
      <c r="AS763" s="65"/>
    </row>
    <row r="764" spans="1:45" s="65" customFormat="1" x14ac:dyDescent="0.25">
      <c r="A764" s="65" t="s">
        <v>272</v>
      </c>
      <c r="B764" s="65" t="str">
        <f t="shared" si="260"/>
        <v>DIWA3</v>
      </c>
      <c r="C764" s="117">
        <f t="shared" si="261"/>
        <v>41891</v>
      </c>
      <c r="D764" s="65" t="str">
        <f t="shared" si="262"/>
        <v>SIN</v>
      </c>
      <c r="E764" s="65" t="s">
        <v>26</v>
      </c>
      <c r="F764" s="124" t="s">
        <v>111</v>
      </c>
      <c r="G764" s="117">
        <v>42404</v>
      </c>
      <c r="H764" s="65">
        <v>861753</v>
      </c>
      <c r="I764" s="65">
        <v>38149</v>
      </c>
      <c r="J764" s="65">
        <v>0</v>
      </c>
      <c r="K764" s="65">
        <v>4</v>
      </c>
      <c r="M764" s="65">
        <v>9</v>
      </c>
      <c r="N764" s="65">
        <v>6.9</v>
      </c>
      <c r="Q764" s="65">
        <v>1.56</v>
      </c>
      <c r="S764" s="65">
        <v>198</v>
      </c>
      <c r="T764" s="65">
        <v>60</v>
      </c>
      <c r="U764" s="65">
        <v>19</v>
      </c>
      <c r="V764" s="65">
        <v>0</v>
      </c>
      <c r="W764" s="65">
        <v>3</v>
      </c>
      <c r="X764" s="65">
        <v>12</v>
      </c>
      <c r="Y764" s="65">
        <v>0</v>
      </c>
      <c r="Z764" s="65">
        <v>0</v>
      </c>
      <c r="AA764" s="65">
        <v>1</v>
      </c>
      <c r="AB764" s="65">
        <v>76</v>
      </c>
      <c r="AC764" s="65">
        <v>8</v>
      </c>
      <c r="AD764" s="65">
        <v>2</v>
      </c>
      <c r="AE764" s="118">
        <f t="shared" si="239"/>
        <v>198</v>
      </c>
      <c r="AF764" s="119">
        <f t="shared" si="264"/>
        <v>0.66000000000000347</v>
      </c>
      <c r="AG764" s="118">
        <f t="shared" si="240"/>
        <v>60</v>
      </c>
      <c r="AH764" s="119">
        <f t="shared" si="241"/>
        <v>0.39999999999999702</v>
      </c>
      <c r="AI764" s="118">
        <f t="shared" si="242"/>
        <v>3</v>
      </c>
      <c r="AJ764" s="119">
        <f t="shared" si="243"/>
        <v>6.666666666666618E-2</v>
      </c>
      <c r="AK764" s="118">
        <f t="shared" si="244"/>
        <v>12</v>
      </c>
      <c r="AL764" s="119">
        <f t="shared" si="245"/>
        <v>0.40000000000000013</v>
      </c>
      <c r="AM764" s="118">
        <f t="shared" si="246"/>
        <v>19</v>
      </c>
      <c r="AN764" s="119">
        <f t="shared" si="247"/>
        <v>1</v>
      </c>
      <c r="AO764" s="118">
        <f t="shared" si="248"/>
        <v>0</v>
      </c>
      <c r="AP764" s="119">
        <f t="shared" si="249"/>
        <v>1.3877787807814457E-16</v>
      </c>
      <c r="AQ764" s="122">
        <f t="shared" si="263"/>
        <v>1</v>
      </c>
      <c r="AR764" s="131">
        <f t="shared" si="250"/>
        <v>1</v>
      </c>
    </row>
    <row r="765" spans="1:45" x14ac:dyDescent="0.25">
      <c r="A765" s="65"/>
      <c r="B765" s="65" t="str">
        <f t="shared" si="260"/>
        <v>DIWA3</v>
      </c>
      <c r="C765" s="117">
        <f t="shared" si="261"/>
        <v>41891</v>
      </c>
      <c r="D765" s="65" t="str">
        <f t="shared" si="262"/>
        <v>SIN</v>
      </c>
      <c r="E765" s="65" t="s">
        <v>26</v>
      </c>
      <c r="F765" s="124" t="s">
        <v>111</v>
      </c>
      <c r="G765" s="117">
        <v>42236</v>
      </c>
      <c r="H765" s="65">
        <v>823604</v>
      </c>
      <c r="I765" s="65">
        <v>88204</v>
      </c>
      <c r="J765" s="65">
        <v>0</v>
      </c>
      <c r="K765" s="65">
        <v>2</v>
      </c>
      <c r="L765" s="65"/>
      <c r="M765" s="65">
        <v>5</v>
      </c>
      <c r="N765" s="65">
        <v>6.6</v>
      </c>
      <c r="O765" s="65"/>
      <c r="P765" s="65"/>
      <c r="Q765" s="65">
        <v>1.8</v>
      </c>
      <c r="R765" s="65"/>
      <c r="S765" s="65">
        <v>48</v>
      </c>
      <c r="T765" s="65">
        <v>55</v>
      </c>
      <c r="U765" s="65">
        <v>103</v>
      </c>
      <c r="V765" s="65">
        <v>0</v>
      </c>
      <c r="W765" s="65">
        <v>4</v>
      </c>
      <c r="X765" s="65">
        <v>5</v>
      </c>
      <c r="Y765" s="65">
        <v>0</v>
      </c>
      <c r="Z765" s="65">
        <v>0</v>
      </c>
      <c r="AA765" s="65">
        <v>0</v>
      </c>
      <c r="AB765" s="65">
        <v>27</v>
      </c>
      <c r="AC765" s="65">
        <v>2</v>
      </c>
      <c r="AD765" s="65">
        <v>1</v>
      </c>
      <c r="AE765" s="118">
        <f t="shared" si="239"/>
        <v>48</v>
      </c>
      <c r="AF765" s="119">
        <f t="shared" si="264"/>
        <v>0.16000000000000367</v>
      </c>
      <c r="AG765" s="118">
        <f t="shared" si="240"/>
        <v>55</v>
      </c>
      <c r="AH765" s="119">
        <f t="shared" si="241"/>
        <v>0.36666666666666375</v>
      </c>
      <c r="AI765" s="118">
        <f t="shared" si="242"/>
        <v>4</v>
      </c>
      <c r="AJ765" s="119">
        <f t="shared" si="243"/>
        <v>8.8888888888888407E-2</v>
      </c>
      <c r="AK765" s="118">
        <f t="shared" si="244"/>
        <v>5</v>
      </c>
      <c r="AL765" s="119">
        <f t="shared" si="245"/>
        <v>0.16666666666666685</v>
      </c>
      <c r="AM765" s="118">
        <f t="shared" si="246"/>
        <v>103</v>
      </c>
      <c r="AN765" s="119">
        <f t="shared" si="247"/>
        <v>1</v>
      </c>
      <c r="AO765" s="118">
        <f t="shared" si="248"/>
        <v>0</v>
      </c>
      <c r="AP765" s="119">
        <f t="shared" si="249"/>
        <v>1.3877787807814457E-16</v>
      </c>
      <c r="AQ765" s="122">
        <f t="shared" si="263"/>
        <v>0</v>
      </c>
      <c r="AR765" s="131">
        <f t="shared" si="250"/>
        <v>2</v>
      </c>
      <c r="AS765" s="65"/>
    </row>
    <row r="766" spans="1:45" x14ac:dyDescent="0.25">
      <c r="A766" s="65" t="s">
        <v>273</v>
      </c>
      <c r="B766" s="65" t="str">
        <f t="shared" si="260"/>
        <v>DIWA3</v>
      </c>
      <c r="C766" s="117">
        <f t="shared" si="261"/>
        <v>41891</v>
      </c>
      <c r="D766" s="116" t="str">
        <f t="shared" si="262"/>
        <v>SIN</v>
      </c>
      <c r="E766" s="65" t="s">
        <v>26</v>
      </c>
      <c r="F766" s="124" t="s">
        <v>111</v>
      </c>
      <c r="G766" s="117">
        <v>42052</v>
      </c>
      <c r="H766" s="65">
        <v>774876</v>
      </c>
      <c r="I766" s="65">
        <v>9406</v>
      </c>
      <c r="J766" s="65">
        <v>0</v>
      </c>
      <c r="K766" s="65">
        <v>2</v>
      </c>
      <c r="L766" s="65"/>
      <c r="M766" s="65">
        <v>2</v>
      </c>
      <c r="N766" s="65">
        <v>6.3659999999999997</v>
      </c>
      <c r="O766" s="65">
        <v>29.52</v>
      </c>
      <c r="P766" s="65">
        <v>1.28</v>
      </c>
      <c r="Q766" s="65">
        <v>0.4</v>
      </c>
      <c r="R766" s="65"/>
      <c r="S766" s="65">
        <v>43</v>
      </c>
      <c r="T766" s="65">
        <v>41</v>
      </c>
      <c r="U766" s="65">
        <v>15</v>
      </c>
      <c r="V766" s="65">
        <v>0</v>
      </c>
      <c r="W766" s="65">
        <v>6</v>
      </c>
      <c r="X766" s="65">
        <v>4</v>
      </c>
      <c r="Y766" s="65">
        <v>0</v>
      </c>
      <c r="Z766" s="65"/>
      <c r="AA766" s="65">
        <v>0</v>
      </c>
      <c r="AB766" s="65">
        <v>28</v>
      </c>
      <c r="AC766" s="65">
        <v>2</v>
      </c>
      <c r="AD766" s="65">
        <v>0</v>
      </c>
      <c r="AE766" s="118">
        <f t="shared" si="239"/>
        <v>43</v>
      </c>
      <c r="AF766" s="119">
        <f t="shared" si="264"/>
        <v>0.14333333333333703</v>
      </c>
      <c r="AG766" s="118">
        <f t="shared" si="240"/>
        <v>41</v>
      </c>
      <c r="AH766" s="119">
        <f t="shared" si="241"/>
        <v>0.2733333333333306</v>
      </c>
      <c r="AI766" s="118">
        <f t="shared" si="242"/>
        <v>6</v>
      </c>
      <c r="AJ766" s="119">
        <f t="shared" si="243"/>
        <v>0.13333333333333286</v>
      </c>
      <c r="AK766" s="118">
        <f t="shared" si="244"/>
        <v>4</v>
      </c>
      <c r="AL766" s="119">
        <f t="shared" si="245"/>
        <v>0.13333333333333353</v>
      </c>
      <c r="AM766" s="118">
        <f t="shared" si="246"/>
        <v>15</v>
      </c>
      <c r="AN766" s="119">
        <f t="shared" si="247"/>
        <v>1</v>
      </c>
      <c r="AO766" s="118">
        <f t="shared" si="248"/>
        <v>0</v>
      </c>
      <c r="AP766" s="119">
        <f t="shared" si="249"/>
        <v>1.3877787807814457E-16</v>
      </c>
      <c r="AQ766" s="122">
        <f t="shared" si="263"/>
        <v>0</v>
      </c>
      <c r="AR766" s="131">
        <f t="shared" si="250"/>
        <v>3</v>
      </c>
      <c r="AS766" s="65"/>
    </row>
    <row r="767" spans="1:45" x14ac:dyDescent="0.25">
      <c r="A767" s="65" t="s">
        <v>273</v>
      </c>
      <c r="B767" s="65" t="str">
        <f t="shared" si="260"/>
        <v>DIWA3</v>
      </c>
      <c r="C767" s="117">
        <f t="shared" si="261"/>
        <v>41891</v>
      </c>
      <c r="D767" s="116" t="str">
        <f t="shared" si="262"/>
        <v>SIN</v>
      </c>
      <c r="E767" s="65" t="s">
        <v>26</v>
      </c>
      <c r="F767" s="124" t="s">
        <v>111</v>
      </c>
      <c r="G767" s="117">
        <v>41956</v>
      </c>
      <c r="H767" s="65">
        <v>760506</v>
      </c>
      <c r="I767" s="65">
        <v>103091</v>
      </c>
      <c r="J767" s="65">
        <v>0</v>
      </c>
      <c r="K767" s="120">
        <v>3</v>
      </c>
      <c r="L767" s="65"/>
      <c r="M767" s="120">
        <v>4</v>
      </c>
      <c r="N767" s="65">
        <v>6.4</v>
      </c>
      <c r="O767" s="65">
        <v>32.4</v>
      </c>
      <c r="P767" s="65">
        <v>1.52</v>
      </c>
      <c r="Q767" s="65">
        <v>0.03</v>
      </c>
      <c r="R767" s="65"/>
      <c r="S767" s="120">
        <v>84</v>
      </c>
      <c r="T767" s="120">
        <v>99</v>
      </c>
      <c r="U767" s="120">
        <v>82</v>
      </c>
      <c r="V767" s="120">
        <v>0</v>
      </c>
      <c r="W767" s="120">
        <v>8</v>
      </c>
      <c r="X767" s="120">
        <v>8</v>
      </c>
      <c r="Y767" s="120">
        <v>0</v>
      </c>
      <c r="Z767" s="120">
        <v>1</v>
      </c>
      <c r="AA767" s="120">
        <v>1</v>
      </c>
      <c r="AB767" s="120">
        <v>53</v>
      </c>
      <c r="AC767" s="120">
        <v>9</v>
      </c>
      <c r="AD767" s="120">
        <v>1</v>
      </c>
      <c r="AE767" s="118">
        <f t="shared" si="239"/>
        <v>84</v>
      </c>
      <c r="AF767" s="119">
        <f t="shared" si="264"/>
        <v>0.28000000000000369</v>
      </c>
      <c r="AG767" s="118">
        <f t="shared" si="240"/>
        <v>99</v>
      </c>
      <c r="AH767" s="119">
        <f t="shared" si="241"/>
        <v>0.6</v>
      </c>
      <c r="AI767" s="118">
        <f t="shared" si="242"/>
        <v>8</v>
      </c>
      <c r="AJ767" s="119">
        <f t="shared" si="243"/>
        <v>0.17777777777777731</v>
      </c>
      <c r="AK767" s="118">
        <f t="shared" si="244"/>
        <v>8</v>
      </c>
      <c r="AL767" s="119">
        <f t="shared" si="245"/>
        <v>0.26666666666666683</v>
      </c>
      <c r="AM767" s="118">
        <f t="shared" si="246"/>
        <v>82</v>
      </c>
      <c r="AN767" s="119">
        <f t="shared" si="247"/>
        <v>1</v>
      </c>
      <c r="AO767" s="118">
        <f t="shared" si="248"/>
        <v>0</v>
      </c>
      <c r="AP767" s="119">
        <f t="shared" si="249"/>
        <v>1.3877787807814457E-16</v>
      </c>
      <c r="AQ767" s="122">
        <f t="shared" si="263"/>
        <v>0</v>
      </c>
      <c r="AR767" s="131">
        <f t="shared" si="250"/>
        <v>4</v>
      </c>
      <c r="AS767" s="65"/>
    </row>
    <row r="768" spans="1:45" x14ac:dyDescent="0.25">
      <c r="A768" s="65" t="s">
        <v>273</v>
      </c>
      <c r="B768" s="65" t="str">
        <f t="shared" si="260"/>
        <v>DIWA3</v>
      </c>
      <c r="C768" s="117">
        <f t="shared" si="261"/>
        <v>41891</v>
      </c>
      <c r="D768" s="116" t="str">
        <f t="shared" si="262"/>
        <v>CON</v>
      </c>
      <c r="E768" s="65" t="s">
        <v>26</v>
      </c>
      <c r="F768" s="124" t="s">
        <v>111</v>
      </c>
      <c r="G768" s="117">
        <v>41816</v>
      </c>
      <c r="H768" s="65">
        <v>721572</v>
      </c>
      <c r="I768" s="65">
        <v>64157</v>
      </c>
      <c r="J768" s="65">
        <v>0</v>
      </c>
      <c r="K768" s="65">
        <v>2</v>
      </c>
      <c r="L768" s="65"/>
      <c r="M768" s="65">
        <v>3</v>
      </c>
      <c r="N768" s="121">
        <v>7</v>
      </c>
      <c r="O768" s="65">
        <v>35.200000000000003</v>
      </c>
      <c r="P768" s="65">
        <v>1.87</v>
      </c>
      <c r="Q768" s="65">
        <v>0.04</v>
      </c>
      <c r="R768" s="65" t="s">
        <v>270</v>
      </c>
      <c r="S768" s="65">
        <v>44</v>
      </c>
      <c r="T768" s="65">
        <v>68</v>
      </c>
      <c r="U768" s="65">
        <v>3</v>
      </c>
      <c r="V768" s="65">
        <v>0</v>
      </c>
      <c r="W768" s="65">
        <v>6</v>
      </c>
      <c r="X768" s="65">
        <v>5</v>
      </c>
      <c r="Y768" s="65">
        <v>0</v>
      </c>
      <c r="Z768" s="65">
        <v>1</v>
      </c>
      <c r="AA768" s="65">
        <v>1</v>
      </c>
      <c r="AB768" s="65">
        <v>36</v>
      </c>
      <c r="AC768" s="65">
        <v>7</v>
      </c>
      <c r="AD768" s="65">
        <v>1</v>
      </c>
      <c r="AE768" s="118">
        <f t="shared" si="239"/>
        <v>44</v>
      </c>
      <c r="AF768" s="119">
        <f>IF(AE768&gt;=300,1,VLOOKUP(AE768,$AT$3:$AU$304,2,0))</f>
        <v>0.14666666666667036</v>
      </c>
      <c r="AG768" s="118">
        <f t="shared" si="240"/>
        <v>68</v>
      </c>
      <c r="AH768" s="119">
        <f t="shared" si="241"/>
        <v>0.45333333333333026</v>
      </c>
      <c r="AI768" s="118">
        <f t="shared" si="242"/>
        <v>6</v>
      </c>
      <c r="AJ768" s="119">
        <f t="shared" si="243"/>
        <v>0.13333333333333286</v>
      </c>
      <c r="AK768" s="118">
        <f t="shared" si="244"/>
        <v>5</v>
      </c>
      <c r="AL768" s="119">
        <f t="shared" si="245"/>
        <v>0.16666666666666685</v>
      </c>
      <c r="AM768" s="118">
        <f t="shared" si="246"/>
        <v>3</v>
      </c>
      <c r="AN768" s="119">
        <f t="shared" si="247"/>
        <v>0.20000000000000018</v>
      </c>
      <c r="AO768" s="118">
        <f t="shared" si="248"/>
        <v>0</v>
      </c>
      <c r="AP768" s="119">
        <f t="shared" si="249"/>
        <v>1.3877787807814457E-16</v>
      </c>
      <c r="AQ768" s="122">
        <f t="shared" si="263"/>
        <v>0</v>
      </c>
      <c r="AR768" s="131">
        <f t="shared" si="250"/>
        <v>5</v>
      </c>
      <c r="AS768" s="65"/>
    </row>
    <row r="769" spans="1:45" x14ac:dyDescent="0.25">
      <c r="A769" s="65" t="s">
        <v>273</v>
      </c>
      <c r="B769" s="65" t="str">
        <f t="shared" si="260"/>
        <v>DIWA3</v>
      </c>
      <c r="C769" s="117">
        <f t="shared" si="261"/>
        <v>41891</v>
      </c>
      <c r="D769" s="116" t="str">
        <f t="shared" si="262"/>
        <v>CON</v>
      </c>
      <c r="E769" s="65" t="s">
        <v>26</v>
      </c>
      <c r="F769" s="124" t="s">
        <v>111</v>
      </c>
      <c r="G769" s="117">
        <v>41719</v>
      </c>
      <c r="H769" s="65">
        <v>693591</v>
      </c>
      <c r="I769" s="65">
        <v>36176</v>
      </c>
      <c r="J769" s="65">
        <v>0</v>
      </c>
      <c r="K769" s="65">
        <v>3</v>
      </c>
      <c r="L769" s="65"/>
      <c r="M769" s="65">
        <v>7</v>
      </c>
      <c r="N769" s="121">
        <v>7.2</v>
      </c>
      <c r="O769" s="65">
        <v>36.5</v>
      </c>
      <c r="P769" s="65">
        <v>0.88</v>
      </c>
      <c r="Q769" s="65">
        <v>0.05</v>
      </c>
      <c r="R769" s="65" t="s">
        <v>28</v>
      </c>
      <c r="S769" s="65">
        <v>67</v>
      </c>
      <c r="T769" s="65">
        <v>135</v>
      </c>
      <c r="U769" s="65">
        <v>5</v>
      </c>
      <c r="V769" s="65">
        <v>0</v>
      </c>
      <c r="W769" s="65">
        <v>13</v>
      </c>
      <c r="X769" s="65">
        <v>9</v>
      </c>
      <c r="Y769" s="65">
        <v>0</v>
      </c>
      <c r="Z769" s="65">
        <v>1</v>
      </c>
      <c r="AA769" s="65">
        <v>0</v>
      </c>
      <c r="AB769" s="65">
        <v>33</v>
      </c>
      <c r="AC769" s="65">
        <v>9</v>
      </c>
      <c r="AD769" s="65">
        <v>2</v>
      </c>
      <c r="AE769" s="118">
        <f t="shared" si="239"/>
        <v>67</v>
      </c>
      <c r="AF769" s="119">
        <f>IF(AE769&gt;=300,1,VLOOKUP(AE769,$AT$3:$AU$304,2,0))</f>
        <v>0.22333333333333688</v>
      </c>
      <c r="AG769" s="118">
        <f t="shared" si="240"/>
        <v>135</v>
      </c>
      <c r="AH769" s="119">
        <f t="shared" si="241"/>
        <v>0.89999999999999936</v>
      </c>
      <c r="AI769" s="118">
        <f t="shared" si="242"/>
        <v>13</v>
      </c>
      <c r="AJ769" s="119">
        <f t="shared" si="243"/>
        <v>0.28888888888888842</v>
      </c>
      <c r="AK769" s="118">
        <f t="shared" si="244"/>
        <v>9</v>
      </c>
      <c r="AL769" s="119">
        <f t="shared" si="245"/>
        <v>0.30000000000000016</v>
      </c>
      <c r="AM769" s="118">
        <f t="shared" si="246"/>
        <v>5</v>
      </c>
      <c r="AN769" s="119">
        <f t="shared" si="247"/>
        <v>0.33333333333333348</v>
      </c>
      <c r="AO769" s="118">
        <f t="shared" si="248"/>
        <v>0</v>
      </c>
      <c r="AP769" s="119">
        <f t="shared" si="249"/>
        <v>1.3877787807814457E-16</v>
      </c>
      <c r="AQ769" s="122">
        <f t="shared" si="263"/>
        <v>0</v>
      </c>
      <c r="AR769" s="131">
        <f t="shared" si="250"/>
        <v>6</v>
      </c>
      <c r="AS769" s="65"/>
    </row>
    <row r="770" spans="1:45" x14ac:dyDescent="0.25">
      <c r="A770" s="65" t="s">
        <v>272</v>
      </c>
      <c r="B770" s="65" t="str">
        <f t="shared" si="260"/>
        <v>DIWA3</v>
      </c>
      <c r="C770" s="117">
        <f t="shared" si="261"/>
        <v>41891</v>
      </c>
      <c r="D770" s="116" t="str">
        <f t="shared" si="262"/>
        <v>CON</v>
      </c>
      <c r="E770" s="65" t="s">
        <v>26</v>
      </c>
      <c r="F770" s="124" t="s">
        <v>111</v>
      </c>
      <c r="G770" s="117">
        <v>41698</v>
      </c>
      <c r="H770" s="65">
        <v>644762</v>
      </c>
      <c r="I770" s="65">
        <v>37491</v>
      </c>
      <c r="J770" s="65">
        <v>0</v>
      </c>
      <c r="K770" s="65">
        <v>4</v>
      </c>
      <c r="L770" s="65"/>
      <c r="M770" s="65">
        <v>4</v>
      </c>
      <c r="N770" s="121">
        <v>7.1</v>
      </c>
      <c r="O770" s="65">
        <v>36.1</v>
      </c>
      <c r="P770" s="65">
        <v>0.7</v>
      </c>
      <c r="Q770" s="65">
        <v>0.1</v>
      </c>
      <c r="R770" s="65" t="s">
        <v>244</v>
      </c>
      <c r="S770" s="65">
        <v>84</v>
      </c>
      <c r="T770" s="65">
        <v>65</v>
      </c>
      <c r="U770" s="65">
        <v>5</v>
      </c>
      <c r="V770" s="65">
        <v>0</v>
      </c>
      <c r="W770" s="65">
        <v>7</v>
      </c>
      <c r="X770" s="65">
        <v>8</v>
      </c>
      <c r="Y770" s="65">
        <v>0</v>
      </c>
      <c r="Z770" s="65">
        <v>0</v>
      </c>
      <c r="AA770" s="65">
        <v>0</v>
      </c>
      <c r="AB770" s="65">
        <v>34</v>
      </c>
      <c r="AC770" s="65">
        <v>8</v>
      </c>
      <c r="AD770" s="65">
        <v>1</v>
      </c>
      <c r="AE770" s="118">
        <f t="shared" ref="AE770:AE833" si="265">+ROUND(S770,0)</f>
        <v>84</v>
      </c>
      <c r="AF770" s="119">
        <f>IF(AE770&gt;=300,1,VLOOKUP(AE770,$AT$3:$AU$304,2,0))</f>
        <v>0.28000000000000369</v>
      </c>
      <c r="AG770" s="118">
        <f t="shared" ref="AG770:AG833" si="266">+ROUND(T770,0)</f>
        <v>65</v>
      </c>
      <c r="AH770" s="119">
        <f t="shared" ref="AH770:AH833" si="267">IF(AG770&gt;=150,1,VLOOKUP(AG770,$AV$3:$AW$228,2,0))</f>
        <v>0.4333333333333303</v>
      </c>
      <c r="AI770" s="118">
        <f t="shared" ref="AI770:AI833" si="268">+ROUND(W770,0)</f>
        <v>7</v>
      </c>
      <c r="AJ770" s="119">
        <f t="shared" ref="AJ770:AJ833" si="269">IF(AI770&gt;=45,1,VLOOKUP(AI770,$AX$3:$AY$226,2,0))</f>
        <v>0.15555555555555509</v>
      </c>
      <c r="AK770" s="118">
        <f t="shared" ref="AK770:AK833" si="270">+ROUND(X770,0)</f>
        <v>8</v>
      </c>
      <c r="AL770" s="119">
        <f t="shared" ref="AL770:AL833" si="271">IF(AK770&gt;=30,1,VLOOKUP(AK770,$AZ$3:$BA$226,2,0))</f>
        <v>0.26666666666666683</v>
      </c>
      <c r="AM770" s="118">
        <f t="shared" ref="AM770:AM833" si="272">+ROUND(U770,0)</f>
        <v>5</v>
      </c>
      <c r="AN770" s="119">
        <f t="shared" ref="AN770:AN833" si="273">IF(AM770&gt;=15,1,VLOOKUP(AM770,$BB$3:$BC$226,2,0))</f>
        <v>0.33333333333333348</v>
      </c>
      <c r="AO770" s="118">
        <f t="shared" ref="AO770:AO833" si="274">ROUND(V770,0)</f>
        <v>0</v>
      </c>
      <c r="AP770" s="119">
        <f t="shared" ref="AP770:AP833" si="275">IF(AO770&gt;=10,1,VLOOKUP(AO770,$BD$3:$BE$226,2,0))</f>
        <v>1.3877787807814457E-16</v>
      </c>
      <c r="AQ770" s="122">
        <f t="shared" si="263"/>
        <v>0</v>
      </c>
      <c r="AR770" s="131">
        <f t="shared" si="250"/>
        <v>7</v>
      </c>
      <c r="AS770" s="65"/>
    </row>
    <row r="771" spans="1:45" x14ac:dyDescent="0.25">
      <c r="A771" s="65" t="s">
        <v>272</v>
      </c>
      <c r="B771" s="65" t="str">
        <f t="shared" si="260"/>
        <v>DIWA3</v>
      </c>
      <c r="C771" s="117">
        <f t="shared" si="261"/>
        <v>41891</v>
      </c>
      <c r="D771" s="116" t="str">
        <f t="shared" si="262"/>
        <v>CON</v>
      </c>
      <c r="E771" s="65" t="s">
        <v>26</v>
      </c>
      <c r="F771" s="124" t="s">
        <v>111</v>
      </c>
      <c r="G771" s="117">
        <v>41478</v>
      </c>
      <c r="H771" s="65">
        <v>607271</v>
      </c>
      <c r="I771" s="65">
        <v>183799</v>
      </c>
      <c r="J771" s="120">
        <v>0</v>
      </c>
      <c r="K771" s="120">
        <v>7</v>
      </c>
      <c r="L771" s="120">
        <v>-1</v>
      </c>
      <c r="M771" s="120">
        <v>12</v>
      </c>
      <c r="N771" s="120">
        <v>7.3</v>
      </c>
      <c r="O771" s="120">
        <v>37.200000000000003</v>
      </c>
      <c r="P771" s="120">
        <v>0.1</v>
      </c>
      <c r="Q771" s="120">
        <v>0.1</v>
      </c>
      <c r="R771" s="65" t="s">
        <v>244</v>
      </c>
      <c r="S771" s="120">
        <v>219</v>
      </c>
      <c r="T771" s="120">
        <v>95</v>
      </c>
      <c r="U771" s="120">
        <v>16</v>
      </c>
      <c r="V771" s="120">
        <v>0</v>
      </c>
      <c r="W771" s="120">
        <v>12</v>
      </c>
      <c r="X771" s="120">
        <v>14</v>
      </c>
      <c r="Y771" s="120">
        <v>0</v>
      </c>
      <c r="Z771" s="120">
        <v>1</v>
      </c>
      <c r="AA771" s="120">
        <v>-1</v>
      </c>
      <c r="AB771" s="120">
        <v>37</v>
      </c>
      <c r="AC771" s="120">
        <v>14</v>
      </c>
      <c r="AD771" s="120">
        <v>2</v>
      </c>
      <c r="AE771" s="118">
        <f t="shared" si="265"/>
        <v>219</v>
      </c>
      <c r="AF771" s="119">
        <f>IF(AE771&gt;500,1.5,IF(AE771&gt;300,1.3,VLOOKUP(AE771,$AT$3:$AU$304,2,0)))</f>
        <v>0.73000000000000276</v>
      </c>
      <c r="AG771" s="118">
        <f t="shared" si="266"/>
        <v>95</v>
      </c>
      <c r="AH771" s="119">
        <f t="shared" si="267"/>
        <v>0.63333333333333097</v>
      </c>
      <c r="AI771" s="118">
        <f t="shared" si="268"/>
        <v>12</v>
      </c>
      <c r="AJ771" s="119">
        <f t="shared" si="269"/>
        <v>0.26666666666666622</v>
      </c>
      <c r="AK771" s="118">
        <f t="shared" si="270"/>
        <v>14</v>
      </c>
      <c r="AL771" s="119">
        <f t="shared" si="271"/>
        <v>0.46666666666666679</v>
      </c>
      <c r="AM771" s="118">
        <f t="shared" si="272"/>
        <v>16</v>
      </c>
      <c r="AN771" s="119">
        <f t="shared" si="273"/>
        <v>1</v>
      </c>
      <c r="AO771" s="118">
        <f t="shared" si="274"/>
        <v>0</v>
      </c>
      <c r="AP771" s="119">
        <f t="shared" si="275"/>
        <v>1.3877787807814457E-16</v>
      </c>
      <c r="AQ771" s="122">
        <f t="shared" si="263"/>
        <v>0</v>
      </c>
      <c r="AR771" s="131">
        <f t="shared" ref="AR771:AR834" si="276">+IF(AQ771=1,AQ771,(AR770+1))</f>
        <v>8</v>
      </c>
      <c r="AS771" s="65"/>
    </row>
    <row r="772" spans="1:45" x14ac:dyDescent="0.25">
      <c r="A772" s="65" t="s">
        <v>272</v>
      </c>
      <c r="B772" s="65" t="str">
        <f t="shared" si="260"/>
        <v>DIWA3</v>
      </c>
      <c r="C772" s="117">
        <f t="shared" si="261"/>
        <v>41891</v>
      </c>
      <c r="D772" s="116" t="str">
        <f t="shared" si="262"/>
        <v>CON</v>
      </c>
      <c r="E772" s="65" t="s">
        <v>26</v>
      </c>
      <c r="F772" s="124" t="s">
        <v>111</v>
      </c>
      <c r="G772" s="117">
        <v>41403</v>
      </c>
      <c r="H772" s="65">
        <v>585767</v>
      </c>
      <c r="I772" s="65">
        <v>162295</v>
      </c>
      <c r="J772" s="120">
        <v>0</v>
      </c>
      <c r="K772" s="120">
        <v>2.7</v>
      </c>
      <c r="L772" s="120">
        <v>0</v>
      </c>
      <c r="M772" s="120">
        <v>24.1</v>
      </c>
      <c r="N772" s="120">
        <v>7.1</v>
      </c>
      <c r="O772" s="120">
        <v>37.799999999999997</v>
      </c>
      <c r="P772" s="120"/>
      <c r="Q772" s="120">
        <v>0</v>
      </c>
      <c r="R772" s="65" t="s">
        <v>223</v>
      </c>
      <c r="S772" s="120">
        <v>135.9</v>
      </c>
      <c r="T772" s="120">
        <v>82</v>
      </c>
      <c r="U772" s="120">
        <v>14.1</v>
      </c>
      <c r="V772" s="120">
        <v>5.4</v>
      </c>
      <c r="W772" s="120">
        <v>13.3</v>
      </c>
      <c r="X772" s="120">
        <v>15</v>
      </c>
      <c r="Y772" s="120">
        <v>1.2</v>
      </c>
      <c r="Z772" s="120">
        <v>0</v>
      </c>
      <c r="AA772" s="120">
        <v>0</v>
      </c>
      <c r="AB772" s="120">
        <v>82.7</v>
      </c>
      <c r="AC772" s="120">
        <v>40.5</v>
      </c>
      <c r="AD772" s="120">
        <v>1.5</v>
      </c>
      <c r="AE772" s="118">
        <f t="shared" si="265"/>
        <v>136</v>
      </c>
      <c r="AF772" s="119">
        <f>IF(AE772&gt;500,1.5,IF(AE772&gt;300,1.3,VLOOKUP(AE772,$AT$3:$AU$304,2,0)))</f>
        <v>0.45333333333333814</v>
      </c>
      <c r="AG772" s="118">
        <f t="shared" si="266"/>
        <v>82</v>
      </c>
      <c r="AH772" s="119">
        <f t="shared" si="267"/>
        <v>0.54666666666666375</v>
      </c>
      <c r="AI772" s="118">
        <f t="shared" si="268"/>
        <v>13</v>
      </c>
      <c r="AJ772" s="119">
        <f t="shared" si="269"/>
        <v>0.28888888888888842</v>
      </c>
      <c r="AK772" s="118">
        <f t="shared" si="270"/>
        <v>15</v>
      </c>
      <c r="AL772" s="119">
        <f t="shared" si="271"/>
        <v>0.50000000000000011</v>
      </c>
      <c r="AM772" s="118">
        <f t="shared" si="272"/>
        <v>14</v>
      </c>
      <c r="AN772" s="119">
        <f t="shared" si="273"/>
        <v>0.93333333333333335</v>
      </c>
      <c r="AO772" s="118">
        <f t="shared" si="274"/>
        <v>5</v>
      </c>
      <c r="AP772" s="119">
        <f t="shared" si="275"/>
        <v>0.50000000000000011</v>
      </c>
      <c r="AQ772" s="122">
        <f t="shared" si="263"/>
        <v>0</v>
      </c>
      <c r="AR772" s="131">
        <f t="shared" si="276"/>
        <v>9</v>
      </c>
      <c r="AS772" s="65"/>
    </row>
    <row r="773" spans="1:45" x14ac:dyDescent="0.25">
      <c r="A773" s="65" t="s">
        <v>273</v>
      </c>
      <c r="B773" s="65" t="str">
        <f t="shared" si="260"/>
        <v>DIWA3</v>
      </c>
      <c r="C773" s="117">
        <f t="shared" si="261"/>
        <v>41891</v>
      </c>
      <c r="D773" s="116" t="str">
        <f t="shared" si="262"/>
        <v>CON</v>
      </c>
      <c r="E773" s="65" t="s">
        <v>26</v>
      </c>
      <c r="F773" s="124" t="s">
        <v>111</v>
      </c>
      <c r="G773" s="117">
        <v>41254</v>
      </c>
      <c r="H773" s="65">
        <v>550950</v>
      </c>
      <c r="I773" s="65">
        <v>127478</v>
      </c>
      <c r="J773" s="120">
        <v>0</v>
      </c>
      <c r="K773" s="120">
        <v>0</v>
      </c>
      <c r="L773" s="120">
        <v>0</v>
      </c>
      <c r="M773" s="120">
        <v>38.6</v>
      </c>
      <c r="N773" s="120">
        <v>7.2</v>
      </c>
      <c r="O773" s="120">
        <v>40.200000000000003</v>
      </c>
      <c r="P773" s="120"/>
      <c r="Q773" s="120">
        <v>-1</v>
      </c>
      <c r="R773" s="65" t="s">
        <v>29</v>
      </c>
      <c r="S773" s="120">
        <v>77.5</v>
      </c>
      <c r="T773" s="120">
        <v>3.4</v>
      </c>
      <c r="U773" s="120">
        <v>4.3</v>
      </c>
      <c r="V773" s="120">
        <v>1.2</v>
      </c>
      <c r="W773" s="120">
        <v>0</v>
      </c>
      <c r="X773" s="120">
        <v>12.9</v>
      </c>
      <c r="Y773" s="120">
        <v>0.5</v>
      </c>
      <c r="Z773" s="120">
        <v>0.5</v>
      </c>
      <c r="AA773" s="120">
        <v>0</v>
      </c>
      <c r="AB773" s="120">
        <v>10.4</v>
      </c>
      <c r="AC773" s="120">
        <v>15.4</v>
      </c>
      <c r="AD773" s="120">
        <v>0.4</v>
      </c>
      <c r="AE773" s="118">
        <f t="shared" si="265"/>
        <v>78</v>
      </c>
      <c r="AF773" s="119">
        <f>IF(AE773&gt;=300,1,VLOOKUP(AE773,$AT$3:$AU$304,2,0))</f>
        <v>0.26000000000000356</v>
      </c>
      <c r="AG773" s="118">
        <f t="shared" si="266"/>
        <v>3</v>
      </c>
      <c r="AH773" s="119">
        <f t="shared" si="267"/>
        <v>1.999999999999752E-2</v>
      </c>
      <c r="AI773" s="118">
        <f t="shared" si="268"/>
        <v>0</v>
      </c>
      <c r="AJ773" s="119">
        <f t="shared" si="269"/>
        <v>-4.9266146717741321E-16</v>
      </c>
      <c r="AK773" s="118">
        <f t="shared" si="270"/>
        <v>13</v>
      </c>
      <c r="AL773" s="119">
        <f t="shared" si="271"/>
        <v>0.43333333333333346</v>
      </c>
      <c r="AM773" s="118">
        <f t="shared" si="272"/>
        <v>4</v>
      </c>
      <c r="AN773" s="119">
        <f t="shared" si="273"/>
        <v>0.26666666666666683</v>
      </c>
      <c r="AO773" s="118">
        <f t="shared" si="274"/>
        <v>1</v>
      </c>
      <c r="AP773" s="119">
        <f t="shared" si="275"/>
        <v>0.10000000000000014</v>
      </c>
      <c r="AQ773" s="122">
        <f t="shared" si="263"/>
        <v>0</v>
      </c>
      <c r="AR773" s="131">
        <f t="shared" si="276"/>
        <v>10</v>
      </c>
      <c r="AS773" s="65"/>
    </row>
    <row r="774" spans="1:45" x14ac:dyDescent="0.25">
      <c r="A774" s="65" t="s">
        <v>273</v>
      </c>
      <c r="B774" s="65" t="str">
        <f t="shared" si="260"/>
        <v>DIWA3</v>
      </c>
      <c r="C774" s="117">
        <f t="shared" si="261"/>
        <v>41891</v>
      </c>
      <c r="D774" s="116" t="str">
        <f t="shared" si="262"/>
        <v>CON</v>
      </c>
      <c r="E774" s="65" t="s">
        <v>26</v>
      </c>
      <c r="F774" s="124" t="s">
        <v>111</v>
      </c>
      <c r="G774" s="117">
        <v>41106</v>
      </c>
      <c r="H774" s="65">
        <v>518174</v>
      </c>
      <c r="I774" s="65">
        <v>94702</v>
      </c>
      <c r="J774" s="120">
        <v>0</v>
      </c>
      <c r="K774" s="120">
        <v>0</v>
      </c>
      <c r="L774" s="120">
        <v>0</v>
      </c>
      <c r="M774" s="120">
        <v>21.8</v>
      </c>
      <c r="N774" s="120">
        <v>7.5</v>
      </c>
      <c r="O774" s="120">
        <v>44.5</v>
      </c>
      <c r="P774" s="120"/>
      <c r="Q774" s="120">
        <v>-1</v>
      </c>
      <c r="R774" s="65" t="s">
        <v>29</v>
      </c>
      <c r="S774" s="120">
        <v>34.799999999999997</v>
      </c>
      <c r="T774" s="120">
        <v>16.600000000000001</v>
      </c>
      <c r="U774" s="120">
        <v>4.5</v>
      </c>
      <c r="V774" s="120">
        <v>1.3</v>
      </c>
      <c r="W774" s="120">
        <v>3.1</v>
      </c>
      <c r="X774" s="120">
        <v>5.3</v>
      </c>
      <c r="Y774" s="120">
        <v>2.2999999999999998</v>
      </c>
      <c r="Z774" s="120">
        <v>0</v>
      </c>
      <c r="AA774" s="120">
        <v>0</v>
      </c>
      <c r="AB774" s="120">
        <v>88.7</v>
      </c>
      <c r="AC774" s="120">
        <v>51.4</v>
      </c>
      <c r="AD774" s="120">
        <v>7.8</v>
      </c>
      <c r="AE774" s="118">
        <f t="shared" si="265"/>
        <v>35</v>
      </c>
      <c r="AF774" s="119">
        <f t="shared" ref="AF774:AF781" si="277">IF(AE774&gt;500,1.5,IF(AE774&gt;300,1.3,VLOOKUP(AE774,$AT$3:$AU$304,2,0)))</f>
        <v>0.11666666666667042</v>
      </c>
      <c r="AG774" s="118">
        <f t="shared" si="266"/>
        <v>17</v>
      </c>
      <c r="AH774" s="119">
        <f t="shared" si="267"/>
        <v>0.11333333333333087</v>
      </c>
      <c r="AI774" s="118">
        <f t="shared" si="268"/>
        <v>3</v>
      </c>
      <c r="AJ774" s="119">
        <f t="shared" si="269"/>
        <v>6.666666666666618E-2</v>
      </c>
      <c r="AK774" s="118">
        <f t="shared" si="270"/>
        <v>5</v>
      </c>
      <c r="AL774" s="119">
        <f t="shared" si="271"/>
        <v>0.16666666666666685</v>
      </c>
      <c r="AM774" s="118">
        <f t="shared" si="272"/>
        <v>5</v>
      </c>
      <c r="AN774" s="119">
        <f t="shared" si="273"/>
        <v>0.33333333333333348</v>
      </c>
      <c r="AO774" s="118">
        <f t="shared" si="274"/>
        <v>1</v>
      </c>
      <c r="AP774" s="119">
        <f t="shared" si="275"/>
        <v>0.10000000000000014</v>
      </c>
      <c r="AQ774" s="122">
        <f t="shared" si="263"/>
        <v>0</v>
      </c>
      <c r="AR774" s="131">
        <f t="shared" si="276"/>
        <v>11</v>
      </c>
      <c r="AS774" s="65"/>
    </row>
    <row r="775" spans="1:45" x14ac:dyDescent="0.25">
      <c r="A775" s="65" t="s">
        <v>272</v>
      </c>
      <c r="B775" s="65" t="str">
        <f t="shared" si="260"/>
        <v>DIWA3</v>
      </c>
      <c r="C775" s="117">
        <f t="shared" si="261"/>
        <v>40907</v>
      </c>
      <c r="D775" s="65" t="str">
        <f t="shared" si="262"/>
        <v>SIN</v>
      </c>
      <c r="E775" s="65" t="s">
        <v>26</v>
      </c>
      <c r="F775" s="124" t="s">
        <v>112</v>
      </c>
      <c r="G775" s="117">
        <v>42399</v>
      </c>
      <c r="H775" s="65">
        <v>854820</v>
      </c>
      <c r="I775" s="65">
        <v>45377</v>
      </c>
      <c r="J775" s="65">
        <v>0</v>
      </c>
      <c r="K775" s="65">
        <v>4</v>
      </c>
      <c r="L775" s="65"/>
      <c r="M775" s="65">
        <v>1</v>
      </c>
      <c r="N775" s="65">
        <v>5.9</v>
      </c>
      <c r="O775" s="65"/>
      <c r="P775" s="65"/>
      <c r="Q775" s="65">
        <v>0.17</v>
      </c>
      <c r="R775" s="65"/>
      <c r="S775" s="65">
        <v>271</v>
      </c>
      <c r="T775" s="65">
        <v>283</v>
      </c>
      <c r="U775" s="65">
        <v>7</v>
      </c>
      <c r="V775" s="65">
        <v>1</v>
      </c>
      <c r="W775" s="65">
        <v>18</v>
      </c>
      <c r="X775" s="65">
        <v>15</v>
      </c>
      <c r="Y775" s="65">
        <v>1</v>
      </c>
      <c r="Z775" s="65">
        <v>2</v>
      </c>
      <c r="AA775" s="65">
        <v>0</v>
      </c>
      <c r="AB775" s="65">
        <v>39</v>
      </c>
      <c r="AC775" s="65">
        <v>6</v>
      </c>
      <c r="AD775" s="65">
        <v>1</v>
      </c>
      <c r="AE775" s="118">
        <f t="shared" si="265"/>
        <v>271</v>
      </c>
      <c r="AF775" s="119">
        <f t="shared" si="277"/>
        <v>0.90333333333333432</v>
      </c>
      <c r="AG775" s="118">
        <f t="shared" si="266"/>
        <v>283</v>
      </c>
      <c r="AH775" s="119">
        <f t="shared" si="267"/>
        <v>1</v>
      </c>
      <c r="AI775" s="118">
        <f t="shared" si="268"/>
        <v>18</v>
      </c>
      <c r="AJ775" s="119">
        <f t="shared" si="269"/>
        <v>0.39999999999999941</v>
      </c>
      <c r="AK775" s="118">
        <f t="shared" si="270"/>
        <v>15</v>
      </c>
      <c r="AL775" s="119">
        <f t="shared" si="271"/>
        <v>0.50000000000000011</v>
      </c>
      <c r="AM775" s="118">
        <f t="shared" si="272"/>
        <v>7</v>
      </c>
      <c r="AN775" s="119">
        <f t="shared" si="273"/>
        <v>0.46666666666666679</v>
      </c>
      <c r="AO775" s="118">
        <f t="shared" si="274"/>
        <v>1</v>
      </c>
      <c r="AP775" s="119">
        <f t="shared" si="275"/>
        <v>0.10000000000000014</v>
      </c>
      <c r="AQ775" s="122">
        <f t="shared" si="263"/>
        <v>1</v>
      </c>
      <c r="AR775" s="131">
        <f t="shared" si="276"/>
        <v>1</v>
      </c>
      <c r="AS775" s="65"/>
    </row>
    <row r="776" spans="1:45" x14ac:dyDescent="0.25">
      <c r="A776" s="65"/>
      <c r="B776" s="65" t="str">
        <f t="shared" si="260"/>
        <v>DIWA3</v>
      </c>
      <c r="C776" s="117">
        <f t="shared" si="261"/>
        <v>40907</v>
      </c>
      <c r="D776" s="65" t="str">
        <f t="shared" si="262"/>
        <v>SIN</v>
      </c>
      <c r="E776" s="65" t="s">
        <v>26</v>
      </c>
      <c r="F776" s="124" t="s">
        <v>112</v>
      </c>
      <c r="G776" s="117">
        <v>42293</v>
      </c>
      <c r="H776" s="65">
        <v>765666</v>
      </c>
      <c r="I776" s="65">
        <v>50204</v>
      </c>
      <c r="J776" s="65">
        <v>0</v>
      </c>
      <c r="K776" s="65">
        <v>4</v>
      </c>
      <c r="L776" s="65"/>
      <c r="M776" s="65">
        <v>1</v>
      </c>
      <c r="N776" s="65">
        <v>5.9</v>
      </c>
      <c r="O776" s="65"/>
      <c r="P776" s="65"/>
      <c r="Q776" s="65">
        <v>0.26</v>
      </c>
      <c r="R776" s="65"/>
      <c r="S776" s="65">
        <v>106</v>
      </c>
      <c r="T776" s="65">
        <v>121</v>
      </c>
      <c r="U776" s="65">
        <v>2</v>
      </c>
      <c r="V776" s="65">
        <v>1</v>
      </c>
      <c r="W776" s="65">
        <v>7</v>
      </c>
      <c r="X776" s="65">
        <v>9</v>
      </c>
      <c r="Y776" s="65">
        <v>0</v>
      </c>
      <c r="Z776" s="65">
        <v>1</v>
      </c>
      <c r="AA776" s="65">
        <v>1</v>
      </c>
      <c r="AB776" s="65">
        <v>31</v>
      </c>
      <c r="AC776" s="65">
        <v>2</v>
      </c>
      <c r="AD776" s="65">
        <v>0</v>
      </c>
      <c r="AE776" s="118">
        <f t="shared" si="265"/>
        <v>106</v>
      </c>
      <c r="AF776" s="119">
        <f t="shared" si="277"/>
        <v>0.3533333333333375</v>
      </c>
      <c r="AG776" s="118">
        <f t="shared" si="266"/>
        <v>121</v>
      </c>
      <c r="AH776" s="119">
        <f t="shared" si="267"/>
        <v>0.80666666666666542</v>
      </c>
      <c r="AI776" s="118">
        <f t="shared" si="268"/>
        <v>7</v>
      </c>
      <c r="AJ776" s="119">
        <f t="shared" si="269"/>
        <v>0.15555555555555509</v>
      </c>
      <c r="AK776" s="118">
        <f t="shared" si="270"/>
        <v>9</v>
      </c>
      <c r="AL776" s="119">
        <f t="shared" si="271"/>
        <v>0.30000000000000016</v>
      </c>
      <c r="AM776" s="118">
        <f t="shared" si="272"/>
        <v>2</v>
      </c>
      <c r="AN776" s="119">
        <f t="shared" si="273"/>
        <v>0.13333333333333353</v>
      </c>
      <c r="AO776" s="118">
        <f t="shared" si="274"/>
        <v>1</v>
      </c>
      <c r="AP776" s="119">
        <f t="shared" si="275"/>
        <v>0.10000000000000014</v>
      </c>
      <c r="AQ776" s="122">
        <f t="shared" si="263"/>
        <v>0</v>
      </c>
      <c r="AR776" s="131">
        <f t="shared" si="276"/>
        <v>2</v>
      </c>
      <c r="AS776" s="65"/>
    </row>
    <row r="777" spans="1:45" x14ac:dyDescent="0.25">
      <c r="A777" s="65" t="s">
        <v>273</v>
      </c>
      <c r="B777" s="65" t="str">
        <f t="shared" si="260"/>
        <v>DIWA3</v>
      </c>
      <c r="C777" s="117">
        <f t="shared" si="261"/>
        <v>40907</v>
      </c>
      <c r="D777" s="116" t="str">
        <f t="shared" si="262"/>
        <v>SIN</v>
      </c>
      <c r="E777" s="65" t="s">
        <v>26</v>
      </c>
      <c r="F777" s="124" t="s">
        <v>112</v>
      </c>
      <c r="G777" s="117">
        <v>42056</v>
      </c>
      <c r="H777" s="65">
        <v>745940</v>
      </c>
      <c r="I777" s="65">
        <v>49735</v>
      </c>
      <c r="J777" s="65">
        <v>0</v>
      </c>
      <c r="K777" s="65">
        <v>7</v>
      </c>
      <c r="L777" s="65"/>
      <c r="M777" s="65">
        <v>3</v>
      </c>
      <c r="N777" s="65">
        <v>5.9779999999999998</v>
      </c>
      <c r="O777" s="65">
        <v>28.1</v>
      </c>
      <c r="P777" s="65">
        <v>1.06</v>
      </c>
      <c r="Q777" s="65">
        <v>0.25</v>
      </c>
      <c r="R777" s="65"/>
      <c r="S777" s="65">
        <v>70</v>
      </c>
      <c r="T777" s="65">
        <v>157</v>
      </c>
      <c r="U777" s="65">
        <v>2</v>
      </c>
      <c r="V777" s="65">
        <v>1</v>
      </c>
      <c r="W777" s="65">
        <v>13</v>
      </c>
      <c r="X777" s="65">
        <v>5</v>
      </c>
      <c r="Y777" s="65">
        <v>0</v>
      </c>
      <c r="Z777" s="65"/>
      <c r="AA777" s="65">
        <v>0</v>
      </c>
      <c r="AB777" s="65">
        <v>29</v>
      </c>
      <c r="AC777" s="65">
        <v>2</v>
      </c>
      <c r="AD777" s="65">
        <v>1</v>
      </c>
      <c r="AE777" s="118">
        <f t="shared" si="265"/>
        <v>70</v>
      </c>
      <c r="AF777" s="119">
        <f t="shared" si="277"/>
        <v>0.23333333333333686</v>
      </c>
      <c r="AG777" s="118">
        <f t="shared" si="266"/>
        <v>157</v>
      </c>
      <c r="AH777" s="119">
        <f t="shared" si="267"/>
        <v>1</v>
      </c>
      <c r="AI777" s="118">
        <f t="shared" si="268"/>
        <v>13</v>
      </c>
      <c r="AJ777" s="119">
        <f t="shared" si="269"/>
        <v>0.28888888888888842</v>
      </c>
      <c r="AK777" s="118">
        <f t="shared" si="270"/>
        <v>5</v>
      </c>
      <c r="AL777" s="119">
        <f t="shared" si="271"/>
        <v>0.16666666666666685</v>
      </c>
      <c r="AM777" s="118">
        <f t="shared" si="272"/>
        <v>2</v>
      </c>
      <c r="AN777" s="119">
        <f t="shared" si="273"/>
        <v>0.13333333333333353</v>
      </c>
      <c r="AO777" s="118">
        <f t="shared" si="274"/>
        <v>1</v>
      </c>
      <c r="AP777" s="119">
        <f t="shared" si="275"/>
        <v>0.10000000000000014</v>
      </c>
      <c r="AQ777" s="122">
        <f t="shared" si="263"/>
        <v>0</v>
      </c>
      <c r="AR777" s="131">
        <f t="shared" si="276"/>
        <v>3</v>
      </c>
      <c r="AS777" s="65"/>
    </row>
    <row r="778" spans="1:45" x14ac:dyDescent="0.25">
      <c r="A778" s="65" t="s">
        <v>273</v>
      </c>
      <c r="B778" s="65" t="str">
        <f t="shared" si="260"/>
        <v>DIWA3</v>
      </c>
      <c r="C778" s="117">
        <f t="shared" si="261"/>
        <v>40907</v>
      </c>
      <c r="D778" s="116" t="str">
        <f t="shared" si="262"/>
        <v>SIN</v>
      </c>
      <c r="E778" s="65" t="s">
        <v>26</v>
      </c>
      <c r="F778" s="124" t="s">
        <v>112</v>
      </c>
      <c r="G778" s="117">
        <v>41990</v>
      </c>
      <c r="H778" s="65">
        <v>737200</v>
      </c>
      <c r="I778" s="65">
        <v>40995</v>
      </c>
      <c r="J778" s="65">
        <v>0</v>
      </c>
      <c r="K778" s="65">
        <v>9</v>
      </c>
      <c r="L778" s="65"/>
      <c r="M778" s="65">
        <v>2</v>
      </c>
      <c r="N778" s="65">
        <v>5.9</v>
      </c>
      <c r="O778" s="65"/>
      <c r="P778" s="65"/>
      <c r="Q778" s="65">
        <v>0.31</v>
      </c>
      <c r="R778" s="65"/>
      <c r="S778" s="65">
        <v>87</v>
      </c>
      <c r="T778" s="65">
        <v>224</v>
      </c>
      <c r="U778" s="65">
        <v>3</v>
      </c>
      <c r="V778" s="65">
        <v>1</v>
      </c>
      <c r="W778" s="65">
        <v>15</v>
      </c>
      <c r="X778" s="65">
        <v>9</v>
      </c>
      <c r="Y778" s="65">
        <v>1</v>
      </c>
      <c r="Z778" s="65">
        <v>2</v>
      </c>
      <c r="AA778" s="65">
        <v>1</v>
      </c>
      <c r="AB778" s="65">
        <v>33</v>
      </c>
      <c r="AC778" s="65">
        <v>4</v>
      </c>
      <c r="AD778" s="65">
        <v>1</v>
      </c>
      <c r="AE778" s="118">
        <f t="shared" si="265"/>
        <v>87</v>
      </c>
      <c r="AF778" s="119">
        <f t="shared" si="277"/>
        <v>0.29000000000000375</v>
      </c>
      <c r="AG778" s="118">
        <f t="shared" si="266"/>
        <v>224</v>
      </c>
      <c r="AH778" s="119">
        <f t="shared" si="267"/>
        <v>1</v>
      </c>
      <c r="AI778" s="118">
        <f t="shared" si="268"/>
        <v>15</v>
      </c>
      <c r="AJ778" s="119">
        <f t="shared" si="269"/>
        <v>0.33333333333333282</v>
      </c>
      <c r="AK778" s="118">
        <f t="shared" si="270"/>
        <v>9</v>
      </c>
      <c r="AL778" s="119">
        <f t="shared" si="271"/>
        <v>0.30000000000000016</v>
      </c>
      <c r="AM778" s="118">
        <f t="shared" si="272"/>
        <v>3</v>
      </c>
      <c r="AN778" s="119">
        <f t="shared" si="273"/>
        <v>0.20000000000000018</v>
      </c>
      <c r="AO778" s="118">
        <f t="shared" si="274"/>
        <v>1</v>
      </c>
      <c r="AP778" s="119">
        <f t="shared" si="275"/>
        <v>0.10000000000000014</v>
      </c>
      <c r="AQ778" s="122">
        <f t="shared" si="263"/>
        <v>0</v>
      </c>
      <c r="AR778" s="131">
        <f t="shared" si="276"/>
        <v>4</v>
      </c>
      <c r="AS778" s="65"/>
    </row>
    <row r="779" spans="1:45" x14ac:dyDescent="0.25">
      <c r="A779" s="65" t="s">
        <v>273</v>
      </c>
      <c r="B779" s="65" t="str">
        <f t="shared" si="260"/>
        <v>DIWA3</v>
      </c>
      <c r="C779" s="117">
        <f t="shared" si="261"/>
        <v>40907</v>
      </c>
      <c r="D779" s="116" t="str">
        <f t="shared" si="262"/>
        <v>SIN</v>
      </c>
      <c r="E779" s="65" t="s">
        <v>26</v>
      </c>
      <c r="F779" s="124" t="s">
        <v>112</v>
      </c>
      <c r="G779" s="117">
        <v>41810</v>
      </c>
      <c r="H779" s="65">
        <v>694188</v>
      </c>
      <c r="I779" s="65">
        <v>29490</v>
      </c>
      <c r="J779" s="65">
        <v>0</v>
      </c>
      <c r="K779" s="65">
        <v>5</v>
      </c>
      <c r="L779" s="65"/>
      <c r="M779" s="65">
        <v>5</v>
      </c>
      <c r="N779" s="65">
        <v>6.2</v>
      </c>
      <c r="O779" s="65"/>
      <c r="P779" s="65"/>
      <c r="Q779" s="65">
        <v>0.95</v>
      </c>
      <c r="R779" s="65"/>
      <c r="S779" s="65">
        <v>98</v>
      </c>
      <c r="T779" s="65">
        <v>148</v>
      </c>
      <c r="U779" s="65">
        <v>5</v>
      </c>
      <c r="V779" s="65">
        <v>0</v>
      </c>
      <c r="W779" s="65">
        <v>16</v>
      </c>
      <c r="X779" s="65">
        <v>11</v>
      </c>
      <c r="Y779" s="65">
        <v>1</v>
      </c>
      <c r="Z779" s="65">
        <v>1</v>
      </c>
      <c r="AA779" s="65">
        <v>1</v>
      </c>
      <c r="AB779" s="65">
        <v>42</v>
      </c>
      <c r="AC779" s="65">
        <v>8</v>
      </c>
      <c r="AD779" s="65">
        <v>1</v>
      </c>
      <c r="AE779" s="118">
        <f t="shared" si="265"/>
        <v>98</v>
      </c>
      <c r="AF779" s="119">
        <f t="shared" si="277"/>
        <v>0.32666666666667066</v>
      </c>
      <c r="AG779" s="118">
        <f t="shared" si="266"/>
        <v>148</v>
      </c>
      <c r="AH779" s="119">
        <f t="shared" si="267"/>
        <v>0.98666666666666658</v>
      </c>
      <c r="AI779" s="118">
        <f t="shared" si="268"/>
        <v>16</v>
      </c>
      <c r="AJ779" s="119">
        <f t="shared" si="269"/>
        <v>0.35555555555555501</v>
      </c>
      <c r="AK779" s="118">
        <f t="shared" si="270"/>
        <v>11</v>
      </c>
      <c r="AL779" s="119">
        <f t="shared" si="271"/>
        <v>0.36666666666666681</v>
      </c>
      <c r="AM779" s="118">
        <f t="shared" si="272"/>
        <v>5</v>
      </c>
      <c r="AN779" s="119">
        <f t="shared" si="273"/>
        <v>0.33333333333333348</v>
      </c>
      <c r="AO779" s="118">
        <f t="shared" si="274"/>
        <v>0</v>
      </c>
      <c r="AP779" s="119">
        <f t="shared" si="275"/>
        <v>1.3877787807814457E-16</v>
      </c>
      <c r="AQ779" s="122">
        <f t="shared" si="263"/>
        <v>0</v>
      </c>
      <c r="AR779" s="131">
        <f t="shared" si="276"/>
        <v>5</v>
      </c>
      <c r="AS779" s="65"/>
    </row>
    <row r="780" spans="1:45" x14ac:dyDescent="0.25">
      <c r="A780" s="65" t="s">
        <v>272</v>
      </c>
      <c r="B780" s="65" t="str">
        <f t="shared" si="260"/>
        <v>DIWA3</v>
      </c>
      <c r="C780" s="117">
        <f t="shared" si="261"/>
        <v>40907</v>
      </c>
      <c r="D780" s="116" t="str">
        <f t="shared" si="262"/>
        <v>SIN</v>
      </c>
      <c r="E780" s="65" t="s">
        <v>26</v>
      </c>
      <c r="F780" s="124" t="s">
        <v>112</v>
      </c>
      <c r="G780" s="117">
        <v>41580</v>
      </c>
      <c r="H780" s="65">
        <v>657415</v>
      </c>
      <c r="I780" s="65">
        <v>179443</v>
      </c>
      <c r="J780" s="120">
        <v>0</v>
      </c>
      <c r="K780" s="120">
        <v>6</v>
      </c>
      <c r="L780" s="120">
        <v>0</v>
      </c>
      <c r="M780" s="120">
        <v>16</v>
      </c>
      <c r="N780" s="120">
        <v>7.1</v>
      </c>
      <c r="O780" s="120">
        <v>36.799999999999997</v>
      </c>
      <c r="P780" s="120">
        <v>0.1</v>
      </c>
      <c r="Q780" s="120">
        <v>0.1</v>
      </c>
      <c r="R780" s="65" t="s">
        <v>244</v>
      </c>
      <c r="S780" s="120">
        <v>252</v>
      </c>
      <c r="T780" s="120">
        <v>228</v>
      </c>
      <c r="U780" s="120">
        <v>12</v>
      </c>
      <c r="V780" s="120">
        <v>1</v>
      </c>
      <c r="W780" s="120">
        <v>27</v>
      </c>
      <c r="X780" s="120">
        <v>18</v>
      </c>
      <c r="Y780" s="120">
        <v>0</v>
      </c>
      <c r="Z780" s="120">
        <v>2</v>
      </c>
      <c r="AA780" s="120">
        <v>0</v>
      </c>
      <c r="AB780" s="120">
        <v>46</v>
      </c>
      <c r="AC780" s="120">
        <v>18</v>
      </c>
      <c r="AD780" s="120">
        <v>5</v>
      </c>
      <c r="AE780" s="118">
        <f t="shared" si="265"/>
        <v>252</v>
      </c>
      <c r="AF780" s="119">
        <f t="shared" si="277"/>
        <v>0.84000000000000163</v>
      </c>
      <c r="AG780" s="118">
        <f t="shared" si="266"/>
        <v>228</v>
      </c>
      <c r="AH780" s="119">
        <f t="shared" si="267"/>
        <v>1</v>
      </c>
      <c r="AI780" s="118">
        <f t="shared" si="268"/>
        <v>27</v>
      </c>
      <c r="AJ780" s="119">
        <f t="shared" si="269"/>
        <v>0.59999999999999942</v>
      </c>
      <c r="AK780" s="118">
        <f t="shared" si="270"/>
        <v>18</v>
      </c>
      <c r="AL780" s="119">
        <f t="shared" si="271"/>
        <v>0.60000000000000009</v>
      </c>
      <c r="AM780" s="118">
        <f t="shared" si="272"/>
        <v>12</v>
      </c>
      <c r="AN780" s="119">
        <f t="shared" si="273"/>
        <v>0.8</v>
      </c>
      <c r="AO780" s="118">
        <f t="shared" si="274"/>
        <v>1</v>
      </c>
      <c r="AP780" s="119">
        <f t="shared" si="275"/>
        <v>0.10000000000000014</v>
      </c>
      <c r="AQ780" s="122">
        <f t="shared" si="263"/>
        <v>0</v>
      </c>
      <c r="AR780" s="131">
        <f t="shared" si="276"/>
        <v>6</v>
      </c>
      <c r="AS780" s="65"/>
    </row>
    <row r="781" spans="1:45" x14ac:dyDescent="0.25">
      <c r="A781" s="65" t="s">
        <v>272</v>
      </c>
      <c r="B781" s="65" t="str">
        <f t="shared" si="260"/>
        <v>DIWA3</v>
      </c>
      <c r="C781" s="117">
        <f t="shared" si="261"/>
        <v>40907</v>
      </c>
      <c r="D781" s="116" t="str">
        <f t="shared" si="262"/>
        <v>SIN</v>
      </c>
      <c r="E781" s="65" t="s">
        <v>26</v>
      </c>
      <c r="F781" s="124" t="s">
        <v>112</v>
      </c>
      <c r="G781" s="117">
        <v>41489</v>
      </c>
      <c r="H781" s="65">
        <v>633259</v>
      </c>
      <c r="I781" s="65">
        <v>155287</v>
      </c>
      <c r="J781" s="120">
        <v>0</v>
      </c>
      <c r="K781" s="120">
        <v>7</v>
      </c>
      <c r="L781" s="120">
        <v>-1</v>
      </c>
      <c r="M781" s="120">
        <v>17</v>
      </c>
      <c r="N781" s="120">
        <v>7.2</v>
      </c>
      <c r="O781" s="120">
        <v>37.5</v>
      </c>
      <c r="P781" s="120">
        <v>0</v>
      </c>
      <c r="Q781" s="120">
        <v>0.1</v>
      </c>
      <c r="R781" s="65" t="s">
        <v>244</v>
      </c>
      <c r="S781" s="120">
        <v>235</v>
      </c>
      <c r="T781" s="120">
        <v>209</v>
      </c>
      <c r="U781" s="120">
        <v>13</v>
      </c>
      <c r="V781" s="120">
        <v>1</v>
      </c>
      <c r="W781" s="120">
        <v>25</v>
      </c>
      <c r="X781" s="120">
        <v>17</v>
      </c>
      <c r="Y781" s="120">
        <v>1</v>
      </c>
      <c r="Z781" s="120">
        <v>2</v>
      </c>
      <c r="AA781" s="120">
        <v>-1</v>
      </c>
      <c r="AB781" s="120">
        <v>53</v>
      </c>
      <c r="AC781" s="120">
        <v>21</v>
      </c>
      <c r="AD781" s="120">
        <v>4</v>
      </c>
      <c r="AE781" s="118">
        <f t="shared" si="265"/>
        <v>235</v>
      </c>
      <c r="AF781" s="119">
        <f t="shared" si="277"/>
        <v>0.78333333333333555</v>
      </c>
      <c r="AG781" s="118">
        <f t="shared" si="266"/>
        <v>209</v>
      </c>
      <c r="AH781" s="119">
        <f t="shared" si="267"/>
        <v>1</v>
      </c>
      <c r="AI781" s="118">
        <f t="shared" si="268"/>
        <v>25</v>
      </c>
      <c r="AJ781" s="119">
        <f t="shared" si="269"/>
        <v>0.55559999999999998</v>
      </c>
      <c r="AK781" s="118">
        <f t="shared" si="270"/>
        <v>17</v>
      </c>
      <c r="AL781" s="119">
        <f t="shared" si="271"/>
        <v>0.56666666666666676</v>
      </c>
      <c r="AM781" s="118">
        <f t="shared" si="272"/>
        <v>13</v>
      </c>
      <c r="AN781" s="119">
        <f t="shared" si="273"/>
        <v>0.8666666666666667</v>
      </c>
      <c r="AO781" s="118">
        <f t="shared" si="274"/>
        <v>1</v>
      </c>
      <c r="AP781" s="119">
        <f t="shared" si="275"/>
        <v>0.10000000000000014</v>
      </c>
      <c r="AQ781" s="122">
        <f t="shared" si="263"/>
        <v>0</v>
      </c>
      <c r="AR781" s="131">
        <f t="shared" si="276"/>
        <v>7</v>
      </c>
      <c r="AS781" s="65"/>
    </row>
    <row r="782" spans="1:45" x14ac:dyDescent="0.25">
      <c r="A782" s="65" t="s">
        <v>272</v>
      </c>
      <c r="B782" s="65" t="str">
        <f t="shared" si="260"/>
        <v>DIWA3</v>
      </c>
      <c r="C782" s="117">
        <f t="shared" si="261"/>
        <v>40907</v>
      </c>
      <c r="D782" s="116" t="str">
        <f t="shared" si="262"/>
        <v>SIN</v>
      </c>
      <c r="E782" s="65" t="s">
        <v>26</v>
      </c>
      <c r="F782" s="124" t="s">
        <v>112</v>
      </c>
      <c r="G782" s="117">
        <v>41388</v>
      </c>
      <c r="H782" s="65">
        <v>603887</v>
      </c>
      <c r="I782" s="65">
        <v>125915</v>
      </c>
      <c r="J782" s="120">
        <v>0</v>
      </c>
      <c r="K782" s="120">
        <v>4.0999999999999996</v>
      </c>
      <c r="L782" s="120">
        <v>0</v>
      </c>
      <c r="M782" s="120">
        <v>26.5</v>
      </c>
      <c r="N782" s="120">
        <v>6.8</v>
      </c>
      <c r="O782" s="120">
        <v>36.700000000000003</v>
      </c>
      <c r="P782" s="120"/>
      <c r="Q782" s="120">
        <v>-1</v>
      </c>
      <c r="R782" s="65" t="s">
        <v>29</v>
      </c>
      <c r="S782" s="120">
        <v>168.1</v>
      </c>
      <c r="T782" s="120">
        <v>168.6</v>
      </c>
      <c r="U782" s="120">
        <v>14.1</v>
      </c>
      <c r="V782" s="120">
        <v>7.3</v>
      </c>
      <c r="W782" s="120">
        <v>28.3</v>
      </c>
      <c r="X782" s="120">
        <v>31.4</v>
      </c>
      <c r="Y782" s="120">
        <v>1</v>
      </c>
      <c r="Z782" s="120">
        <v>0</v>
      </c>
      <c r="AA782" s="120">
        <v>0</v>
      </c>
      <c r="AB782" s="120">
        <v>120.1</v>
      </c>
      <c r="AC782" s="120">
        <v>50</v>
      </c>
      <c r="AD782" s="120">
        <v>3.6</v>
      </c>
      <c r="AE782" s="118">
        <f t="shared" si="265"/>
        <v>168</v>
      </c>
      <c r="AF782" s="119">
        <f>IF(AE782&gt;=300,1,VLOOKUP(AE782,$AT$3:$AU$304,2,0))</f>
        <v>0.56000000000000449</v>
      </c>
      <c r="AG782" s="118">
        <f t="shared" si="266"/>
        <v>169</v>
      </c>
      <c r="AH782" s="119">
        <f t="shared" si="267"/>
        <v>1</v>
      </c>
      <c r="AI782" s="118">
        <f t="shared" si="268"/>
        <v>28</v>
      </c>
      <c r="AJ782" s="119">
        <f t="shared" si="269"/>
        <v>0.62222222222222168</v>
      </c>
      <c r="AK782" s="118">
        <f t="shared" si="270"/>
        <v>31</v>
      </c>
      <c r="AL782" s="119">
        <f t="shared" si="271"/>
        <v>1</v>
      </c>
      <c r="AM782" s="118">
        <f t="shared" si="272"/>
        <v>14</v>
      </c>
      <c r="AN782" s="119">
        <f t="shared" si="273"/>
        <v>0.93333333333333335</v>
      </c>
      <c r="AO782" s="118">
        <f t="shared" si="274"/>
        <v>7</v>
      </c>
      <c r="AP782" s="119">
        <f t="shared" si="275"/>
        <v>0.70000000000000007</v>
      </c>
      <c r="AQ782" s="122">
        <f t="shared" si="263"/>
        <v>0</v>
      </c>
      <c r="AR782" s="131">
        <f t="shared" si="276"/>
        <v>8</v>
      </c>
      <c r="AS782" s="65"/>
    </row>
    <row r="783" spans="1:45" x14ac:dyDescent="0.25">
      <c r="A783" s="65" t="s">
        <v>273</v>
      </c>
      <c r="B783" s="65" t="str">
        <f t="shared" si="260"/>
        <v>DIWA3</v>
      </c>
      <c r="C783" s="117">
        <f t="shared" si="261"/>
        <v>40907</v>
      </c>
      <c r="D783" s="116" t="str">
        <f t="shared" si="262"/>
        <v>SIN</v>
      </c>
      <c r="E783" s="65" t="s">
        <v>26</v>
      </c>
      <c r="F783" s="124" t="s">
        <v>112</v>
      </c>
      <c r="G783" s="117">
        <v>41257</v>
      </c>
      <c r="H783" s="65">
        <v>571347</v>
      </c>
      <c r="I783" s="65">
        <v>93375</v>
      </c>
      <c r="J783" s="120">
        <v>0</v>
      </c>
      <c r="K783" s="120">
        <v>0</v>
      </c>
      <c r="L783" s="120">
        <v>0</v>
      </c>
      <c r="M783" s="120">
        <v>29.5</v>
      </c>
      <c r="N783" s="120">
        <v>7.2</v>
      </c>
      <c r="O783" s="120">
        <v>40.799999999999997</v>
      </c>
      <c r="P783" s="120"/>
      <c r="Q783" s="120">
        <v>-1</v>
      </c>
      <c r="R783" s="65" t="s">
        <v>29</v>
      </c>
      <c r="S783" s="120">
        <v>80</v>
      </c>
      <c r="T783" s="120">
        <v>40.799999999999997</v>
      </c>
      <c r="U783" s="120">
        <v>7.1</v>
      </c>
      <c r="V783" s="120">
        <v>4.9000000000000004</v>
      </c>
      <c r="W783" s="120">
        <v>0</v>
      </c>
      <c r="X783" s="120">
        <v>12.7</v>
      </c>
      <c r="Y783" s="120">
        <v>0</v>
      </c>
      <c r="Z783" s="120">
        <v>1.6</v>
      </c>
      <c r="AA783" s="120">
        <v>0</v>
      </c>
      <c r="AB783" s="120">
        <v>32.5</v>
      </c>
      <c r="AC783" s="120">
        <v>12.3</v>
      </c>
      <c r="AD783" s="120">
        <v>0.5</v>
      </c>
      <c r="AE783" s="118">
        <f t="shared" si="265"/>
        <v>80</v>
      </c>
      <c r="AF783" s="119">
        <f>IF(AE783&gt;500,1.5,IF(AE783&gt;300,1.3,VLOOKUP(AE783,$AT$3:$AU$304,2,0)))</f>
        <v>0.26666666666667027</v>
      </c>
      <c r="AG783" s="118">
        <f t="shared" si="266"/>
        <v>41</v>
      </c>
      <c r="AH783" s="119">
        <f t="shared" si="267"/>
        <v>0.2733333333333306</v>
      </c>
      <c r="AI783" s="118">
        <f t="shared" si="268"/>
        <v>0</v>
      </c>
      <c r="AJ783" s="119">
        <f t="shared" si="269"/>
        <v>-4.9266146717741321E-16</v>
      </c>
      <c r="AK783" s="118">
        <f t="shared" si="270"/>
        <v>13</v>
      </c>
      <c r="AL783" s="119">
        <f t="shared" si="271"/>
        <v>0.43333333333333346</v>
      </c>
      <c r="AM783" s="118">
        <f t="shared" si="272"/>
        <v>7</v>
      </c>
      <c r="AN783" s="119">
        <f t="shared" si="273"/>
        <v>0.46666666666666679</v>
      </c>
      <c r="AO783" s="118">
        <f t="shared" si="274"/>
        <v>5</v>
      </c>
      <c r="AP783" s="119">
        <f t="shared" si="275"/>
        <v>0.50000000000000011</v>
      </c>
      <c r="AQ783" s="122">
        <f t="shared" si="263"/>
        <v>0</v>
      </c>
      <c r="AR783" s="131">
        <f t="shared" si="276"/>
        <v>9</v>
      </c>
      <c r="AS783" s="65"/>
    </row>
    <row r="784" spans="1:45" x14ac:dyDescent="0.25">
      <c r="A784" s="65" t="s">
        <v>272</v>
      </c>
      <c r="B784" s="65" t="str">
        <f t="shared" si="260"/>
        <v>DIWA3</v>
      </c>
      <c r="C784" s="117">
        <f t="shared" si="261"/>
        <v>40874</v>
      </c>
      <c r="D784" s="65" t="str">
        <f t="shared" si="262"/>
        <v>SIN</v>
      </c>
      <c r="E784" s="65" t="s">
        <v>26</v>
      </c>
      <c r="F784" s="124" t="s">
        <v>113</v>
      </c>
      <c r="G784" s="117">
        <v>42410</v>
      </c>
      <c r="H784" s="118">
        <v>853786</v>
      </c>
      <c r="I784" s="65">
        <v>44431</v>
      </c>
      <c r="J784" s="65">
        <v>0</v>
      </c>
      <c r="K784" s="65">
        <v>5</v>
      </c>
      <c r="L784" s="65"/>
      <c r="M784" s="65">
        <v>7</v>
      </c>
      <c r="N784" s="65">
        <v>6.4</v>
      </c>
      <c r="O784" s="65"/>
      <c r="P784" s="65"/>
      <c r="Q784" s="65">
        <v>0.05</v>
      </c>
      <c r="R784" s="65"/>
      <c r="S784" s="65">
        <v>304</v>
      </c>
      <c r="T784" s="65">
        <v>134</v>
      </c>
      <c r="U784" s="65">
        <v>2</v>
      </c>
      <c r="V784" s="65">
        <v>1</v>
      </c>
      <c r="W784" s="65">
        <v>6</v>
      </c>
      <c r="X784" s="65">
        <v>22</v>
      </c>
      <c r="Y784" s="65">
        <v>0</v>
      </c>
      <c r="Z784" s="65">
        <v>1</v>
      </c>
      <c r="AA784" s="65">
        <v>1</v>
      </c>
      <c r="AB784" s="65">
        <v>83</v>
      </c>
      <c r="AC784" s="65">
        <v>8</v>
      </c>
      <c r="AD784" s="65">
        <v>1</v>
      </c>
      <c r="AE784" s="118">
        <f t="shared" si="265"/>
        <v>304</v>
      </c>
      <c r="AF784" s="119">
        <f>IF(AE784&gt;500,1.5,IF(AE784&gt;300,1.3,VLOOKUP(AE784,$AT$3:$AU$304,2,0)))</f>
        <v>1.3</v>
      </c>
      <c r="AG784" s="118">
        <f t="shared" si="266"/>
        <v>134</v>
      </c>
      <c r="AH784" s="119">
        <f t="shared" si="267"/>
        <v>0.89333333333333265</v>
      </c>
      <c r="AI784" s="118">
        <f t="shared" si="268"/>
        <v>6</v>
      </c>
      <c r="AJ784" s="119">
        <f t="shared" si="269"/>
        <v>0.13333333333333286</v>
      </c>
      <c r="AK784" s="118">
        <f t="shared" si="270"/>
        <v>22</v>
      </c>
      <c r="AL784" s="119">
        <f t="shared" si="271"/>
        <v>0.73333333333333339</v>
      </c>
      <c r="AM784" s="118">
        <f t="shared" si="272"/>
        <v>2</v>
      </c>
      <c r="AN784" s="119">
        <f t="shared" si="273"/>
        <v>0.13333333333333353</v>
      </c>
      <c r="AO784" s="118">
        <f t="shared" si="274"/>
        <v>1</v>
      </c>
      <c r="AP784" s="119">
        <f t="shared" si="275"/>
        <v>0.10000000000000014</v>
      </c>
      <c r="AQ784" s="122">
        <f t="shared" si="263"/>
        <v>1</v>
      </c>
      <c r="AR784" s="131">
        <f t="shared" si="276"/>
        <v>1</v>
      </c>
      <c r="AS784" s="65"/>
    </row>
    <row r="785" spans="1:45" x14ac:dyDescent="0.25">
      <c r="A785" s="65"/>
      <c r="B785" s="65" t="str">
        <f t="shared" si="260"/>
        <v>DIWA3</v>
      </c>
      <c r="C785" s="117">
        <f t="shared" si="261"/>
        <v>40874</v>
      </c>
      <c r="D785" s="65" t="str">
        <f t="shared" si="262"/>
        <v>SIN</v>
      </c>
      <c r="E785" s="65" t="s">
        <v>26</v>
      </c>
      <c r="F785" s="124" t="s">
        <v>113</v>
      </c>
      <c r="G785" s="117">
        <v>42243</v>
      </c>
      <c r="H785" s="65">
        <v>812780</v>
      </c>
      <c r="I785" s="65">
        <v>3445</v>
      </c>
      <c r="J785" s="65">
        <v>0</v>
      </c>
      <c r="K785" s="65">
        <v>5</v>
      </c>
      <c r="L785" s="65"/>
      <c r="M785" s="65">
        <v>5</v>
      </c>
      <c r="N785" s="65">
        <v>6.8</v>
      </c>
      <c r="O785" s="65"/>
      <c r="P785" s="65"/>
      <c r="Q785" s="65">
        <v>0.04</v>
      </c>
      <c r="R785" s="65"/>
      <c r="S785" s="65">
        <v>81</v>
      </c>
      <c r="T785" s="65">
        <v>65</v>
      </c>
      <c r="U785" s="65">
        <v>3</v>
      </c>
      <c r="V785" s="65">
        <v>0</v>
      </c>
      <c r="W785" s="65">
        <v>4</v>
      </c>
      <c r="X785" s="65">
        <v>10</v>
      </c>
      <c r="Y785" s="65">
        <v>0</v>
      </c>
      <c r="Z785" s="65">
        <v>0</v>
      </c>
      <c r="AA785" s="65">
        <v>0</v>
      </c>
      <c r="AB785" s="65">
        <v>79</v>
      </c>
      <c r="AC785" s="65">
        <v>4</v>
      </c>
      <c r="AD785" s="65">
        <v>1</v>
      </c>
      <c r="AE785" s="118">
        <f t="shared" si="265"/>
        <v>81</v>
      </c>
      <c r="AF785" s="119">
        <f>IF(AE785&gt;500,1.5,IF(AE785&gt;300,1.3,VLOOKUP(AE785,$AT$3:$AU$304,2,0)))</f>
        <v>0.27000000000000363</v>
      </c>
      <c r="AG785" s="118">
        <f t="shared" si="266"/>
        <v>65</v>
      </c>
      <c r="AH785" s="119">
        <f t="shared" si="267"/>
        <v>0.4333333333333303</v>
      </c>
      <c r="AI785" s="118">
        <f t="shared" si="268"/>
        <v>4</v>
      </c>
      <c r="AJ785" s="119">
        <f t="shared" si="269"/>
        <v>8.8888888888888407E-2</v>
      </c>
      <c r="AK785" s="118">
        <f t="shared" si="270"/>
        <v>10</v>
      </c>
      <c r="AL785" s="119">
        <f t="shared" si="271"/>
        <v>0.33339999999999997</v>
      </c>
      <c r="AM785" s="118">
        <f t="shared" si="272"/>
        <v>3</v>
      </c>
      <c r="AN785" s="119">
        <f t="shared" si="273"/>
        <v>0.20000000000000018</v>
      </c>
      <c r="AO785" s="118">
        <f t="shared" si="274"/>
        <v>0</v>
      </c>
      <c r="AP785" s="119">
        <f t="shared" si="275"/>
        <v>1.3877787807814457E-16</v>
      </c>
      <c r="AQ785" s="122">
        <f t="shared" si="263"/>
        <v>0</v>
      </c>
      <c r="AR785" s="131">
        <f t="shared" si="276"/>
        <v>2</v>
      </c>
      <c r="AS785" s="65"/>
    </row>
    <row r="786" spans="1:45" x14ac:dyDescent="0.25">
      <c r="A786" s="65" t="s">
        <v>273</v>
      </c>
      <c r="B786" s="65" t="str">
        <f t="shared" ref="B786:B817" si="278">IF(F786&lt;="K030","DIWA2",IF(F786&lt;="K152","DIWA3",IF(F786&lt;="K171","DIWA5","")))</f>
        <v>DIWA3</v>
      </c>
      <c r="C786" s="117">
        <f t="shared" ref="C786:C817" si="279">VLOOKUP(F786,$BG$3:$BJ$230,4,0)</f>
        <v>40874</v>
      </c>
      <c r="D786" s="116" t="str">
        <f t="shared" ref="D786:D817" si="280">IF(C786&gt;G786,"CON","SIN")</f>
        <v>SIN</v>
      </c>
      <c r="E786" s="65" t="s">
        <v>26</v>
      </c>
      <c r="F786" s="124" t="s">
        <v>113</v>
      </c>
      <c r="G786" s="117">
        <v>42054</v>
      </c>
      <c r="H786" s="65">
        <v>719501</v>
      </c>
      <c r="I786" s="65">
        <v>4039</v>
      </c>
      <c r="J786" s="65">
        <v>0</v>
      </c>
      <c r="K786" s="65">
        <v>2</v>
      </c>
      <c r="L786" s="65"/>
      <c r="M786" s="65">
        <v>2</v>
      </c>
      <c r="N786" s="65">
        <v>6.5220000000000002</v>
      </c>
      <c r="O786" s="65">
        <v>30.31</v>
      </c>
      <c r="P786" s="65">
        <v>1.32</v>
      </c>
      <c r="Q786" s="65">
        <v>0.25</v>
      </c>
      <c r="R786" s="65"/>
      <c r="S786" s="65">
        <v>29</v>
      </c>
      <c r="T786" s="65">
        <v>34</v>
      </c>
      <c r="U786" s="65">
        <v>0</v>
      </c>
      <c r="V786" s="65">
        <v>0</v>
      </c>
      <c r="W786" s="65">
        <v>3</v>
      </c>
      <c r="X786" s="65">
        <v>1</v>
      </c>
      <c r="Y786" s="65">
        <v>0</v>
      </c>
      <c r="Z786" s="65"/>
      <c r="AA786" s="65">
        <v>0</v>
      </c>
      <c r="AB786" s="65">
        <v>23</v>
      </c>
      <c r="AC786" s="65">
        <v>0</v>
      </c>
      <c r="AD786" s="65">
        <v>0</v>
      </c>
      <c r="AE786" s="118">
        <f t="shared" si="265"/>
        <v>29</v>
      </c>
      <c r="AF786" s="119">
        <f>IF(AE786&gt;500,1.5,IF(AE786&gt;300,1.3,VLOOKUP(AE786,$AT$3:$AU$304,2,0)))</f>
        <v>9.6666666666670453E-2</v>
      </c>
      <c r="AG786" s="118">
        <f t="shared" si="266"/>
        <v>34</v>
      </c>
      <c r="AH786" s="119">
        <f t="shared" si="267"/>
        <v>0.22666666666666402</v>
      </c>
      <c r="AI786" s="118">
        <f t="shared" si="268"/>
        <v>3</v>
      </c>
      <c r="AJ786" s="119">
        <f t="shared" si="269"/>
        <v>6.666666666666618E-2</v>
      </c>
      <c r="AK786" s="118">
        <f t="shared" si="270"/>
        <v>1</v>
      </c>
      <c r="AL786" s="119">
        <f t="shared" si="271"/>
        <v>3.3333333333333541E-2</v>
      </c>
      <c r="AM786" s="118">
        <f t="shared" si="272"/>
        <v>0</v>
      </c>
      <c r="AN786" s="119">
        <f t="shared" si="273"/>
        <v>1.9428902930940239E-16</v>
      </c>
      <c r="AO786" s="118">
        <f t="shared" si="274"/>
        <v>0</v>
      </c>
      <c r="AP786" s="119">
        <f t="shared" si="275"/>
        <v>1.3877787807814457E-16</v>
      </c>
      <c r="AQ786" s="122">
        <f t="shared" ref="AQ786:AQ817" si="281">IF(F786=F785,0,1)</f>
        <v>0</v>
      </c>
      <c r="AR786" s="131">
        <f t="shared" si="276"/>
        <v>3</v>
      </c>
      <c r="AS786" s="65"/>
    </row>
    <row r="787" spans="1:45" x14ac:dyDescent="0.25">
      <c r="A787" s="65" t="s">
        <v>273</v>
      </c>
      <c r="B787" s="65" t="str">
        <f t="shared" si="278"/>
        <v>DIWA3</v>
      </c>
      <c r="C787" s="117">
        <f t="shared" si="279"/>
        <v>40874</v>
      </c>
      <c r="D787" s="116" t="str">
        <f t="shared" si="280"/>
        <v>SIN</v>
      </c>
      <c r="E787" s="65" t="s">
        <v>26</v>
      </c>
      <c r="F787" s="124" t="s">
        <v>113</v>
      </c>
      <c r="G787" s="117">
        <v>41979</v>
      </c>
      <c r="H787" s="65">
        <v>708335</v>
      </c>
      <c r="I787" s="65">
        <v>62951</v>
      </c>
      <c r="J787" s="65">
        <v>0</v>
      </c>
      <c r="K787" s="120">
        <v>4</v>
      </c>
      <c r="L787" s="65"/>
      <c r="M787" s="120">
        <v>2</v>
      </c>
      <c r="N787" s="65">
        <v>6.9</v>
      </c>
      <c r="O787" s="65">
        <v>34.5</v>
      </c>
      <c r="P787" s="65">
        <v>1.26</v>
      </c>
      <c r="Q787" s="65">
        <v>0.03</v>
      </c>
      <c r="R787" s="65"/>
      <c r="S787" s="120">
        <v>77</v>
      </c>
      <c r="T787" s="120">
        <v>174</v>
      </c>
      <c r="U787" s="120">
        <v>3</v>
      </c>
      <c r="V787" s="120">
        <v>1</v>
      </c>
      <c r="W787" s="120">
        <v>7</v>
      </c>
      <c r="X787" s="120">
        <v>6</v>
      </c>
      <c r="Y787" s="120">
        <v>0</v>
      </c>
      <c r="Z787" s="120">
        <v>2</v>
      </c>
      <c r="AA787" s="120">
        <v>0</v>
      </c>
      <c r="AB787" s="120">
        <v>29</v>
      </c>
      <c r="AC787" s="120">
        <v>7</v>
      </c>
      <c r="AD787" s="120">
        <v>1</v>
      </c>
      <c r="AE787" s="118">
        <f t="shared" si="265"/>
        <v>77</v>
      </c>
      <c r="AF787" s="119">
        <f>IF(AE787&gt;500,1.5,IF(AE787&gt;300,1.3,VLOOKUP(AE787,$AT$3:$AU$304,2,0)))</f>
        <v>0.25666666666667021</v>
      </c>
      <c r="AG787" s="118">
        <f t="shared" si="266"/>
        <v>174</v>
      </c>
      <c r="AH787" s="119">
        <f t="shared" si="267"/>
        <v>1</v>
      </c>
      <c r="AI787" s="118">
        <f t="shared" si="268"/>
        <v>7</v>
      </c>
      <c r="AJ787" s="119">
        <f t="shared" si="269"/>
        <v>0.15555555555555509</v>
      </c>
      <c r="AK787" s="118">
        <f t="shared" si="270"/>
        <v>6</v>
      </c>
      <c r="AL787" s="119">
        <f t="shared" si="271"/>
        <v>0.20000000000000018</v>
      </c>
      <c r="AM787" s="118">
        <f t="shared" si="272"/>
        <v>3</v>
      </c>
      <c r="AN787" s="119">
        <f t="shared" si="273"/>
        <v>0.20000000000000018</v>
      </c>
      <c r="AO787" s="118">
        <f t="shared" si="274"/>
        <v>1</v>
      </c>
      <c r="AP787" s="119">
        <f t="shared" si="275"/>
        <v>0.10000000000000014</v>
      </c>
      <c r="AQ787" s="122">
        <f t="shared" si="281"/>
        <v>0</v>
      </c>
      <c r="AR787" s="131">
        <f t="shared" si="276"/>
        <v>4</v>
      </c>
      <c r="AS787" s="65"/>
    </row>
    <row r="788" spans="1:45" x14ac:dyDescent="0.25">
      <c r="A788" s="65" t="s">
        <v>273</v>
      </c>
      <c r="B788" s="65" t="str">
        <f t="shared" si="278"/>
        <v>DIWA3</v>
      </c>
      <c r="C788" s="117">
        <f t="shared" si="279"/>
        <v>40874</v>
      </c>
      <c r="D788" s="116" t="str">
        <f t="shared" si="280"/>
        <v>SIN</v>
      </c>
      <c r="E788" s="65" t="s">
        <v>26</v>
      </c>
      <c r="F788" s="124" t="s">
        <v>113</v>
      </c>
      <c r="G788" s="117">
        <v>41758</v>
      </c>
      <c r="H788" s="65">
        <v>674374</v>
      </c>
      <c r="I788" s="65">
        <v>28990</v>
      </c>
      <c r="J788" s="65">
        <v>0</v>
      </c>
      <c r="K788" s="65">
        <v>3</v>
      </c>
      <c r="L788" s="65"/>
      <c r="M788" s="65">
        <v>2</v>
      </c>
      <c r="N788" s="121">
        <v>7.1</v>
      </c>
      <c r="O788" s="65">
        <v>36.1</v>
      </c>
      <c r="P788" s="65">
        <v>1.02</v>
      </c>
      <c r="Q788" s="65">
        <v>0.04</v>
      </c>
      <c r="R788" s="65"/>
      <c r="S788" s="65">
        <v>36</v>
      </c>
      <c r="T788" s="65">
        <v>96</v>
      </c>
      <c r="U788" s="65">
        <v>2</v>
      </c>
      <c r="V788" s="65">
        <v>1</v>
      </c>
      <c r="W788" s="65">
        <v>5</v>
      </c>
      <c r="X788" s="65">
        <v>3</v>
      </c>
      <c r="Y788" s="65">
        <v>0</v>
      </c>
      <c r="Z788" s="65">
        <v>1</v>
      </c>
      <c r="AA788" s="65">
        <v>0</v>
      </c>
      <c r="AB788" s="65">
        <v>29</v>
      </c>
      <c r="AC788" s="65">
        <v>3</v>
      </c>
      <c r="AD788" s="65">
        <v>0</v>
      </c>
      <c r="AE788" s="118">
        <f t="shared" si="265"/>
        <v>36</v>
      </c>
      <c r="AF788" s="119">
        <f>IF(AE788&gt;=300,1,VLOOKUP(AE788,$AT$3:$AU$304,2,0))</f>
        <v>0.12000000000000374</v>
      </c>
      <c r="AG788" s="118">
        <f t="shared" si="266"/>
        <v>96</v>
      </c>
      <c r="AH788" s="119">
        <f t="shared" si="267"/>
        <v>0.63999999999999768</v>
      </c>
      <c r="AI788" s="118">
        <f t="shared" si="268"/>
        <v>5</v>
      </c>
      <c r="AJ788" s="119">
        <f t="shared" si="269"/>
        <v>0.11111111111111063</v>
      </c>
      <c r="AK788" s="118">
        <f t="shared" si="270"/>
        <v>3</v>
      </c>
      <c r="AL788" s="119">
        <f t="shared" si="271"/>
        <v>0.1000000000000002</v>
      </c>
      <c r="AM788" s="118">
        <f t="shared" si="272"/>
        <v>2</v>
      </c>
      <c r="AN788" s="119">
        <f t="shared" si="273"/>
        <v>0.13333333333333353</v>
      </c>
      <c r="AO788" s="118">
        <f t="shared" si="274"/>
        <v>1</v>
      </c>
      <c r="AP788" s="119">
        <f t="shared" si="275"/>
        <v>0.10000000000000014</v>
      </c>
      <c r="AQ788" s="122">
        <f t="shared" si="281"/>
        <v>0</v>
      </c>
      <c r="AR788" s="131">
        <f t="shared" si="276"/>
        <v>5</v>
      </c>
      <c r="AS788" s="65"/>
    </row>
    <row r="789" spans="1:45" x14ac:dyDescent="0.25">
      <c r="A789" s="65" t="s">
        <v>272</v>
      </c>
      <c r="B789" s="65" t="str">
        <f t="shared" si="278"/>
        <v>DIWA3</v>
      </c>
      <c r="C789" s="117">
        <f t="shared" si="279"/>
        <v>40874</v>
      </c>
      <c r="D789" s="116" t="str">
        <f t="shared" si="280"/>
        <v>SIN</v>
      </c>
      <c r="E789" s="65" t="s">
        <v>26</v>
      </c>
      <c r="F789" s="124" t="s">
        <v>113</v>
      </c>
      <c r="G789" s="117">
        <v>41619</v>
      </c>
      <c r="H789" s="65">
        <v>664696</v>
      </c>
      <c r="I789" s="65">
        <v>182277</v>
      </c>
      <c r="J789" s="120">
        <v>0</v>
      </c>
      <c r="K789" s="120">
        <v>6</v>
      </c>
      <c r="L789" s="120">
        <v>0</v>
      </c>
      <c r="M789" s="120">
        <v>12</v>
      </c>
      <c r="N789" s="120">
        <v>7</v>
      </c>
      <c r="O789" s="120">
        <v>36.9</v>
      </c>
      <c r="P789" s="120">
        <v>0.1</v>
      </c>
      <c r="Q789" s="120">
        <v>0.1</v>
      </c>
      <c r="R789" s="65" t="s">
        <v>244</v>
      </c>
      <c r="S789" s="120">
        <v>299</v>
      </c>
      <c r="T789" s="120">
        <v>268</v>
      </c>
      <c r="U789" s="120">
        <v>10</v>
      </c>
      <c r="V789" s="120">
        <v>1</v>
      </c>
      <c r="W789" s="120">
        <v>23</v>
      </c>
      <c r="X789" s="120">
        <v>20</v>
      </c>
      <c r="Y789" s="120">
        <v>0</v>
      </c>
      <c r="Z789" s="120">
        <v>2</v>
      </c>
      <c r="AA789" s="120">
        <v>0</v>
      </c>
      <c r="AB789" s="120">
        <v>45</v>
      </c>
      <c r="AC789" s="120">
        <v>17</v>
      </c>
      <c r="AD789" s="120">
        <v>3</v>
      </c>
      <c r="AE789" s="118">
        <f t="shared" si="265"/>
        <v>299</v>
      </c>
      <c r="AF789" s="119">
        <f>IF(AE789&gt;500,1.5,IF(AE789&gt;300,1.3,VLOOKUP(AE789,$AT$3:$AU$304,2,0)))</f>
        <v>0.9966666666666667</v>
      </c>
      <c r="AG789" s="118">
        <f t="shared" si="266"/>
        <v>268</v>
      </c>
      <c r="AH789" s="119">
        <f t="shared" si="267"/>
        <v>1</v>
      </c>
      <c r="AI789" s="118">
        <f t="shared" si="268"/>
        <v>23</v>
      </c>
      <c r="AJ789" s="119">
        <f t="shared" si="269"/>
        <v>0.51111111111111041</v>
      </c>
      <c r="AK789" s="118">
        <f t="shared" si="270"/>
        <v>20</v>
      </c>
      <c r="AL789" s="119">
        <f t="shared" si="271"/>
        <v>0.66666666666666674</v>
      </c>
      <c r="AM789" s="118">
        <f t="shared" si="272"/>
        <v>10</v>
      </c>
      <c r="AN789" s="119">
        <f t="shared" si="273"/>
        <v>0.66666666666666674</v>
      </c>
      <c r="AO789" s="118">
        <f t="shared" si="274"/>
        <v>1</v>
      </c>
      <c r="AP789" s="119">
        <f t="shared" si="275"/>
        <v>0.10000000000000014</v>
      </c>
      <c r="AQ789" s="122">
        <f t="shared" si="281"/>
        <v>0</v>
      </c>
      <c r="AR789" s="131">
        <f t="shared" si="276"/>
        <v>6</v>
      </c>
      <c r="AS789" s="65"/>
    </row>
    <row r="790" spans="1:45" x14ac:dyDescent="0.25">
      <c r="A790" s="65" t="s">
        <v>285</v>
      </c>
      <c r="B790" s="65" t="str">
        <f t="shared" si="278"/>
        <v>DIWA3</v>
      </c>
      <c r="C790" s="117">
        <f t="shared" si="279"/>
        <v>40874</v>
      </c>
      <c r="D790" s="65" t="str">
        <f t="shared" si="280"/>
        <v>SIN</v>
      </c>
      <c r="E790" s="65" t="s">
        <v>26</v>
      </c>
      <c r="F790" s="124" t="s">
        <v>113</v>
      </c>
      <c r="G790" s="117">
        <v>41523</v>
      </c>
      <c r="H790" s="65">
        <v>645384</v>
      </c>
      <c r="I790" s="65">
        <v>182737</v>
      </c>
      <c r="J790" s="120">
        <v>0</v>
      </c>
      <c r="K790" s="120">
        <v>5</v>
      </c>
      <c r="L790" s="120">
        <v>-1</v>
      </c>
      <c r="M790" s="120">
        <v>5</v>
      </c>
      <c r="N790" s="120">
        <v>7.1</v>
      </c>
      <c r="O790" s="120">
        <v>37.1</v>
      </c>
      <c r="P790" s="120">
        <v>0.1</v>
      </c>
      <c r="Q790" s="120">
        <v>0.1</v>
      </c>
      <c r="R790" s="65" t="s">
        <v>244</v>
      </c>
      <c r="S790" s="120">
        <v>76</v>
      </c>
      <c r="T790" s="120">
        <v>263</v>
      </c>
      <c r="U790" s="120">
        <v>5</v>
      </c>
      <c r="V790" s="120">
        <v>2</v>
      </c>
      <c r="W790" s="120">
        <v>12</v>
      </c>
      <c r="X790" s="120">
        <v>5</v>
      </c>
      <c r="Y790" s="120">
        <v>0</v>
      </c>
      <c r="Z790" s="120">
        <v>2</v>
      </c>
      <c r="AA790" s="120">
        <v>-1</v>
      </c>
      <c r="AB790" s="120">
        <v>46</v>
      </c>
      <c r="AC790" s="120">
        <v>22</v>
      </c>
      <c r="AD790" s="120">
        <v>2</v>
      </c>
      <c r="AE790" s="118">
        <f t="shared" si="265"/>
        <v>76</v>
      </c>
      <c r="AF790" s="119">
        <f>IF(AE790&gt;=300,1,VLOOKUP(AE790,$AT$3:$AU$304,2,0))</f>
        <v>0.25333333333333685</v>
      </c>
      <c r="AG790" s="118">
        <f t="shared" si="266"/>
        <v>263</v>
      </c>
      <c r="AH790" s="119">
        <f t="shared" si="267"/>
        <v>1</v>
      </c>
      <c r="AI790" s="118">
        <f t="shared" si="268"/>
        <v>12</v>
      </c>
      <c r="AJ790" s="119">
        <f t="shared" si="269"/>
        <v>0.26666666666666622</v>
      </c>
      <c r="AK790" s="118">
        <f t="shared" si="270"/>
        <v>5</v>
      </c>
      <c r="AL790" s="119">
        <f t="shared" si="271"/>
        <v>0.16666666666666685</v>
      </c>
      <c r="AM790" s="118">
        <f t="shared" si="272"/>
        <v>5</v>
      </c>
      <c r="AN790" s="119">
        <f t="shared" si="273"/>
        <v>0.33333333333333348</v>
      </c>
      <c r="AO790" s="118">
        <f t="shared" si="274"/>
        <v>2</v>
      </c>
      <c r="AP790" s="119">
        <f t="shared" si="275"/>
        <v>0.20000000000000015</v>
      </c>
      <c r="AQ790" s="122">
        <f t="shared" si="281"/>
        <v>0</v>
      </c>
      <c r="AR790" s="131">
        <f t="shared" si="276"/>
        <v>7</v>
      </c>
      <c r="AS790" s="65"/>
    </row>
    <row r="791" spans="1:45" x14ac:dyDescent="0.25">
      <c r="A791" s="65" t="s">
        <v>272</v>
      </c>
      <c r="B791" s="65" t="str">
        <f t="shared" si="278"/>
        <v>DIWA3</v>
      </c>
      <c r="C791" s="117">
        <f t="shared" si="279"/>
        <v>40874</v>
      </c>
      <c r="D791" s="116" t="str">
        <f t="shared" si="280"/>
        <v>SIN</v>
      </c>
      <c r="E791" s="65" t="s">
        <v>26</v>
      </c>
      <c r="F791" s="124" t="s">
        <v>113</v>
      </c>
      <c r="G791" s="117">
        <v>41514</v>
      </c>
      <c r="H791" s="65">
        <v>634053</v>
      </c>
      <c r="I791" s="65">
        <v>151634</v>
      </c>
      <c r="J791" s="120">
        <v>0</v>
      </c>
      <c r="K791" s="120">
        <v>36</v>
      </c>
      <c r="L791" s="120">
        <v>-1</v>
      </c>
      <c r="M791" s="120">
        <v>11</v>
      </c>
      <c r="N791" s="120">
        <v>7</v>
      </c>
      <c r="O791" s="120">
        <v>36.9</v>
      </c>
      <c r="P791" s="120">
        <v>0.1</v>
      </c>
      <c r="Q791" s="120">
        <v>0.1</v>
      </c>
      <c r="R791" s="65" t="s">
        <v>244</v>
      </c>
      <c r="S791" s="120">
        <v>247</v>
      </c>
      <c r="T791" s="120">
        <v>199</v>
      </c>
      <c r="U791" s="120">
        <v>10</v>
      </c>
      <c r="V791" s="120">
        <v>1</v>
      </c>
      <c r="W791" s="120">
        <v>21</v>
      </c>
      <c r="X791" s="120">
        <v>15</v>
      </c>
      <c r="Y791" s="120">
        <v>0</v>
      </c>
      <c r="Z791" s="120">
        <v>2</v>
      </c>
      <c r="AA791" s="120">
        <v>-1</v>
      </c>
      <c r="AB791" s="120">
        <v>41</v>
      </c>
      <c r="AC791" s="120">
        <v>16</v>
      </c>
      <c r="AD791" s="120">
        <v>3</v>
      </c>
      <c r="AE791" s="118">
        <f t="shared" si="265"/>
        <v>247</v>
      </c>
      <c r="AF791" s="119">
        <f t="shared" ref="AF791:AF799" si="282">IF(AE791&gt;500,1.5,IF(AE791&gt;300,1.3,VLOOKUP(AE791,$AT$3:$AU$304,2,0)))</f>
        <v>0.82333333333333514</v>
      </c>
      <c r="AG791" s="118">
        <f t="shared" si="266"/>
        <v>199</v>
      </c>
      <c r="AH791" s="119">
        <f t="shared" si="267"/>
        <v>1</v>
      </c>
      <c r="AI791" s="118">
        <f t="shared" si="268"/>
        <v>21</v>
      </c>
      <c r="AJ791" s="119">
        <f t="shared" si="269"/>
        <v>0.46666666666666601</v>
      </c>
      <c r="AK791" s="118">
        <f t="shared" si="270"/>
        <v>15</v>
      </c>
      <c r="AL791" s="119">
        <f t="shared" si="271"/>
        <v>0.50000000000000011</v>
      </c>
      <c r="AM791" s="118">
        <f t="shared" si="272"/>
        <v>10</v>
      </c>
      <c r="AN791" s="119">
        <f t="shared" si="273"/>
        <v>0.66666666666666674</v>
      </c>
      <c r="AO791" s="118">
        <f t="shared" si="274"/>
        <v>1</v>
      </c>
      <c r="AP791" s="119">
        <f t="shared" si="275"/>
        <v>0.10000000000000014</v>
      </c>
      <c r="AQ791" s="122">
        <f t="shared" si="281"/>
        <v>0</v>
      </c>
      <c r="AR791" s="131">
        <f t="shared" si="276"/>
        <v>8</v>
      </c>
      <c r="AS791" s="65"/>
    </row>
    <row r="792" spans="1:45" x14ac:dyDescent="0.25">
      <c r="A792" s="65" t="s">
        <v>272</v>
      </c>
      <c r="B792" s="65" t="str">
        <f t="shared" si="278"/>
        <v>DIWA3</v>
      </c>
      <c r="C792" s="117">
        <f t="shared" si="279"/>
        <v>40874</v>
      </c>
      <c r="D792" s="116" t="str">
        <f t="shared" si="280"/>
        <v>SIN</v>
      </c>
      <c r="E792" s="65" t="s">
        <v>26</v>
      </c>
      <c r="F792" s="124" t="s">
        <v>113</v>
      </c>
      <c r="G792" s="117">
        <v>41394</v>
      </c>
      <c r="H792" s="65">
        <v>605247</v>
      </c>
      <c r="I792" s="65">
        <v>122828</v>
      </c>
      <c r="J792" s="120">
        <v>0</v>
      </c>
      <c r="K792" s="120">
        <v>4.5</v>
      </c>
      <c r="L792" s="120">
        <v>0</v>
      </c>
      <c r="M792" s="120">
        <v>18.100000000000001</v>
      </c>
      <c r="N792" s="120">
        <v>6.7</v>
      </c>
      <c r="O792" s="120">
        <v>37.1</v>
      </c>
      <c r="P792" s="120"/>
      <c r="Q792" s="120">
        <v>-1</v>
      </c>
      <c r="R792" s="65" t="s">
        <v>29</v>
      </c>
      <c r="S792" s="120">
        <v>176.9</v>
      </c>
      <c r="T792" s="120">
        <v>148.80000000000001</v>
      </c>
      <c r="U792" s="120">
        <v>12.3</v>
      </c>
      <c r="V792" s="120">
        <v>7.5</v>
      </c>
      <c r="W792" s="120">
        <v>21.6</v>
      </c>
      <c r="X792" s="120">
        <v>27.8</v>
      </c>
      <c r="Y792" s="120">
        <v>0.9</v>
      </c>
      <c r="Z792" s="120">
        <v>0</v>
      </c>
      <c r="AA792" s="120">
        <v>0</v>
      </c>
      <c r="AB792" s="120">
        <v>123.6</v>
      </c>
      <c r="AC792" s="120">
        <v>36.700000000000003</v>
      </c>
      <c r="AD792" s="120">
        <v>2.7</v>
      </c>
      <c r="AE792" s="118">
        <f t="shared" si="265"/>
        <v>177</v>
      </c>
      <c r="AF792" s="119">
        <f t="shared" si="282"/>
        <v>0.59000000000000419</v>
      </c>
      <c r="AG792" s="118">
        <f t="shared" si="266"/>
        <v>149</v>
      </c>
      <c r="AH792" s="119">
        <f t="shared" si="267"/>
        <v>0.99333333333333329</v>
      </c>
      <c r="AI792" s="118">
        <f t="shared" si="268"/>
        <v>22</v>
      </c>
      <c r="AJ792" s="119">
        <f t="shared" si="269"/>
        <v>0.48888888888888821</v>
      </c>
      <c r="AK792" s="118">
        <f t="shared" si="270"/>
        <v>28</v>
      </c>
      <c r="AL792" s="119">
        <f t="shared" si="271"/>
        <v>0.93333333333333335</v>
      </c>
      <c r="AM792" s="118">
        <f t="shared" si="272"/>
        <v>12</v>
      </c>
      <c r="AN792" s="119">
        <f t="shared" si="273"/>
        <v>0.8</v>
      </c>
      <c r="AO792" s="118">
        <f t="shared" si="274"/>
        <v>8</v>
      </c>
      <c r="AP792" s="119">
        <f t="shared" si="275"/>
        <v>0.8</v>
      </c>
      <c r="AQ792" s="122">
        <f t="shared" si="281"/>
        <v>0</v>
      </c>
      <c r="AR792" s="131">
        <f t="shared" si="276"/>
        <v>9</v>
      </c>
      <c r="AS792" s="65"/>
    </row>
    <row r="793" spans="1:45" x14ac:dyDescent="0.25">
      <c r="A793" s="65" t="s">
        <v>273</v>
      </c>
      <c r="B793" s="65" t="str">
        <f t="shared" si="278"/>
        <v>DIWA3</v>
      </c>
      <c r="C793" s="117">
        <f t="shared" si="279"/>
        <v>40874</v>
      </c>
      <c r="D793" s="116" t="str">
        <f t="shared" si="280"/>
        <v>SIN</v>
      </c>
      <c r="E793" s="65" t="s">
        <v>26</v>
      </c>
      <c r="F793" s="124" t="s">
        <v>113</v>
      </c>
      <c r="G793" s="117">
        <v>41260</v>
      </c>
      <c r="H793" s="65">
        <v>571950</v>
      </c>
      <c r="I793" s="65">
        <v>89531</v>
      </c>
      <c r="J793" s="120">
        <v>0</v>
      </c>
      <c r="K793" s="120">
        <v>0</v>
      </c>
      <c r="L793" s="120">
        <v>0</v>
      </c>
      <c r="M793" s="120">
        <v>21.2</v>
      </c>
      <c r="N793" s="120">
        <v>7.1</v>
      </c>
      <c r="O793" s="120">
        <v>46.5</v>
      </c>
      <c r="P793" s="120"/>
      <c r="Q793" s="120">
        <v>-1</v>
      </c>
      <c r="R793" s="65" t="s">
        <v>29</v>
      </c>
      <c r="S793" s="120">
        <v>77.400000000000006</v>
      </c>
      <c r="T793" s="120">
        <v>40.9</v>
      </c>
      <c r="U793" s="120">
        <v>4.8</v>
      </c>
      <c r="V793" s="120">
        <v>3.3</v>
      </c>
      <c r="W793" s="120">
        <v>0</v>
      </c>
      <c r="X793" s="120">
        <v>15.2</v>
      </c>
      <c r="Y793" s="120">
        <v>0</v>
      </c>
      <c r="Z793" s="120">
        <v>2.2000000000000002</v>
      </c>
      <c r="AA793" s="120">
        <v>0</v>
      </c>
      <c r="AB793" s="120">
        <v>3.2</v>
      </c>
      <c r="AC793" s="120">
        <v>7.1</v>
      </c>
      <c r="AD793" s="120">
        <v>0.6</v>
      </c>
      <c r="AE793" s="118">
        <f t="shared" si="265"/>
        <v>77</v>
      </c>
      <c r="AF793" s="119">
        <f t="shared" si="282"/>
        <v>0.25666666666667021</v>
      </c>
      <c r="AG793" s="118">
        <f t="shared" si="266"/>
        <v>41</v>
      </c>
      <c r="AH793" s="119">
        <f t="shared" si="267"/>
        <v>0.2733333333333306</v>
      </c>
      <c r="AI793" s="118">
        <f t="shared" si="268"/>
        <v>0</v>
      </c>
      <c r="AJ793" s="119">
        <f t="shared" si="269"/>
        <v>-4.9266146717741321E-16</v>
      </c>
      <c r="AK793" s="118">
        <f t="shared" si="270"/>
        <v>15</v>
      </c>
      <c r="AL793" s="119">
        <f t="shared" si="271"/>
        <v>0.50000000000000011</v>
      </c>
      <c r="AM793" s="118">
        <f t="shared" si="272"/>
        <v>5</v>
      </c>
      <c r="AN793" s="119">
        <f t="shared" si="273"/>
        <v>0.33333333333333348</v>
      </c>
      <c r="AO793" s="118">
        <f t="shared" si="274"/>
        <v>3</v>
      </c>
      <c r="AP793" s="119">
        <f t="shared" si="275"/>
        <v>0.30000000000000016</v>
      </c>
      <c r="AQ793" s="122">
        <f t="shared" si="281"/>
        <v>0</v>
      </c>
      <c r="AR793" s="131">
        <f t="shared" si="276"/>
        <v>10</v>
      </c>
      <c r="AS793" s="65"/>
    </row>
    <row r="794" spans="1:45" x14ac:dyDescent="0.25">
      <c r="A794" s="65"/>
      <c r="B794" s="65" t="str">
        <f t="shared" si="278"/>
        <v>DIWA3</v>
      </c>
      <c r="C794" s="117">
        <f t="shared" si="279"/>
        <v>40975</v>
      </c>
      <c r="D794" s="65" t="str">
        <f t="shared" si="280"/>
        <v>SIN</v>
      </c>
      <c r="E794" s="65" t="s">
        <v>26</v>
      </c>
      <c r="F794" s="124" t="s">
        <v>114</v>
      </c>
      <c r="G794" s="117">
        <v>42335</v>
      </c>
      <c r="H794" s="65">
        <v>803152</v>
      </c>
      <c r="I794" s="65">
        <v>75512</v>
      </c>
      <c r="J794" s="65">
        <v>0</v>
      </c>
      <c r="K794" s="65">
        <v>5</v>
      </c>
      <c r="L794" s="65"/>
      <c r="M794" s="65">
        <v>4</v>
      </c>
      <c r="N794" s="65">
        <v>6</v>
      </c>
      <c r="O794" s="65"/>
      <c r="P794" s="65"/>
      <c r="Q794" s="65">
        <v>0.5</v>
      </c>
      <c r="R794" s="65"/>
      <c r="S794" s="65">
        <v>161</v>
      </c>
      <c r="T794" s="65">
        <v>114</v>
      </c>
      <c r="U794" s="65">
        <v>7</v>
      </c>
      <c r="V794" s="65">
        <v>0</v>
      </c>
      <c r="W794" s="65">
        <v>10</v>
      </c>
      <c r="X794" s="65">
        <v>16</v>
      </c>
      <c r="Y794" s="65">
        <v>0</v>
      </c>
      <c r="Z794" s="65">
        <v>0</v>
      </c>
      <c r="AA794" s="65">
        <v>1</v>
      </c>
      <c r="AB794" s="65">
        <v>39</v>
      </c>
      <c r="AC794" s="65">
        <v>5</v>
      </c>
      <c r="AD794" s="65">
        <v>1</v>
      </c>
      <c r="AE794" s="118">
        <f t="shared" si="265"/>
        <v>161</v>
      </c>
      <c r="AF794" s="119">
        <f t="shared" si="282"/>
        <v>0.5366666666666714</v>
      </c>
      <c r="AG794" s="118">
        <f t="shared" si="266"/>
        <v>114</v>
      </c>
      <c r="AH794" s="119">
        <f t="shared" si="267"/>
        <v>0.75999999999999845</v>
      </c>
      <c r="AI794" s="118">
        <f t="shared" si="268"/>
        <v>10</v>
      </c>
      <c r="AJ794" s="119">
        <f t="shared" si="269"/>
        <v>0.22222222222222177</v>
      </c>
      <c r="AK794" s="118">
        <f t="shared" si="270"/>
        <v>16</v>
      </c>
      <c r="AL794" s="119">
        <f t="shared" si="271"/>
        <v>0.53333333333333344</v>
      </c>
      <c r="AM794" s="118">
        <f t="shared" si="272"/>
        <v>7</v>
      </c>
      <c r="AN794" s="119">
        <f t="shared" si="273"/>
        <v>0.46666666666666679</v>
      </c>
      <c r="AO794" s="118">
        <f t="shared" si="274"/>
        <v>0</v>
      </c>
      <c r="AP794" s="119">
        <f t="shared" si="275"/>
        <v>1.3877787807814457E-16</v>
      </c>
      <c r="AQ794" s="122">
        <f t="shared" si="281"/>
        <v>1</v>
      </c>
      <c r="AR794" s="131">
        <f t="shared" si="276"/>
        <v>1</v>
      </c>
      <c r="AS794" s="65"/>
    </row>
    <row r="795" spans="1:45" x14ac:dyDescent="0.25">
      <c r="A795" s="65"/>
      <c r="B795" s="65" t="str">
        <f t="shared" si="278"/>
        <v>DIWA3</v>
      </c>
      <c r="C795" s="117">
        <f t="shared" si="279"/>
        <v>40975</v>
      </c>
      <c r="D795" s="65" t="str">
        <f t="shared" si="280"/>
        <v>SIN</v>
      </c>
      <c r="E795" s="65" t="s">
        <v>26</v>
      </c>
      <c r="F795" s="124" t="s">
        <v>114</v>
      </c>
      <c r="G795" s="117">
        <v>42229</v>
      </c>
      <c r="H795" s="65">
        <v>775132</v>
      </c>
      <c r="I795" s="65">
        <v>47492</v>
      </c>
      <c r="J795" s="65">
        <v>0</v>
      </c>
      <c r="K795" s="65">
        <v>3</v>
      </c>
      <c r="L795" s="65"/>
      <c r="M795" s="65">
        <v>1</v>
      </c>
      <c r="N795" s="65">
        <v>6</v>
      </c>
      <c r="O795" s="65"/>
      <c r="P795" s="65"/>
      <c r="Q795" s="65">
        <v>0.36</v>
      </c>
      <c r="R795" s="65"/>
      <c r="S795" s="65">
        <v>73</v>
      </c>
      <c r="T795" s="65">
        <v>53</v>
      </c>
      <c r="U795" s="65">
        <v>2</v>
      </c>
      <c r="V795" s="65">
        <v>0</v>
      </c>
      <c r="W795" s="65">
        <v>5</v>
      </c>
      <c r="X795" s="65">
        <v>8</v>
      </c>
      <c r="Y795" s="65">
        <v>0</v>
      </c>
      <c r="Z795" s="65">
        <v>0</v>
      </c>
      <c r="AA795" s="65">
        <v>0</v>
      </c>
      <c r="AB795" s="65">
        <v>27</v>
      </c>
      <c r="AC795" s="65">
        <v>2</v>
      </c>
      <c r="AD795" s="65">
        <v>0</v>
      </c>
      <c r="AE795" s="118">
        <f t="shared" si="265"/>
        <v>73</v>
      </c>
      <c r="AF795" s="119">
        <f t="shared" si="282"/>
        <v>0.24333333333333684</v>
      </c>
      <c r="AG795" s="118">
        <f t="shared" si="266"/>
        <v>53</v>
      </c>
      <c r="AH795" s="119">
        <f t="shared" si="267"/>
        <v>0.35333333333333045</v>
      </c>
      <c r="AI795" s="118">
        <f t="shared" si="268"/>
        <v>5</v>
      </c>
      <c r="AJ795" s="119">
        <f t="shared" si="269"/>
        <v>0.11111111111111063</v>
      </c>
      <c r="AK795" s="118">
        <f t="shared" si="270"/>
        <v>8</v>
      </c>
      <c r="AL795" s="119">
        <f t="shared" si="271"/>
        <v>0.26666666666666683</v>
      </c>
      <c r="AM795" s="118">
        <f t="shared" si="272"/>
        <v>2</v>
      </c>
      <c r="AN795" s="119">
        <f t="shared" si="273"/>
        <v>0.13333333333333353</v>
      </c>
      <c r="AO795" s="118">
        <f t="shared" si="274"/>
        <v>0</v>
      </c>
      <c r="AP795" s="119">
        <f t="shared" si="275"/>
        <v>1.3877787807814457E-16</v>
      </c>
      <c r="AQ795" s="122">
        <f t="shared" si="281"/>
        <v>0</v>
      </c>
      <c r="AR795" s="131">
        <f t="shared" si="276"/>
        <v>2</v>
      </c>
      <c r="AS795" s="65"/>
    </row>
    <row r="796" spans="1:45" x14ac:dyDescent="0.25">
      <c r="A796" s="65" t="s">
        <v>273</v>
      </c>
      <c r="B796" s="65" t="str">
        <f t="shared" si="278"/>
        <v>DIWA3</v>
      </c>
      <c r="C796" s="117">
        <f t="shared" si="279"/>
        <v>40975</v>
      </c>
      <c r="D796" s="116" t="str">
        <f t="shared" si="280"/>
        <v>SIN</v>
      </c>
      <c r="E796" s="65" t="s">
        <v>26</v>
      </c>
      <c r="F796" s="124" t="s">
        <v>114</v>
      </c>
      <c r="G796" s="117">
        <v>42054</v>
      </c>
      <c r="H796" s="65">
        <v>757324</v>
      </c>
      <c r="I796" s="65">
        <v>60553</v>
      </c>
      <c r="J796" s="65">
        <v>0</v>
      </c>
      <c r="K796" s="65">
        <v>6</v>
      </c>
      <c r="L796" s="65"/>
      <c r="M796" s="65">
        <v>3</v>
      </c>
      <c r="N796" s="65">
        <v>5.806</v>
      </c>
      <c r="O796" s="65">
        <v>27.3</v>
      </c>
      <c r="P796" s="65">
        <v>1.37</v>
      </c>
      <c r="Q796" s="65">
        <v>0.25</v>
      </c>
      <c r="R796" s="65"/>
      <c r="S796" s="65">
        <v>98</v>
      </c>
      <c r="T796" s="65">
        <v>111</v>
      </c>
      <c r="U796" s="65">
        <v>4</v>
      </c>
      <c r="V796" s="65">
        <v>0</v>
      </c>
      <c r="W796" s="65">
        <v>20</v>
      </c>
      <c r="X796" s="65">
        <v>9</v>
      </c>
      <c r="Y796" s="65">
        <v>0</v>
      </c>
      <c r="Z796" s="65"/>
      <c r="AA796" s="65">
        <v>1</v>
      </c>
      <c r="AB796" s="65">
        <v>30</v>
      </c>
      <c r="AC796" s="65">
        <v>3</v>
      </c>
      <c r="AD796" s="65">
        <v>1</v>
      </c>
      <c r="AE796" s="118">
        <f t="shared" si="265"/>
        <v>98</v>
      </c>
      <c r="AF796" s="119">
        <f t="shared" si="282"/>
        <v>0.32666666666667066</v>
      </c>
      <c r="AG796" s="118">
        <f t="shared" si="266"/>
        <v>111</v>
      </c>
      <c r="AH796" s="119">
        <f t="shared" si="267"/>
        <v>0.73999999999999833</v>
      </c>
      <c r="AI796" s="118">
        <f t="shared" si="268"/>
        <v>20</v>
      </c>
      <c r="AJ796" s="119">
        <f t="shared" si="269"/>
        <v>0.44444444444444381</v>
      </c>
      <c r="AK796" s="118">
        <f t="shared" si="270"/>
        <v>9</v>
      </c>
      <c r="AL796" s="119">
        <f t="shared" si="271"/>
        <v>0.30000000000000016</v>
      </c>
      <c r="AM796" s="118">
        <f t="shared" si="272"/>
        <v>4</v>
      </c>
      <c r="AN796" s="119">
        <f t="shared" si="273"/>
        <v>0.26666666666666683</v>
      </c>
      <c r="AO796" s="118">
        <f t="shared" si="274"/>
        <v>0</v>
      </c>
      <c r="AP796" s="119">
        <f t="shared" si="275"/>
        <v>1.3877787807814457E-16</v>
      </c>
      <c r="AQ796" s="122">
        <f t="shared" si="281"/>
        <v>0</v>
      </c>
      <c r="AR796" s="131">
        <f t="shared" si="276"/>
        <v>3</v>
      </c>
      <c r="AS796" s="65"/>
    </row>
    <row r="797" spans="1:45" x14ac:dyDescent="0.25">
      <c r="A797" s="65" t="s">
        <v>273</v>
      </c>
      <c r="B797" s="65" t="str">
        <f t="shared" si="278"/>
        <v>DIWA3</v>
      </c>
      <c r="C797" s="117">
        <f t="shared" si="279"/>
        <v>40975</v>
      </c>
      <c r="D797" s="116" t="str">
        <f t="shared" si="280"/>
        <v>SIN</v>
      </c>
      <c r="E797" s="65" t="s">
        <v>26</v>
      </c>
      <c r="F797" s="124" t="s">
        <v>114</v>
      </c>
      <c r="G797" s="117">
        <v>41979</v>
      </c>
      <c r="H797" s="65">
        <v>746131</v>
      </c>
      <c r="I797" s="65">
        <v>49360</v>
      </c>
      <c r="J797" s="65">
        <v>0</v>
      </c>
      <c r="K797" s="65">
        <v>8</v>
      </c>
      <c r="L797" s="65"/>
      <c r="M797" s="65">
        <v>3</v>
      </c>
      <c r="N797" s="65">
        <v>5.8</v>
      </c>
      <c r="O797" s="65"/>
      <c r="P797" s="65"/>
      <c r="Q797" s="65">
        <v>0.09</v>
      </c>
      <c r="R797" s="65"/>
      <c r="S797" s="65">
        <v>94</v>
      </c>
      <c r="T797" s="65">
        <v>110</v>
      </c>
      <c r="U797" s="65">
        <v>4</v>
      </c>
      <c r="V797" s="65">
        <v>0</v>
      </c>
      <c r="W797" s="65">
        <v>19</v>
      </c>
      <c r="X797" s="65">
        <v>12</v>
      </c>
      <c r="Y797" s="65">
        <v>1</v>
      </c>
      <c r="Z797" s="65">
        <v>1</v>
      </c>
      <c r="AA797" s="65">
        <v>1</v>
      </c>
      <c r="AB797" s="65">
        <v>32</v>
      </c>
      <c r="AC797" s="65">
        <v>5</v>
      </c>
      <c r="AD797" s="65">
        <v>1</v>
      </c>
      <c r="AE797" s="118">
        <f t="shared" si="265"/>
        <v>94</v>
      </c>
      <c r="AF797" s="119">
        <f t="shared" si="282"/>
        <v>0.31333333333333724</v>
      </c>
      <c r="AG797" s="118">
        <f t="shared" si="266"/>
        <v>110</v>
      </c>
      <c r="AH797" s="119">
        <f t="shared" si="267"/>
        <v>0.73333333333333162</v>
      </c>
      <c r="AI797" s="118">
        <f t="shared" si="268"/>
        <v>19</v>
      </c>
      <c r="AJ797" s="119">
        <f t="shared" si="269"/>
        <v>0.42222222222222161</v>
      </c>
      <c r="AK797" s="118">
        <f t="shared" si="270"/>
        <v>12</v>
      </c>
      <c r="AL797" s="119">
        <f t="shared" si="271"/>
        <v>0.40000000000000013</v>
      </c>
      <c r="AM797" s="118">
        <f t="shared" si="272"/>
        <v>4</v>
      </c>
      <c r="AN797" s="119">
        <f t="shared" si="273"/>
        <v>0.26666666666666683</v>
      </c>
      <c r="AO797" s="118">
        <f t="shared" si="274"/>
        <v>0</v>
      </c>
      <c r="AP797" s="119">
        <f t="shared" si="275"/>
        <v>1.3877787807814457E-16</v>
      </c>
      <c r="AQ797" s="122">
        <f t="shared" si="281"/>
        <v>0</v>
      </c>
      <c r="AR797" s="131">
        <f t="shared" si="276"/>
        <v>4</v>
      </c>
      <c r="AS797" s="65"/>
    </row>
    <row r="798" spans="1:45" x14ac:dyDescent="0.25">
      <c r="A798" s="65" t="s">
        <v>273</v>
      </c>
      <c r="B798" s="65" t="str">
        <f t="shared" si="278"/>
        <v>DIWA3</v>
      </c>
      <c r="C798" s="117">
        <f t="shared" si="279"/>
        <v>40975</v>
      </c>
      <c r="D798" s="116" t="str">
        <f t="shared" si="280"/>
        <v>SIN</v>
      </c>
      <c r="E798" s="65" t="s">
        <v>26</v>
      </c>
      <c r="F798" s="124" t="s">
        <v>114</v>
      </c>
      <c r="G798" s="117">
        <v>41788</v>
      </c>
      <c r="H798" s="65">
        <v>685066</v>
      </c>
      <c r="I798" s="65">
        <v>29867</v>
      </c>
      <c r="J798" s="65">
        <v>0</v>
      </c>
      <c r="K798" s="65">
        <v>4</v>
      </c>
      <c r="L798" s="65"/>
      <c r="M798" s="65">
        <v>5</v>
      </c>
      <c r="N798" s="65">
        <v>6.4</v>
      </c>
      <c r="O798" s="65"/>
      <c r="P798" s="65"/>
      <c r="Q798" s="65">
        <v>0.85</v>
      </c>
      <c r="R798" s="65"/>
      <c r="S798" s="65">
        <v>100</v>
      </c>
      <c r="T798" s="65">
        <v>74</v>
      </c>
      <c r="U798" s="65">
        <v>4</v>
      </c>
      <c r="V798" s="65">
        <v>0</v>
      </c>
      <c r="W798" s="65">
        <v>6</v>
      </c>
      <c r="X798" s="65">
        <v>12</v>
      </c>
      <c r="Y798" s="65">
        <v>0</v>
      </c>
      <c r="Z798" s="65">
        <v>0</v>
      </c>
      <c r="AA798" s="65">
        <v>0</v>
      </c>
      <c r="AB798" s="65">
        <v>39</v>
      </c>
      <c r="AC798" s="65">
        <v>5</v>
      </c>
      <c r="AD798" s="65">
        <v>1</v>
      </c>
      <c r="AE798" s="118">
        <f t="shared" si="265"/>
        <v>100</v>
      </c>
      <c r="AF798" s="119">
        <f t="shared" si="282"/>
        <v>0.33333333333333737</v>
      </c>
      <c r="AG798" s="118">
        <f t="shared" si="266"/>
        <v>74</v>
      </c>
      <c r="AH798" s="119">
        <f t="shared" si="267"/>
        <v>0.49333333333333018</v>
      </c>
      <c r="AI798" s="118">
        <f t="shared" si="268"/>
        <v>6</v>
      </c>
      <c r="AJ798" s="119">
        <f t="shared" si="269"/>
        <v>0.13333333333333286</v>
      </c>
      <c r="AK798" s="118">
        <f t="shared" si="270"/>
        <v>12</v>
      </c>
      <c r="AL798" s="119">
        <f t="shared" si="271"/>
        <v>0.40000000000000013</v>
      </c>
      <c r="AM798" s="118">
        <f t="shared" si="272"/>
        <v>4</v>
      </c>
      <c r="AN798" s="119">
        <f t="shared" si="273"/>
        <v>0.26666666666666683</v>
      </c>
      <c r="AO798" s="118">
        <f t="shared" si="274"/>
        <v>0</v>
      </c>
      <c r="AP798" s="119">
        <f t="shared" si="275"/>
        <v>1.3877787807814457E-16</v>
      </c>
      <c r="AQ798" s="122">
        <f t="shared" si="281"/>
        <v>0</v>
      </c>
      <c r="AR798" s="131">
        <f t="shared" si="276"/>
        <v>5</v>
      </c>
      <c r="AS798" s="65"/>
    </row>
    <row r="799" spans="1:45" x14ac:dyDescent="0.25">
      <c r="A799" s="65" t="s">
        <v>273</v>
      </c>
      <c r="B799" s="65" t="str">
        <f t="shared" si="278"/>
        <v>DIWA3</v>
      </c>
      <c r="C799" s="117">
        <f t="shared" si="279"/>
        <v>40975</v>
      </c>
      <c r="D799" s="116" t="str">
        <f t="shared" si="280"/>
        <v>SIN</v>
      </c>
      <c r="E799" s="65" t="s">
        <v>26</v>
      </c>
      <c r="F799" s="124" t="s">
        <v>114</v>
      </c>
      <c r="G799" s="117">
        <v>41656</v>
      </c>
      <c r="H799" s="65">
        <v>655199</v>
      </c>
      <c r="I799" s="65">
        <v>152763</v>
      </c>
      <c r="J799" s="65">
        <v>0</v>
      </c>
      <c r="K799" s="65">
        <v>4</v>
      </c>
      <c r="L799" s="65"/>
      <c r="M799" s="65">
        <v>12</v>
      </c>
      <c r="N799" s="121">
        <v>7.1</v>
      </c>
      <c r="O799" s="65">
        <v>36.700000000000003</v>
      </c>
      <c r="P799" s="65">
        <v>0.5</v>
      </c>
      <c r="Q799" s="65">
        <v>0.1</v>
      </c>
      <c r="R799" s="65" t="s">
        <v>244</v>
      </c>
      <c r="S799" s="65">
        <v>321</v>
      </c>
      <c r="T799" s="65">
        <v>208</v>
      </c>
      <c r="U799" s="65">
        <v>7</v>
      </c>
      <c r="V799" s="65">
        <v>1</v>
      </c>
      <c r="W799" s="65">
        <v>16</v>
      </c>
      <c r="X799" s="65">
        <v>19</v>
      </c>
      <c r="Y799" s="65">
        <v>0</v>
      </c>
      <c r="Z799" s="65">
        <v>1</v>
      </c>
      <c r="AA799" s="65">
        <v>0</v>
      </c>
      <c r="AB799" s="65">
        <v>37</v>
      </c>
      <c r="AC799" s="65">
        <v>15</v>
      </c>
      <c r="AD799" s="65">
        <v>2</v>
      </c>
      <c r="AE799" s="118">
        <f t="shared" si="265"/>
        <v>321</v>
      </c>
      <c r="AF799" s="119">
        <f t="shared" si="282"/>
        <v>1.3</v>
      </c>
      <c r="AG799" s="118">
        <f t="shared" si="266"/>
        <v>208</v>
      </c>
      <c r="AH799" s="119">
        <f t="shared" si="267"/>
        <v>1</v>
      </c>
      <c r="AI799" s="118">
        <f t="shared" si="268"/>
        <v>16</v>
      </c>
      <c r="AJ799" s="119">
        <f t="shared" si="269"/>
        <v>0.35555555555555501</v>
      </c>
      <c r="AK799" s="118">
        <f t="shared" si="270"/>
        <v>19</v>
      </c>
      <c r="AL799" s="119">
        <f t="shared" si="271"/>
        <v>0.63333333333333341</v>
      </c>
      <c r="AM799" s="118">
        <f t="shared" si="272"/>
        <v>7</v>
      </c>
      <c r="AN799" s="119">
        <f t="shared" si="273"/>
        <v>0.46666666666666679</v>
      </c>
      <c r="AO799" s="118">
        <f t="shared" si="274"/>
        <v>1</v>
      </c>
      <c r="AP799" s="119">
        <f t="shared" si="275"/>
        <v>0.10000000000000014</v>
      </c>
      <c r="AQ799" s="122">
        <f t="shared" si="281"/>
        <v>0</v>
      </c>
      <c r="AR799" s="131">
        <f t="shared" si="276"/>
        <v>6</v>
      </c>
      <c r="AS799" s="65"/>
    </row>
    <row r="800" spans="1:45" x14ac:dyDescent="0.25">
      <c r="A800" s="65" t="s">
        <v>273</v>
      </c>
      <c r="B800" s="65" t="str">
        <f t="shared" si="278"/>
        <v>DIWA3</v>
      </c>
      <c r="C800" s="117">
        <f t="shared" si="279"/>
        <v>40975</v>
      </c>
      <c r="D800" s="116" t="str">
        <f t="shared" si="280"/>
        <v>SIN</v>
      </c>
      <c r="E800" s="65" t="s">
        <v>26</v>
      </c>
      <c r="F800" s="124" t="s">
        <v>114</v>
      </c>
      <c r="G800" s="117">
        <v>41568</v>
      </c>
      <c r="H800" s="65">
        <v>629272</v>
      </c>
      <c r="I800" s="65">
        <v>126836</v>
      </c>
      <c r="J800" s="120">
        <v>0</v>
      </c>
      <c r="K800" s="120">
        <v>2</v>
      </c>
      <c r="L800" s="120">
        <v>0</v>
      </c>
      <c r="M800" s="120">
        <v>11</v>
      </c>
      <c r="N800" s="120">
        <v>6.8</v>
      </c>
      <c r="O800" s="120">
        <v>36.6</v>
      </c>
      <c r="P800" s="120">
        <v>0</v>
      </c>
      <c r="Q800" s="120">
        <v>0.1</v>
      </c>
      <c r="R800" s="65" t="s">
        <v>244</v>
      </c>
      <c r="S800" s="120">
        <v>336</v>
      </c>
      <c r="T800" s="120">
        <v>214</v>
      </c>
      <c r="U800" s="120">
        <v>6</v>
      </c>
      <c r="V800" s="120">
        <v>0</v>
      </c>
      <c r="W800" s="120">
        <v>16</v>
      </c>
      <c r="X800" s="120">
        <v>19</v>
      </c>
      <c r="Y800" s="120">
        <v>1</v>
      </c>
      <c r="Z800" s="120">
        <v>1</v>
      </c>
      <c r="AA800" s="120">
        <v>0</v>
      </c>
      <c r="AB800" s="120">
        <v>39</v>
      </c>
      <c r="AC800" s="120">
        <v>20</v>
      </c>
      <c r="AD800" s="120">
        <v>3</v>
      </c>
      <c r="AE800" s="118">
        <f t="shared" si="265"/>
        <v>336</v>
      </c>
      <c r="AF800" s="119">
        <f>IF(AE800&gt;=300,1,VLOOKUP(AE800,$AT$3:$AU$304,2,0))</f>
        <v>1</v>
      </c>
      <c r="AG800" s="118">
        <f t="shared" si="266"/>
        <v>214</v>
      </c>
      <c r="AH800" s="119">
        <f t="shared" si="267"/>
        <v>1</v>
      </c>
      <c r="AI800" s="118">
        <f t="shared" si="268"/>
        <v>16</v>
      </c>
      <c r="AJ800" s="119">
        <f t="shared" si="269"/>
        <v>0.35555555555555501</v>
      </c>
      <c r="AK800" s="118">
        <f t="shared" si="270"/>
        <v>19</v>
      </c>
      <c r="AL800" s="119">
        <f t="shared" si="271"/>
        <v>0.63333333333333341</v>
      </c>
      <c r="AM800" s="118">
        <f t="shared" si="272"/>
        <v>6</v>
      </c>
      <c r="AN800" s="119">
        <f t="shared" si="273"/>
        <v>0.40000000000000013</v>
      </c>
      <c r="AO800" s="118">
        <f t="shared" si="274"/>
        <v>0</v>
      </c>
      <c r="AP800" s="119">
        <f t="shared" si="275"/>
        <v>1.3877787807814457E-16</v>
      </c>
      <c r="AQ800" s="122">
        <f t="shared" si="281"/>
        <v>0</v>
      </c>
      <c r="AR800" s="131">
        <f t="shared" si="276"/>
        <v>7</v>
      </c>
      <c r="AS800" s="65"/>
    </row>
    <row r="801" spans="1:45" x14ac:dyDescent="0.25">
      <c r="A801" s="65" t="s">
        <v>272</v>
      </c>
      <c r="B801" s="65" t="str">
        <f t="shared" si="278"/>
        <v>DIWA3</v>
      </c>
      <c r="C801" s="117">
        <f t="shared" si="279"/>
        <v>40975</v>
      </c>
      <c r="D801" s="116" t="str">
        <f t="shared" si="280"/>
        <v>SIN</v>
      </c>
      <c r="E801" s="65" t="s">
        <v>26</v>
      </c>
      <c r="F801" s="124" t="s">
        <v>114</v>
      </c>
      <c r="G801" s="117">
        <v>41418</v>
      </c>
      <c r="H801" s="65">
        <v>619406</v>
      </c>
      <c r="I801" s="65">
        <v>156759</v>
      </c>
      <c r="J801" s="120">
        <v>0</v>
      </c>
      <c r="K801" s="120">
        <v>35.6</v>
      </c>
      <c r="L801" s="120">
        <v>0</v>
      </c>
      <c r="M801" s="120">
        <v>11.4</v>
      </c>
      <c r="N801" s="120">
        <v>6.9</v>
      </c>
      <c r="O801" s="120">
        <v>36.1</v>
      </c>
      <c r="P801" s="120"/>
      <c r="Q801" s="120">
        <v>-1</v>
      </c>
      <c r="R801" s="65" t="s">
        <v>29</v>
      </c>
      <c r="S801" s="120">
        <v>97.3</v>
      </c>
      <c r="T801" s="120">
        <v>197.6</v>
      </c>
      <c r="U801" s="120">
        <v>8.5</v>
      </c>
      <c r="V801" s="120">
        <v>7.5</v>
      </c>
      <c r="W801" s="120">
        <v>14.9</v>
      </c>
      <c r="X801" s="120">
        <v>14.4</v>
      </c>
      <c r="Y801" s="120">
        <v>1.1000000000000001</v>
      </c>
      <c r="Z801" s="120">
        <v>0</v>
      </c>
      <c r="AA801" s="120">
        <v>0</v>
      </c>
      <c r="AB801" s="120">
        <v>127.6</v>
      </c>
      <c r="AC801" s="120">
        <v>21.1</v>
      </c>
      <c r="AD801" s="120">
        <v>6.1</v>
      </c>
      <c r="AE801" s="118">
        <f t="shared" si="265"/>
        <v>97</v>
      </c>
      <c r="AF801" s="119">
        <f t="shared" ref="AF801:AF806" si="283">IF(AE801&gt;500,1.5,IF(AE801&gt;300,1.3,VLOOKUP(AE801,$AT$3:$AU$304,2,0)))</f>
        <v>0.3233333333333373</v>
      </c>
      <c r="AG801" s="118">
        <f t="shared" si="266"/>
        <v>198</v>
      </c>
      <c r="AH801" s="119">
        <f t="shared" si="267"/>
        <v>1</v>
      </c>
      <c r="AI801" s="118">
        <f t="shared" si="268"/>
        <v>15</v>
      </c>
      <c r="AJ801" s="119">
        <f t="shared" si="269"/>
        <v>0.33333333333333282</v>
      </c>
      <c r="AK801" s="118">
        <f t="shared" si="270"/>
        <v>14</v>
      </c>
      <c r="AL801" s="119">
        <f t="shared" si="271"/>
        <v>0.46666666666666679</v>
      </c>
      <c r="AM801" s="118">
        <f t="shared" si="272"/>
        <v>9</v>
      </c>
      <c r="AN801" s="119">
        <f t="shared" si="273"/>
        <v>0.60000000000000009</v>
      </c>
      <c r="AO801" s="118">
        <f t="shared" si="274"/>
        <v>8</v>
      </c>
      <c r="AP801" s="119">
        <f t="shared" si="275"/>
        <v>0.8</v>
      </c>
      <c r="AQ801" s="122">
        <f t="shared" si="281"/>
        <v>0</v>
      </c>
      <c r="AR801" s="131">
        <f t="shared" si="276"/>
        <v>8</v>
      </c>
      <c r="AS801" s="65"/>
    </row>
    <row r="802" spans="1:45" x14ac:dyDescent="0.25">
      <c r="A802" s="65" t="s">
        <v>273</v>
      </c>
      <c r="B802" s="65" t="str">
        <f t="shared" si="278"/>
        <v>DIWA3</v>
      </c>
      <c r="C802" s="117">
        <f t="shared" si="279"/>
        <v>40975</v>
      </c>
      <c r="D802" s="116" t="str">
        <f t="shared" si="280"/>
        <v>SIN</v>
      </c>
      <c r="E802" s="65" t="s">
        <v>26</v>
      </c>
      <c r="F802" s="124" t="s">
        <v>114</v>
      </c>
      <c r="G802" s="117">
        <v>41303</v>
      </c>
      <c r="H802" s="65">
        <v>586947</v>
      </c>
      <c r="I802" s="65">
        <v>124299</v>
      </c>
      <c r="J802" s="120">
        <v>0</v>
      </c>
      <c r="K802" s="120">
        <v>0</v>
      </c>
      <c r="L802" s="120">
        <v>0</v>
      </c>
      <c r="M802" s="120">
        <v>10.4</v>
      </c>
      <c r="N802" s="120">
        <v>6.6</v>
      </c>
      <c r="O802" s="120">
        <v>34.700000000000003</v>
      </c>
      <c r="P802" s="120"/>
      <c r="Q802" s="120">
        <v>-1</v>
      </c>
      <c r="R802" s="65" t="s">
        <v>29</v>
      </c>
      <c r="S802" s="120">
        <v>47.2</v>
      </c>
      <c r="T802" s="120">
        <v>99.2</v>
      </c>
      <c r="U802" s="120">
        <v>7.3</v>
      </c>
      <c r="V802" s="120">
        <v>3.6</v>
      </c>
      <c r="W802" s="120">
        <v>18.100000000000001</v>
      </c>
      <c r="X802" s="120">
        <v>17.899999999999999</v>
      </c>
      <c r="Y802" s="120">
        <v>1.1000000000000001</v>
      </c>
      <c r="Z802" s="120">
        <v>0</v>
      </c>
      <c r="AA802" s="120">
        <v>0</v>
      </c>
      <c r="AB802" s="120">
        <v>87.8</v>
      </c>
      <c r="AC802" s="120">
        <v>32.799999999999997</v>
      </c>
      <c r="AD802" s="120">
        <v>3.4</v>
      </c>
      <c r="AE802" s="118">
        <f t="shared" si="265"/>
        <v>47</v>
      </c>
      <c r="AF802" s="119">
        <f t="shared" si="283"/>
        <v>0.15666666666667034</v>
      </c>
      <c r="AG802" s="118">
        <f t="shared" si="266"/>
        <v>99</v>
      </c>
      <c r="AH802" s="119">
        <f t="shared" si="267"/>
        <v>0.6</v>
      </c>
      <c r="AI802" s="118">
        <f t="shared" si="268"/>
        <v>18</v>
      </c>
      <c r="AJ802" s="119">
        <f t="shared" si="269"/>
        <v>0.39999999999999941</v>
      </c>
      <c r="AK802" s="118">
        <f t="shared" si="270"/>
        <v>18</v>
      </c>
      <c r="AL802" s="119">
        <f t="shared" si="271"/>
        <v>0.60000000000000009</v>
      </c>
      <c r="AM802" s="118">
        <f t="shared" si="272"/>
        <v>7</v>
      </c>
      <c r="AN802" s="119">
        <f t="shared" si="273"/>
        <v>0.46666666666666679</v>
      </c>
      <c r="AO802" s="118">
        <f t="shared" si="274"/>
        <v>4</v>
      </c>
      <c r="AP802" s="119">
        <f t="shared" si="275"/>
        <v>0.40000000000000013</v>
      </c>
      <c r="AQ802" s="122">
        <f t="shared" si="281"/>
        <v>0</v>
      </c>
      <c r="AR802" s="131">
        <f t="shared" si="276"/>
        <v>9</v>
      </c>
      <c r="AS802" s="65"/>
    </row>
    <row r="803" spans="1:45" x14ac:dyDescent="0.25">
      <c r="A803" s="65" t="s">
        <v>273</v>
      </c>
      <c r="B803" s="65" t="str">
        <f t="shared" si="278"/>
        <v>DIWA3</v>
      </c>
      <c r="C803" s="117">
        <f t="shared" si="279"/>
        <v>40975</v>
      </c>
      <c r="D803" s="116" t="str">
        <f t="shared" si="280"/>
        <v>SIN</v>
      </c>
      <c r="E803" s="65" t="s">
        <v>26</v>
      </c>
      <c r="F803" s="124" t="s">
        <v>114</v>
      </c>
      <c r="G803" s="117">
        <v>41132</v>
      </c>
      <c r="H803" s="65">
        <v>550813</v>
      </c>
      <c r="I803" s="65">
        <v>88166</v>
      </c>
      <c r="J803" s="65">
        <v>0</v>
      </c>
      <c r="K803" s="65">
        <v>0</v>
      </c>
      <c r="L803" s="65">
        <v>0</v>
      </c>
      <c r="M803" s="65">
        <v>12.8</v>
      </c>
      <c r="N803" s="65">
        <v>7.1</v>
      </c>
      <c r="O803" s="65">
        <v>20</v>
      </c>
      <c r="P803" s="65"/>
      <c r="Q803" s="65">
        <v>-1</v>
      </c>
      <c r="R803" s="65" t="s">
        <v>29</v>
      </c>
      <c r="S803" s="65">
        <v>113.2</v>
      </c>
      <c r="T803" s="65">
        <v>92.6</v>
      </c>
      <c r="U803" s="65">
        <v>11.9</v>
      </c>
      <c r="V803" s="65">
        <v>4.7</v>
      </c>
      <c r="W803" s="65">
        <v>9.1999999999999993</v>
      </c>
      <c r="X803" s="65">
        <v>10.4</v>
      </c>
      <c r="Y803" s="65">
        <v>1.4</v>
      </c>
      <c r="Z803" s="65">
        <v>1.4</v>
      </c>
      <c r="AA803" s="65">
        <v>0</v>
      </c>
      <c r="AB803" s="65">
        <v>145.4</v>
      </c>
      <c r="AC803" s="65">
        <v>43.5</v>
      </c>
      <c r="AD803" s="65">
        <v>1.1000000000000001</v>
      </c>
      <c r="AE803" s="118">
        <f t="shared" si="265"/>
        <v>113</v>
      </c>
      <c r="AF803" s="119">
        <f t="shared" si="283"/>
        <v>0.37666666666667098</v>
      </c>
      <c r="AG803" s="118">
        <f t="shared" si="266"/>
        <v>93</v>
      </c>
      <c r="AH803" s="119">
        <f t="shared" si="267"/>
        <v>0.62</v>
      </c>
      <c r="AI803" s="118">
        <f t="shared" si="268"/>
        <v>9</v>
      </c>
      <c r="AJ803" s="119">
        <f t="shared" si="269"/>
        <v>0.19999999999999954</v>
      </c>
      <c r="AK803" s="118">
        <f t="shared" si="270"/>
        <v>10</v>
      </c>
      <c r="AL803" s="119">
        <f t="shared" si="271"/>
        <v>0.33339999999999997</v>
      </c>
      <c r="AM803" s="118">
        <f t="shared" si="272"/>
        <v>12</v>
      </c>
      <c r="AN803" s="119">
        <f t="shared" si="273"/>
        <v>0.8</v>
      </c>
      <c r="AO803" s="118">
        <f t="shared" si="274"/>
        <v>5</v>
      </c>
      <c r="AP803" s="119">
        <f t="shared" si="275"/>
        <v>0.50000000000000011</v>
      </c>
      <c r="AQ803" s="122">
        <f t="shared" si="281"/>
        <v>0</v>
      </c>
      <c r="AR803" s="131">
        <f t="shared" si="276"/>
        <v>10</v>
      </c>
      <c r="AS803" s="65"/>
    </row>
    <row r="804" spans="1:45" x14ac:dyDescent="0.25">
      <c r="A804" s="65"/>
      <c r="B804" s="65" t="str">
        <f t="shared" si="278"/>
        <v>DIWA3</v>
      </c>
      <c r="C804" s="117">
        <f t="shared" si="279"/>
        <v>40866</v>
      </c>
      <c r="D804" s="65" t="str">
        <f t="shared" si="280"/>
        <v>SIN</v>
      </c>
      <c r="E804" s="65" t="s">
        <v>26</v>
      </c>
      <c r="F804" s="124" t="s">
        <v>115</v>
      </c>
      <c r="G804" s="117">
        <v>42307</v>
      </c>
      <c r="H804" s="65">
        <v>816720</v>
      </c>
      <c r="I804" s="65">
        <v>51250</v>
      </c>
      <c r="J804" s="65">
        <v>0</v>
      </c>
      <c r="K804" s="65">
        <v>5</v>
      </c>
      <c r="L804" s="65"/>
      <c r="M804" s="65">
        <v>5</v>
      </c>
      <c r="N804" s="65">
        <v>6.1</v>
      </c>
      <c r="O804" s="65"/>
      <c r="P804" s="65"/>
      <c r="Q804" s="65">
        <v>0.41</v>
      </c>
      <c r="R804" s="65"/>
      <c r="S804" s="65">
        <v>97</v>
      </c>
      <c r="T804" s="65">
        <v>85</v>
      </c>
      <c r="U804" s="65">
        <v>12</v>
      </c>
      <c r="V804" s="65">
        <v>0</v>
      </c>
      <c r="W804" s="65">
        <v>10</v>
      </c>
      <c r="X804" s="65">
        <v>12</v>
      </c>
      <c r="Y804" s="65">
        <v>0</v>
      </c>
      <c r="Z804" s="65">
        <v>1</v>
      </c>
      <c r="AA804" s="65">
        <v>1</v>
      </c>
      <c r="AB804" s="65">
        <v>38</v>
      </c>
      <c r="AC804" s="65">
        <v>8</v>
      </c>
      <c r="AD804" s="65">
        <v>1</v>
      </c>
      <c r="AE804" s="118">
        <f t="shared" si="265"/>
        <v>97</v>
      </c>
      <c r="AF804" s="119">
        <f t="shared" si="283"/>
        <v>0.3233333333333373</v>
      </c>
      <c r="AG804" s="118">
        <f t="shared" si="266"/>
        <v>85</v>
      </c>
      <c r="AH804" s="119">
        <f t="shared" si="267"/>
        <v>0.56666666666666388</v>
      </c>
      <c r="AI804" s="118">
        <f t="shared" si="268"/>
        <v>10</v>
      </c>
      <c r="AJ804" s="119">
        <f t="shared" si="269"/>
        <v>0.22222222222222177</v>
      </c>
      <c r="AK804" s="118">
        <f t="shared" si="270"/>
        <v>12</v>
      </c>
      <c r="AL804" s="119">
        <f t="shared" si="271"/>
        <v>0.40000000000000013</v>
      </c>
      <c r="AM804" s="118">
        <f t="shared" si="272"/>
        <v>12</v>
      </c>
      <c r="AN804" s="119">
        <f t="shared" si="273"/>
        <v>0.8</v>
      </c>
      <c r="AO804" s="118">
        <f t="shared" si="274"/>
        <v>0</v>
      </c>
      <c r="AP804" s="119">
        <f t="shared" si="275"/>
        <v>1.3877787807814457E-16</v>
      </c>
      <c r="AQ804" s="122">
        <f t="shared" si="281"/>
        <v>1</v>
      </c>
      <c r="AR804" s="131">
        <f t="shared" si="276"/>
        <v>1</v>
      </c>
      <c r="AS804" s="65"/>
    </row>
    <row r="805" spans="1:45" x14ac:dyDescent="0.25">
      <c r="A805" s="65" t="s">
        <v>273</v>
      </c>
      <c r="B805" s="65" t="str">
        <f t="shared" si="278"/>
        <v>DIWA3</v>
      </c>
      <c r="C805" s="117">
        <f t="shared" si="279"/>
        <v>40866</v>
      </c>
      <c r="D805" s="116" t="str">
        <f t="shared" si="280"/>
        <v>SIN</v>
      </c>
      <c r="E805" s="65" t="s">
        <v>26</v>
      </c>
      <c r="F805" s="124" t="s">
        <v>115</v>
      </c>
      <c r="G805" s="117">
        <v>42058</v>
      </c>
      <c r="H805" s="65">
        <v>747110</v>
      </c>
      <c r="I805" s="65">
        <v>65406</v>
      </c>
      <c r="J805" s="65">
        <v>0</v>
      </c>
      <c r="K805" s="65">
        <v>6</v>
      </c>
      <c r="L805" s="65"/>
      <c r="M805" s="65">
        <v>2</v>
      </c>
      <c r="N805" s="65">
        <v>5.9820000000000002</v>
      </c>
      <c r="O805" s="65">
        <v>28.14</v>
      </c>
      <c r="P805" s="65">
        <v>1.21</v>
      </c>
      <c r="Q805" s="65">
        <v>0.82</v>
      </c>
      <c r="R805" s="65"/>
      <c r="S805" s="65">
        <v>79</v>
      </c>
      <c r="T805" s="65">
        <v>101</v>
      </c>
      <c r="U805" s="65">
        <v>7</v>
      </c>
      <c r="V805" s="65">
        <v>1</v>
      </c>
      <c r="W805" s="65">
        <v>8</v>
      </c>
      <c r="X805" s="65">
        <v>8</v>
      </c>
      <c r="Y805" s="65">
        <v>0</v>
      </c>
      <c r="Z805" s="65"/>
      <c r="AA805" s="65">
        <v>1</v>
      </c>
      <c r="AB805" s="65">
        <v>33</v>
      </c>
      <c r="AC805" s="65">
        <v>3</v>
      </c>
      <c r="AD805" s="65">
        <v>1</v>
      </c>
      <c r="AE805" s="118">
        <f t="shared" si="265"/>
        <v>79</v>
      </c>
      <c r="AF805" s="119">
        <f t="shared" si="283"/>
        <v>0.26333333333333692</v>
      </c>
      <c r="AG805" s="118">
        <f t="shared" si="266"/>
        <v>101</v>
      </c>
      <c r="AH805" s="119">
        <f t="shared" si="267"/>
        <v>0.67333333333333123</v>
      </c>
      <c r="AI805" s="118">
        <f t="shared" si="268"/>
        <v>8</v>
      </c>
      <c r="AJ805" s="119">
        <f t="shared" si="269"/>
        <v>0.17777777777777731</v>
      </c>
      <c r="AK805" s="118">
        <f t="shared" si="270"/>
        <v>8</v>
      </c>
      <c r="AL805" s="119">
        <f t="shared" si="271"/>
        <v>0.26666666666666683</v>
      </c>
      <c r="AM805" s="118">
        <f t="shared" si="272"/>
        <v>7</v>
      </c>
      <c r="AN805" s="119">
        <f t="shared" si="273"/>
        <v>0.46666666666666679</v>
      </c>
      <c r="AO805" s="118">
        <f t="shared" si="274"/>
        <v>1</v>
      </c>
      <c r="AP805" s="119">
        <f t="shared" si="275"/>
        <v>0.10000000000000014</v>
      </c>
      <c r="AQ805" s="122">
        <f t="shared" si="281"/>
        <v>0</v>
      </c>
      <c r="AR805" s="131">
        <f t="shared" si="276"/>
        <v>2</v>
      </c>
      <c r="AS805" s="65"/>
    </row>
    <row r="806" spans="1:45" x14ac:dyDescent="0.25">
      <c r="A806" s="65" t="s">
        <v>273</v>
      </c>
      <c r="B806" s="65" t="str">
        <f t="shared" si="278"/>
        <v>DIWA3</v>
      </c>
      <c r="C806" s="117">
        <f t="shared" si="279"/>
        <v>40866</v>
      </c>
      <c r="D806" s="116" t="str">
        <f t="shared" si="280"/>
        <v>SIN</v>
      </c>
      <c r="E806" s="65" t="s">
        <v>26</v>
      </c>
      <c r="F806" s="124" t="s">
        <v>115</v>
      </c>
      <c r="G806" s="117">
        <v>41981</v>
      </c>
      <c r="H806" s="65">
        <v>727334</v>
      </c>
      <c r="I806" s="65">
        <v>45630</v>
      </c>
      <c r="J806" s="65">
        <v>0</v>
      </c>
      <c r="K806" s="65">
        <v>3</v>
      </c>
      <c r="L806" s="65"/>
      <c r="M806" s="65">
        <v>1</v>
      </c>
      <c r="N806" s="65">
        <v>6</v>
      </c>
      <c r="O806" s="65"/>
      <c r="P806" s="65"/>
      <c r="Q806" s="65">
        <v>0.23</v>
      </c>
      <c r="R806" s="65"/>
      <c r="S806" s="65">
        <v>98</v>
      </c>
      <c r="T806" s="65">
        <v>159</v>
      </c>
      <c r="U806" s="65">
        <v>4</v>
      </c>
      <c r="V806" s="65">
        <v>1</v>
      </c>
      <c r="W806" s="65">
        <v>6</v>
      </c>
      <c r="X806" s="65">
        <v>11</v>
      </c>
      <c r="Y806" s="65">
        <v>0</v>
      </c>
      <c r="Z806" s="65">
        <v>1</v>
      </c>
      <c r="AA806" s="65">
        <v>1</v>
      </c>
      <c r="AB806" s="65">
        <v>39</v>
      </c>
      <c r="AC806" s="65">
        <v>5</v>
      </c>
      <c r="AD806" s="65">
        <v>1</v>
      </c>
      <c r="AE806" s="118">
        <f t="shared" si="265"/>
        <v>98</v>
      </c>
      <c r="AF806" s="119">
        <f t="shared" si="283"/>
        <v>0.32666666666667066</v>
      </c>
      <c r="AG806" s="118">
        <f t="shared" si="266"/>
        <v>159</v>
      </c>
      <c r="AH806" s="119">
        <f t="shared" si="267"/>
        <v>1</v>
      </c>
      <c r="AI806" s="118">
        <f t="shared" si="268"/>
        <v>6</v>
      </c>
      <c r="AJ806" s="119">
        <f t="shared" si="269"/>
        <v>0.13333333333333286</v>
      </c>
      <c r="AK806" s="118">
        <f t="shared" si="270"/>
        <v>11</v>
      </c>
      <c r="AL806" s="119">
        <f t="shared" si="271"/>
        <v>0.36666666666666681</v>
      </c>
      <c r="AM806" s="118">
        <f t="shared" si="272"/>
        <v>4</v>
      </c>
      <c r="AN806" s="119">
        <f t="shared" si="273"/>
        <v>0.26666666666666683</v>
      </c>
      <c r="AO806" s="118">
        <f t="shared" si="274"/>
        <v>1</v>
      </c>
      <c r="AP806" s="119">
        <f t="shared" si="275"/>
        <v>0.10000000000000014</v>
      </c>
      <c r="AQ806" s="122">
        <f t="shared" si="281"/>
        <v>0</v>
      </c>
      <c r="AR806" s="131">
        <f t="shared" si="276"/>
        <v>3</v>
      </c>
      <c r="AS806" s="65"/>
    </row>
    <row r="807" spans="1:45" x14ac:dyDescent="0.25">
      <c r="A807" s="65" t="s">
        <v>273</v>
      </c>
      <c r="B807" s="65" t="str">
        <f t="shared" si="278"/>
        <v>DIWA3</v>
      </c>
      <c r="C807" s="117">
        <f t="shared" si="279"/>
        <v>40866</v>
      </c>
      <c r="D807" s="116" t="str">
        <f t="shared" si="280"/>
        <v>SIN</v>
      </c>
      <c r="E807" s="65" t="s">
        <v>26</v>
      </c>
      <c r="F807" s="124" t="s">
        <v>115</v>
      </c>
      <c r="G807" s="117">
        <v>41639</v>
      </c>
      <c r="H807" s="65">
        <v>655022</v>
      </c>
      <c r="I807" s="65">
        <v>161756</v>
      </c>
      <c r="J807" s="65">
        <v>0</v>
      </c>
      <c r="K807" s="65">
        <v>4</v>
      </c>
      <c r="L807" s="65"/>
      <c r="M807" s="65">
        <v>10</v>
      </c>
      <c r="N807" s="121">
        <v>7.1</v>
      </c>
      <c r="O807" s="65">
        <v>37.1</v>
      </c>
      <c r="P807" s="65">
        <v>0.3</v>
      </c>
      <c r="Q807" s="65">
        <v>0</v>
      </c>
      <c r="R807" s="65" t="s">
        <v>244</v>
      </c>
      <c r="S807" s="65">
        <v>155</v>
      </c>
      <c r="T807" s="65">
        <v>129</v>
      </c>
      <c r="U807" s="65">
        <v>5</v>
      </c>
      <c r="V807" s="65">
        <v>0</v>
      </c>
      <c r="W807" s="65">
        <v>16</v>
      </c>
      <c r="X807" s="65">
        <v>10</v>
      </c>
      <c r="Y807" s="65">
        <v>0</v>
      </c>
      <c r="Z807" s="65">
        <v>0</v>
      </c>
      <c r="AA807" s="65">
        <v>0</v>
      </c>
      <c r="AB807" s="65">
        <v>47</v>
      </c>
      <c r="AC807" s="65">
        <v>17</v>
      </c>
      <c r="AD807" s="65">
        <v>3</v>
      </c>
      <c r="AE807" s="118">
        <f t="shared" si="265"/>
        <v>155</v>
      </c>
      <c r="AF807" s="119">
        <f>IF(AE807&gt;=300,1,VLOOKUP(AE807,$AT$3:$AU$304,2,0))</f>
        <v>0.5166666666666716</v>
      </c>
      <c r="AG807" s="118">
        <f t="shared" si="266"/>
        <v>129</v>
      </c>
      <c r="AH807" s="119">
        <f t="shared" si="267"/>
        <v>0.8599999999999991</v>
      </c>
      <c r="AI807" s="118">
        <f t="shared" si="268"/>
        <v>16</v>
      </c>
      <c r="AJ807" s="119">
        <f t="shared" si="269"/>
        <v>0.35555555555555501</v>
      </c>
      <c r="AK807" s="118">
        <f t="shared" si="270"/>
        <v>10</v>
      </c>
      <c r="AL807" s="119">
        <f t="shared" si="271"/>
        <v>0.33339999999999997</v>
      </c>
      <c r="AM807" s="118">
        <f t="shared" si="272"/>
        <v>5</v>
      </c>
      <c r="AN807" s="119">
        <f t="shared" si="273"/>
        <v>0.33333333333333348</v>
      </c>
      <c r="AO807" s="118">
        <f t="shared" si="274"/>
        <v>0</v>
      </c>
      <c r="AP807" s="119">
        <f t="shared" si="275"/>
        <v>1.3877787807814457E-16</v>
      </c>
      <c r="AQ807" s="122">
        <f t="shared" si="281"/>
        <v>0</v>
      </c>
      <c r="AR807" s="131">
        <f t="shared" si="276"/>
        <v>4</v>
      </c>
      <c r="AS807" s="65"/>
    </row>
    <row r="808" spans="1:45" x14ac:dyDescent="0.25">
      <c r="A808" s="65" t="s">
        <v>273</v>
      </c>
      <c r="B808" s="65" t="str">
        <f t="shared" si="278"/>
        <v>DIWA3</v>
      </c>
      <c r="C808" s="117">
        <f t="shared" si="279"/>
        <v>40866</v>
      </c>
      <c r="D808" s="116" t="str">
        <f t="shared" si="280"/>
        <v>SIN</v>
      </c>
      <c r="E808" s="65" t="s">
        <v>26</v>
      </c>
      <c r="F808" s="124" t="s">
        <v>115</v>
      </c>
      <c r="G808" s="117">
        <v>41572</v>
      </c>
      <c r="H808" s="65">
        <v>636234</v>
      </c>
      <c r="I808" s="65">
        <v>142968</v>
      </c>
      <c r="J808" s="120">
        <v>0</v>
      </c>
      <c r="K808" s="120">
        <v>4</v>
      </c>
      <c r="L808" s="120">
        <v>0</v>
      </c>
      <c r="M808" s="120">
        <v>15</v>
      </c>
      <c r="N808" s="120">
        <v>7.1</v>
      </c>
      <c r="O808" s="120">
        <v>36.700000000000003</v>
      </c>
      <c r="P808" s="120">
        <v>0</v>
      </c>
      <c r="Q808" s="120">
        <v>0.1</v>
      </c>
      <c r="R808" s="65" t="s">
        <v>244</v>
      </c>
      <c r="S808" s="120">
        <v>221</v>
      </c>
      <c r="T808" s="120">
        <v>165</v>
      </c>
      <c r="U808" s="120">
        <v>7</v>
      </c>
      <c r="V808" s="120">
        <v>1</v>
      </c>
      <c r="W808" s="120">
        <v>24</v>
      </c>
      <c r="X808" s="120">
        <v>14</v>
      </c>
      <c r="Y808" s="120">
        <v>1</v>
      </c>
      <c r="Z808" s="120">
        <v>1</v>
      </c>
      <c r="AA808" s="120">
        <v>0</v>
      </c>
      <c r="AB808" s="120">
        <v>50</v>
      </c>
      <c r="AC808" s="120">
        <v>22</v>
      </c>
      <c r="AD808" s="120">
        <v>4</v>
      </c>
      <c r="AE808" s="118">
        <f t="shared" si="265"/>
        <v>221</v>
      </c>
      <c r="AF808" s="119">
        <f>IF(AE808&gt;=300,1,VLOOKUP(AE808,$AT$3:$AU$304,2,0))</f>
        <v>0.73666666666666936</v>
      </c>
      <c r="AG808" s="118">
        <f t="shared" si="266"/>
        <v>165</v>
      </c>
      <c r="AH808" s="119">
        <f t="shared" si="267"/>
        <v>1</v>
      </c>
      <c r="AI808" s="118">
        <f t="shared" si="268"/>
        <v>24</v>
      </c>
      <c r="AJ808" s="119">
        <f t="shared" si="269"/>
        <v>0.53333333333333266</v>
      </c>
      <c r="AK808" s="118">
        <f t="shared" si="270"/>
        <v>14</v>
      </c>
      <c r="AL808" s="119">
        <f t="shared" si="271"/>
        <v>0.46666666666666679</v>
      </c>
      <c r="AM808" s="118">
        <f t="shared" si="272"/>
        <v>7</v>
      </c>
      <c r="AN808" s="119">
        <f t="shared" si="273"/>
        <v>0.46666666666666679</v>
      </c>
      <c r="AO808" s="118">
        <f t="shared" si="274"/>
        <v>1</v>
      </c>
      <c r="AP808" s="119">
        <f t="shared" si="275"/>
        <v>0.10000000000000014</v>
      </c>
      <c r="AQ808" s="122">
        <f t="shared" si="281"/>
        <v>0</v>
      </c>
      <c r="AR808" s="131">
        <f t="shared" si="276"/>
        <v>5</v>
      </c>
      <c r="AS808" s="65"/>
    </row>
    <row r="809" spans="1:45" x14ac:dyDescent="0.25">
      <c r="A809" s="65" t="s">
        <v>273</v>
      </c>
      <c r="B809" s="65" t="str">
        <f t="shared" si="278"/>
        <v>DIWA3</v>
      </c>
      <c r="C809" s="117">
        <f t="shared" si="279"/>
        <v>40866</v>
      </c>
      <c r="D809" s="116" t="str">
        <f t="shared" si="280"/>
        <v>SIN</v>
      </c>
      <c r="E809" s="65" t="s">
        <v>26</v>
      </c>
      <c r="F809" s="124" t="s">
        <v>115</v>
      </c>
      <c r="G809" s="117">
        <v>41419</v>
      </c>
      <c r="H809" s="65">
        <v>594496</v>
      </c>
      <c r="I809" s="65">
        <v>101230</v>
      </c>
      <c r="J809" s="120">
        <v>0</v>
      </c>
      <c r="K809" s="120">
        <v>31</v>
      </c>
      <c r="L809" s="120">
        <v>0</v>
      </c>
      <c r="M809" s="120">
        <v>22.2</v>
      </c>
      <c r="N809" s="120">
        <v>6.8</v>
      </c>
      <c r="O809" s="120">
        <v>35.700000000000003</v>
      </c>
      <c r="P809" s="120"/>
      <c r="Q809" s="120">
        <v>-1</v>
      </c>
      <c r="R809" s="65" t="s">
        <v>29</v>
      </c>
      <c r="S809" s="120">
        <v>130.5</v>
      </c>
      <c r="T809" s="120">
        <v>116.6</v>
      </c>
      <c r="U809" s="120">
        <v>4.3</v>
      </c>
      <c r="V809" s="120">
        <v>2.2999999999999998</v>
      </c>
      <c r="W809" s="120">
        <v>14.6</v>
      </c>
      <c r="X809" s="120">
        <v>12.5</v>
      </c>
      <c r="Y809" s="120">
        <v>0.9</v>
      </c>
      <c r="Z809" s="120">
        <v>0</v>
      </c>
      <c r="AA809" s="120">
        <v>0</v>
      </c>
      <c r="AB809" s="120">
        <v>144.9</v>
      </c>
      <c r="AC809" s="120">
        <v>23.2</v>
      </c>
      <c r="AD809" s="120">
        <v>8.3000000000000007</v>
      </c>
      <c r="AE809" s="118">
        <f t="shared" si="265"/>
        <v>131</v>
      </c>
      <c r="AF809" s="119">
        <f>IF(AE809&gt;=300,1,VLOOKUP(AE809,$AT$3:$AU$304,2,0))</f>
        <v>0.43666666666667137</v>
      </c>
      <c r="AG809" s="118">
        <f t="shared" si="266"/>
        <v>117</v>
      </c>
      <c r="AH809" s="119">
        <f t="shared" si="267"/>
        <v>0.77999999999999858</v>
      </c>
      <c r="AI809" s="118">
        <f t="shared" si="268"/>
        <v>15</v>
      </c>
      <c r="AJ809" s="119">
        <f t="shared" si="269"/>
        <v>0.33333333333333282</v>
      </c>
      <c r="AK809" s="118">
        <f t="shared" si="270"/>
        <v>13</v>
      </c>
      <c r="AL809" s="119">
        <f t="shared" si="271"/>
        <v>0.43333333333333346</v>
      </c>
      <c r="AM809" s="118">
        <f t="shared" si="272"/>
        <v>4</v>
      </c>
      <c r="AN809" s="119">
        <f t="shared" si="273"/>
        <v>0.26666666666666683</v>
      </c>
      <c r="AO809" s="118">
        <f t="shared" si="274"/>
        <v>2</v>
      </c>
      <c r="AP809" s="119">
        <f t="shared" si="275"/>
        <v>0.20000000000000015</v>
      </c>
      <c r="AQ809" s="122">
        <f t="shared" si="281"/>
        <v>0</v>
      </c>
      <c r="AR809" s="131">
        <f t="shared" si="276"/>
        <v>6</v>
      </c>
      <c r="AS809" s="65"/>
    </row>
    <row r="810" spans="1:45" x14ac:dyDescent="0.25">
      <c r="A810" s="65" t="s">
        <v>272</v>
      </c>
      <c r="B810" s="65" t="str">
        <f t="shared" si="278"/>
        <v>DIWA3</v>
      </c>
      <c r="C810" s="117">
        <f t="shared" si="279"/>
        <v>40866</v>
      </c>
      <c r="D810" s="116" t="str">
        <f t="shared" si="280"/>
        <v>SIN</v>
      </c>
      <c r="E810" s="65" t="s">
        <v>26</v>
      </c>
      <c r="F810" s="124" t="s">
        <v>115</v>
      </c>
      <c r="G810" s="117">
        <v>41416</v>
      </c>
      <c r="H810" s="65">
        <v>595352</v>
      </c>
      <c r="I810" s="65">
        <v>92916</v>
      </c>
      <c r="J810" s="120">
        <v>0</v>
      </c>
      <c r="K810" s="120">
        <v>32.5</v>
      </c>
      <c r="L810" s="120">
        <v>0</v>
      </c>
      <c r="M810" s="120">
        <v>14.7</v>
      </c>
      <c r="N810" s="120">
        <v>7.5</v>
      </c>
      <c r="O810" s="120">
        <v>48.9</v>
      </c>
      <c r="P810" s="120"/>
      <c r="Q810" s="120">
        <v>-1</v>
      </c>
      <c r="R810" s="65" t="s">
        <v>29</v>
      </c>
      <c r="S810" s="120">
        <v>155.69999999999999</v>
      </c>
      <c r="T810" s="120">
        <v>98.9</v>
      </c>
      <c r="U810" s="120">
        <v>10.4</v>
      </c>
      <c r="V810" s="120">
        <v>1.6</v>
      </c>
      <c r="W810" s="120">
        <v>11.5</v>
      </c>
      <c r="X810" s="120">
        <v>13.3</v>
      </c>
      <c r="Y810" s="120">
        <v>1.3</v>
      </c>
      <c r="Z810" s="120">
        <v>0</v>
      </c>
      <c r="AA810" s="120">
        <v>0</v>
      </c>
      <c r="AB810" s="120">
        <v>190.5</v>
      </c>
      <c r="AC810" s="120">
        <v>49</v>
      </c>
      <c r="AD810" s="120">
        <v>73.900000000000006</v>
      </c>
      <c r="AE810" s="118">
        <f t="shared" si="265"/>
        <v>156</v>
      </c>
      <c r="AF810" s="119">
        <f>IF(AE810&gt;500,1.5,IF(AE810&gt;300,1.3,VLOOKUP(AE810,$AT$3:$AU$304,2,0)))</f>
        <v>0.5200000000000049</v>
      </c>
      <c r="AG810" s="118">
        <f t="shared" si="266"/>
        <v>99</v>
      </c>
      <c r="AH810" s="119">
        <f t="shared" si="267"/>
        <v>0.6</v>
      </c>
      <c r="AI810" s="118">
        <f t="shared" si="268"/>
        <v>12</v>
      </c>
      <c r="AJ810" s="119">
        <f t="shared" si="269"/>
        <v>0.26666666666666622</v>
      </c>
      <c r="AK810" s="118">
        <f t="shared" si="270"/>
        <v>13</v>
      </c>
      <c r="AL810" s="119">
        <f t="shared" si="271"/>
        <v>0.43333333333333346</v>
      </c>
      <c r="AM810" s="118">
        <f t="shared" si="272"/>
        <v>10</v>
      </c>
      <c r="AN810" s="119">
        <f t="shared" si="273"/>
        <v>0.66666666666666674</v>
      </c>
      <c r="AO810" s="118">
        <f t="shared" si="274"/>
        <v>2</v>
      </c>
      <c r="AP810" s="119">
        <f t="shared" si="275"/>
        <v>0.20000000000000015</v>
      </c>
      <c r="AQ810" s="122">
        <f t="shared" si="281"/>
        <v>0</v>
      </c>
      <c r="AR810" s="131">
        <f t="shared" si="276"/>
        <v>7</v>
      </c>
      <c r="AS810" s="65"/>
    </row>
    <row r="811" spans="1:45" x14ac:dyDescent="0.25">
      <c r="A811" s="65" t="s">
        <v>273</v>
      </c>
      <c r="B811" s="65" t="str">
        <f t="shared" si="278"/>
        <v>DIWA3</v>
      </c>
      <c r="C811" s="117">
        <f t="shared" si="279"/>
        <v>40866</v>
      </c>
      <c r="D811" s="116" t="str">
        <f t="shared" si="280"/>
        <v>SIN</v>
      </c>
      <c r="E811" s="65" t="s">
        <v>26</v>
      </c>
      <c r="F811" s="124" t="s">
        <v>115</v>
      </c>
      <c r="G811" s="117">
        <v>41304</v>
      </c>
      <c r="H811" s="65">
        <v>565272</v>
      </c>
      <c r="I811" s="65">
        <v>62836</v>
      </c>
      <c r="J811" s="120">
        <v>0</v>
      </c>
      <c r="K811" s="120">
        <v>0.5</v>
      </c>
      <c r="L811" s="120">
        <v>0</v>
      </c>
      <c r="M811" s="120">
        <v>17.7</v>
      </c>
      <c r="N811" s="120">
        <v>6.6</v>
      </c>
      <c r="O811" s="120">
        <v>35.4</v>
      </c>
      <c r="P811" s="120"/>
      <c r="Q811" s="120">
        <v>-1</v>
      </c>
      <c r="R811" s="65" t="s">
        <v>29</v>
      </c>
      <c r="S811" s="120">
        <v>96.6</v>
      </c>
      <c r="T811" s="120">
        <v>50.1</v>
      </c>
      <c r="U811" s="120">
        <v>3.5</v>
      </c>
      <c r="V811" s="120">
        <v>2.8</v>
      </c>
      <c r="W811" s="120">
        <v>8.1999999999999993</v>
      </c>
      <c r="X811" s="120">
        <v>15.1</v>
      </c>
      <c r="Y811" s="120">
        <v>1.2</v>
      </c>
      <c r="Z811" s="120">
        <v>0</v>
      </c>
      <c r="AA811" s="120">
        <v>0</v>
      </c>
      <c r="AB811" s="120">
        <v>150.5</v>
      </c>
      <c r="AC811" s="120">
        <v>46.2</v>
      </c>
      <c r="AD811" s="120">
        <v>3.6</v>
      </c>
      <c r="AE811" s="118">
        <f t="shared" si="265"/>
        <v>97</v>
      </c>
      <c r="AF811" s="119">
        <f>IF(AE811&gt;=300,1,VLOOKUP(AE811,$AT$3:$AU$304,2,0))</f>
        <v>0.3233333333333373</v>
      </c>
      <c r="AG811" s="118">
        <f t="shared" si="266"/>
        <v>50</v>
      </c>
      <c r="AH811" s="119">
        <f t="shared" si="267"/>
        <v>0.33333333333333048</v>
      </c>
      <c r="AI811" s="118">
        <f t="shared" si="268"/>
        <v>8</v>
      </c>
      <c r="AJ811" s="119">
        <f t="shared" si="269"/>
        <v>0.17777777777777731</v>
      </c>
      <c r="AK811" s="118">
        <f t="shared" si="270"/>
        <v>15</v>
      </c>
      <c r="AL811" s="119">
        <f t="shared" si="271"/>
        <v>0.50000000000000011</v>
      </c>
      <c r="AM811" s="118">
        <f t="shared" si="272"/>
        <v>4</v>
      </c>
      <c r="AN811" s="119">
        <f t="shared" si="273"/>
        <v>0.26666666666666683</v>
      </c>
      <c r="AO811" s="118">
        <f t="shared" si="274"/>
        <v>3</v>
      </c>
      <c r="AP811" s="119">
        <f t="shared" si="275"/>
        <v>0.30000000000000016</v>
      </c>
      <c r="AQ811" s="122">
        <f t="shared" si="281"/>
        <v>0</v>
      </c>
      <c r="AR811" s="131">
        <f t="shared" si="276"/>
        <v>8</v>
      </c>
      <c r="AS811" s="65"/>
    </row>
    <row r="812" spans="1:45" x14ac:dyDescent="0.25">
      <c r="A812" s="65" t="s">
        <v>273</v>
      </c>
      <c r="B812" s="65" t="str">
        <f t="shared" si="278"/>
        <v>DIWA3</v>
      </c>
      <c r="C812" s="117">
        <f t="shared" si="279"/>
        <v>40866</v>
      </c>
      <c r="D812" s="116" t="str">
        <f t="shared" si="280"/>
        <v>SIN</v>
      </c>
      <c r="E812" s="65" t="s">
        <v>26</v>
      </c>
      <c r="F812" s="124" t="s">
        <v>115</v>
      </c>
      <c r="G812" s="117">
        <v>41120</v>
      </c>
      <c r="H812" s="65">
        <v>525263</v>
      </c>
      <c r="I812" s="65">
        <v>162364</v>
      </c>
      <c r="J812" s="65">
        <v>0</v>
      </c>
      <c r="K812" s="65">
        <v>0</v>
      </c>
      <c r="L812" s="65">
        <v>0</v>
      </c>
      <c r="M812" s="65">
        <v>13.3</v>
      </c>
      <c r="N812" s="65">
        <v>6.8</v>
      </c>
      <c r="O812" s="65">
        <v>36.5</v>
      </c>
      <c r="P812" s="65"/>
      <c r="Q812" s="65">
        <v>-1</v>
      </c>
      <c r="R812" s="65" t="s">
        <v>29</v>
      </c>
      <c r="S812" s="65">
        <v>103.3</v>
      </c>
      <c r="T812" s="65">
        <v>44.5</v>
      </c>
      <c r="U812" s="65">
        <v>4.5</v>
      </c>
      <c r="V812" s="65">
        <v>1.8</v>
      </c>
      <c r="W812" s="65">
        <v>8.1</v>
      </c>
      <c r="X812" s="65">
        <v>1.9</v>
      </c>
      <c r="Y812" s="65">
        <v>0.5</v>
      </c>
      <c r="Z812" s="65">
        <v>1.1000000000000001</v>
      </c>
      <c r="AA812" s="65">
        <v>0</v>
      </c>
      <c r="AB812" s="65">
        <v>25.6</v>
      </c>
      <c r="AC812" s="65">
        <v>26.9</v>
      </c>
      <c r="AD812" s="65">
        <v>2.2999999999999998</v>
      </c>
      <c r="AE812" s="118">
        <f t="shared" si="265"/>
        <v>103</v>
      </c>
      <c r="AF812" s="119">
        <f t="shared" ref="AF812:AF817" si="284">IF(AE812&gt;500,1.5,IF(AE812&gt;300,1.3,VLOOKUP(AE812,$AT$3:$AU$304,2,0)))</f>
        <v>0.34333333333333743</v>
      </c>
      <c r="AG812" s="118">
        <f t="shared" si="266"/>
        <v>45</v>
      </c>
      <c r="AH812" s="119">
        <f t="shared" si="267"/>
        <v>0.29999999999999721</v>
      </c>
      <c r="AI812" s="118">
        <f t="shared" si="268"/>
        <v>8</v>
      </c>
      <c r="AJ812" s="119">
        <f t="shared" si="269"/>
        <v>0.17777777777777731</v>
      </c>
      <c r="AK812" s="118">
        <f t="shared" si="270"/>
        <v>2</v>
      </c>
      <c r="AL812" s="119">
        <f t="shared" si="271"/>
        <v>6.6666666666666874E-2</v>
      </c>
      <c r="AM812" s="118">
        <f t="shared" si="272"/>
        <v>5</v>
      </c>
      <c r="AN812" s="119">
        <f t="shared" si="273"/>
        <v>0.33333333333333348</v>
      </c>
      <c r="AO812" s="118">
        <f t="shared" si="274"/>
        <v>2</v>
      </c>
      <c r="AP812" s="119">
        <f t="shared" si="275"/>
        <v>0.20000000000000015</v>
      </c>
      <c r="AQ812" s="122">
        <f t="shared" si="281"/>
        <v>0</v>
      </c>
      <c r="AR812" s="131">
        <f t="shared" si="276"/>
        <v>9</v>
      </c>
      <c r="AS812" s="65"/>
    </row>
    <row r="813" spans="1:45" x14ac:dyDescent="0.25">
      <c r="A813" s="134" t="s">
        <v>273</v>
      </c>
      <c r="B813" s="134" t="str">
        <f t="shared" si="278"/>
        <v>DIWA3</v>
      </c>
      <c r="C813" s="135">
        <f t="shared" si="279"/>
        <v>40906</v>
      </c>
      <c r="D813" s="134" t="str">
        <f t="shared" si="280"/>
        <v>SIN</v>
      </c>
      <c r="E813" s="134" t="s">
        <v>26</v>
      </c>
      <c r="F813" s="136" t="s">
        <v>116</v>
      </c>
      <c r="G813" s="135">
        <v>42439</v>
      </c>
      <c r="H813" s="134">
        <v>819256</v>
      </c>
      <c r="I813" s="134">
        <v>33432</v>
      </c>
      <c r="J813" s="134">
        <v>0</v>
      </c>
      <c r="K813" s="134">
        <v>6</v>
      </c>
      <c r="L813" s="134"/>
      <c r="M813" s="134">
        <v>3</v>
      </c>
      <c r="N813" s="134">
        <v>7</v>
      </c>
      <c r="O813" s="134"/>
      <c r="P813" s="134"/>
      <c r="Q813" s="134">
        <v>0</v>
      </c>
      <c r="R813" s="134" t="s">
        <v>295</v>
      </c>
      <c r="S813" s="134">
        <v>38</v>
      </c>
      <c r="T813" s="134">
        <v>87</v>
      </c>
      <c r="U813" s="134">
        <v>2</v>
      </c>
      <c r="V813" s="134">
        <v>0</v>
      </c>
      <c r="W813" s="134">
        <v>6</v>
      </c>
      <c r="X813" s="134">
        <v>5</v>
      </c>
      <c r="Y813" s="134">
        <v>0</v>
      </c>
      <c r="Z813" s="134">
        <v>0</v>
      </c>
      <c r="AA813" s="134">
        <v>0</v>
      </c>
      <c r="AB813" s="134">
        <v>36</v>
      </c>
      <c r="AC813" s="134">
        <v>3</v>
      </c>
      <c r="AD813" s="134">
        <v>0</v>
      </c>
      <c r="AE813" s="134">
        <f t="shared" si="265"/>
        <v>38</v>
      </c>
      <c r="AF813" s="134">
        <f t="shared" si="284"/>
        <v>0.1266666666666704</v>
      </c>
      <c r="AG813" s="134">
        <f t="shared" si="266"/>
        <v>87</v>
      </c>
      <c r="AH813" s="134">
        <f t="shared" si="267"/>
        <v>0.5799999999999973</v>
      </c>
      <c r="AI813" s="134">
        <f t="shared" si="268"/>
        <v>6</v>
      </c>
      <c r="AJ813" s="134">
        <f t="shared" si="269"/>
        <v>0.13333333333333286</v>
      </c>
      <c r="AK813" s="134">
        <f t="shared" si="270"/>
        <v>5</v>
      </c>
      <c r="AL813" s="134">
        <f t="shared" si="271"/>
        <v>0.16666666666666685</v>
      </c>
      <c r="AM813" s="134">
        <f t="shared" si="272"/>
        <v>2</v>
      </c>
      <c r="AN813" s="134">
        <f t="shared" si="273"/>
        <v>0.13333333333333353</v>
      </c>
      <c r="AO813" s="134">
        <f t="shared" si="274"/>
        <v>0</v>
      </c>
      <c r="AP813" s="134">
        <f t="shared" si="275"/>
        <v>1.3877787807814457E-16</v>
      </c>
      <c r="AQ813" s="137">
        <f t="shared" si="281"/>
        <v>1</v>
      </c>
      <c r="AR813" s="131">
        <f t="shared" si="276"/>
        <v>1</v>
      </c>
      <c r="AS813" s="65"/>
    </row>
    <row r="814" spans="1:45" x14ac:dyDescent="0.25">
      <c r="A814" s="65"/>
      <c r="B814" s="65" t="str">
        <f t="shared" si="278"/>
        <v>DIWA3</v>
      </c>
      <c r="C814" s="117">
        <f t="shared" si="279"/>
        <v>40906</v>
      </c>
      <c r="D814" s="65" t="str">
        <f t="shared" si="280"/>
        <v>SIN</v>
      </c>
      <c r="E814" s="65" t="s">
        <v>26</v>
      </c>
      <c r="F814" s="124" t="s">
        <v>116</v>
      </c>
      <c r="G814" s="117">
        <v>42319</v>
      </c>
      <c r="H814" s="65">
        <v>785837</v>
      </c>
      <c r="I814" s="65">
        <v>89632</v>
      </c>
      <c r="J814" s="65">
        <v>0</v>
      </c>
      <c r="K814" s="65">
        <v>8</v>
      </c>
      <c r="L814" s="65"/>
      <c r="M814" s="65">
        <v>6</v>
      </c>
      <c r="N814" s="65">
        <v>6.7</v>
      </c>
      <c r="O814" s="65"/>
      <c r="P814" s="65"/>
      <c r="Q814" s="65">
        <v>0.41</v>
      </c>
      <c r="R814" s="65"/>
      <c r="S814" s="65">
        <v>44</v>
      </c>
      <c r="T814" s="65">
        <v>75</v>
      </c>
      <c r="U814" s="65">
        <v>0</v>
      </c>
      <c r="V814" s="65">
        <v>0</v>
      </c>
      <c r="W814" s="65">
        <v>6</v>
      </c>
      <c r="X814" s="65">
        <v>5</v>
      </c>
      <c r="Y814" s="65">
        <v>0</v>
      </c>
      <c r="Z814" s="65">
        <v>0</v>
      </c>
      <c r="AA814" s="65">
        <v>0</v>
      </c>
      <c r="AB814" s="65">
        <v>80</v>
      </c>
      <c r="AC814" s="65">
        <v>6</v>
      </c>
      <c r="AD814" s="65">
        <v>1</v>
      </c>
      <c r="AE814" s="118">
        <f t="shared" si="265"/>
        <v>44</v>
      </c>
      <c r="AF814" s="119">
        <f t="shared" si="284"/>
        <v>0.14666666666667036</v>
      </c>
      <c r="AG814" s="118">
        <f t="shared" si="266"/>
        <v>75</v>
      </c>
      <c r="AH814" s="119">
        <f t="shared" si="267"/>
        <v>0.49999999999999684</v>
      </c>
      <c r="AI814" s="118">
        <f t="shared" si="268"/>
        <v>6</v>
      </c>
      <c r="AJ814" s="119">
        <f t="shared" si="269"/>
        <v>0.13333333333333286</v>
      </c>
      <c r="AK814" s="118">
        <f t="shared" si="270"/>
        <v>5</v>
      </c>
      <c r="AL814" s="119">
        <f t="shared" si="271"/>
        <v>0.16666666666666685</v>
      </c>
      <c r="AM814" s="118">
        <f t="shared" si="272"/>
        <v>0</v>
      </c>
      <c r="AN814" s="119">
        <f t="shared" si="273"/>
        <v>1.9428902930940239E-16</v>
      </c>
      <c r="AO814" s="118">
        <f t="shared" si="274"/>
        <v>0</v>
      </c>
      <c r="AP814" s="119">
        <f t="shared" si="275"/>
        <v>1.3877787807814457E-16</v>
      </c>
      <c r="AQ814" s="122">
        <f t="shared" si="281"/>
        <v>0</v>
      </c>
      <c r="AR814" s="131">
        <f t="shared" si="276"/>
        <v>2</v>
      </c>
      <c r="AS814" s="65"/>
    </row>
    <row r="815" spans="1:45" x14ac:dyDescent="0.25">
      <c r="A815" s="65" t="s">
        <v>272</v>
      </c>
      <c r="B815" s="65" t="str">
        <f t="shared" si="278"/>
        <v>DIWA3</v>
      </c>
      <c r="C815" s="117">
        <f t="shared" si="279"/>
        <v>40906</v>
      </c>
      <c r="D815" s="116" t="str">
        <f t="shared" si="280"/>
        <v>SIN</v>
      </c>
      <c r="E815" s="65" t="s">
        <v>26</v>
      </c>
      <c r="F815" s="124" t="s">
        <v>116</v>
      </c>
      <c r="G815" s="117">
        <v>42087</v>
      </c>
      <c r="H815" s="65">
        <v>796423</v>
      </c>
      <c r="I815" s="65">
        <v>71110</v>
      </c>
      <c r="J815" s="65">
        <v>0</v>
      </c>
      <c r="K815" s="65">
        <v>7</v>
      </c>
      <c r="L815" s="65"/>
      <c r="M815" s="65">
        <v>1</v>
      </c>
      <c r="N815" s="65">
        <v>5.7</v>
      </c>
      <c r="O815" s="65"/>
      <c r="P815" s="65"/>
      <c r="Q815" s="65">
        <v>0.28000000000000003</v>
      </c>
      <c r="R815" s="65"/>
      <c r="S815" s="65">
        <v>579</v>
      </c>
      <c r="T815" s="65">
        <v>189</v>
      </c>
      <c r="U815" s="65">
        <v>6</v>
      </c>
      <c r="V815" s="65">
        <v>0</v>
      </c>
      <c r="W815" s="65">
        <v>37</v>
      </c>
      <c r="X815" s="65">
        <v>24</v>
      </c>
      <c r="Y815" s="65">
        <v>0</v>
      </c>
      <c r="Z815" s="65">
        <v>1</v>
      </c>
      <c r="AA815" s="65">
        <v>1</v>
      </c>
      <c r="AB815" s="65">
        <v>35</v>
      </c>
      <c r="AC815" s="65">
        <v>6</v>
      </c>
      <c r="AD815" s="65">
        <v>1</v>
      </c>
      <c r="AE815" s="118">
        <f t="shared" si="265"/>
        <v>579</v>
      </c>
      <c r="AF815" s="119">
        <f t="shared" si="284"/>
        <v>1.5</v>
      </c>
      <c r="AG815" s="118">
        <f t="shared" si="266"/>
        <v>189</v>
      </c>
      <c r="AH815" s="119">
        <f t="shared" si="267"/>
        <v>1</v>
      </c>
      <c r="AI815" s="118">
        <f t="shared" si="268"/>
        <v>37</v>
      </c>
      <c r="AJ815" s="119">
        <f t="shared" si="269"/>
        <v>0.82222222222222197</v>
      </c>
      <c r="AK815" s="118">
        <f t="shared" si="270"/>
        <v>24</v>
      </c>
      <c r="AL815" s="119">
        <f t="shared" si="271"/>
        <v>0.8</v>
      </c>
      <c r="AM815" s="118">
        <f t="shared" si="272"/>
        <v>6</v>
      </c>
      <c r="AN815" s="119">
        <f t="shared" si="273"/>
        <v>0.40000000000000013</v>
      </c>
      <c r="AO815" s="118">
        <f t="shared" si="274"/>
        <v>0</v>
      </c>
      <c r="AP815" s="119">
        <f t="shared" si="275"/>
        <v>1.3877787807814457E-16</v>
      </c>
      <c r="AQ815" s="122">
        <f t="shared" si="281"/>
        <v>0</v>
      </c>
      <c r="AR815" s="131">
        <f t="shared" si="276"/>
        <v>3</v>
      </c>
      <c r="AS815" s="65"/>
    </row>
    <row r="816" spans="1:45" x14ac:dyDescent="0.25">
      <c r="A816" s="65" t="s">
        <v>273</v>
      </c>
      <c r="B816" s="65" t="str">
        <f t="shared" si="278"/>
        <v>DIWA3</v>
      </c>
      <c r="C816" s="117">
        <f t="shared" si="279"/>
        <v>40906</v>
      </c>
      <c r="D816" s="116" t="str">
        <f t="shared" si="280"/>
        <v>SIN</v>
      </c>
      <c r="E816" s="65" t="s">
        <v>26</v>
      </c>
      <c r="F816" s="124" t="s">
        <v>116</v>
      </c>
      <c r="G816" s="117">
        <v>42054</v>
      </c>
      <c r="H816" s="65">
        <v>787307</v>
      </c>
      <c r="I816" s="65">
        <v>61994</v>
      </c>
      <c r="J816" s="65">
        <v>0</v>
      </c>
      <c r="K816" s="65">
        <v>5</v>
      </c>
      <c r="L816" s="65"/>
      <c r="M816" s="65">
        <v>2</v>
      </c>
      <c r="N816" s="65">
        <v>5.81</v>
      </c>
      <c r="O816" s="65">
        <v>27.34</v>
      </c>
      <c r="P816" s="65">
        <v>1.25</v>
      </c>
      <c r="Q816" s="65">
        <v>0.28999999999999998</v>
      </c>
      <c r="R816" s="65"/>
      <c r="S816" s="65">
        <v>297</v>
      </c>
      <c r="T816" s="65">
        <v>133</v>
      </c>
      <c r="U816" s="65">
        <v>4</v>
      </c>
      <c r="V816" s="65">
        <v>1</v>
      </c>
      <c r="W816" s="65">
        <v>24</v>
      </c>
      <c r="X816" s="65">
        <v>17</v>
      </c>
      <c r="Y816" s="65">
        <v>0</v>
      </c>
      <c r="Z816" s="65"/>
      <c r="AA816" s="65">
        <v>0</v>
      </c>
      <c r="AB816" s="65">
        <v>30</v>
      </c>
      <c r="AC816" s="65">
        <v>3</v>
      </c>
      <c r="AD816" s="65">
        <v>1</v>
      </c>
      <c r="AE816" s="118">
        <f t="shared" si="265"/>
        <v>297</v>
      </c>
      <c r="AF816" s="119">
        <f t="shared" si="284"/>
        <v>0.9900000000000001</v>
      </c>
      <c r="AG816" s="118">
        <f t="shared" si="266"/>
        <v>133</v>
      </c>
      <c r="AH816" s="119">
        <f t="shared" si="267"/>
        <v>0.88666666666666594</v>
      </c>
      <c r="AI816" s="118">
        <f t="shared" si="268"/>
        <v>24</v>
      </c>
      <c r="AJ816" s="119">
        <f t="shared" si="269"/>
        <v>0.53333333333333266</v>
      </c>
      <c r="AK816" s="118">
        <f t="shared" si="270"/>
        <v>17</v>
      </c>
      <c r="AL816" s="119">
        <f t="shared" si="271"/>
        <v>0.56666666666666676</v>
      </c>
      <c r="AM816" s="118">
        <f t="shared" si="272"/>
        <v>4</v>
      </c>
      <c r="AN816" s="119">
        <f t="shared" si="273"/>
        <v>0.26666666666666683</v>
      </c>
      <c r="AO816" s="118">
        <f t="shared" si="274"/>
        <v>1</v>
      </c>
      <c r="AP816" s="119">
        <f t="shared" si="275"/>
        <v>0.10000000000000014</v>
      </c>
      <c r="AQ816" s="122">
        <f t="shared" si="281"/>
        <v>0</v>
      </c>
      <c r="AR816" s="131">
        <f t="shared" si="276"/>
        <v>4</v>
      </c>
      <c r="AS816" s="65"/>
    </row>
    <row r="817" spans="1:45" x14ac:dyDescent="0.25">
      <c r="A817" s="65" t="s">
        <v>273</v>
      </c>
      <c r="B817" s="65" t="str">
        <f t="shared" si="278"/>
        <v>DIWA3</v>
      </c>
      <c r="C817" s="117">
        <f t="shared" si="279"/>
        <v>40906</v>
      </c>
      <c r="D817" s="116" t="str">
        <f t="shared" si="280"/>
        <v>SIN</v>
      </c>
      <c r="E817" s="65" t="s">
        <v>26</v>
      </c>
      <c r="F817" s="124" t="s">
        <v>116</v>
      </c>
      <c r="G817" s="117">
        <v>41988</v>
      </c>
      <c r="H817" s="65">
        <v>768405</v>
      </c>
      <c r="I817" s="65">
        <v>43092</v>
      </c>
      <c r="J817" s="65">
        <v>0</v>
      </c>
      <c r="K817" s="65">
        <v>4</v>
      </c>
      <c r="L817" s="65"/>
      <c r="M817" s="65">
        <v>1</v>
      </c>
      <c r="N817" s="65">
        <v>5.9</v>
      </c>
      <c r="O817" s="65"/>
      <c r="P817" s="65"/>
      <c r="Q817" s="65">
        <v>0.32</v>
      </c>
      <c r="R817" s="65"/>
      <c r="S817" s="65">
        <v>444</v>
      </c>
      <c r="T817" s="65">
        <v>113</v>
      </c>
      <c r="U817" s="65">
        <v>8</v>
      </c>
      <c r="V817" s="65">
        <v>0</v>
      </c>
      <c r="W817" s="65">
        <v>21</v>
      </c>
      <c r="X817" s="65">
        <v>21</v>
      </c>
      <c r="Y817" s="65">
        <v>1</v>
      </c>
      <c r="Z817" s="65">
        <v>1</v>
      </c>
      <c r="AA817" s="65">
        <v>1</v>
      </c>
      <c r="AB817" s="65">
        <v>30</v>
      </c>
      <c r="AC817" s="65">
        <v>6</v>
      </c>
      <c r="AD817" s="65">
        <v>1</v>
      </c>
      <c r="AE817" s="118">
        <f t="shared" si="265"/>
        <v>444</v>
      </c>
      <c r="AF817" s="119">
        <f t="shared" si="284"/>
        <v>1.3</v>
      </c>
      <c r="AG817" s="118">
        <f t="shared" si="266"/>
        <v>113</v>
      </c>
      <c r="AH817" s="119">
        <f t="shared" si="267"/>
        <v>0.75333333333333174</v>
      </c>
      <c r="AI817" s="118">
        <f t="shared" si="268"/>
        <v>21</v>
      </c>
      <c r="AJ817" s="119">
        <f t="shared" si="269"/>
        <v>0.46666666666666601</v>
      </c>
      <c r="AK817" s="118">
        <f t="shared" si="270"/>
        <v>21</v>
      </c>
      <c r="AL817" s="119">
        <f t="shared" si="271"/>
        <v>0.70000000000000007</v>
      </c>
      <c r="AM817" s="118">
        <f t="shared" si="272"/>
        <v>8</v>
      </c>
      <c r="AN817" s="119">
        <f t="shared" si="273"/>
        <v>0.53333333333333344</v>
      </c>
      <c r="AO817" s="118">
        <f t="shared" si="274"/>
        <v>0</v>
      </c>
      <c r="AP817" s="119">
        <f t="shared" si="275"/>
        <v>1.3877787807814457E-16</v>
      </c>
      <c r="AQ817" s="122">
        <f t="shared" si="281"/>
        <v>0</v>
      </c>
      <c r="AR817" s="131">
        <f t="shared" si="276"/>
        <v>5</v>
      </c>
      <c r="AS817" s="65"/>
    </row>
    <row r="818" spans="1:45" x14ac:dyDescent="0.25">
      <c r="A818" s="65" t="s">
        <v>273</v>
      </c>
      <c r="B818" s="65" t="str">
        <f t="shared" ref="B818:B849" si="285">IF(F818&lt;="K030","DIWA2",IF(F818&lt;="K152","DIWA3",IF(F818&lt;="K171","DIWA5","")))</f>
        <v>DIWA3</v>
      </c>
      <c r="C818" s="117">
        <f t="shared" ref="C818:C852" si="286">VLOOKUP(F818,$BG$3:$BJ$230,4,0)</f>
        <v>40906</v>
      </c>
      <c r="D818" s="116" t="str">
        <f t="shared" ref="D818:D849" si="287">IF(C818&gt;G818,"CON","SIN")</f>
        <v>SIN</v>
      </c>
      <c r="E818" s="65" t="s">
        <v>26</v>
      </c>
      <c r="F818" s="124" t="s">
        <v>116</v>
      </c>
      <c r="G818" s="117">
        <v>41732</v>
      </c>
      <c r="H818" s="65">
        <v>694069</v>
      </c>
      <c r="I818" s="65">
        <v>31001</v>
      </c>
      <c r="J818" s="65">
        <v>0</v>
      </c>
      <c r="K818" s="65">
        <v>2</v>
      </c>
      <c r="L818" s="65"/>
      <c r="M818" s="65">
        <v>2</v>
      </c>
      <c r="N818" s="121">
        <v>6.1</v>
      </c>
      <c r="O818" s="65" t="s">
        <v>28</v>
      </c>
      <c r="P818" s="65" t="s">
        <v>28</v>
      </c>
      <c r="Q818" s="65">
        <v>0.73</v>
      </c>
      <c r="R818" s="65" t="s">
        <v>28</v>
      </c>
      <c r="S818" s="65">
        <v>222</v>
      </c>
      <c r="T818" s="65">
        <v>84</v>
      </c>
      <c r="U818" s="65">
        <v>4</v>
      </c>
      <c r="V818" s="65">
        <v>0</v>
      </c>
      <c r="W818" s="65">
        <v>10</v>
      </c>
      <c r="X818" s="65">
        <v>21</v>
      </c>
      <c r="Y818" s="65">
        <v>0</v>
      </c>
      <c r="Z818" s="65">
        <v>1</v>
      </c>
      <c r="AA818" s="65">
        <v>1</v>
      </c>
      <c r="AB818" s="65">
        <v>33</v>
      </c>
      <c r="AC818" s="65">
        <v>9</v>
      </c>
      <c r="AD818" s="65">
        <v>1</v>
      </c>
      <c r="AE818" s="118">
        <f t="shared" si="265"/>
        <v>222</v>
      </c>
      <c r="AF818" s="119">
        <f>IF(AE818&gt;=300,1,VLOOKUP(AE818,$AT$3:$AU$304,2,0))</f>
        <v>0.74000000000000266</v>
      </c>
      <c r="AG818" s="118">
        <f t="shared" si="266"/>
        <v>84</v>
      </c>
      <c r="AH818" s="119">
        <f t="shared" si="267"/>
        <v>0.55999999999999717</v>
      </c>
      <c r="AI818" s="118">
        <f t="shared" si="268"/>
        <v>10</v>
      </c>
      <c r="AJ818" s="119">
        <f t="shared" si="269"/>
        <v>0.22222222222222177</v>
      </c>
      <c r="AK818" s="118">
        <f t="shared" si="270"/>
        <v>21</v>
      </c>
      <c r="AL818" s="119">
        <f t="shared" si="271"/>
        <v>0.70000000000000007</v>
      </c>
      <c r="AM818" s="118">
        <f t="shared" si="272"/>
        <v>4</v>
      </c>
      <c r="AN818" s="119">
        <f t="shared" si="273"/>
        <v>0.26666666666666683</v>
      </c>
      <c r="AO818" s="118">
        <f t="shared" si="274"/>
        <v>0</v>
      </c>
      <c r="AP818" s="119">
        <f t="shared" si="275"/>
        <v>1.3877787807814457E-16</v>
      </c>
      <c r="AQ818" s="122">
        <f t="shared" ref="AQ818:AQ850" si="288">IF(F818=F817,0,1)</f>
        <v>0</v>
      </c>
      <c r="AR818" s="131">
        <f t="shared" si="276"/>
        <v>6</v>
      </c>
      <c r="AS818" s="65"/>
    </row>
    <row r="819" spans="1:45" x14ac:dyDescent="0.25">
      <c r="A819" s="65" t="s">
        <v>273</v>
      </c>
      <c r="B819" s="65" t="str">
        <f t="shared" si="285"/>
        <v>DIWA3</v>
      </c>
      <c r="C819" s="117">
        <f t="shared" si="286"/>
        <v>40906</v>
      </c>
      <c r="D819" s="116" t="str">
        <f t="shared" si="287"/>
        <v>SIN</v>
      </c>
      <c r="E819" s="65" t="s">
        <v>26</v>
      </c>
      <c r="F819" s="124" t="s">
        <v>116</v>
      </c>
      <c r="G819" s="117">
        <v>41627</v>
      </c>
      <c r="H819" s="65">
        <v>663068</v>
      </c>
      <c r="I819" s="65">
        <v>182215</v>
      </c>
      <c r="J819" s="65">
        <v>0</v>
      </c>
      <c r="K819" s="65">
        <v>5</v>
      </c>
      <c r="L819" s="65"/>
      <c r="M819" s="65">
        <v>8</v>
      </c>
      <c r="N819" s="121">
        <v>7.1</v>
      </c>
      <c r="O819" s="65">
        <v>37.4</v>
      </c>
      <c r="P819" s="65">
        <v>0.8</v>
      </c>
      <c r="Q819" s="65">
        <v>0.1</v>
      </c>
      <c r="R819" s="65" t="s">
        <v>244</v>
      </c>
      <c r="S819" s="65">
        <v>439</v>
      </c>
      <c r="T819" s="65">
        <v>204</v>
      </c>
      <c r="U819" s="65">
        <v>12</v>
      </c>
      <c r="V819" s="65">
        <v>1</v>
      </c>
      <c r="W819" s="65">
        <v>26</v>
      </c>
      <c r="X819" s="65">
        <v>30</v>
      </c>
      <c r="Y819" s="65">
        <v>0</v>
      </c>
      <c r="Z819" s="65">
        <v>1</v>
      </c>
      <c r="AA819" s="65">
        <v>0</v>
      </c>
      <c r="AB819" s="65">
        <v>77</v>
      </c>
      <c r="AC819" s="65">
        <v>40</v>
      </c>
      <c r="AD819" s="65">
        <v>3</v>
      </c>
      <c r="AE819" s="118">
        <f t="shared" si="265"/>
        <v>439</v>
      </c>
      <c r="AF819" s="119">
        <f>IF(AE819&gt;=300,1,VLOOKUP(AE819,$AT$3:$AU$304,2,0))</f>
        <v>1</v>
      </c>
      <c r="AG819" s="118">
        <f t="shared" si="266"/>
        <v>204</v>
      </c>
      <c r="AH819" s="119">
        <f t="shared" si="267"/>
        <v>1</v>
      </c>
      <c r="AI819" s="118">
        <f t="shared" si="268"/>
        <v>26</v>
      </c>
      <c r="AJ819" s="119">
        <f t="shared" si="269"/>
        <v>0.57777777777777717</v>
      </c>
      <c r="AK819" s="118">
        <f t="shared" si="270"/>
        <v>30</v>
      </c>
      <c r="AL819" s="119">
        <f t="shared" si="271"/>
        <v>1</v>
      </c>
      <c r="AM819" s="118">
        <f t="shared" si="272"/>
        <v>12</v>
      </c>
      <c r="AN819" s="119">
        <f t="shared" si="273"/>
        <v>0.8</v>
      </c>
      <c r="AO819" s="118">
        <f t="shared" si="274"/>
        <v>1</v>
      </c>
      <c r="AP819" s="119">
        <f t="shared" si="275"/>
        <v>0.10000000000000014</v>
      </c>
      <c r="AQ819" s="122">
        <f t="shared" si="288"/>
        <v>0</v>
      </c>
      <c r="AR819" s="131">
        <f t="shared" si="276"/>
        <v>7</v>
      </c>
      <c r="AS819" s="65"/>
    </row>
    <row r="820" spans="1:45" x14ac:dyDescent="0.25">
      <c r="A820" s="65" t="s">
        <v>272</v>
      </c>
      <c r="B820" s="65" t="str">
        <f t="shared" si="285"/>
        <v>DIWA3</v>
      </c>
      <c r="C820" s="117">
        <f t="shared" si="286"/>
        <v>40906</v>
      </c>
      <c r="D820" s="116" t="str">
        <f t="shared" si="287"/>
        <v>SIN</v>
      </c>
      <c r="E820" s="65" t="s">
        <v>26</v>
      </c>
      <c r="F820" s="124" t="s">
        <v>116</v>
      </c>
      <c r="G820" s="117">
        <v>41304</v>
      </c>
      <c r="H820" s="65">
        <v>563097</v>
      </c>
      <c r="I820" s="65">
        <v>69831</v>
      </c>
      <c r="J820" s="120">
        <v>0</v>
      </c>
      <c r="K820" s="120">
        <v>0.4</v>
      </c>
      <c r="L820" s="120">
        <v>0</v>
      </c>
      <c r="M820" s="120">
        <v>18.2</v>
      </c>
      <c r="N820" s="120">
        <v>7</v>
      </c>
      <c r="O820" s="120">
        <v>36.299999999999997</v>
      </c>
      <c r="P820" s="120"/>
      <c r="Q820" s="120">
        <v>-1</v>
      </c>
      <c r="R820" s="65" t="s">
        <v>29</v>
      </c>
      <c r="S820" s="120">
        <v>56.6</v>
      </c>
      <c r="T820" s="120">
        <v>40.6</v>
      </c>
      <c r="U820" s="120">
        <v>3.4</v>
      </c>
      <c r="V820" s="120">
        <v>2.2999999999999998</v>
      </c>
      <c r="W820" s="120">
        <v>6.2</v>
      </c>
      <c r="X820" s="120">
        <v>8.3000000000000007</v>
      </c>
      <c r="Y820" s="120">
        <v>1.6</v>
      </c>
      <c r="Z820" s="120">
        <v>0</v>
      </c>
      <c r="AA820" s="120">
        <v>0</v>
      </c>
      <c r="AB820" s="120">
        <v>211.8</v>
      </c>
      <c r="AC820" s="120">
        <v>51.6</v>
      </c>
      <c r="AD820" s="120">
        <v>7.6</v>
      </c>
      <c r="AE820" s="118">
        <f t="shared" si="265"/>
        <v>57</v>
      </c>
      <c r="AF820" s="119">
        <f>IF(AE820&gt;500,1.5,IF(AE820&gt;300,1.3,VLOOKUP(AE820,$AT$3:$AU$304,2,0)))</f>
        <v>0.19000000000000361</v>
      </c>
      <c r="AG820" s="118">
        <f t="shared" si="266"/>
        <v>41</v>
      </c>
      <c r="AH820" s="119">
        <f t="shared" si="267"/>
        <v>0.2733333333333306</v>
      </c>
      <c r="AI820" s="118">
        <f t="shared" si="268"/>
        <v>6</v>
      </c>
      <c r="AJ820" s="119">
        <f t="shared" si="269"/>
        <v>0.13333333333333286</v>
      </c>
      <c r="AK820" s="118">
        <f t="shared" si="270"/>
        <v>8</v>
      </c>
      <c r="AL820" s="119">
        <f t="shared" si="271"/>
        <v>0.26666666666666683</v>
      </c>
      <c r="AM820" s="118">
        <f t="shared" si="272"/>
        <v>3</v>
      </c>
      <c r="AN820" s="119">
        <f t="shared" si="273"/>
        <v>0.20000000000000018</v>
      </c>
      <c r="AO820" s="118">
        <f t="shared" si="274"/>
        <v>2</v>
      </c>
      <c r="AP820" s="119">
        <f t="shared" si="275"/>
        <v>0.20000000000000015</v>
      </c>
      <c r="AQ820" s="122">
        <f t="shared" si="288"/>
        <v>0</v>
      </c>
      <c r="AR820" s="131">
        <f t="shared" si="276"/>
        <v>8</v>
      </c>
      <c r="AS820" s="65"/>
    </row>
    <row r="821" spans="1:45" x14ac:dyDescent="0.25">
      <c r="A821" s="65" t="s">
        <v>272</v>
      </c>
      <c r="B821" s="65" t="str">
        <f t="shared" si="285"/>
        <v>DIWA3</v>
      </c>
      <c r="C821" s="117">
        <f t="shared" si="286"/>
        <v>40906</v>
      </c>
      <c r="D821" s="116" t="str">
        <f t="shared" si="287"/>
        <v>SIN</v>
      </c>
      <c r="E821" s="65" t="s">
        <v>26</v>
      </c>
      <c r="F821" s="124" t="s">
        <v>116</v>
      </c>
      <c r="G821" s="117">
        <v>41120</v>
      </c>
      <c r="H821" s="65">
        <v>518768</v>
      </c>
      <c r="I821" s="65">
        <v>25502</v>
      </c>
      <c r="J821" s="65">
        <v>0</v>
      </c>
      <c r="K821" s="65">
        <v>0</v>
      </c>
      <c r="L821" s="65">
        <v>0</v>
      </c>
      <c r="M821" s="65">
        <v>18.8</v>
      </c>
      <c r="N821" s="65">
        <v>6.7</v>
      </c>
      <c r="O821" s="65">
        <v>35.9</v>
      </c>
      <c r="P821" s="65"/>
      <c r="Q821" s="65">
        <v>-1</v>
      </c>
      <c r="R821" s="65" t="s">
        <v>29</v>
      </c>
      <c r="S821" s="65">
        <v>65.400000000000006</v>
      </c>
      <c r="T821" s="65">
        <v>34.799999999999997</v>
      </c>
      <c r="U821" s="65">
        <v>1.7</v>
      </c>
      <c r="V821" s="65">
        <v>1</v>
      </c>
      <c r="W821" s="65">
        <v>8.1999999999999993</v>
      </c>
      <c r="X821" s="65">
        <v>3.8</v>
      </c>
      <c r="Y821" s="65">
        <v>0.9</v>
      </c>
      <c r="Z821" s="65">
        <v>0.6</v>
      </c>
      <c r="AA821" s="65">
        <v>0</v>
      </c>
      <c r="AB821" s="65">
        <v>29.2</v>
      </c>
      <c r="AC821" s="65">
        <v>27.3</v>
      </c>
      <c r="AD821" s="65">
        <v>1.7</v>
      </c>
      <c r="AE821" s="118">
        <f t="shared" si="265"/>
        <v>65</v>
      </c>
      <c r="AF821" s="119">
        <f>IF(AE821&gt;500,1.5,IF(AE821&gt;300,1.3,VLOOKUP(AE821,$AT$3:$AU$304,2,0)))</f>
        <v>0.21666666666667023</v>
      </c>
      <c r="AG821" s="118">
        <f t="shared" si="266"/>
        <v>35</v>
      </c>
      <c r="AH821" s="119">
        <f t="shared" si="267"/>
        <v>0.23333333333333067</v>
      </c>
      <c r="AI821" s="118">
        <f t="shared" si="268"/>
        <v>8</v>
      </c>
      <c r="AJ821" s="119">
        <f t="shared" si="269"/>
        <v>0.17777777777777731</v>
      </c>
      <c r="AK821" s="118">
        <f t="shared" si="270"/>
        <v>4</v>
      </c>
      <c r="AL821" s="119">
        <f t="shared" si="271"/>
        <v>0.13333333333333353</v>
      </c>
      <c r="AM821" s="118">
        <f t="shared" si="272"/>
        <v>2</v>
      </c>
      <c r="AN821" s="119">
        <f t="shared" si="273"/>
        <v>0.13333333333333353</v>
      </c>
      <c r="AO821" s="118">
        <f t="shared" si="274"/>
        <v>1</v>
      </c>
      <c r="AP821" s="119">
        <f t="shared" si="275"/>
        <v>0.10000000000000014</v>
      </c>
      <c r="AQ821" s="122">
        <f t="shared" si="288"/>
        <v>0</v>
      </c>
      <c r="AR821" s="131">
        <f t="shared" si="276"/>
        <v>9</v>
      </c>
      <c r="AS821" s="65"/>
    </row>
    <row r="822" spans="1:45" x14ac:dyDescent="0.25">
      <c r="A822" s="65" t="s">
        <v>272</v>
      </c>
      <c r="B822" s="65" t="str">
        <f t="shared" si="285"/>
        <v>DIWA3</v>
      </c>
      <c r="C822" s="117">
        <f t="shared" si="286"/>
        <v>40749</v>
      </c>
      <c r="D822" s="65" t="str">
        <f t="shared" si="287"/>
        <v>SIN</v>
      </c>
      <c r="E822" s="65" t="s">
        <v>26</v>
      </c>
      <c r="F822" s="124" t="s">
        <v>117</v>
      </c>
      <c r="G822" s="117">
        <v>42375</v>
      </c>
      <c r="H822" s="65">
        <v>787101</v>
      </c>
      <c r="I822" s="65">
        <v>71639</v>
      </c>
      <c r="J822" s="65">
        <v>0</v>
      </c>
      <c r="K822" s="65">
        <v>6</v>
      </c>
      <c r="L822" s="65"/>
      <c r="M822" s="65">
        <v>4</v>
      </c>
      <c r="N822" s="65">
        <v>6.1</v>
      </c>
      <c r="O822" s="65"/>
      <c r="P822" s="65"/>
      <c r="Q822" s="65">
        <v>0.28000000000000003</v>
      </c>
      <c r="R822" s="65"/>
      <c r="S822" s="65">
        <v>239</v>
      </c>
      <c r="T822" s="65">
        <v>208</v>
      </c>
      <c r="U822" s="65">
        <v>3</v>
      </c>
      <c r="V822" s="65">
        <v>1</v>
      </c>
      <c r="W822" s="65">
        <v>12</v>
      </c>
      <c r="X822" s="65">
        <v>18</v>
      </c>
      <c r="Y822" s="65">
        <v>0</v>
      </c>
      <c r="Z822" s="65">
        <v>1</v>
      </c>
      <c r="AA822" s="65">
        <v>1</v>
      </c>
      <c r="AB822" s="65">
        <v>54</v>
      </c>
      <c r="AC822" s="65">
        <v>9</v>
      </c>
      <c r="AD822" s="65">
        <v>1</v>
      </c>
      <c r="AE822" s="118">
        <f t="shared" si="265"/>
        <v>239</v>
      </c>
      <c r="AF822" s="119">
        <f>IF(AE822&gt;500,1.5,IF(AE822&gt;300,1.3,VLOOKUP(AE822,$AT$3:$AU$304,2,0)))</f>
        <v>0.79666666666666874</v>
      </c>
      <c r="AG822" s="118">
        <f t="shared" si="266"/>
        <v>208</v>
      </c>
      <c r="AH822" s="119">
        <f t="shared" si="267"/>
        <v>1</v>
      </c>
      <c r="AI822" s="118">
        <f t="shared" si="268"/>
        <v>12</v>
      </c>
      <c r="AJ822" s="119">
        <f t="shared" si="269"/>
        <v>0.26666666666666622</v>
      </c>
      <c r="AK822" s="118">
        <f t="shared" si="270"/>
        <v>18</v>
      </c>
      <c r="AL822" s="119">
        <f t="shared" si="271"/>
        <v>0.60000000000000009</v>
      </c>
      <c r="AM822" s="118">
        <f t="shared" si="272"/>
        <v>3</v>
      </c>
      <c r="AN822" s="119">
        <f t="shared" si="273"/>
        <v>0.20000000000000018</v>
      </c>
      <c r="AO822" s="118">
        <f t="shared" si="274"/>
        <v>1</v>
      </c>
      <c r="AP822" s="119">
        <f t="shared" si="275"/>
        <v>0.10000000000000014</v>
      </c>
      <c r="AQ822" s="122">
        <f t="shared" si="288"/>
        <v>1</v>
      </c>
      <c r="AR822" s="131">
        <f t="shared" si="276"/>
        <v>1</v>
      </c>
      <c r="AS822" s="65"/>
    </row>
    <row r="823" spans="1:45" x14ac:dyDescent="0.25">
      <c r="A823" s="65" t="s">
        <v>273</v>
      </c>
      <c r="B823" s="65" t="str">
        <f t="shared" si="285"/>
        <v>DIWA3</v>
      </c>
      <c r="C823" s="117">
        <f t="shared" si="286"/>
        <v>40749</v>
      </c>
      <c r="D823" s="116" t="str">
        <f t="shared" si="287"/>
        <v>SIN</v>
      </c>
      <c r="E823" s="65" t="s">
        <v>26</v>
      </c>
      <c r="F823" s="124" t="s">
        <v>117</v>
      </c>
      <c r="G823" s="117">
        <v>42054</v>
      </c>
      <c r="H823" s="65">
        <v>747303</v>
      </c>
      <c r="I823" s="65">
        <v>65252</v>
      </c>
      <c r="J823" s="65">
        <v>0</v>
      </c>
      <c r="K823" s="65">
        <v>3</v>
      </c>
      <c r="L823" s="65"/>
      <c r="M823" s="65">
        <v>3</v>
      </c>
      <c r="N823" s="65">
        <v>5.9489999999999998</v>
      </c>
      <c r="O823" s="65">
        <v>28.14</v>
      </c>
      <c r="P823" s="65">
        <v>1.1200000000000001</v>
      </c>
      <c r="Q823" s="65">
        <v>0.45</v>
      </c>
      <c r="R823" s="65"/>
      <c r="S823" s="65">
        <v>489</v>
      </c>
      <c r="T823" s="65">
        <v>58</v>
      </c>
      <c r="U823" s="65">
        <v>4</v>
      </c>
      <c r="V823" s="65">
        <v>0</v>
      </c>
      <c r="W823" s="65">
        <v>5</v>
      </c>
      <c r="X823" s="65">
        <v>36</v>
      </c>
      <c r="Y823" s="65">
        <v>0</v>
      </c>
      <c r="Z823" s="65"/>
      <c r="AA823" s="65">
        <v>1</v>
      </c>
      <c r="AB823" s="65">
        <v>31</v>
      </c>
      <c r="AC823" s="65">
        <v>4</v>
      </c>
      <c r="AD823" s="65">
        <v>1</v>
      </c>
      <c r="AE823" s="118">
        <f t="shared" si="265"/>
        <v>489</v>
      </c>
      <c r="AF823" s="119">
        <f>IF(AE823&gt;500,1.5,IF(AE823&gt;300,1.3,VLOOKUP(AE823,$AT$3:$AU$304,2,0)))</f>
        <v>1.3</v>
      </c>
      <c r="AG823" s="118">
        <f t="shared" si="266"/>
        <v>58</v>
      </c>
      <c r="AH823" s="119">
        <f t="shared" si="267"/>
        <v>0.38666666666666372</v>
      </c>
      <c r="AI823" s="118">
        <f t="shared" si="268"/>
        <v>5</v>
      </c>
      <c r="AJ823" s="119">
        <f t="shared" si="269"/>
        <v>0.11111111111111063</v>
      </c>
      <c r="AK823" s="118">
        <f t="shared" si="270"/>
        <v>36</v>
      </c>
      <c r="AL823" s="119">
        <f t="shared" si="271"/>
        <v>1</v>
      </c>
      <c r="AM823" s="118">
        <f t="shared" si="272"/>
        <v>4</v>
      </c>
      <c r="AN823" s="119">
        <f t="shared" si="273"/>
        <v>0.26666666666666683</v>
      </c>
      <c r="AO823" s="118">
        <f t="shared" si="274"/>
        <v>0</v>
      </c>
      <c r="AP823" s="119">
        <f t="shared" si="275"/>
        <v>1.3877787807814457E-16</v>
      </c>
      <c r="AQ823" s="122">
        <f t="shared" si="288"/>
        <v>0</v>
      </c>
      <c r="AR823" s="131">
        <f t="shared" si="276"/>
        <v>2</v>
      </c>
      <c r="AS823" s="65"/>
    </row>
    <row r="824" spans="1:45" x14ac:dyDescent="0.25">
      <c r="A824" s="65" t="s">
        <v>273</v>
      </c>
      <c r="B824" s="65" t="str">
        <f t="shared" si="285"/>
        <v>DIWA3</v>
      </c>
      <c r="C824" s="117">
        <f t="shared" si="286"/>
        <v>40749</v>
      </c>
      <c r="D824" s="116" t="str">
        <f t="shared" si="287"/>
        <v>SIN</v>
      </c>
      <c r="E824" s="65" t="s">
        <v>26</v>
      </c>
      <c r="F824" s="124" t="s">
        <v>117</v>
      </c>
      <c r="G824" s="117">
        <v>41981</v>
      </c>
      <c r="H824" s="65">
        <v>726197</v>
      </c>
      <c r="I824" s="65">
        <v>44146</v>
      </c>
      <c r="J824" s="65">
        <v>0</v>
      </c>
      <c r="K824" s="65">
        <v>3</v>
      </c>
      <c r="L824" s="65"/>
      <c r="M824" s="65">
        <v>2</v>
      </c>
      <c r="N824" s="65">
        <v>6.1</v>
      </c>
      <c r="O824" s="65"/>
      <c r="P824" s="65"/>
      <c r="Q824" s="65">
        <v>0.5</v>
      </c>
      <c r="R824" s="65"/>
      <c r="S824" s="65">
        <v>293</v>
      </c>
      <c r="T824" s="65">
        <v>53</v>
      </c>
      <c r="U824" s="65">
        <v>4</v>
      </c>
      <c r="V824" s="65">
        <v>0</v>
      </c>
      <c r="W824" s="65">
        <v>4</v>
      </c>
      <c r="X824" s="65">
        <v>23</v>
      </c>
      <c r="Y824" s="65">
        <v>0</v>
      </c>
      <c r="Z824" s="65">
        <v>0</v>
      </c>
      <c r="AA824" s="65">
        <v>1</v>
      </c>
      <c r="AB824" s="65">
        <v>29</v>
      </c>
      <c r="AC824" s="65">
        <v>4</v>
      </c>
      <c r="AD824" s="65">
        <v>0</v>
      </c>
      <c r="AE824" s="118">
        <f t="shared" si="265"/>
        <v>293</v>
      </c>
      <c r="AF824" s="119">
        <f>IF(AE824&gt;500,1.5,IF(AE824&gt;300,1.3,VLOOKUP(AE824,$AT$3:$AU$304,2,0)))</f>
        <v>0.9766666666666669</v>
      </c>
      <c r="AG824" s="118">
        <f t="shared" si="266"/>
        <v>53</v>
      </c>
      <c r="AH824" s="119">
        <f t="shared" si="267"/>
        <v>0.35333333333333045</v>
      </c>
      <c r="AI824" s="118">
        <f t="shared" si="268"/>
        <v>4</v>
      </c>
      <c r="AJ824" s="119">
        <f t="shared" si="269"/>
        <v>8.8888888888888407E-2</v>
      </c>
      <c r="AK824" s="118">
        <f t="shared" si="270"/>
        <v>23</v>
      </c>
      <c r="AL824" s="119">
        <f t="shared" si="271"/>
        <v>0.76666666666666672</v>
      </c>
      <c r="AM824" s="118">
        <f t="shared" si="272"/>
        <v>4</v>
      </c>
      <c r="AN824" s="119">
        <f t="shared" si="273"/>
        <v>0.26666666666666683</v>
      </c>
      <c r="AO824" s="118">
        <f t="shared" si="274"/>
        <v>0</v>
      </c>
      <c r="AP824" s="119">
        <f t="shared" si="275"/>
        <v>1.3877787807814457E-16</v>
      </c>
      <c r="AQ824" s="122">
        <f t="shared" si="288"/>
        <v>0</v>
      </c>
      <c r="AR824" s="131">
        <f t="shared" si="276"/>
        <v>3</v>
      </c>
      <c r="AS824" s="65"/>
    </row>
    <row r="825" spans="1:45" x14ac:dyDescent="0.25">
      <c r="A825" s="65" t="s">
        <v>273</v>
      </c>
      <c r="B825" s="65" t="str">
        <f t="shared" si="285"/>
        <v>DIWA3</v>
      </c>
      <c r="C825" s="117">
        <f t="shared" si="286"/>
        <v>40749</v>
      </c>
      <c r="D825" s="116" t="str">
        <f t="shared" si="287"/>
        <v>SIN</v>
      </c>
      <c r="E825" s="65" t="s">
        <v>26</v>
      </c>
      <c r="F825" s="124" t="s">
        <v>117</v>
      </c>
      <c r="G825" s="117">
        <v>41782</v>
      </c>
      <c r="H825" s="65">
        <v>665738</v>
      </c>
      <c r="I825" s="65">
        <v>31216</v>
      </c>
      <c r="J825" s="65">
        <v>0</v>
      </c>
      <c r="K825" s="65">
        <v>3</v>
      </c>
      <c r="L825" s="65"/>
      <c r="M825" s="65">
        <v>5</v>
      </c>
      <c r="N825" s="65">
        <v>6.3</v>
      </c>
      <c r="O825" s="65"/>
      <c r="P825" s="65"/>
      <c r="Q825" s="65">
        <v>1.22</v>
      </c>
      <c r="R825" s="65"/>
      <c r="S825" s="65">
        <v>100</v>
      </c>
      <c r="T825" s="65">
        <v>73</v>
      </c>
      <c r="U825" s="65">
        <v>4</v>
      </c>
      <c r="V825" s="65">
        <v>0</v>
      </c>
      <c r="W825" s="65">
        <v>6</v>
      </c>
      <c r="X825" s="65">
        <v>12</v>
      </c>
      <c r="Y825" s="65">
        <v>0</v>
      </c>
      <c r="Z825" s="65">
        <v>0</v>
      </c>
      <c r="AA825" s="65">
        <v>0</v>
      </c>
      <c r="AB825" s="65">
        <v>36</v>
      </c>
      <c r="AC825" s="65">
        <v>5</v>
      </c>
      <c r="AD825" s="65">
        <v>1</v>
      </c>
      <c r="AE825" s="118">
        <f t="shared" si="265"/>
        <v>100</v>
      </c>
      <c r="AF825" s="119">
        <f>IF(AE825&gt;=300,1,VLOOKUP(AE825,$AT$3:$AU$304,2,0))</f>
        <v>0.33333333333333737</v>
      </c>
      <c r="AG825" s="118">
        <f t="shared" si="266"/>
        <v>73</v>
      </c>
      <c r="AH825" s="119">
        <f t="shared" si="267"/>
        <v>0.48666666666666353</v>
      </c>
      <c r="AI825" s="118">
        <f t="shared" si="268"/>
        <v>6</v>
      </c>
      <c r="AJ825" s="119">
        <f t="shared" si="269"/>
        <v>0.13333333333333286</v>
      </c>
      <c r="AK825" s="118">
        <f t="shared" si="270"/>
        <v>12</v>
      </c>
      <c r="AL825" s="119">
        <f t="shared" si="271"/>
        <v>0.40000000000000013</v>
      </c>
      <c r="AM825" s="118">
        <f t="shared" si="272"/>
        <v>4</v>
      </c>
      <c r="AN825" s="119">
        <f t="shared" si="273"/>
        <v>0.26666666666666683</v>
      </c>
      <c r="AO825" s="118">
        <f t="shared" si="274"/>
        <v>0</v>
      </c>
      <c r="AP825" s="119">
        <f t="shared" si="275"/>
        <v>1.3877787807814457E-16</v>
      </c>
      <c r="AQ825" s="122">
        <f t="shared" si="288"/>
        <v>0</v>
      </c>
      <c r="AR825" s="131">
        <f t="shared" si="276"/>
        <v>4</v>
      </c>
      <c r="AS825" s="65"/>
    </row>
    <row r="826" spans="1:45" x14ac:dyDescent="0.25">
      <c r="A826" s="65" t="s">
        <v>272</v>
      </c>
      <c r="B826" s="65" t="str">
        <f t="shared" si="285"/>
        <v>DIWA3</v>
      </c>
      <c r="C826" s="117">
        <f t="shared" si="286"/>
        <v>40749</v>
      </c>
      <c r="D826" s="116" t="str">
        <f t="shared" si="287"/>
        <v>SIN</v>
      </c>
      <c r="E826" s="65" t="s">
        <v>26</v>
      </c>
      <c r="F826" s="124" t="s">
        <v>117</v>
      </c>
      <c r="G826" s="117">
        <v>41475</v>
      </c>
      <c r="H826" s="65">
        <v>618954</v>
      </c>
      <c r="I826" s="65">
        <v>138101</v>
      </c>
      <c r="J826" s="120">
        <v>0</v>
      </c>
      <c r="K826" s="120">
        <v>5</v>
      </c>
      <c r="L826" s="120">
        <v>-1</v>
      </c>
      <c r="M826" s="120">
        <v>9</v>
      </c>
      <c r="N826" s="120">
        <v>7.1</v>
      </c>
      <c r="O826" s="120">
        <v>38.5</v>
      </c>
      <c r="P826" s="120">
        <v>0.2</v>
      </c>
      <c r="Q826" s="120">
        <v>0.1</v>
      </c>
      <c r="R826" s="65" t="s">
        <v>244</v>
      </c>
      <c r="S826" s="120">
        <v>315</v>
      </c>
      <c r="T826" s="120">
        <v>163</v>
      </c>
      <c r="U826" s="120">
        <v>11</v>
      </c>
      <c r="V826" s="120">
        <v>0</v>
      </c>
      <c r="W826" s="120">
        <v>23</v>
      </c>
      <c r="X826" s="120">
        <v>18</v>
      </c>
      <c r="Y826" s="120">
        <v>1</v>
      </c>
      <c r="Z826" s="120">
        <v>1</v>
      </c>
      <c r="AA826" s="120">
        <v>-1</v>
      </c>
      <c r="AB826" s="120">
        <v>81</v>
      </c>
      <c r="AC826" s="120">
        <v>45</v>
      </c>
      <c r="AD826" s="120">
        <v>2</v>
      </c>
      <c r="AE826" s="118">
        <f t="shared" si="265"/>
        <v>315</v>
      </c>
      <c r="AF826" s="119">
        <f>IF(AE826&gt;=300,1,VLOOKUP(AE826,$AT$3:$AU$304,2,0))</f>
        <v>1</v>
      </c>
      <c r="AG826" s="118">
        <f t="shared" si="266"/>
        <v>163</v>
      </c>
      <c r="AH826" s="119">
        <f t="shared" si="267"/>
        <v>1</v>
      </c>
      <c r="AI826" s="118">
        <f t="shared" si="268"/>
        <v>23</v>
      </c>
      <c r="AJ826" s="119">
        <f t="shared" si="269"/>
        <v>0.51111111111111041</v>
      </c>
      <c r="AK826" s="118">
        <f t="shared" si="270"/>
        <v>18</v>
      </c>
      <c r="AL826" s="119">
        <f t="shared" si="271"/>
        <v>0.60000000000000009</v>
      </c>
      <c r="AM826" s="118">
        <f t="shared" si="272"/>
        <v>11</v>
      </c>
      <c r="AN826" s="119">
        <f t="shared" si="273"/>
        <v>0.73333333333333339</v>
      </c>
      <c r="AO826" s="118">
        <f t="shared" si="274"/>
        <v>0</v>
      </c>
      <c r="AP826" s="119">
        <f t="shared" si="275"/>
        <v>1.3877787807814457E-16</v>
      </c>
      <c r="AQ826" s="122">
        <f t="shared" si="288"/>
        <v>0</v>
      </c>
      <c r="AR826" s="131">
        <f t="shared" si="276"/>
        <v>5</v>
      </c>
      <c r="AS826" s="65"/>
    </row>
    <row r="827" spans="1:45" x14ac:dyDescent="0.25">
      <c r="A827" s="65" t="s">
        <v>273</v>
      </c>
      <c r="B827" s="65" t="str">
        <f t="shared" si="285"/>
        <v>DIWA3</v>
      </c>
      <c r="C827" s="117">
        <f t="shared" si="286"/>
        <v>40749</v>
      </c>
      <c r="D827" s="116" t="str">
        <f t="shared" si="287"/>
        <v>SIN</v>
      </c>
      <c r="E827" s="65" t="s">
        <v>26</v>
      </c>
      <c r="F827" s="124" t="s">
        <v>117</v>
      </c>
      <c r="G827" s="117">
        <v>41366</v>
      </c>
      <c r="H827" s="65">
        <v>589602</v>
      </c>
      <c r="I827" s="65">
        <v>108749</v>
      </c>
      <c r="J827" s="120">
        <v>0</v>
      </c>
      <c r="K827" s="120">
        <v>3.6</v>
      </c>
      <c r="L827" s="120">
        <v>0</v>
      </c>
      <c r="M827" s="120">
        <v>17.100000000000001</v>
      </c>
      <c r="N827" s="120">
        <v>6.7</v>
      </c>
      <c r="O827" s="120">
        <v>37.6</v>
      </c>
      <c r="P827" s="120"/>
      <c r="Q827" s="120">
        <v>-1</v>
      </c>
      <c r="R827" s="65" t="s">
        <v>29</v>
      </c>
      <c r="S827" s="120">
        <v>155.4</v>
      </c>
      <c r="T827" s="120">
        <v>124.4</v>
      </c>
      <c r="U827" s="120">
        <v>12.8</v>
      </c>
      <c r="V827" s="120">
        <v>5.0999999999999996</v>
      </c>
      <c r="W827" s="120">
        <v>29.7</v>
      </c>
      <c r="X827" s="120">
        <v>23.2</v>
      </c>
      <c r="Y827" s="120">
        <v>2.4</v>
      </c>
      <c r="Z827" s="120">
        <v>0</v>
      </c>
      <c r="AA827" s="120">
        <v>0</v>
      </c>
      <c r="AB827" s="120">
        <v>113.8</v>
      </c>
      <c r="AC827" s="120">
        <v>51.5</v>
      </c>
      <c r="AD827" s="120">
        <v>3.6</v>
      </c>
      <c r="AE827" s="118">
        <f t="shared" si="265"/>
        <v>155</v>
      </c>
      <c r="AF827" s="119">
        <f>IF(AE827&gt;=300,1,VLOOKUP(AE827,$AT$3:$AU$304,2,0))</f>
        <v>0.5166666666666716</v>
      </c>
      <c r="AG827" s="118">
        <f t="shared" si="266"/>
        <v>124</v>
      </c>
      <c r="AH827" s="119">
        <f t="shared" si="267"/>
        <v>0.82666666666666555</v>
      </c>
      <c r="AI827" s="118">
        <f t="shared" si="268"/>
        <v>30</v>
      </c>
      <c r="AJ827" s="119">
        <f t="shared" si="269"/>
        <v>0.66666666666666619</v>
      </c>
      <c r="AK827" s="118">
        <f t="shared" si="270"/>
        <v>23</v>
      </c>
      <c r="AL827" s="119">
        <f t="shared" si="271"/>
        <v>0.76666666666666672</v>
      </c>
      <c r="AM827" s="118">
        <f t="shared" si="272"/>
        <v>13</v>
      </c>
      <c r="AN827" s="119">
        <f t="shared" si="273"/>
        <v>0.8666666666666667</v>
      </c>
      <c r="AO827" s="118">
        <f t="shared" si="274"/>
        <v>5</v>
      </c>
      <c r="AP827" s="119">
        <f t="shared" si="275"/>
        <v>0.50000000000000011</v>
      </c>
      <c r="AQ827" s="122">
        <f t="shared" si="288"/>
        <v>0</v>
      </c>
      <c r="AR827" s="131">
        <f t="shared" si="276"/>
        <v>6</v>
      </c>
      <c r="AS827" s="65"/>
    </row>
    <row r="828" spans="1:45" x14ac:dyDescent="0.25">
      <c r="A828" s="65" t="s">
        <v>273</v>
      </c>
      <c r="B828" s="65" t="str">
        <f t="shared" si="285"/>
        <v>DIWA3</v>
      </c>
      <c r="C828" s="117">
        <f t="shared" si="286"/>
        <v>40749</v>
      </c>
      <c r="D828" s="116" t="str">
        <f t="shared" si="287"/>
        <v>SIN</v>
      </c>
      <c r="E828" s="65" t="s">
        <v>26</v>
      </c>
      <c r="F828" s="124" t="s">
        <v>117</v>
      </c>
      <c r="G828" s="117">
        <v>41253</v>
      </c>
      <c r="H828" s="65">
        <v>558050</v>
      </c>
      <c r="I828" s="65">
        <v>77197</v>
      </c>
      <c r="J828" s="65">
        <v>0</v>
      </c>
      <c r="K828" s="65">
        <v>0</v>
      </c>
      <c r="L828" s="65">
        <v>0</v>
      </c>
      <c r="M828" s="65">
        <v>11</v>
      </c>
      <c r="N828" s="65">
        <v>6.9</v>
      </c>
      <c r="O828" s="65">
        <v>37.700000000000003</v>
      </c>
      <c r="P828" s="65"/>
      <c r="Q828" s="65">
        <v>-1</v>
      </c>
      <c r="R828" s="65" t="s">
        <v>29</v>
      </c>
      <c r="S828" s="65">
        <v>127.9</v>
      </c>
      <c r="T828" s="65">
        <v>33.799999999999997</v>
      </c>
      <c r="U828" s="65">
        <v>5.6</v>
      </c>
      <c r="V828" s="65">
        <v>2.1</v>
      </c>
      <c r="W828" s="65">
        <v>7.9</v>
      </c>
      <c r="X828" s="65">
        <v>23.2</v>
      </c>
      <c r="Y828" s="65">
        <v>1.4</v>
      </c>
      <c r="Z828" s="65">
        <v>3.8</v>
      </c>
      <c r="AA828" s="65">
        <v>0</v>
      </c>
      <c r="AB828" s="65">
        <v>58.8</v>
      </c>
      <c r="AC828" s="65">
        <v>24</v>
      </c>
      <c r="AD828" s="65">
        <v>0.7</v>
      </c>
      <c r="AE828" s="118">
        <f t="shared" si="265"/>
        <v>128</v>
      </c>
      <c r="AF828" s="119">
        <f>IF(AE828&gt;=300,1,VLOOKUP(AE828,$AT$3:$AU$304,2,0))</f>
        <v>0.4266666666666713</v>
      </c>
      <c r="AG828" s="118">
        <f t="shared" si="266"/>
        <v>34</v>
      </c>
      <c r="AH828" s="119">
        <f t="shared" si="267"/>
        <v>0.22666666666666402</v>
      </c>
      <c r="AI828" s="118">
        <f t="shared" si="268"/>
        <v>8</v>
      </c>
      <c r="AJ828" s="119">
        <f t="shared" si="269"/>
        <v>0.17777777777777731</v>
      </c>
      <c r="AK828" s="118">
        <f t="shared" si="270"/>
        <v>23</v>
      </c>
      <c r="AL828" s="119">
        <f t="shared" si="271"/>
        <v>0.76666666666666672</v>
      </c>
      <c r="AM828" s="118">
        <f t="shared" si="272"/>
        <v>6</v>
      </c>
      <c r="AN828" s="119">
        <f t="shared" si="273"/>
        <v>0.40000000000000013</v>
      </c>
      <c r="AO828" s="118">
        <f t="shared" si="274"/>
        <v>2</v>
      </c>
      <c r="AP828" s="119">
        <f t="shared" si="275"/>
        <v>0.20000000000000015</v>
      </c>
      <c r="AQ828" s="122">
        <f t="shared" si="288"/>
        <v>0</v>
      </c>
      <c r="AR828" s="131">
        <f t="shared" si="276"/>
        <v>7</v>
      </c>
      <c r="AS828" s="65"/>
    </row>
    <row r="829" spans="1:45" x14ac:dyDescent="0.25">
      <c r="A829" s="65" t="s">
        <v>273</v>
      </c>
      <c r="B829" s="65" t="str">
        <f t="shared" si="285"/>
        <v>DIWA3</v>
      </c>
      <c r="C829" s="117">
        <f t="shared" si="286"/>
        <v>40749</v>
      </c>
      <c r="D829" s="116" t="str">
        <f t="shared" si="287"/>
        <v>SIN</v>
      </c>
      <c r="E829" s="65" t="s">
        <v>26</v>
      </c>
      <c r="F829" s="124" t="s">
        <v>117</v>
      </c>
      <c r="G829" s="117">
        <v>41117</v>
      </c>
      <c r="H829" s="65">
        <v>526339</v>
      </c>
      <c r="I829" s="65">
        <v>45486</v>
      </c>
      <c r="J829" s="120">
        <v>0</v>
      </c>
      <c r="K829" s="120">
        <v>0</v>
      </c>
      <c r="L829" s="120">
        <v>0</v>
      </c>
      <c r="M829" s="120">
        <v>12.4</v>
      </c>
      <c r="N829" s="120">
        <v>6.7</v>
      </c>
      <c r="O829" s="120">
        <v>36</v>
      </c>
      <c r="P829" s="120"/>
      <c r="Q829" s="120">
        <v>-1</v>
      </c>
      <c r="R829" s="65" t="s">
        <v>29</v>
      </c>
      <c r="S829" s="120">
        <v>154.5</v>
      </c>
      <c r="T829" s="120">
        <v>53.3</v>
      </c>
      <c r="U829" s="120">
        <v>7</v>
      </c>
      <c r="V829" s="120">
        <v>1.2</v>
      </c>
      <c r="W829" s="120">
        <v>13.6</v>
      </c>
      <c r="X829" s="120">
        <v>18</v>
      </c>
      <c r="Y829" s="120">
        <v>0.6</v>
      </c>
      <c r="Z829" s="120">
        <v>1</v>
      </c>
      <c r="AA829" s="120">
        <v>0</v>
      </c>
      <c r="AB829" s="120">
        <v>42.6</v>
      </c>
      <c r="AC829" s="120">
        <v>27.8</v>
      </c>
      <c r="AD829" s="120">
        <v>1.3</v>
      </c>
      <c r="AE829" s="118">
        <f t="shared" si="265"/>
        <v>155</v>
      </c>
      <c r="AF829" s="119">
        <f>IF(AE829&gt;=300,1,VLOOKUP(AE829,$AT$3:$AU$304,2,0))</f>
        <v>0.5166666666666716</v>
      </c>
      <c r="AG829" s="118">
        <f t="shared" si="266"/>
        <v>53</v>
      </c>
      <c r="AH829" s="119">
        <f t="shared" si="267"/>
        <v>0.35333333333333045</v>
      </c>
      <c r="AI829" s="118">
        <f t="shared" si="268"/>
        <v>14</v>
      </c>
      <c r="AJ829" s="119">
        <f t="shared" si="269"/>
        <v>0.31111111111111062</v>
      </c>
      <c r="AK829" s="118">
        <f t="shared" si="270"/>
        <v>18</v>
      </c>
      <c r="AL829" s="119">
        <f t="shared" si="271"/>
        <v>0.60000000000000009</v>
      </c>
      <c r="AM829" s="118">
        <f t="shared" si="272"/>
        <v>7</v>
      </c>
      <c r="AN829" s="119">
        <f t="shared" si="273"/>
        <v>0.46666666666666679</v>
      </c>
      <c r="AO829" s="118">
        <f t="shared" si="274"/>
        <v>1</v>
      </c>
      <c r="AP829" s="119">
        <f t="shared" si="275"/>
        <v>0.10000000000000014</v>
      </c>
      <c r="AQ829" s="122">
        <f t="shared" si="288"/>
        <v>0</v>
      </c>
      <c r="AR829" s="131">
        <f t="shared" si="276"/>
        <v>8</v>
      </c>
      <c r="AS829" s="65"/>
    </row>
    <row r="830" spans="1:45" x14ac:dyDescent="0.25">
      <c r="A830" s="65" t="s">
        <v>272</v>
      </c>
      <c r="B830" s="65" t="str">
        <f t="shared" si="285"/>
        <v>DIWA3</v>
      </c>
      <c r="C830" s="117">
        <f t="shared" si="286"/>
        <v>41803</v>
      </c>
      <c r="D830" s="65" t="str">
        <f t="shared" si="287"/>
        <v>SIN</v>
      </c>
      <c r="E830" s="65" t="s">
        <v>26</v>
      </c>
      <c r="F830" s="124" t="s">
        <v>118</v>
      </c>
      <c r="G830" s="117">
        <v>42399</v>
      </c>
      <c r="H830" s="65">
        <v>835515</v>
      </c>
      <c r="I830" s="65">
        <v>46115</v>
      </c>
      <c r="J830" s="65">
        <v>0</v>
      </c>
      <c r="K830" s="65">
        <v>9</v>
      </c>
      <c r="L830" s="65"/>
      <c r="M830" s="65">
        <v>6</v>
      </c>
      <c r="N830" s="65">
        <v>6.2</v>
      </c>
      <c r="O830" s="65"/>
      <c r="P830" s="65"/>
      <c r="Q830" s="65">
        <v>0.27</v>
      </c>
      <c r="R830" s="65"/>
      <c r="S830" s="65">
        <v>258</v>
      </c>
      <c r="T830" s="65">
        <v>162</v>
      </c>
      <c r="U830" s="65">
        <v>9</v>
      </c>
      <c r="V830" s="65">
        <v>0</v>
      </c>
      <c r="W830" s="65">
        <v>18</v>
      </c>
      <c r="X830" s="65">
        <v>18</v>
      </c>
      <c r="Y830" s="65">
        <v>1</v>
      </c>
      <c r="Z830" s="65">
        <v>1</v>
      </c>
      <c r="AA830" s="65">
        <v>1</v>
      </c>
      <c r="AB830" s="65">
        <v>72</v>
      </c>
      <c r="AC830" s="65">
        <v>9</v>
      </c>
      <c r="AD830" s="65">
        <v>1</v>
      </c>
      <c r="AE830" s="118">
        <f t="shared" si="265"/>
        <v>258</v>
      </c>
      <c r="AF830" s="119">
        <f>IF(AE830&gt;500,1.5,IF(AE830&gt;300,1.3,VLOOKUP(AE830,$AT$3:$AU$304,2,0)))</f>
        <v>0.86000000000000143</v>
      </c>
      <c r="AG830" s="118">
        <f t="shared" si="266"/>
        <v>162</v>
      </c>
      <c r="AH830" s="119">
        <f t="shared" si="267"/>
        <v>1</v>
      </c>
      <c r="AI830" s="118">
        <f t="shared" si="268"/>
        <v>18</v>
      </c>
      <c r="AJ830" s="119">
        <f t="shared" si="269"/>
        <v>0.39999999999999941</v>
      </c>
      <c r="AK830" s="118">
        <f t="shared" si="270"/>
        <v>18</v>
      </c>
      <c r="AL830" s="119">
        <f t="shared" si="271"/>
        <v>0.60000000000000009</v>
      </c>
      <c r="AM830" s="118">
        <f t="shared" si="272"/>
        <v>9</v>
      </c>
      <c r="AN830" s="119">
        <f t="shared" si="273"/>
        <v>0.60000000000000009</v>
      </c>
      <c r="AO830" s="118">
        <f t="shared" si="274"/>
        <v>0</v>
      </c>
      <c r="AP830" s="119">
        <f t="shared" si="275"/>
        <v>1.3877787807814457E-16</v>
      </c>
      <c r="AQ830" s="122">
        <f t="shared" si="288"/>
        <v>1</v>
      </c>
      <c r="AR830" s="131">
        <f t="shared" si="276"/>
        <v>1</v>
      </c>
      <c r="AS830" s="65"/>
    </row>
    <row r="831" spans="1:45" x14ac:dyDescent="0.25">
      <c r="A831" s="65"/>
      <c r="B831" s="65" t="str">
        <f t="shared" si="285"/>
        <v>DIWA3</v>
      </c>
      <c r="C831" s="117">
        <f t="shared" si="286"/>
        <v>41803</v>
      </c>
      <c r="D831" s="65" t="str">
        <f t="shared" si="287"/>
        <v>SIN</v>
      </c>
      <c r="E831" s="65" t="s">
        <v>26</v>
      </c>
      <c r="F831" s="124" t="s">
        <v>118</v>
      </c>
      <c r="G831" s="117">
        <v>42243</v>
      </c>
      <c r="H831" s="65">
        <v>793830</v>
      </c>
      <c r="I831" s="65">
        <v>4445</v>
      </c>
      <c r="J831" s="65">
        <v>0</v>
      </c>
      <c r="K831" s="65">
        <v>5</v>
      </c>
      <c r="L831" s="65"/>
      <c r="M831" s="65">
        <v>5</v>
      </c>
      <c r="N831" s="65">
        <v>6.8</v>
      </c>
      <c r="O831" s="65"/>
      <c r="P831" s="65"/>
      <c r="Q831" s="65">
        <v>0.06</v>
      </c>
      <c r="R831" s="65"/>
      <c r="S831" s="65">
        <v>19</v>
      </c>
      <c r="T831" s="65">
        <v>17</v>
      </c>
      <c r="U831" s="65">
        <v>1</v>
      </c>
      <c r="V831" s="65">
        <v>0</v>
      </c>
      <c r="W831" s="65">
        <v>4</v>
      </c>
      <c r="X831" s="65">
        <v>3</v>
      </c>
      <c r="Y831" s="65">
        <v>1</v>
      </c>
      <c r="Z831" s="65">
        <v>0</v>
      </c>
      <c r="AA831" s="65">
        <v>0</v>
      </c>
      <c r="AB831" s="65">
        <v>77</v>
      </c>
      <c r="AC831" s="65">
        <v>2</v>
      </c>
      <c r="AD831" s="65">
        <v>1</v>
      </c>
      <c r="AE831" s="118">
        <f t="shared" si="265"/>
        <v>19</v>
      </c>
      <c r="AF831" s="119">
        <f>IF(AE831&gt;500,1.5,IF(AE831&gt;300,1.3,VLOOKUP(AE831,$AT$3:$AU$304,2,0)))</f>
        <v>6.3333333333337183E-2</v>
      </c>
      <c r="AG831" s="118">
        <f t="shared" si="266"/>
        <v>17</v>
      </c>
      <c r="AH831" s="119">
        <f t="shared" si="267"/>
        <v>0.11333333333333087</v>
      </c>
      <c r="AI831" s="118">
        <f t="shared" si="268"/>
        <v>4</v>
      </c>
      <c r="AJ831" s="119">
        <f t="shared" si="269"/>
        <v>8.8888888888888407E-2</v>
      </c>
      <c r="AK831" s="118">
        <f t="shared" si="270"/>
        <v>3</v>
      </c>
      <c r="AL831" s="119">
        <f t="shared" si="271"/>
        <v>0.1000000000000002</v>
      </c>
      <c r="AM831" s="118">
        <f t="shared" si="272"/>
        <v>1</v>
      </c>
      <c r="AN831" s="119">
        <f t="shared" si="273"/>
        <v>6.666666666666686E-2</v>
      </c>
      <c r="AO831" s="118">
        <f t="shared" si="274"/>
        <v>0</v>
      </c>
      <c r="AP831" s="119">
        <f t="shared" si="275"/>
        <v>1.3877787807814457E-16</v>
      </c>
      <c r="AQ831" s="122">
        <f t="shared" si="288"/>
        <v>0</v>
      </c>
      <c r="AR831" s="131">
        <f t="shared" si="276"/>
        <v>2</v>
      </c>
      <c r="AS831" s="65"/>
    </row>
    <row r="832" spans="1:45" x14ac:dyDescent="0.25">
      <c r="A832" s="65"/>
      <c r="B832" s="65" t="str">
        <f t="shared" si="285"/>
        <v>DIWA3</v>
      </c>
      <c r="C832" s="117">
        <f t="shared" si="286"/>
        <v>41803</v>
      </c>
      <c r="D832" s="65" t="str">
        <f t="shared" si="287"/>
        <v>SIN</v>
      </c>
      <c r="E832" s="65" t="s">
        <v>26</v>
      </c>
      <c r="F832" s="124" t="s">
        <v>118</v>
      </c>
      <c r="G832" s="117">
        <v>42223</v>
      </c>
      <c r="H832" s="65">
        <v>789400</v>
      </c>
      <c r="I832" s="65">
        <v>92629</v>
      </c>
      <c r="J832" s="65">
        <v>0</v>
      </c>
      <c r="K832" s="65">
        <v>9</v>
      </c>
      <c r="L832" s="65"/>
      <c r="M832" s="65">
        <v>7</v>
      </c>
      <c r="N832" s="65">
        <v>6.5</v>
      </c>
      <c r="O832" s="65"/>
      <c r="P832" s="65"/>
      <c r="Q832" s="65">
        <v>0.05</v>
      </c>
      <c r="R832" s="65"/>
      <c r="S832" s="65">
        <v>69</v>
      </c>
      <c r="T832" s="65">
        <v>79</v>
      </c>
      <c r="U832" s="65">
        <v>1</v>
      </c>
      <c r="V832" s="65">
        <v>0</v>
      </c>
      <c r="W832" s="65">
        <v>16</v>
      </c>
      <c r="X832" s="65">
        <v>7</v>
      </c>
      <c r="Y832" s="65">
        <v>0</v>
      </c>
      <c r="Z832" s="65">
        <v>1</v>
      </c>
      <c r="AA832" s="65">
        <v>1</v>
      </c>
      <c r="AB832" s="65">
        <v>75</v>
      </c>
      <c r="AC832" s="65">
        <v>2</v>
      </c>
      <c r="AD832" s="65">
        <v>1</v>
      </c>
      <c r="AE832" s="118">
        <f t="shared" si="265"/>
        <v>69</v>
      </c>
      <c r="AF832" s="119">
        <f>IF(AE832&gt;500,1.5,IF(AE832&gt;300,1.3,VLOOKUP(AE832,$AT$3:$AU$304,2,0)))</f>
        <v>0.23000000000000353</v>
      </c>
      <c r="AG832" s="118">
        <f t="shared" si="266"/>
        <v>79</v>
      </c>
      <c r="AH832" s="119">
        <f t="shared" si="267"/>
        <v>0.52666666666666362</v>
      </c>
      <c r="AI832" s="118">
        <f t="shared" si="268"/>
        <v>16</v>
      </c>
      <c r="AJ832" s="119">
        <f t="shared" si="269"/>
        <v>0.35555555555555501</v>
      </c>
      <c r="AK832" s="118">
        <f t="shared" si="270"/>
        <v>7</v>
      </c>
      <c r="AL832" s="119">
        <f t="shared" si="271"/>
        <v>0.2333333333333335</v>
      </c>
      <c r="AM832" s="118">
        <f t="shared" si="272"/>
        <v>1</v>
      </c>
      <c r="AN832" s="119">
        <f t="shared" si="273"/>
        <v>6.666666666666686E-2</v>
      </c>
      <c r="AO832" s="118">
        <f t="shared" si="274"/>
        <v>0</v>
      </c>
      <c r="AP832" s="119">
        <f t="shared" si="275"/>
        <v>1.3877787807814457E-16</v>
      </c>
      <c r="AQ832" s="122">
        <f t="shared" si="288"/>
        <v>0</v>
      </c>
      <c r="AR832" s="131">
        <f t="shared" si="276"/>
        <v>3</v>
      </c>
      <c r="AS832" s="65"/>
    </row>
    <row r="833" spans="1:45" x14ac:dyDescent="0.25">
      <c r="A833" s="65" t="s">
        <v>273</v>
      </c>
      <c r="B833" s="65" t="str">
        <f t="shared" si="285"/>
        <v>DIWA3</v>
      </c>
      <c r="C833" s="117">
        <f t="shared" si="286"/>
        <v>41803</v>
      </c>
      <c r="D833" s="116" t="str">
        <f t="shared" si="287"/>
        <v>SIN</v>
      </c>
      <c r="E833" s="65" t="s">
        <v>26</v>
      </c>
      <c r="F833" s="124" t="s">
        <v>118</v>
      </c>
      <c r="G833" s="117">
        <v>42054</v>
      </c>
      <c r="H833" s="65">
        <v>763340</v>
      </c>
      <c r="I833" s="65">
        <v>8873</v>
      </c>
      <c r="J833" s="65">
        <v>0</v>
      </c>
      <c r="K833" s="65">
        <v>6</v>
      </c>
      <c r="L833" s="65"/>
      <c r="M833" s="65">
        <v>3</v>
      </c>
      <c r="N833" s="65">
        <v>6.3520000000000003</v>
      </c>
      <c r="O833" s="65">
        <v>29.41</v>
      </c>
      <c r="P833" s="65">
        <v>1.27</v>
      </c>
      <c r="Q833" s="65">
        <v>0.57999999999999996</v>
      </c>
      <c r="R833" s="65"/>
      <c r="S833" s="65">
        <v>89</v>
      </c>
      <c r="T833" s="65">
        <v>36</v>
      </c>
      <c r="U833" s="65">
        <v>37</v>
      </c>
      <c r="V833" s="65">
        <v>0</v>
      </c>
      <c r="W833" s="65">
        <v>10</v>
      </c>
      <c r="X833" s="65">
        <v>6</v>
      </c>
      <c r="Y833" s="65">
        <v>0</v>
      </c>
      <c r="Z833" s="65"/>
      <c r="AA833" s="65">
        <v>0</v>
      </c>
      <c r="AB833" s="65">
        <v>35</v>
      </c>
      <c r="AC833" s="65">
        <v>3</v>
      </c>
      <c r="AD833" s="65">
        <v>0</v>
      </c>
      <c r="AE833" s="118">
        <f t="shared" si="265"/>
        <v>89</v>
      </c>
      <c r="AF833" s="119">
        <f>IF(AE833&gt;500,1.5,IF(AE833&gt;300,1.3,VLOOKUP(AE833,$AT$3:$AU$304,2,0)))</f>
        <v>0.29666666666667046</v>
      </c>
      <c r="AG833" s="118">
        <f t="shared" si="266"/>
        <v>36</v>
      </c>
      <c r="AH833" s="119">
        <f t="shared" si="267"/>
        <v>0.23999999999999733</v>
      </c>
      <c r="AI833" s="118">
        <f t="shared" si="268"/>
        <v>10</v>
      </c>
      <c r="AJ833" s="119">
        <f t="shared" si="269"/>
        <v>0.22222222222222177</v>
      </c>
      <c r="AK833" s="118">
        <f t="shared" si="270"/>
        <v>6</v>
      </c>
      <c r="AL833" s="119">
        <f t="shared" si="271"/>
        <v>0.20000000000000018</v>
      </c>
      <c r="AM833" s="118">
        <f t="shared" si="272"/>
        <v>37</v>
      </c>
      <c r="AN833" s="119">
        <f t="shared" si="273"/>
        <v>1</v>
      </c>
      <c r="AO833" s="118">
        <f t="shared" si="274"/>
        <v>0</v>
      </c>
      <c r="AP833" s="119">
        <f t="shared" si="275"/>
        <v>1.3877787807814457E-16</v>
      </c>
      <c r="AQ833" s="122">
        <f t="shared" si="288"/>
        <v>0</v>
      </c>
      <c r="AR833" s="131">
        <f t="shared" si="276"/>
        <v>4</v>
      </c>
      <c r="AS833" s="65"/>
    </row>
    <row r="834" spans="1:45" x14ac:dyDescent="0.25">
      <c r="A834" s="65" t="s">
        <v>273</v>
      </c>
      <c r="B834" s="65" t="str">
        <f t="shared" si="285"/>
        <v>DIWA3</v>
      </c>
      <c r="C834" s="117">
        <f t="shared" si="286"/>
        <v>41803</v>
      </c>
      <c r="D834" s="116" t="str">
        <f t="shared" si="287"/>
        <v>SIN</v>
      </c>
      <c r="E834" s="65" t="s">
        <v>26</v>
      </c>
      <c r="F834" s="124" t="s">
        <v>118</v>
      </c>
      <c r="G834" s="117">
        <v>41933</v>
      </c>
      <c r="H834" s="65">
        <v>749417</v>
      </c>
      <c r="I834" s="65">
        <v>110510</v>
      </c>
      <c r="J834" s="65">
        <v>0</v>
      </c>
      <c r="K834" s="65">
        <v>6</v>
      </c>
      <c r="L834" s="65"/>
      <c r="M834" s="65">
        <v>4</v>
      </c>
      <c r="N834" s="127">
        <v>6.7</v>
      </c>
      <c r="O834" s="65">
        <v>34.700000000000003</v>
      </c>
      <c r="P834" s="65">
        <v>1.67</v>
      </c>
      <c r="Q834" s="65">
        <v>0.04</v>
      </c>
      <c r="R834" s="65"/>
      <c r="S834" s="65">
        <v>320</v>
      </c>
      <c r="T834" s="65">
        <v>103</v>
      </c>
      <c r="U834" s="65">
        <v>10</v>
      </c>
      <c r="V834" s="65">
        <v>0</v>
      </c>
      <c r="W834" s="65">
        <v>29</v>
      </c>
      <c r="X834" s="65">
        <v>19</v>
      </c>
      <c r="Y834" s="65">
        <v>1</v>
      </c>
      <c r="Z834" s="65">
        <v>0</v>
      </c>
      <c r="AA834" s="65">
        <v>1</v>
      </c>
      <c r="AB834" s="65">
        <v>43</v>
      </c>
      <c r="AC834" s="65">
        <v>9</v>
      </c>
      <c r="AD834" s="65">
        <v>1</v>
      </c>
      <c r="AE834" s="118">
        <f t="shared" ref="AE834:AE897" si="289">+ROUND(S834,0)</f>
        <v>320</v>
      </c>
      <c r="AF834" s="119">
        <f t="shared" ref="AF834:AF841" si="290">IF(AE834&gt;=300,1,VLOOKUP(AE834,$AT$3:$AU$304,2,0))</f>
        <v>1</v>
      </c>
      <c r="AG834" s="118">
        <f t="shared" ref="AG834:AG897" si="291">+ROUND(T834,0)</f>
        <v>103</v>
      </c>
      <c r="AH834" s="119">
        <f t="shared" ref="AH834:AH897" si="292">IF(AG834&gt;=150,1,VLOOKUP(AG834,$AV$3:$AW$228,2,0))</f>
        <v>0.68666666666666465</v>
      </c>
      <c r="AI834" s="118">
        <f t="shared" ref="AI834:AI897" si="293">+ROUND(W834,0)</f>
        <v>29</v>
      </c>
      <c r="AJ834" s="119">
        <f t="shared" ref="AJ834:AJ897" si="294">IF(AI834&gt;=45,1,VLOOKUP(AI834,$AX$3:$AY$226,2,0))</f>
        <v>0.64444444444444393</v>
      </c>
      <c r="AK834" s="118">
        <f t="shared" ref="AK834:AK897" si="295">+ROUND(X834,0)</f>
        <v>19</v>
      </c>
      <c r="AL834" s="119">
        <f t="shared" ref="AL834:AL897" si="296">IF(AK834&gt;=30,1,VLOOKUP(AK834,$AZ$3:$BA$226,2,0))</f>
        <v>0.63333333333333341</v>
      </c>
      <c r="AM834" s="118">
        <f t="shared" ref="AM834:AM897" si="297">+ROUND(U834,0)</f>
        <v>10</v>
      </c>
      <c r="AN834" s="119">
        <f t="shared" ref="AN834:AN897" si="298">IF(AM834&gt;=15,1,VLOOKUP(AM834,$BB$3:$BC$226,2,0))</f>
        <v>0.66666666666666674</v>
      </c>
      <c r="AO834" s="118">
        <f t="shared" ref="AO834:AO897" si="299">ROUND(V834,0)</f>
        <v>0</v>
      </c>
      <c r="AP834" s="119">
        <f t="shared" ref="AP834:AP897" si="300">IF(AO834&gt;=10,1,VLOOKUP(AO834,$BD$3:$BE$226,2,0))</f>
        <v>1.3877787807814457E-16</v>
      </c>
      <c r="AQ834" s="122">
        <f t="shared" si="288"/>
        <v>0</v>
      </c>
      <c r="AR834" s="131">
        <f t="shared" si="276"/>
        <v>5</v>
      </c>
      <c r="AS834" s="65"/>
    </row>
    <row r="835" spans="1:45" x14ac:dyDescent="0.25">
      <c r="A835" s="65" t="s">
        <v>273</v>
      </c>
      <c r="B835" s="65" t="str">
        <f t="shared" si="285"/>
        <v>DIWA3</v>
      </c>
      <c r="C835" s="117">
        <f t="shared" si="286"/>
        <v>41803</v>
      </c>
      <c r="D835" s="116" t="str">
        <f t="shared" si="287"/>
        <v>CON</v>
      </c>
      <c r="E835" s="65" t="s">
        <v>26</v>
      </c>
      <c r="F835" s="124" t="s">
        <v>118</v>
      </c>
      <c r="G835" s="117">
        <v>41753</v>
      </c>
      <c r="H835" s="65">
        <v>700198</v>
      </c>
      <c r="I835" s="65">
        <v>61291</v>
      </c>
      <c r="J835" s="65">
        <v>0</v>
      </c>
      <c r="K835" s="65">
        <v>4</v>
      </c>
      <c r="L835" s="65"/>
      <c r="M835" s="65">
        <v>3</v>
      </c>
      <c r="N835" s="121">
        <v>7.1</v>
      </c>
      <c r="O835" s="65">
        <v>36.200000000000003</v>
      </c>
      <c r="P835" s="65">
        <v>1.1299999999999999</v>
      </c>
      <c r="Q835" s="65">
        <v>0.09</v>
      </c>
      <c r="R835" s="65"/>
      <c r="S835" s="65">
        <v>120</v>
      </c>
      <c r="T835" s="65">
        <v>66</v>
      </c>
      <c r="U835" s="65">
        <v>5</v>
      </c>
      <c r="V835" s="65">
        <v>0</v>
      </c>
      <c r="W835" s="65">
        <v>12</v>
      </c>
      <c r="X835" s="65">
        <v>12</v>
      </c>
      <c r="Y835" s="65">
        <v>0</v>
      </c>
      <c r="Z835" s="65">
        <v>1</v>
      </c>
      <c r="AA835" s="65">
        <v>0</v>
      </c>
      <c r="AB835" s="65">
        <v>32</v>
      </c>
      <c r="AC835" s="65">
        <v>4</v>
      </c>
      <c r="AD835" s="65">
        <v>1</v>
      </c>
      <c r="AE835" s="118">
        <f t="shared" si="289"/>
        <v>120</v>
      </c>
      <c r="AF835" s="119">
        <f t="shared" si="290"/>
        <v>0.40000000000000446</v>
      </c>
      <c r="AG835" s="118">
        <f t="shared" si="291"/>
        <v>66</v>
      </c>
      <c r="AH835" s="119">
        <f t="shared" si="292"/>
        <v>0.43999999999999695</v>
      </c>
      <c r="AI835" s="118">
        <f t="shared" si="293"/>
        <v>12</v>
      </c>
      <c r="AJ835" s="119">
        <f t="shared" si="294"/>
        <v>0.26666666666666622</v>
      </c>
      <c r="AK835" s="118">
        <f t="shared" si="295"/>
        <v>12</v>
      </c>
      <c r="AL835" s="119">
        <f t="shared" si="296"/>
        <v>0.40000000000000013</v>
      </c>
      <c r="AM835" s="118">
        <f t="shared" si="297"/>
        <v>5</v>
      </c>
      <c r="AN835" s="119">
        <f t="shared" si="298"/>
        <v>0.33333333333333348</v>
      </c>
      <c r="AO835" s="118">
        <f t="shared" si="299"/>
        <v>0</v>
      </c>
      <c r="AP835" s="119">
        <f t="shared" si="300"/>
        <v>1.3877787807814457E-16</v>
      </c>
      <c r="AQ835" s="122">
        <f t="shared" si="288"/>
        <v>0</v>
      </c>
      <c r="AR835" s="131">
        <f t="shared" ref="AR835:AR898" si="301">+IF(AQ835=1,AQ835,(AR834+1))</f>
        <v>6</v>
      </c>
      <c r="AS835" s="65"/>
    </row>
    <row r="836" spans="1:45" x14ac:dyDescent="0.25">
      <c r="A836" s="65" t="s">
        <v>272</v>
      </c>
      <c r="B836" s="65" t="str">
        <f t="shared" si="285"/>
        <v>DIWA3</v>
      </c>
      <c r="C836" s="117">
        <f t="shared" si="286"/>
        <v>41803</v>
      </c>
      <c r="D836" s="116" t="str">
        <f t="shared" si="287"/>
        <v>CON</v>
      </c>
      <c r="E836" s="65" t="s">
        <v>26</v>
      </c>
      <c r="F836" s="124" t="s">
        <v>118</v>
      </c>
      <c r="G836" s="117">
        <v>41675</v>
      </c>
      <c r="H836" s="65">
        <v>634522</v>
      </c>
      <c r="I836" s="65">
        <v>126183</v>
      </c>
      <c r="J836" s="65">
        <v>0</v>
      </c>
      <c r="K836" s="65">
        <v>3</v>
      </c>
      <c r="L836" s="65"/>
      <c r="M836" s="65">
        <v>9</v>
      </c>
      <c r="N836" s="121">
        <v>7.1</v>
      </c>
      <c r="O836" s="65">
        <v>36.700000000000003</v>
      </c>
      <c r="P836" s="65">
        <v>0.7</v>
      </c>
      <c r="Q836" s="65">
        <v>0</v>
      </c>
      <c r="R836" s="65" t="s">
        <v>244</v>
      </c>
      <c r="S836" s="65">
        <v>169</v>
      </c>
      <c r="T836" s="65">
        <v>101</v>
      </c>
      <c r="U836" s="65">
        <v>2</v>
      </c>
      <c r="V836" s="65">
        <v>1</v>
      </c>
      <c r="W836" s="65">
        <v>11</v>
      </c>
      <c r="X836" s="65">
        <v>10</v>
      </c>
      <c r="Y836" s="65">
        <v>0</v>
      </c>
      <c r="Z836" s="65">
        <v>1</v>
      </c>
      <c r="AA836" s="65">
        <v>0</v>
      </c>
      <c r="AB836" s="65">
        <v>32</v>
      </c>
      <c r="AC836" s="65">
        <v>10</v>
      </c>
      <c r="AD836" s="65">
        <v>1</v>
      </c>
      <c r="AE836" s="118">
        <f t="shared" si="289"/>
        <v>169</v>
      </c>
      <c r="AF836" s="119">
        <f t="shared" si="290"/>
        <v>0.56333333333333779</v>
      </c>
      <c r="AG836" s="118">
        <f t="shared" si="291"/>
        <v>101</v>
      </c>
      <c r="AH836" s="119">
        <f t="shared" si="292"/>
        <v>0.67333333333333123</v>
      </c>
      <c r="AI836" s="118">
        <f t="shared" si="293"/>
        <v>11</v>
      </c>
      <c r="AJ836" s="119">
        <f t="shared" si="294"/>
        <v>0.24444444444444399</v>
      </c>
      <c r="AK836" s="118">
        <f t="shared" si="295"/>
        <v>10</v>
      </c>
      <c r="AL836" s="119">
        <f t="shared" si="296"/>
        <v>0.33339999999999997</v>
      </c>
      <c r="AM836" s="118">
        <f t="shared" si="297"/>
        <v>2</v>
      </c>
      <c r="AN836" s="119">
        <f t="shared" si="298"/>
        <v>0.13333333333333353</v>
      </c>
      <c r="AO836" s="118">
        <f t="shared" si="299"/>
        <v>1</v>
      </c>
      <c r="AP836" s="119">
        <f t="shared" si="300"/>
        <v>0.10000000000000014</v>
      </c>
      <c r="AQ836" s="122">
        <f t="shared" si="288"/>
        <v>0</v>
      </c>
      <c r="AR836" s="131">
        <f t="shared" si="301"/>
        <v>7</v>
      </c>
      <c r="AS836" s="65"/>
    </row>
    <row r="837" spans="1:45" x14ac:dyDescent="0.25">
      <c r="A837" s="65" t="s">
        <v>273</v>
      </c>
      <c r="B837" s="65" t="str">
        <f t="shared" si="285"/>
        <v>DIWA3</v>
      </c>
      <c r="C837" s="117">
        <f t="shared" si="286"/>
        <v>41803</v>
      </c>
      <c r="D837" s="116" t="str">
        <f t="shared" si="287"/>
        <v>CON</v>
      </c>
      <c r="E837" s="65" t="s">
        <v>26</v>
      </c>
      <c r="F837" s="124" t="s">
        <v>118</v>
      </c>
      <c r="G837" s="117">
        <v>41645</v>
      </c>
      <c r="H837" s="65">
        <v>667664</v>
      </c>
      <c r="I837" s="65">
        <v>28757</v>
      </c>
      <c r="J837" s="65">
        <v>0</v>
      </c>
      <c r="K837" s="65">
        <v>2</v>
      </c>
      <c r="L837" s="65"/>
      <c r="M837" s="65">
        <v>3</v>
      </c>
      <c r="N837" s="121">
        <v>7.2</v>
      </c>
      <c r="O837" s="65">
        <v>37.299999999999997</v>
      </c>
      <c r="P837" s="65">
        <v>0.7</v>
      </c>
      <c r="Q837" s="65">
        <v>0.1</v>
      </c>
      <c r="R837" s="65" t="s">
        <v>244</v>
      </c>
      <c r="S837" s="65">
        <v>96</v>
      </c>
      <c r="T837" s="65">
        <v>71</v>
      </c>
      <c r="U837" s="65">
        <v>3</v>
      </c>
      <c r="V837" s="65">
        <v>0</v>
      </c>
      <c r="W837" s="65">
        <v>11</v>
      </c>
      <c r="X837" s="65">
        <v>10</v>
      </c>
      <c r="Y837" s="65">
        <v>0</v>
      </c>
      <c r="Z837" s="65">
        <v>0</v>
      </c>
      <c r="AA837" s="65">
        <v>0</v>
      </c>
      <c r="AB837" s="65">
        <v>30</v>
      </c>
      <c r="AC837" s="65">
        <v>6</v>
      </c>
      <c r="AD837" s="65">
        <v>1</v>
      </c>
      <c r="AE837" s="118">
        <f t="shared" si="289"/>
        <v>96</v>
      </c>
      <c r="AF837" s="119">
        <f t="shared" si="290"/>
        <v>0.32000000000000395</v>
      </c>
      <c r="AG837" s="118">
        <f t="shared" si="291"/>
        <v>71</v>
      </c>
      <c r="AH837" s="119">
        <f t="shared" si="292"/>
        <v>0.47333333333333022</v>
      </c>
      <c r="AI837" s="118">
        <f t="shared" si="293"/>
        <v>11</v>
      </c>
      <c r="AJ837" s="119">
        <f t="shared" si="294"/>
        <v>0.24444444444444399</v>
      </c>
      <c r="AK837" s="118">
        <f t="shared" si="295"/>
        <v>10</v>
      </c>
      <c r="AL837" s="119">
        <f t="shared" si="296"/>
        <v>0.33339999999999997</v>
      </c>
      <c r="AM837" s="118">
        <f t="shared" si="297"/>
        <v>3</v>
      </c>
      <c r="AN837" s="119">
        <f t="shared" si="298"/>
        <v>0.20000000000000018</v>
      </c>
      <c r="AO837" s="118">
        <f t="shared" si="299"/>
        <v>0</v>
      </c>
      <c r="AP837" s="119">
        <f t="shared" si="300"/>
        <v>1.3877787807814457E-16</v>
      </c>
      <c r="AQ837" s="122">
        <f t="shared" si="288"/>
        <v>0</v>
      </c>
      <c r="AR837" s="131">
        <f t="shared" si="301"/>
        <v>8</v>
      </c>
      <c r="AS837" s="65"/>
    </row>
    <row r="838" spans="1:45" x14ac:dyDescent="0.25">
      <c r="A838" s="65" t="s">
        <v>285</v>
      </c>
      <c r="B838" s="65" t="str">
        <f t="shared" si="285"/>
        <v>DIWA3</v>
      </c>
      <c r="C838" s="117">
        <f t="shared" si="286"/>
        <v>41803</v>
      </c>
      <c r="D838" s="65" t="str">
        <f t="shared" si="287"/>
        <v>CON</v>
      </c>
      <c r="E838" s="65" t="s">
        <v>26</v>
      </c>
      <c r="F838" s="124" t="s">
        <v>118</v>
      </c>
      <c r="G838" s="117">
        <v>41534</v>
      </c>
      <c r="H838" s="65">
        <v>638907</v>
      </c>
      <c r="I838" s="65">
        <v>173930</v>
      </c>
      <c r="J838" s="120">
        <v>0</v>
      </c>
      <c r="K838" s="120">
        <v>2</v>
      </c>
      <c r="L838" s="120">
        <v>-1</v>
      </c>
      <c r="M838" s="120">
        <v>3</v>
      </c>
      <c r="N838" s="120">
        <v>7.1</v>
      </c>
      <c r="O838" s="120">
        <v>37.200000000000003</v>
      </c>
      <c r="P838" s="120">
        <v>0</v>
      </c>
      <c r="Q838" s="120">
        <v>0.1</v>
      </c>
      <c r="R838" s="65" t="s">
        <v>244</v>
      </c>
      <c r="S838" s="120">
        <v>35</v>
      </c>
      <c r="T838" s="120">
        <v>51</v>
      </c>
      <c r="U838" s="120">
        <v>2</v>
      </c>
      <c r="V838" s="120">
        <v>0</v>
      </c>
      <c r="W838" s="120">
        <v>4</v>
      </c>
      <c r="X838" s="120">
        <v>4</v>
      </c>
      <c r="Y838" s="120">
        <v>0</v>
      </c>
      <c r="Z838" s="120">
        <v>0</v>
      </c>
      <c r="AA838" s="120">
        <v>0</v>
      </c>
      <c r="AB838" s="120">
        <v>43</v>
      </c>
      <c r="AC838" s="120">
        <v>14</v>
      </c>
      <c r="AD838" s="120">
        <v>2</v>
      </c>
      <c r="AE838" s="118">
        <f t="shared" si="289"/>
        <v>35</v>
      </c>
      <c r="AF838" s="119">
        <f t="shared" si="290"/>
        <v>0.11666666666667042</v>
      </c>
      <c r="AG838" s="118">
        <f t="shared" si="291"/>
        <v>51</v>
      </c>
      <c r="AH838" s="119">
        <f t="shared" si="292"/>
        <v>0.33999999999999714</v>
      </c>
      <c r="AI838" s="118">
        <f t="shared" si="293"/>
        <v>4</v>
      </c>
      <c r="AJ838" s="119">
        <f t="shared" si="294"/>
        <v>8.8888888888888407E-2</v>
      </c>
      <c r="AK838" s="118">
        <f t="shared" si="295"/>
        <v>4</v>
      </c>
      <c r="AL838" s="119">
        <f t="shared" si="296"/>
        <v>0.13333333333333353</v>
      </c>
      <c r="AM838" s="118">
        <f t="shared" si="297"/>
        <v>2</v>
      </c>
      <c r="AN838" s="119">
        <f t="shared" si="298"/>
        <v>0.13333333333333353</v>
      </c>
      <c r="AO838" s="118">
        <f t="shared" si="299"/>
        <v>0</v>
      </c>
      <c r="AP838" s="119">
        <f t="shared" si="300"/>
        <v>1.3877787807814457E-16</v>
      </c>
      <c r="AQ838" s="122">
        <f t="shared" si="288"/>
        <v>0</v>
      </c>
      <c r="AR838" s="131">
        <f t="shared" si="301"/>
        <v>9</v>
      </c>
      <c r="AS838" s="65"/>
    </row>
    <row r="839" spans="1:45" x14ac:dyDescent="0.25">
      <c r="A839" s="65" t="s">
        <v>272</v>
      </c>
      <c r="B839" s="65" t="str">
        <f t="shared" si="285"/>
        <v>DIWA3</v>
      </c>
      <c r="C839" s="117">
        <f t="shared" si="286"/>
        <v>41803</v>
      </c>
      <c r="D839" s="116" t="str">
        <f t="shared" si="287"/>
        <v>CON</v>
      </c>
      <c r="E839" s="65" t="s">
        <v>26</v>
      </c>
      <c r="F839" s="124" t="s">
        <v>118</v>
      </c>
      <c r="G839" s="117">
        <v>41521</v>
      </c>
      <c r="H839" s="65">
        <v>609388</v>
      </c>
      <c r="I839" s="65">
        <v>101049</v>
      </c>
      <c r="J839" s="120">
        <v>0</v>
      </c>
      <c r="K839" s="120">
        <v>5</v>
      </c>
      <c r="L839" s="120">
        <v>-1</v>
      </c>
      <c r="M839" s="120">
        <v>10</v>
      </c>
      <c r="N839" s="120">
        <v>7.1</v>
      </c>
      <c r="O839" s="120">
        <v>36.700000000000003</v>
      </c>
      <c r="P839" s="120">
        <v>0.1</v>
      </c>
      <c r="Q839" s="120">
        <v>0.1</v>
      </c>
      <c r="R839" s="65" t="s">
        <v>244</v>
      </c>
      <c r="S839" s="120">
        <v>102</v>
      </c>
      <c r="T839" s="120">
        <v>90</v>
      </c>
      <c r="U839" s="120">
        <v>5</v>
      </c>
      <c r="V839" s="120">
        <v>0</v>
      </c>
      <c r="W839" s="120">
        <v>10</v>
      </c>
      <c r="X839" s="120">
        <v>11</v>
      </c>
      <c r="Y839" s="120">
        <v>0</v>
      </c>
      <c r="Z839" s="120">
        <v>0</v>
      </c>
      <c r="AA839" s="120">
        <v>-1</v>
      </c>
      <c r="AB839" s="120">
        <v>38</v>
      </c>
      <c r="AC839" s="120">
        <v>12</v>
      </c>
      <c r="AD839" s="120">
        <v>1</v>
      </c>
      <c r="AE839" s="118">
        <f t="shared" si="289"/>
        <v>102</v>
      </c>
      <c r="AF839" s="119">
        <f t="shared" si="290"/>
        <v>0.34000000000000408</v>
      </c>
      <c r="AG839" s="118">
        <f t="shared" si="291"/>
        <v>90</v>
      </c>
      <c r="AH839" s="119">
        <f t="shared" si="292"/>
        <v>0.59999999999999742</v>
      </c>
      <c r="AI839" s="118">
        <f t="shared" si="293"/>
        <v>10</v>
      </c>
      <c r="AJ839" s="119">
        <f t="shared" si="294"/>
        <v>0.22222222222222177</v>
      </c>
      <c r="AK839" s="118">
        <f t="shared" si="295"/>
        <v>11</v>
      </c>
      <c r="AL839" s="119">
        <f t="shared" si="296"/>
        <v>0.36666666666666681</v>
      </c>
      <c r="AM839" s="118">
        <f t="shared" si="297"/>
        <v>5</v>
      </c>
      <c r="AN839" s="119">
        <f t="shared" si="298"/>
        <v>0.33333333333333348</v>
      </c>
      <c r="AO839" s="118">
        <f t="shared" si="299"/>
        <v>0</v>
      </c>
      <c r="AP839" s="119">
        <f t="shared" si="300"/>
        <v>1.3877787807814457E-16</v>
      </c>
      <c r="AQ839" s="122">
        <f t="shared" si="288"/>
        <v>0</v>
      </c>
      <c r="AR839" s="131">
        <f t="shared" si="301"/>
        <v>10</v>
      </c>
      <c r="AS839" s="65"/>
    </row>
    <row r="840" spans="1:45" x14ac:dyDescent="0.25">
      <c r="A840" s="65" t="s">
        <v>272</v>
      </c>
      <c r="B840" s="65" t="str">
        <f t="shared" si="285"/>
        <v>DIWA3</v>
      </c>
      <c r="C840" s="117">
        <f t="shared" si="286"/>
        <v>41803</v>
      </c>
      <c r="D840" s="116" t="str">
        <f t="shared" si="287"/>
        <v>CON</v>
      </c>
      <c r="E840" s="65" t="s">
        <v>26</v>
      </c>
      <c r="F840" s="124" t="s">
        <v>118</v>
      </c>
      <c r="G840" s="117">
        <v>41390</v>
      </c>
      <c r="H840" s="65">
        <v>588412</v>
      </c>
      <c r="I840" s="65">
        <v>80073</v>
      </c>
      <c r="J840" s="120">
        <v>0</v>
      </c>
      <c r="K840" s="120">
        <v>3.7</v>
      </c>
      <c r="L840" s="120">
        <v>0</v>
      </c>
      <c r="M840" s="120">
        <v>23.3</v>
      </c>
      <c r="N840" s="120">
        <v>6.7</v>
      </c>
      <c r="O840" s="120">
        <v>37.1</v>
      </c>
      <c r="P840" s="120"/>
      <c r="Q840" s="120">
        <v>-1</v>
      </c>
      <c r="R840" s="65" t="s">
        <v>29</v>
      </c>
      <c r="S840" s="120">
        <v>111</v>
      </c>
      <c r="T840" s="120">
        <v>87.8</v>
      </c>
      <c r="U840" s="120">
        <v>3.6</v>
      </c>
      <c r="V840" s="120">
        <v>4.3</v>
      </c>
      <c r="W840" s="120">
        <v>9.1999999999999993</v>
      </c>
      <c r="X840" s="120">
        <v>13.1</v>
      </c>
      <c r="Y840" s="120">
        <v>0.9</v>
      </c>
      <c r="Z840" s="120">
        <v>0</v>
      </c>
      <c r="AA840" s="120">
        <v>0</v>
      </c>
      <c r="AB840" s="120">
        <v>113.2</v>
      </c>
      <c r="AC840" s="120">
        <v>32.5</v>
      </c>
      <c r="AD840" s="120">
        <v>1.3</v>
      </c>
      <c r="AE840" s="118">
        <f t="shared" si="289"/>
        <v>111</v>
      </c>
      <c r="AF840" s="119">
        <f t="shared" si="290"/>
        <v>0.37000000000000427</v>
      </c>
      <c r="AG840" s="118">
        <f t="shared" si="291"/>
        <v>88</v>
      </c>
      <c r="AH840" s="119">
        <f t="shared" si="292"/>
        <v>0.58666666666666401</v>
      </c>
      <c r="AI840" s="118">
        <f t="shared" si="293"/>
        <v>9</v>
      </c>
      <c r="AJ840" s="119">
        <f t="shared" si="294"/>
        <v>0.19999999999999954</v>
      </c>
      <c r="AK840" s="118">
        <f t="shared" si="295"/>
        <v>13</v>
      </c>
      <c r="AL840" s="119">
        <f t="shared" si="296"/>
        <v>0.43333333333333346</v>
      </c>
      <c r="AM840" s="118">
        <f t="shared" si="297"/>
        <v>4</v>
      </c>
      <c r="AN840" s="119">
        <f t="shared" si="298"/>
        <v>0.26666666666666683</v>
      </c>
      <c r="AO840" s="118">
        <f t="shared" si="299"/>
        <v>4</v>
      </c>
      <c r="AP840" s="119">
        <f t="shared" si="300"/>
        <v>0.40000000000000013</v>
      </c>
      <c r="AQ840" s="122">
        <f t="shared" si="288"/>
        <v>0</v>
      </c>
      <c r="AR840" s="131">
        <f t="shared" si="301"/>
        <v>11</v>
      </c>
      <c r="AS840" s="65"/>
    </row>
    <row r="841" spans="1:45" x14ac:dyDescent="0.25">
      <c r="A841" s="65" t="s">
        <v>273</v>
      </c>
      <c r="B841" s="65" t="str">
        <f t="shared" si="285"/>
        <v>DIWA3</v>
      </c>
      <c r="C841" s="117">
        <f t="shared" si="286"/>
        <v>41803</v>
      </c>
      <c r="D841" s="116" t="str">
        <f t="shared" si="287"/>
        <v>CON</v>
      </c>
      <c r="E841" s="65" t="s">
        <v>26</v>
      </c>
      <c r="F841" s="124" t="s">
        <v>118</v>
      </c>
      <c r="G841" s="117">
        <v>41256</v>
      </c>
      <c r="H841" s="65">
        <v>545331</v>
      </c>
      <c r="I841" s="65">
        <v>36991</v>
      </c>
      <c r="J841" s="65">
        <v>0</v>
      </c>
      <c r="K841" s="65">
        <v>0</v>
      </c>
      <c r="L841" s="65">
        <v>0</v>
      </c>
      <c r="M841" s="65">
        <v>24.3</v>
      </c>
      <c r="N841" s="65">
        <v>7.1</v>
      </c>
      <c r="O841" s="65">
        <v>40.1</v>
      </c>
      <c r="P841" s="65"/>
      <c r="Q841" s="65">
        <v>-1</v>
      </c>
      <c r="R841" s="65" t="s">
        <v>29</v>
      </c>
      <c r="S841" s="65">
        <v>47.1</v>
      </c>
      <c r="T841" s="65">
        <v>1.7</v>
      </c>
      <c r="U841" s="65">
        <v>3</v>
      </c>
      <c r="V841" s="65">
        <v>2.1</v>
      </c>
      <c r="W841" s="65">
        <v>0</v>
      </c>
      <c r="X841" s="65">
        <v>9.1999999999999993</v>
      </c>
      <c r="Y841" s="65">
        <v>0.1</v>
      </c>
      <c r="Z841" s="65">
        <v>0</v>
      </c>
      <c r="AA841" s="65">
        <v>0</v>
      </c>
      <c r="AB841" s="65">
        <v>5.3</v>
      </c>
      <c r="AC841" s="65">
        <v>8.6</v>
      </c>
      <c r="AD841" s="65">
        <v>0.5</v>
      </c>
      <c r="AE841" s="118">
        <f t="shared" si="289"/>
        <v>47</v>
      </c>
      <c r="AF841" s="119">
        <f t="shared" si="290"/>
        <v>0.15666666666667034</v>
      </c>
      <c r="AG841" s="118">
        <f t="shared" si="291"/>
        <v>2</v>
      </c>
      <c r="AH841" s="119">
        <f t="shared" si="292"/>
        <v>1.3333333333330852E-2</v>
      </c>
      <c r="AI841" s="118">
        <f t="shared" si="293"/>
        <v>0</v>
      </c>
      <c r="AJ841" s="119">
        <f t="shared" si="294"/>
        <v>-4.9266146717741321E-16</v>
      </c>
      <c r="AK841" s="118">
        <f t="shared" si="295"/>
        <v>9</v>
      </c>
      <c r="AL841" s="119">
        <f t="shared" si="296"/>
        <v>0.30000000000000016</v>
      </c>
      <c r="AM841" s="118">
        <f t="shared" si="297"/>
        <v>3</v>
      </c>
      <c r="AN841" s="119">
        <f t="shared" si="298"/>
        <v>0.20000000000000018</v>
      </c>
      <c r="AO841" s="118">
        <f t="shared" si="299"/>
        <v>2</v>
      </c>
      <c r="AP841" s="119">
        <f t="shared" si="300"/>
        <v>0.20000000000000015</v>
      </c>
      <c r="AQ841" s="122">
        <f t="shared" si="288"/>
        <v>0</v>
      </c>
      <c r="AR841" s="131">
        <f t="shared" si="301"/>
        <v>12</v>
      </c>
      <c r="AS841" s="65"/>
    </row>
    <row r="842" spans="1:45" x14ac:dyDescent="0.25">
      <c r="A842" s="134" t="s">
        <v>273</v>
      </c>
      <c r="B842" s="134" t="str">
        <f t="shared" si="285"/>
        <v>DIWA3</v>
      </c>
      <c r="C842" s="135">
        <f t="shared" si="286"/>
        <v>41014</v>
      </c>
      <c r="D842" s="134" t="str">
        <f t="shared" si="287"/>
        <v>SIN</v>
      </c>
      <c r="E842" s="134" t="s">
        <v>26</v>
      </c>
      <c r="F842" s="136" t="s">
        <v>119</v>
      </c>
      <c r="G842" s="135">
        <v>42431</v>
      </c>
      <c r="H842" s="134">
        <v>845628</v>
      </c>
      <c r="I842" s="134">
        <v>65089</v>
      </c>
      <c r="J842" s="134">
        <v>0</v>
      </c>
      <c r="K842" s="134">
        <v>4</v>
      </c>
      <c r="L842" s="134"/>
      <c r="M842" s="134">
        <v>2</v>
      </c>
      <c r="N842" s="134">
        <v>6.9</v>
      </c>
      <c r="O842" s="134"/>
      <c r="P842" s="134"/>
      <c r="Q842" s="134">
        <v>0.04</v>
      </c>
      <c r="R842" s="134" t="s">
        <v>295</v>
      </c>
      <c r="S842" s="134">
        <v>203</v>
      </c>
      <c r="T842" s="134">
        <v>107</v>
      </c>
      <c r="U842" s="134">
        <v>6</v>
      </c>
      <c r="V842" s="134">
        <v>1</v>
      </c>
      <c r="W842" s="134">
        <v>17</v>
      </c>
      <c r="X842" s="134">
        <v>16</v>
      </c>
      <c r="Y842" s="134">
        <v>0</v>
      </c>
      <c r="Z842" s="134">
        <v>1</v>
      </c>
      <c r="AA842" s="134">
        <v>1</v>
      </c>
      <c r="AB842" s="134">
        <v>31</v>
      </c>
      <c r="AC842" s="134">
        <v>5</v>
      </c>
      <c r="AD842" s="134">
        <v>1</v>
      </c>
      <c r="AE842" s="134">
        <f t="shared" si="289"/>
        <v>203</v>
      </c>
      <c r="AF842" s="134">
        <f>IF(AE842&gt;500,1.5,IF(AE842&gt;300,1.3,VLOOKUP(AE842,$AT$3:$AU$304,2,0)))</f>
        <v>0.67666666666666997</v>
      </c>
      <c r="AG842" s="134">
        <f t="shared" si="291"/>
        <v>107</v>
      </c>
      <c r="AH842" s="134">
        <f t="shared" si="292"/>
        <v>0.71333333333333149</v>
      </c>
      <c r="AI842" s="134">
        <f t="shared" si="293"/>
        <v>17</v>
      </c>
      <c r="AJ842" s="134">
        <f t="shared" si="294"/>
        <v>0.37777777777777721</v>
      </c>
      <c r="AK842" s="134">
        <f t="shared" si="295"/>
        <v>16</v>
      </c>
      <c r="AL842" s="134">
        <f t="shared" si="296"/>
        <v>0.53333333333333344</v>
      </c>
      <c r="AM842" s="134">
        <f t="shared" si="297"/>
        <v>6</v>
      </c>
      <c r="AN842" s="134">
        <f t="shared" si="298"/>
        <v>0.40000000000000013</v>
      </c>
      <c r="AO842" s="134">
        <f t="shared" si="299"/>
        <v>1</v>
      </c>
      <c r="AP842" s="134">
        <f t="shared" si="300"/>
        <v>0.10000000000000014</v>
      </c>
      <c r="AQ842" s="137">
        <f t="shared" si="288"/>
        <v>1</v>
      </c>
      <c r="AR842" s="131">
        <f t="shared" si="301"/>
        <v>1</v>
      </c>
      <c r="AS842" s="65"/>
    </row>
    <row r="843" spans="1:45" x14ac:dyDescent="0.25">
      <c r="A843" s="65" t="s">
        <v>273</v>
      </c>
      <c r="B843" s="65" t="str">
        <f t="shared" si="285"/>
        <v>DIWA3</v>
      </c>
      <c r="C843" s="117">
        <f t="shared" si="286"/>
        <v>41014</v>
      </c>
      <c r="D843" s="65" t="str">
        <f t="shared" si="287"/>
        <v>SIN</v>
      </c>
      <c r="E843" s="65" t="s">
        <v>26</v>
      </c>
      <c r="F843" s="124" t="s">
        <v>119</v>
      </c>
      <c r="G843" s="117">
        <v>42243</v>
      </c>
      <c r="H843" s="65">
        <v>798781</v>
      </c>
      <c r="I843" s="65">
        <v>18488</v>
      </c>
      <c r="J843" s="65">
        <v>0</v>
      </c>
      <c r="K843" s="120">
        <v>4</v>
      </c>
      <c r="L843" s="65"/>
      <c r="M843" s="120">
        <v>1</v>
      </c>
      <c r="N843" s="65">
        <v>6.8</v>
      </c>
      <c r="O843" s="65">
        <v>35.299999999999997</v>
      </c>
      <c r="P843" s="65">
        <v>1.19</v>
      </c>
      <c r="Q843" s="65">
        <v>0.02</v>
      </c>
      <c r="R843" s="65"/>
      <c r="S843" s="120">
        <v>74</v>
      </c>
      <c r="T843" s="120">
        <v>63</v>
      </c>
      <c r="U843" s="120">
        <v>5</v>
      </c>
      <c r="V843" s="120">
        <v>0</v>
      </c>
      <c r="W843" s="120">
        <v>11</v>
      </c>
      <c r="X843" s="120">
        <v>8</v>
      </c>
      <c r="Y843" s="120">
        <v>1</v>
      </c>
      <c r="Z843" s="120">
        <v>0</v>
      </c>
      <c r="AA843" s="120">
        <v>1</v>
      </c>
      <c r="AB843" s="120">
        <v>32</v>
      </c>
      <c r="AC843" s="120">
        <v>4</v>
      </c>
      <c r="AD843" s="120">
        <v>1</v>
      </c>
      <c r="AE843" s="118">
        <f t="shared" si="289"/>
        <v>74</v>
      </c>
      <c r="AF843" s="119">
        <f>IF(AE843&gt;500,1.5,IF(AE843&gt;300,1.3,VLOOKUP(AE843,$AT$3:$AU$304,2,0)))</f>
        <v>0.24666666666667017</v>
      </c>
      <c r="AG843" s="118">
        <f t="shared" si="291"/>
        <v>63</v>
      </c>
      <c r="AH843" s="119">
        <f t="shared" si="292"/>
        <v>0.41999999999999699</v>
      </c>
      <c r="AI843" s="118">
        <f t="shared" si="293"/>
        <v>11</v>
      </c>
      <c r="AJ843" s="119">
        <f t="shared" si="294"/>
        <v>0.24444444444444399</v>
      </c>
      <c r="AK843" s="118">
        <f t="shared" si="295"/>
        <v>8</v>
      </c>
      <c r="AL843" s="119">
        <f t="shared" si="296"/>
        <v>0.26666666666666683</v>
      </c>
      <c r="AM843" s="118">
        <f t="shared" si="297"/>
        <v>5</v>
      </c>
      <c r="AN843" s="119">
        <f t="shared" si="298"/>
        <v>0.33333333333333348</v>
      </c>
      <c r="AO843" s="118">
        <f t="shared" si="299"/>
        <v>0</v>
      </c>
      <c r="AP843" s="119">
        <f t="shared" si="300"/>
        <v>1.3877787807814457E-16</v>
      </c>
      <c r="AQ843" s="122">
        <f t="shared" si="288"/>
        <v>0</v>
      </c>
      <c r="AR843" s="131">
        <f t="shared" si="301"/>
        <v>2</v>
      </c>
      <c r="AS843" s="65"/>
    </row>
    <row r="844" spans="1:45" x14ac:dyDescent="0.25">
      <c r="A844" s="65"/>
      <c r="B844" s="65" t="str">
        <f t="shared" si="285"/>
        <v>DIWA3</v>
      </c>
      <c r="C844" s="117">
        <f t="shared" si="286"/>
        <v>41014</v>
      </c>
      <c r="D844" s="65" t="str">
        <f t="shared" si="287"/>
        <v>SIN</v>
      </c>
      <c r="E844" s="65" t="s">
        <v>26</v>
      </c>
      <c r="F844" s="124" t="s">
        <v>119</v>
      </c>
      <c r="G844" s="117">
        <v>42178</v>
      </c>
      <c r="H844" s="65">
        <v>780539</v>
      </c>
      <c r="I844" s="65">
        <v>98835</v>
      </c>
      <c r="J844" s="65">
        <v>0</v>
      </c>
      <c r="K844" s="65">
        <v>6</v>
      </c>
      <c r="L844" s="65"/>
      <c r="M844" s="65">
        <v>3</v>
      </c>
      <c r="N844" s="65">
        <v>5.9</v>
      </c>
      <c r="O844" s="65"/>
      <c r="P844" s="65"/>
      <c r="Q844" s="65">
        <v>0.69</v>
      </c>
      <c r="R844" s="65"/>
      <c r="S844" s="65">
        <v>200</v>
      </c>
      <c r="T844" s="65">
        <v>159</v>
      </c>
      <c r="U844" s="65">
        <v>9</v>
      </c>
      <c r="V844" s="65">
        <v>1</v>
      </c>
      <c r="W844" s="65">
        <v>21</v>
      </c>
      <c r="X844" s="65">
        <v>15</v>
      </c>
      <c r="Y844" s="65">
        <v>1</v>
      </c>
      <c r="Z844" s="65">
        <v>1</v>
      </c>
      <c r="AA844" s="65">
        <v>1</v>
      </c>
      <c r="AB844" s="65">
        <v>31</v>
      </c>
      <c r="AC844" s="65">
        <v>6</v>
      </c>
      <c r="AD844" s="65">
        <v>1</v>
      </c>
      <c r="AE844" s="118">
        <f t="shared" si="289"/>
        <v>200</v>
      </c>
      <c r="AF844" s="119">
        <f>IF(AE844&gt;500,1.5,IF(AE844&gt;300,1.3,VLOOKUP(AE844,$AT$3:$AU$304,2,0)))</f>
        <v>0.66666666666667007</v>
      </c>
      <c r="AG844" s="118">
        <f t="shared" si="291"/>
        <v>159</v>
      </c>
      <c r="AH844" s="119">
        <f t="shared" si="292"/>
        <v>1</v>
      </c>
      <c r="AI844" s="118">
        <f t="shared" si="293"/>
        <v>21</v>
      </c>
      <c r="AJ844" s="119">
        <f t="shared" si="294"/>
        <v>0.46666666666666601</v>
      </c>
      <c r="AK844" s="118">
        <f t="shared" si="295"/>
        <v>15</v>
      </c>
      <c r="AL844" s="119">
        <f t="shared" si="296"/>
        <v>0.50000000000000011</v>
      </c>
      <c r="AM844" s="118">
        <f t="shared" si="297"/>
        <v>9</v>
      </c>
      <c r="AN844" s="119">
        <f t="shared" si="298"/>
        <v>0.60000000000000009</v>
      </c>
      <c r="AO844" s="118">
        <f t="shared" si="299"/>
        <v>1</v>
      </c>
      <c r="AP844" s="119">
        <f t="shared" si="300"/>
        <v>0.10000000000000014</v>
      </c>
      <c r="AQ844" s="122">
        <f t="shared" si="288"/>
        <v>0</v>
      </c>
      <c r="AR844" s="131">
        <f t="shared" si="301"/>
        <v>3</v>
      </c>
      <c r="AS844" s="65"/>
    </row>
    <row r="845" spans="1:45" x14ac:dyDescent="0.25">
      <c r="A845" s="65" t="s">
        <v>273</v>
      </c>
      <c r="B845" s="65" t="str">
        <f t="shared" si="285"/>
        <v>DIWA3</v>
      </c>
      <c r="C845" s="117">
        <f t="shared" si="286"/>
        <v>41014</v>
      </c>
      <c r="D845" s="116" t="str">
        <f t="shared" si="287"/>
        <v>SIN</v>
      </c>
      <c r="E845" s="65" t="s">
        <v>26</v>
      </c>
      <c r="F845" s="124" t="s">
        <v>119</v>
      </c>
      <c r="G845" s="117">
        <v>42054</v>
      </c>
      <c r="H845" s="65">
        <v>787140</v>
      </c>
      <c r="I845" s="65">
        <v>87938</v>
      </c>
      <c r="J845" s="65">
        <v>0</v>
      </c>
      <c r="K845" s="65">
        <v>5</v>
      </c>
      <c r="L845" s="65"/>
      <c r="M845" s="65">
        <v>4</v>
      </c>
      <c r="N845" s="65">
        <v>5.827</v>
      </c>
      <c r="O845" s="65">
        <v>27.54</v>
      </c>
      <c r="P845" s="65">
        <v>1.19</v>
      </c>
      <c r="Q845" s="65">
        <v>0.35</v>
      </c>
      <c r="R845" s="65"/>
      <c r="S845" s="65">
        <v>148</v>
      </c>
      <c r="T845" s="65">
        <v>73</v>
      </c>
      <c r="U845" s="65">
        <v>34</v>
      </c>
      <c r="V845" s="65">
        <v>0</v>
      </c>
      <c r="W845" s="65">
        <v>13</v>
      </c>
      <c r="X845" s="65">
        <v>12</v>
      </c>
      <c r="Y845" s="65">
        <v>0</v>
      </c>
      <c r="Z845" s="65"/>
      <c r="AA845" s="65">
        <v>0</v>
      </c>
      <c r="AB845" s="65">
        <v>70</v>
      </c>
      <c r="AC845" s="65">
        <v>11</v>
      </c>
      <c r="AD845" s="65">
        <v>1</v>
      </c>
      <c r="AE845" s="118">
        <f t="shared" si="289"/>
        <v>148</v>
      </c>
      <c r="AF845" s="119">
        <f>IF(AE845&gt;500,1.5,IF(AE845&gt;300,1.3,VLOOKUP(AE845,$AT$3:$AU$304,2,0)))</f>
        <v>0.4933333333333384</v>
      </c>
      <c r="AG845" s="118">
        <f t="shared" si="291"/>
        <v>73</v>
      </c>
      <c r="AH845" s="119">
        <f t="shared" si="292"/>
        <v>0.48666666666666353</v>
      </c>
      <c r="AI845" s="118">
        <f t="shared" si="293"/>
        <v>13</v>
      </c>
      <c r="AJ845" s="119">
        <f t="shared" si="294"/>
        <v>0.28888888888888842</v>
      </c>
      <c r="AK845" s="118">
        <f t="shared" si="295"/>
        <v>12</v>
      </c>
      <c r="AL845" s="119">
        <f t="shared" si="296"/>
        <v>0.40000000000000013</v>
      </c>
      <c r="AM845" s="118">
        <f t="shared" si="297"/>
        <v>34</v>
      </c>
      <c r="AN845" s="119">
        <f t="shared" si="298"/>
        <v>1</v>
      </c>
      <c r="AO845" s="118">
        <f t="shared" si="299"/>
        <v>0</v>
      </c>
      <c r="AP845" s="119">
        <f t="shared" si="300"/>
        <v>1.3877787807814457E-16</v>
      </c>
      <c r="AQ845" s="122">
        <f t="shared" si="288"/>
        <v>0</v>
      </c>
      <c r="AR845" s="131">
        <f t="shared" si="301"/>
        <v>4</v>
      </c>
      <c r="AS845" s="65"/>
    </row>
    <row r="846" spans="1:45" x14ac:dyDescent="0.25">
      <c r="A846" s="65" t="s">
        <v>273</v>
      </c>
      <c r="B846" s="65" t="str">
        <f t="shared" si="285"/>
        <v>DIWA3</v>
      </c>
      <c r="C846" s="117">
        <f t="shared" si="286"/>
        <v>41014</v>
      </c>
      <c r="D846" s="116" t="str">
        <f t="shared" si="287"/>
        <v>SIN</v>
      </c>
      <c r="E846" s="65" t="s">
        <v>26</v>
      </c>
      <c r="F846" s="124" t="s">
        <v>119</v>
      </c>
      <c r="G846" s="117">
        <v>41979</v>
      </c>
      <c r="H846" s="65">
        <v>770145</v>
      </c>
      <c r="I846" s="65">
        <v>70943</v>
      </c>
      <c r="J846" s="65">
        <v>0</v>
      </c>
      <c r="K846" s="65">
        <v>4</v>
      </c>
      <c r="L846" s="65"/>
      <c r="M846" s="65">
        <v>3</v>
      </c>
      <c r="N846" s="65">
        <v>5.9</v>
      </c>
      <c r="O846" s="65"/>
      <c r="P846" s="65"/>
      <c r="Q846" s="65">
        <v>0.34</v>
      </c>
      <c r="R846" s="65"/>
      <c r="S846" s="65">
        <v>211</v>
      </c>
      <c r="T846" s="65">
        <v>71</v>
      </c>
      <c r="U846" s="65">
        <v>40</v>
      </c>
      <c r="V846" s="65">
        <v>0</v>
      </c>
      <c r="W846" s="65">
        <v>14</v>
      </c>
      <c r="X846" s="65">
        <v>13</v>
      </c>
      <c r="Y846" s="65">
        <v>0</v>
      </c>
      <c r="Z846" s="65">
        <v>1</v>
      </c>
      <c r="AA846" s="65">
        <v>1</v>
      </c>
      <c r="AB846" s="65">
        <v>53</v>
      </c>
      <c r="AC846" s="65">
        <v>6</v>
      </c>
      <c r="AD846" s="65">
        <v>1</v>
      </c>
      <c r="AE846" s="118">
        <f t="shared" si="289"/>
        <v>211</v>
      </c>
      <c r="AF846" s="119">
        <f>IF(AE846&gt;500,1.5,IF(AE846&gt;300,1.3,VLOOKUP(AE846,$AT$3:$AU$304,2,0)))</f>
        <v>0.70333333333333636</v>
      </c>
      <c r="AG846" s="118">
        <f t="shared" si="291"/>
        <v>71</v>
      </c>
      <c r="AH846" s="119">
        <f t="shared" si="292"/>
        <v>0.47333333333333022</v>
      </c>
      <c r="AI846" s="118">
        <f t="shared" si="293"/>
        <v>14</v>
      </c>
      <c r="AJ846" s="119">
        <f t="shared" si="294"/>
        <v>0.31111111111111062</v>
      </c>
      <c r="AK846" s="118">
        <f t="shared" si="295"/>
        <v>13</v>
      </c>
      <c r="AL846" s="119">
        <f t="shared" si="296"/>
        <v>0.43333333333333346</v>
      </c>
      <c r="AM846" s="118">
        <f t="shared" si="297"/>
        <v>40</v>
      </c>
      <c r="AN846" s="119">
        <f t="shared" si="298"/>
        <v>1</v>
      </c>
      <c r="AO846" s="118">
        <f t="shared" si="299"/>
        <v>0</v>
      </c>
      <c r="AP846" s="119">
        <f t="shared" si="300"/>
        <v>1.3877787807814457E-16</v>
      </c>
      <c r="AQ846" s="122">
        <f t="shared" si="288"/>
        <v>0</v>
      </c>
      <c r="AR846" s="131">
        <f t="shared" si="301"/>
        <v>5</v>
      </c>
      <c r="AS846" s="65"/>
    </row>
    <row r="847" spans="1:45" x14ac:dyDescent="0.25">
      <c r="A847" s="65" t="s">
        <v>273</v>
      </c>
      <c r="B847" s="65" t="str">
        <f t="shared" si="285"/>
        <v>DIWA3</v>
      </c>
      <c r="C847" s="117">
        <f t="shared" si="286"/>
        <v>41014</v>
      </c>
      <c r="D847" s="116" t="str">
        <f t="shared" si="287"/>
        <v>SIN</v>
      </c>
      <c r="E847" s="65" t="s">
        <v>26</v>
      </c>
      <c r="F847" s="124" t="s">
        <v>119</v>
      </c>
      <c r="G847" s="117">
        <v>41941</v>
      </c>
      <c r="H847" s="65">
        <v>758956</v>
      </c>
      <c r="I847" s="65">
        <v>59754</v>
      </c>
      <c r="J847" s="65">
        <v>0</v>
      </c>
      <c r="K847" s="65">
        <v>4</v>
      </c>
      <c r="L847" s="65"/>
      <c r="M847" s="65">
        <v>2</v>
      </c>
      <c r="N847" s="65">
        <v>5.8</v>
      </c>
      <c r="O847" s="65"/>
      <c r="P847" s="65"/>
      <c r="Q847" s="65">
        <v>0.19</v>
      </c>
      <c r="R847" s="65"/>
      <c r="S847" s="65">
        <v>216</v>
      </c>
      <c r="T847" s="65">
        <v>66</v>
      </c>
      <c r="U847" s="65">
        <v>5</v>
      </c>
      <c r="V847" s="65">
        <v>0</v>
      </c>
      <c r="W847" s="65">
        <v>17</v>
      </c>
      <c r="X847" s="65">
        <v>14</v>
      </c>
      <c r="Y847" s="65">
        <v>0</v>
      </c>
      <c r="Z847" s="65">
        <v>1</v>
      </c>
      <c r="AA847" s="65">
        <v>1</v>
      </c>
      <c r="AB847" s="65">
        <v>25</v>
      </c>
      <c r="AC847" s="65">
        <v>4</v>
      </c>
      <c r="AD847" s="65">
        <v>1</v>
      </c>
      <c r="AE847" s="118">
        <f t="shared" si="289"/>
        <v>216</v>
      </c>
      <c r="AF847" s="119">
        <f t="shared" ref="AF847:AF853" si="302">IF(AE847&gt;=300,1,VLOOKUP(AE847,$AT$3:$AU$304,2,0))</f>
        <v>0.72000000000000286</v>
      </c>
      <c r="AG847" s="118">
        <f t="shared" si="291"/>
        <v>66</v>
      </c>
      <c r="AH847" s="119">
        <f t="shared" si="292"/>
        <v>0.43999999999999695</v>
      </c>
      <c r="AI847" s="118">
        <f t="shared" si="293"/>
        <v>17</v>
      </c>
      <c r="AJ847" s="119">
        <f t="shared" si="294"/>
        <v>0.37777777777777721</v>
      </c>
      <c r="AK847" s="118">
        <f t="shared" si="295"/>
        <v>14</v>
      </c>
      <c r="AL847" s="119">
        <f t="shared" si="296"/>
        <v>0.46666666666666679</v>
      </c>
      <c r="AM847" s="118">
        <f t="shared" si="297"/>
        <v>5</v>
      </c>
      <c r="AN847" s="119">
        <f t="shared" si="298"/>
        <v>0.33333333333333348</v>
      </c>
      <c r="AO847" s="118">
        <f t="shared" si="299"/>
        <v>0</v>
      </c>
      <c r="AP847" s="119">
        <f t="shared" si="300"/>
        <v>1.3877787807814457E-16</v>
      </c>
      <c r="AQ847" s="122">
        <f t="shared" si="288"/>
        <v>0</v>
      </c>
      <c r="AR847" s="131">
        <f t="shared" si="301"/>
        <v>6</v>
      </c>
      <c r="AS847" s="65"/>
    </row>
    <row r="848" spans="1:45" x14ac:dyDescent="0.25">
      <c r="A848" s="65" t="s">
        <v>273</v>
      </c>
      <c r="B848" s="65" t="str">
        <f t="shared" si="285"/>
        <v>DIWA3</v>
      </c>
      <c r="C848" s="117">
        <f t="shared" si="286"/>
        <v>41014</v>
      </c>
      <c r="D848" s="116" t="str">
        <f t="shared" si="287"/>
        <v>SIN</v>
      </c>
      <c r="E848" s="65" t="s">
        <v>26</v>
      </c>
      <c r="F848" s="124" t="s">
        <v>119</v>
      </c>
      <c r="G848" s="117">
        <v>41789</v>
      </c>
      <c r="H848" s="65">
        <v>714662</v>
      </c>
      <c r="I848" s="65">
        <v>15460</v>
      </c>
      <c r="J848" s="65">
        <v>0</v>
      </c>
      <c r="K848" s="65">
        <v>3</v>
      </c>
      <c r="L848" s="65"/>
      <c r="M848" s="65">
        <v>2</v>
      </c>
      <c r="N848" s="65">
        <v>6.3</v>
      </c>
      <c r="O848" s="65"/>
      <c r="P848" s="65"/>
      <c r="Q848" s="65">
        <v>0.17</v>
      </c>
      <c r="R848" s="65"/>
      <c r="S848" s="65">
        <v>76</v>
      </c>
      <c r="T848" s="65">
        <v>39</v>
      </c>
      <c r="U848" s="65">
        <v>4</v>
      </c>
      <c r="V848" s="65">
        <v>0</v>
      </c>
      <c r="W848" s="65">
        <v>10</v>
      </c>
      <c r="X848" s="65">
        <v>8</v>
      </c>
      <c r="Y848" s="65">
        <v>0</v>
      </c>
      <c r="Z848" s="65">
        <v>0</v>
      </c>
      <c r="AA848" s="65">
        <v>0</v>
      </c>
      <c r="AB848" s="65">
        <v>32</v>
      </c>
      <c r="AC848" s="65">
        <v>3</v>
      </c>
      <c r="AD848" s="65">
        <v>0</v>
      </c>
      <c r="AE848" s="118">
        <f t="shared" si="289"/>
        <v>76</v>
      </c>
      <c r="AF848" s="119">
        <f t="shared" si="302"/>
        <v>0.25333333333333685</v>
      </c>
      <c r="AG848" s="118">
        <f t="shared" si="291"/>
        <v>39</v>
      </c>
      <c r="AH848" s="119">
        <f t="shared" si="292"/>
        <v>0.25999999999999729</v>
      </c>
      <c r="AI848" s="118">
        <f t="shared" si="293"/>
        <v>10</v>
      </c>
      <c r="AJ848" s="119">
        <f t="shared" si="294"/>
        <v>0.22222222222222177</v>
      </c>
      <c r="AK848" s="118">
        <f t="shared" si="295"/>
        <v>8</v>
      </c>
      <c r="AL848" s="119">
        <f t="shared" si="296"/>
        <v>0.26666666666666683</v>
      </c>
      <c r="AM848" s="118">
        <f t="shared" si="297"/>
        <v>4</v>
      </c>
      <c r="AN848" s="119">
        <f t="shared" si="298"/>
        <v>0.26666666666666683</v>
      </c>
      <c r="AO848" s="118">
        <f t="shared" si="299"/>
        <v>0</v>
      </c>
      <c r="AP848" s="119">
        <f t="shared" si="300"/>
        <v>1.3877787807814457E-16</v>
      </c>
      <c r="AQ848" s="122">
        <f t="shared" si="288"/>
        <v>0</v>
      </c>
      <c r="AR848" s="131">
        <f t="shared" si="301"/>
        <v>7</v>
      </c>
      <c r="AS848" s="65"/>
    </row>
    <row r="849" spans="1:45" x14ac:dyDescent="0.25">
      <c r="A849" s="65" t="s">
        <v>284</v>
      </c>
      <c r="B849" s="65" t="str">
        <f t="shared" si="285"/>
        <v>DIWA3</v>
      </c>
      <c r="C849" s="117">
        <f t="shared" si="286"/>
        <v>41014</v>
      </c>
      <c r="D849" s="65" t="str">
        <f t="shared" si="287"/>
        <v>SIN</v>
      </c>
      <c r="E849" s="65" t="s">
        <v>26</v>
      </c>
      <c r="F849" s="124" t="s">
        <v>119</v>
      </c>
      <c r="G849" s="117">
        <v>41736</v>
      </c>
      <c r="H849" s="65">
        <v>699202</v>
      </c>
      <c r="I849" s="65">
        <v>134961</v>
      </c>
      <c r="J849" s="65">
        <v>0</v>
      </c>
      <c r="K849" s="65">
        <v>5</v>
      </c>
      <c r="L849" s="65"/>
      <c r="M849" s="65">
        <v>4</v>
      </c>
      <c r="N849" s="121">
        <v>6.1</v>
      </c>
      <c r="O849" s="65" t="s">
        <v>28</v>
      </c>
      <c r="P849" s="65" t="s">
        <v>28</v>
      </c>
      <c r="Q849" s="65">
        <v>0.56000000000000005</v>
      </c>
      <c r="R849" s="65" t="s">
        <v>28</v>
      </c>
      <c r="S849" s="65">
        <v>105</v>
      </c>
      <c r="T849" s="65">
        <v>71</v>
      </c>
      <c r="U849" s="65">
        <v>5</v>
      </c>
      <c r="V849" s="65">
        <v>0</v>
      </c>
      <c r="W849" s="65">
        <v>19</v>
      </c>
      <c r="X849" s="65">
        <v>11</v>
      </c>
      <c r="Y849" s="65">
        <v>0</v>
      </c>
      <c r="Z849" s="65">
        <v>0</v>
      </c>
      <c r="AA849" s="65">
        <v>0</v>
      </c>
      <c r="AB849" s="65">
        <v>34</v>
      </c>
      <c r="AC849" s="65">
        <v>11</v>
      </c>
      <c r="AD849" s="65">
        <v>1</v>
      </c>
      <c r="AE849" s="118">
        <f t="shared" si="289"/>
        <v>105</v>
      </c>
      <c r="AF849" s="119">
        <f t="shared" si="302"/>
        <v>0.35000000000000414</v>
      </c>
      <c r="AG849" s="118">
        <f t="shared" si="291"/>
        <v>71</v>
      </c>
      <c r="AH849" s="119">
        <f t="shared" si="292"/>
        <v>0.47333333333333022</v>
      </c>
      <c r="AI849" s="118">
        <f t="shared" si="293"/>
        <v>19</v>
      </c>
      <c r="AJ849" s="119">
        <f t="shared" si="294"/>
        <v>0.42222222222222161</v>
      </c>
      <c r="AK849" s="118">
        <f t="shared" si="295"/>
        <v>11</v>
      </c>
      <c r="AL849" s="119">
        <f t="shared" si="296"/>
        <v>0.36666666666666681</v>
      </c>
      <c r="AM849" s="118">
        <f t="shared" si="297"/>
        <v>5</v>
      </c>
      <c r="AN849" s="119">
        <f t="shared" si="298"/>
        <v>0.33333333333333348</v>
      </c>
      <c r="AO849" s="118">
        <f t="shared" si="299"/>
        <v>0</v>
      </c>
      <c r="AP849" s="119">
        <f t="shared" si="300"/>
        <v>1.3877787807814457E-16</v>
      </c>
      <c r="AQ849" s="122">
        <f t="shared" si="288"/>
        <v>0</v>
      </c>
      <c r="AR849" s="131">
        <f t="shared" si="301"/>
        <v>8</v>
      </c>
      <c r="AS849" s="65"/>
    </row>
    <row r="850" spans="1:45" x14ac:dyDescent="0.25">
      <c r="A850" s="65" t="s">
        <v>272</v>
      </c>
      <c r="B850" s="65" t="str">
        <f t="shared" ref="B850:B869" si="303">IF(F850&lt;="K030","DIWA2",IF(F850&lt;="K152","DIWA3",IF(F850&lt;="K171","DIWA5","")))</f>
        <v>DIWA3</v>
      </c>
      <c r="C850" s="117">
        <f t="shared" si="286"/>
        <v>41014</v>
      </c>
      <c r="D850" s="116" t="str">
        <f t="shared" ref="D850:D852" si="304">IF(C850&gt;G850,"CON","SIN")</f>
        <v>SIN</v>
      </c>
      <c r="E850" s="65" t="s">
        <v>26</v>
      </c>
      <c r="F850" s="124" t="s">
        <v>119</v>
      </c>
      <c r="G850" s="117">
        <v>41391</v>
      </c>
      <c r="H850" s="65">
        <v>602955</v>
      </c>
      <c r="I850" s="65">
        <v>137978</v>
      </c>
      <c r="J850" s="120">
        <v>0</v>
      </c>
      <c r="K850" s="120">
        <v>2.8</v>
      </c>
      <c r="L850" s="120">
        <v>0</v>
      </c>
      <c r="M850" s="120">
        <v>20.100000000000001</v>
      </c>
      <c r="N850" s="120">
        <v>6.7</v>
      </c>
      <c r="O850" s="120">
        <v>36.5</v>
      </c>
      <c r="P850" s="120"/>
      <c r="Q850" s="120">
        <v>-1</v>
      </c>
      <c r="R850" s="65" t="s">
        <v>29</v>
      </c>
      <c r="S850" s="120">
        <v>181.6</v>
      </c>
      <c r="T850" s="120">
        <v>109</v>
      </c>
      <c r="U850" s="120">
        <v>11.4</v>
      </c>
      <c r="V850" s="120">
        <v>8.1</v>
      </c>
      <c r="W850" s="120">
        <v>29.6</v>
      </c>
      <c r="X850" s="120">
        <v>28.3</v>
      </c>
      <c r="Y850" s="120">
        <v>0.8</v>
      </c>
      <c r="Z850" s="120">
        <v>0</v>
      </c>
      <c r="AA850" s="120">
        <v>0</v>
      </c>
      <c r="AB850" s="120">
        <v>106.7</v>
      </c>
      <c r="AC850" s="120">
        <v>34.1</v>
      </c>
      <c r="AD850" s="120">
        <v>1.1000000000000001</v>
      </c>
      <c r="AE850" s="118">
        <f t="shared" si="289"/>
        <v>182</v>
      </c>
      <c r="AF850" s="119">
        <f t="shared" si="302"/>
        <v>0.60666666666667068</v>
      </c>
      <c r="AG850" s="118">
        <f t="shared" si="291"/>
        <v>109</v>
      </c>
      <c r="AH850" s="119">
        <f t="shared" si="292"/>
        <v>0.72666666666666491</v>
      </c>
      <c r="AI850" s="118">
        <f t="shared" si="293"/>
        <v>30</v>
      </c>
      <c r="AJ850" s="119">
        <f t="shared" si="294"/>
        <v>0.66666666666666619</v>
      </c>
      <c r="AK850" s="118">
        <f t="shared" si="295"/>
        <v>28</v>
      </c>
      <c r="AL850" s="119">
        <f t="shared" si="296"/>
        <v>0.93333333333333335</v>
      </c>
      <c r="AM850" s="118">
        <f t="shared" si="297"/>
        <v>11</v>
      </c>
      <c r="AN850" s="119">
        <f t="shared" si="298"/>
        <v>0.73333333333333339</v>
      </c>
      <c r="AO850" s="118">
        <f t="shared" si="299"/>
        <v>8</v>
      </c>
      <c r="AP850" s="119">
        <f t="shared" si="300"/>
        <v>0.8</v>
      </c>
      <c r="AQ850" s="122">
        <f t="shared" si="288"/>
        <v>0</v>
      </c>
      <c r="AR850" s="131">
        <f t="shared" si="301"/>
        <v>9</v>
      </c>
      <c r="AS850" s="65"/>
    </row>
    <row r="851" spans="1:45" x14ac:dyDescent="0.25">
      <c r="A851" s="65" t="s">
        <v>272</v>
      </c>
      <c r="B851" s="65" t="str">
        <f t="shared" si="303"/>
        <v>DIWA3</v>
      </c>
      <c r="C851" s="117">
        <f t="shared" si="286"/>
        <v>41014</v>
      </c>
      <c r="D851" s="116" t="str">
        <f t="shared" si="304"/>
        <v>SIN</v>
      </c>
      <c r="E851" s="65" t="s">
        <v>26</v>
      </c>
      <c r="F851" s="124" t="s">
        <v>119</v>
      </c>
      <c r="G851" s="117">
        <v>41257</v>
      </c>
      <c r="H851" s="65">
        <v>569768</v>
      </c>
      <c r="I851" s="65">
        <v>104791</v>
      </c>
      <c r="J851" s="120">
        <v>0</v>
      </c>
      <c r="K851" s="120">
        <v>0</v>
      </c>
      <c r="L851" s="120">
        <v>0</v>
      </c>
      <c r="M851" s="120">
        <v>18.100000000000001</v>
      </c>
      <c r="N851" s="120">
        <v>6.7</v>
      </c>
      <c r="O851" s="120">
        <v>36.200000000000003</v>
      </c>
      <c r="P851" s="120"/>
      <c r="Q851" s="120">
        <v>-1</v>
      </c>
      <c r="R851" s="65" t="s">
        <v>29</v>
      </c>
      <c r="S851" s="120">
        <v>111.7</v>
      </c>
      <c r="T851" s="120">
        <v>3</v>
      </c>
      <c r="U851" s="120">
        <v>4.3</v>
      </c>
      <c r="V851" s="120">
        <v>3.2</v>
      </c>
      <c r="W851" s="120">
        <v>0.6</v>
      </c>
      <c r="X851" s="120">
        <v>19</v>
      </c>
      <c r="Y851" s="120">
        <v>0.7</v>
      </c>
      <c r="Z851" s="120">
        <v>0</v>
      </c>
      <c r="AA851" s="120">
        <v>0</v>
      </c>
      <c r="AB851" s="120">
        <v>35.5</v>
      </c>
      <c r="AC851" s="120">
        <v>10.4</v>
      </c>
      <c r="AD851" s="120">
        <v>0.5</v>
      </c>
      <c r="AE851" s="118">
        <f t="shared" si="289"/>
        <v>112</v>
      </c>
      <c r="AF851" s="119">
        <f t="shared" si="302"/>
        <v>0.37333333333333762</v>
      </c>
      <c r="AG851" s="118">
        <f t="shared" si="291"/>
        <v>3</v>
      </c>
      <c r="AH851" s="119">
        <f t="shared" si="292"/>
        <v>1.999999999999752E-2</v>
      </c>
      <c r="AI851" s="118">
        <f t="shared" si="293"/>
        <v>1</v>
      </c>
      <c r="AJ851" s="119">
        <f t="shared" si="294"/>
        <v>2.222222222222173E-2</v>
      </c>
      <c r="AK851" s="118">
        <f t="shared" si="295"/>
        <v>19</v>
      </c>
      <c r="AL851" s="119">
        <f t="shared" si="296"/>
        <v>0.63333333333333341</v>
      </c>
      <c r="AM851" s="118">
        <f t="shared" si="297"/>
        <v>4</v>
      </c>
      <c r="AN851" s="119">
        <f t="shared" si="298"/>
        <v>0.26666666666666683</v>
      </c>
      <c r="AO851" s="118">
        <f t="shared" si="299"/>
        <v>3</v>
      </c>
      <c r="AP851" s="119">
        <f t="shared" si="300"/>
        <v>0.30000000000000016</v>
      </c>
      <c r="AQ851" s="122">
        <v>0</v>
      </c>
      <c r="AR851" s="131">
        <f t="shared" si="301"/>
        <v>10</v>
      </c>
      <c r="AS851" s="65"/>
    </row>
    <row r="852" spans="1:45" x14ac:dyDescent="0.25">
      <c r="A852" s="65" t="s">
        <v>273</v>
      </c>
      <c r="B852" s="65" t="str">
        <f t="shared" si="303"/>
        <v>DIWA3</v>
      </c>
      <c r="C852" s="117">
        <f t="shared" si="286"/>
        <v>41014</v>
      </c>
      <c r="D852" s="116" t="str">
        <f t="shared" si="304"/>
        <v>SIN</v>
      </c>
      <c r="E852" s="65" t="s">
        <v>26</v>
      </c>
      <c r="F852" s="124" t="s">
        <v>119</v>
      </c>
      <c r="G852" s="117">
        <v>41118</v>
      </c>
      <c r="H852" s="65">
        <v>536070</v>
      </c>
      <c r="I852" s="65">
        <v>71093</v>
      </c>
      <c r="J852" s="120">
        <v>0</v>
      </c>
      <c r="K852" s="120">
        <v>0</v>
      </c>
      <c r="L852" s="120">
        <v>0</v>
      </c>
      <c r="M852" s="120">
        <v>13.8</v>
      </c>
      <c r="N852" s="120">
        <v>6.8</v>
      </c>
      <c r="O852" s="120">
        <v>36.4</v>
      </c>
      <c r="P852" s="120"/>
      <c r="Q852" s="120">
        <v>-1</v>
      </c>
      <c r="R852" s="65" t="s">
        <v>29</v>
      </c>
      <c r="S852" s="120">
        <v>192.2</v>
      </c>
      <c r="T852" s="120">
        <v>54.9</v>
      </c>
      <c r="U852" s="120">
        <v>8.1999999999999993</v>
      </c>
      <c r="V852" s="120">
        <v>1.8</v>
      </c>
      <c r="W852" s="120">
        <v>13.1</v>
      </c>
      <c r="X852" s="120">
        <v>18</v>
      </c>
      <c r="Y852" s="120">
        <v>0.9</v>
      </c>
      <c r="Z852" s="120">
        <v>1.6</v>
      </c>
      <c r="AA852" s="120">
        <v>0</v>
      </c>
      <c r="AB852" s="120">
        <v>68.8</v>
      </c>
      <c r="AC852" s="120">
        <v>28.7</v>
      </c>
      <c r="AD852" s="120">
        <v>0</v>
      </c>
      <c r="AE852" s="118">
        <f t="shared" si="289"/>
        <v>192</v>
      </c>
      <c r="AF852" s="119">
        <f t="shared" si="302"/>
        <v>0.64000000000000368</v>
      </c>
      <c r="AG852" s="118">
        <f t="shared" si="291"/>
        <v>55</v>
      </c>
      <c r="AH852" s="119">
        <f t="shared" si="292"/>
        <v>0.36666666666666375</v>
      </c>
      <c r="AI852" s="118">
        <f t="shared" si="293"/>
        <v>13</v>
      </c>
      <c r="AJ852" s="119">
        <f t="shared" si="294"/>
        <v>0.28888888888888842</v>
      </c>
      <c r="AK852" s="118">
        <f t="shared" si="295"/>
        <v>18</v>
      </c>
      <c r="AL852" s="119">
        <f t="shared" si="296"/>
        <v>0.60000000000000009</v>
      </c>
      <c r="AM852" s="118">
        <f t="shared" si="297"/>
        <v>8</v>
      </c>
      <c r="AN852" s="119">
        <f t="shared" si="298"/>
        <v>0.53333333333333344</v>
      </c>
      <c r="AO852" s="118">
        <f t="shared" si="299"/>
        <v>2</v>
      </c>
      <c r="AP852" s="119">
        <f t="shared" si="300"/>
        <v>0.20000000000000015</v>
      </c>
      <c r="AQ852" s="122">
        <f>IF(F852=F851,0,1)</f>
        <v>0</v>
      </c>
      <c r="AR852" s="131">
        <f t="shared" si="301"/>
        <v>11</v>
      </c>
      <c r="AS852" s="65"/>
    </row>
    <row r="853" spans="1:45" x14ac:dyDescent="0.25">
      <c r="A853" s="65" t="s">
        <v>288</v>
      </c>
      <c r="B853" s="65" t="str">
        <f t="shared" si="303"/>
        <v>DIWA3</v>
      </c>
      <c r="C853" s="117">
        <v>41014</v>
      </c>
      <c r="D853" s="116" t="s">
        <v>252</v>
      </c>
      <c r="E853" s="65" t="s">
        <v>26</v>
      </c>
      <c r="F853" s="124" t="s">
        <v>287</v>
      </c>
      <c r="G853" s="117">
        <v>41716</v>
      </c>
      <c r="H853" s="65">
        <v>692968</v>
      </c>
      <c r="I853" s="65">
        <v>32334</v>
      </c>
      <c r="J853" s="65">
        <v>0</v>
      </c>
      <c r="K853" s="65">
        <v>5</v>
      </c>
      <c r="L853" s="65"/>
      <c r="M853" s="65">
        <v>4</v>
      </c>
      <c r="N853" s="121">
        <v>6.1</v>
      </c>
      <c r="O853" s="65"/>
      <c r="P853" s="65"/>
      <c r="Q853" s="65">
        <v>0.6</v>
      </c>
      <c r="R853" s="65"/>
      <c r="S853" s="65">
        <v>104</v>
      </c>
      <c r="T853" s="65">
        <v>75</v>
      </c>
      <c r="U853" s="65">
        <v>4</v>
      </c>
      <c r="V853" s="65">
        <v>0</v>
      </c>
      <c r="W853" s="65">
        <v>19</v>
      </c>
      <c r="X853" s="65">
        <v>12</v>
      </c>
      <c r="Y853" s="65">
        <v>0</v>
      </c>
      <c r="Z853" s="65">
        <v>0</v>
      </c>
      <c r="AA853" s="65">
        <v>1</v>
      </c>
      <c r="AB853" s="65">
        <v>30</v>
      </c>
      <c r="AC853" s="65">
        <v>7</v>
      </c>
      <c r="AD853" s="65">
        <v>1</v>
      </c>
      <c r="AE853" s="118">
        <f t="shared" si="289"/>
        <v>104</v>
      </c>
      <c r="AF853" s="119">
        <f t="shared" si="302"/>
        <v>0.34666666666667079</v>
      </c>
      <c r="AG853" s="118">
        <f t="shared" si="291"/>
        <v>75</v>
      </c>
      <c r="AH853" s="119">
        <f t="shared" si="292"/>
        <v>0.49999999999999684</v>
      </c>
      <c r="AI853" s="118">
        <f t="shared" si="293"/>
        <v>19</v>
      </c>
      <c r="AJ853" s="119">
        <f t="shared" si="294"/>
        <v>0.42222222222222161</v>
      </c>
      <c r="AK853" s="118">
        <f t="shared" si="295"/>
        <v>12</v>
      </c>
      <c r="AL853" s="119">
        <f t="shared" si="296"/>
        <v>0.40000000000000013</v>
      </c>
      <c r="AM853" s="118">
        <f t="shared" si="297"/>
        <v>4</v>
      </c>
      <c r="AN853" s="119">
        <f t="shared" si="298"/>
        <v>0.26666666666666683</v>
      </c>
      <c r="AO853" s="118">
        <f t="shared" si="299"/>
        <v>0</v>
      </c>
      <c r="AP853" s="119">
        <f t="shared" si="300"/>
        <v>1.3877787807814457E-16</v>
      </c>
      <c r="AQ853" s="122">
        <v>0</v>
      </c>
      <c r="AR853" s="131">
        <f t="shared" si="301"/>
        <v>12</v>
      </c>
      <c r="AS853" s="65"/>
    </row>
    <row r="854" spans="1:45" x14ac:dyDescent="0.25">
      <c r="A854" s="65" t="s">
        <v>272</v>
      </c>
      <c r="B854" s="65" t="str">
        <f t="shared" si="303"/>
        <v>DIWA3</v>
      </c>
      <c r="C854" s="117">
        <f t="shared" ref="C854:C869" si="305">VLOOKUP(F854,$BG$3:$BJ$230,4,0)</f>
        <v>40934</v>
      </c>
      <c r="D854" s="65" t="str">
        <f t="shared" ref="D854:D869" si="306">IF(C854&gt;G854,"CON","SIN")</f>
        <v>SIN</v>
      </c>
      <c r="E854" s="65" t="s">
        <v>26</v>
      </c>
      <c r="F854" s="124" t="s">
        <v>120</v>
      </c>
      <c r="G854" s="117">
        <v>42375</v>
      </c>
      <c r="H854" s="65">
        <v>861961</v>
      </c>
      <c r="I854" s="65">
        <v>65538</v>
      </c>
      <c r="J854" s="65">
        <v>0</v>
      </c>
      <c r="K854" s="65">
        <v>15</v>
      </c>
      <c r="L854" s="65"/>
      <c r="M854" s="65">
        <v>19</v>
      </c>
      <c r="N854" s="65">
        <v>5.9</v>
      </c>
      <c r="O854" s="65"/>
      <c r="P854" s="65"/>
      <c r="Q854" s="65">
        <v>0.28000000000000003</v>
      </c>
      <c r="R854" s="65"/>
      <c r="S854" s="65">
        <v>310</v>
      </c>
      <c r="T854" s="65">
        <v>175</v>
      </c>
      <c r="U854" s="65">
        <v>8</v>
      </c>
      <c r="V854" s="65">
        <v>0</v>
      </c>
      <c r="W854" s="65">
        <v>40</v>
      </c>
      <c r="X854" s="65">
        <v>22</v>
      </c>
      <c r="Y854" s="65">
        <v>1</v>
      </c>
      <c r="Z854" s="65">
        <v>6</v>
      </c>
      <c r="AA854" s="65">
        <v>1</v>
      </c>
      <c r="AB854" s="65">
        <v>77</v>
      </c>
      <c r="AC854" s="65">
        <v>26</v>
      </c>
      <c r="AD854" s="65">
        <v>2</v>
      </c>
      <c r="AE854" s="118">
        <f t="shared" si="289"/>
        <v>310</v>
      </c>
      <c r="AF854" s="119">
        <f>IF(AE854&gt;500,1.5,IF(AE854&gt;300,1.3,VLOOKUP(AE854,$AT$3:$AU$304,2,0)))</f>
        <v>1.3</v>
      </c>
      <c r="AG854" s="118">
        <f t="shared" si="291"/>
        <v>175</v>
      </c>
      <c r="AH854" s="119">
        <f t="shared" si="292"/>
        <v>1</v>
      </c>
      <c r="AI854" s="118">
        <f t="shared" si="293"/>
        <v>40</v>
      </c>
      <c r="AJ854" s="119">
        <f t="shared" si="294"/>
        <v>0.88888888888888873</v>
      </c>
      <c r="AK854" s="118">
        <f t="shared" si="295"/>
        <v>22</v>
      </c>
      <c r="AL854" s="119">
        <f t="shared" si="296"/>
        <v>0.73333333333333339</v>
      </c>
      <c r="AM854" s="118">
        <f t="shared" si="297"/>
        <v>8</v>
      </c>
      <c r="AN854" s="119">
        <f t="shared" si="298"/>
        <v>0.53333333333333344</v>
      </c>
      <c r="AO854" s="118">
        <f t="shared" si="299"/>
        <v>0</v>
      </c>
      <c r="AP854" s="119">
        <f t="shared" si="300"/>
        <v>1.3877787807814457E-16</v>
      </c>
      <c r="AQ854" s="122">
        <f>IF(F854=F851,0,1)</f>
        <v>1</v>
      </c>
      <c r="AR854" s="131">
        <f t="shared" si="301"/>
        <v>1</v>
      </c>
      <c r="AS854" s="65"/>
    </row>
    <row r="855" spans="1:45" x14ac:dyDescent="0.25">
      <c r="A855" s="65" t="s">
        <v>273</v>
      </c>
      <c r="B855" s="65" t="str">
        <f t="shared" si="303"/>
        <v>DIWA3</v>
      </c>
      <c r="C855" s="117">
        <f t="shared" si="305"/>
        <v>40934</v>
      </c>
      <c r="D855" s="116" t="str">
        <f t="shared" si="306"/>
        <v>SIN</v>
      </c>
      <c r="E855" s="65" t="s">
        <v>26</v>
      </c>
      <c r="F855" s="124" t="s">
        <v>120</v>
      </c>
      <c r="G855" s="117">
        <v>42052</v>
      </c>
      <c r="H855" s="65">
        <v>768685</v>
      </c>
      <c r="I855" s="65">
        <v>64111</v>
      </c>
      <c r="J855" s="65">
        <v>0</v>
      </c>
      <c r="K855" s="65">
        <v>3</v>
      </c>
      <c r="L855" s="65"/>
      <c r="M855" s="65">
        <v>2</v>
      </c>
      <c r="N855" s="65">
        <v>5.8559999999999999</v>
      </c>
      <c r="O855" s="65">
        <v>27.26</v>
      </c>
      <c r="P855" s="65">
        <v>1.29</v>
      </c>
      <c r="Q855" s="65">
        <v>0.28000000000000003</v>
      </c>
      <c r="R855" s="65"/>
      <c r="S855" s="65">
        <v>116</v>
      </c>
      <c r="T855" s="65">
        <v>108</v>
      </c>
      <c r="U855" s="65">
        <v>4</v>
      </c>
      <c r="V855" s="65">
        <v>1</v>
      </c>
      <c r="W855" s="65">
        <v>11</v>
      </c>
      <c r="X855" s="65">
        <v>8</v>
      </c>
      <c r="Y855" s="65">
        <v>0</v>
      </c>
      <c r="Z855" s="65"/>
      <c r="AA855" s="65">
        <v>1</v>
      </c>
      <c r="AB855" s="65">
        <v>28</v>
      </c>
      <c r="AC855" s="65">
        <v>3</v>
      </c>
      <c r="AD855" s="65">
        <v>2</v>
      </c>
      <c r="AE855" s="118">
        <f t="shared" si="289"/>
        <v>116</v>
      </c>
      <c r="AF855" s="119">
        <f>IF(AE855&gt;500,1.5,IF(AE855&gt;300,1.3,VLOOKUP(AE855,$AT$3:$AU$304,2,0)))</f>
        <v>0.38666666666667104</v>
      </c>
      <c r="AG855" s="118">
        <f t="shared" si="291"/>
        <v>108</v>
      </c>
      <c r="AH855" s="119">
        <f t="shared" si="292"/>
        <v>0.7199999999999982</v>
      </c>
      <c r="AI855" s="118">
        <f t="shared" si="293"/>
        <v>11</v>
      </c>
      <c r="AJ855" s="119">
        <f t="shared" si="294"/>
        <v>0.24444444444444399</v>
      </c>
      <c r="AK855" s="118">
        <f t="shared" si="295"/>
        <v>8</v>
      </c>
      <c r="AL855" s="119">
        <f t="shared" si="296"/>
        <v>0.26666666666666683</v>
      </c>
      <c r="AM855" s="118">
        <f t="shared" si="297"/>
        <v>4</v>
      </c>
      <c r="AN855" s="119">
        <f t="shared" si="298"/>
        <v>0.26666666666666683</v>
      </c>
      <c r="AO855" s="118">
        <f t="shared" si="299"/>
        <v>1</v>
      </c>
      <c r="AP855" s="119">
        <f t="shared" si="300"/>
        <v>0.10000000000000014</v>
      </c>
      <c r="AQ855" s="122">
        <f t="shared" ref="AQ855:AQ870" si="307">IF(F855=F854,0,1)</f>
        <v>0</v>
      </c>
      <c r="AR855" s="131">
        <f t="shared" si="301"/>
        <v>2</v>
      </c>
      <c r="AS855" s="65"/>
    </row>
    <row r="856" spans="1:45" x14ac:dyDescent="0.25">
      <c r="A856" s="65" t="s">
        <v>273</v>
      </c>
      <c r="B856" s="65" t="str">
        <f t="shared" si="303"/>
        <v>DIWA3</v>
      </c>
      <c r="C856" s="117">
        <f t="shared" si="305"/>
        <v>40934</v>
      </c>
      <c r="D856" s="116" t="str">
        <f t="shared" si="306"/>
        <v>SIN</v>
      </c>
      <c r="E856" s="65" t="s">
        <v>26</v>
      </c>
      <c r="F856" s="124" t="s">
        <v>120</v>
      </c>
      <c r="G856" s="117">
        <v>41981</v>
      </c>
      <c r="H856" s="65">
        <v>749798</v>
      </c>
      <c r="I856" s="65">
        <v>45224</v>
      </c>
      <c r="J856" s="65">
        <v>0</v>
      </c>
      <c r="K856" s="65">
        <v>3</v>
      </c>
      <c r="L856" s="65"/>
      <c r="M856" s="65">
        <v>1</v>
      </c>
      <c r="N856" s="65">
        <v>6.1</v>
      </c>
      <c r="O856" s="65"/>
      <c r="P856" s="65"/>
      <c r="Q856" s="65">
        <v>0.24</v>
      </c>
      <c r="R856" s="65"/>
      <c r="S856" s="65">
        <v>56</v>
      </c>
      <c r="T856" s="65">
        <v>93</v>
      </c>
      <c r="U856" s="65">
        <v>5</v>
      </c>
      <c r="V856" s="65">
        <v>0</v>
      </c>
      <c r="W856" s="65">
        <v>7</v>
      </c>
      <c r="X856" s="65">
        <v>6</v>
      </c>
      <c r="Y856" s="65">
        <v>0</v>
      </c>
      <c r="Z856" s="65">
        <v>1</v>
      </c>
      <c r="AA856" s="65">
        <v>1</v>
      </c>
      <c r="AB856" s="65">
        <v>28</v>
      </c>
      <c r="AC856" s="65">
        <v>5</v>
      </c>
      <c r="AD856" s="65">
        <v>1</v>
      </c>
      <c r="AE856" s="118">
        <f t="shared" si="289"/>
        <v>56</v>
      </c>
      <c r="AF856" s="119">
        <f>IF(AE856&gt;500,1.5,IF(AE856&gt;300,1.3,VLOOKUP(AE856,$AT$3:$AU$304,2,0)))</f>
        <v>0.18666666666667028</v>
      </c>
      <c r="AG856" s="118">
        <f t="shared" si="291"/>
        <v>93</v>
      </c>
      <c r="AH856" s="119">
        <f t="shared" si="292"/>
        <v>0.62</v>
      </c>
      <c r="AI856" s="118">
        <f t="shared" si="293"/>
        <v>7</v>
      </c>
      <c r="AJ856" s="119">
        <f t="shared" si="294"/>
        <v>0.15555555555555509</v>
      </c>
      <c r="AK856" s="118">
        <f t="shared" si="295"/>
        <v>6</v>
      </c>
      <c r="AL856" s="119">
        <f t="shared" si="296"/>
        <v>0.20000000000000018</v>
      </c>
      <c r="AM856" s="118">
        <f t="shared" si="297"/>
        <v>5</v>
      </c>
      <c r="AN856" s="119">
        <f t="shared" si="298"/>
        <v>0.33333333333333348</v>
      </c>
      <c r="AO856" s="118">
        <f t="shared" si="299"/>
        <v>0</v>
      </c>
      <c r="AP856" s="119">
        <f t="shared" si="300"/>
        <v>1.3877787807814457E-16</v>
      </c>
      <c r="AQ856" s="122">
        <f t="shared" si="307"/>
        <v>0</v>
      </c>
      <c r="AR856" s="131">
        <f t="shared" si="301"/>
        <v>3</v>
      </c>
      <c r="AS856" s="65"/>
    </row>
    <row r="857" spans="1:45" x14ac:dyDescent="0.25">
      <c r="A857" s="65" t="s">
        <v>273</v>
      </c>
      <c r="B857" s="65" t="str">
        <f t="shared" si="303"/>
        <v>DIWA3</v>
      </c>
      <c r="C857" s="117">
        <f t="shared" si="305"/>
        <v>40934</v>
      </c>
      <c r="D857" s="116" t="str">
        <f t="shared" si="306"/>
        <v>SIN</v>
      </c>
      <c r="E857" s="65" t="s">
        <v>26</v>
      </c>
      <c r="F857" s="124" t="s">
        <v>120</v>
      </c>
      <c r="G857" s="117">
        <v>41787</v>
      </c>
      <c r="H857" s="65">
        <v>686626</v>
      </c>
      <c r="I857" s="65">
        <v>31789</v>
      </c>
      <c r="J857" s="65">
        <v>0</v>
      </c>
      <c r="K857" s="65">
        <v>5</v>
      </c>
      <c r="L857" s="65"/>
      <c r="M857" s="65">
        <v>5</v>
      </c>
      <c r="N857" s="65">
        <v>6.4</v>
      </c>
      <c r="O857" s="65"/>
      <c r="P857" s="65"/>
      <c r="Q857" s="65">
        <v>0.84</v>
      </c>
      <c r="R857" s="65"/>
      <c r="S857" s="65">
        <v>83</v>
      </c>
      <c r="T857" s="65">
        <v>107</v>
      </c>
      <c r="U857" s="65">
        <v>8</v>
      </c>
      <c r="V857" s="65">
        <v>0</v>
      </c>
      <c r="W857" s="65">
        <v>16</v>
      </c>
      <c r="X857" s="65">
        <v>8</v>
      </c>
      <c r="Y857" s="65">
        <v>1</v>
      </c>
      <c r="Z857" s="65">
        <v>0</v>
      </c>
      <c r="AA857" s="65">
        <v>1</v>
      </c>
      <c r="AB857" s="65">
        <v>35</v>
      </c>
      <c r="AC857" s="65">
        <v>15</v>
      </c>
      <c r="AD857" s="65">
        <v>2</v>
      </c>
      <c r="AE857" s="118">
        <f t="shared" si="289"/>
        <v>83</v>
      </c>
      <c r="AF857" s="119">
        <f t="shared" ref="AF857:AF863" si="308">IF(AE857&gt;=300,1,VLOOKUP(AE857,$AT$3:$AU$304,2,0))</f>
        <v>0.27666666666667034</v>
      </c>
      <c r="AG857" s="118">
        <f t="shared" si="291"/>
        <v>107</v>
      </c>
      <c r="AH857" s="119">
        <f t="shared" si="292"/>
        <v>0.71333333333333149</v>
      </c>
      <c r="AI857" s="118">
        <f t="shared" si="293"/>
        <v>16</v>
      </c>
      <c r="AJ857" s="119">
        <f t="shared" si="294"/>
        <v>0.35555555555555501</v>
      </c>
      <c r="AK857" s="118">
        <f t="shared" si="295"/>
        <v>8</v>
      </c>
      <c r="AL857" s="119">
        <f t="shared" si="296"/>
        <v>0.26666666666666683</v>
      </c>
      <c r="AM857" s="118">
        <f t="shared" si="297"/>
        <v>8</v>
      </c>
      <c r="AN857" s="119">
        <f t="shared" si="298"/>
        <v>0.53333333333333344</v>
      </c>
      <c r="AO857" s="118">
        <f t="shared" si="299"/>
        <v>0</v>
      </c>
      <c r="AP857" s="119">
        <f t="shared" si="300"/>
        <v>1.3877787807814457E-16</v>
      </c>
      <c r="AQ857" s="122">
        <f t="shared" si="307"/>
        <v>0</v>
      </c>
      <c r="AR857" s="131">
        <f t="shared" si="301"/>
        <v>4</v>
      </c>
      <c r="AS857" s="65"/>
    </row>
    <row r="858" spans="1:45" x14ac:dyDescent="0.25">
      <c r="A858" s="65" t="s">
        <v>273</v>
      </c>
      <c r="B858" s="65" t="str">
        <f t="shared" si="303"/>
        <v>DIWA3</v>
      </c>
      <c r="C858" s="117">
        <f t="shared" si="305"/>
        <v>40934</v>
      </c>
      <c r="D858" s="116" t="str">
        <f t="shared" si="306"/>
        <v>SIN</v>
      </c>
      <c r="E858" s="65" t="s">
        <v>26</v>
      </c>
      <c r="F858" s="124" t="s">
        <v>120</v>
      </c>
      <c r="G858" s="117">
        <v>41654</v>
      </c>
      <c r="H858" s="65">
        <v>654837</v>
      </c>
      <c r="I858" s="65">
        <v>158512</v>
      </c>
      <c r="J858" s="65">
        <v>0</v>
      </c>
      <c r="K858" s="65">
        <v>6</v>
      </c>
      <c r="L858" s="65"/>
      <c r="M858" s="65">
        <v>17</v>
      </c>
      <c r="N858" s="121">
        <v>7.2</v>
      </c>
      <c r="O858" s="65">
        <v>37.799999999999997</v>
      </c>
      <c r="P858" s="65">
        <v>1.3</v>
      </c>
      <c r="Q858" s="65">
        <v>0.1</v>
      </c>
      <c r="R858" s="65" t="s">
        <v>244</v>
      </c>
      <c r="S858" s="65">
        <v>216</v>
      </c>
      <c r="T858" s="65">
        <v>178</v>
      </c>
      <c r="U858" s="65">
        <v>20</v>
      </c>
      <c r="V858" s="65">
        <v>1</v>
      </c>
      <c r="W858" s="65">
        <v>27</v>
      </c>
      <c r="X858" s="65">
        <v>14</v>
      </c>
      <c r="Y858" s="65">
        <v>0</v>
      </c>
      <c r="Z858" s="65">
        <v>1</v>
      </c>
      <c r="AA858" s="65">
        <v>0</v>
      </c>
      <c r="AB858" s="65">
        <v>39</v>
      </c>
      <c r="AC858" s="65">
        <v>62</v>
      </c>
      <c r="AD858" s="65">
        <v>4</v>
      </c>
      <c r="AE858" s="118">
        <f t="shared" si="289"/>
        <v>216</v>
      </c>
      <c r="AF858" s="119">
        <f t="shared" si="308"/>
        <v>0.72000000000000286</v>
      </c>
      <c r="AG858" s="118">
        <f t="shared" si="291"/>
        <v>178</v>
      </c>
      <c r="AH858" s="119">
        <f t="shared" si="292"/>
        <v>1</v>
      </c>
      <c r="AI858" s="118">
        <f t="shared" si="293"/>
        <v>27</v>
      </c>
      <c r="AJ858" s="119">
        <f t="shared" si="294"/>
        <v>0.59999999999999942</v>
      </c>
      <c r="AK858" s="118">
        <f t="shared" si="295"/>
        <v>14</v>
      </c>
      <c r="AL858" s="119">
        <f t="shared" si="296"/>
        <v>0.46666666666666679</v>
      </c>
      <c r="AM858" s="118">
        <f t="shared" si="297"/>
        <v>20</v>
      </c>
      <c r="AN858" s="119">
        <f t="shared" si="298"/>
        <v>1</v>
      </c>
      <c r="AO858" s="118">
        <f t="shared" si="299"/>
        <v>1</v>
      </c>
      <c r="AP858" s="119">
        <f t="shared" si="300"/>
        <v>0.10000000000000014</v>
      </c>
      <c r="AQ858" s="122">
        <f t="shared" si="307"/>
        <v>0</v>
      </c>
      <c r="AR858" s="131">
        <f t="shared" si="301"/>
        <v>5</v>
      </c>
      <c r="AS858" s="65"/>
    </row>
    <row r="859" spans="1:45" x14ac:dyDescent="0.25">
      <c r="A859" s="65" t="s">
        <v>272</v>
      </c>
      <c r="B859" s="65" t="str">
        <f t="shared" si="303"/>
        <v>DIWA3</v>
      </c>
      <c r="C859" s="117">
        <f t="shared" si="305"/>
        <v>40934</v>
      </c>
      <c r="D859" s="116" t="str">
        <f t="shared" si="306"/>
        <v>SIN</v>
      </c>
      <c r="E859" s="65" t="s">
        <v>26</v>
      </c>
      <c r="F859" s="124" t="s">
        <v>120</v>
      </c>
      <c r="G859" s="117">
        <v>41605</v>
      </c>
      <c r="H859" s="65">
        <v>660634</v>
      </c>
      <c r="I859" s="65">
        <v>183179</v>
      </c>
      <c r="J859" s="120">
        <v>0</v>
      </c>
      <c r="K859" s="120">
        <v>10</v>
      </c>
      <c r="L859" s="120">
        <v>0</v>
      </c>
      <c r="M859" s="120">
        <v>16</v>
      </c>
      <c r="N859" s="120">
        <v>7</v>
      </c>
      <c r="O859" s="120">
        <v>37</v>
      </c>
      <c r="P859" s="120">
        <v>0</v>
      </c>
      <c r="Q859" s="120">
        <v>0.1</v>
      </c>
      <c r="R859" s="65" t="s">
        <v>244</v>
      </c>
      <c r="S859" s="120">
        <v>347</v>
      </c>
      <c r="T859" s="120">
        <v>239</v>
      </c>
      <c r="U859" s="120">
        <v>16</v>
      </c>
      <c r="V859" s="120">
        <v>1</v>
      </c>
      <c r="W859" s="120">
        <v>38</v>
      </c>
      <c r="X859" s="120">
        <v>19</v>
      </c>
      <c r="Y859" s="120">
        <v>0</v>
      </c>
      <c r="Z859" s="120">
        <v>2</v>
      </c>
      <c r="AA859" s="120">
        <v>0</v>
      </c>
      <c r="AB859" s="120">
        <v>62</v>
      </c>
      <c r="AC859" s="120">
        <v>45</v>
      </c>
      <c r="AD859" s="120">
        <v>5</v>
      </c>
      <c r="AE859" s="118">
        <f t="shared" si="289"/>
        <v>347</v>
      </c>
      <c r="AF859" s="119">
        <f t="shared" si="308"/>
        <v>1</v>
      </c>
      <c r="AG859" s="118">
        <f t="shared" si="291"/>
        <v>239</v>
      </c>
      <c r="AH859" s="119">
        <f t="shared" si="292"/>
        <v>1</v>
      </c>
      <c r="AI859" s="118">
        <f t="shared" si="293"/>
        <v>38</v>
      </c>
      <c r="AJ859" s="119">
        <f t="shared" si="294"/>
        <v>0.84444444444444422</v>
      </c>
      <c r="AK859" s="118">
        <f t="shared" si="295"/>
        <v>19</v>
      </c>
      <c r="AL859" s="119">
        <f t="shared" si="296"/>
        <v>0.63333333333333341</v>
      </c>
      <c r="AM859" s="118">
        <f t="shared" si="297"/>
        <v>16</v>
      </c>
      <c r="AN859" s="119">
        <f t="shared" si="298"/>
        <v>1</v>
      </c>
      <c r="AO859" s="118">
        <f t="shared" si="299"/>
        <v>1</v>
      </c>
      <c r="AP859" s="119">
        <f t="shared" si="300"/>
        <v>0.10000000000000014</v>
      </c>
      <c r="AQ859" s="122">
        <f t="shared" si="307"/>
        <v>0</v>
      </c>
      <c r="AR859" s="131">
        <f t="shared" si="301"/>
        <v>6</v>
      </c>
      <c r="AS859" s="65"/>
    </row>
    <row r="860" spans="1:45" x14ac:dyDescent="0.25">
      <c r="A860" s="65" t="s">
        <v>272</v>
      </c>
      <c r="B860" s="65" t="str">
        <f t="shared" si="303"/>
        <v>DIWA3</v>
      </c>
      <c r="C860" s="117">
        <f t="shared" si="305"/>
        <v>40934</v>
      </c>
      <c r="D860" s="116" t="str">
        <f t="shared" si="306"/>
        <v>SIN</v>
      </c>
      <c r="E860" s="65" t="s">
        <v>26</v>
      </c>
      <c r="F860" s="124" t="s">
        <v>120</v>
      </c>
      <c r="G860" s="117">
        <v>41499</v>
      </c>
      <c r="H860" s="65">
        <v>630892</v>
      </c>
      <c r="I860" s="65">
        <v>153437</v>
      </c>
      <c r="J860" s="120">
        <v>0</v>
      </c>
      <c r="K860" s="120">
        <v>8</v>
      </c>
      <c r="L860" s="120">
        <v>-1</v>
      </c>
      <c r="M860" s="120">
        <v>16</v>
      </c>
      <c r="N860" s="120">
        <v>7</v>
      </c>
      <c r="O860" s="120">
        <v>36.700000000000003</v>
      </c>
      <c r="P860" s="120">
        <v>0.1</v>
      </c>
      <c r="Q860" s="120">
        <v>0.1</v>
      </c>
      <c r="R860" s="65" t="s">
        <v>244</v>
      </c>
      <c r="S860" s="120">
        <v>210</v>
      </c>
      <c r="T860" s="120">
        <v>169</v>
      </c>
      <c r="U860" s="120">
        <v>13</v>
      </c>
      <c r="V860" s="120">
        <v>1</v>
      </c>
      <c r="W860" s="120">
        <v>29</v>
      </c>
      <c r="X860" s="120">
        <v>14</v>
      </c>
      <c r="Y860" s="120">
        <v>1</v>
      </c>
      <c r="Z860" s="120">
        <v>1</v>
      </c>
      <c r="AA860" s="120">
        <v>-1</v>
      </c>
      <c r="AB860" s="120">
        <v>62</v>
      </c>
      <c r="AC860" s="120">
        <v>33</v>
      </c>
      <c r="AD860" s="120">
        <v>4</v>
      </c>
      <c r="AE860" s="118">
        <f t="shared" si="289"/>
        <v>210</v>
      </c>
      <c r="AF860" s="119">
        <f t="shared" si="308"/>
        <v>0.70000000000000306</v>
      </c>
      <c r="AG860" s="118">
        <f t="shared" si="291"/>
        <v>169</v>
      </c>
      <c r="AH860" s="119">
        <f t="shared" si="292"/>
        <v>1</v>
      </c>
      <c r="AI860" s="118">
        <f t="shared" si="293"/>
        <v>29</v>
      </c>
      <c r="AJ860" s="119">
        <f t="shared" si="294"/>
        <v>0.64444444444444393</v>
      </c>
      <c r="AK860" s="118">
        <f t="shared" si="295"/>
        <v>14</v>
      </c>
      <c r="AL860" s="119">
        <f t="shared" si="296"/>
        <v>0.46666666666666679</v>
      </c>
      <c r="AM860" s="118">
        <f t="shared" si="297"/>
        <v>13</v>
      </c>
      <c r="AN860" s="119">
        <f t="shared" si="298"/>
        <v>0.8666666666666667</v>
      </c>
      <c r="AO860" s="118">
        <f t="shared" si="299"/>
        <v>1</v>
      </c>
      <c r="AP860" s="119">
        <f t="shared" si="300"/>
        <v>0.10000000000000014</v>
      </c>
      <c r="AQ860" s="122">
        <f t="shared" si="307"/>
        <v>0</v>
      </c>
      <c r="AR860" s="131">
        <f t="shared" si="301"/>
        <v>7</v>
      </c>
      <c r="AS860" s="65"/>
    </row>
    <row r="861" spans="1:45" x14ac:dyDescent="0.25">
      <c r="A861" s="65" t="s">
        <v>272</v>
      </c>
      <c r="B861" s="65" t="str">
        <f t="shared" si="303"/>
        <v>DIWA3</v>
      </c>
      <c r="C861" s="117">
        <f t="shared" si="305"/>
        <v>40934</v>
      </c>
      <c r="D861" s="116" t="str">
        <f t="shared" si="306"/>
        <v>SIN</v>
      </c>
      <c r="E861" s="65" t="s">
        <v>26</v>
      </c>
      <c r="F861" s="124" t="s">
        <v>120</v>
      </c>
      <c r="G861" s="117">
        <v>41390</v>
      </c>
      <c r="H861" s="65">
        <v>601260</v>
      </c>
      <c r="I861" s="65">
        <v>123805</v>
      </c>
      <c r="J861" s="120">
        <v>0</v>
      </c>
      <c r="K861" s="120">
        <v>3</v>
      </c>
      <c r="L861" s="120">
        <v>0</v>
      </c>
      <c r="M861" s="120">
        <v>30</v>
      </c>
      <c r="N861" s="120">
        <v>6.8</v>
      </c>
      <c r="O861" s="120">
        <v>35.799999999999997</v>
      </c>
      <c r="P861" s="120"/>
      <c r="Q861" s="120">
        <v>-1</v>
      </c>
      <c r="R861" s="65" t="s">
        <v>29</v>
      </c>
      <c r="S861" s="120">
        <v>156.9</v>
      </c>
      <c r="T861" s="120">
        <v>113</v>
      </c>
      <c r="U861" s="120">
        <v>13.4</v>
      </c>
      <c r="V861" s="120">
        <v>5.4</v>
      </c>
      <c r="W861" s="120">
        <v>30.6</v>
      </c>
      <c r="X861" s="120">
        <v>20.9</v>
      </c>
      <c r="Y861" s="120">
        <v>1.1000000000000001</v>
      </c>
      <c r="Z861" s="120">
        <v>0</v>
      </c>
      <c r="AA861" s="120">
        <v>0</v>
      </c>
      <c r="AB861" s="120">
        <v>140.9</v>
      </c>
      <c r="AC861" s="120">
        <v>43.5</v>
      </c>
      <c r="AD861" s="120">
        <v>2.7</v>
      </c>
      <c r="AE861" s="118">
        <f t="shared" si="289"/>
        <v>157</v>
      </c>
      <c r="AF861" s="119">
        <f t="shared" si="308"/>
        <v>0.5233333333333382</v>
      </c>
      <c r="AG861" s="118">
        <f t="shared" si="291"/>
        <v>113</v>
      </c>
      <c r="AH861" s="119">
        <f t="shared" si="292"/>
        <v>0.75333333333333174</v>
      </c>
      <c r="AI861" s="118">
        <f t="shared" si="293"/>
        <v>31</v>
      </c>
      <c r="AJ861" s="119">
        <f t="shared" si="294"/>
        <v>0.68888888888888844</v>
      </c>
      <c r="AK861" s="118">
        <f t="shared" si="295"/>
        <v>21</v>
      </c>
      <c r="AL861" s="119">
        <f t="shared" si="296"/>
        <v>0.70000000000000007</v>
      </c>
      <c r="AM861" s="118">
        <f t="shared" si="297"/>
        <v>13</v>
      </c>
      <c r="AN861" s="119">
        <f t="shared" si="298"/>
        <v>0.8666666666666667</v>
      </c>
      <c r="AO861" s="118">
        <f t="shared" si="299"/>
        <v>5</v>
      </c>
      <c r="AP861" s="119">
        <f t="shared" si="300"/>
        <v>0.50000000000000011</v>
      </c>
      <c r="AQ861" s="122">
        <f t="shared" si="307"/>
        <v>0</v>
      </c>
      <c r="AR861" s="131">
        <f t="shared" si="301"/>
        <v>8</v>
      </c>
      <c r="AS861" s="65"/>
    </row>
    <row r="862" spans="1:45" x14ac:dyDescent="0.25">
      <c r="A862" s="65" t="s">
        <v>272</v>
      </c>
      <c r="B862" s="65" t="str">
        <f t="shared" si="303"/>
        <v>DIWA3</v>
      </c>
      <c r="C862" s="117">
        <f t="shared" si="305"/>
        <v>40934</v>
      </c>
      <c r="D862" s="116" t="str">
        <f t="shared" si="306"/>
        <v>SIN</v>
      </c>
      <c r="E862" s="65" t="s">
        <v>26</v>
      </c>
      <c r="F862" s="124" t="s">
        <v>120</v>
      </c>
      <c r="G862" s="117">
        <v>41264</v>
      </c>
      <c r="H862" s="65">
        <v>569473</v>
      </c>
      <c r="I862" s="65">
        <v>92018</v>
      </c>
      <c r="J862" s="65">
        <v>0</v>
      </c>
      <c r="K862" s="65">
        <v>0</v>
      </c>
      <c r="L862" s="65">
        <v>0</v>
      </c>
      <c r="M862" s="65">
        <v>29</v>
      </c>
      <c r="N862" s="65">
        <v>7</v>
      </c>
      <c r="O862" s="65">
        <v>36.6</v>
      </c>
      <c r="P862" s="65"/>
      <c r="Q862" s="65">
        <v>-1</v>
      </c>
      <c r="R862" s="65" t="s">
        <v>29</v>
      </c>
      <c r="S862" s="65">
        <v>73</v>
      </c>
      <c r="T862" s="65">
        <v>1.9</v>
      </c>
      <c r="U862" s="65">
        <v>6.6</v>
      </c>
      <c r="V862" s="65">
        <v>0.2</v>
      </c>
      <c r="W862" s="65">
        <v>0</v>
      </c>
      <c r="X862" s="65">
        <v>15.6</v>
      </c>
      <c r="Y862" s="65">
        <v>0.9</v>
      </c>
      <c r="Z862" s="65">
        <v>1.1000000000000001</v>
      </c>
      <c r="AA862" s="65">
        <v>0</v>
      </c>
      <c r="AB862" s="65">
        <v>145.80000000000001</v>
      </c>
      <c r="AC862" s="65">
        <v>47.1</v>
      </c>
      <c r="AD862" s="65">
        <v>4.5</v>
      </c>
      <c r="AE862" s="118">
        <f t="shared" si="289"/>
        <v>73</v>
      </c>
      <c r="AF862" s="119">
        <f t="shared" si="308"/>
        <v>0.24333333333333684</v>
      </c>
      <c r="AG862" s="118">
        <f t="shared" si="291"/>
        <v>2</v>
      </c>
      <c r="AH862" s="119">
        <f t="shared" si="292"/>
        <v>1.3333333333330852E-2</v>
      </c>
      <c r="AI862" s="118">
        <f t="shared" si="293"/>
        <v>0</v>
      </c>
      <c r="AJ862" s="119">
        <f t="shared" si="294"/>
        <v>-4.9266146717741321E-16</v>
      </c>
      <c r="AK862" s="118">
        <f t="shared" si="295"/>
        <v>16</v>
      </c>
      <c r="AL862" s="119">
        <f t="shared" si="296"/>
        <v>0.53333333333333344</v>
      </c>
      <c r="AM862" s="118">
        <f t="shared" si="297"/>
        <v>7</v>
      </c>
      <c r="AN862" s="119">
        <f t="shared" si="298"/>
        <v>0.46666666666666679</v>
      </c>
      <c r="AO862" s="118">
        <f t="shared" si="299"/>
        <v>0</v>
      </c>
      <c r="AP862" s="119">
        <f t="shared" si="300"/>
        <v>1.3877787807814457E-16</v>
      </c>
      <c r="AQ862" s="122">
        <f t="shared" si="307"/>
        <v>0</v>
      </c>
      <c r="AR862" s="131">
        <f t="shared" si="301"/>
        <v>9</v>
      </c>
      <c r="AS862" s="65"/>
    </row>
    <row r="863" spans="1:45" x14ac:dyDescent="0.25">
      <c r="A863" s="65" t="s">
        <v>273</v>
      </c>
      <c r="B863" s="65" t="str">
        <f t="shared" si="303"/>
        <v>DIWA3</v>
      </c>
      <c r="C863" s="117">
        <f t="shared" si="305"/>
        <v>40934</v>
      </c>
      <c r="D863" s="116" t="str">
        <f t="shared" si="306"/>
        <v>SIN</v>
      </c>
      <c r="E863" s="65" t="s">
        <v>26</v>
      </c>
      <c r="F863" s="124" t="s">
        <v>120</v>
      </c>
      <c r="G863" s="117">
        <v>41106</v>
      </c>
      <c r="H863" s="65">
        <v>533851</v>
      </c>
      <c r="I863" s="65">
        <v>56396</v>
      </c>
      <c r="J863" s="120">
        <v>0</v>
      </c>
      <c r="K863" s="120">
        <v>0</v>
      </c>
      <c r="L863" s="120">
        <v>0</v>
      </c>
      <c r="M863" s="120">
        <v>23.7</v>
      </c>
      <c r="N863" s="120">
        <v>6.9</v>
      </c>
      <c r="O863" s="120">
        <v>37.700000000000003</v>
      </c>
      <c r="P863" s="120"/>
      <c r="Q863" s="120">
        <v>-1</v>
      </c>
      <c r="R863" s="65" t="s">
        <v>29</v>
      </c>
      <c r="S863" s="120">
        <v>87.4</v>
      </c>
      <c r="T863" s="120">
        <v>60.2</v>
      </c>
      <c r="U863" s="120">
        <v>5.9</v>
      </c>
      <c r="V863" s="120">
        <v>3.2</v>
      </c>
      <c r="W863" s="120">
        <v>11.4</v>
      </c>
      <c r="X863" s="120">
        <v>9.9</v>
      </c>
      <c r="Y863" s="120">
        <v>2.2999999999999998</v>
      </c>
      <c r="Z863" s="120">
        <v>0</v>
      </c>
      <c r="AA863" s="120">
        <v>0</v>
      </c>
      <c r="AB863" s="120">
        <v>212.7</v>
      </c>
      <c r="AC863" s="120">
        <v>60.8</v>
      </c>
      <c r="AD863" s="120">
        <v>9.1</v>
      </c>
      <c r="AE863" s="118">
        <f t="shared" si="289"/>
        <v>87</v>
      </c>
      <c r="AF863" s="119">
        <f t="shared" si="308"/>
        <v>0.29000000000000375</v>
      </c>
      <c r="AG863" s="118">
        <f t="shared" si="291"/>
        <v>60</v>
      </c>
      <c r="AH863" s="119">
        <f t="shared" si="292"/>
        <v>0.39999999999999702</v>
      </c>
      <c r="AI863" s="118">
        <f t="shared" si="293"/>
        <v>11</v>
      </c>
      <c r="AJ863" s="119">
        <f t="shared" si="294"/>
        <v>0.24444444444444399</v>
      </c>
      <c r="AK863" s="118">
        <f t="shared" si="295"/>
        <v>10</v>
      </c>
      <c r="AL863" s="119">
        <f t="shared" si="296"/>
        <v>0.33339999999999997</v>
      </c>
      <c r="AM863" s="118">
        <f t="shared" si="297"/>
        <v>6</v>
      </c>
      <c r="AN863" s="119">
        <f t="shared" si="298"/>
        <v>0.40000000000000013</v>
      </c>
      <c r="AO863" s="118">
        <f t="shared" si="299"/>
        <v>3</v>
      </c>
      <c r="AP863" s="119">
        <f t="shared" si="300"/>
        <v>0.30000000000000016</v>
      </c>
      <c r="AQ863" s="122">
        <f t="shared" si="307"/>
        <v>0</v>
      </c>
      <c r="AR863" s="131">
        <f t="shared" si="301"/>
        <v>10</v>
      </c>
      <c r="AS863" s="65"/>
    </row>
    <row r="864" spans="1:45" x14ac:dyDescent="0.25">
      <c r="A864" s="134" t="s">
        <v>273</v>
      </c>
      <c r="B864" s="134" t="str">
        <f t="shared" si="303"/>
        <v>DIWA3</v>
      </c>
      <c r="C864" s="135">
        <f t="shared" si="305"/>
        <v>40407</v>
      </c>
      <c r="D864" s="134" t="str">
        <f t="shared" si="306"/>
        <v>SIN</v>
      </c>
      <c r="E864" s="134" t="s">
        <v>26</v>
      </c>
      <c r="F864" s="136" t="s">
        <v>121</v>
      </c>
      <c r="G864" s="135">
        <v>42430</v>
      </c>
      <c r="H864" s="134">
        <v>848059</v>
      </c>
      <c r="I864" s="134">
        <v>64465</v>
      </c>
      <c r="J864" s="134">
        <v>0</v>
      </c>
      <c r="K864" s="134">
        <v>3</v>
      </c>
      <c r="L864" s="134"/>
      <c r="M864" s="134">
        <v>2</v>
      </c>
      <c r="N864" s="134">
        <v>6.9</v>
      </c>
      <c r="O864" s="134"/>
      <c r="P864" s="134"/>
      <c r="Q864" s="134">
        <v>0.05</v>
      </c>
      <c r="R864" s="134" t="s">
        <v>295</v>
      </c>
      <c r="S864" s="134">
        <v>1979</v>
      </c>
      <c r="T864" s="134">
        <v>77</v>
      </c>
      <c r="U864" s="134">
        <v>6</v>
      </c>
      <c r="V864" s="134">
        <v>0</v>
      </c>
      <c r="W864" s="134">
        <v>6</v>
      </c>
      <c r="X864" s="134">
        <v>91</v>
      </c>
      <c r="Y864" s="134">
        <v>0</v>
      </c>
      <c r="Z864" s="134">
        <v>1</v>
      </c>
      <c r="AA864" s="134">
        <v>4</v>
      </c>
      <c r="AB864" s="134">
        <v>30</v>
      </c>
      <c r="AC864" s="134">
        <v>4</v>
      </c>
      <c r="AD864" s="134">
        <v>0</v>
      </c>
      <c r="AE864" s="134">
        <f t="shared" si="289"/>
        <v>1979</v>
      </c>
      <c r="AF864" s="134">
        <f>IF(AE864&gt;500,1.5,IF(AE864&gt;300,1.3,VLOOKUP(AE864,$AT$3:$AU$304,2,0)))</f>
        <v>1.5</v>
      </c>
      <c r="AG864" s="134">
        <f t="shared" si="291"/>
        <v>77</v>
      </c>
      <c r="AH864" s="134">
        <f t="shared" si="292"/>
        <v>0.5133333333333302</v>
      </c>
      <c r="AI864" s="134">
        <f t="shared" si="293"/>
        <v>6</v>
      </c>
      <c r="AJ864" s="134">
        <f t="shared" si="294"/>
        <v>0.13333333333333286</v>
      </c>
      <c r="AK864" s="134">
        <f t="shared" si="295"/>
        <v>91</v>
      </c>
      <c r="AL864" s="134">
        <f t="shared" si="296"/>
        <v>1</v>
      </c>
      <c r="AM864" s="134">
        <f t="shared" si="297"/>
        <v>6</v>
      </c>
      <c r="AN864" s="134">
        <f t="shared" si="298"/>
        <v>0.40000000000000013</v>
      </c>
      <c r="AO864" s="134">
        <f t="shared" si="299"/>
        <v>0</v>
      </c>
      <c r="AP864" s="134">
        <f t="shared" si="300"/>
        <v>1.3877787807814457E-16</v>
      </c>
      <c r="AQ864" s="137">
        <f t="shared" si="307"/>
        <v>1</v>
      </c>
      <c r="AR864" s="131">
        <f t="shared" si="301"/>
        <v>1</v>
      </c>
      <c r="AS864" s="65"/>
    </row>
    <row r="865" spans="1:45" x14ac:dyDescent="0.25">
      <c r="A865" s="65" t="s">
        <v>273</v>
      </c>
      <c r="B865" s="65" t="str">
        <f t="shared" si="303"/>
        <v>DIWA3</v>
      </c>
      <c r="C865" s="117">
        <f t="shared" si="305"/>
        <v>40407</v>
      </c>
      <c r="D865" s="65" t="str">
        <f t="shared" si="306"/>
        <v>SIN</v>
      </c>
      <c r="E865" s="65" t="s">
        <v>182</v>
      </c>
      <c r="F865" s="124" t="s">
        <v>121</v>
      </c>
      <c r="G865" s="117">
        <v>42243</v>
      </c>
      <c r="H865" s="65">
        <v>801753</v>
      </c>
      <c r="I865" s="65">
        <v>18219</v>
      </c>
      <c r="J865" s="65">
        <v>0</v>
      </c>
      <c r="K865" s="120">
        <v>3</v>
      </c>
      <c r="L865" s="65"/>
      <c r="M865" s="120">
        <v>1</v>
      </c>
      <c r="N865" s="65">
        <v>6.9</v>
      </c>
      <c r="O865" s="65">
        <v>35</v>
      </c>
      <c r="P865" s="65">
        <v>1.5</v>
      </c>
      <c r="Q865" s="65">
        <v>0</v>
      </c>
      <c r="R865" s="65"/>
      <c r="S865" s="120">
        <v>698</v>
      </c>
      <c r="T865" s="120">
        <v>44</v>
      </c>
      <c r="U865" s="120">
        <v>4</v>
      </c>
      <c r="V865" s="120">
        <v>0</v>
      </c>
      <c r="W865" s="120">
        <v>3</v>
      </c>
      <c r="X865" s="120">
        <v>30</v>
      </c>
      <c r="Y865" s="120">
        <v>0</v>
      </c>
      <c r="Z865" s="120">
        <v>0</v>
      </c>
      <c r="AA865" s="120">
        <v>1</v>
      </c>
      <c r="AB865" s="120">
        <v>28</v>
      </c>
      <c r="AC865" s="120">
        <v>3</v>
      </c>
      <c r="AD865" s="120">
        <v>0</v>
      </c>
      <c r="AE865" s="118">
        <f t="shared" si="289"/>
        <v>698</v>
      </c>
      <c r="AF865" s="119">
        <f>IF(AE865&gt;500,1.5,IF(AE865&gt;300,1.3,VLOOKUP(AE865,$AT$3:$AU$304,2,0)))</f>
        <v>1.5</v>
      </c>
      <c r="AG865" s="118">
        <f t="shared" si="291"/>
        <v>44</v>
      </c>
      <c r="AH865" s="119">
        <f t="shared" si="292"/>
        <v>0.29333333333333056</v>
      </c>
      <c r="AI865" s="118">
        <f t="shared" si="293"/>
        <v>3</v>
      </c>
      <c r="AJ865" s="119">
        <f t="shared" si="294"/>
        <v>6.666666666666618E-2</v>
      </c>
      <c r="AK865" s="118">
        <f t="shared" si="295"/>
        <v>30</v>
      </c>
      <c r="AL865" s="119">
        <f t="shared" si="296"/>
        <v>1</v>
      </c>
      <c r="AM865" s="118">
        <f t="shared" si="297"/>
        <v>4</v>
      </c>
      <c r="AN865" s="119">
        <f t="shared" si="298"/>
        <v>0.26666666666666683</v>
      </c>
      <c r="AO865" s="118">
        <f t="shared" si="299"/>
        <v>0</v>
      </c>
      <c r="AP865" s="119">
        <f t="shared" si="300"/>
        <v>1.3877787807814457E-16</v>
      </c>
      <c r="AQ865" s="122">
        <f t="shared" si="307"/>
        <v>0</v>
      </c>
      <c r="AR865" s="131">
        <f t="shared" si="301"/>
        <v>2</v>
      </c>
      <c r="AS865" s="65"/>
    </row>
    <row r="866" spans="1:45" x14ac:dyDescent="0.25">
      <c r="A866" s="65"/>
      <c r="B866" s="65" t="str">
        <f t="shared" si="303"/>
        <v>DIWA3</v>
      </c>
      <c r="C866" s="117">
        <f t="shared" si="305"/>
        <v>40407</v>
      </c>
      <c r="D866" s="65" t="str">
        <f t="shared" si="306"/>
        <v>SIN</v>
      </c>
      <c r="E866" s="65" t="s">
        <v>26</v>
      </c>
      <c r="F866" s="124" t="s">
        <v>121</v>
      </c>
      <c r="G866" s="117">
        <v>42179</v>
      </c>
      <c r="H866" s="65">
        <v>783594</v>
      </c>
      <c r="I866" s="65">
        <v>101543</v>
      </c>
      <c r="J866" s="65">
        <v>0</v>
      </c>
      <c r="K866" s="65">
        <v>4</v>
      </c>
      <c r="L866" s="65"/>
      <c r="M866" s="65">
        <v>3</v>
      </c>
      <c r="N866" s="65">
        <v>5.8</v>
      </c>
      <c r="O866" s="65"/>
      <c r="P866" s="65"/>
      <c r="Q866" s="65">
        <v>0.4</v>
      </c>
      <c r="R866" s="65"/>
      <c r="S866" s="65">
        <v>2475</v>
      </c>
      <c r="T866" s="65">
        <v>99</v>
      </c>
      <c r="U866" s="65">
        <v>9</v>
      </c>
      <c r="V866" s="65">
        <v>1</v>
      </c>
      <c r="W866" s="65">
        <v>8</v>
      </c>
      <c r="X866" s="65">
        <v>94</v>
      </c>
      <c r="Y866" s="65">
        <v>1</v>
      </c>
      <c r="Z866" s="65">
        <v>0</v>
      </c>
      <c r="AA866" s="65">
        <v>4</v>
      </c>
      <c r="AB866" s="65">
        <v>42</v>
      </c>
      <c r="AC866" s="65">
        <v>8</v>
      </c>
      <c r="AD866" s="65">
        <v>1</v>
      </c>
      <c r="AE866" s="118">
        <f t="shared" si="289"/>
        <v>2475</v>
      </c>
      <c r="AF866" s="119">
        <f>IF(AE866&gt;500,1.5,IF(AE866&gt;300,1.3,VLOOKUP(AE866,$AT$3:$AU$304,2,0)))</f>
        <v>1.5</v>
      </c>
      <c r="AG866" s="118">
        <f t="shared" si="291"/>
        <v>99</v>
      </c>
      <c r="AH866" s="119">
        <f t="shared" si="292"/>
        <v>0.6</v>
      </c>
      <c r="AI866" s="118">
        <f t="shared" si="293"/>
        <v>8</v>
      </c>
      <c r="AJ866" s="119">
        <f t="shared" si="294"/>
        <v>0.17777777777777731</v>
      </c>
      <c r="AK866" s="118">
        <f t="shared" si="295"/>
        <v>94</v>
      </c>
      <c r="AL866" s="119">
        <f t="shared" si="296"/>
        <v>1</v>
      </c>
      <c r="AM866" s="118">
        <f t="shared" si="297"/>
        <v>9</v>
      </c>
      <c r="AN866" s="119">
        <f t="shared" si="298"/>
        <v>0.60000000000000009</v>
      </c>
      <c r="AO866" s="118">
        <f t="shared" si="299"/>
        <v>1</v>
      </c>
      <c r="AP866" s="119">
        <f t="shared" si="300"/>
        <v>0.10000000000000014</v>
      </c>
      <c r="AQ866" s="122">
        <f t="shared" si="307"/>
        <v>0</v>
      </c>
      <c r="AR866" s="131">
        <f t="shared" si="301"/>
        <v>3</v>
      </c>
      <c r="AS866" s="65"/>
    </row>
    <row r="867" spans="1:45" x14ac:dyDescent="0.25">
      <c r="A867" s="65" t="s">
        <v>273</v>
      </c>
      <c r="B867" s="65" t="str">
        <f t="shared" si="303"/>
        <v>DIWA3</v>
      </c>
      <c r="C867" s="117">
        <f t="shared" si="305"/>
        <v>40407</v>
      </c>
      <c r="D867" s="116" t="str">
        <f t="shared" si="306"/>
        <v>SIN</v>
      </c>
      <c r="E867" s="65" t="s">
        <v>26</v>
      </c>
      <c r="F867" s="124" t="s">
        <v>121</v>
      </c>
      <c r="G867" s="117">
        <v>42053</v>
      </c>
      <c r="H867" s="65">
        <v>777837</v>
      </c>
      <c r="I867" s="65">
        <v>59645</v>
      </c>
      <c r="J867" s="65">
        <v>0</v>
      </c>
      <c r="K867" s="65">
        <v>2</v>
      </c>
      <c r="L867" s="65"/>
      <c r="M867" s="65">
        <v>1</v>
      </c>
      <c r="N867" s="65">
        <v>6.1130000000000004</v>
      </c>
      <c r="O867" s="65">
        <v>28.38</v>
      </c>
      <c r="P867" s="65">
        <v>1.23</v>
      </c>
      <c r="Q867" s="65">
        <v>0.28000000000000003</v>
      </c>
      <c r="R867" s="65"/>
      <c r="S867" s="65">
        <v>70</v>
      </c>
      <c r="T867" s="65">
        <v>51</v>
      </c>
      <c r="U867" s="65">
        <v>1</v>
      </c>
      <c r="V867" s="65">
        <v>0</v>
      </c>
      <c r="W867" s="65">
        <v>7</v>
      </c>
      <c r="X867" s="65">
        <v>7</v>
      </c>
      <c r="Y867" s="65">
        <v>0</v>
      </c>
      <c r="Z867" s="65"/>
      <c r="AA867" s="65">
        <v>0</v>
      </c>
      <c r="AB867" s="65">
        <v>28</v>
      </c>
      <c r="AC867" s="65">
        <v>2</v>
      </c>
      <c r="AD867" s="65">
        <v>0</v>
      </c>
      <c r="AE867" s="118">
        <f t="shared" si="289"/>
        <v>70</v>
      </c>
      <c r="AF867" s="119">
        <f>IF(AE867&gt;500,1.5,IF(AE867&gt;300,1.3,VLOOKUP(AE867,$AT$3:$AU$304,2,0)))</f>
        <v>0.23333333333333686</v>
      </c>
      <c r="AG867" s="118">
        <f t="shared" si="291"/>
        <v>51</v>
      </c>
      <c r="AH867" s="119">
        <f t="shared" si="292"/>
        <v>0.33999999999999714</v>
      </c>
      <c r="AI867" s="118">
        <f t="shared" si="293"/>
        <v>7</v>
      </c>
      <c r="AJ867" s="119">
        <f t="shared" si="294"/>
        <v>0.15555555555555509</v>
      </c>
      <c r="AK867" s="118">
        <f t="shared" si="295"/>
        <v>7</v>
      </c>
      <c r="AL867" s="119">
        <f t="shared" si="296"/>
        <v>0.2333333333333335</v>
      </c>
      <c r="AM867" s="118">
        <f t="shared" si="297"/>
        <v>1</v>
      </c>
      <c r="AN867" s="119">
        <f t="shared" si="298"/>
        <v>6.666666666666686E-2</v>
      </c>
      <c r="AO867" s="118">
        <f t="shared" si="299"/>
        <v>0</v>
      </c>
      <c r="AP867" s="119">
        <f t="shared" si="300"/>
        <v>1.3877787807814457E-16</v>
      </c>
      <c r="AQ867" s="122">
        <f t="shared" si="307"/>
        <v>0</v>
      </c>
      <c r="AR867" s="131">
        <f t="shared" si="301"/>
        <v>4</v>
      </c>
      <c r="AS867" s="65"/>
    </row>
    <row r="868" spans="1:45" x14ac:dyDescent="0.25">
      <c r="A868" s="65" t="s">
        <v>273</v>
      </c>
      <c r="B868" s="65" t="str">
        <f t="shared" si="303"/>
        <v>DIWA3</v>
      </c>
      <c r="C868" s="117">
        <f t="shared" si="305"/>
        <v>40407</v>
      </c>
      <c r="D868" s="116" t="str">
        <f t="shared" si="306"/>
        <v>SIN</v>
      </c>
      <c r="E868" s="65" t="s">
        <v>26</v>
      </c>
      <c r="F868" s="124" t="s">
        <v>121</v>
      </c>
      <c r="G868" s="117">
        <v>41991</v>
      </c>
      <c r="H868" s="65">
        <v>762182</v>
      </c>
      <c r="I868" s="65">
        <v>43990</v>
      </c>
      <c r="J868" s="65">
        <v>0</v>
      </c>
      <c r="K868" s="65">
        <v>2</v>
      </c>
      <c r="L868" s="65"/>
      <c r="M868" s="65">
        <v>1</v>
      </c>
      <c r="N868" s="65">
        <v>6.4</v>
      </c>
      <c r="O868" s="65"/>
      <c r="P868" s="65"/>
      <c r="Q868" s="65">
        <v>0.3</v>
      </c>
      <c r="R868" s="65"/>
      <c r="S868" s="65">
        <v>67</v>
      </c>
      <c r="T868" s="65">
        <v>52</v>
      </c>
      <c r="U868" s="65">
        <v>3</v>
      </c>
      <c r="V868" s="65">
        <v>0</v>
      </c>
      <c r="W868" s="65">
        <v>4</v>
      </c>
      <c r="X868" s="65">
        <v>9</v>
      </c>
      <c r="Y868" s="65">
        <v>0</v>
      </c>
      <c r="Z868" s="65">
        <v>0</v>
      </c>
      <c r="AA868" s="65">
        <v>0</v>
      </c>
      <c r="AB868" s="65">
        <v>29</v>
      </c>
      <c r="AC868" s="65">
        <v>4</v>
      </c>
      <c r="AD868" s="65">
        <v>0</v>
      </c>
      <c r="AE868" s="118">
        <f t="shared" si="289"/>
        <v>67</v>
      </c>
      <c r="AF868" s="119">
        <f>IF(AE868&gt;500,1.5,IF(AE868&gt;300,1.3,VLOOKUP(AE868,$AT$3:$AU$304,2,0)))</f>
        <v>0.22333333333333688</v>
      </c>
      <c r="AG868" s="118">
        <f t="shared" si="291"/>
        <v>52</v>
      </c>
      <c r="AH868" s="119">
        <f t="shared" si="292"/>
        <v>0.34666666666666379</v>
      </c>
      <c r="AI868" s="118">
        <f t="shared" si="293"/>
        <v>4</v>
      </c>
      <c r="AJ868" s="119">
        <f t="shared" si="294"/>
        <v>8.8888888888888407E-2</v>
      </c>
      <c r="AK868" s="118">
        <f t="shared" si="295"/>
        <v>9</v>
      </c>
      <c r="AL868" s="119">
        <f t="shared" si="296"/>
        <v>0.30000000000000016</v>
      </c>
      <c r="AM868" s="118">
        <f t="shared" si="297"/>
        <v>3</v>
      </c>
      <c r="AN868" s="119">
        <f t="shared" si="298"/>
        <v>0.20000000000000018</v>
      </c>
      <c r="AO868" s="118">
        <f t="shared" si="299"/>
        <v>0</v>
      </c>
      <c r="AP868" s="119">
        <f t="shared" si="300"/>
        <v>1.3877787807814457E-16</v>
      </c>
      <c r="AQ868" s="122">
        <f t="shared" si="307"/>
        <v>0</v>
      </c>
      <c r="AR868" s="131">
        <f t="shared" si="301"/>
        <v>5</v>
      </c>
      <c r="AS868" s="65"/>
    </row>
    <row r="869" spans="1:45" x14ac:dyDescent="0.25">
      <c r="A869" s="65" t="s">
        <v>273</v>
      </c>
      <c r="B869" s="65" t="str">
        <f t="shared" si="303"/>
        <v>DIWA3</v>
      </c>
      <c r="C869" s="117">
        <f t="shared" si="305"/>
        <v>40407</v>
      </c>
      <c r="D869" s="116" t="str">
        <f t="shared" si="306"/>
        <v>SIN</v>
      </c>
      <c r="E869" s="65" t="s">
        <v>26</v>
      </c>
      <c r="F869" s="124" t="s">
        <v>121</v>
      </c>
      <c r="G869" s="117">
        <v>41766</v>
      </c>
      <c r="H869" s="65">
        <v>696130</v>
      </c>
      <c r="I869" s="65">
        <v>31208</v>
      </c>
      <c r="J869" s="65">
        <v>0</v>
      </c>
      <c r="K869" s="65">
        <v>2</v>
      </c>
      <c r="L869" s="65"/>
      <c r="M869" s="65">
        <v>3</v>
      </c>
      <c r="N869" s="65">
        <v>6.7</v>
      </c>
      <c r="O869" s="65"/>
      <c r="P869" s="65"/>
      <c r="Q869" s="65">
        <v>0.68</v>
      </c>
      <c r="R869" s="65"/>
      <c r="S869" s="65">
        <v>68</v>
      </c>
      <c r="T869" s="65">
        <v>60</v>
      </c>
      <c r="U869" s="65">
        <v>3</v>
      </c>
      <c r="V869" s="65">
        <v>0</v>
      </c>
      <c r="W869" s="65">
        <v>6</v>
      </c>
      <c r="X869" s="65">
        <v>8</v>
      </c>
      <c r="Y869" s="65">
        <v>0</v>
      </c>
      <c r="Z869" s="65">
        <v>0</v>
      </c>
      <c r="AA869" s="65">
        <v>0</v>
      </c>
      <c r="AB869" s="65">
        <v>37</v>
      </c>
      <c r="AC869" s="65">
        <v>5</v>
      </c>
      <c r="AD869" s="65">
        <v>1</v>
      </c>
      <c r="AE869" s="118">
        <f t="shared" si="289"/>
        <v>68</v>
      </c>
      <c r="AF869" s="119">
        <f t="shared" ref="AF869:AF875" si="309">IF(AE869&gt;=300,1,VLOOKUP(AE869,$AT$3:$AU$304,2,0))</f>
        <v>0.22666666666667021</v>
      </c>
      <c r="AG869" s="118">
        <f t="shared" si="291"/>
        <v>60</v>
      </c>
      <c r="AH869" s="119">
        <f t="shared" si="292"/>
        <v>0.39999999999999702</v>
      </c>
      <c r="AI869" s="118">
        <f t="shared" si="293"/>
        <v>6</v>
      </c>
      <c r="AJ869" s="119">
        <f t="shared" si="294"/>
        <v>0.13333333333333286</v>
      </c>
      <c r="AK869" s="118">
        <f t="shared" si="295"/>
        <v>8</v>
      </c>
      <c r="AL869" s="119">
        <f t="shared" si="296"/>
        <v>0.26666666666666683</v>
      </c>
      <c r="AM869" s="118">
        <f t="shared" si="297"/>
        <v>3</v>
      </c>
      <c r="AN869" s="119">
        <f t="shared" si="298"/>
        <v>0.20000000000000018</v>
      </c>
      <c r="AO869" s="118">
        <f t="shared" si="299"/>
        <v>0</v>
      </c>
      <c r="AP869" s="119">
        <f t="shared" si="300"/>
        <v>1.3877787807814457E-16</v>
      </c>
      <c r="AQ869" s="122">
        <f t="shared" si="307"/>
        <v>0</v>
      </c>
      <c r="AR869" s="131">
        <f t="shared" si="301"/>
        <v>6</v>
      </c>
      <c r="AS869" s="65"/>
    </row>
    <row r="870" spans="1:45" x14ac:dyDescent="0.25">
      <c r="A870" s="65" t="s">
        <v>284</v>
      </c>
      <c r="B870" s="65" t="s">
        <v>217</v>
      </c>
      <c r="C870" s="117">
        <v>40407</v>
      </c>
      <c r="D870" s="65" t="s">
        <v>252</v>
      </c>
      <c r="E870" s="65" t="s">
        <v>26</v>
      </c>
      <c r="F870" s="124" t="s">
        <v>121</v>
      </c>
      <c r="G870" s="117">
        <v>41654</v>
      </c>
      <c r="H870" s="65">
        <v>664922</v>
      </c>
      <c r="I870" s="65">
        <v>156662</v>
      </c>
      <c r="J870" s="65">
        <v>0</v>
      </c>
      <c r="K870" s="65">
        <v>4</v>
      </c>
      <c r="L870" s="65"/>
      <c r="M870" s="65">
        <v>10</v>
      </c>
      <c r="N870" s="121">
        <v>7.1</v>
      </c>
      <c r="O870" s="65">
        <v>36.799999999999997</v>
      </c>
      <c r="P870" s="65">
        <v>0.5</v>
      </c>
      <c r="Q870" s="65">
        <v>0</v>
      </c>
      <c r="R870" s="65" t="s">
        <v>244</v>
      </c>
      <c r="S870" s="65">
        <v>194</v>
      </c>
      <c r="T870" s="65">
        <v>167</v>
      </c>
      <c r="U870" s="65">
        <v>4</v>
      </c>
      <c r="V870" s="65">
        <v>1</v>
      </c>
      <c r="W870" s="65">
        <v>18</v>
      </c>
      <c r="X870" s="65">
        <v>14</v>
      </c>
      <c r="Y870" s="65">
        <v>0</v>
      </c>
      <c r="Z870" s="65">
        <v>0</v>
      </c>
      <c r="AA870" s="65">
        <v>0</v>
      </c>
      <c r="AB870" s="65">
        <v>42</v>
      </c>
      <c r="AC870" s="65">
        <v>19</v>
      </c>
      <c r="AD870" s="65">
        <v>3</v>
      </c>
      <c r="AE870" s="118">
        <f t="shared" si="289"/>
        <v>194</v>
      </c>
      <c r="AF870" s="119">
        <f t="shared" si="309"/>
        <v>0.64666666666667028</v>
      </c>
      <c r="AG870" s="118">
        <f t="shared" si="291"/>
        <v>167</v>
      </c>
      <c r="AH870" s="119">
        <f t="shared" si="292"/>
        <v>1</v>
      </c>
      <c r="AI870" s="118">
        <f t="shared" si="293"/>
        <v>18</v>
      </c>
      <c r="AJ870" s="119">
        <f t="shared" si="294"/>
        <v>0.39999999999999941</v>
      </c>
      <c r="AK870" s="118">
        <f t="shared" si="295"/>
        <v>14</v>
      </c>
      <c r="AL870" s="119">
        <f t="shared" si="296"/>
        <v>0.46666666666666679</v>
      </c>
      <c r="AM870" s="118">
        <f t="shared" si="297"/>
        <v>4</v>
      </c>
      <c r="AN870" s="119">
        <f t="shared" si="298"/>
        <v>0.26666666666666683</v>
      </c>
      <c r="AO870" s="118">
        <f t="shared" si="299"/>
        <v>1</v>
      </c>
      <c r="AP870" s="119">
        <f t="shared" si="300"/>
        <v>0.10000000000000014</v>
      </c>
      <c r="AQ870" s="122">
        <f t="shared" si="307"/>
        <v>0</v>
      </c>
      <c r="AR870" s="131">
        <f t="shared" si="301"/>
        <v>7</v>
      </c>
      <c r="AS870" s="65"/>
    </row>
    <row r="871" spans="1:45" x14ac:dyDescent="0.25">
      <c r="A871" s="65" t="s">
        <v>288</v>
      </c>
      <c r="B871" s="65" t="s">
        <v>217</v>
      </c>
      <c r="C871" s="117">
        <v>40407</v>
      </c>
      <c r="D871" s="65" t="s">
        <v>252</v>
      </c>
      <c r="E871" s="65" t="s">
        <v>26</v>
      </c>
      <c r="F871" s="124" t="s">
        <v>121</v>
      </c>
      <c r="G871" s="117">
        <v>41572</v>
      </c>
      <c r="H871" s="65">
        <v>642512</v>
      </c>
      <c r="I871" s="65">
        <v>134252</v>
      </c>
      <c r="J871" s="120">
        <v>0</v>
      </c>
      <c r="K871" s="120">
        <v>5</v>
      </c>
      <c r="L871" s="120">
        <v>0</v>
      </c>
      <c r="M871" s="120">
        <v>10</v>
      </c>
      <c r="N871" s="120">
        <v>7.2</v>
      </c>
      <c r="O871" s="120">
        <v>36.9</v>
      </c>
      <c r="P871" s="120">
        <v>0.5</v>
      </c>
      <c r="Q871" s="120">
        <v>0.1</v>
      </c>
      <c r="R871" s="65" t="s">
        <v>244</v>
      </c>
      <c r="S871" s="120">
        <v>165</v>
      </c>
      <c r="T871" s="120">
        <v>147</v>
      </c>
      <c r="U871" s="120">
        <v>4</v>
      </c>
      <c r="V871" s="120">
        <v>0</v>
      </c>
      <c r="W871" s="120">
        <v>22</v>
      </c>
      <c r="X871" s="120">
        <v>14</v>
      </c>
      <c r="Y871" s="120">
        <v>0</v>
      </c>
      <c r="Z871" s="120">
        <v>1</v>
      </c>
      <c r="AA871" s="120">
        <v>0</v>
      </c>
      <c r="AB871" s="120">
        <v>47</v>
      </c>
      <c r="AC871" s="120">
        <v>20</v>
      </c>
      <c r="AD871" s="120">
        <v>3</v>
      </c>
      <c r="AE871" s="118">
        <f t="shared" si="289"/>
        <v>165</v>
      </c>
      <c r="AF871" s="119">
        <f t="shared" si="309"/>
        <v>0.5500000000000046</v>
      </c>
      <c r="AG871" s="118">
        <f t="shared" si="291"/>
        <v>147</v>
      </c>
      <c r="AH871" s="119">
        <f t="shared" si="292"/>
        <v>0.97999999999999987</v>
      </c>
      <c r="AI871" s="118">
        <f t="shared" si="293"/>
        <v>22</v>
      </c>
      <c r="AJ871" s="119">
        <f t="shared" si="294"/>
        <v>0.48888888888888821</v>
      </c>
      <c r="AK871" s="118">
        <f t="shared" si="295"/>
        <v>14</v>
      </c>
      <c r="AL871" s="119">
        <f t="shared" si="296"/>
        <v>0.46666666666666679</v>
      </c>
      <c r="AM871" s="118">
        <f t="shared" si="297"/>
        <v>4</v>
      </c>
      <c r="AN871" s="119">
        <f t="shared" si="298"/>
        <v>0.26666666666666683</v>
      </c>
      <c r="AO871" s="118">
        <f t="shared" si="299"/>
        <v>0</v>
      </c>
      <c r="AP871" s="119">
        <f t="shared" si="300"/>
        <v>1.3877787807814457E-16</v>
      </c>
      <c r="AQ871" s="122">
        <f>IF(F871=F875,0,1)</f>
        <v>0</v>
      </c>
      <c r="AR871" s="131">
        <f t="shared" si="301"/>
        <v>8</v>
      </c>
      <c r="AS871" s="65"/>
    </row>
    <row r="872" spans="1:45" x14ac:dyDescent="0.25">
      <c r="A872" s="65" t="s">
        <v>272</v>
      </c>
      <c r="B872" s="65" t="str">
        <f t="shared" ref="B872:B935" si="310">IF(F872&lt;="K030","DIWA2",IF(F872&lt;="K152","DIWA3",IF(F872&lt;="K171","DIWA5","")))</f>
        <v>DIWA3</v>
      </c>
      <c r="C872" s="117">
        <f t="shared" ref="C872:C901" si="311">VLOOKUP(F872,$BG$3:$BJ$230,4,0)</f>
        <v>40407</v>
      </c>
      <c r="D872" s="116" t="str">
        <f t="shared" ref="D872:D901" si="312">IF(C872&gt;G872,"CON","SIN")</f>
        <v>SIN</v>
      </c>
      <c r="E872" s="65" t="s">
        <v>26</v>
      </c>
      <c r="F872" s="124" t="s">
        <v>121</v>
      </c>
      <c r="G872" s="117">
        <v>41541</v>
      </c>
      <c r="H872" s="65">
        <v>632155</v>
      </c>
      <c r="I872" s="65">
        <v>135830</v>
      </c>
      <c r="J872" s="120">
        <v>0</v>
      </c>
      <c r="K872" s="120">
        <v>5</v>
      </c>
      <c r="L872" s="120">
        <v>0</v>
      </c>
      <c r="M872" s="120">
        <v>10</v>
      </c>
      <c r="N872" s="120">
        <v>7.1</v>
      </c>
      <c r="O872" s="120">
        <v>37.700000000000003</v>
      </c>
      <c r="P872" s="120">
        <v>0</v>
      </c>
      <c r="Q872" s="120">
        <v>0.1</v>
      </c>
      <c r="R872" s="65" t="s">
        <v>244</v>
      </c>
      <c r="S872" s="120">
        <v>193</v>
      </c>
      <c r="T872" s="120">
        <v>154</v>
      </c>
      <c r="U872" s="120">
        <v>11</v>
      </c>
      <c r="V872" s="120">
        <v>0</v>
      </c>
      <c r="W872" s="120">
        <v>22</v>
      </c>
      <c r="X872" s="120">
        <v>13</v>
      </c>
      <c r="Y872" s="120">
        <v>0</v>
      </c>
      <c r="Z872" s="120">
        <v>1</v>
      </c>
      <c r="AA872" s="120">
        <v>0</v>
      </c>
      <c r="AB872" s="120">
        <v>43</v>
      </c>
      <c r="AC872" s="120">
        <v>13</v>
      </c>
      <c r="AD872" s="120">
        <v>3</v>
      </c>
      <c r="AE872" s="118">
        <f t="shared" si="289"/>
        <v>193</v>
      </c>
      <c r="AF872" s="119">
        <f t="shared" si="309"/>
        <v>0.64333333333333698</v>
      </c>
      <c r="AG872" s="118">
        <f t="shared" si="291"/>
        <v>154</v>
      </c>
      <c r="AH872" s="119">
        <f t="shared" si="292"/>
        <v>1</v>
      </c>
      <c r="AI872" s="118">
        <f t="shared" si="293"/>
        <v>22</v>
      </c>
      <c r="AJ872" s="119">
        <f t="shared" si="294"/>
        <v>0.48888888888888821</v>
      </c>
      <c r="AK872" s="118">
        <f t="shared" si="295"/>
        <v>13</v>
      </c>
      <c r="AL872" s="119">
        <f t="shared" si="296"/>
        <v>0.43333333333333346</v>
      </c>
      <c r="AM872" s="118">
        <f t="shared" si="297"/>
        <v>11</v>
      </c>
      <c r="AN872" s="119">
        <f t="shared" si="298"/>
        <v>0.73333333333333339</v>
      </c>
      <c r="AO872" s="118">
        <f t="shared" si="299"/>
        <v>0</v>
      </c>
      <c r="AP872" s="119">
        <f t="shared" si="300"/>
        <v>1.3877787807814457E-16</v>
      </c>
      <c r="AQ872" s="122">
        <f>IF(F872=F870,0,1)</f>
        <v>0</v>
      </c>
      <c r="AR872" s="131">
        <f t="shared" si="301"/>
        <v>9</v>
      </c>
      <c r="AS872" s="65"/>
    </row>
    <row r="873" spans="1:45" x14ac:dyDescent="0.25">
      <c r="A873" s="65" t="s">
        <v>272</v>
      </c>
      <c r="B873" s="65" t="str">
        <f t="shared" si="310"/>
        <v>DIWA3</v>
      </c>
      <c r="C873" s="117">
        <f t="shared" si="311"/>
        <v>40407</v>
      </c>
      <c r="D873" s="116" t="str">
        <f t="shared" si="312"/>
        <v>SIN</v>
      </c>
      <c r="E873" s="65" t="s">
        <v>26</v>
      </c>
      <c r="F873" s="124" t="s">
        <v>121</v>
      </c>
      <c r="G873" s="117">
        <v>41422</v>
      </c>
      <c r="H873" s="65">
        <v>598579</v>
      </c>
      <c r="I873" s="65">
        <v>102254</v>
      </c>
      <c r="J873" s="120">
        <v>0</v>
      </c>
      <c r="K873" s="120">
        <v>34.1</v>
      </c>
      <c r="L873" s="120">
        <v>0</v>
      </c>
      <c r="M873" s="120">
        <v>17.5</v>
      </c>
      <c r="N873" s="120">
        <v>6.9</v>
      </c>
      <c r="O873" s="120">
        <v>35.9</v>
      </c>
      <c r="P873" s="120"/>
      <c r="Q873" s="120">
        <v>-1</v>
      </c>
      <c r="R873" s="65" t="s">
        <v>29</v>
      </c>
      <c r="S873" s="120">
        <v>170.2</v>
      </c>
      <c r="T873" s="120">
        <v>125.5</v>
      </c>
      <c r="U873" s="120">
        <v>8.4</v>
      </c>
      <c r="V873" s="120">
        <v>4.8</v>
      </c>
      <c r="W873" s="120">
        <v>22.2</v>
      </c>
      <c r="X873" s="120">
        <v>22.9</v>
      </c>
      <c r="Y873" s="120">
        <v>0.9</v>
      </c>
      <c r="Z873" s="120">
        <v>0</v>
      </c>
      <c r="AA873" s="120">
        <v>0</v>
      </c>
      <c r="AB873" s="120">
        <v>125.6</v>
      </c>
      <c r="AC873" s="120">
        <v>19.100000000000001</v>
      </c>
      <c r="AD873" s="120">
        <v>6.7</v>
      </c>
      <c r="AE873" s="118">
        <f t="shared" si="289"/>
        <v>170</v>
      </c>
      <c r="AF873" s="119">
        <f t="shared" si="309"/>
        <v>0.56666666666667109</v>
      </c>
      <c r="AG873" s="118">
        <f t="shared" si="291"/>
        <v>126</v>
      </c>
      <c r="AH873" s="119">
        <f t="shared" si="292"/>
        <v>0.83999999999999897</v>
      </c>
      <c r="AI873" s="118">
        <f t="shared" si="293"/>
        <v>22</v>
      </c>
      <c r="AJ873" s="119">
        <f t="shared" si="294"/>
        <v>0.48888888888888821</v>
      </c>
      <c r="AK873" s="118">
        <f t="shared" si="295"/>
        <v>23</v>
      </c>
      <c r="AL873" s="119">
        <f t="shared" si="296"/>
        <v>0.76666666666666672</v>
      </c>
      <c r="AM873" s="118">
        <f t="shared" si="297"/>
        <v>8</v>
      </c>
      <c r="AN873" s="119">
        <f t="shared" si="298"/>
        <v>0.53333333333333344</v>
      </c>
      <c r="AO873" s="118">
        <f t="shared" si="299"/>
        <v>5</v>
      </c>
      <c r="AP873" s="119">
        <f t="shared" si="300"/>
        <v>0.50000000000000011</v>
      </c>
      <c r="AQ873" s="122">
        <f>IF(F873=F872,0,1)</f>
        <v>0</v>
      </c>
      <c r="AR873" s="131">
        <f t="shared" si="301"/>
        <v>10</v>
      </c>
      <c r="AS873" s="65"/>
    </row>
    <row r="874" spans="1:45" x14ac:dyDescent="0.25">
      <c r="A874" s="65" t="s">
        <v>272</v>
      </c>
      <c r="B874" s="65" t="str">
        <f t="shared" si="310"/>
        <v>DIWA3</v>
      </c>
      <c r="C874" s="117">
        <f t="shared" si="311"/>
        <v>40407</v>
      </c>
      <c r="D874" s="116" t="str">
        <f t="shared" si="312"/>
        <v>SIN</v>
      </c>
      <c r="E874" s="65" t="s">
        <v>26</v>
      </c>
      <c r="F874" s="124" t="s">
        <v>121</v>
      </c>
      <c r="G874" s="117">
        <v>41311</v>
      </c>
      <c r="H874" s="65">
        <v>570137</v>
      </c>
      <c r="I874" s="65">
        <v>73812</v>
      </c>
      <c r="J874" s="120">
        <v>0</v>
      </c>
      <c r="K874" s="120">
        <v>4.0999999999999996</v>
      </c>
      <c r="L874" s="120">
        <v>0</v>
      </c>
      <c r="M874" s="120">
        <v>14.7</v>
      </c>
      <c r="N874" s="120">
        <v>7</v>
      </c>
      <c r="O874" s="120">
        <v>36.799999999999997</v>
      </c>
      <c r="P874" s="120"/>
      <c r="Q874" s="120">
        <v>-1</v>
      </c>
      <c r="R874" s="65" t="s">
        <v>29</v>
      </c>
      <c r="S874" s="120">
        <v>223.6</v>
      </c>
      <c r="T874" s="120">
        <v>141.1</v>
      </c>
      <c r="U874" s="120">
        <v>9.1</v>
      </c>
      <c r="V874" s="120">
        <v>4.2</v>
      </c>
      <c r="W874" s="120">
        <v>29.6</v>
      </c>
      <c r="X874" s="120">
        <v>22</v>
      </c>
      <c r="Y874" s="120">
        <v>0.9</v>
      </c>
      <c r="Z874" s="120">
        <v>0</v>
      </c>
      <c r="AA874" s="120">
        <v>0</v>
      </c>
      <c r="AB874" s="120">
        <v>71.400000000000006</v>
      </c>
      <c r="AC874" s="120">
        <v>26.5</v>
      </c>
      <c r="AD874" s="120">
        <v>3.9</v>
      </c>
      <c r="AE874" s="118">
        <f t="shared" si="289"/>
        <v>224</v>
      </c>
      <c r="AF874" s="119">
        <f t="shared" si="309"/>
        <v>0.74666666666666925</v>
      </c>
      <c r="AG874" s="118">
        <f t="shared" si="291"/>
        <v>141</v>
      </c>
      <c r="AH874" s="119">
        <f t="shared" si="292"/>
        <v>0.93999999999999961</v>
      </c>
      <c r="AI874" s="118">
        <f t="shared" si="293"/>
        <v>30</v>
      </c>
      <c r="AJ874" s="119">
        <f t="shared" si="294"/>
        <v>0.66666666666666619</v>
      </c>
      <c r="AK874" s="118">
        <f t="shared" si="295"/>
        <v>22</v>
      </c>
      <c r="AL874" s="119">
        <f t="shared" si="296"/>
        <v>0.73333333333333339</v>
      </c>
      <c r="AM874" s="118">
        <f t="shared" si="297"/>
        <v>9</v>
      </c>
      <c r="AN874" s="119">
        <f t="shared" si="298"/>
        <v>0.60000000000000009</v>
      </c>
      <c r="AO874" s="118">
        <f t="shared" si="299"/>
        <v>4</v>
      </c>
      <c r="AP874" s="119">
        <f t="shared" si="300"/>
        <v>0.40000000000000013</v>
      </c>
      <c r="AQ874" s="122">
        <f>IF(F874=F873,0,1)</f>
        <v>0</v>
      </c>
      <c r="AR874" s="131">
        <f t="shared" si="301"/>
        <v>11</v>
      </c>
      <c r="AS874" s="65"/>
    </row>
    <row r="875" spans="1:45" x14ac:dyDescent="0.25">
      <c r="A875" s="65" t="s">
        <v>273</v>
      </c>
      <c r="B875" s="65" t="str">
        <f t="shared" si="310"/>
        <v>DIWA3</v>
      </c>
      <c r="C875" s="117">
        <f t="shared" si="311"/>
        <v>40407</v>
      </c>
      <c r="D875" s="116" t="str">
        <f t="shared" si="312"/>
        <v>SIN</v>
      </c>
      <c r="E875" s="65" t="s">
        <v>26</v>
      </c>
      <c r="F875" s="124" t="s">
        <v>121</v>
      </c>
      <c r="G875" s="117">
        <v>41163</v>
      </c>
      <c r="H875" s="65">
        <v>534326</v>
      </c>
      <c r="I875" s="65">
        <v>38001</v>
      </c>
      <c r="J875" s="65">
        <v>0</v>
      </c>
      <c r="K875" s="65">
        <v>0</v>
      </c>
      <c r="L875" s="65">
        <v>0</v>
      </c>
      <c r="M875" s="65">
        <v>16.399999999999999</v>
      </c>
      <c r="N875" s="65">
        <v>6.8</v>
      </c>
      <c r="O875" s="65">
        <v>36.299999999999997</v>
      </c>
      <c r="P875" s="65"/>
      <c r="Q875" s="65">
        <v>-1</v>
      </c>
      <c r="R875" s="65" t="s">
        <v>29</v>
      </c>
      <c r="S875" s="65">
        <v>65.900000000000006</v>
      </c>
      <c r="T875" s="65">
        <v>23.7</v>
      </c>
      <c r="U875" s="65">
        <v>9.8000000000000007</v>
      </c>
      <c r="V875" s="65">
        <v>2.1</v>
      </c>
      <c r="W875" s="65">
        <v>4.5</v>
      </c>
      <c r="X875" s="65">
        <v>15.7</v>
      </c>
      <c r="Y875" s="65">
        <v>0</v>
      </c>
      <c r="Z875" s="65">
        <v>0</v>
      </c>
      <c r="AA875" s="65">
        <v>0</v>
      </c>
      <c r="AB875" s="65">
        <v>129.5</v>
      </c>
      <c r="AC875" s="65">
        <v>32.5</v>
      </c>
      <c r="AD875" s="65">
        <v>19.7</v>
      </c>
      <c r="AE875" s="118">
        <f t="shared" si="289"/>
        <v>66</v>
      </c>
      <c r="AF875" s="119">
        <f t="shared" si="309"/>
        <v>0.22000000000000355</v>
      </c>
      <c r="AG875" s="118">
        <f t="shared" si="291"/>
        <v>24</v>
      </c>
      <c r="AH875" s="119">
        <f t="shared" si="292"/>
        <v>0.15999999999999748</v>
      </c>
      <c r="AI875" s="118">
        <f t="shared" si="293"/>
        <v>5</v>
      </c>
      <c r="AJ875" s="119">
        <f t="shared" si="294"/>
        <v>0.11111111111111063</v>
      </c>
      <c r="AK875" s="118">
        <f t="shared" si="295"/>
        <v>16</v>
      </c>
      <c r="AL875" s="119">
        <f t="shared" si="296"/>
        <v>0.53333333333333344</v>
      </c>
      <c r="AM875" s="118">
        <f t="shared" si="297"/>
        <v>10</v>
      </c>
      <c r="AN875" s="119">
        <f t="shared" si="298"/>
        <v>0.66666666666666674</v>
      </c>
      <c r="AO875" s="118">
        <f t="shared" si="299"/>
        <v>2</v>
      </c>
      <c r="AP875" s="119">
        <f t="shared" si="300"/>
        <v>0.20000000000000015</v>
      </c>
      <c r="AQ875" s="122">
        <f>IF(F875=F874,0,1)</f>
        <v>0</v>
      </c>
      <c r="AR875" s="131">
        <f t="shared" si="301"/>
        <v>12</v>
      </c>
      <c r="AS875" s="65"/>
    </row>
    <row r="876" spans="1:45" x14ac:dyDescent="0.25">
      <c r="A876" s="65"/>
      <c r="B876" s="65" t="str">
        <f t="shared" si="310"/>
        <v>DIWA3</v>
      </c>
      <c r="C876" s="117">
        <f t="shared" si="311"/>
        <v>40838</v>
      </c>
      <c r="D876" s="65" t="str">
        <f t="shared" si="312"/>
        <v>SIN</v>
      </c>
      <c r="E876" s="65" t="s">
        <v>26</v>
      </c>
      <c r="F876" s="124" t="s">
        <v>122</v>
      </c>
      <c r="G876" s="117">
        <v>42324</v>
      </c>
      <c r="H876" s="65">
        <v>838876</v>
      </c>
      <c r="I876" s="65">
        <v>84409</v>
      </c>
      <c r="J876" s="65">
        <v>0</v>
      </c>
      <c r="K876" s="65">
        <v>11</v>
      </c>
      <c r="L876" s="65"/>
      <c r="M876" s="65">
        <v>3</v>
      </c>
      <c r="N876" s="65">
        <v>5.7</v>
      </c>
      <c r="O876" s="65"/>
      <c r="P876" s="65"/>
      <c r="Q876" s="65">
        <v>0.45</v>
      </c>
      <c r="R876" s="65"/>
      <c r="S876" s="65">
        <v>713</v>
      </c>
      <c r="T876" s="65">
        <v>146</v>
      </c>
      <c r="U876" s="65">
        <v>35</v>
      </c>
      <c r="V876" s="65">
        <v>0</v>
      </c>
      <c r="W876" s="65">
        <v>62</v>
      </c>
      <c r="X876" s="65">
        <v>29</v>
      </c>
      <c r="Y876" s="65">
        <v>3</v>
      </c>
      <c r="Z876" s="65">
        <v>2</v>
      </c>
      <c r="AA876" s="65">
        <v>2</v>
      </c>
      <c r="AB876" s="65">
        <v>48</v>
      </c>
      <c r="AC876" s="65">
        <v>13</v>
      </c>
      <c r="AD876" s="65">
        <v>2</v>
      </c>
      <c r="AE876" s="118">
        <f t="shared" si="289"/>
        <v>713</v>
      </c>
      <c r="AF876" s="119">
        <f>IF(AE876&gt;500,1.5,IF(AE876&gt;300,1.3,VLOOKUP(AE876,$AT$3:$AU$304,2,0)))</f>
        <v>1.5</v>
      </c>
      <c r="AG876" s="118">
        <f t="shared" si="291"/>
        <v>146</v>
      </c>
      <c r="AH876" s="119">
        <f t="shared" si="292"/>
        <v>0.97333333333333316</v>
      </c>
      <c r="AI876" s="118">
        <f t="shared" si="293"/>
        <v>62</v>
      </c>
      <c r="AJ876" s="119">
        <f t="shared" si="294"/>
        <v>1</v>
      </c>
      <c r="AK876" s="118">
        <f t="shared" si="295"/>
        <v>29</v>
      </c>
      <c r="AL876" s="119">
        <f t="shared" si="296"/>
        <v>0.96666666666666667</v>
      </c>
      <c r="AM876" s="118">
        <f t="shared" si="297"/>
        <v>35</v>
      </c>
      <c r="AN876" s="119">
        <f t="shared" si="298"/>
        <v>1</v>
      </c>
      <c r="AO876" s="118">
        <f t="shared" si="299"/>
        <v>0</v>
      </c>
      <c r="AP876" s="119">
        <f t="shared" si="300"/>
        <v>1.3877787807814457E-16</v>
      </c>
      <c r="AQ876" s="122">
        <f>IF(F876=F871,0,1)</f>
        <v>1</v>
      </c>
      <c r="AR876" s="131">
        <f t="shared" si="301"/>
        <v>1</v>
      </c>
      <c r="AS876" s="65"/>
    </row>
    <row r="877" spans="1:45" x14ac:dyDescent="0.25">
      <c r="A877" s="65" t="s">
        <v>273</v>
      </c>
      <c r="B877" s="65" t="str">
        <f t="shared" si="310"/>
        <v>DIWA3</v>
      </c>
      <c r="C877" s="117">
        <f t="shared" si="311"/>
        <v>40838</v>
      </c>
      <c r="D877" s="116" t="str">
        <f t="shared" si="312"/>
        <v>SIN</v>
      </c>
      <c r="E877" s="65" t="s">
        <v>26</v>
      </c>
      <c r="F877" s="124" t="s">
        <v>122</v>
      </c>
      <c r="G877" s="117">
        <v>42054</v>
      </c>
      <c r="H877" s="65">
        <v>722657</v>
      </c>
      <c r="I877" s="65">
        <v>64869</v>
      </c>
      <c r="J877" s="65">
        <v>0</v>
      </c>
      <c r="K877" s="65">
        <v>3</v>
      </c>
      <c r="L877" s="65"/>
      <c r="M877" s="65">
        <v>2</v>
      </c>
      <c r="N877" s="65">
        <v>5.7949999999999999</v>
      </c>
      <c r="O877" s="65">
        <v>27</v>
      </c>
      <c r="P877" s="65">
        <v>1.27</v>
      </c>
      <c r="Q877" s="65">
        <v>0.32</v>
      </c>
      <c r="R877" s="65"/>
      <c r="S877" s="65">
        <v>166</v>
      </c>
      <c r="T877" s="65">
        <v>119</v>
      </c>
      <c r="U877" s="65">
        <v>4</v>
      </c>
      <c r="V877" s="65">
        <v>1</v>
      </c>
      <c r="W877" s="65">
        <v>8</v>
      </c>
      <c r="X877" s="65">
        <v>13</v>
      </c>
      <c r="Y877" s="65">
        <v>0</v>
      </c>
      <c r="Z877" s="65"/>
      <c r="AA877" s="65">
        <v>1</v>
      </c>
      <c r="AB877" s="65">
        <v>29</v>
      </c>
      <c r="AC877" s="65">
        <v>3</v>
      </c>
      <c r="AD877" s="65">
        <v>1</v>
      </c>
      <c r="AE877" s="118">
        <f t="shared" si="289"/>
        <v>166</v>
      </c>
      <c r="AF877" s="119">
        <f>IF(AE877&gt;500,1.5,IF(AE877&gt;300,1.3,VLOOKUP(AE877,$AT$3:$AU$304,2,0)))</f>
        <v>0.5533333333333379</v>
      </c>
      <c r="AG877" s="118">
        <f t="shared" si="291"/>
        <v>119</v>
      </c>
      <c r="AH877" s="119">
        <f t="shared" si="292"/>
        <v>0.793333333333332</v>
      </c>
      <c r="AI877" s="118">
        <f t="shared" si="293"/>
        <v>8</v>
      </c>
      <c r="AJ877" s="119">
        <f t="shared" si="294"/>
        <v>0.17777777777777731</v>
      </c>
      <c r="AK877" s="118">
        <f t="shared" si="295"/>
        <v>13</v>
      </c>
      <c r="AL877" s="119">
        <f t="shared" si="296"/>
        <v>0.43333333333333346</v>
      </c>
      <c r="AM877" s="118">
        <f t="shared" si="297"/>
        <v>4</v>
      </c>
      <c r="AN877" s="119">
        <f t="shared" si="298"/>
        <v>0.26666666666666683</v>
      </c>
      <c r="AO877" s="118">
        <f t="shared" si="299"/>
        <v>1</v>
      </c>
      <c r="AP877" s="119">
        <f t="shared" si="300"/>
        <v>0.10000000000000014</v>
      </c>
      <c r="AQ877" s="122">
        <f t="shared" ref="AQ877:AQ901" si="313">IF(F877=F876,0,1)</f>
        <v>0</v>
      </c>
      <c r="AR877" s="131">
        <f t="shared" si="301"/>
        <v>2</v>
      </c>
      <c r="AS877" s="65"/>
    </row>
    <row r="878" spans="1:45" x14ac:dyDescent="0.25">
      <c r="A878" s="65" t="s">
        <v>273</v>
      </c>
      <c r="B878" s="65" t="str">
        <f t="shared" si="310"/>
        <v>DIWA3</v>
      </c>
      <c r="C878" s="117">
        <f t="shared" si="311"/>
        <v>40838</v>
      </c>
      <c r="D878" s="116" t="str">
        <f t="shared" si="312"/>
        <v>SIN</v>
      </c>
      <c r="E878" s="65" t="s">
        <v>26</v>
      </c>
      <c r="F878" s="124" t="s">
        <v>122</v>
      </c>
      <c r="G878" s="117">
        <v>41981</v>
      </c>
      <c r="H878" s="65">
        <v>703457</v>
      </c>
      <c r="I878" s="65">
        <v>45669</v>
      </c>
      <c r="J878" s="65">
        <v>0</v>
      </c>
      <c r="K878" s="65">
        <v>3</v>
      </c>
      <c r="L878" s="65"/>
      <c r="M878" s="65">
        <v>1</v>
      </c>
      <c r="N878" s="65">
        <v>5.9</v>
      </c>
      <c r="O878" s="65"/>
      <c r="P878" s="65"/>
      <c r="Q878" s="65">
        <v>0.25</v>
      </c>
      <c r="R878" s="65"/>
      <c r="S878" s="65">
        <v>171</v>
      </c>
      <c r="T878" s="65">
        <v>147</v>
      </c>
      <c r="U878" s="65">
        <v>4</v>
      </c>
      <c r="V878" s="65">
        <v>1</v>
      </c>
      <c r="W878" s="65">
        <v>7</v>
      </c>
      <c r="X878" s="65">
        <v>16</v>
      </c>
      <c r="Y878" s="65">
        <v>1</v>
      </c>
      <c r="Z878" s="65">
        <v>1</v>
      </c>
      <c r="AA878" s="65">
        <v>1</v>
      </c>
      <c r="AB878" s="65">
        <v>29</v>
      </c>
      <c r="AC878" s="65">
        <v>4</v>
      </c>
      <c r="AD878" s="65">
        <v>1</v>
      </c>
      <c r="AE878" s="118">
        <f t="shared" si="289"/>
        <v>171</v>
      </c>
      <c r="AF878" s="119">
        <f>IF(AE878&gt;500,1.5,IF(AE878&gt;300,1.3,VLOOKUP(AE878,$AT$3:$AU$304,2,0)))</f>
        <v>0.57000000000000439</v>
      </c>
      <c r="AG878" s="118">
        <f t="shared" si="291"/>
        <v>147</v>
      </c>
      <c r="AH878" s="119">
        <f t="shared" si="292"/>
        <v>0.97999999999999987</v>
      </c>
      <c r="AI878" s="118">
        <f t="shared" si="293"/>
        <v>7</v>
      </c>
      <c r="AJ878" s="119">
        <f t="shared" si="294"/>
        <v>0.15555555555555509</v>
      </c>
      <c r="AK878" s="118">
        <f t="shared" si="295"/>
        <v>16</v>
      </c>
      <c r="AL878" s="119">
        <f t="shared" si="296"/>
        <v>0.53333333333333344</v>
      </c>
      <c r="AM878" s="118">
        <f t="shared" si="297"/>
        <v>4</v>
      </c>
      <c r="AN878" s="119">
        <f t="shared" si="298"/>
        <v>0.26666666666666683</v>
      </c>
      <c r="AO878" s="118">
        <f t="shared" si="299"/>
        <v>1</v>
      </c>
      <c r="AP878" s="119">
        <f t="shared" si="300"/>
        <v>0.10000000000000014</v>
      </c>
      <c r="AQ878" s="122">
        <f t="shared" si="313"/>
        <v>0</v>
      </c>
      <c r="AR878" s="131">
        <f t="shared" si="301"/>
        <v>3</v>
      </c>
      <c r="AS878" s="65"/>
    </row>
    <row r="879" spans="1:45" x14ac:dyDescent="0.25">
      <c r="A879" s="65" t="s">
        <v>273</v>
      </c>
      <c r="B879" s="65" t="str">
        <f t="shared" si="310"/>
        <v>DIWA3</v>
      </c>
      <c r="C879" s="117">
        <f t="shared" si="311"/>
        <v>40838</v>
      </c>
      <c r="D879" s="116" t="str">
        <f t="shared" si="312"/>
        <v>SIN</v>
      </c>
      <c r="E879" s="65" t="s">
        <v>26</v>
      </c>
      <c r="F879" s="124" t="s">
        <v>122</v>
      </c>
      <c r="G879" s="117">
        <v>41654</v>
      </c>
      <c r="H879" s="65">
        <v>633928</v>
      </c>
      <c r="I879" s="65">
        <v>152237</v>
      </c>
      <c r="J879" s="65">
        <v>0</v>
      </c>
      <c r="K879" s="65">
        <v>5</v>
      </c>
      <c r="L879" s="65"/>
      <c r="M879" s="65">
        <v>11</v>
      </c>
      <c r="N879" s="121">
        <v>7.2</v>
      </c>
      <c r="O879" s="65">
        <v>36.9</v>
      </c>
      <c r="P879" s="65">
        <v>0.5</v>
      </c>
      <c r="Q879" s="65">
        <v>0.1</v>
      </c>
      <c r="R879" s="65" t="s">
        <v>244</v>
      </c>
      <c r="S879" s="65">
        <v>225</v>
      </c>
      <c r="T879" s="65">
        <v>156</v>
      </c>
      <c r="U879" s="65">
        <v>10</v>
      </c>
      <c r="V879" s="65">
        <v>0</v>
      </c>
      <c r="W879" s="65">
        <v>22</v>
      </c>
      <c r="X879" s="65">
        <v>17</v>
      </c>
      <c r="Y879" s="65">
        <v>0</v>
      </c>
      <c r="Z879" s="65">
        <v>1</v>
      </c>
      <c r="AA879" s="65">
        <v>0</v>
      </c>
      <c r="AB879" s="65">
        <v>36</v>
      </c>
      <c r="AC879" s="65">
        <v>14</v>
      </c>
      <c r="AD879" s="65">
        <v>3</v>
      </c>
      <c r="AE879" s="118">
        <f t="shared" si="289"/>
        <v>225</v>
      </c>
      <c r="AF879" s="119">
        <f t="shared" ref="AF879:AF884" si="314">IF(AE879&gt;=300,1,VLOOKUP(AE879,$AT$3:$AU$304,2,0))</f>
        <v>0.75000000000000255</v>
      </c>
      <c r="AG879" s="118">
        <f t="shared" si="291"/>
        <v>156</v>
      </c>
      <c r="AH879" s="119">
        <f t="shared" si="292"/>
        <v>1</v>
      </c>
      <c r="AI879" s="118">
        <f t="shared" si="293"/>
        <v>22</v>
      </c>
      <c r="AJ879" s="119">
        <f t="shared" si="294"/>
        <v>0.48888888888888821</v>
      </c>
      <c r="AK879" s="118">
        <f t="shared" si="295"/>
        <v>17</v>
      </c>
      <c r="AL879" s="119">
        <f t="shared" si="296"/>
        <v>0.56666666666666676</v>
      </c>
      <c r="AM879" s="118">
        <f t="shared" si="297"/>
        <v>10</v>
      </c>
      <c r="AN879" s="119">
        <f t="shared" si="298"/>
        <v>0.66666666666666674</v>
      </c>
      <c r="AO879" s="118">
        <f t="shared" si="299"/>
        <v>0</v>
      </c>
      <c r="AP879" s="119">
        <f t="shared" si="300"/>
        <v>1.3877787807814457E-16</v>
      </c>
      <c r="AQ879" s="122">
        <f t="shared" si="313"/>
        <v>0</v>
      </c>
      <c r="AR879" s="131">
        <f t="shared" si="301"/>
        <v>4</v>
      </c>
      <c r="AS879" s="65"/>
    </row>
    <row r="880" spans="1:45" x14ac:dyDescent="0.25">
      <c r="A880" s="65" t="s">
        <v>273</v>
      </c>
      <c r="B880" s="65" t="str">
        <f t="shared" si="310"/>
        <v>DIWA3</v>
      </c>
      <c r="C880" s="117">
        <f t="shared" si="311"/>
        <v>40838</v>
      </c>
      <c r="D880" s="116" t="str">
        <f t="shared" si="312"/>
        <v>SIN</v>
      </c>
      <c r="E880" s="65" t="s">
        <v>26</v>
      </c>
      <c r="F880" s="124" t="s">
        <v>122</v>
      </c>
      <c r="G880" s="117">
        <v>41559</v>
      </c>
      <c r="H880" s="65">
        <v>621394</v>
      </c>
      <c r="I880" s="65">
        <v>139703</v>
      </c>
      <c r="J880" s="120">
        <v>0</v>
      </c>
      <c r="K880" s="120">
        <v>7</v>
      </c>
      <c r="L880" s="120">
        <v>0</v>
      </c>
      <c r="M880" s="120">
        <v>14</v>
      </c>
      <c r="N880" s="120">
        <v>7</v>
      </c>
      <c r="O880" s="120">
        <v>37</v>
      </c>
      <c r="P880" s="120">
        <v>1.1000000000000001</v>
      </c>
      <c r="Q880" s="120">
        <v>0.1</v>
      </c>
      <c r="R880" s="65" t="s">
        <v>244</v>
      </c>
      <c r="S880" s="120">
        <v>414</v>
      </c>
      <c r="T880" s="120">
        <v>226</v>
      </c>
      <c r="U880" s="120">
        <v>12</v>
      </c>
      <c r="V880" s="120">
        <v>1</v>
      </c>
      <c r="W880" s="120">
        <v>36</v>
      </c>
      <c r="X880" s="120">
        <v>28</v>
      </c>
      <c r="Y880" s="120">
        <v>1</v>
      </c>
      <c r="Z880" s="120">
        <v>1</v>
      </c>
      <c r="AA880" s="120">
        <v>0</v>
      </c>
      <c r="AB880" s="120">
        <v>39</v>
      </c>
      <c r="AC880" s="120">
        <v>17</v>
      </c>
      <c r="AD880" s="120">
        <v>4</v>
      </c>
      <c r="AE880" s="118">
        <f t="shared" si="289"/>
        <v>414</v>
      </c>
      <c r="AF880" s="119">
        <f t="shared" si="314"/>
        <v>1</v>
      </c>
      <c r="AG880" s="118">
        <f t="shared" si="291"/>
        <v>226</v>
      </c>
      <c r="AH880" s="119">
        <f t="shared" si="292"/>
        <v>1</v>
      </c>
      <c r="AI880" s="118">
        <f t="shared" si="293"/>
        <v>36</v>
      </c>
      <c r="AJ880" s="119">
        <f t="shared" si="294"/>
        <v>0.79999999999999971</v>
      </c>
      <c r="AK880" s="118">
        <f t="shared" si="295"/>
        <v>28</v>
      </c>
      <c r="AL880" s="119">
        <f t="shared" si="296"/>
        <v>0.93333333333333335</v>
      </c>
      <c r="AM880" s="118">
        <f t="shared" si="297"/>
        <v>12</v>
      </c>
      <c r="AN880" s="119">
        <f t="shared" si="298"/>
        <v>0.8</v>
      </c>
      <c r="AO880" s="118">
        <f t="shared" si="299"/>
        <v>1</v>
      </c>
      <c r="AP880" s="119">
        <f t="shared" si="300"/>
        <v>0.10000000000000014</v>
      </c>
      <c r="AQ880" s="122">
        <f t="shared" si="313"/>
        <v>0</v>
      </c>
      <c r="AR880" s="131">
        <f t="shared" si="301"/>
        <v>5</v>
      </c>
      <c r="AS880" s="65"/>
    </row>
    <row r="881" spans="1:45" x14ac:dyDescent="0.25">
      <c r="A881" s="65" t="s">
        <v>272</v>
      </c>
      <c r="B881" s="65" t="str">
        <f t="shared" si="310"/>
        <v>DIWA3</v>
      </c>
      <c r="C881" s="117">
        <f t="shared" si="311"/>
        <v>40838</v>
      </c>
      <c r="D881" s="116" t="str">
        <f t="shared" si="312"/>
        <v>SIN</v>
      </c>
      <c r="E881" s="65" t="s">
        <v>26</v>
      </c>
      <c r="F881" s="124" t="s">
        <v>122</v>
      </c>
      <c r="G881" s="117">
        <v>41422</v>
      </c>
      <c r="H881" s="65">
        <v>600703</v>
      </c>
      <c r="I881" s="65">
        <v>92443</v>
      </c>
      <c r="J881" s="120">
        <v>0</v>
      </c>
      <c r="K881" s="120">
        <v>33.1</v>
      </c>
      <c r="L881" s="120">
        <v>0</v>
      </c>
      <c r="M881" s="120">
        <v>24.4</v>
      </c>
      <c r="N881" s="120">
        <v>6.7</v>
      </c>
      <c r="O881" s="120">
        <v>40.5</v>
      </c>
      <c r="P881" s="120"/>
      <c r="Q881" s="120">
        <v>-1</v>
      </c>
      <c r="R881" s="65" t="s">
        <v>29</v>
      </c>
      <c r="S881" s="120">
        <v>160.69999999999999</v>
      </c>
      <c r="T881" s="120">
        <v>115</v>
      </c>
      <c r="U881" s="120">
        <v>4.5999999999999996</v>
      </c>
      <c r="V881" s="120">
        <v>4.7</v>
      </c>
      <c r="W881" s="120">
        <v>22.5</v>
      </c>
      <c r="X881" s="120">
        <v>18.2</v>
      </c>
      <c r="Y881" s="120">
        <v>0.6</v>
      </c>
      <c r="Z881" s="120">
        <v>0</v>
      </c>
      <c r="AA881" s="120">
        <v>0</v>
      </c>
      <c r="AB881" s="120">
        <v>113.6</v>
      </c>
      <c r="AC881" s="120">
        <v>21</v>
      </c>
      <c r="AD881" s="120">
        <v>6.5</v>
      </c>
      <c r="AE881" s="118">
        <f t="shared" si="289"/>
        <v>161</v>
      </c>
      <c r="AF881" s="119">
        <f t="shared" si="314"/>
        <v>0.5366666666666714</v>
      </c>
      <c r="AG881" s="118">
        <f t="shared" si="291"/>
        <v>115</v>
      </c>
      <c r="AH881" s="119">
        <f t="shared" si="292"/>
        <v>0.76666666666666516</v>
      </c>
      <c r="AI881" s="118">
        <f t="shared" si="293"/>
        <v>23</v>
      </c>
      <c r="AJ881" s="119">
        <f t="shared" si="294"/>
        <v>0.51111111111111041</v>
      </c>
      <c r="AK881" s="118">
        <f t="shared" si="295"/>
        <v>18</v>
      </c>
      <c r="AL881" s="119">
        <f t="shared" si="296"/>
        <v>0.60000000000000009</v>
      </c>
      <c r="AM881" s="118">
        <f t="shared" si="297"/>
        <v>5</v>
      </c>
      <c r="AN881" s="119">
        <f t="shared" si="298"/>
        <v>0.33333333333333348</v>
      </c>
      <c r="AO881" s="118">
        <f t="shared" si="299"/>
        <v>5</v>
      </c>
      <c r="AP881" s="119">
        <f t="shared" si="300"/>
        <v>0.50000000000000011</v>
      </c>
      <c r="AQ881" s="122">
        <f t="shared" si="313"/>
        <v>0</v>
      </c>
      <c r="AR881" s="131">
        <f t="shared" si="301"/>
        <v>6</v>
      </c>
      <c r="AS881" s="65"/>
    </row>
    <row r="882" spans="1:45" x14ac:dyDescent="0.25">
      <c r="A882" s="65" t="s">
        <v>273</v>
      </c>
      <c r="B882" s="65" t="str">
        <f t="shared" si="310"/>
        <v>DIWA3</v>
      </c>
      <c r="C882" s="117">
        <f t="shared" si="311"/>
        <v>40838</v>
      </c>
      <c r="D882" s="116" t="str">
        <f t="shared" si="312"/>
        <v>SIN</v>
      </c>
      <c r="E882" s="65" t="s">
        <v>26</v>
      </c>
      <c r="F882" s="124" t="s">
        <v>122</v>
      </c>
      <c r="G882" s="117">
        <v>41422</v>
      </c>
      <c r="H882" s="65">
        <v>588422</v>
      </c>
      <c r="I882" s="65">
        <v>106731</v>
      </c>
      <c r="J882" s="120">
        <v>0</v>
      </c>
      <c r="K882" s="120">
        <v>34.5</v>
      </c>
      <c r="L882" s="120">
        <v>0</v>
      </c>
      <c r="M882" s="120">
        <v>22.3</v>
      </c>
      <c r="N882" s="120">
        <v>7</v>
      </c>
      <c r="O882" s="120">
        <v>36.299999999999997</v>
      </c>
      <c r="P882" s="120"/>
      <c r="Q882" s="120">
        <v>-1</v>
      </c>
      <c r="R882" s="65" t="s">
        <v>29</v>
      </c>
      <c r="S882" s="120">
        <v>238.4</v>
      </c>
      <c r="T882" s="120">
        <v>137</v>
      </c>
      <c r="U882" s="120">
        <v>7.7</v>
      </c>
      <c r="V882" s="120">
        <v>5.9</v>
      </c>
      <c r="W882" s="120">
        <v>29.8</v>
      </c>
      <c r="X882" s="120">
        <v>28.5</v>
      </c>
      <c r="Y882" s="120">
        <v>0.8</v>
      </c>
      <c r="Z882" s="120">
        <v>0</v>
      </c>
      <c r="AA882" s="120">
        <v>0</v>
      </c>
      <c r="AB882" s="120">
        <v>121</v>
      </c>
      <c r="AC882" s="120">
        <v>20.2</v>
      </c>
      <c r="AD882" s="120">
        <v>7</v>
      </c>
      <c r="AE882" s="118">
        <f t="shared" si="289"/>
        <v>238</v>
      </c>
      <c r="AF882" s="119">
        <f t="shared" si="314"/>
        <v>0.79333333333333544</v>
      </c>
      <c r="AG882" s="118">
        <f t="shared" si="291"/>
        <v>137</v>
      </c>
      <c r="AH882" s="119">
        <f t="shared" si="292"/>
        <v>0.91333333333333278</v>
      </c>
      <c r="AI882" s="118">
        <f t="shared" si="293"/>
        <v>30</v>
      </c>
      <c r="AJ882" s="119">
        <f t="shared" si="294"/>
        <v>0.66666666666666619</v>
      </c>
      <c r="AK882" s="118">
        <f t="shared" si="295"/>
        <v>29</v>
      </c>
      <c r="AL882" s="119">
        <f t="shared" si="296"/>
        <v>0.96666666666666667</v>
      </c>
      <c r="AM882" s="118">
        <f t="shared" si="297"/>
        <v>8</v>
      </c>
      <c r="AN882" s="119">
        <f t="shared" si="298"/>
        <v>0.53333333333333344</v>
      </c>
      <c r="AO882" s="118">
        <f t="shared" si="299"/>
        <v>6</v>
      </c>
      <c r="AP882" s="119">
        <f t="shared" si="300"/>
        <v>0.60000000000000009</v>
      </c>
      <c r="AQ882" s="122">
        <f t="shared" si="313"/>
        <v>0</v>
      </c>
      <c r="AR882" s="131">
        <f t="shared" si="301"/>
        <v>7</v>
      </c>
      <c r="AS882" s="65"/>
    </row>
    <row r="883" spans="1:45" x14ac:dyDescent="0.25">
      <c r="A883" s="65" t="s">
        <v>273</v>
      </c>
      <c r="B883" s="65" t="str">
        <f t="shared" si="310"/>
        <v>DIWA3</v>
      </c>
      <c r="C883" s="117">
        <f t="shared" si="311"/>
        <v>40838</v>
      </c>
      <c r="D883" s="116" t="str">
        <f t="shared" si="312"/>
        <v>SIN</v>
      </c>
      <c r="E883" s="65" t="s">
        <v>26</v>
      </c>
      <c r="F883" s="124" t="s">
        <v>122</v>
      </c>
      <c r="G883" s="117">
        <v>41304</v>
      </c>
      <c r="H883" s="65">
        <v>567223</v>
      </c>
      <c r="I883" s="65">
        <v>58963</v>
      </c>
      <c r="J883" s="120">
        <v>0</v>
      </c>
      <c r="K883" s="120">
        <v>0.8</v>
      </c>
      <c r="L883" s="120">
        <v>0</v>
      </c>
      <c r="M883" s="120">
        <v>13</v>
      </c>
      <c r="N883" s="120">
        <v>6.7</v>
      </c>
      <c r="O883" s="120">
        <v>36.299999999999997</v>
      </c>
      <c r="P883" s="120"/>
      <c r="Q883" s="120">
        <v>-1</v>
      </c>
      <c r="R883" s="65" t="s">
        <v>29</v>
      </c>
      <c r="S883" s="120">
        <v>65.2</v>
      </c>
      <c r="T883" s="120">
        <v>35.6</v>
      </c>
      <c r="U883" s="120">
        <v>3.2</v>
      </c>
      <c r="V883" s="120">
        <v>1.3</v>
      </c>
      <c r="W883" s="120">
        <v>17.5</v>
      </c>
      <c r="X883" s="120">
        <v>16.600000000000001</v>
      </c>
      <c r="Y883" s="120">
        <v>0.9</v>
      </c>
      <c r="Z883" s="120">
        <v>0</v>
      </c>
      <c r="AA883" s="120">
        <v>0</v>
      </c>
      <c r="AB883" s="120">
        <v>368.8</v>
      </c>
      <c r="AC883" s="120">
        <v>75.099999999999994</v>
      </c>
      <c r="AD883" s="120">
        <v>5</v>
      </c>
      <c r="AE883" s="118">
        <f t="shared" si="289"/>
        <v>65</v>
      </c>
      <c r="AF883" s="119">
        <f t="shared" si="314"/>
        <v>0.21666666666667023</v>
      </c>
      <c r="AG883" s="118">
        <f t="shared" si="291"/>
        <v>36</v>
      </c>
      <c r="AH883" s="119">
        <f t="shared" si="292"/>
        <v>0.23999999999999733</v>
      </c>
      <c r="AI883" s="118">
        <f t="shared" si="293"/>
        <v>18</v>
      </c>
      <c r="AJ883" s="119">
        <f t="shared" si="294"/>
        <v>0.39999999999999941</v>
      </c>
      <c r="AK883" s="118">
        <f t="shared" si="295"/>
        <v>17</v>
      </c>
      <c r="AL883" s="119">
        <f t="shared" si="296"/>
        <v>0.56666666666666676</v>
      </c>
      <c r="AM883" s="118">
        <f t="shared" si="297"/>
        <v>3</v>
      </c>
      <c r="AN883" s="119">
        <f t="shared" si="298"/>
        <v>0.20000000000000018</v>
      </c>
      <c r="AO883" s="118">
        <f t="shared" si="299"/>
        <v>1</v>
      </c>
      <c r="AP883" s="119">
        <f t="shared" si="300"/>
        <v>0.10000000000000014</v>
      </c>
      <c r="AQ883" s="122">
        <f t="shared" si="313"/>
        <v>0</v>
      </c>
      <c r="AR883" s="131">
        <f t="shared" si="301"/>
        <v>8</v>
      </c>
      <c r="AS883" s="65"/>
    </row>
    <row r="884" spans="1:45" x14ac:dyDescent="0.25">
      <c r="A884" s="65" t="s">
        <v>273</v>
      </c>
      <c r="B884" s="65" t="str">
        <f t="shared" si="310"/>
        <v>DIWA3</v>
      </c>
      <c r="C884" s="117">
        <f t="shared" si="311"/>
        <v>40838</v>
      </c>
      <c r="D884" s="116" t="str">
        <f t="shared" si="312"/>
        <v>SIN</v>
      </c>
      <c r="E884" s="65" t="s">
        <v>26</v>
      </c>
      <c r="F884" s="124" t="s">
        <v>122</v>
      </c>
      <c r="G884" s="117">
        <v>41170</v>
      </c>
      <c r="H884" s="65">
        <v>535304</v>
      </c>
      <c r="I884" s="65">
        <v>27044</v>
      </c>
      <c r="J884" s="65">
        <v>0</v>
      </c>
      <c r="K884" s="65">
        <v>0</v>
      </c>
      <c r="L884" s="65">
        <v>0</v>
      </c>
      <c r="M884" s="65">
        <v>12.9</v>
      </c>
      <c r="N884" s="65">
        <v>6.5</v>
      </c>
      <c r="O884" s="65">
        <v>37.4</v>
      </c>
      <c r="P884" s="65"/>
      <c r="Q884" s="65">
        <v>-1</v>
      </c>
      <c r="R884" s="65" t="s">
        <v>29</v>
      </c>
      <c r="S884" s="65">
        <v>50.8</v>
      </c>
      <c r="T884" s="65">
        <v>28.8</v>
      </c>
      <c r="U884" s="65">
        <v>2.9</v>
      </c>
      <c r="V884" s="65">
        <v>0</v>
      </c>
      <c r="W884" s="65">
        <v>9.6</v>
      </c>
      <c r="X884" s="65">
        <v>8</v>
      </c>
      <c r="Y884" s="65">
        <v>0.6</v>
      </c>
      <c r="Z884" s="65">
        <v>2.7</v>
      </c>
      <c r="AA884" s="65">
        <v>0</v>
      </c>
      <c r="AB884" s="65">
        <v>92</v>
      </c>
      <c r="AC884" s="65">
        <v>33.9</v>
      </c>
      <c r="AD884" s="65">
        <v>2.5</v>
      </c>
      <c r="AE884" s="118">
        <f t="shared" si="289"/>
        <v>51</v>
      </c>
      <c r="AF884" s="119">
        <f t="shared" si="314"/>
        <v>0.17000000000000365</v>
      </c>
      <c r="AG884" s="118">
        <f t="shared" si="291"/>
        <v>29</v>
      </c>
      <c r="AH884" s="119">
        <f t="shared" si="292"/>
        <v>0.19333333333333075</v>
      </c>
      <c r="AI884" s="118">
        <f t="shared" si="293"/>
        <v>10</v>
      </c>
      <c r="AJ884" s="119">
        <f t="shared" si="294"/>
        <v>0.22222222222222177</v>
      </c>
      <c r="AK884" s="118">
        <f t="shared" si="295"/>
        <v>8</v>
      </c>
      <c r="AL884" s="119">
        <f t="shared" si="296"/>
        <v>0.26666666666666683</v>
      </c>
      <c r="AM884" s="118">
        <f t="shared" si="297"/>
        <v>3</v>
      </c>
      <c r="AN884" s="119">
        <f t="shared" si="298"/>
        <v>0.20000000000000018</v>
      </c>
      <c r="AO884" s="118">
        <f t="shared" si="299"/>
        <v>0</v>
      </c>
      <c r="AP884" s="119">
        <f t="shared" si="300"/>
        <v>1.3877787807814457E-16</v>
      </c>
      <c r="AQ884" s="122">
        <f t="shared" si="313"/>
        <v>0</v>
      </c>
      <c r="AR884" s="131">
        <f t="shared" si="301"/>
        <v>9</v>
      </c>
      <c r="AS884" s="65"/>
    </row>
    <row r="885" spans="1:45" x14ac:dyDescent="0.25">
      <c r="A885" s="65"/>
      <c r="B885" s="65" t="str">
        <f t="shared" si="310"/>
        <v>DIWA3</v>
      </c>
      <c r="C885" s="117">
        <f t="shared" si="311"/>
        <v>40860</v>
      </c>
      <c r="D885" s="65" t="str">
        <f t="shared" si="312"/>
        <v>SIN</v>
      </c>
      <c r="E885" s="65" t="s">
        <v>26</v>
      </c>
      <c r="F885" s="124" t="s">
        <v>123</v>
      </c>
      <c r="G885" s="117">
        <v>42328</v>
      </c>
      <c r="H885" s="65">
        <v>832752</v>
      </c>
      <c r="I885" s="65">
        <v>44000</v>
      </c>
      <c r="J885" s="65">
        <v>0</v>
      </c>
      <c r="K885" s="65">
        <v>3</v>
      </c>
      <c r="L885" s="65"/>
      <c r="M885" s="65">
        <v>2</v>
      </c>
      <c r="N885" s="65">
        <v>6</v>
      </c>
      <c r="O885" s="65"/>
      <c r="P885" s="65"/>
      <c r="Q885" s="65">
        <v>0.35</v>
      </c>
      <c r="R885" s="65"/>
      <c r="S885" s="65">
        <v>182</v>
      </c>
      <c r="T885" s="65">
        <v>116</v>
      </c>
      <c r="U885" s="65">
        <v>13</v>
      </c>
      <c r="V885" s="65">
        <v>0</v>
      </c>
      <c r="W885" s="65">
        <v>10</v>
      </c>
      <c r="X885" s="65">
        <v>14</v>
      </c>
      <c r="Y885" s="65">
        <v>0</v>
      </c>
      <c r="Z885" s="65">
        <v>1</v>
      </c>
      <c r="AA885" s="65">
        <v>1</v>
      </c>
      <c r="AB885" s="65">
        <v>63</v>
      </c>
      <c r="AC885" s="65">
        <v>16</v>
      </c>
      <c r="AD885" s="65">
        <v>0</v>
      </c>
      <c r="AE885" s="118">
        <f t="shared" si="289"/>
        <v>182</v>
      </c>
      <c r="AF885" s="119">
        <f t="shared" ref="AF885:AF890" si="315">IF(AE885&gt;500,1.5,IF(AE885&gt;300,1.3,VLOOKUP(AE885,$AT$3:$AU$304,2,0)))</f>
        <v>0.60666666666667068</v>
      </c>
      <c r="AG885" s="118">
        <f t="shared" si="291"/>
        <v>116</v>
      </c>
      <c r="AH885" s="119">
        <f t="shared" si="292"/>
        <v>0.77333333333333187</v>
      </c>
      <c r="AI885" s="118">
        <f t="shared" si="293"/>
        <v>10</v>
      </c>
      <c r="AJ885" s="119">
        <f t="shared" si="294"/>
        <v>0.22222222222222177</v>
      </c>
      <c r="AK885" s="118">
        <f t="shared" si="295"/>
        <v>14</v>
      </c>
      <c r="AL885" s="119">
        <f t="shared" si="296"/>
        <v>0.46666666666666679</v>
      </c>
      <c r="AM885" s="118">
        <f t="shared" si="297"/>
        <v>13</v>
      </c>
      <c r="AN885" s="119">
        <f t="shared" si="298"/>
        <v>0.8666666666666667</v>
      </c>
      <c r="AO885" s="118">
        <f t="shared" si="299"/>
        <v>0</v>
      </c>
      <c r="AP885" s="119">
        <f t="shared" si="300"/>
        <v>1.3877787807814457E-16</v>
      </c>
      <c r="AQ885" s="122">
        <f t="shared" si="313"/>
        <v>1</v>
      </c>
      <c r="AR885" s="131">
        <f t="shared" si="301"/>
        <v>1</v>
      </c>
      <c r="AS885" s="65"/>
    </row>
    <row r="886" spans="1:45" x14ac:dyDescent="0.25">
      <c r="A886" s="65"/>
      <c r="B886" s="65" t="str">
        <f t="shared" si="310"/>
        <v>DIWA3</v>
      </c>
      <c r="C886" s="117">
        <f t="shared" si="311"/>
        <v>40860</v>
      </c>
      <c r="D886" s="65" t="str">
        <f t="shared" si="312"/>
        <v>SIN</v>
      </c>
      <c r="E886" s="65" t="s">
        <v>26</v>
      </c>
      <c r="F886" s="124" t="s">
        <v>123</v>
      </c>
      <c r="G886" s="117">
        <v>42243</v>
      </c>
      <c r="H886" s="65">
        <v>812730</v>
      </c>
      <c r="I886" s="65">
        <v>23980</v>
      </c>
      <c r="J886" s="65">
        <v>0</v>
      </c>
      <c r="K886" s="65">
        <v>3</v>
      </c>
      <c r="L886" s="65"/>
      <c r="M886" s="65">
        <v>1</v>
      </c>
      <c r="N886" s="65">
        <v>6.4</v>
      </c>
      <c r="O886" s="65"/>
      <c r="P886" s="65"/>
      <c r="Q886" s="65">
        <v>0.43</v>
      </c>
      <c r="R886" s="65"/>
      <c r="S886" s="65">
        <v>85</v>
      </c>
      <c r="T886" s="65">
        <v>57</v>
      </c>
      <c r="U886" s="65">
        <v>12</v>
      </c>
      <c r="V886" s="65">
        <v>0</v>
      </c>
      <c r="W886" s="65">
        <v>7</v>
      </c>
      <c r="X886" s="65">
        <v>10</v>
      </c>
      <c r="Y886" s="65">
        <v>1</v>
      </c>
      <c r="Z886" s="65">
        <v>0</v>
      </c>
      <c r="AA886" s="65">
        <v>0</v>
      </c>
      <c r="AB886" s="65">
        <v>67</v>
      </c>
      <c r="AC886" s="65">
        <v>10</v>
      </c>
      <c r="AD886" s="65">
        <v>0</v>
      </c>
      <c r="AE886" s="118">
        <f t="shared" si="289"/>
        <v>85</v>
      </c>
      <c r="AF886" s="119">
        <f t="shared" si="315"/>
        <v>0.28333333333333705</v>
      </c>
      <c r="AG886" s="118">
        <f t="shared" si="291"/>
        <v>57</v>
      </c>
      <c r="AH886" s="119">
        <f t="shared" si="292"/>
        <v>0.37999999999999706</v>
      </c>
      <c r="AI886" s="118">
        <f t="shared" si="293"/>
        <v>7</v>
      </c>
      <c r="AJ886" s="119">
        <f t="shared" si="294"/>
        <v>0.15555555555555509</v>
      </c>
      <c r="AK886" s="118">
        <f t="shared" si="295"/>
        <v>10</v>
      </c>
      <c r="AL886" s="119">
        <f t="shared" si="296"/>
        <v>0.33339999999999997</v>
      </c>
      <c r="AM886" s="118">
        <f t="shared" si="297"/>
        <v>12</v>
      </c>
      <c r="AN886" s="119">
        <f t="shared" si="298"/>
        <v>0.8</v>
      </c>
      <c r="AO886" s="118">
        <f t="shared" si="299"/>
        <v>0</v>
      </c>
      <c r="AP886" s="119">
        <f t="shared" si="300"/>
        <v>1.3877787807814457E-16</v>
      </c>
      <c r="AQ886" s="122">
        <f t="shared" si="313"/>
        <v>0</v>
      </c>
      <c r="AR886" s="131">
        <f t="shared" si="301"/>
        <v>2</v>
      </c>
      <c r="AS886" s="65"/>
    </row>
    <row r="887" spans="1:45" x14ac:dyDescent="0.25">
      <c r="A887" s="65" t="s">
        <v>273</v>
      </c>
      <c r="B887" s="65" t="str">
        <f t="shared" si="310"/>
        <v>DIWA3</v>
      </c>
      <c r="C887" s="117">
        <f t="shared" si="311"/>
        <v>40860</v>
      </c>
      <c r="D887" s="116" t="str">
        <f t="shared" si="312"/>
        <v>SIN</v>
      </c>
      <c r="E887" s="65" t="s">
        <v>26</v>
      </c>
      <c r="F887" s="124" t="s">
        <v>123</v>
      </c>
      <c r="G887" s="117">
        <v>42054</v>
      </c>
      <c r="H887" s="65">
        <v>780422</v>
      </c>
      <c r="I887" s="65">
        <v>39837</v>
      </c>
      <c r="J887" s="65">
        <v>0</v>
      </c>
      <c r="K887" s="65">
        <v>2</v>
      </c>
      <c r="L887" s="65"/>
      <c r="M887" s="65">
        <v>2</v>
      </c>
      <c r="N887" s="65">
        <v>6.2190000000000003</v>
      </c>
      <c r="O887" s="65">
        <v>29.25</v>
      </c>
      <c r="P887" s="65">
        <v>1.22</v>
      </c>
      <c r="Q887" s="65">
        <v>0.45</v>
      </c>
      <c r="R887" s="65"/>
      <c r="S887" s="65">
        <v>82</v>
      </c>
      <c r="T887" s="65">
        <v>68</v>
      </c>
      <c r="U887" s="65">
        <v>2</v>
      </c>
      <c r="V887" s="65">
        <v>0</v>
      </c>
      <c r="W887" s="65">
        <v>8</v>
      </c>
      <c r="X887" s="65">
        <v>7</v>
      </c>
      <c r="Y887" s="65">
        <v>0</v>
      </c>
      <c r="Z887" s="65"/>
      <c r="AA887" s="65">
        <v>0</v>
      </c>
      <c r="AB887" s="65">
        <v>30</v>
      </c>
      <c r="AC887" s="65">
        <v>2</v>
      </c>
      <c r="AD887" s="65">
        <v>0</v>
      </c>
      <c r="AE887" s="118">
        <f t="shared" si="289"/>
        <v>82</v>
      </c>
      <c r="AF887" s="119">
        <f t="shared" si="315"/>
        <v>0.27333333333333698</v>
      </c>
      <c r="AG887" s="118">
        <f t="shared" si="291"/>
        <v>68</v>
      </c>
      <c r="AH887" s="119">
        <f t="shared" si="292"/>
        <v>0.45333333333333026</v>
      </c>
      <c r="AI887" s="118">
        <f t="shared" si="293"/>
        <v>8</v>
      </c>
      <c r="AJ887" s="119">
        <f t="shared" si="294"/>
        <v>0.17777777777777731</v>
      </c>
      <c r="AK887" s="118">
        <f t="shared" si="295"/>
        <v>7</v>
      </c>
      <c r="AL887" s="119">
        <f t="shared" si="296"/>
        <v>0.2333333333333335</v>
      </c>
      <c r="AM887" s="118">
        <f t="shared" si="297"/>
        <v>2</v>
      </c>
      <c r="AN887" s="119">
        <f t="shared" si="298"/>
        <v>0.13333333333333353</v>
      </c>
      <c r="AO887" s="118">
        <f t="shared" si="299"/>
        <v>0</v>
      </c>
      <c r="AP887" s="119">
        <f t="shared" si="300"/>
        <v>1.3877787807814457E-16</v>
      </c>
      <c r="AQ887" s="122">
        <f t="shared" si="313"/>
        <v>0</v>
      </c>
      <c r="AR887" s="131">
        <f t="shared" si="301"/>
        <v>3</v>
      </c>
      <c r="AS887" s="65"/>
    </row>
    <row r="888" spans="1:45" x14ac:dyDescent="0.25">
      <c r="A888" s="65" t="s">
        <v>272</v>
      </c>
      <c r="B888" s="65" t="str">
        <f t="shared" si="310"/>
        <v>DIWA3</v>
      </c>
      <c r="C888" s="117">
        <f t="shared" si="311"/>
        <v>40860</v>
      </c>
      <c r="D888" s="116" t="str">
        <f t="shared" si="312"/>
        <v>SIN</v>
      </c>
      <c r="E888" s="65" t="s">
        <v>26</v>
      </c>
      <c r="F888" s="124" t="s">
        <v>123</v>
      </c>
      <c r="G888" s="117">
        <v>42052</v>
      </c>
      <c r="H888" s="65">
        <v>755097</v>
      </c>
      <c r="I888" s="65">
        <v>42859</v>
      </c>
      <c r="J888" s="65">
        <v>0</v>
      </c>
      <c r="K888" s="65">
        <v>2</v>
      </c>
      <c r="L888" s="65"/>
      <c r="M888" s="65">
        <v>2</v>
      </c>
      <c r="N888" s="65">
        <v>5.8280000000000003</v>
      </c>
      <c r="O888" s="65">
        <v>28.54</v>
      </c>
      <c r="P888" s="65">
        <v>1.35</v>
      </c>
      <c r="Q888" s="65">
        <v>0.3</v>
      </c>
      <c r="R888" s="65"/>
      <c r="S888" s="65">
        <v>135</v>
      </c>
      <c r="T888" s="65">
        <v>58</v>
      </c>
      <c r="U888" s="65">
        <v>2</v>
      </c>
      <c r="V888" s="65">
        <v>0</v>
      </c>
      <c r="W888" s="65">
        <v>10</v>
      </c>
      <c r="X888" s="65">
        <v>10</v>
      </c>
      <c r="Y888" s="65">
        <v>0</v>
      </c>
      <c r="Z888" s="65"/>
      <c r="AA888" s="65">
        <v>1</v>
      </c>
      <c r="AB888" s="65">
        <v>31</v>
      </c>
      <c r="AC888" s="65">
        <v>5</v>
      </c>
      <c r="AD888" s="65">
        <v>0</v>
      </c>
      <c r="AE888" s="118">
        <f t="shared" si="289"/>
        <v>135</v>
      </c>
      <c r="AF888" s="119">
        <f t="shared" si="315"/>
        <v>0.45000000000000479</v>
      </c>
      <c r="AG888" s="118">
        <f t="shared" si="291"/>
        <v>58</v>
      </c>
      <c r="AH888" s="119">
        <f t="shared" si="292"/>
        <v>0.38666666666666372</v>
      </c>
      <c r="AI888" s="118">
        <f t="shared" si="293"/>
        <v>10</v>
      </c>
      <c r="AJ888" s="119">
        <f t="shared" si="294"/>
        <v>0.22222222222222177</v>
      </c>
      <c r="AK888" s="118">
        <f t="shared" si="295"/>
        <v>10</v>
      </c>
      <c r="AL888" s="119">
        <f t="shared" si="296"/>
        <v>0.33339999999999997</v>
      </c>
      <c r="AM888" s="118">
        <f t="shared" si="297"/>
        <v>2</v>
      </c>
      <c r="AN888" s="119">
        <f t="shared" si="298"/>
        <v>0.13333333333333353</v>
      </c>
      <c r="AO888" s="118">
        <f t="shared" si="299"/>
        <v>0</v>
      </c>
      <c r="AP888" s="119">
        <f t="shared" si="300"/>
        <v>1.3877787807814457E-16</v>
      </c>
      <c r="AQ888" s="122">
        <f t="shared" si="313"/>
        <v>0</v>
      </c>
      <c r="AR888" s="131">
        <f t="shared" si="301"/>
        <v>4</v>
      </c>
      <c r="AS888" s="65"/>
    </row>
    <row r="889" spans="1:45" x14ac:dyDescent="0.25">
      <c r="A889" s="65" t="s">
        <v>272</v>
      </c>
      <c r="B889" s="65" t="str">
        <f t="shared" si="310"/>
        <v>DIWA3</v>
      </c>
      <c r="C889" s="117">
        <f t="shared" si="311"/>
        <v>40860</v>
      </c>
      <c r="D889" s="116" t="str">
        <f t="shared" si="312"/>
        <v>SIN</v>
      </c>
      <c r="E889" s="65" t="s">
        <v>26</v>
      </c>
      <c r="F889" s="124" t="s">
        <v>123</v>
      </c>
      <c r="G889" s="117">
        <v>41996</v>
      </c>
      <c r="H889" s="65">
        <v>747651</v>
      </c>
      <c r="I889" s="65">
        <v>35413</v>
      </c>
      <c r="J889" s="65">
        <v>0</v>
      </c>
      <c r="K889" s="65">
        <v>2</v>
      </c>
      <c r="L889" s="65"/>
      <c r="M889" s="65">
        <v>1</v>
      </c>
      <c r="N889" s="65">
        <v>5.9</v>
      </c>
      <c r="O889" s="65"/>
      <c r="P889" s="65"/>
      <c r="Q889" s="65">
        <v>0.28999999999999998</v>
      </c>
      <c r="R889" s="65"/>
      <c r="S889" s="65">
        <v>111</v>
      </c>
      <c r="T889" s="65">
        <v>61</v>
      </c>
      <c r="U889" s="65">
        <v>3</v>
      </c>
      <c r="V889" s="65">
        <v>0</v>
      </c>
      <c r="W889" s="65">
        <v>9</v>
      </c>
      <c r="X889" s="65">
        <v>12</v>
      </c>
      <c r="Y889" s="65">
        <v>0</v>
      </c>
      <c r="Z889" s="65">
        <v>0</v>
      </c>
      <c r="AA889" s="65">
        <v>1</v>
      </c>
      <c r="AB889" s="65">
        <v>39</v>
      </c>
      <c r="AC889" s="65">
        <v>8</v>
      </c>
      <c r="AD889" s="65">
        <v>1</v>
      </c>
      <c r="AE889" s="118">
        <f t="shared" si="289"/>
        <v>111</v>
      </c>
      <c r="AF889" s="119">
        <f t="shared" si="315"/>
        <v>0.37000000000000427</v>
      </c>
      <c r="AG889" s="118">
        <f t="shared" si="291"/>
        <v>61</v>
      </c>
      <c r="AH889" s="119">
        <f t="shared" si="292"/>
        <v>0.40666666666666368</v>
      </c>
      <c r="AI889" s="118">
        <f t="shared" si="293"/>
        <v>9</v>
      </c>
      <c r="AJ889" s="119">
        <f t="shared" si="294"/>
        <v>0.19999999999999954</v>
      </c>
      <c r="AK889" s="118">
        <f t="shared" si="295"/>
        <v>12</v>
      </c>
      <c r="AL889" s="119">
        <f t="shared" si="296"/>
        <v>0.40000000000000013</v>
      </c>
      <c r="AM889" s="118">
        <f t="shared" si="297"/>
        <v>3</v>
      </c>
      <c r="AN889" s="119">
        <f t="shared" si="298"/>
        <v>0.20000000000000018</v>
      </c>
      <c r="AO889" s="118">
        <f t="shared" si="299"/>
        <v>0</v>
      </c>
      <c r="AP889" s="119">
        <f t="shared" si="300"/>
        <v>1.3877787807814457E-16</v>
      </c>
      <c r="AQ889" s="122">
        <f t="shared" si="313"/>
        <v>0</v>
      </c>
      <c r="AR889" s="131">
        <f t="shared" si="301"/>
        <v>5</v>
      </c>
      <c r="AS889" s="65"/>
    </row>
    <row r="890" spans="1:45" x14ac:dyDescent="0.25">
      <c r="A890" s="65" t="s">
        <v>284</v>
      </c>
      <c r="B890" s="65" t="str">
        <f t="shared" si="310"/>
        <v>DIWA3</v>
      </c>
      <c r="C890" s="117">
        <f t="shared" si="311"/>
        <v>40860</v>
      </c>
      <c r="D890" s="65" t="str">
        <f t="shared" si="312"/>
        <v>SIN</v>
      </c>
      <c r="E890" s="65" t="s">
        <v>26</v>
      </c>
      <c r="F890" s="124" t="s">
        <v>123</v>
      </c>
      <c r="G890" s="117">
        <v>41992</v>
      </c>
      <c r="H890" s="65">
        <v>763612</v>
      </c>
      <c r="I890" s="65">
        <v>23027</v>
      </c>
      <c r="J890" s="65">
        <v>0</v>
      </c>
      <c r="K890" s="65">
        <v>3</v>
      </c>
      <c r="L890" s="65"/>
      <c r="M890" s="65">
        <v>1</v>
      </c>
      <c r="N890" s="65">
        <v>6.4</v>
      </c>
      <c r="O890" s="65"/>
      <c r="P890" s="65"/>
      <c r="Q890" s="65">
        <v>0.42</v>
      </c>
      <c r="R890" s="65"/>
      <c r="S890" s="65">
        <v>56</v>
      </c>
      <c r="T890" s="65">
        <v>56</v>
      </c>
      <c r="U890" s="65">
        <v>3</v>
      </c>
      <c r="V890" s="65">
        <v>0</v>
      </c>
      <c r="W890" s="65">
        <v>6</v>
      </c>
      <c r="X890" s="65">
        <v>8</v>
      </c>
      <c r="Y890" s="65">
        <v>1</v>
      </c>
      <c r="Z890" s="65">
        <v>0</v>
      </c>
      <c r="AA890" s="65">
        <v>0</v>
      </c>
      <c r="AB890" s="65">
        <v>30</v>
      </c>
      <c r="AC890" s="65">
        <v>4</v>
      </c>
      <c r="AD890" s="65">
        <v>1</v>
      </c>
      <c r="AE890" s="118">
        <f t="shared" si="289"/>
        <v>56</v>
      </c>
      <c r="AF890" s="119">
        <f t="shared" si="315"/>
        <v>0.18666666666667028</v>
      </c>
      <c r="AG890" s="118">
        <f t="shared" si="291"/>
        <v>56</v>
      </c>
      <c r="AH890" s="119">
        <f t="shared" si="292"/>
        <v>0.37333333333333041</v>
      </c>
      <c r="AI890" s="118">
        <f t="shared" si="293"/>
        <v>6</v>
      </c>
      <c r="AJ890" s="119">
        <f t="shared" si="294"/>
        <v>0.13333333333333286</v>
      </c>
      <c r="AK890" s="118">
        <f t="shared" si="295"/>
        <v>8</v>
      </c>
      <c r="AL890" s="119">
        <f t="shared" si="296"/>
        <v>0.26666666666666683</v>
      </c>
      <c r="AM890" s="118">
        <f t="shared" si="297"/>
        <v>3</v>
      </c>
      <c r="AN890" s="119">
        <f t="shared" si="298"/>
        <v>0.20000000000000018</v>
      </c>
      <c r="AO890" s="118">
        <f t="shared" si="299"/>
        <v>0</v>
      </c>
      <c r="AP890" s="119">
        <f t="shared" si="300"/>
        <v>1.3877787807814457E-16</v>
      </c>
      <c r="AQ890" s="122">
        <f t="shared" si="313"/>
        <v>0</v>
      </c>
      <c r="AR890" s="131">
        <f t="shared" si="301"/>
        <v>6</v>
      </c>
      <c r="AS890" s="65"/>
    </row>
    <row r="891" spans="1:45" x14ac:dyDescent="0.25">
      <c r="A891" s="65" t="s">
        <v>272</v>
      </c>
      <c r="B891" s="65" t="str">
        <f t="shared" si="310"/>
        <v>DIWA3</v>
      </c>
      <c r="C891" s="117">
        <f t="shared" si="311"/>
        <v>40860</v>
      </c>
      <c r="D891" s="116" t="str">
        <f t="shared" si="312"/>
        <v>SIN</v>
      </c>
      <c r="E891" s="65" t="s">
        <v>26</v>
      </c>
      <c r="F891" s="124" t="s">
        <v>123</v>
      </c>
      <c r="G891" s="117">
        <v>41734</v>
      </c>
      <c r="H891" s="65">
        <v>683234</v>
      </c>
      <c r="I891" s="65">
        <v>30282</v>
      </c>
      <c r="J891" s="65">
        <v>0</v>
      </c>
      <c r="K891" s="65">
        <v>3</v>
      </c>
      <c r="L891" s="65"/>
      <c r="M891" s="65">
        <v>3</v>
      </c>
      <c r="N891" s="121">
        <v>6.1</v>
      </c>
      <c r="O891" s="65" t="s">
        <v>28</v>
      </c>
      <c r="P891" s="65" t="s">
        <v>28</v>
      </c>
      <c r="Q891" s="65">
        <v>0.67</v>
      </c>
      <c r="R891" s="65" t="s">
        <v>28</v>
      </c>
      <c r="S891" s="65">
        <v>98</v>
      </c>
      <c r="T891" s="65">
        <v>62</v>
      </c>
      <c r="U891" s="65">
        <v>4</v>
      </c>
      <c r="V891" s="65">
        <v>0</v>
      </c>
      <c r="W891" s="65">
        <v>14</v>
      </c>
      <c r="X891" s="65">
        <v>10</v>
      </c>
      <c r="Y891" s="65">
        <v>0</v>
      </c>
      <c r="Z891" s="65">
        <v>1</v>
      </c>
      <c r="AA891" s="65">
        <v>1</v>
      </c>
      <c r="AB891" s="65">
        <v>35</v>
      </c>
      <c r="AC891" s="65">
        <v>13</v>
      </c>
      <c r="AD891" s="65">
        <v>1</v>
      </c>
      <c r="AE891" s="118">
        <f t="shared" si="289"/>
        <v>98</v>
      </c>
      <c r="AF891" s="119">
        <f t="shared" ref="AF891:AF898" si="316">IF(AE891&gt;=300,1,VLOOKUP(AE891,$AT$3:$AU$304,2,0))</f>
        <v>0.32666666666667066</v>
      </c>
      <c r="AG891" s="118">
        <f t="shared" si="291"/>
        <v>62</v>
      </c>
      <c r="AH891" s="119">
        <f t="shared" si="292"/>
        <v>0.41333333333333033</v>
      </c>
      <c r="AI891" s="118">
        <f t="shared" si="293"/>
        <v>14</v>
      </c>
      <c r="AJ891" s="119">
        <f t="shared" si="294"/>
        <v>0.31111111111111062</v>
      </c>
      <c r="AK891" s="118">
        <f t="shared" si="295"/>
        <v>10</v>
      </c>
      <c r="AL891" s="119">
        <f t="shared" si="296"/>
        <v>0.33339999999999997</v>
      </c>
      <c r="AM891" s="118">
        <f t="shared" si="297"/>
        <v>4</v>
      </c>
      <c r="AN891" s="119">
        <f t="shared" si="298"/>
        <v>0.26666666666666683</v>
      </c>
      <c r="AO891" s="118">
        <f t="shared" si="299"/>
        <v>0</v>
      </c>
      <c r="AP891" s="119">
        <f t="shared" si="300"/>
        <v>1.3877787807814457E-16</v>
      </c>
      <c r="AQ891" s="122">
        <f t="shared" si="313"/>
        <v>0</v>
      </c>
      <c r="AR891" s="131">
        <f t="shared" si="301"/>
        <v>7</v>
      </c>
      <c r="AS891" s="65"/>
    </row>
    <row r="892" spans="1:45" x14ac:dyDescent="0.25">
      <c r="A892" s="65" t="s">
        <v>272</v>
      </c>
      <c r="B892" s="65" t="str">
        <f t="shared" si="310"/>
        <v>DIWA3</v>
      </c>
      <c r="C892" s="117">
        <f t="shared" si="311"/>
        <v>40860</v>
      </c>
      <c r="D892" s="116" t="str">
        <f t="shared" si="312"/>
        <v>SIN</v>
      </c>
      <c r="E892" s="65" t="s">
        <v>26</v>
      </c>
      <c r="F892" s="124" t="s">
        <v>123</v>
      </c>
      <c r="G892" s="117">
        <v>41624</v>
      </c>
      <c r="H892" s="65">
        <v>652952</v>
      </c>
      <c r="I892" s="65">
        <v>173962</v>
      </c>
      <c r="J892" s="120">
        <v>0</v>
      </c>
      <c r="K892" s="120">
        <v>4</v>
      </c>
      <c r="L892" s="120">
        <v>0</v>
      </c>
      <c r="M892" s="120">
        <v>11</v>
      </c>
      <c r="N892" s="120">
        <v>7.1</v>
      </c>
      <c r="O892" s="120">
        <v>37</v>
      </c>
      <c r="P892" s="120">
        <v>0.2</v>
      </c>
      <c r="Q892" s="120">
        <v>0.1</v>
      </c>
      <c r="R892" s="65" t="s">
        <v>244</v>
      </c>
      <c r="S892" s="120">
        <v>121</v>
      </c>
      <c r="T892" s="120">
        <v>142</v>
      </c>
      <c r="U892" s="120">
        <v>12</v>
      </c>
      <c r="V892" s="120">
        <v>0</v>
      </c>
      <c r="W892" s="120">
        <v>17</v>
      </c>
      <c r="X892" s="120">
        <v>11</v>
      </c>
      <c r="Y892" s="120">
        <v>0</v>
      </c>
      <c r="Z892" s="120">
        <v>0</v>
      </c>
      <c r="AA892" s="120">
        <v>0</v>
      </c>
      <c r="AB892" s="120">
        <v>38</v>
      </c>
      <c r="AC892" s="120">
        <v>34</v>
      </c>
      <c r="AD892" s="120">
        <v>3</v>
      </c>
      <c r="AE892" s="118">
        <f t="shared" si="289"/>
        <v>121</v>
      </c>
      <c r="AF892" s="119">
        <f t="shared" si="316"/>
        <v>0.40333333333333782</v>
      </c>
      <c r="AG892" s="118">
        <f t="shared" si="291"/>
        <v>142</v>
      </c>
      <c r="AH892" s="119">
        <f t="shared" si="292"/>
        <v>0.94666666666666632</v>
      </c>
      <c r="AI892" s="118">
        <f t="shared" si="293"/>
        <v>17</v>
      </c>
      <c r="AJ892" s="119">
        <f t="shared" si="294"/>
        <v>0.37777777777777721</v>
      </c>
      <c r="AK892" s="118">
        <f t="shared" si="295"/>
        <v>11</v>
      </c>
      <c r="AL892" s="119">
        <f t="shared" si="296"/>
        <v>0.36666666666666681</v>
      </c>
      <c r="AM892" s="118">
        <f t="shared" si="297"/>
        <v>12</v>
      </c>
      <c r="AN892" s="119">
        <f t="shared" si="298"/>
        <v>0.8</v>
      </c>
      <c r="AO892" s="118">
        <f t="shared" si="299"/>
        <v>0</v>
      </c>
      <c r="AP892" s="119">
        <f t="shared" si="300"/>
        <v>1.3877787807814457E-16</v>
      </c>
      <c r="AQ892" s="122">
        <f t="shared" si="313"/>
        <v>0</v>
      </c>
      <c r="AR892" s="131">
        <f t="shared" si="301"/>
        <v>8</v>
      </c>
      <c r="AS892" s="65"/>
    </row>
    <row r="893" spans="1:45" x14ac:dyDescent="0.25">
      <c r="A893" s="65" t="s">
        <v>273</v>
      </c>
      <c r="B893" s="65" t="str">
        <f t="shared" si="310"/>
        <v>DIWA3</v>
      </c>
      <c r="C893" s="117">
        <f t="shared" si="311"/>
        <v>40860</v>
      </c>
      <c r="D893" s="116" t="str">
        <f t="shared" si="312"/>
        <v>SIN</v>
      </c>
      <c r="E893" s="65" t="s">
        <v>26</v>
      </c>
      <c r="F893" s="124" t="s">
        <v>123</v>
      </c>
      <c r="G893" s="117">
        <v>41542</v>
      </c>
      <c r="H893" s="65">
        <v>630477</v>
      </c>
      <c r="I893" s="65">
        <v>151487</v>
      </c>
      <c r="J893" s="120">
        <v>0</v>
      </c>
      <c r="K893" s="120">
        <v>5</v>
      </c>
      <c r="L893" s="120">
        <v>0</v>
      </c>
      <c r="M893" s="120">
        <v>11</v>
      </c>
      <c r="N893" s="120">
        <v>7.1</v>
      </c>
      <c r="O893" s="120">
        <v>37.200000000000003</v>
      </c>
      <c r="P893" s="120">
        <v>1</v>
      </c>
      <c r="Q893" s="120">
        <v>0.1</v>
      </c>
      <c r="R893" s="65" t="s">
        <v>244</v>
      </c>
      <c r="S893" s="120">
        <v>111</v>
      </c>
      <c r="T893" s="120">
        <v>112</v>
      </c>
      <c r="U893" s="120">
        <v>10</v>
      </c>
      <c r="V893" s="120">
        <v>0</v>
      </c>
      <c r="W893" s="120">
        <v>10</v>
      </c>
      <c r="X893" s="120">
        <v>10</v>
      </c>
      <c r="Y893" s="120">
        <v>0</v>
      </c>
      <c r="Z893" s="120">
        <v>1</v>
      </c>
      <c r="AA893" s="120">
        <v>0</v>
      </c>
      <c r="AB893" s="120">
        <v>37</v>
      </c>
      <c r="AC893" s="120">
        <v>15</v>
      </c>
      <c r="AD893" s="120">
        <v>2</v>
      </c>
      <c r="AE893" s="118">
        <f t="shared" si="289"/>
        <v>111</v>
      </c>
      <c r="AF893" s="119">
        <f t="shared" si="316"/>
        <v>0.37000000000000427</v>
      </c>
      <c r="AG893" s="118">
        <f t="shared" si="291"/>
        <v>112</v>
      </c>
      <c r="AH893" s="119">
        <f t="shared" si="292"/>
        <v>0.74666666666666504</v>
      </c>
      <c r="AI893" s="118">
        <f t="shared" si="293"/>
        <v>10</v>
      </c>
      <c r="AJ893" s="119">
        <f t="shared" si="294"/>
        <v>0.22222222222222177</v>
      </c>
      <c r="AK893" s="118">
        <f t="shared" si="295"/>
        <v>10</v>
      </c>
      <c r="AL893" s="119">
        <f t="shared" si="296"/>
        <v>0.33339999999999997</v>
      </c>
      <c r="AM893" s="118">
        <f t="shared" si="297"/>
        <v>10</v>
      </c>
      <c r="AN893" s="119">
        <f t="shared" si="298"/>
        <v>0.66666666666666674</v>
      </c>
      <c r="AO893" s="118">
        <f t="shared" si="299"/>
        <v>0</v>
      </c>
      <c r="AP893" s="119">
        <f t="shared" si="300"/>
        <v>1.3877787807814457E-16</v>
      </c>
      <c r="AQ893" s="122">
        <f t="shared" si="313"/>
        <v>0</v>
      </c>
      <c r="AR893" s="131">
        <f t="shared" si="301"/>
        <v>9</v>
      </c>
      <c r="AS893" s="65"/>
    </row>
    <row r="894" spans="1:45" x14ac:dyDescent="0.25">
      <c r="A894" s="65" t="s">
        <v>273</v>
      </c>
      <c r="B894" s="65" t="str">
        <f t="shared" si="310"/>
        <v>DIWA3</v>
      </c>
      <c r="C894" s="117">
        <f t="shared" si="311"/>
        <v>40860</v>
      </c>
      <c r="D894" s="116" t="str">
        <f t="shared" si="312"/>
        <v>SIN</v>
      </c>
      <c r="E894" s="65" t="s">
        <v>26</v>
      </c>
      <c r="F894" s="124" t="s">
        <v>123</v>
      </c>
      <c r="G894" s="117">
        <v>41419</v>
      </c>
      <c r="H894" s="65">
        <v>594062</v>
      </c>
      <c r="I894" s="65">
        <v>115072</v>
      </c>
      <c r="J894" s="120">
        <v>0</v>
      </c>
      <c r="K894" s="120">
        <v>29.8</v>
      </c>
      <c r="L894" s="120">
        <v>0</v>
      </c>
      <c r="M894" s="120">
        <v>18.8</v>
      </c>
      <c r="N894" s="120">
        <v>7.1</v>
      </c>
      <c r="O894" s="120">
        <v>35.799999999999997</v>
      </c>
      <c r="P894" s="120"/>
      <c r="Q894" s="120">
        <v>-1</v>
      </c>
      <c r="R894" s="65" t="s">
        <v>29</v>
      </c>
      <c r="S894" s="120">
        <v>118.5</v>
      </c>
      <c r="T894" s="120">
        <v>100.3</v>
      </c>
      <c r="U894" s="120">
        <v>5.6</v>
      </c>
      <c r="V894" s="120">
        <v>2.8</v>
      </c>
      <c r="W894" s="120">
        <v>9.6999999999999993</v>
      </c>
      <c r="X894" s="120">
        <v>7.4</v>
      </c>
      <c r="Y894" s="120">
        <v>0.2</v>
      </c>
      <c r="Z894" s="120">
        <v>0</v>
      </c>
      <c r="AA894" s="120">
        <v>0</v>
      </c>
      <c r="AB894" s="120">
        <v>79.400000000000006</v>
      </c>
      <c r="AC894" s="120">
        <v>19</v>
      </c>
      <c r="AD894" s="120">
        <v>4.8</v>
      </c>
      <c r="AE894" s="118">
        <f t="shared" si="289"/>
        <v>119</v>
      </c>
      <c r="AF894" s="119">
        <f t="shared" si="316"/>
        <v>0.39666666666667111</v>
      </c>
      <c r="AG894" s="118">
        <f t="shared" si="291"/>
        <v>100</v>
      </c>
      <c r="AH894" s="119">
        <f t="shared" si="292"/>
        <v>0.66666666666666452</v>
      </c>
      <c r="AI894" s="118">
        <f t="shared" si="293"/>
        <v>10</v>
      </c>
      <c r="AJ894" s="119">
        <f t="shared" si="294"/>
        <v>0.22222222222222177</v>
      </c>
      <c r="AK894" s="118">
        <f t="shared" si="295"/>
        <v>7</v>
      </c>
      <c r="AL894" s="119">
        <f t="shared" si="296"/>
        <v>0.2333333333333335</v>
      </c>
      <c r="AM894" s="118">
        <f t="shared" si="297"/>
        <v>6</v>
      </c>
      <c r="AN894" s="119">
        <f t="shared" si="298"/>
        <v>0.40000000000000013</v>
      </c>
      <c r="AO894" s="118">
        <f t="shared" si="299"/>
        <v>3</v>
      </c>
      <c r="AP894" s="119">
        <f t="shared" si="300"/>
        <v>0.30000000000000016</v>
      </c>
      <c r="AQ894" s="122">
        <f t="shared" si="313"/>
        <v>0</v>
      </c>
      <c r="AR894" s="131">
        <f t="shared" si="301"/>
        <v>10</v>
      </c>
      <c r="AS894" s="65"/>
    </row>
    <row r="895" spans="1:45" x14ac:dyDescent="0.25">
      <c r="A895" s="65" t="s">
        <v>272</v>
      </c>
      <c r="B895" s="65" t="str">
        <f t="shared" si="310"/>
        <v>DIWA3</v>
      </c>
      <c r="C895" s="117">
        <f t="shared" si="311"/>
        <v>40860</v>
      </c>
      <c r="D895" s="116" t="str">
        <f t="shared" si="312"/>
        <v>SIN</v>
      </c>
      <c r="E895" s="65" t="s">
        <v>26</v>
      </c>
      <c r="F895" s="124" t="s">
        <v>123</v>
      </c>
      <c r="G895" s="117">
        <v>41311</v>
      </c>
      <c r="H895" s="65">
        <v>559553</v>
      </c>
      <c r="I895" s="65">
        <v>77862</v>
      </c>
      <c r="J895" s="120">
        <v>0</v>
      </c>
      <c r="K895" s="120">
        <v>3</v>
      </c>
      <c r="L895" s="120">
        <v>0</v>
      </c>
      <c r="M895" s="120">
        <v>24</v>
      </c>
      <c r="N895" s="120">
        <v>6.9</v>
      </c>
      <c r="O895" s="120">
        <v>34.700000000000003</v>
      </c>
      <c r="P895" s="120"/>
      <c r="Q895" s="120">
        <v>-1</v>
      </c>
      <c r="R895" s="65" t="s">
        <v>29</v>
      </c>
      <c r="S895" s="120">
        <v>219.2</v>
      </c>
      <c r="T895" s="120">
        <v>122</v>
      </c>
      <c r="U895" s="120">
        <v>4.2</v>
      </c>
      <c r="V895" s="120">
        <v>5</v>
      </c>
      <c r="W895" s="120">
        <v>25.5</v>
      </c>
      <c r="X895" s="120">
        <v>16.7</v>
      </c>
      <c r="Y895" s="120">
        <v>0.7</v>
      </c>
      <c r="Z895" s="120">
        <v>0</v>
      </c>
      <c r="AA895" s="120">
        <v>0</v>
      </c>
      <c r="AB895" s="120">
        <v>60</v>
      </c>
      <c r="AC895" s="120">
        <v>26</v>
      </c>
      <c r="AD895" s="120">
        <v>4.7</v>
      </c>
      <c r="AE895" s="118">
        <f t="shared" si="289"/>
        <v>219</v>
      </c>
      <c r="AF895" s="119">
        <f t="shared" si="316"/>
        <v>0.73000000000000276</v>
      </c>
      <c r="AG895" s="118">
        <f t="shared" si="291"/>
        <v>122</v>
      </c>
      <c r="AH895" s="119">
        <f t="shared" si="292"/>
        <v>0.81333333333333213</v>
      </c>
      <c r="AI895" s="118">
        <f t="shared" si="293"/>
        <v>26</v>
      </c>
      <c r="AJ895" s="119">
        <f t="shared" si="294"/>
        <v>0.57777777777777717</v>
      </c>
      <c r="AK895" s="118">
        <f t="shared" si="295"/>
        <v>17</v>
      </c>
      <c r="AL895" s="119">
        <f t="shared" si="296"/>
        <v>0.56666666666666676</v>
      </c>
      <c r="AM895" s="118">
        <f t="shared" si="297"/>
        <v>4</v>
      </c>
      <c r="AN895" s="119">
        <f t="shared" si="298"/>
        <v>0.26666666666666683</v>
      </c>
      <c r="AO895" s="118">
        <f t="shared" si="299"/>
        <v>5</v>
      </c>
      <c r="AP895" s="119">
        <f t="shared" si="300"/>
        <v>0.50000000000000011</v>
      </c>
      <c r="AQ895" s="122">
        <f t="shared" si="313"/>
        <v>0</v>
      </c>
      <c r="AR895" s="131">
        <f t="shared" si="301"/>
        <v>11</v>
      </c>
      <c r="AS895" s="65"/>
    </row>
    <row r="896" spans="1:45" x14ac:dyDescent="0.25">
      <c r="A896" s="65" t="s">
        <v>273</v>
      </c>
      <c r="B896" s="65" t="str">
        <f t="shared" si="310"/>
        <v>DIWA3</v>
      </c>
      <c r="C896" s="117">
        <f t="shared" si="311"/>
        <v>40860</v>
      </c>
      <c r="D896" s="116" t="str">
        <f t="shared" si="312"/>
        <v>SIN</v>
      </c>
      <c r="E896" s="65" t="s">
        <v>26</v>
      </c>
      <c r="F896" s="124" t="s">
        <v>123</v>
      </c>
      <c r="G896" s="117">
        <v>41300</v>
      </c>
      <c r="H896" s="65">
        <v>561679</v>
      </c>
      <c r="I896" s="65">
        <v>82689</v>
      </c>
      <c r="J896" s="120">
        <v>0</v>
      </c>
      <c r="K896" s="120">
        <v>0</v>
      </c>
      <c r="L896" s="120">
        <v>0</v>
      </c>
      <c r="M896" s="120">
        <v>13</v>
      </c>
      <c r="N896" s="120">
        <v>6.8</v>
      </c>
      <c r="O896" s="120">
        <v>34.299999999999997</v>
      </c>
      <c r="P896" s="120"/>
      <c r="Q896" s="120">
        <v>-1</v>
      </c>
      <c r="R896" s="65" t="s">
        <v>29</v>
      </c>
      <c r="S896" s="120">
        <v>29.3</v>
      </c>
      <c r="T896" s="120">
        <v>34.200000000000003</v>
      </c>
      <c r="U896" s="120">
        <v>2.1</v>
      </c>
      <c r="V896" s="120">
        <v>0.6</v>
      </c>
      <c r="W896" s="120">
        <v>4.4000000000000004</v>
      </c>
      <c r="X896" s="120">
        <v>11.3</v>
      </c>
      <c r="Y896" s="120">
        <v>1.1000000000000001</v>
      </c>
      <c r="Z896" s="120">
        <v>0</v>
      </c>
      <c r="AA896" s="120">
        <v>0</v>
      </c>
      <c r="AB896" s="120">
        <v>69.8</v>
      </c>
      <c r="AC896" s="120">
        <v>25.4</v>
      </c>
      <c r="AD896" s="120">
        <v>1.3</v>
      </c>
      <c r="AE896" s="118">
        <f t="shared" si="289"/>
        <v>29</v>
      </c>
      <c r="AF896" s="119">
        <f t="shared" si="316"/>
        <v>9.6666666666670453E-2</v>
      </c>
      <c r="AG896" s="118">
        <f t="shared" si="291"/>
        <v>34</v>
      </c>
      <c r="AH896" s="119">
        <f t="shared" si="292"/>
        <v>0.22666666666666402</v>
      </c>
      <c r="AI896" s="118">
        <f t="shared" si="293"/>
        <v>4</v>
      </c>
      <c r="AJ896" s="119">
        <f t="shared" si="294"/>
        <v>8.8888888888888407E-2</v>
      </c>
      <c r="AK896" s="118">
        <f t="shared" si="295"/>
        <v>11</v>
      </c>
      <c r="AL896" s="119">
        <f t="shared" si="296"/>
        <v>0.36666666666666681</v>
      </c>
      <c r="AM896" s="118">
        <f t="shared" si="297"/>
        <v>2</v>
      </c>
      <c r="AN896" s="119">
        <f t="shared" si="298"/>
        <v>0.13333333333333353</v>
      </c>
      <c r="AO896" s="118">
        <f t="shared" si="299"/>
        <v>1</v>
      </c>
      <c r="AP896" s="119">
        <f t="shared" si="300"/>
        <v>0.10000000000000014</v>
      </c>
      <c r="AQ896" s="122">
        <f t="shared" si="313"/>
        <v>0</v>
      </c>
      <c r="AR896" s="131">
        <f t="shared" si="301"/>
        <v>12</v>
      </c>
      <c r="AS896" s="65"/>
    </row>
    <row r="897" spans="1:45" x14ac:dyDescent="0.25">
      <c r="A897" s="65" t="s">
        <v>272</v>
      </c>
      <c r="B897" s="65" t="str">
        <f t="shared" si="310"/>
        <v>DIWA3</v>
      </c>
      <c r="C897" s="117">
        <f t="shared" si="311"/>
        <v>40860</v>
      </c>
      <c r="D897" s="116" t="str">
        <f t="shared" si="312"/>
        <v>SIN</v>
      </c>
      <c r="E897" s="65" t="s">
        <v>26</v>
      </c>
      <c r="F897" s="124" t="s">
        <v>123</v>
      </c>
      <c r="G897" s="117">
        <v>41186</v>
      </c>
      <c r="H897" s="65">
        <v>532758</v>
      </c>
      <c r="I897" s="65">
        <v>51067</v>
      </c>
      <c r="J897" s="65">
        <v>0</v>
      </c>
      <c r="K897" s="65">
        <v>0</v>
      </c>
      <c r="L897" s="65">
        <v>0</v>
      </c>
      <c r="M897" s="65">
        <v>25.9</v>
      </c>
      <c r="N897" s="65">
        <v>6.8</v>
      </c>
      <c r="O897" s="65">
        <v>37.1</v>
      </c>
      <c r="P897" s="65"/>
      <c r="Q897" s="65">
        <v>-1</v>
      </c>
      <c r="R897" s="65" t="s">
        <v>29</v>
      </c>
      <c r="S897" s="65">
        <v>57</v>
      </c>
      <c r="T897" s="65">
        <v>27.5</v>
      </c>
      <c r="U897" s="65">
        <v>3.6</v>
      </c>
      <c r="V897" s="65">
        <v>3.5</v>
      </c>
      <c r="W897" s="65">
        <v>8.6999999999999993</v>
      </c>
      <c r="X897" s="65">
        <v>12.1</v>
      </c>
      <c r="Y897" s="65">
        <v>1.5</v>
      </c>
      <c r="Z897" s="65">
        <v>0</v>
      </c>
      <c r="AA897" s="65">
        <v>0</v>
      </c>
      <c r="AB897" s="65">
        <v>168.2</v>
      </c>
      <c r="AC897" s="65">
        <v>33</v>
      </c>
      <c r="AD897" s="65">
        <v>16</v>
      </c>
      <c r="AE897" s="118">
        <f t="shared" si="289"/>
        <v>57</v>
      </c>
      <c r="AF897" s="119">
        <f t="shared" si="316"/>
        <v>0.19000000000000361</v>
      </c>
      <c r="AG897" s="118">
        <f t="shared" si="291"/>
        <v>28</v>
      </c>
      <c r="AH897" s="119">
        <f t="shared" si="292"/>
        <v>0.18666666666666409</v>
      </c>
      <c r="AI897" s="118">
        <f t="shared" si="293"/>
        <v>9</v>
      </c>
      <c r="AJ897" s="119">
        <f t="shared" si="294"/>
        <v>0.19999999999999954</v>
      </c>
      <c r="AK897" s="118">
        <f t="shared" si="295"/>
        <v>12</v>
      </c>
      <c r="AL897" s="119">
        <f t="shared" si="296"/>
        <v>0.40000000000000013</v>
      </c>
      <c r="AM897" s="118">
        <f t="shared" si="297"/>
        <v>4</v>
      </c>
      <c r="AN897" s="119">
        <f t="shared" si="298"/>
        <v>0.26666666666666683</v>
      </c>
      <c r="AO897" s="118">
        <f t="shared" si="299"/>
        <v>4</v>
      </c>
      <c r="AP897" s="119">
        <f t="shared" si="300"/>
        <v>0.40000000000000013</v>
      </c>
      <c r="AQ897" s="122">
        <f t="shared" si="313"/>
        <v>0</v>
      </c>
      <c r="AR897" s="131">
        <f t="shared" si="301"/>
        <v>13</v>
      </c>
      <c r="AS897" s="65"/>
    </row>
    <row r="898" spans="1:45" x14ac:dyDescent="0.25">
      <c r="A898" s="65" t="s">
        <v>273</v>
      </c>
      <c r="B898" s="65" t="str">
        <f t="shared" si="310"/>
        <v>DIWA3</v>
      </c>
      <c r="C898" s="117">
        <f t="shared" si="311"/>
        <v>40860</v>
      </c>
      <c r="D898" s="116" t="str">
        <f t="shared" si="312"/>
        <v>SIN</v>
      </c>
      <c r="E898" s="65" t="s">
        <v>26</v>
      </c>
      <c r="F898" s="124" t="s">
        <v>123</v>
      </c>
      <c r="G898" s="117">
        <v>41132</v>
      </c>
      <c r="H898" s="65">
        <v>529854</v>
      </c>
      <c r="I898" s="65">
        <v>50864</v>
      </c>
      <c r="J898" s="65">
        <v>0</v>
      </c>
      <c r="K898" s="65">
        <v>0</v>
      </c>
      <c r="L898" s="65">
        <v>0</v>
      </c>
      <c r="M898" s="65">
        <v>17</v>
      </c>
      <c r="N898" s="65">
        <v>6.8</v>
      </c>
      <c r="O898" s="65">
        <v>36.1</v>
      </c>
      <c r="P898" s="65"/>
      <c r="Q898" s="65">
        <v>-1</v>
      </c>
      <c r="R898" s="65" t="s">
        <v>29</v>
      </c>
      <c r="S898" s="65">
        <v>41.8</v>
      </c>
      <c r="T898" s="65">
        <v>54.1</v>
      </c>
      <c r="U898" s="65">
        <v>3.7</v>
      </c>
      <c r="V898" s="65">
        <v>0.6</v>
      </c>
      <c r="W898" s="65">
        <v>7.6</v>
      </c>
      <c r="X898" s="65">
        <v>8.8000000000000007</v>
      </c>
      <c r="Y898" s="65">
        <v>0.9</v>
      </c>
      <c r="Z898" s="65">
        <v>0</v>
      </c>
      <c r="AA898" s="65">
        <v>0</v>
      </c>
      <c r="AB898" s="65">
        <v>99.7</v>
      </c>
      <c r="AC898" s="65">
        <v>22.4</v>
      </c>
      <c r="AD898" s="65">
        <v>1.2</v>
      </c>
      <c r="AE898" s="118">
        <f t="shared" ref="AE898:AE961" si="317">+ROUND(S898,0)</f>
        <v>42</v>
      </c>
      <c r="AF898" s="119">
        <f t="shared" si="316"/>
        <v>0.1400000000000037</v>
      </c>
      <c r="AG898" s="118">
        <f t="shared" ref="AG898:AG961" si="318">+ROUND(T898,0)</f>
        <v>54</v>
      </c>
      <c r="AH898" s="119">
        <f t="shared" ref="AH898:AH961" si="319">IF(AG898&gt;=150,1,VLOOKUP(AG898,$AV$3:$AW$228,2,0))</f>
        <v>0.3599999999999971</v>
      </c>
      <c r="AI898" s="118">
        <f t="shared" ref="AI898:AI961" si="320">+ROUND(W898,0)</f>
        <v>8</v>
      </c>
      <c r="AJ898" s="119">
        <f t="shared" ref="AJ898:AJ961" si="321">IF(AI898&gt;=45,1,VLOOKUP(AI898,$AX$3:$AY$226,2,0))</f>
        <v>0.17777777777777731</v>
      </c>
      <c r="AK898" s="118">
        <f t="shared" ref="AK898:AK961" si="322">+ROUND(X898,0)</f>
        <v>9</v>
      </c>
      <c r="AL898" s="119">
        <f t="shared" ref="AL898:AL961" si="323">IF(AK898&gt;=30,1,VLOOKUP(AK898,$AZ$3:$BA$226,2,0))</f>
        <v>0.30000000000000016</v>
      </c>
      <c r="AM898" s="118">
        <f t="shared" ref="AM898:AM961" si="324">+ROUND(U898,0)</f>
        <v>4</v>
      </c>
      <c r="AN898" s="119">
        <f t="shared" ref="AN898:AN961" si="325">IF(AM898&gt;=15,1,VLOOKUP(AM898,$BB$3:$BC$226,2,0))</f>
        <v>0.26666666666666683</v>
      </c>
      <c r="AO898" s="118">
        <f t="shared" ref="AO898:AO961" si="326">ROUND(V898,0)</f>
        <v>1</v>
      </c>
      <c r="AP898" s="119">
        <f t="shared" ref="AP898:AP961" si="327">IF(AO898&gt;=10,1,VLOOKUP(AO898,$BD$3:$BE$226,2,0))</f>
        <v>0.10000000000000014</v>
      </c>
      <c r="AQ898" s="122">
        <f t="shared" si="313"/>
        <v>0</v>
      </c>
      <c r="AR898" s="131">
        <f t="shared" si="301"/>
        <v>14</v>
      </c>
      <c r="AS898" s="65"/>
    </row>
    <row r="899" spans="1:45" x14ac:dyDescent="0.25">
      <c r="A899" s="134" t="s">
        <v>273</v>
      </c>
      <c r="B899" s="134" t="str">
        <f t="shared" si="310"/>
        <v>DIWA3</v>
      </c>
      <c r="C899" s="135">
        <f t="shared" si="311"/>
        <v>41005</v>
      </c>
      <c r="D899" s="134" t="str">
        <f t="shared" si="312"/>
        <v>SIN</v>
      </c>
      <c r="E899" s="134" t="s">
        <v>26</v>
      </c>
      <c r="F899" s="136" t="s">
        <v>124</v>
      </c>
      <c r="G899" s="135">
        <v>42433</v>
      </c>
      <c r="H899" s="134">
        <v>869635</v>
      </c>
      <c r="I899" s="134">
        <v>65151</v>
      </c>
      <c r="J899" s="134">
        <v>0</v>
      </c>
      <c r="K899" s="134">
        <v>3</v>
      </c>
      <c r="L899" s="134"/>
      <c r="M899" s="134">
        <v>1</v>
      </c>
      <c r="N899" s="134">
        <v>6.7</v>
      </c>
      <c r="O899" s="134"/>
      <c r="P899" s="134"/>
      <c r="Q899" s="134">
        <v>0.03</v>
      </c>
      <c r="R899" s="134" t="s">
        <v>295</v>
      </c>
      <c r="S899" s="134">
        <v>112</v>
      </c>
      <c r="T899" s="134">
        <v>114</v>
      </c>
      <c r="U899" s="134">
        <v>5</v>
      </c>
      <c r="V899" s="134">
        <v>0</v>
      </c>
      <c r="W899" s="134">
        <v>13</v>
      </c>
      <c r="X899" s="134">
        <v>9</v>
      </c>
      <c r="Y899" s="134">
        <v>0</v>
      </c>
      <c r="Z899" s="134">
        <v>1</v>
      </c>
      <c r="AA899" s="134">
        <v>1</v>
      </c>
      <c r="AB899" s="134">
        <v>35</v>
      </c>
      <c r="AC899" s="134">
        <v>3</v>
      </c>
      <c r="AD899" s="134">
        <v>1</v>
      </c>
      <c r="AE899" s="134">
        <f t="shared" si="317"/>
        <v>112</v>
      </c>
      <c r="AF899" s="134">
        <f>IF(AE899&gt;500,1.5,IF(AE899&gt;300,1.3,VLOOKUP(AE899,$AT$3:$AU$304,2,0)))</f>
        <v>0.37333333333333762</v>
      </c>
      <c r="AG899" s="134">
        <f t="shared" si="318"/>
        <v>114</v>
      </c>
      <c r="AH899" s="134">
        <f t="shared" si="319"/>
        <v>0.75999999999999845</v>
      </c>
      <c r="AI899" s="134">
        <f t="shared" si="320"/>
        <v>13</v>
      </c>
      <c r="AJ899" s="134">
        <f t="shared" si="321"/>
        <v>0.28888888888888842</v>
      </c>
      <c r="AK899" s="134">
        <f t="shared" si="322"/>
        <v>9</v>
      </c>
      <c r="AL899" s="134">
        <f t="shared" si="323"/>
        <v>0.30000000000000016</v>
      </c>
      <c r="AM899" s="134">
        <f t="shared" si="324"/>
        <v>5</v>
      </c>
      <c r="AN899" s="134">
        <f t="shared" si="325"/>
        <v>0.33333333333333348</v>
      </c>
      <c r="AO899" s="134">
        <f t="shared" si="326"/>
        <v>0</v>
      </c>
      <c r="AP899" s="134">
        <f t="shared" si="327"/>
        <v>1.3877787807814457E-16</v>
      </c>
      <c r="AQ899" s="137">
        <f t="shared" si="313"/>
        <v>1</v>
      </c>
      <c r="AR899" s="131">
        <f t="shared" ref="AR899:AR962" si="328">+IF(AQ899=1,AQ899,(AR898+1))</f>
        <v>1</v>
      </c>
      <c r="AS899" s="65"/>
    </row>
    <row r="900" spans="1:45" x14ac:dyDescent="0.25">
      <c r="A900" s="65" t="s">
        <v>273</v>
      </c>
      <c r="B900" s="65" t="str">
        <f t="shared" si="310"/>
        <v>DIWA3</v>
      </c>
      <c r="C900" s="117">
        <f t="shared" si="311"/>
        <v>41005</v>
      </c>
      <c r="D900" s="65" t="str">
        <f t="shared" si="312"/>
        <v>SIN</v>
      </c>
      <c r="E900" s="65" t="s">
        <v>182</v>
      </c>
      <c r="F900" s="124" t="s">
        <v>124</v>
      </c>
      <c r="G900" s="117">
        <v>42242</v>
      </c>
      <c r="H900" s="65">
        <v>822314</v>
      </c>
      <c r="I900" s="65">
        <v>17830</v>
      </c>
      <c r="J900" s="65">
        <v>0</v>
      </c>
      <c r="K900" s="120">
        <v>3</v>
      </c>
      <c r="L900" s="65"/>
      <c r="M900" s="120">
        <v>1</v>
      </c>
      <c r="N900" s="65">
        <v>6.6</v>
      </c>
      <c r="O900" s="65">
        <v>35</v>
      </c>
      <c r="P900" s="65">
        <v>1.51</v>
      </c>
      <c r="Q900" s="65">
        <v>0.02</v>
      </c>
      <c r="R900" s="65"/>
      <c r="S900" s="120">
        <v>36</v>
      </c>
      <c r="T900" s="120">
        <v>66</v>
      </c>
      <c r="U900" s="120">
        <v>2</v>
      </c>
      <c r="V900" s="120">
        <v>0</v>
      </c>
      <c r="W900" s="120">
        <v>4</v>
      </c>
      <c r="X900" s="120">
        <v>4</v>
      </c>
      <c r="Y900" s="120">
        <v>0</v>
      </c>
      <c r="Z900" s="120">
        <v>0</v>
      </c>
      <c r="AA900" s="120">
        <v>0</v>
      </c>
      <c r="AB900" s="120">
        <v>29</v>
      </c>
      <c r="AC900" s="120">
        <v>2</v>
      </c>
      <c r="AD900" s="120">
        <v>1</v>
      </c>
      <c r="AE900" s="118">
        <f t="shared" si="317"/>
        <v>36</v>
      </c>
      <c r="AF900" s="119">
        <f>IF(AE900&gt;500,1.5,IF(AE900&gt;300,1.3,VLOOKUP(AE900,$AT$3:$AU$304,2,0)))</f>
        <v>0.12000000000000374</v>
      </c>
      <c r="AG900" s="118">
        <f t="shared" si="318"/>
        <v>66</v>
      </c>
      <c r="AH900" s="119">
        <f t="shared" si="319"/>
        <v>0.43999999999999695</v>
      </c>
      <c r="AI900" s="118">
        <f t="shared" si="320"/>
        <v>4</v>
      </c>
      <c r="AJ900" s="119">
        <f t="shared" si="321"/>
        <v>8.8888888888888407E-2</v>
      </c>
      <c r="AK900" s="118">
        <f t="shared" si="322"/>
        <v>4</v>
      </c>
      <c r="AL900" s="119">
        <f t="shared" si="323"/>
        <v>0.13333333333333353</v>
      </c>
      <c r="AM900" s="118">
        <f t="shared" si="324"/>
        <v>2</v>
      </c>
      <c r="AN900" s="119">
        <f t="shared" si="325"/>
        <v>0.13333333333333353</v>
      </c>
      <c r="AO900" s="118">
        <f t="shared" si="326"/>
        <v>0</v>
      </c>
      <c r="AP900" s="119">
        <f t="shared" si="327"/>
        <v>1.3877787807814457E-16</v>
      </c>
      <c r="AQ900" s="122">
        <f t="shared" si="313"/>
        <v>0</v>
      </c>
      <c r="AR900" s="131">
        <f t="shared" si="328"/>
        <v>2</v>
      </c>
      <c r="AS900" s="65"/>
    </row>
    <row r="901" spans="1:45" x14ac:dyDescent="0.25">
      <c r="A901" s="65" t="s">
        <v>273</v>
      </c>
      <c r="B901" s="65" t="str">
        <f t="shared" si="310"/>
        <v>DIWA3</v>
      </c>
      <c r="C901" s="117">
        <f t="shared" si="311"/>
        <v>41005</v>
      </c>
      <c r="D901" s="116" t="str">
        <f t="shared" si="312"/>
        <v>SIN</v>
      </c>
      <c r="E901" s="65" t="s">
        <v>26</v>
      </c>
      <c r="F901" s="124" t="s">
        <v>124</v>
      </c>
      <c r="G901" s="117">
        <v>42058</v>
      </c>
      <c r="H901" s="65">
        <v>771156</v>
      </c>
      <c r="I901" s="65">
        <v>75005</v>
      </c>
      <c r="J901" s="65">
        <v>0</v>
      </c>
      <c r="K901" s="65">
        <v>12</v>
      </c>
      <c r="L901" s="65"/>
      <c r="M901" s="65">
        <v>5</v>
      </c>
      <c r="N901" s="65">
        <v>5.8559999999999999</v>
      </c>
      <c r="O901" s="65">
        <v>28.12</v>
      </c>
      <c r="P901" s="65">
        <v>1</v>
      </c>
      <c r="Q901" s="65">
        <v>0.66</v>
      </c>
      <c r="R901" s="65"/>
      <c r="S901" s="65">
        <v>86</v>
      </c>
      <c r="T901" s="65">
        <v>168</v>
      </c>
      <c r="U901" s="65">
        <v>3</v>
      </c>
      <c r="V901" s="65">
        <v>1</v>
      </c>
      <c r="W901" s="65">
        <v>13</v>
      </c>
      <c r="X901" s="65">
        <v>7</v>
      </c>
      <c r="Y901" s="65">
        <v>0</v>
      </c>
      <c r="Z901" s="65"/>
      <c r="AA901" s="65">
        <v>1</v>
      </c>
      <c r="AB901" s="65">
        <v>39</v>
      </c>
      <c r="AC901" s="65">
        <v>6</v>
      </c>
      <c r="AD901" s="65">
        <v>2</v>
      </c>
      <c r="AE901" s="118">
        <f t="shared" si="317"/>
        <v>86</v>
      </c>
      <c r="AF901" s="119">
        <f>IF(AE901&gt;500,1.5,IF(AE901&gt;300,1.3,VLOOKUP(AE901,$AT$3:$AU$304,2,0)))</f>
        <v>0.2866666666666704</v>
      </c>
      <c r="AG901" s="118">
        <f t="shared" si="318"/>
        <v>168</v>
      </c>
      <c r="AH901" s="119">
        <f t="shared" si="319"/>
        <v>1</v>
      </c>
      <c r="AI901" s="118">
        <f t="shared" si="320"/>
        <v>13</v>
      </c>
      <c r="AJ901" s="119">
        <f t="shared" si="321"/>
        <v>0.28888888888888842</v>
      </c>
      <c r="AK901" s="118">
        <f t="shared" si="322"/>
        <v>7</v>
      </c>
      <c r="AL901" s="119">
        <f t="shared" si="323"/>
        <v>0.2333333333333335</v>
      </c>
      <c r="AM901" s="118">
        <f t="shared" si="324"/>
        <v>3</v>
      </c>
      <c r="AN901" s="119">
        <f t="shared" si="325"/>
        <v>0.20000000000000018</v>
      </c>
      <c r="AO901" s="118">
        <f t="shared" si="326"/>
        <v>1</v>
      </c>
      <c r="AP901" s="119">
        <f t="shared" si="327"/>
        <v>0.10000000000000014</v>
      </c>
      <c r="AQ901" s="122">
        <f t="shared" si="313"/>
        <v>0</v>
      </c>
      <c r="AR901" s="131">
        <f t="shared" si="328"/>
        <v>3</v>
      </c>
      <c r="AS901" s="65"/>
    </row>
    <row r="902" spans="1:45" x14ac:dyDescent="0.25">
      <c r="A902" s="65" t="s">
        <v>288</v>
      </c>
      <c r="B902" s="65" t="str">
        <f t="shared" si="310"/>
        <v>DIWA3</v>
      </c>
      <c r="C902" s="117">
        <v>41005</v>
      </c>
      <c r="D902" s="65" t="s">
        <v>252</v>
      </c>
      <c r="E902" s="65" t="s">
        <v>26</v>
      </c>
      <c r="F902" s="124" t="s">
        <v>124</v>
      </c>
      <c r="G902" s="117">
        <v>41981</v>
      </c>
      <c r="H902" s="65">
        <v>749350</v>
      </c>
      <c r="I902" s="65">
        <v>53199</v>
      </c>
      <c r="J902" s="65">
        <v>0</v>
      </c>
      <c r="K902" s="65">
        <v>22</v>
      </c>
      <c r="L902" s="65"/>
      <c r="M902" s="65">
        <v>5</v>
      </c>
      <c r="N902" s="65">
        <v>5.8</v>
      </c>
      <c r="O902" s="65"/>
      <c r="P902" s="65"/>
      <c r="Q902" s="65">
        <v>0.32</v>
      </c>
      <c r="R902" s="65"/>
      <c r="S902" s="65">
        <v>88</v>
      </c>
      <c r="T902" s="65">
        <v>200</v>
      </c>
      <c r="U902" s="65">
        <v>4</v>
      </c>
      <c r="V902" s="65">
        <v>2</v>
      </c>
      <c r="W902" s="65">
        <v>13</v>
      </c>
      <c r="X902" s="65">
        <v>10</v>
      </c>
      <c r="Y902" s="65">
        <v>1</v>
      </c>
      <c r="Z902" s="65">
        <v>2</v>
      </c>
      <c r="AA902" s="65">
        <v>2</v>
      </c>
      <c r="AB902" s="65">
        <v>38</v>
      </c>
      <c r="AC902" s="65">
        <v>8</v>
      </c>
      <c r="AD902" s="65">
        <v>1</v>
      </c>
      <c r="AE902" s="118">
        <f t="shared" si="317"/>
        <v>88</v>
      </c>
      <c r="AF902" s="119">
        <f>IF(AE902&gt;500,1.5,IF(AE902&gt;300,1.3,VLOOKUP(AE902,$AT$3:$AU$304,2,0)))</f>
        <v>0.29333333333333711</v>
      </c>
      <c r="AG902" s="118">
        <f t="shared" si="318"/>
        <v>200</v>
      </c>
      <c r="AH902" s="119">
        <f t="shared" si="319"/>
        <v>1</v>
      </c>
      <c r="AI902" s="118">
        <f t="shared" si="320"/>
        <v>13</v>
      </c>
      <c r="AJ902" s="119">
        <f t="shared" si="321"/>
        <v>0.28888888888888842</v>
      </c>
      <c r="AK902" s="118">
        <f t="shared" si="322"/>
        <v>10</v>
      </c>
      <c r="AL902" s="119">
        <f t="shared" si="323"/>
        <v>0.33339999999999997</v>
      </c>
      <c r="AM902" s="118">
        <f t="shared" si="324"/>
        <v>4</v>
      </c>
      <c r="AN902" s="119">
        <f t="shared" si="325"/>
        <v>0.26666666666666683</v>
      </c>
      <c r="AO902" s="118">
        <f t="shared" si="326"/>
        <v>2</v>
      </c>
      <c r="AP902" s="119">
        <f t="shared" si="327"/>
        <v>0.20000000000000015</v>
      </c>
      <c r="AQ902" s="122">
        <v>0</v>
      </c>
      <c r="AR902" s="131">
        <f t="shared" si="328"/>
        <v>4</v>
      </c>
      <c r="AS902" s="65"/>
    </row>
    <row r="903" spans="1:45" x14ac:dyDescent="0.25">
      <c r="A903" s="65" t="s">
        <v>272</v>
      </c>
      <c r="B903" s="65" t="str">
        <f t="shared" si="310"/>
        <v>DIWA3</v>
      </c>
      <c r="C903" s="117">
        <f t="shared" ref="C903:C966" si="329">VLOOKUP(F903,$BG$3:$BJ$230,4,0)</f>
        <v>41005</v>
      </c>
      <c r="D903" s="116" t="str">
        <f t="shared" ref="D903:D966" si="330">IF(C903&gt;G903,"CON","SIN")</f>
        <v>SIN</v>
      </c>
      <c r="E903" s="65" t="s">
        <v>26</v>
      </c>
      <c r="F903" s="124" t="s">
        <v>124</v>
      </c>
      <c r="G903" s="117">
        <v>41855</v>
      </c>
      <c r="H903" s="65">
        <v>735583</v>
      </c>
      <c r="I903" s="65">
        <v>100062</v>
      </c>
      <c r="J903" s="65">
        <v>0</v>
      </c>
      <c r="K903" s="65">
        <v>5</v>
      </c>
      <c r="L903" s="65"/>
      <c r="M903" s="65">
        <v>3</v>
      </c>
      <c r="N903" s="127">
        <v>7</v>
      </c>
      <c r="O903" s="65">
        <v>35.799999999999997</v>
      </c>
      <c r="P903" s="65">
        <v>1.36</v>
      </c>
      <c r="Q903" s="65">
        <v>0.05</v>
      </c>
      <c r="R903" s="65"/>
      <c r="S903" s="65">
        <v>194</v>
      </c>
      <c r="T903" s="65">
        <v>117</v>
      </c>
      <c r="U903" s="65">
        <v>6</v>
      </c>
      <c r="V903" s="65">
        <v>1</v>
      </c>
      <c r="W903" s="65">
        <v>14</v>
      </c>
      <c r="X903" s="65">
        <v>12</v>
      </c>
      <c r="Y903" s="65">
        <v>0</v>
      </c>
      <c r="Z903" s="65">
        <v>1</v>
      </c>
      <c r="AA903" s="65">
        <v>1</v>
      </c>
      <c r="AB903" s="65">
        <v>52</v>
      </c>
      <c r="AC903" s="65">
        <v>15</v>
      </c>
      <c r="AD903" s="65">
        <v>1</v>
      </c>
      <c r="AE903" s="118">
        <f t="shared" si="317"/>
        <v>194</v>
      </c>
      <c r="AF903" s="119">
        <f t="shared" ref="AF903:AF909" si="331">IF(AE903&gt;=300,1,VLOOKUP(AE903,$AT$3:$AU$304,2,0))</f>
        <v>0.64666666666667028</v>
      </c>
      <c r="AG903" s="118">
        <f t="shared" si="318"/>
        <v>117</v>
      </c>
      <c r="AH903" s="119">
        <f t="shared" si="319"/>
        <v>0.77999999999999858</v>
      </c>
      <c r="AI903" s="118">
        <f t="shared" si="320"/>
        <v>14</v>
      </c>
      <c r="AJ903" s="119">
        <f t="shared" si="321"/>
        <v>0.31111111111111062</v>
      </c>
      <c r="AK903" s="118">
        <f t="shared" si="322"/>
        <v>12</v>
      </c>
      <c r="AL903" s="119">
        <f t="shared" si="323"/>
        <v>0.40000000000000013</v>
      </c>
      <c r="AM903" s="118">
        <f t="shared" si="324"/>
        <v>6</v>
      </c>
      <c r="AN903" s="119">
        <f t="shared" si="325"/>
        <v>0.40000000000000013</v>
      </c>
      <c r="AO903" s="118">
        <f t="shared" si="326"/>
        <v>1</v>
      </c>
      <c r="AP903" s="119">
        <f t="shared" si="327"/>
        <v>0.10000000000000014</v>
      </c>
      <c r="AQ903" s="122">
        <f>IF(F903=F901,0,1)</f>
        <v>0</v>
      </c>
      <c r="AR903" s="131">
        <f t="shared" si="328"/>
        <v>5</v>
      </c>
      <c r="AS903" s="65"/>
    </row>
    <row r="904" spans="1:45" x14ac:dyDescent="0.25">
      <c r="A904" s="65" t="s">
        <v>272</v>
      </c>
      <c r="B904" s="65" t="str">
        <f t="shared" si="310"/>
        <v>DIWA3</v>
      </c>
      <c r="C904" s="117">
        <f t="shared" si="329"/>
        <v>41005</v>
      </c>
      <c r="D904" s="116" t="str">
        <f t="shared" si="330"/>
        <v>SIN</v>
      </c>
      <c r="E904" s="65" t="s">
        <v>26</v>
      </c>
      <c r="F904" s="124" t="s">
        <v>124</v>
      </c>
      <c r="G904" s="117">
        <v>41758</v>
      </c>
      <c r="H904" s="65">
        <v>706699</v>
      </c>
      <c r="I904" s="65">
        <v>71178</v>
      </c>
      <c r="J904" s="65">
        <v>0</v>
      </c>
      <c r="K904" s="65">
        <v>3</v>
      </c>
      <c r="L904" s="65"/>
      <c r="M904" s="65">
        <v>2</v>
      </c>
      <c r="N904" s="121">
        <v>7.2</v>
      </c>
      <c r="O904" s="65">
        <v>36.700000000000003</v>
      </c>
      <c r="P904" s="65">
        <v>1.07</v>
      </c>
      <c r="Q904" s="65">
        <v>0.06</v>
      </c>
      <c r="R904" s="65"/>
      <c r="S904" s="65">
        <v>100</v>
      </c>
      <c r="T904" s="65">
        <v>80</v>
      </c>
      <c r="U904" s="65">
        <v>4</v>
      </c>
      <c r="V904" s="65">
        <v>0</v>
      </c>
      <c r="W904" s="65">
        <v>12</v>
      </c>
      <c r="X904" s="65">
        <v>9</v>
      </c>
      <c r="Y904" s="65">
        <v>0</v>
      </c>
      <c r="Z904" s="65">
        <v>1</v>
      </c>
      <c r="AA904" s="65">
        <v>0</v>
      </c>
      <c r="AB904" s="65">
        <v>53</v>
      </c>
      <c r="AC904" s="65">
        <v>11</v>
      </c>
      <c r="AD904" s="65">
        <v>1</v>
      </c>
      <c r="AE904" s="118">
        <f t="shared" si="317"/>
        <v>100</v>
      </c>
      <c r="AF904" s="119">
        <f t="shared" si="331"/>
        <v>0.33333333333333737</v>
      </c>
      <c r="AG904" s="118">
        <f t="shared" si="318"/>
        <v>80</v>
      </c>
      <c r="AH904" s="119">
        <f t="shared" si="319"/>
        <v>0.53333333333333033</v>
      </c>
      <c r="AI904" s="118">
        <f t="shared" si="320"/>
        <v>12</v>
      </c>
      <c r="AJ904" s="119">
        <f t="shared" si="321"/>
        <v>0.26666666666666622</v>
      </c>
      <c r="AK904" s="118">
        <f t="shared" si="322"/>
        <v>9</v>
      </c>
      <c r="AL904" s="119">
        <f t="shared" si="323"/>
        <v>0.30000000000000016</v>
      </c>
      <c r="AM904" s="118">
        <f t="shared" si="324"/>
        <v>4</v>
      </c>
      <c r="AN904" s="119">
        <f t="shared" si="325"/>
        <v>0.26666666666666683</v>
      </c>
      <c r="AO904" s="118">
        <f t="shared" si="326"/>
        <v>0</v>
      </c>
      <c r="AP904" s="119">
        <f t="shared" si="327"/>
        <v>1.3877787807814457E-16</v>
      </c>
      <c r="AQ904" s="122">
        <f t="shared" ref="AQ904:AQ909" si="332">IF(F904=F903,0,1)</f>
        <v>0</v>
      </c>
      <c r="AR904" s="131">
        <f t="shared" si="328"/>
        <v>6</v>
      </c>
      <c r="AS904" s="65"/>
    </row>
    <row r="905" spans="1:45" x14ac:dyDescent="0.25">
      <c r="A905" s="65" t="s">
        <v>272</v>
      </c>
      <c r="B905" s="65" t="str">
        <f t="shared" si="310"/>
        <v>DIWA3</v>
      </c>
      <c r="C905" s="117">
        <f t="shared" si="329"/>
        <v>41005</v>
      </c>
      <c r="D905" s="116" t="str">
        <f t="shared" si="330"/>
        <v>SIN</v>
      </c>
      <c r="E905" s="65" t="s">
        <v>26</v>
      </c>
      <c r="F905" s="124" t="s">
        <v>124</v>
      </c>
      <c r="G905" s="117">
        <v>41613</v>
      </c>
      <c r="H905" s="65">
        <v>668739</v>
      </c>
      <c r="I905" s="65">
        <v>33218</v>
      </c>
      <c r="J905" s="120">
        <v>0</v>
      </c>
      <c r="K905" s="120">
        <v>12</v>
      </c>
      <c r="L905" s="120">
        <v>0</v>
      </c>
      <c r="M905" s="120">
        <v>2</v>
      </c>
      <c r="N905" s="120">
        <v>7.3</v>
      </c>
      <c r="O905" s="120">
        <v>38.200000000000003</v>
      </c>
      <c r="P905" s="120">
        <v>0.5</v>
      </c>
      <c r="Q905" s="120">
        <v>0.1</v>
      </c>
      <c r="R905" s="65" t="s">
        <v>244</v>
      </c>
      <c r="S905" s="120">
        <v>77</v>
      </c>
      <c r="T905" s="120">
        <v>86</v>
      </c>
      <c r="U905" s="120">
        <v>4</v>
      </c>
      <c r="V905" s="120">
        <v>0</v>
      </c>
      <c r="W905" s="120">
        <v>11</v>
      </c>
      <c r="X905" s="120">
        <v>8</v>
      </c>
      <c r="Y905" s="120">
        <v>0</v>
      </c>
      <c r="Z905" s="120">
        <v>1</v>
      </c>
      <c r="AA905" s="120">
        <v>0</v>
      </c>
      <c r="AB905" s="120">
        <v>61</v>
      </c>
      <c r="AC905" s="120">
        <v>31</v>
      </c>
      <c r="AD905" s="120">
        <v>1</v>
      </c>
      <c r="AE905" s="118">
        <f t="shared" si="317"/>
        <v>77</v>
      </c>
      <c r="AF905" s="119">
        <f t="shared" si="331"/>
        <v>0.25666666666667021</v>
      </c>
      <c r="AG905" s="118">
        <f t="shared" si="318"/>
        <v>86</v>
      </c>
      <c r="AH905" s="119">
        <f t="shared" si="319"/>
        <v>0.57333333333333059</v>
      </c>
      <c r="AI905" s="118">
        <f t="shared" si="320"/>
        <v>11</v>
      </c>
      <c r="AJ905" s="119">
        <f t="shared" si="321"/>
        <v>0.24444444444444399</v>
      </c>
      <c r="AK905" s="118">
        <f t="shared" si="322"/>
        <v>8</v>
      </c>
      <c r="AL905" s="119">
        <f t="shared" si="323"/>
        <v>0.26666666666666683</v>
      </c>
      <c r="AM905" s="118">
        <f t="shared" si="324"/>
        <v>4</v>
      </c>
      <c r="AN905" s="119">
        <f t="shared" si="325"/>
        <v>0.26666666666666683</v>
      </c>
      <c r="AO905" s="118">
        <f t="shared" si="326"/>
        <v>0</v>
      </c>
      <c r="AP905" s="119">
        <f t="shared" si="327"/>
        <v>1.3877787807814457E-16</v>
      </c>
      <c r="AQ905" s="122">
        <f t="shared" si="332"/>
        <v>0</v>
      </c>
      <c r="AR905" s="131">
        <f t="shared" si="328"/>
        <v>7</v>
      </c>
      <c r="AS905" s="65"/>
    </row>
    <row r="906" spans="1:45" x14ac:dyDescent="0.25">
      <c r="A906" s="65" t="s">
        <v>273</v>
      </c>
      <c r="B906" s="65" t="str">
        <f t="shared" si="310"/>
        <v>DIWA3</v>
      </c>
      <c r="C906" s="117">
        <f t="shared" si="329"/>
        <v>41005</v>
      </c>
      <c r="D906" s="116" t="str">
        <f t="shared" si="330"/>
        <v>SIN</v>
      </c>
      <c r="E906" s="65" t="s">
        <v>26</v>
      </c>
      <c r="F906" s="124" t="s">
        <v>124</v>
      </c>
      <c r="G906" s="117">
        <v>41496</v>
      </c>
      <c r="H906" s="65">
        <v>635521</v>
      </c>
      <c r="I906" s="65">
        <v>181484</v>
      </c>
      <c r="J906" s="120">
        <v>0</v>
      </c>
      <c r="K906" s="120">
        <v>6</v>
      </c>
      <c r="L906" s="120">
        <v>-1</v>
      </c>
      <c r="M906" s="120">
        <v>7</v>
      </c>
      <c r="N906" s="120">
        <v>7.2</v>
      </c>
      <c r="O906" s="120">
        <v>37.9</v>
      </c>
      <c r="P906" s="120">
        <v>0.1</v>
      </c>
      <c r="Q906" s="120">
        <v>0.1</v>
      </c>
      <c r="R906" s="65" t="s">
        <v>244</v>
      </c>
      <c r="S906" s="120">
        <v>353</v>
      </c>
      <c r="T906" s="120">
        <v>169</v>
      </c>
      <c r="U906" s="120">
        <v>16</v>
      </c>
      <c r="V906" s="120">
        <v>1</v>
      </c>
      <c r="W906" s="120">
        <v>24</v>
      </c>
      <c r="X906" s="120">
        <v>15</v>
      </c>
      <c r="Y906" s="120">
        <v>1</v>
      </c>
      <c r="Z906" s="120">
        <v>1</v>
      </c>
      <c r="AA906" s="120">
        <v>-1</v>
      </c>
      <c r="AB906" s="120">
        <v>155</v>
      </c>
      <c r="AC906" s="120">
        <v>92</v>
      </c>
      <c r="AD906" s="120">
        <v>3</v>
      </c>
      <c r="AE906" s="118">
        <f t="shared" si="317"/>
        <v>353</v>
      </c>
      <c r="AF906" s="119">
        <f t="shared" si="331"/>
        <v>1</v>
      </c>
      <c r="AG906" s="118">
        <f t="shared" si="318"/>
        <v>169</v>
      </c>
      <c r="AH906" s="119">
        <f t="shared" si="319"/>
        <v>1</v>
      </c>
      <c r="AI906" s="118">
        <f t="shared" si="320"/>
        <v>24</v>
      </c>
      <c r="AJ906" s="119">
        <f t="shared" si="321"/>
        <v>0.53333333333333266</v>
      </c>
      <c r="AK906" s="118">
        <f t="shared" si="322"/>
        <v>15</v>
      </c>
      <c r="AL906" s="119">
        <f t="shared" si="323"/>
        <v>0.50000000000000011</v>
      </c>
      <c r="AM906" s="118">
        <f t="shared" si="324"/>
        <v>16</v>
      </c>
      <c r="AN906" s="119">
        <f t="shared" si="325"/>
        <v>1</v>
      </c>
      <c r="AO906" s="118">
        <f t="shared" si="326"/>
        <v>1</v>
      </c>
      <c r="AP906" s="119">
        <f t="shared" si="327"/>
        <v>0.10000000000000014</v>
      </c>
      <c r="AQ906" s="122">
        <f t="shared" si="332"/>
        <v>0</v>
      </c>
      <c r="AR906" s="131">
        <f t="shared" si="328"/>
        <v>8</v>
      </c>
      <c r="AS906" s="65"/>
    </row>
    <row r="907" spans="1:45" x14ac:dyDescent="0.25">
      <c r="A907" s="65" t="s">
        <v>273</v>
      </c>
      <c r="B907" s="65" t="str">
        <f t="shared" si="310"/>
        <v>DIWA3</v>
      </c>
      <c r="C907" s="117">
        <f t="shared" si="329"/>
        <v>41005</v>
      </c>
      <c r="D907" s="116" t="str">
        <f t="shared" si="330"/>
        <v>SIN</v>
      </c>
      <c r="E907" s="65" t="s">
        <v>26</v>
      </c>
      <c r="F907" s="124" t="s">
        <v>124</v>
      </c>
      <c r="G907" s="117">
        <v>41388</v>
      </c>
      <c r="H907" s="65">
        <v>607421</v>
      </c>
      <c r="I907" s="65">
        <v>153384</v>
      </c>
      <c r="J907" s="120">
        <v>0</v>
      </c>
      <c r="K907" s="120">
        <v>2.2999999999999998</v>
      </c>
      <c r="L907" s="120">
        <v>0</v>
      </c>
      <c r="M907" s="120">
        <v>16.5</v>
      </c>
      <c r="N907" s="120">
        <v>6.9</v>
      </c>
      <c r="O907" s="120">
        <v>38.4</v>
      </c>
      <c r="P907" s="120"/>
      <c r="Q907" s="120">
        <v>-1</v>
      </c>
      <c r="R907" s="65" t="s">
        <v>29</v>
      </c>
      <c r="S907" s="120">
        <v>174.2</v>
      </c>
      <c r="T907" s="120">
        <v>104.2</v>
      </c>
      <c r="U907" s="120">
        <v>14.3</v>
      </c>
      <c r="V907" s="120">
        <v>5.4</v>
      </c>
      <c r="W907" s="120">
        <v>20.399999999999999</v>
      </c>
      <c r="X907" s="120">
        <v>22</v>
      </c>
      <c r="Y907" s="120">
        <v>0.7</v>
      </c>
      <c r="Z907" s="120">
        <v>0</v>
      </c>
      <c r="AA907" s="120">
        <v>0</v>
      </c>
      <c r="AB907" s="120">
        <v>252.1</v>
      </c>
      <c r="AC907" s="120">
        <v>59.7</v>
      </c>
      <c r="AD907" s="120">
        <v>1.5</v>
      </c>
      <c r="AE907" s="118">
        <f t="shared" si="317"/>
        <v>174</v>
      </c>
      <c r="AF907" s="119">
        <f t="shared" si="331"/>
        <v>0.58000000000000429</v>
      </c>
      <c r="AG907" s="118">
        <f t="shared" si="318"/>
        <v>104</v>
      </c>
      <c r="AH907" s="119">
        <f t="shared" si="319"/>
        <v>0.69333333333333136</v>
      </c>
      <c r="AI907" s="118">
        <f t="shared" si="320"/>
        <v>20</v>
      </c>
      <c r="AJ907" s="119">
        <f t="shared" si="321"/>
        <v>0.44444444444444381</v>
      </c>
      <c r="AK907" s="118">
        <f t="shared" si="322"/>
        <v>22</v>
      </c>
      <c r="AL907" s="119">
        <f t="shared" si="323"/>
        <v>0.73333333333333339</v>
      </c>
      <c r="AM907" s="118">
        <f t="shared" si="324"/>
        <v>14</v>
      </c>
      <c r="AN907" s="119">
        <f t="shared" si="325"/>
        <v>0.93333333333333335</v>
      </c>
      <c r="AO907" s="118">
        <f t="shared" si="326"/>
        <v>5</v>
      </c>
      <c r="AP907" s="119">
        <f t="shared" si="327"/>
        <v>0.50000000000000011</v>
      </c>
      <c r="AQ907" s="122">
        <f t="shared" si="332"/>
        <v>0</v>
      </c>
      <c r="AR907" s="131">
        <f t="shared" si="328"/>
        <v>9</v>
      </c>
      <c r="AS907" s="65"/>
    </row>
    <row r="908" spans="1:45" x14ac:dyDescent="0.25">
      <c r="A908" s="65" t="s">
        <v>273</v>
      </c>
      <c r="B908" s="65" t="str">
        <f t="shared" si="310"/>
        <v>DIWA3</v>
      </c>
      <c r="C908" s="117">
        <f t="shared" si="329"/>
        <v>41005</v>
      </c>
      <c r="D908" s="116" t="str">
        <f t="shared" si="330"/>
        <v>SIN</v>
      </c>
      <c r="E908" s="65" t="s">
        <v>26</v>
      </c>
      <c r="F908" s="124" t="s">
        <v>124</v>
      </c>
      <c r="G908" s="117">
        <v>41253</v>
      </c>
      <c r="H908" s="65">
        <v>574402</v>
      </c>
      <c r="I908" s="65">
        <v>120365</v>
      </c>
      <c r="J908" s="65">
        <v>0</v>
      </c>
      <c r="K908" s="65">
        <v>0</v>
      </c>
      <c r="L908" s="65">
        <v>0</v>
      </c>
      <c r="M908" s="65">
        <v>7.2</v>
      </c>
      <c r="N908" s="65">
        <v>7.4</v>
      </c>
      <c r="O908" s="65">
        <v>39.1</v>
      </c>
      <c r="P908" s="65"/>
      <c r="Q908" s="65">
        <v>-1</v>
      </c>
      <c r="R908" s="65" t="s">
        <v>29</v>
      </c>
      <c r="S908" s="65">
        <v>0</v>
      </c>
      <c r="T908" s="65">
        <v>39.5</v>
      </c>
      <c r="U908" s="65">
        <v>12.2</v>
      </c>
      <c r="V908" s="65">
        <v>2.6</v>
      </c>
      <c r="W908" s="65">
        <v>3.2</v>
      </c>
      <c r="X908" s="65">
        <v>27.1</v>
      </c>
      <c r="Y908" s="65">
        <v>1.7</v>
      </c>
      <c r="Z908" s="65">
        <v>0.2</v>
      </c>
      <c r="AA908" s="65">
        <v>0</v>
      </c>
      <c r="AB908" s="65">
        <v>710</v>
      </c>
      <c r="AC908" s="65">
        <v>60.3</v>
      </c>
      <c r="AD908" s="65">
        <v>1.1000000000000001</v>
      </c>
      <c r="AE908" s="118">
        <f t="shared" si="317"/>
        <v>0</v>
      </c>
      <c r="AF908" s="119">
        <f t="shared" si="331"/>
        <v>3.8380756905986857E-15</v>
      </c>
      <c r="AG908" s="118">
        <f t="shared" si="318"/>
        <v>40</v>
      </c>
      <c r="AH908" s="119">
        <f t="shared" si="319"/>
        <v>0.26666666666666394</v>
      </c>
      <c r="AI908" s="118">
        <f t="shared" si="320"/>
        <v>3</v>
      </c>
      <c r="AJ908" s="119">
        <f t="shared" si="321"/>
        <v>6.666666666666618E-2</v>
      </c>
      <c r="AK908" s="118">
        <f t="shared" si="322"/>
        <v>27</v>
      </c>
      <c r="AL908" s="119">
        <f t="shared" si="323"/>
        <v>0.9</v>
      </c>
      <c r="AM908" s="118">
        <f t="shared" si="324"/>
        <v>12</v>
      </c>
      <c r="AN908" s="119">
        <f t="shared" si="325"/>
        <v>0.8</v>
      </c>
      <c r="AO908" s="118">
        <f t="shared" si="326"/>
        <v>3</v>
      </c>
      <c r="AP908" s="119">
        <f t="shared" si="327"/>
        <v>0.30000000000000016</v>
      </c>
      <c r="AQ908" s="122">
        <f t="shared" si="332"/>
        <v>0</v>
      </c>
      <c r="AR908" s="131">
        <f t="shared" si="328"/>
        <v>10</v>
      </c>
      <c r="AS908" s="65"/>
    </row>
    <row r="909" spans="1:45" x14ac:dyDescent="0.25">
      <c r="A909" s="65" t="s">
        <v>273</v>
      </c>
      <c r="B909" s="65" t="str">
        <f t="shared" si="310"/>
        <v>DIWA3</v>
      </c>
      <c r="C909" s="117">
        <f t="shared" si="329"/>
        <v>41005</v>
      </c>
      <c r="D909" s="116" t="str">
        <f t="shared" si="330"/>
        <v>SIN</v>
      </c>
      <c r="E909" s="65" t="s">
        <v>26</v>
      </c>
      <c r="F909" s="124" t="s">
        <v>124</v>
      </c>
      <c r="G909" s="117">
        <v>41100</v>
      </c>
      <c r="H909" s="65">
        <v>536421</v>
      </c>
      <c r="I909" s="65">
        <v>82384</v>
      </c>
      <c r="J909" s="65">
        <v>0</v>
      </c>
      <c r="K909" s="65">
        <v>10.7</v>
      </c>
      <c r="L909" s="65">
        <v>0</v>
      </c>
      <c r="M909" s="65">
        <v>15.9</v>
      </c>
      <c r="N909" s="65">
        <v>7.1</v>
      </c>
      <c r="O909" s="65">
        <v>39</v>
      </c>
      <c r="P909" s="65"/>
      <c r="Q909" s="65">
        <v>-1</v>
      </c>
      <c r="R909" s="65" t="s">
        <v>29</v>
      </c>
      <c r="S909" s="65">
        <v>58.6</v>
      </c>
      <c r="T909" s="65">
        <v>88.3</v>
      </c>
      <c r="U909" s="65">
        <v>14.9</v>
      </c>
      <c r="V909" s="65">
        <v>4.8</v>
      </c>
      <c r="W909" s="65">
        <v>25.3</v>
      </c>
      <c r="X909" s="65">
        <v>13.3</v>
      </c>
      <c r="Y909" s="65">
        <v>0.4</v>
      </c>
      <c r="Z909" s="65">
        <v>0</v>
      </c>
      <c r="AA909" s="65">
        <v>0</v>
      </c>
      <c r="AB909" s="65">
        <v>267.10000000000002</v>
      </c>
      <c r="AC909" s="65">
        <v>69.7</v>
      </c>
      <c r="AD909" s="65">
        <v>3.6</v>
      </c>
      <c r="AE909" s="118">
        <f t="shared" si="317"/>
        <v>59</v>
      </c>
      <c r="AF909" s="119">
        <f t="shared" si="331"/>
        <v>0.19666666666667026</v>
      </c>
      <c r="AG909" s="118">
        <f t="shared" si="318"/>
        <v>88</v>
      </c>
      <c r="AH909" s="119">
        <f t="shared" si="319"/>
        <v>0.58666666666666401</v>
      </c>
      <c r="AI909" s="118">
        <f t="shared" si="320"/>
        <v>25</v>
      </c>
      <c r="AJ909" s="119">
        <f t="shared" si="321"/>
        <v>0.55559999999999998</v>
      </c>
      <c r="AK909" s="118">
        <f t="shared" si="322"/>
        <v>13</v>
      </c>
      <c r="AL909" s="119">
        <f t="shared" si="323"/>
        <v>0.43333333333333346</v>
      </c>
      <c r="AM909" s="118">
        <f t="shared" si="324"/>
        <v>15</v>
      </c>
      <c r="AN909" s="119">
        <f t="shared" si="325"/>
        <v>1</v>
      </c>
      <c r="AO909" s="118">
        <f t="shared" si="326"/>
        <v>5</v>
      </c>
      <c r="AP909" s="119">
        <f t="shared" si="327"/>
        <v>0.50000000000000011</v>
      </c>
      <c r="AQ909" s="122">
        <f t="shared" si="332"/>
        <v>0</v>
      </c>
      <c r="AR909" s="131">
        <f t="shared" si="328"/>
        <v>11</v>
      </c>
      <c r="AS909" s="65"/>
    </row>
    <row r="910" spans="1:45" x14ac:dyDescent="0.25">
      <c r="A910" s="65" t="s">
        <v>272</v>
      </c>
      <c r="B910" s="65" t="str">
        <f t="shared" si="310"/>
        <v>DIWA3</v>
      </c>
      <c r="C910" s="117">
        <f t="shared" si="329"/>
        <v>41063</v>
      </c>
      <c r="D910" s="65" t="str">
        <f t="shared" si="330"/>
        <v>SIN</v>
      </c>
      <c r="E910" s="65" t="s">
        <v>26</v>
      </c>
      <c r="F910" s="124" t="s">
        <v>125</v>
      </c>
      <c r="G910" s="117">
        <v>42383</v>
      </c>
      <c r="H910" s="65">
        <v>859826</v>
      </c>
      <c r="I910" s="65">
        <v>49308</v>
      </c>
      <c r="J910" s="65">
        <v>0</v>
      </c>
      <c r="K910" s="65">
        <v>2</v>
      </c>
      <c r="L910" s="65"/>
      <c r="M910" s="65">
        <v>1</v>
      </c>
      <c r="N910" s="65">
        <v>6</v>
      </c>
      <c r="O910" s="65"/>
      <c r="P910" s="65"/>
      <c r="Q910" s="65">
        <v>0.31</v>
      </c>
      <c r="R910" s="65"/>
      <c r="S910" s="65">
        <v>123</v>
      </c>
      <c r="T910" s="65">
        <v>72</v>
      </c>
      <c r="U910" s="65">
        <v>0</v>
      </c>
      <c r="V910" s="65">
        <v>0</v>
      </c>
      <c r="W910" s="65">
        <v>6</v>
      </c>
      <c r="X910" s="65">
        <v>14</v>
      </c>
      <c r="Y910" s="65">
        <v>0</v>
      </c>
      <c r="Z910" s="65">
        <v>0</v>
      </c>
      <c r="AA910" s="65">
        <v>0</v>
      </c>
      <c r="AB910" s="65">
        <v>38</v>
      </c>
      <c r="AC910" s="65">
        <v>6</v>
      </c>
      <c r="AD910" s="65">
        <v>0</v>
      </c>
      <c r="AE910" s="118">
        <f t="shared" si="317"/>
        <v>123</v>
      </c>
      <c r="AF910" s="119">
        <f>IF(AE910&gt;500,1.5,IF(AE910&gt;300,1.3,VLOOKUP(AE910,$AT$3:$AU$304,2,0)))</f>
        <v>0.41000000000000453</v>
      </c>
      <c r="AG910" s="118">
        <f t="shared" si="318"/>
        <v>72</v>
      </c>
      <c r="AH910" s="119">
        <f t="shared" si="319"/>
        <v>0.47999999999999687</v>
      </c>
      <c r="AI910" s="118">
        <f t="shared" si="320"/>
        <v>6</v>
      </c>
      <c r="AJ910" s="119">
        <f t="shared" si="321"/>
        <v>0.13333333333333286</v>
      </c>
      <c r="AK910" s="118">
        <f t="shared" si="322"/>
        <v>14</v>
      </c>
      <c r="AL910" s="119">
        <f t="shared" si="323"/>
        <v>0.46666666666666679</v>
      </c>
      <c r="AM910" s="118">
        <f t="shared" si="324"/>
        <v>0</v>
      </c>
      <c r="AN910" s="119">
        <f t="shared" si="325"/>
        <v>1.9428902930940239E-16</v>
      </c>
      <c r="AO910" s="118">
        <f t="shared" si="326"/>
        <v>0</v>
      </c>
      <c r="AP910" s="119">
        <f t="shared" si="327"/>
        <v>1.3877787807814457E-16</v>
      </c>
      <c r="AQ910" s="122">
        <f>IF(F910=F902,0,1)</f>
        <v>1</v>
      </c>
      <c r="AR910" s="131">
        <f t="shared" si="328"/>
        <v>1</v>
      </c>
      <c r="AS910" s="65"/>
    </row>
    <row r="911" spans="1:45" x14ac:dyDescent="0.25">
      <c r="A911" s="65" t="s">
        <v>273</v>
      </c>
      <c r="B911" s="65" t="str">
        <f t="shared" si="310"/>
        <v>DIWA3</v>
      </c>
      <c r="C911" s="117">
        <f t="shared" si="329"/>
        <v>41063</v>
      </c>
      <c r="D911" s="116" t="str">
        <f t="shared" si="330"/>
        <v>SIN</v>
      </c>
      <c r="E911" s="65" t="s">
        <v>26</v>
      </c>
      <c r="F911" s="124" t="s">
        <v>125</v>
      </c>
      <c r="G911" s="117">
        <v>42054</v>
      </c>
      <c r="H911" s="65">
        <v>764194</v>
      </c>
      <c r="I911" s="65">
        <v>58330</v>
      </c>
      <c r="J911" s="65">
        <v>0</v>
      </c>
      <c r="K911" s="65">
        <v>3</v>
      </c>
      <c r="L911" s="65"/>
      <c r="M911" s="65">
        <v>2</v>
      </c>
      <c r="N911" s="65">
        <v>6.0220000000000002</v>
      </c>
      <c r="O911" s="65">
        <v>28.15</v>
      </c>
      <c r="P911" s="65">
        <v>1.17</v>
      </c>
      <c r="Q911" s="65">
        <v>0.23</v>
      </c>
      <c r="R911" s="65"/>
      <c r="S911" s="65">
        <v>91</v>
      </c>
      <c r="T911" s="65">
        <v>135</v>
      </c>
      <c r="U911" s="65">
        <v>2</v>
      </c>
      <c r="V911" s="65">
        <v>1</v>
      </c>
      <c r="W911" s="65">
        <v>9</v>
      </c>
      <c r="X911" s="65">
        <v>7</v>
      </c>
      <c r="Y911" s="65">
        <v>0</v>
      </c>
      <c r="Z911" s="65"/>
      <c r="AA911" s="65">
        <v>1</v>
      </c>
      <c r="AB911" s="65">
        <v>28</v>
      </c>
      <c r="AC911" s="65">
        <v>2</v>
      </c>
      <c r="AD911" s="65">
        <v>1</v>
      </c>
      <c r="AE911" s="118">
        <f t="shared" si="317"/>
        <v>91</v>
      </c>
      <c r="AF911" s="119">
        <f>IF(AE911&gt;500,1.5,IF(AE911&gt;300,1.3,VLOOKUP(AE911,$AT$3:$AU$304,2,0)))</f>
        <v>0.30333333333333717</v>
      </c>
      <c r="AG911" s="118">
        <f t="shared" si="318"/>
        <v>135</v>
      </c>
      <c r="AH911" s="119">
        <f t="shared" si="319"/>
        <v>0.89999999999999936</v>
      </c>
      <c r="AI911" s="118">
        <f t="shared" si="320"/>
        <v>9</v>
      </c>
      <c r="AJ911" s="119">
        <f t="shared" si="321"/>
        <v>0.19999999999999954</v>
      </c>
      <c r="AK911" s="118">
        <f t="shared" si="322"/>
        <v>7</v>
      </c>
      <c r="AL911" s="119">
        <f t="shared" si="323"/>
        <v>0.2333333333333335</v>
      </c>
      <c r="AM911" s="118">
        <f t="shared" si="324"/>
        <v>2</v>
      </c>
      <c r="AN911" s="119">
        <f t="shared" si="325"/>
        <v>0.13333333333333353</v>
      </c>
      <c r="AO911" s="118">
        <f t="shared" si="326"/>
        <v>1</v>
      </c>
      <c r="AP911" s="119">
        <f t="shared" si="327"/>
        <v>0.10000000000000014</v>
      </c>
      <c r="AQ911" s="122">
        <f t="shared" ref="AQ911:AQ942" si="333">IF(F911=F910,0,1)</f>
        <v>0</v>
      </c>
      <c r="AR911" s="131">
        <f t="shared" si="328"/>
        <v>2</v>
      </c>
      <c r="AS911" s="65"/>
    </row>
    <row r="912" spans="1:45" x14ac:dyDescent="0.25">
      <c r="A912" s="65" t="s">
        <v>273</v>
      </c>
      <c r="B912" s="65" t="str">
        <f t="shared" si="310"/>
        <v>DIWA3</v>
      </c>
      <c r="C912" s="117">
        <f t="shared" si="329"/>
        <v>41063</v>
      </c>
      <c r="D912" s="116" t="str">
        <f t="shared" si="330"/>
        <v>SIN</v>
      </c>
      <c r="E912" s="65" t="s">
        <v>26</v>
      </c>
      <c r="F912" s="124" t="s">
        <v>125</v>
      </c>
      <c r="G912" s="117">
        <v>41992</v>
      </c>
      <c r="H912" s="65">
        <v>750468</v>
      </c>
      <c r="I912" s="65">
        <v>44604</v>
      </c>
      <c r="J912" s="65">
        <v>0</v>
      </c>
      <c r="K912" s="65">
        <v>3</v>
      </c>
      <c r="L912" s="65"/>
      <c r="M912" s="65">
        <v>2</v>
      </c>
      <c r="N912" s="65">
        <v>6.1</v>
      </c>
      <c r="O912" s="65"/>
      <c r="P912" s="65"/>
      <c r="Q912" s="65">
        <v>0.3</v>
      </c>
      <c r="R912" s="65"/>
      <c r="S912" s="65">
        <v>75</v>
      </c>
      <c r="T912" s="65">
        <v>134</v>
      </c>
      <c r="U912" s="65">
        <v>4</v>
      </c>
      <c r="V912" s="65">
        <v>1</v>
      </c>
      <c r="W912" s="65">
        <v>7</v>
      </c>
      <c r="X912" s="65">
        <v>10</v>
      </c>
      <c r="Y912" s="65">
        <v>0</v>
      </c>
      <c r="Z912" s="65">
        <v>1</v>
      </c>
      <c r="AA912" s="65">
        <v>1</v>
      </c>
      <c r="AB912" s="65">
        <v>28</v>
      </c>
      <c r="AC912" s="65">
        <v>3</v>
      </c>
      <c r="AD912" s="65">
        <v>1</v>
      </c>
      <c r="AE912" s="118">
        <f t="shared" si="317"/>
        <v>75</v>
      </c>
      <c r="AF912" s="119">
        <f>IF(AE912&gt;500,1.5,IF(AE912&gt;300,1.3,VLOOKUP(AE912,$AT$3:$AU$304,2,0)))</f>
        <v>0.2500000000000035</v>
      </c>
      <c r="AG912" s="118">
        <f t="shared" si="318"/>
        <v>134</v>
      </c>
      <c r="AH912" s="119">
        <f t="shared" si="319"/>
        <v>0.89333333333333265</v>
      </c>
      <c r="AI912" s="118">
        <f t="shared" si="320"/>
        <v>7</v>
      </c>
      <c r="AJ912" s="119">
        <f t="shared" si="321"/>
        <v>0.15555555555555509</v>
      </c>
      <c r="AK912" s="118">
        <f t="shared" si="322"/>
        <v>10</v>
      </c>
      <c r="AL912" s="119">
        <f t="shared" si="323"/>
        <v>0.33339999999999997</v>
      </c>
      <c r="AM912" s="118">
        <f t="shared" si="324"/>
        <v>4</v>
      </c>
      <c r="AN912" s="119">
        <f t="shared" si="325"/>
        <v>0.26666666666666683</v>
      </c>
      <c r="AO912" s="118">
        <f t="shared" si="326"/>
        <v>1</v>
      </c>
      <c r="AP912" s="119">
        <f t="shared" si="327"/>
        <v>0.10000000000000014</v>
      </c>
      <c r="AQ912" s="122">
        <f t="shared" si="333"/>
        <v>0</v>
      </c>
      <c r="AR912" s="131">
        <f t="shared" si="328"/>
        <v>3</v>
      </c>
      <c r="AS912" s="65"/>
    </row>
    <row r="913" spans="1:45" x14ac:dyDescent="0.25">
      <c r="A913" s="65" t="s">
        <v>272</v>
      </c>
      <c r="B913" s="65" t="str">
        <f t="shared" si="310"/>
        <v>DIWA3</v>
      </c>
      <c r="C913" s="117">
        <f t="shared" si="329"/>
        <v>41063</v>
      </c>
      <c r="D913" s="116" t="str">
        <f t="shared" si="330"/>
        <v>SIN</v>
      </c>
      <c r="E913" s="65" t="s">
        <v>26</v>
      </c>
      <c r="F913" s="124" t="s">
        <v>125</v>
      </c>
      <c r="G913" s="117">
        <v>41789</v>
      </c>
      <c r="H913" s="65">
        <v>686192</v>
      </c>
      <c r="I913" s="65">
        <v>31300</v>
      </c>
      <c r="J913" s="65">
        <v>0</v>
      </c>
      <c r="K913" s="65">
        <v>6</v>
      </c>
      <c r="L913" s="65"/>
      <c r="M913" s="65">
        <v>6</v>
      </c>
      <c r="N913" s="65">
        <v>6.2</v>
      </c>
      <c r="O913" s="65"/>
      <c r="P913" s="65"/>
      <c r="Q913" s="65">
        <v>0.85</v>
      </c>
      <c r="R913" s="65"/>
      <c r="S913" s="65">
        <v>105</v>
      </c>
      <c r="T913" s="65">
        <v>109</v>
      </c>
      <c r="U913" s="65">
        <v>5</v>
      </c>
      <c r="V913" s="65">
        <v>0</v>
      </c>
      <c r="W913" s="65">
        <v>13</v>
      </c>
      <c r="X913" s="65">
        <v>12</v>
      </c>
      <c r="Y913" s="65">
        <v>0</v>
      </c>
      <c r="Z913" s="65">
        <v>0</v>
      </c>
      <c r="AA913" s="65">
        <v>1</v>
      </c>
      <c r="AB913" s="65">
        <v>40</v>
      </c>
      <c r="AC913" s="65">
        <v>10</v>
      </c>
      <c r="AD913" s="65">
        <v>2</v>
      </c>
      <c r="AE913" s="118">
        <f t="shared" si="317"/>
        <v>105</v>
      </c>
      <c r="AF913" s="119">
        <f t="shared" ref="AF913:AF918" si="334">IF(AE913&gt;=300,1,VLOOKUP(AE913,$AT$3:$AU$304,2,0))</f>
        <v>0.35000000000000414</v>
      </c>
      <c r="AG913" s="118">
        <f t="shared" si="318"/>
        <v>109</v>
      </c>
      <c r="AH913" s="119">
        <f t="shared" si="319"/>
        <v>0.72666666666666491</v>
      </c>
      <c r="AI913" s="118">
        <f t="shared" si="320"/>
        <v>13</v>
      </c>
      <c r="AJ913" s="119">
        <f t="shared" si="321"/>
        <v>0.28888888888888842</v>
      </c>
      <c r="AK913" s="118">
        <f t="shared" si="322"/>
        <v>12</v>
      </c>
      <c r="AL913" s="119">
        <f t="shared" si="323"/>
        <v>0.40000000000000013</v>
      </c>
      <c r="AM913" s="118">
        <f t="shared" si="324"/>
        <v>5</v>
      </c>
      <c r="AN913" s="119">
        <f t="shared" si="325"/>
        <v>0.33333333333333348</v>
      </c>
      <c r="AO913" s="118">
        <f t="shared" si="326"/>
        <v>0</v>
      </c>
      <c r="AP913" s="119">
        <f t="shared" si="327"/>
        <v>1.3877787807814457E-16</v>
      </c>
      <c r="AQ913" s="122">
        <f t="shared" si="333"/>
        <v>0</v>
      </c>
      <c r="AR913" s="131">
        <f t="shared" si="328"/>
        <v>4</v>
      </c>
      <c r="AS913" s="65"/>
    </row>
    <row r="914" spans="1:45" x14ac:dyDescent="0.25">
      <c r="A914" s="65" t="s">
        <v>272</v>
      </c>
      <c r="B914" s="65" t="str">
        <f t="shared" si="310"/>
        <v>DIWA3</v>
      </c>
      <c r="C914" s="117">
        <f t="shared" si="329"/>
        <v>41063</v>
      </c>
      <c r="D914" s="116" t="str">
        <f t="shared" si="330"/>
        <v>SIN</v>
      </c>
      <c r="E914" s="65" t="s">
        <v>26</v>
      </c>
      <c r="F914" s="124" t="s">
        <v>125</v>
      </c>
      <c r="G914" s="117">
        <v>41654</v>
      </c>
      <c r="H914" s="65">
        <v>654892</v>
      </c>
      <c r="I914" s="65">
        <v>156364</v>
      </c>
      <c r="J914" s="65">
        <v>0</v>
      </c>
      <c r="K914" s="65">
        <v>6</v>
      </c>
      <c r="L914" s="65"/>
      <c r="M914" s="65">
        <v>10</v>
      </c>
      <c r="N914" s="121">
        <v>7.1</v>
      </c>
      <c r="O914" s="65">
        <v>37.6</v>
      </c>
      <c r="P914" s="65">
        <v>1.2</v>
      </c>
      <c r="Q914" s="65">
        <v>0.1</v>
      </c>
      <c r="R914" s="65" t="s">
        <v>244</v>
      </c>
      <c r="S914" s="65">
        <v>219</v>
      </c>
      <c r="T914" s="65">
        <v>177</v>
      </c>
      <c r="U914" s="65">
        <v>7</v>
      </c>
      <c r="V914" s="65">
        <v>1</v>
      </c>
      <c r="W914" s="65">
        <v>21</v>
      </c>
      <c r="X914" s="65">
        <v>15</v>
      </c>
      <c r="Y914" s="65">
        <v>0</v>
      </c>
      <c r="Z914" s="65">
        <v>1</v>
      </c>
      <c r="AA914" s="65">
        <v>0</v>
      </c>
      <c r="AB914" s="65">
        <v>45</v>
      </c>
      <c r="AC914" s="65">
        <v>18</v>
      </c>
      <c r="AD914" s="65">
        <v>3</v>
      </c>
      <c r="AE914" s="118">
        <f t="shared" si="317"/>
        <v>219</v>
      </c>
      <c r="AF914" s="119">
        <f t="shared" si="334"/>
        <v>0.73000000000000276</v>
      </c>
      <c r="AG914" s="118">
        <f t="shared" si="318"/>
        <v>177</v>
      </c>
      <c r="AH914" s="119">
        <f t="shared" si="319"/>
        <v>1</v>
      </c>
      <c r="AI914" s="118">
        <f t="shared" si="320"/>
        <v>21</v>
      </c>
      <c r="AJ914" s="119">
        <f t="shared" si="321"/>
        <v>0.46666666666666601</v>
      </c>
      <c r="AK914" s="118">
        <f t="shared" si="322"/>
        <v>15</v>
      </c>
      <c r="AL914" s="119">
        <f t="shared" si="323"/>
        <v>0.50000000000000011</v>
      </c>
      <c r="AM914" s="118">
        <f t="shared" si="324"/>
        <v>7</v>
      </c>
      <c r="AN914" s="119">
        <f t="shared" si="325"/>
        <v>0.46666666666666679</v>
      </c>
      <c r="AO914" s="118">
        <f t="shared" si="326"/>
        <v>1</v>
      </c>
      <c r="AP914" s="119">
        <f t="shared" si="327"/>
        <v>0.10000000000000014</v>
      </c>
      <c r="AQ914" s="122">
        <f t="shared" si="333"/>
        <v>0</v>
      </c>
      <c r="AR914" s="131">
        <f t="shared" si="328"/>
        <v>5</v>
      </c>
      <c r="AS914" s="65"/>
    </row>
    <row r="915" spans="1:45" x14ac:dyDescent="0.25">
      <c r="A915" s="65" t="s">
        <v>272</v>
      </c>
      <c r="B915" s="65" t="str">
        <f t="shared" si="310"/>
        <v>DIWA3</v>
      </c>
      <c r="C915" s="117">
        <f t="shared" si="329"/>
        <v>41063</v>
      </c>
      <c r="D915" s="116" t="str">
        <f t="shared" si="330"/>
        <v>SIN</v>
      </c>
      <c r="E915" s="65" t="s">
        <v>26</v>
      </c>
      <c r="F915" s="124" t="s">
        <v>125</v>
      </c>
      <c r="G915" s="117">
        <v>41585</v>
      </c>
      <c r="H915" s="65">
        <v>636767</v>
      </c>
      <c r="I915" s="65">
        <v>138239</v>
      </c>
      <c r="J915" s="120">
        <v>0</v>
      </c>
      <c r="K915" s="120">
        <v>5</v>
      </c>
      <c r="L915" s="120">
        <v>0</v>
      </c>
      <c r="M915" s="120">
        <v>9</v>
      </c>
      <c r="N915" s="120">
        <v>7</v>
      </c>
      <c r="O915" s="120">
        <v>36.6</v>
      </c>
      <c r="P915" s="120">
        <v>0.5</v>
      </c>
      <c r="Q915" s="120">
        <v>0.1</v>
      </c>
      <c r="R915" s="65" t="s">
        <v>244</v>
      </c>
      <c r="S915" s="120">
        <v>157</v>
      </c>
      <c r="T915" s="120">
        <v>138</v>
      </c>
      <c r="U915" s="120">
        <v>6</v>
      </c>
      <c r="V915" s="120">
        <v>0</v>
      </c>
      <c r="W915" s="120">
        <v>18</v>
      </c>
      <c r="X915" s="120">
        <v>14</v>
      </c>
      <c r="Y915" s="120">
        <v>0</v>
      </c>
      <c r="Z915" s="120">
        <v>1</v>
      </c>
      <c r="AA915" s="120">
        <v>0</v>
      </c>
      <c r="AB915" s="120">
        <v>46</v>
      </c>
      <c r="AC915" s="120">
        <v>14</v>
      </c>
      <c r="AD915" s="120">
        <v>3</v>
      </c>
      <c r="AE915" s="118">
        <f t="shared" si="317"/>
        <v>157</v>
      </c>
      <c r="AF915" s="119">
        <f t="shared" si="334"/>
        <v>0.5233333333333382</v>
      </c>
      <c r="AG915" s="118">
        <f t="shared" si="318"/>
        <v>138</v>
      </c>
      <c r="AH915" s="119">
        <f t="shared" si="319"/>
        <v>0.91999999999999948</v>
      </c>
      <c r="AI915" s="118">
        <f t="shared" si="320"/>
        <v>18</v>
      </c>
      <c r="AJ915" s="119">
        <f t="shared" si="321"/>
        <v>0.39999999999999941</v>
      </c>
      <c r="AK915" s="118">
        <f t="shared" si="322"/>
        <v>14</v>
      </c>
      <c r="AL915" s="119">
        <f t="shared" si="323"/>
        <v>0.46666666666666679</v>
      </c>
      <c r="AM915" s="118">
        <f t="shared" si="324"/>
        <v>6</v>
      </c>
      <c r="AN915" s="119">
        <f t="shared" si="325"/>
        <v>0.40000000000000013</v>
      </c>
      <c r="AO915" s="118">
        <f t="shared" si="326"/>
        <v>0</v>
      </c>
      <c r="AP915" s="119">
        <f t="shared" si="327"/>
        <v>1.3877787807814457E-16</v>
      </c>
      <c r="AQ915" s="122">
        <f t="shared" si="333"/>
        <v>0</v>
      </c>
      <c r="AR915" s="131">
        <f t="shared" si="328"/>
        <v>6</v>
      </c>
      <c r="AS915" s="65"/>
    </row>
    <row r="916" spans="1:45" x14ac:dyDescent="0.25">
      <c r="A916" s="65" t="s">
        <v>273</v>
      </c>
      <c r="B916" s="65" t="str">
        <f t="shared" si="310"/>
        <v>DIWA3</v>
      </c>
      <c r="C916" s="117">
        <f t="shared" si="329"/>
        <v>41063</v>
      </c>
      <c r="D916" s="116" t="str">
        <f t="shared" si="330"/>
        <v>SIN</v>
      </c>
      <c r="E916" s="65" t="s">
        <v>26</v>
      </c>
      <c r="F916" s="124" t="s">
        <v>125</v>
      </c>
      <c r="G916" s="117">
        <v>41495</v>
      </c>
      <c r="H916" s="65">
        <v>611987</v>
      </c>
      <c r="I916" s="65">
        <v>113459</v>
      </c>
      <c r="J916" s="120">
        <v>0</v>
      </c>
      <c r="K916" s="120">
        <v>6</v>
      </c>
      <c r="L916" s="120">
        <v>-1</v>
      </c>
      <c r="M916" s="120">
        <v>12</v>
      </c>
      <c r="N916" s="120">
        <v>7</v>
      </c>
      <c r="O916" s="120">
        <v>36.799999999999997</v>
      </c>
      <c r="P916" s="120">
        <v>0.1</v>
      </c>
      <c r="Q916" s="120">
        <v>0.1</v>
      </c>
      <c r="R916" s="65" t="s">
        <v>244</v>
      </c>
      <c r="S916" s="120">
        <v>197</v>
      </c>
      <c r="T916" s="120">
        <v>148</v>
      </c>
      <c r="U916" s="120">
        <v>7</v>
      </c>
      <c r="V916" s="120">
        <v>0</v>
      </c>
      <c r="W916" s="120">
        <v>19</v>
      </c>
      <c r="X916" s="120">
        <v>15</v>
      </c>
      <c r="Y916" s="120">
        <v>0</v>
      </c>
      <c r="Z916" s="120">
        <v>1</v>
      </c>
      <c r="AA916" s="120">
        <v>-1</v>
      </c>
      <c r="AB916" s="120">
        <v>56</v>
      </c>
      <c r="AC916" s="120">
        <v>26</v>
      </c>
      <c r="AD916" s="120">
        <v>3</v>
      </c>
      <c r="AE916" s="118">
        <f t="shared" si="317"/>
        <v>197</v>
      </c>
      <c r="AF916" s="119">
        <f t="shared" si="334"/>
        <v>0.65666666666667017</v>
      </c>
      <c r="AG916" s="118">
        <f t="shared" si="318"/>
        <v>148</v>
      </c>
      <c r="AH916" s="119">
        <f t="shared" si="319"/>
        <v>0.98666666666666658</v>
      </c>
      <c r="AI916" s="118">
        <f t="shared" si="320"/>
        <v>19</v>
      </c>
      <c r="AJ916" s="119">
        <f t="shared" si="321"/>
        <v>0.42222222222222161</v>
      </c>
      <c r="AK916" s="118">
        <f t="shared" si="322"/>
        <v>15</v>
      </c>
      <c r="AL916" s="119">
        <f t="shared" si="323"/>
        <v>0.50000000000000011</v>
      </c>
      <c r="AM916" s="118">
        <f t="shared" si="324"/>
        <v>7</v>
      </c>
      <c r="AN916" s="119">
        <f t="shared" si="325"/>
        <v>0.46666666666666679</v>
      </c>
      <c r="AO916" s="118">
        <f t="shared" si="326"/>
        <v>0</v>
      </c>
      <c r="AP916" s="119">
        <f t="shared" si="327"/>
        <v>1.3877787807814457E-16</v>
      </c>
      <c r="AQ916" s="122">
        <f t="shared" si="333"/>
        <v>0</v>
      </c>
      <c r="AR916" s="131">
        <f t="shared" si="328"/>
        <v>7</v>
      </c>
      <c r="AS916" s="65"/>
    </row>
    <row r="917" spans="1:45" x14ac:dyDescent="0.25">
      <c r="A917" s="65" t="s">
        <v>273</v>
      </c>
      <c r="B917" s="65" t="str">
        <f t="shared" si="310"/>
        <v>DIWA3</v>
      </c>
      <c r="C917" s="117">
        <f t="shared" si="329"/>
        <v>41063</v>
      </c>
      <c r="D917" s="116" t="str">
        <f t="shared" si="330"/>
        <v>SIN</v>
      </c>
      <c r="E917" s="65" t="s">
        <v>26</v>
      </c>
      <c r="F917" s="124" t="s">
        <v>125</v>
      </c>
      <c r="G917" s="117">
        <v>41388</v>
      </c>
      <c r="H917" s="65">
        <v>581898</v>
      </c>
      <c r="I917" s="65">
        <v>83370</v>
      </c>
      <c r="J917" s="120">
        <v>0</v>
      </c>
      <c r="K917" s="120">
        <v>1.8</v>
      </c>
      <c r="L917" s="120">
        <v>0</v>
      </c>
      <c r="M917" s="120">
        <v>25.8</v>
      </c>
      <c r="N917" s="120">
        <v>6.7</v>
      </c>
      <c r="O917" s="120">
        <v>36.299999999999997</v>
      </c>
      <c r="P917" s="120"/>
      <c r="Q917" s="120">
        <v>-1</v>
      </c>
      <c r="R917" s="65" t="s">
        <v>29</v>
      </c>
      <c r="S917" s="120">
        <v>136.1</v>
      </c>
      <c r="T917" s="120">
        <v>96.5</v>
      </c>
      <c r="U917" s="120">
        <v>11.7</v>
      </c>
      <c r="V917" s="120">
        <v>3.9</v>
      </c>
      <c r="W917" s="120">
        <v>18.5</v>
      </c>
      <c r="X917" s="120">
        <v>18.100000000000001</v>
      </c>
      <c r="Y917" s="120">
        <v>0.6</v>
      </c>
      <c r="Z917" s="120">
        <v>0</v>
      </c>
      <c r="AA917" s="120">
        <v>0</v>
      </c>
      <c r="AB917" s="120">
        <v>114.2</v>
      </c>
      <c r="AC917" s="120">
        <v>38.299999999999997</v>
      </c>
      <c r="AD917" s="120">
        <v>1.4</v>
      </c>
      <c r="AE917" s="118">
        <f t="shared" si="317"/>
        <v>136</v>
      </c>
      <c r="AF917" s="119">
        <f t="shared" si="334"/>
        <v>0.45333333333333814</v>
      </c>
      <c r="AG917" s="118">
        <f t="shared" si="318"/>
        <v>97</v>
      </c>
      <c r="AH917" s="119">
        <f t="shared" si="319"/>
        <v>0.64666666666666439</v>
      </c>
      <c r="AI917" s="118">
        <f t="shared" si="320"/>
        <v>19</v>
      </c>
      <c r="AJ917" s="119">
        <f t="shared" si="321"/>
        <v>0.42222222222222161</v>
      </c>
      <c r="AK917" s="118">
        <f t="shared" si="322"/>
        <v>18</v>
      </c>
      <c r="AL917" s="119">
        <f t="shared" si="323"/>
        <v>0.60000000000000009</v>
      </c>
      <c r="AM917" s="118">
        <f t="shared" si="324"/>
        <v>12</v>
      </c>
      <c r="AN917" s="119">
        <f t="shared" si="325"/>
        <v>0.8</v>
      </c>
      <c r="AO917" s="118">
        <f t="shared" si="326"/>
        <v>4</v>
      </c>
      <c r="AP917" s="119">
        <f t="shared" si="327"/>
        <v>0.40000000000000013</v>
      </c>
      <c r="AQ917" s="122">
        <f t="shared" si="333"/>
        <v>0</v>
      </c>
      <c r="AR917" s="131">
        <f t="shared" si="328"/>
        <v>8</v>
      </c>
      <c r="AS917" s="65"/>
    </row>
    <row r="918" spans="1:45" x14ac:dyDescent="0.25">
      <c r="A918" s="65" t="s">
        <v>273</v>
      </c>
      <c r="B918" s="65" t="str">
        <f t="shared" si="310"/>
        <v>DIWA3</v>
      </c>
      <c r="C918" s="117">
        <f t="shared" si="329"/>
        <v>41063</v>
      </c>
      <c r="D918" s="116" t="str">
        <f t="shared" si="330"/>
        <v>SIN</v>
      </c>
      <c r="E918" s="65" t="s">
        <v>26</v>
      </c>
      <c r="F918" s="124" t="s">
        <v>125</v>
      </c>
      <c r="G918" s="117">
        <v>41258</v>
      </c>
      <c r="H918" s="65">
        <v>548577</v>
      </c>
      <c r="I918" s="65">
        <v>162742</v>
      </c>
      <c r="J918" s="120">
        <v>0</v>
      </c>
      <c r="K918" s="120">
        <v>0</v>
      </c>
      <c r="L918" s="120">
        <v>0</v>
      </c>
      <c r="M918" s="120">
        <v>27.1</v>
      </c>
      <c r="N918" s="120">
        <v>6.7</v>
      </c>
      <c r="O918" s="120">
        <v>39.4</v>
      </c>
      <c r="P918" s="120"/>
      <c r="Q918" s="120">
        <v>-1</v>
      </c>
      <c r="R918" s="65" t="s">
        <v>29</v>
      </c>
      <c r="S918" s="120">
        <v>44.3</v>
      </c>
      <c r="T918" s="120">
        <v>1.7</v>
      </c>
      <c r="U918" s="120">
        <v>2.8</v>
      </c>
      <c r="V918" s="120">
        <v>1.9</v>
      </c>
      <c r="W918" s="120">
        <v>0</v>
      </c>
      <c r="X918" s="120">
        <v>10.199999999999999</v>
      </c>
      <c r="Y918" s="120">
        <v>0</v>
      </c>
      <c r="Z918" s="120">
        <v>1.2</v>
      </c>
      <c r="AA918" s="120">
        <v>0</v>
      </c>
      <c r="AB918" s="120">
        <v>18.8</v>
      </c>
      <c r="AC918" s="120">
        <v>7.2</v>
      </c>
      <c r="AD918" s="120">
        <v>0.5</v>
      </c>
      <c r="AE918" s="118">
        <f t="shared" si="317"/>
        <v>44</v>
      </c>
      <c r="AF918" s="119">
        <f t="shared" si="334"/>
        <v>0.14666666666667036</v>
      </c>
      <c r="AG918" s="118">
        <f t="shared" si="318"/>
        <v>2</v>
      </c>
      <c r="AH918" s="119">
        <f t="shared" si="319"/>
        <v>1.3333333333330852E-2</v>
      </c>
      <c r="AI918" s="118">
        <f t="shared" si="320"/>
        <v>0</v>
      </c>
      <c r="AJ918" s="119">
        <f t="shared" si="321"/>
        <v>-4.9266146717741321E-16</v>
      </c>
      <c r="AK918" s="118">
        <f t="shared" si="322"/>
        <v>10</v>
      </c>
      <c r="AL918" s="119">
        <f t="shared" si="323"/>
        <v>0.33339999999999997</v>
      </c>
      <c r="AM918" s="118">
        <f t="shared" si="324"/>
        <v>3</v>
      </c>
      <c r="AN918" s="119">
        <f t="shared" si="325"/>
        <v>0.20000000000000018</v>
      </c>
      <c r="AO918" s="118">
        <f t="shared" si="326"/>
        <v>2</v>
      </c>
      <c r="AP918" s="119">
        <f t="shared" si="327"/>
        <v>0.20000000000000015</v>
      </c>
      <c r="AQ918" s="122">
        <f t="shared" si="333"/>
        <v>0</v>
      </c>
      <c r="AR918" s="131">
        <f t="shared" si="328"/>
        <v>9</v>
      </c>
      <c r="AS918" s="65"/>
    </row>
    <row r="919" spans="1:45" x14ac:dyDescent="0.25">
      <c r="A919" s="65"/>
      <c r="B919" s="65" t="str">
        <f t="shared" si="310"/>
        <v>DIWA3</v>
      </c>
      <c r="C919" s="117">
        <f t="shared" si="329"/>
        <v>41042</v>
      </c>
      <c r="D919" s="65" t="str">
        <f t="shared" si="330"/>
        <v>SIN</v>
      </c>
      <c r="E919" s="65" t="s">
        <v>26</v>
      </c>
      <c r="F919" s="124" t="s">
        <v>126</v>
      </c>
      <c r="G919" s="117">
        <v>42322</v>
      </c>
      <c r="H919" s="65">
        <v>799982</v>
      </c>
      <c r="I919" s="65">
        <v>46157</v>
      </c>
      <c r="J919" s="65">
        <v>0</v>
      </c>
      <c r="K919" s="65">
        <v>3</v>
      </c>
      <c r="L919" s="65"/>
      <c r="M919" s="65">
        <v>5</v>
      </c>
      <c r="N919" s="65">
        <v>6.6</v>
      </c>
      <c r="O919" s="65"/>
      <c r="P919" s="65"/>
      <c r="Q919" s="65">
        <v>1.89</v>
      </c>
      <c r="R919" s="65"/>
      <c r="S919" s="65">
        <v>77</v>
      </c>
      <c r="T919" s="65">
        <v>107</v>
      </c>
      <c r="U919" s="65">
        <v>0</v>
      </c>
      <c r="V919" s="65">
        <v>1</v>
      </c>
      <c r="W919" s="65">
        <v>5</v>
      </c>
      <c r="X919" s="65">
        <v>9</v>
      </c>
      <c r="Y919" s="65">
        <v>0</v>
      </c>
      <c r="Z919" s="65">
        <v>1</v>
      </c>
      <c r="AA919" s="65">
        <v>0</v>
      </c>
      <c r="AB919" s="65">
        <v>31</v>
      </c>
      <c r="AC919" s="65">
        <v>5</v>
      </c>
      <c r="AD919" s="65">
        <v>0</v>
      </c>
      <c r="AE919" s="118">
        <f t="shared" si="317"/>
        <v>77</v>
      </c>
      <c r="AF919" s="119">
        <f>IF(AE919&gt;500,1.5,IF(AE919&gt;300,1.3,VLOOKUP(AE919,$AT$3:$AU$304,2,0)))</f>
        <v>0.25666666666667021</v>
      </c>
      <c r="AG919" s="118">
        <f t="shared" si="318"/>
        <v>107</v>
      </c>
      <c r="AH919" s="119">
        <f t="shared" si="319"/>
        <v>0.71333333333333149</v>
      </c>
      <c r="AI919" s="118">
        <f t="shared" si="320"/>
        <v>5</v>
      </c>
      <c r="AJ919" s="119">
        <f t="shared" si="321"/>
        <v>0.11111111111111063</v>
      </c>
      <c r="AK919" s="118">
        <f t="shared" si="322"/>
        <v>9</v>
      </c>
      <c r="AL919" s="119">
        <f t="shared" si="323"/>
        <v>0.30000000000000016</v>
      </c>
      <c r="AM919" s="118">
        <f t="shared" si="324"/>
        <v>0</v>
      </c>
      <c r="AN919" s="119">
        <f t="shared" si="325"/>
        <v>1.9428902930940239E-16</v>
      </c>
      <c r="AO919" s="118">
        <f t="shared" si="326"/>
        <v>1</v>
      </c>
      <c r="AP919" s="119">
        <f t="shared" si="327"/>
        <v>0.10000000000000014</v>
      </c>
      <c r="AQ919" s="122">
        <f t="shared" si="333"/>
        <v>1</v>
      </c>
      <c r="AR919" s="131">
        <f t="shared" si="328"/>
        <v>1</v>
      </c>
      <c r="AS919" s="65"/>
    </row>
    <row r="920" spans="1:45" x14ac:dyDescent="0.25">
      <c r="A920" s="65" t="s">
        <v>273</v>
      </c>
      <c r="B920" s="65" t="str">
        <f t="shared" si="310"/>
        <v>DIWA3</v>
      </c>
      <c r="C920" s="117">
        <f t="shared" si="329"/>
        <v>41042</v>
      </c>
      <c r="D920" s="65" t="str">
        <f t="shared" si="330"/>
        <v>SIN</v>
      </c>
      <c r="E920" s="65" t="s">
        <v>26</v>
      </c>
      <c r="F920" s="124" t="s">
        <v>126</v>
      </c>
      <c r="G920" s="117">
        <v>42242</v>
      </c>
      <c r="H920" s="65">
        <v>778826</v>
      </c>
      <c r="I920" s="65">
        <v>25002</v>
      </c>
      <c r="J920" s="65">
        <v>0</v>
      </c>
      <c r="K920" s="120">
        <v>4</v>
      </c>
      <c r="L920" s="65"/>
      <c r="M920" s="120">
        <v>5</v>
      </c>
      <c r="N920" s="65">
        <v>6.4</v>
      </c>
      <c r="O920" s="65">
        <v>1.26</v>
      </c>
      <c r="P920" s="65">
        <v>32.9</v>
      </c>
      <c r="Q920" s="65">
        <v>0</v>
      </c>
      <c r="R920" s="65"/>
      <c r="S920" s="120">
        <v>51</v>
      </c>
      <c r="T920" s="120">
        <v>58</v>
      </c>
      <c r="U920" s="120">
        <v>1</v>
      </c>
      <c r="V920" s="120">
        <v>0</v>
      </c>
      <c r="W920" s="120">
        <v>5</v>
      </c>
      <c r="X920" s="120">
        <v>5</v>
      </c>
      <c r="Y920" s="120">
        <v>0</v>
      </c>
      <c r="Z920" s="120">
        <v>0</v>
      </c>
      <c r="AA920" s="120">
        <v>0</v>
      </c>
      <c r="AB920" s="120">
        <v>35</v>
      </c>
      <c r="AC920" s="120">
        <v>6</v>
      </c>
      <c r="AD920" s="120">
        <v>1</v>
      </c>
      <c r="AE920" s="118">
        <f t="shared" si="317"/>
        <v>51</v>
      </c>
      <c r="AF920" s="119">
        <f>IF(AE920&gt;500,1.5,IF(AE920&gt;300,1.3,VLOOKUP(AE920,$AT$3:$AU$304,2,0)))</f>
        <v>0.17000000000000365</v>
      </c>
      <c r="AG920" s="118">
        <f t="shared" si="318"/>
        <v>58</v>
      </c>
      <c r="AH920" s="119">
        <f t="shared" si="319"/>
        <v>0.38666666666666372</v>
      </c>
      <c r="AI920" s="118">
        <f t="shared" si="320"/>
        <v>5</v>
      </c>
      <c r="AJ920" s="119">
        <f t="shared" si="321"/>
        <v>0.11111111111111063</v>
      </c>
      <c r="AK920" s="118">
        <f t="shared" si="322"/>
        <v>5</v>
      </c>
      <c r="AL920" s="119">
        <f t="shared" si="323"/>
        <v>0.16666666666666685</v>
      </c>
      <c r="AM920" s="118">
        <f t="shared" si="324"/>
        <v>1</v>
      </c>
      <c r="AN920" s="119">
        <f t="shared" si="325"/>
        <v>6.666666666666686E-2</v>
      </c>
      <c r="AO920" s="118">
        <f t="shared" si="326"/>
        <v>0</v>
      </c>
      <c r="AP920" s="119">
        <f t="shared" si="327"/>
        <v>1.3877787807814457E-16</v>
      </c>
      <c r="AQ920" s="122">
        <f t="shared" si="333"/>
        <v>0</v>
      </c>
      <c r="AR920" s="131">
        <f t="shared" si="328"/>
        <v>2</v>
      </c>
      <c r="AS920" s="65"/>
    </row>
    <row r="921" spans="1:45" x14ac:dyDescent="0.25">
      <c r="A921" s="65" t="s">
        <v>273</v>
      </c>
      <c r="B921" s="65" t="str">
        <f t="shared" si="310"/>
        <v>DIWA3</v>
      </c>
      <c r="C921" s="117">
        <f t="shared" si="329"/>
        <v>41042</v>
      </c>
      <c r="D921" s="116" t="str">
        <f t="shared" si="330"/>
        <v>SIN</v>
      </c>
      <c r="E921" s="65" t="s">
        <v>26</v>
      </c>
      <c r="F921" s="124" t="s">
        <v>126</v>
      </c>
      <c r="G921" s="117">
        <v>42052</v>
      </c>
      <c r="H921" s="65">
        <v>707276</v>
      </c>
      <c r="I921" s="65">
        <v>31750</v>
      </c>
      <c r="J921" s="65">
        <v>0</v>
      </c>
      <c r="K921" s="65">
        <v>5</v>
      </c>
      <c r="L921" s="65"/>
      <c r="M921" s="65">
        <v>1</v>
      </c>
      <c r="N921" s="65">
        <v>6.03</v>
      </c>
      <c r="O921" s="65">
        <v>28.23</v>
      </c>
      <c r="P921" s="65">
        <v>1.17</v>
      </c>
      <c r="Q921" s="65">
        <v>0.26</v>
      </c>
      <c r="R921" s="65"/>
      <c r="S921" s="65">
        <v>67</v>
      </c>
      <c r="T921" s="65">
        <v>88</v>
      </c>
      <c r="U921" s="65">
        <v>2</v>
      </c>
      <c r="V921" s="65">
        <v>1</v>
      </c>
      <c r="W921" s="65">
        <v>5</v>
      </c>
      <c r="X921" s="65">
        <v>7</v>
      </c>
      <c r="Y921" s="65">
        <v>0</v>
      </c>
      <c r="Z921" s="65"/>
      <c r="AA921" s="65">
        <v>0</v>
      </c>
      <c r="AB921" s="65">
        <v>28</v>
      </c>
      <c r="AC921" s="65">
        <v>1</v>
      </c>
      <c r="AD921" s="65">
        <v>0</v>
      </c>
      <c r="AE921" s="118">
        <f t="shared" si="317"/>
        <v>67</v>
      </c>
      <c r="AF921" s="119">
        <f>IF(AE921&gt;500,1.5,IF(AE921&gt;300,1.3,VLOOKUP(AE921,$AT$3:$AU$304,2,0)))</f>
        <v>0.22333333333333688</v>
      </c>
      <c r="AG921" s="118">
        <f t="shared" si="318"/>
        <v>88</v>
      </c>
      <c r="AH921" s="119">
        <f t="shared" si="319"/>
        <v>0.58666666666666401</v>
      </c>
      <c r="AI921" s="118">
        <f t="shared" si="320"/>
        <v>5</v>
      </c>
      <c r="AJ921" s="119">
        <f t="shared" si="321"/>
        <v>0.11111111111111063</v>
      </c>
      <c r="AK921" s="118">
        <f t="shared" si="322"/>
        <v>7</v>
      </c>
      <c r="AL921" s="119">
        <f t="shared" si="323"/>
        <v>0.2333333333333335</v>
      </c>
      <c r="AM921" s="118">
        <f t="shared" si="324"/>
        <v>2</v>
      </c>
      <c r="AN921" s="119">
        <f t="shared" si="325"/>
        <v>0.13333333333333353</v>
      </c>
      <c r="AO921" s="118">
        <f t="shared" si="326"/>
        <v>1</v>
      </c>
      <c r="AP921" s="119">
        <f t="shared" si="327"/>
        <v>0.10000000000000014</v>
      </c>
      <c r="AQ921" s="122">
        <f t="shared" si="333"/>
        <v>0</v>
      </c>
      <c r="AR921" s="131">
        <f t="shared" si="328"/>
        <v>3</v>
      </c>
      <c r="AS921" s="65"/>
    </row>
    <row r="922" spans="1:45" x14ac:dyDescent="0.25">
      <c r="A922" s="65" t="s">
        <v>273</v>
      </c>
      <c r="B922" s="65" t="str">
        <f t="shared" si="310"/>
        <v>DIWA3</v>
      </c>
      <c r="C922" s="117">
        <f t="shared" si="329"/>
        <v>41042</v>
      </c>
      <c r="D922" s="116" t="str">
        <f t="shared" si="330"/>
        <v>SIN</v>
      </c>
      <c r="E922" s="65" t="s">
        <v>26</v>
      </c>
      <c r="F922" s="124" t="s">
        <v>126</v>
      </c>
      <c r="G922" s="117">
        <v>41991</v>
      </c>
      <c r="H922" s="65">
        <v>699165</v>
      </c>
      <c r="I922" s="65">
        <v>23639</v>
      </c>
      <c r="J922" s="65">
        <v>0</v>
      </c>
      <c r="K922" s="65">
        <v>2</v>
      </c>
      <c r="L922" s="65"/>
      <c r="M922" s="65">
        <v>1</v>
      </c>
      <c r="N922" s="65">
        <v>6.1</v>
      </c>
      <c r="O922" s="65"/>
      <c r="P922" s="65"/>
      <c r="Q922" s="65">
        <v>0.26</v>
      </c>
      <c r="R922" s="65"/>
      <c r="S922" s="65">
        <v>63</v>
      </c>
      <c r="T922" s="65">
        <v>79</v>
      </c>
      <c r="U922" s="65">
        <v>3</v>
      </c>
      <c r="V922" s="65">
        <v>1</v>
      </c>
      <c r="W922" s="65">
        <v>4</v>
      </c>
      <c r="X922" s="65">
        <v>8</v>
      </c>
      <c r="Y922" s="65">
        <v>0</v>
      </c>
      <c r="Z922" s="65">
        <v>0</v>
      </c>
      <c r="AA922" s="65">
        <v>0</v>
      </c>
      <c r="AB922" s="65">
        <v>28</v>
      </c>
      <c r="AC922" s="65">
        <v>2</v>
      </c>
      <c r="AD922" s="65">
        <v>0</v>
      </c>
      <c r="AE922" s="118">
        <f t="shared" si="317"/>
        <v>63</v>
      </c>
      <c r="AF922" s="119">
        <f>IF(AE922&gt;500,1.5,IF(AE922&gt;300,1.3,VLOOKUP(AE922,$AT$3:$AU$304,2,0)))</f>
        <v>0.21000000000000357</v>
      </c>
      <c r="AG922" s="118">
        <f t="shared" si="318"/>
        <v>79</v>
      </c>
      <c r="AH922" s="119">
        <f t="shared" si="319"/>
        <v>0.52666666666666362</v>
      </c>
      <c r="AI922" s="118">
        <f t="shared" si="320"/>
        <v>4</v>
      </c>
      <c r="AJ922" s="119">
        <f t="shared" si="321"/>
        <v>8.8888888888888407E-2</v>
      </c>
      <c r="AK922" s="118">
        <f t="shared" si="322"/>
        <v>8</v>
      </c>
      <c r="AL922" s="119">
        <f t="shared" si="323"/>
        <v>0.26666666666666683</v>
      </c>
      <c r="AM922" s="118">
        <f t="shared" si="324"/>
        <v>3</v>
      </c>
      <c r="AN922" s="119">
        <f t="shared" si="325"/>
        <v>0.20000000000000018</v>
      </c>
      <c r="AO922" s="118">
        <f t="shared" si="326"/>
        <v>1</v>
      </c>
      <c r="AP922" s="119">
        <f t="shared" si="327"/>
        <v>0.10000000000000014</v>
      </c>
      <c r="AQ922" s="122">
        <f t="shared" si="333"/>
        <v>0</v>
      </c>
      <c r="AR922" s="131">
        <f t="shared" si="328"/>
        <v>4</v>
      </c>
      <c r="AS922" s="65"/>
    </row>
    <row r="923" spans="1:45" x14ac:dyDescent="0.25">
      <c r="A923" s="65" t="s">
        <v>272</v>
      </c>
      <c r="B923" s="65" t="str">
        <f t="shared" si="310"/>
        <v>DIWA3</v>
      </c>
      <c r="C923" s="117">
        <f t="shared" si="329"/>
        <v>41042</v>
      </c>
      <c r="D923" s="116" t="str">
        <f t="shared" si="330"/>
        <v>SIN</v>
      </c>
      <c r="E923" s="65" t="s">
        <v>26</v>
      </c>
      <c r="F923" s="124" t="s">
        <v>126</v>
      </c>
      <c r="G923" s="117">
        <v>41790</v>
      </c>
      <c r="H923" s="65">
        <v>692757</v>
      </c>
      <c r="I923" s="65">
        <v>30527</v>
      </c>
      <c r="J923" s="65">
        <v>0</v>
      </c>
      <c r="K923" s="65">
        <v>4</v>
      </c>
      <c r="L923" s="65"/>
      <c r="M923" s="65">
        <v>5</v>
      </c>
      <c r="N923" s="65">
        <v>6.3</v>
      </c>
      <c r="O923" s="65"/>
      <c r="P923" s="65"/>
      <c r="Q923" s="65">
        <v>0.93</v>
      </c>
      <c r="R923" s="65"/>
      <c r="S923" s="65">
        <v>109</v>
      </c>
      <c r="T923" s="65">
        <v>128</v>
      </c>
      <c r="U923" s="65">
        <v>6</v>
      </c>
      <c r="V923" s="65">
        <v>1</v>
      </c>
      <c r="W923" s="65">
        <v>10</v>
      </c>
      <c r="X923" s="65">
        <v>14</v>
      </c>
      <c r="Y923" s="65">
        <v>1</v>
      </c>
      <c r="Z923" s="65">
        <v>1</v>
      </c>
      <c r="AA923" s="65">
        <v>1</v>
      </c>
      <c r="AB923" s="65">
        <v>31</v>
      </c>
      <c r="AC923" s="65">
        <v>5</v>
      </c>
      <c r="AD923" s="65">
        <v>1</v>
      </c>
      <c r="AE923" s="118">
        <f t="shared" si="317"/>
        <v>109</v>
      </c>
      <c r="AF923" s="119">
        <f t="shared" ref="AF923:AF928" si="335">IF(AE923&gt;=300,1,VLOOKUP(AE923,$AT$3:$AU$304,2,0))</f>
        <v>0.36333333333333756</v>
      </c>
      <c r="AG923" s="118">
        <f t="shared" si="318"/>
        <v>128</v>
      </c>
      <c r="AH923" s="119">
        <f t="shared" si="319"/>
        <v>0.85333333333333239</v>
      </c>
      <c r="AI923" s="118">
        <f t="shared" si="320"/>
        <v>10</v>
      </c>
      <c r="AJ923" s="119">
        <f t="shared" si="321"/>
        <v>0.22222222222222177</v>
      </c>
      <c r="AK923" s="118">
        <f t="shared" si="322"/>
        <v>14</v>
      </c>
      <c r="AL923" s="119">
        <f t="shared" si="323"/>
        <v>0.46666666666666679</v>
      </c>
      <c r="AM923" s="118">
        <f t="shared" si="324"/>
        <v>6</v>
      </c>
      <c r="AN923" s="119">
        <f t="shared" si="325"/>
        <v>0.40000000000000013</v>
      </c>
      <c r="AO923" s="118">
        <f t="shared" si="326"/>
        <v>1</v>
      </c>
      <c r="AP923" s="119">
        <f t="shared" si="327"/>
        <v>0.10000000000000014</v>
      </c>
      <c r="AQ923" s="122">
        <f t="shared" si="333"/>
        <v>0</v>
      </c>
      <c r="AR923" s="131">
        <f t="shared" si="328"/>
        <v>5</v>
      </c>
      <c r="AS923" s="65"/>
    </row>
    <row r="924" spans="1:45" x14ac:dyDescent="0.25">
      <c r="A924" s="65" t="s">
        <v>272</v>
      </c>
      <c r="B924" s="65" t="str">
        <f t="shared" si="310"/>
        <v>DIWA3</v>
      </c>
      <c r="C924" s="117">
        <f t="shared" si="329"/>
        <v>41042</v>
      </c>
      <c r="D924" s="116" t="str">
        <f t="shared" si="330"/>
        <v>SIN</v>
      </c>
      <c r="E924" s="65" t="s">
        <v>26</v>
      </c>
      <c r="F924" s="124" t="s">
        <v>126</v>
      </c>
      <c r="G924" s="117">
        <v>41677</v>
      </c>
      <c r="H924" s="65">
        <v>662230</v>
      </c>
      <c r="I924" s="65">
        <v>157144</v>
      </c>
      <c r="J924" s="65">
        <v>0</v>
      </c>
      <c r="K924" s="65">
        <v>7</v>
      </c>
      <c r="L924" s="65"/>
      <c r="M924" s="65">
        <v>16</v>
      </c>
      <c r="N924" s="121">
        <v>7.1</v>
      </c>
      <c r="O924" s="65">
        <v>37</v>
      </c>
      <c r="P924" s="65">
        <v>1.1000000000000001</v>
      </c>
      <c r="Q924" s="65">
        <v>0.1</v>
      </c>
      <c r="R924" s="65" t="s">
        <v>244</v>
      </c>
      <c r="S924" s="65">
        <v>314</v>
      </c>
      <c r="T924" s="65">
        <v>252</v>
      </c>
      <c r="U924" s="65">
        <v>11</v>
      </c>
      <c r="V924" s="65">
        <v>1</v>
      </c>
      <c r="W924" s="65">
        <v>24</v>
      </c>
      <c r="X924" s="65">
        <v>21</v>
      </c>
      <c r="Y924" s="65">
        <v>1</v>
      </c>
      <c r="Z924" s="65">
        <v>2</v>
      </c>
      <c r="AA924" s="65">
        <v>0</v>
      </c>
      <c r="AB924" s="65">
        <v>40</v>
      </c>
      <c r="AC924" s="65">
        <v>16</v>
      </c>
      <c r="AD924" s="65">
        <v>4</v>
      </c>
      <c r="AE924" s="118">
        <f t="shared" si="317"/>
        <v>314</v>
      </c>
      <c r="AF924" s="119">
        <f t="shared" si="335"/>
        <v>1</v>
      </c>
      <c r="AG924" s="118">
        <f t="shared" si="318"/>
        <v>252</v>
      </c>
      <c r="AH924" s="119">
        <f t="shared" si="319"/>
        <v>1</v>
      </c>
      <c r="AI924" s="118">
        <f t="shared" si="320"/>
        <v>24</v>
      </c>
      <c r="AJ924" s="119">
        <f t="shared" si="321"/>
        <v>0.53333333333333266</v>
      </c>
      <c r="AK924" s="118">
        <f t="shared" si="322"/>
        <v>21</v>
      </c>
      <c r="AL924" s="119">
        <f t="shared" si="323"/>
        <v>0.70000000000000007</v>
      </c>
      <c r="AM924" s="118">
        <f t="shared" si="324"/>
        <v>11</v>
      </c>
      <c r="AN924" s="119">
        <f t="shared" si="325"/>
        <v>0.73333333333333339</v>
      </c>
      <c r="AO924" s="118">
        <f t="shared" si="326"/>
        <v>1</v>
      </c>
      <c r="AP924" s="119">
        <f t="shared" si="327"/>
        <v>0.10000000000000014</v>
      </c>
      <c r="AQ924" s="122">
        <f t="shared" si="333"/>
        <v>0</v>
      </c>
      <c r="AR924" s="131">
        <f t="shared" si="328"/>
        <v>6</v>
      </c>
      <c r="AS924" s="65"/>
    </row>
    <row r="925" spans="1:45" x14ac:dyDescent="0.25">
      <c r="A925" s="65" t="s">
        <v>288</v>
      </c>
      <c r="B925" s="65" t="str">
        <f t="shared" si="310"/>
        <v>DIWA3</v>
      </c>
      <c r="C925" s="117">
        <f t="shared" si="329"/>
        <v>41042</v>
      </c>
      <c r="D925" s="65" t="str">
        <f t="shared" si="330"/>
        <v>SIN</v>
      </c>
      <c r="E925" s="65" t="s">
        <v>26</v>
      </c>
      <c r="F925" s="124" t="s">
        <v>126</v>
      </c>
      <c r="G925" s="117">
        <v>41655</v>
      </c>
      <c r="H925" s="65">
        <v>647480</v>
      </c>
      <c r="I925" s="65">
        <v>150139</v>
      </c>
      <c r="J925" s="65">
        <v>0</v>
      </c>
      <c r="K925" s="65">
        <v>5</v>
      </c>
      <c r="L925" s="65"/>
      <c r="M925" s="65">
        <v>7</v>
      </c>
      <c r="N925" s="121">
        <v>7.1</v>
      </c>
      <c r="O925" s="65">
        <v>37</v>
      </c>
      <c r="P925" s="65">
        <v>1.1000000000000001</v>
      </c>
      <c r="Q925" s="65">
        <v>0.1</v>
      </c>
      <c r="R925" s="65" t="s">
        <v>244</v>
      </c>
      <c r="S925" s="65">
        <v>233</v>
      </c>
      <c r="T925" s="65">
        <v>239</v>
      </c>
      <c r="U925" s="65">
        <v>11</v>
      </c>
      <c r="V925" s="65">
        <v>1</v>
      </c>
      <c r="W925" s="65">
        <v>19</v>
      </c>
      <c r="X925" s="65">
        <v>15</v>
      </c>
      <c r="Y925" s="65">
        <v>0</v>
      </c>
      <c r="Z925" s="65">
        <v>1</v>
      </c>
      <c r="AA925" s="65">
        <v>0</v>
      </c>
      <c r="AB925" s="65">
        <v>37</v>
      </c>
      <c r="AC925" s="65">
        <v>12</v>
      </c>
      <c r="AD925" s="65">
        <v>4</v>
      </c>
      <c r="AE925" s="118">
        <f t="shared" si="317"/>
        <v>233</v>
      </c>
      <c r="AF925" s="119">
        <f t="shared" si="335"/>
        <v>0.77666666666666895</v>
      </c>
      <c r="AG925" s="118">
        <f t="shared" si="318"/>
        <v>239</v>
      </c>
      <c r="AH925" s="119">
        <f t="shared" si="319"/>
        <v>1</v>
      </c>
      <c r="AI925" s="118">
        <f t="shared" si="320"/>
        <v>19</v>
      </c>
      <c r="AJ925" s="119">
        <f t="shared" si="321"/>
        <v>0.42222222222222161</v>
      </c>
      <c r="AK925" s="118">
        <f t="shared" si="322"/>
        <v>15</v>
      </c>
      <c r="AL925" s="119">
        <f t="shared" si="323"/>
        <v>0.50000000000000011</v>
      </c>
      <c r="AM925" s="118">
        <f t="shared" si="324"/>
        <v>11</v>
      </c>
      <c r="AN925" s="119">
        <f t="shared" si="325"/>
        <v>0.73333333333333339</v>
      </c>
      <c r="AO925" s="118">
        <f t="shared" si="326"/>
        <v>1</v>
      </c>
      <c r="AP925" s="119">
        <f t="shared" si="327"/>
        <v>0.10000000000000014</v>
      </c>
      <c r="AQ925" s="122">
        <f t="shared" si="333"/>
        <v>0</v>
      </c>
      <c r="AR925" s="131">
        <f t="shared" si="328"/>
        <v>7</v>
      </c>
      <c r="AS925" s="65"/>
    </row>
    <row r="926" spans="1:45" x14ac:dyDescent="0.25">
      <c r="A926" s="65" t="s">
        <v>273</v>
      </c>
      <c r="B926" s="65" t="str">
        <f t="shared" si="310"/>
        <v>DIWA3</v>
      </c>
      <c r="C926" s="117">
        <f t="shared" si="329"/>
        <v>41042</v>
      </c>
      <c r="D926" s="116" t="str">
        <f t="shared" si="330"/>
        <v>SIN</v>
      </c>
      <c r="E926" s="65" t="s">
        <v>26</v>
      </c>
      <c r="F926" s="124" t="s">
        <v>126</v>
      </c>
      <c r="G926" s="117">
        <v>41563</v>
      </c>
      <c r="H926" s="65">
        <v>632182</v>
      </c>
      <c r="I926" s="65">
        <v>127096</v>
      </c>
      <c r="J926" s="120">
        <v>0</v>
      </c>
      <c r="K926" s="120">
        <v>6</v>
      </c>
      <c r="L926" s="120">
        <v>0</v>
      </c>
      <c r="M926" s="120">
        <v>19</v>
      </c>
      <c r="N926" s="120">
        <v>7.1</v>
      </c>
      <c r="O926" s="120">
        <v>36.799999999999997</v>
      </c>
      <c r="P926" s="120">
        <v>0.1</v>
      </c>
      <c r="Q926" s="120">
        <v>0.1</v>
      </c>
      <c r="R926" s="65" t="s">
        <v>244</v>
      </c>
      <c r="S926" s="120">
        <v>274</v>
      </c>
      <c r="T926" s="120">
        <v>296</v>
      </c>
      <c r="U926" s="120">
        <v>13</v>
      </c>
      <c r="V926" s="120">
        <v>2</v>
      </c>
      <c r="W926" s="120">
        <v>27</v>
      </c>
      <c r="X926" s="120">
        <v>21</v>
      </c>
      <c r="Y926" s="120">
        <v>1</v>
      </c>
      <c r="Z926" s="120">
        <v>2</v>
      </c>
      <c r="AA926" s="120">
        <v>0</v>
      </c>
      <c r="AB926" s="120">
        <v>40</v>
      </c>
      <c r="AC926" s="120">
        <v>15</v>
      </c>
      <c r="AD926" s="120">
        <v>3</v>
      </c>
      <c r="AE926" s="118">
        <f t="shared" si="317"/>
        <v>274</v>
      </c>
      <c r="AF926" s="119">
        <f t="shared" si="335"/>
        <v>0.91333333333333422</v>
      </c>
      <c r="AG926" s="118">
        <f t="shared" si="318"/>
        <v>296</v>
      </c>
      <c r="AH926" s="119">
        <f t="shared" si="319"/>
        <v>1</v>
      </c>
      <c r="AI926" s="118">
        <f t="shared" si="320"/>
        <v>27</v>
      </c>
      <c r="AJ926" s="119">
        <f t="shared" si="321"/>
        <v>0.59999999999999942</v>
      </c>
      <c r="AK926" s="118">
        <f t="shared" si="322"/>
        <v>21</v>
      </c>
      <c r="AL926" s="119">
        <f t="shared" si="323"/>
        <v>0.70000000000000007</v>
      </c>
      <c r="AM926" s="118">
        <f t="shared" si="324"/>
        <v>13</v>
      </c>
      <c r="AN926" s="119">
        <f t="shared" si="325"/>
        <v>0.8666666666666667</v>
      </c>
      <c r="AO926" s="118">
        <f t="shared" si="326"/>
        <v>2</v>
      </c>
      <c r="AP926" s="119">
        <f t="shared" si="327"/>
        <v>0.20000000000000015</v>
      </c>
      <c r="AQ926" s="122">
        <f t="shared" si="333"/>
        <v>0</v>
      </c>
      <c r="AR926" s="131">
        <f t="shared" si="328"/>
        <v>8</v>
      </c>
      <c r="AS926" s="65"/>
    </row>
    <row r="927" spans="1:45" x14ac:dyDescent="0.25">
      <c r="A927" s="65" t="s">
        <v>273</v>
      </c>
      <c r="B927" s="65" t="str">
        <f t="shared" si="310"/>
        <v>DIWA3</v>
      </c>
      <c r="C927" s="117">
        <f t="shared" si="329"/>
        <v>41042</v>
      </c>
      <c r="D927" s="116" t="str">
        <f t="shared" si="330"/>
        <v>SIN</v>
      </c>
      <c r="E927" s="65" t="s">
        <v>26</v>
      </c>
      <c r="F927" s="124" t="s">
        <v>126</v>
      </c>
      <c r="G927" s="117">
        <v>41302</v>
      </c>
      <c r="H927" s="65">
        <v>557943</v>
      </c>
      <c r="I927" s="65">
        <v>52857</v>
      </c>
      <c r="J927" s="120">
        <v>0</v>
      </c>
      <c r="K927" s="120">
        <v>0</v>
      </c>
      <c r="L927" s="120">
        <v>0</v>
      </c>
      <c r="M927" s="120">
        <v>34.799999999999997</v>
      </c>
      <c r="N927" s="120">
        <v>6.8</v>
      </c>
      <c r="O927" s="120">
        <v>36.200000000000003</v>
      </c>
      <c r="P927" s="120"/>
      <c r="Q927" s="120">
        <v>-1</v>
      </c>
      <c r="R927" s="65" t="s">
        <v>29</v>
      </c>
      <c r="S927" s="120">
        <v>92.9</v>
      </c>
      <c r="T927" s="120">
        <v>78.7</v>
      </c>
      <c r="U927" s="120">
        <v>7.4</v>
      </c>
      <c r="V927" s="120">
        <v>6</v>
      </c>
      <c r="W927" s="120">
        <v>21.7</v>
      </c>
      <c r="X927" s="120">
        <v>24.2</v>
      </c>
      <c r="Y927" s="120">
        <v>1.1000000000000001</v>
      </c>
      <c r="Z927" s="120">
        <v>0</v>
      </c>
      <c r="AA927" s="120">
        <v>0</v>
      </c>
      <c r="AB927" s="120">
        <v>107</v>
      </c>
      <c r="AC927" s="120">
        <v>26.8</v>
      </c>
      <c r="AD927" s="120">
        <v>2</v>
      </c>
      <c r="AE927" s="118">
        <f t="shared" si="317"/>
        <v>93</v>
      </c>
      <c r="AF927" s="119">
        <f t="shared" si="335"/>
        <v>0.31000000000000388</v>
      </c>
      <c r="AG927" s="118">
        <f t="shared" si="318"/>
        <v>79</v>
      </c>
      <c r="AH927" s="119">
        <f t="shared" si="319"/>
        <v>0.52666666666666362</v>
      </c>
      <c r="AI927" s="118">
        <f t="shared" si="320"/>
        <v>22</v>
      </c>
      <c r="AJ927" s="119">
        <f t="shared" si="321"/>
        <v>0.48888888888888821</v>
      </c>
      <c r="AK927" s="118">
        <f t="shared" si="322"/>
        <v>24</v>
      </c>
      <c r="AL927" s="119">
        <f t="shared" si="323"/>
        <v>0.8</v>
      </c>
      <c r="AM927" s="118">
        <f t="shared" si="324"/>
        <v>7</v>
      </c>
      <c r="AN927" s="119">
        <f t="shared" si="325"/>
        <v>0.46666666666666679</v>
      </c>
      <c r="AO927" s="118">
        <f t="shared" si="326"/>
        <v>6</v>
      </c>
      <c r="AP927" s="119">
        <f t="shared" si="327"/>
        <v>0.60000000000000009</v>
      </c>
      <c r="AQ927" s="122">
        <f t="shared" si="333"/>
        <v>0</v>
      </c>
      <c r="AR927" s="131">
        <f t="shared" si="328"/>
        <v>9</v>
      </c>
      <c r="AS927" s="65"/>
    </row>
    <row r="928" spans="1:45" x14ac:dyDescent="0.25">
      <c r="A928" s="65" t="s">
        <v>273</v>
      </c>
      <c r="B928" s="65" t="str">
        <f t="shared" si="310"/>
        <v>DIWA3</v>
      </c>
      <c r="C928" s="117">
        <f t="shared" si="329"/>
        <v>41042</v>
      </c>
      <c r="D928" s="116" t="str">
        <f t="shared" si="330"/>
        <v>SIN</v>
      </c>
      <c r="E928" s="65" t="s">
        <v>26</v>
      </c>
      <c r="F928" s="124" t="s">
        <v>126</v>
      </c>
      <c r="G928" s="117">
        <v>41128</v>
      </c>
      <c r="H928" s="65">
        <v>520053</v>
      </c>
      <c r="I928" s="65">
        <v>160038</v>
      </c>
      <c r="J928" s="65">
        <v>0</v>
      </c>
      <c r="K928" s="65">
        <v>0</v>
      </c>
      <c r="L928" s="65">
        <v>0</v>
      </c>
      <c r="M928" s="65">
        <v>26.8</v>
      </c>
      <c r="N928" s="65">
        <v>7.1</v>
      </c>
      <c r="O928" s="65">
        <v>39.4</v>
      </c>
      <c r="P928" s="65"/>
      <c r="Q928" s="65">
        <v>-1</v>
      </c>
      <c r="R928" s="65" t="s">
        <v>29</v>
      </c>
      <c r="S928" s="65">
        <v>164.9</v>
      </c>
      <c r="T928" s="65">
        <v>61.4</v>
      </c>
      <c r="U928" s="65">
        <v>7.9</v>
      </c>
      <c r="V928" s="65">
        <v>1.8</v>
      </c>
      <c r="W928" s="65">
        <v>12.8</v>
      </c>
      <c r="X928" s="65">
        <v>15.8</v>
      </c>
      <c r="Y928" s="65">
        <v>0.7</v>
      </c>
      <c r="Z928" s="65">
        <v>1.7</v>
      </c>
      <c r="AA928" s="65">
        <v>0</v>
      </c>
      <c r="AB928" s="65">
        <v>63.5</v>
      </c>
      <c r="AC928" s="65">
        <v>25.5</v>
      </c>
      <c r="AD928" s="65">
        <v>1.2</v>
      </c>
      <c r="AE928" s="118">
        <f t="shared" si="317"/>
        <v>165</v>
      </c>
      <c r="AF928" s="119">
        <f t="shared" si="335"/>
        <v>0.5500000000000046</v>
      </c>
      <c r="AG928" s="118">
        <f t="shared" si="318"/>
        <v>61</v>
      </c>
      <c r="AH928" s="119">
        <f t="shared" si="319"/>
        <v>0.40666666666666368</v>
      </c>
      <c r="AI928" s="118">
        <f t="shared" si="320"/>
        <v>13</v>
      </c>
      <c r="AJ928" s="119">
        <f t="shared" si="321"/>
        <v>0.28888888888888842</v>
      </c>
      <c r="AK928" s="118">
        <f t="shared" si="322"/>
        <v>16</v>
      </c>
      <c r="AL928" s="119">
        <f t="shared" si="323"/>
        <v>0.53333333333333344</v>
      </c>
      <c r="AM928" s="118">
        <f t="shared" si="324"/>
        <v>8</v>
      </c>
      <c r="AN928" s="119">
        <f t="shared" si="325"/>
        <v>0.53333333333333344</v>
      </c>
      <c r="AO928" s="118">
        <f t="shared" si="326"/>
        <v>2</v>
      </c>
      <c r="AP928" s="119">
        <f t="shared" si="327"/>
        <v>0.20000000000000015</v>
      </c>
      <c r="AQ928" s="122">
        <f t="shared" si="333"/>
        <v>0</v>
      </c>
      <c r="AR928" s="131">
        <f t="shared" si="328"/>
        <v>10</v>
      </c>
      <c r="AS928" s="65"/>
    </row>
    <row r="929" spans="1:45" x14ac:dyDescent="0.25">
      <c r="A929" s="134" t="s">
        <v>273</v>
      </c>
      <c r="B929" s="134" t="str">
        <f t="shared" si="310"/>
        <v>DIWA3</v>
      </c>
      <c r="C929" s="135">
        <f t="shared" si="329"/>
        <v>40938</v>
      </c>
      <c r="D929" s="134" t="str">
        <f t="shared" si="330"/>
        <v>SIN</v>
      </c>
      <c r="E929" s="134" t="s">
        <v>26</v>
      </c>
      <c r="F929" s="136" t="s">
        <v>127</v>
      </c>
      <c r="G929" s="135">
        <v>42437</v>
      </c>
      <c r="H929" s="134">
        <v>831248</v>
      </c>
      <c r="I929" s="134">
        <v>35910</v>
      </c>
      <c r="J929" s="134">
        <v>0</v>
      </c>
      <c r="K929" s="134">
        <v>3</v>
      </c>
      <c r="L929" s="134"/>
      <c r="M929" s="134">
        <v>1</v>
      </c>
      <c r="N929" s="134">
        <v>6.9</v>
      </c>
      <c r="O929" s="134"/>
      <c r="P929" s="134"/>
      <c r="Q929" s="134">
        <v>0.03</v>
      </c>
      <c r="R929" s="134" t="s">
        <v>295</v>
      </c>
      <c r="S929" s="134">
        <v>97</v>
      </c>
      <c r="T929" s="134">
        <v>57</v>
      </c>
      <c r="U929" s="134">
        <v>2</v>
      </c>
      <c r="V929" s="134">
        <v>0</v>
      </c>
      <c r="W929" s="134">
        <v>4</v>
      </c>
      <c r="X929" s="134">
        <v>10</v>
      </c>
      <c r="Y929" s="134">
        <v>0</v>
      </c>
      <c r="Z929" s="134">
        <v>0</v>
      </c>
      <c r="AA929" s="134">
        <v>0</v>
      </c>
      <c r="AB929" s="134">
        <v>33</v>
      </c>
      <c r="AC929" s="134">
        <v>3</v>
      </c>
      <c r="AD929" s="134">
        <v>0</v>
      </c>
      <c r="AE929" s="134">
        <f t="shared" si="317"/>
        <v>97</v>
      </c>
      <c r="AF929" s="134">
        <f>IF(AE929&gt;500,1.5,IF(AE929&gt;300,1.3,VLOOKUP(AE929,$AT$3:$AU$304,2,0)))</f>
        <v>0.3233333333333373</v>
      </c>
      <c r="AG929" s="134">
        <f t="shared" si="318"/>
        <v>57</v>
      </c>
      <c r="AH929" s="134">
        <f t="shared" si="319"/>
        <v>0.37999999999999706</v>
      </c>
      <c r="AI929" s="134">
        <f t="shared" si="320"/>
        <v>4</v>
      </c>
      <c r="AJ929" s="134">
        <f t="shared" si="321"/>
        <v>8.8888888888888407E-2</v>
      </c>
      <c r="AK929" s="134">
        <f t="shared" si="322"/>
        <v>10</v>
      </c>
      <c r="AL929" s="134">
        <f t="shared" si="323"/>
        <v>0.33339999999999997</v>
      </c>
      <c r="AM929" s="134">
        <f t="shared" si="324"/>
        <v>2</v>
      </c>
      <c r="AN929" s="134">
        <f t="shared" si="325"/>
        <v>0.13333333333333353</v>
      </c>
      <c r="AO929" s="134">
        <f t="shared" si="326"/>
        <v>0</v>
      </c>
      <c r="AP929" s="134">
        <f t="shared" si="327"/>
        <v>1.3877787807814457E-16</v>
      </c>
      <c r="AQ929" s="137">
        <f t="shared" si="333"/>
        <v>1</v>
      </c>
      <c r="AR929" s="131">
        <f t="shared" si="328"/>
        <v>1</v>
      </c>
      <c r="AS929" s="65"/>
    </row>
    <row r="930" spans="1:45" x14ac:dyDescent="0.25">
      <c r="A930" s="65" t="s">
        <v>273</v>
      </c>
      <c r="B930" s="65" t="str">
        <f t="shared" si="310"/>
        <v>DIWA3</v>
      </c>
      <c r="C930" s="117">
        <f t="shared" si="329"/>
        <v>40938</v>
      </c>
      <c r="D930" s="116" t="str">
        <f t="shared" si="330"/>
        <v>SIN</v>
      </c>
      <c r="E930" s="65" t="s">
        <v>26</v>
      </c>
      <c r="F930" s="124" t="s">
        <v>127</v>
      </c>
      <c r="G930" s="117">
        <v>42052</v>
      </c>
      <c r="H930" s="65">
        <v>782958</v>
      </c>
      <c r="I930" s="65">
        <v>19332</v>
      </c>
      <c r="J930" s="65">
        <v>0</v>
      </c>
      <c r="K930" s="65">
        <v>4</v>
      </c>
      <c r="L930" s="65"/>
      <c r="M930" s="65">
        <v>2</v>
      </c>
      <c r="N930" s="65">
        <v>6.1959999999999997</v>
      </c>
      <c r="O930" s="65">
        <v>29.27</v>
      </c>
      <c r="P930" s="65">
        <v>1.1599999999999999</v>
      </c>
      <c r="Q930" s="65">
        <v>0.41</v>
      </c>
      <c r="R930" s="65"/>
      <c r="S930" s="65">
        <v>62</v>
      </c>
      <c r="T930" s="65">
        <v>86</v>
      </c>
      <c r="U930" s="65">
        <v>30</v>
      </c>
      <c r="V930" s="65">
        <v>1</v>
      </c>
      <c r="W930" s="65">
        <v>12</v>
      </c>
      <c r="X930" s="65">
        <v>5</v>
      </c>
      <c r="Y930" s="65">
        <v>0</v>
      </c>
      <c r="Z930" s="65"/>
      <c r="AA930" s="65">
        <v>0</v>
      </c>
      <c r="AB930" s="65">
        <v>92</v>
      </c>
      <c r="AC930" s="65">
        <v>34</v>
      </c>
      <c r="AD930" s="65">
        <v>1</v>
      </c>
      <c r="AE930" s="118">
        <f t="shared" si="317"/>
        <v>62</v>
      </c>
      <c r="AF930" s="119">
        <f>IF(AE930&gt;500,1.5,IF(AE930&gt;300,1.3,VLOOKUP(AE930,$AT$3:$AU$304,2,0)))</f>
        <v>0.20666666666667025</v>
      </c>
      <c r="AG930" s="118">
        <f t="shared" si="318"/>
        <v>86</v>
      </c>
      <c r="AH930" s="119">
        <f t="shared" si="319"/>
        <v>0.57333333333333059</v>
      </c>
      <c r="AI930" s="118">
        <f t="shared" si="320"/>
        <v>12</v>
      </c>
      <c r="AJ930" s="119">
        <f t="shared" si="321"/>
        <v>0.26666666666666622</v>
      </c>
      <c r="AK930" s="118">
        <f t="shared" si="322"/>
        <v>5</v>
      </c>
      <c r="AL930" s="119">
        <f t="shared" si="323"/>
        <v>0.16666666666666685</v>
      </c>
      <c r="AM930" s="118">
        <f t="shared" si="324"/>
        <v>30</v>
      </c>
      <c r="AN930" s="119">
        <f t="shared" si="325"/>
        <v>1</v>
      </c>
      <c r="AO930" s="118">
        <f t="shared" si="326"/>
        <v>1</v>
      </c>
      <c r="AP930" s="119">
        <f t="shared" si="327"/>
        <v>0.10000000000000014</v>
      </c>
      <c r="AQ930" s="122">
        <f t="shared" si="333"/>
        <v>0</v>
      </c>
      <c r="AR930" s="131">
        <f t="shared" si="328"/>
        <v>2</v>
      </c>
      <c r="AS930" s="65"/>
    </row>
    <row r="931" spans="1:45" x14ac:dyDescent="0.25">
      <c r="A931" s="65" t="s">
        <v>273</v>
      </c>
      <c r="B931" s="65" t="str">
        <f t="shared" si="310"/>
        <v>DIWA3</v>
      </c>
      <c r="C931" s="117">
        <f t="shared" si="329"/>
        <v>40938</v>
      </c>
      <c r="D931" s="116" t="str">
        <f t="shared" si="330"/>
        <v>SIN</v>
      </c>
      <c r="E931" s="65" t="s">
        <v>26</v>
      </c>
      <c r="F931" s="124" t="s">
        <v>127</v>
      </c>
      <c r="G931" s="117">
        <v>41991</v>
      </c>
      <c r="H931" s="65">
        <v>768352</v>
      </c>
      <c r="I931" s="65">
        <v>4726</v>
      </c>
      <c r="J931" s="65">
        <v>0</v>
      </c>
      <c r="K931" s="65">
        <v>3</v>
      </c>
      <c r="L931" s="65"/>
      <c r="M931" s="65">
        <v>2</v>
      </c>
      <c r="N931" s="65">
        <v>6.5</v>
      </c>
      <c r="O931" s="65"/>
      <c r="P931" s="65"/>
      <c r="Q931" s="65">
        <v>0.42</v>
      </c>
      <c r="R931" s="65"/>
      <c r="S931" s="65">
        <v>60</v>
      </c>
      <c r="T931" s="65">
        <v>57</v>
      </c>
      <c r="U931" s="65">
        <v>33</v>
      </c>
      <c r="V931" s="65">
        <v>0</v>
      </c>
      <c r="W931" s="65">
        <v>10</v>
      </c>
      <c r="X931" s="65">
        <v>6</v>
      </c>
      <c r="Y931" s="65">
        <v>1</v>
      </c>
      <c r="Z931" s="65">
        <v>0</v>
      </c>
      <c r="AA931" s="65">
        <v>0</v>
      </c>
      <c r="AB931" s="65">
        <v>82</v>
      </c>
      <c r="AC931" s="65">
        <v>37</v>
      </c>
      <c r="AD931" s="65">
        <v>1</v>
      </c>
      <c r="AE931" s="118">
        <f t="shared" si="317"/>
        <v>60</v>
      </c>
      <c r="AF931" s="119">
        <f>IF(AE931&gt;500,1.5,IF(AE931&gt;300,1.3,VLOOKUP(AE931,$AT$3:$AU$304,2,0)))</f>
        <v>0.20000000000000359</v>
      </c>
      <c r="AG931" s="118">
        <f t="shared" si="318"/>
        <v>57</v>
      </c>
      <c r="AH931" s="119">
        <f t="shared" si="319"/>
        <v>0.37999999999999706</v>
      </c>
      <c r="AI931" s="118">
        <f t="shared" si="320"/>
        <v>10</v>
      </c>
      <c r="AJ931" s="119">
        <f t="shared" si="321"/>
        <v>0.22222222222222177</v>
      </c>
      <c r="AK931" s="118">
        <f t="shared" si="322"/>
        <v>6</v>
      </c>
      <c r="AL931" s="119">
        <f t="shared" si="323"/>
        <v>0.20000000000000018</v>
      </c>
      <c r="AM931" s="118">
        <f t="shared" si="324"/>
        <v>33</v>
      </c>
      <c r="AN931" s="119">
        <f t="shared" si="325"/>
        <v>1</v>
      </c>
      <c r="AO931" s="118">
        <f t="shared" si="326"/>
        <v>0</v>
      </c>
      <c r="AP931" s="119">
        <f t="shared" si="327"/>
        <v>1.3877787807814457E-16</v>
      </c>
      <c r="AQ931" s="122">
        <f t="shared" si="333"/>
        <v>0</v>
      </c>
      <c r="AR931" s="131">
        <f t="shared" si="328"/>
        <v>3</v>
      </c>
      <c r="AS931" s="65"/>
    </row>
    <row r="932" spans="1:45" x14ac:dyDescent="0.25">
      <c r="A932" s="65" t="s">
        <v>273</v>
      </c>
      <c r="B932" s="65" t="str">
        <f t="shared" si="310"/>
        <v>DIWA3</v>
      </c>
      <c r="C932" s="117">
        <f t="shared" si="329"/>
        <v>40938</v>
      </c>
      <c r="D932" s="116" t="str">
        <f t="shared" si="330"/>
        <v>SIN</v>
      </c>
      <c r="E932" s="65" t="s">
        <v>26</v>
      </c>
      <c r="F932" s="124" t="s">
        <v>127</v>
      </c>
      <c r="G932" s="117">
        <v>41933</v>
      </c>
      <c r="H932" s="65">
        <v>751516</v>
      </c>
      <c r="I932" s="65">
        <v>111579</v>
      </c>
      <c r="J932" s="65">
        <v>0</v>
      </c>
      <c r="K932" s="65">
        <v>6</v>
      </c>
      <c r="L932" s="65"/>
      <c r="M932" s="65">
        <v>3</v>
      </c>
      <c r="N932" s="127">
        <v>6.7</v>
      </c>
      <c r="O932" s="65">
        <v>33.9</v>
      </c>
      <c r="P932" s="65">
        <v>1.24</v>
      </c>
      <c r="Q932" s="65">
        <v>0.04</v>
      </c>
      <c r="R932" s="65"/>
      <c r="S932" s="65">
        <v>100</v>
      </c>
      <c r="T932" s="65">
        <v>173</v>
      </c>
      <c r="U932" s="65">
        <v>5</v>
      </c>
      <c r="V932" s="65">
        <v>1</v>
      </c>
      <c r="W932" s="65">
        <v>25</v>
      </c>
      <c r="X932" s="65">
        <v>10</v>
      </c>
      <c r="Y932" s="65">
        <v>1</v>
      </c>
      <c r="Z932" s="65">
        <v>1</v>
      </c>
      <c r="AA932" s="65">
        <v>1</v>
      </c>
      <c r="AB932" s="65">
        <v>39</v>
      </c>
      <c r="AC932" s="65">
        <v>6</v>
      </c>
      <c r="AD932" s="65">
        <v>1</v>
      </c>
      <c r="AE932" s="118">
        <f t="shared" si="317"/>
        <v>100</v>
      </c>
      <c r="AF932" s="119">
        <f t="shared" ref="AF932:AF937" si="336">IF(AE932&gt;=300,1,VLOOKUP(AE932,$AT$3:$AU$304,2,0))</f>
        <v>0.33333333333333737</v>
      </c>
      <c r="AG932" s="118">
        <f t="shared" si="318"/>
        <v>173</v>
      </c>
      <c r="AH932" s="119">
        <f t="shared" si="319"/>
        <v>1</v>
      </c>
      <c r="AI932" s="118">
        <f t="shared" si="320"/>
        <v>25</v>
      </c>
      <c r="AJ932" s="119">
        <f t="shared" si="321"/>
        <v>0.55559999999999998</v>
      </c>
      <c r="AK932" s="118">
        <f t="shared" si="322"/>
        <v>10</v>
      </c>
      <c r="AL932" s="119">
        <f t="shared" si="323"/>
        <v>0.33339999999999997</v>
      </c>
      <c r="AM932" s="118">
        <f t="shared" si="324"/>
        <v>5</v>
      </c>
      <c r="AN932" s="119">
        <f t="shared" si="325"/>
        <v>0.33333333333333348</v>
      </c>
      <c r="AO932" s="118">
        <f t="shared" si="326"/>
        <v>1</v>
      </c>
      <c r="AP932" s="119">
        <f t="shared" si="327"/>
        <v>0.10000000000000014</v>
      </c>
      <c r="AQ932" s="122">
        <f t="shared" si="333"/>
        <v>0</v>
      </c>
      <c r="AR932" s="131">
        <f t="shared" si="328"/>
        <v>4</v>
      </c>
      <c r="AS932" s="65"/>
    </row>
    <row r="933" spans="1:45" x14ac:dyDescent="0.25">
      <c r="A933" s="65" t="s">
        <v>273</v>
      </c>
      <c r="B933" s="65" t="str">
        <f t="shared" si="310"/>
        <v>DIWA3</v>
      </c>
      <c r="C933" s="117">
        <f t="shared" si="329"/>
        <v>40938</v>
      </c>
      <c r="D933" s="116" t="str">
        <f t="shared" si="330"/>
        <v>SIN</v>
      </c>
      <c r="E933" s="65" t="s">
        <v>26</v>
      </c>
      <c r="F933" s="124" t="s">
        <v>127</v>
      </c>
      <c r="G933" s="117">
        <v>41758</v>
      </c>
      <c r="H933" s="65">
        <v>703094</v>
      </c>
      <c r="I933" s="65">
        <v>63157</v>
      </c>
      <c r="J933" s="65">
        <v>0</v>
      </c>
      <c r="K933" s="65">
        <v>3</v>
      </c>
      <c r="L933" s="65"/>
      <c r="M933" s="65">
        <v>2</v>
      </c>
      <c r="N933" s="121">
        <v>7.1</v>
      </c>
      <c r="O933" s="65">
        <v>35.4</v>
      </c>
      <c r="P933" s="65">
        <v>1.05</v>
      </c>
      <c r="Q933" s="65">
        <v>0.04</v>
      </c>
      <c r="R933" s="65"/>
      <c r="S933" s="65">
        <v>60</v>
      </c>
      <c r="T933" s="65">
        <v>77</v>
      </c>
      <c r="U933" s="65">
        <v>2</v>
      </c>
      <c r="V933" s="65">
        <v>1</v>
      </c>
      <c r="W933" s="65">
        <v>12</v>
      </c>
      <c r="X933" s="65">
        <v>5</v>
      </c>
      <c r="Y933" s="65">
        <v>0</v>
      </c>
      <c r="Z933" s="65">
        <v>1</v>
      </c>
      <c r="AA933" s="65">
        <v>0</v>
      </c>
      <c r="AB933" s="65">
        <v>24</v>
      </c>
      <c r="AC933" s="65">
        <v>1</v>
      </c>
      <c r="AD933" s="65">
        <v>0</v>
      </c>
      <c r="AE933" s="118">
        <f t="shared" si="317"/>
        <v>60</v>
      </c>
      <c r="AF933" s="119">
        <f t="shared" si="336"/>
        <v>0.20000000000000359</v>
      </c>
      <c r="AG933" s="118">
        <f t="shared" si="318"/>
        <v>77</v>
      </c>
      <c r="AH933" s="119">
        <f t="shared" si="319"/>
        <v>0.5133333333333302</v>
      </c>
      <c r="AI933" s="118">
        <f t="shared" si="320"/>
        <v>12</v>
      </c>
      <c r="AJ933" s="119">
        <f t="shared" si="321"/>
        <v>0.26666666666666622</v>
      </c>
      <c r="AK933" s="118">
        <f t="shared" si="322"/>
        <v>5</v>
      </c>
      <c r="AL933" s="119">
        <f t="shared" si="323"/>
        <v>0.16666666666666685</v>
      </c>
      <c r="AM933" s="118">
        <f t="shared" si="324"/>
        <v>2</v>
      </c>
      <c r="AN933" s="119">
        <f t="shared" si="325"/>
        <v>0.13333333333333353</v>
      </c>
      <c r="AO933" s="118">
        <f t="shared" si="326"/>
        <v>1</v>
      </c>
      <c r="AP933" s="119">
        <f t="shared" si="327"/>
        <v>0.10000000000000014</v>
      </c>
      <c r="AQ933" s="122">
        <f t="shared" si="333"/>
        <v>0</v>
      </c>
      <c r="AR933" s="131">
        <f t="shared" si="328"/>
        <v>5</v>
      </c>
      <c r="AS933" s="65"/>
    </row>
    <row r="934" spans="1:45" x14ac:dyDescent="0.25">
      <c r="A934" s="65" t="s">
        <v>272</v>
      </c>
      <c r="B934" s="65" t="str">
        <f t="shared" si="310"/>
        <v>DIWA3</v>
      </c>
      <c r="C934" s="117">
        <f t="shared" si="329"/>
        <v>40938</v>
      </c>
      <c r="D934" s="116" t="str">
        <f t="shared" si="330"/>
        <v>SIN</v>
      </c>
      <c r="E934" s="65" t="s">
        <v>26</v>
      </c>
      <c r="F934" s="124" t="s">
        <v>127</v>
      </c>
      <c r="G934" s="117">
        <v>41495</v>
      </c>
      <c r="H934" s="65">
        <v>623865</v>
      </c>
      <c r="I934" s="65">
        <v>126524</v>
      </c>
      <c r="J934" s="120">
        <v>0</v>
      </c>
      <c r="K934" s="120">
        <v>6</v>
      </c>
      <c r="L934" s="120">
        <v>-1</v>
      </c>
      <c r="M934" s="120">
        <v>10</v>
      </c>
      <c r="N934" s="120">
        <v>7</v>
      </c>
      <c r="O934" s="120">
        <v>36.4</v>
      </c>
      <c r="P934" s="120">
        <v>0.1</v>
      </c>
      <c r="Q934" s="120">
        <v>0.1</v>
      </c>
      <c r="R934" s="65" t="s">
        <v>244</v>
      </c>
      <c r="S934" s="120">
        <v>258</v>
      </c>
      <c r="T934" s="120">
        <v>190</v>
      </c>
      <c r="U934" s="120">
        <v>15</v>
      </c>
      <c r="V934" s="120">
        <v>1</v>
      </c>
      <c r="W934" s="120">
        <v>22</v>
      </c>
      <c r="X934" s="120">
        <v>17</v>
      </c>
      <c r="Y934" s="120">
        <v>0</v>
      </c>
      <c r="Z934" s="120">
        <v>1</v>
      </c>
      <c r="AA934" s="120">
        <v>-1</v>
      </c>
      <c r="AB934" s="120">
        <v>42</v>
      </c>
      <c r="AC934" s="120">
        <v>12</v>
      </c>
      <c r="AD934" s="120">
        <v>3</v>
      </c>
      <c r="AE934" s="118">
        <f t="shared" si="317"/>
        <v>258</v>
      </c>
      <c r="AF934" s="119">
        <f t="shared" si="336"/>
        <v>0.86000000000000143</v>
      </c>
      <c r="AG934" s="118">
        <f t="shared" si="318"/>
        <v>190</v>
      </c>
      <c r="AH934" s="119">
        <f t="shared" si="319"/>
        <v>1</v>
      </c>
      <c r="AI934" s="118">
        <f t="shared" si="320"/>
        <v>22</v>
      </c>
      <c r="AJ934" s="119">
        <f t="shared" si="321"/>
        <v>0.48888888888888821</v>
      </c>
      <c r="AK934" s="118">
        <f t="shared" si="322"/>
        <v>17</v>
      </c>
      <c r="AL934" s="119">
        <f t="shared" si="323"/>
        <v>0.56666666666666676</v>
      </c>
      <c r="AM934" s="118">
        <f t="shared" si="324"/>
        <v>15</v>
      </c>
      <c r="AN934" s="119">
        <f t="shared" si="325"/>
        <v>1</v>
      </c>
      <c r="AO934" s="118">
        <f t="shared" si="326"/>
        <v>1</v>
      </c>
      <c r="AP934" s="119">
        <f t="shared" si="327"/>
        <v>0.10000000000000014</v>
      </c>
      <c r="AQ934" s="122">
        <f t="shared" si="333"/>
        <v>0</v>
      </c>
      <c r="AR934" s="131">
        <f t="shared" si="328"/>
        <v>6</v>
      </c>
      <c r="AS934" s="65"/>
    </row>
    <row r="935" spans="1:45" x14ac:dyDescent="0.25">
      <c r="A935" s="65" t="s">
        <v>272</v>
      </c>
      <c r="B935" s="65" t="str">
        <f t="shared" si="310"/>
        <v>DIWA3</v>
      </c>
      <c r="C935" s="117">
        <f t="shared" si="329"/>
        <v>40938</v>
      </c>
      <c r="D935" s="116" t="str">
        <f t="shared" si="330"/>
        <v>SIN</v>
      </c>
      <c r="E935" s="65" t="s">
        <v>26</v>
      </c>
      <c r="F935" s="124" t="s">
        <v>127</v>
      </c>
      <c r="G935" s="117">
        <v>41388</v>
      </c>
      <c r="H935" s="65">
        <v>592503</v>
      </c>
      <c r="I935" s="65">
        <v>95162</v>
      </c>
      <c r="J935" s="120">
        <v>0</v>
      </c>
      <c r="K935" s="120">
        <v>1.9</v>
      </c>
      <c r="L935" s="120">
        <v>0</v>
      </c>
      <c r="M935" s="120">
        <v>18</v>
      </c>
      <c r="N935" s="120">
        <v>6.7</v>
      </c>
      <c r="O935" s="120">
        <v>36.1</v>
      </c>
      <c r="P935" s="120"/>
      <c r="Q935" s="120">
        <v>-1</v>
      </c>
      <c r="R935" s="65" t="s">
        <v>29</v>
      </c>
      <c r="S935" s="120">
        <v>150.19999999999999</v>
      </c>
      <c r="T935" s="120">
        <v>109.6</v>
      </c>
      <c r="U935" s="120">
        <v>14.7</v>
      </c>
      <c r="V935" s="120">
        <v>5.5</v>
      </c>
      <c r="W935" s="120">
        <v>19.100000000000001</v>
      </c>
      <c r="X935" s="120">
        <v>24.3</v>
      </c>
      <c r="Y935" s="120">
        <v>0.7</v>
      </c>
      <c r="Z935" s="120">
        <v>0</v>
      </c>
      <c r="AA935" s="120">
        <v>0</v>
      </c>
      <c r="AB935" s="120">
        <v>105.2</v>
      </c>
      <c r="AC935" s="120">
        <v>33.200000000000003</v>
      </c>
      <c r="AD935" s="120">
        <v>1</v>
      </c>
      <c r="AE935" s="118">
        <f t="shared" si="317"/>
        <v>150</v>
      </c>
      <c r="AF935" s="119">
        <f t="shared" si="336"/>
        <v>0.50000000000000511</v>
      </c>
      <c r="AG935" s="118">
        <f t="shared" si="318"/>
        <v>110</v>
      </c>
      <c r="AH935" s="119">
        <f t="shared" si="319"/>
        <v>0.73333333333333162</v>
      </c>
      <c r="AI935" s="118">
        <f t="shared" si="320"/>
        <v>19</v>
      </c>
      <c r="AJ935" s="119">
        <f t="shared" si="321"/>
        <v>0.42222222222222161</v>
      </c>
      <c r="AK935" s="118">
        <f t="shared" si="322"/>
        <v>24</v>
      </c>
      <c r="AL935" s="119">
        <f t="shared" si="323"/>
        <v>0.8</v>
      </c>
      <c r="AM935" s="118">
        <f t="shared" si="324"/>
        <v>15</v>
      </c>
      <c r="AN935" s="119">
        <f t="shared" si="325"/>
        <v>1</v>
      </c>
      <c r="AO935" s="118">
        <f t="shared" si="326"/>
        <v>6</v>
      </c>
      <c r="AP935" s="119">
        <f t="shared" si="327"/>
        <v>0.60000000000000009</v>
      </c>
      <c r="AQ935" s="122">
        <f t="shared" si="333"/>
        <v>0</v>
      </c>
      <c r="AR935" s="131">
        <f t="shared" si="328"/>
        <v>7</v>
      </c>
      <c r="AS935" s="65"/>
    </row>
    <row r="936" spans="1:45" x14ac:dyDescent="0.25">
      <c r="A936" s="65" t="s">
        <v>272</v>
      </c>
      <c r="B936" s="65" t="str">
        <f t="shared" ref="B936:B999" si="337">IF(F936&lt;="K030","DIWA2",IF(F936&lt;="K152","DIWA3",IF(F936&lt;="K171","DIWA5","")))</f>
        <v>DIWA3</v>
      </c>
      <c r="C936" s="117">
        <f t="shared" si="329"/>
        <v>40938</v>
      </c>
      <c r="D936" s="116" t="str">
        <f t="shared" si="330"/>
        <v>SIN</v>
      </c>
      <c r="E936" s="65" t="s">
        <v>26</v>
      </c>
      <c r="F936" s="124" t="s">
        <v>127</v>
      </c>
      <c r="G936" s="117">
        <v>41265</v>
      </c>
      <c r="H936" s="65">
        <v>560160</v>
      </c>
      <c r="I936" s="65">
        <v>62819</v>
      </c>
      <c r="J936" s="120">
        <v>0</v>
      </c>
      <c r="K936" s="120">
        <v>0</v>
      </c>
      <c r="L936" s="120">
        <v>0</v>
      </c>
      <c r="M936" s="120">
        <v>15.2</v>
      </c>
      <c r="N936" s="120">
        <v>6.7</v>
      </c>
      <c r="O936" s="120">
        <v>35.299999999999997</v>
      </c>
      <c r="P936" s="120"/>
      <c r="Q936" s="120">
        <v>-1</v>
      </c>
      <c r="R936" s="65" t="s">
        <v>29</v>
      </c>
      <c r="S936" s="120">
        <v>79</v>
      </c>
      <c r="T936" s="120">
        <v>1.2</v>
      </c>
      <c r="U936" s="120">
        <v>9.4</v>
      </c>
      <c r="V936" s="120">
        <v>2.7</v>
      </c>
      <c r="W936" s="120">
        <v>0</v>
      </c>
      <c r="X936" s="120">
        <v>10</v>
      </c>
      <c r="Y936" s="120">
        <v>0.1</v>
      </c>
      <c r="Z936" s="120">
        <v>0</v>
      </c>
      <c r="AA936" s="120">
        <v>0</v>
      </c>
      <c r="AB936" s="120">
        <v>87.3</v>
      </c>
      <c r="AC936" s="120">
        <v>16.2</v>
      </c>
      <c r="AD936" s="120">
        <v>0.5</v>
      </c>
      <c r="AE936" s="118">
        <f t="shared" si="317"/>
        <v>79</v>
      </c>
      <c r="AF936" s="119">
        <f t="shared" si="336"/>
        <v>0.26333333333333692</v>
      </c>
      <c r="AG936" s="118">
        <f t="shared" si="318"/>
        <v>1</v>
      </c>
      <c r="AH936" s="119">
        <f t="shared" si="319"/>
        <v>6.6666666666641847E-3</v>
      </c>
      <c r="AI936" s="118">
        <f t="shared" si="320"/>
        <v>0</v>
      </c>
      <c r="AJ936" s="119">
        <f t="shared" si="321"/>
        <v>-4.9266146717741321E-16</v>
      </c>
      <c r="AK936" s="118">
        <f t="shared" si="322"/>
        <v>10</v>
      </c>
      <c r="AL936" s="119">
        <f t="shared" si="323"/>
        <v>0.33339999999999997</v>
      </c>
      <c r="AM936" s="118">
        <f t="shared" si="324"/>
        <v>9</v>
      </c>
      <c r="AN936" s="119">
        <f t="shared" si="325"/>
        <v>0.60000000000000009</v>
      </c>
      <c r="AO936" s="118">
        <f t="shared" si="326"/>
        <v>3</v>
      </c>
      <c r="AP936" s="119">
        <f t="shared" si="327"/>
        <v>0.30000000000000016</v>
      </c>
      <c r="AQ936" s="122">
        <f t="shared" si="333"/>
        <v>0</v>
      </c>
      <c r="AR936" s="131">
        <f t="shared" si="328"/>
        <v>8</v>
      </c>
      <c r="AS936" s="65"/>
    </row>
    <row r="937" spans="1:45" x14ac:dyDescent="0.25">
      <c r="A937" s="65" t="s">
        <v>273</v>
      </c>
      <c r="B937" s="65" t="str">
        <f t="shared" si="337"/>
        <v>DIWA3</v>
      </c>
      <c r="C937" s="117">
        <f t="shared" si="329"/>
        <v>40938</v>
      </c>
      <c r="D937" s="116" t="str">
        <f t="shared" si="330"/>
        <v>SIN</v>
      </c>
      <c r="E937" s="65" t="s">
        <v>26</v>
      </c>
      <c r="F937" s="124" t="s">
        <v>127</v>
      </c>
      <c r="G937" s="117">
        <v>41139</v>
      </c>
      <c r="H937" s="65">
        <v>530837</v>
      </c>
      <c r="I937" s="65">
        <v>33496</v>
      </c>
      <c r="J937" s="120">
        <v>0</v>
      </c>
      <c r="K937" s="120">
        <v>0</v>
      </c>
      <c r="L937" s="120">
        <v>0</v>
      </c>
      <c r="M937" s="120">
        <v>19.5</v>
      </c>
      <c r="N937" s="120">
        <v>6.8</v>
      </c>
      <c r="O937" s="120">
        <v>36.299999999999997</v>
      </c>
      <c r="P937" s="120"/>
      <c r="Q937" s="120">
        <v>-1</v>
      </c>
      <c r="R937" s="65" t="s">
        <v>29</v>
      </c>
      <c r="S937" s="120">
        <v>99.9</v>
      </c>
      <c r="T937" s="120">
        <v>88.1</v>
      </c>
      <c r="U937" s="120">
        <v>12.9</v>
      </c>
      <c r="V937" s="120">
        <v>2.2000000000000002</v>
      </c>
      <c r="W937" s="120">
        <v>16</v>
      </c>
      <c r="X937" s="120">
        <v>18</v>
      </c>
      <c r="Y937" s="120">
        <v>1.1000000000000001</v>
      </c>
      <c r="Z937" s="120">
        <v>0.4</v>
      </c>
      <c r="AA937" s="120">
        <v>0</v>
      </c>
      <c r="AB937" s="120">
        <v>168.9</v>
      </c>
      <c r="AC937" s="120">
        <v>23.4</v>
      </c>
      <c r="AD937" s="120">
        <v>0.8</v>
      </c>
      <c r="AE937" s="118">
        <f t="shared" si="317"/>
        <v>100</v>
      </c>
      <c r="AF937" s="119">
        <f t="shared" si="336"/>
        <v>0.33333333333333737</v>
      </c>
      <c r="AG937" s="118">
        <f t="shared" si="318"/>
        <v>88</v>
      </c>
      <c r="AH937" s="119">
        <f t="shared" si="319"/>
        <v>0.58666666666666401</v>
      </c>
      <c r="AI937" s="118">
        <f t="shared" si="320"/>
        <v>16</v>
      </c>
      <c r="AJ937" s="119">
        <f t="shared" si="321"/>
        <v>0.35555555555555501</v>
      </c>
      <c r="AK937" s="118">
        <f t="shared" si="322"/>
        <v>18</v>
      </c>
      <c r="AL937" s="119">
        <f t="shared" si="323"/>
        <v>0.60000000000000009</v>
      </c>
      <c r="AM937" s="118">
        <f t="shared" si="324"/>
        <v>13</v>
      </c>
      <c r="AN937" s="119">
        <f t="shared" si="325"/>
        <v>0.8666666666666667</v>
      </c>
      <c r="AO937" s="118">
        <f t="shared" si="326"/>
        <v>2</v>
      </c>
      <c r="AP937" s="119">
        <f t="shared" si="327"/>
        <v>0.20000000000000015</v>
      </c>
      <c r="AQ937" s="122">
        <f t="shared" si="333"/>
        <v>0</v>
      </c>
      <c r="AR937" s="131">
        <f t="shared" si="328"/>
        <v>9</v>
      </c>
      <c r="AS937" s="65"/>
    </row>
    <row r="938" spans="1:45" x14ac:dyDescent="0.25">
      <c r="A938" s="65" t="s">
        <v>272</v>
      </c>
      <c r="B938" s="65" t="str">
        <f t="shared" si="337"/>
        <v>DIWA3</v>
      </c>
      <c r="C938" s="117">
        <f t="shared" si="329"/>
        <v>40763</v>
      </c>
      <c r="D938" s="65" t="str">
        <f t="shared" si="330"/>
        <v>SIN</v>
      </c>
      <c r="E938" s="65" t="s">
        <v>26</v>
      </c>
      <c r="F938" s="124" t="s">
        <v>128</v>
      </c>
      <c r="G938" s="117">
        <v>42403</v>
      </c>
      <c r="H938" s="65">
        <v>874547</v>
      </c>
      <c r="I938" s="65">
        <v>44312</v>
      </c>
      <c r="J938" s="65">
        <v>0</v>
      </c>
      <c r="K938" s="65">
        <v>8</v>
      </c>
      <c r="L938" s="65"/>
      <c r="M938" s="65">
        <v>7</v>
      </c>
      <c r="N938" s="65">
        <v>6.7</v>
      </c>
      <c r="O938" s="65"/>
      <c r="P938" s="65"/>
      <c r="Q938" s="65">
        <v>0.13</v>
      </c>
      <c r="R938" s="65"/>
      <c r="S938" s="65">
        <v>322</v>
      </c>
      <c r="T938" s="65">
        <v>100</v>
      </c>
      <c r="U938" s="65">
        <v>1</v>
      </c>
      <c r="V938" s="65">
        <v>0</v>
      </c>
      <c r="W938" s="65">
        <v>19</v>
      </c>
      <c r="X938" s="65">
        <v>20</v>
      </c>
      <c r="Y938" s="65">
        <v>1</v>
      </c>
      <c r="Z938" s="65">
        <v>0</v>
      </c>
      <c r="AA938" s="65">
        <v>1</v>
      </c>
      <c r="AB938" s="65">
        <v>92</v>
      </c>
      <c r="AC938" s="65">
        <v>4</v>
      </c>
      <c r="AD938" s="65">
        <v>2</v>
      </c>
      <c r="AE938" s="118">
        <f t="shared" si="317"/>
        <v>322</v>
      </c>
      <c r="AF938" s="119">
        <f>IF(AE938&gt;500,1.5,IF(AE938&gt;300,1.3,VLOOKUP(AE938,$AT$3:$AU$304,2,0)))</f>
        <v>1.3</v>
      </c>
      <c r="AG938" s="118">
        <f t="shared" si="318"/>
        <v>100</v>
      </c>
      <c r="AH938" s="119">
        <f t="shared" si="319"/>
        <v>0.66666666666666452</v>
      </c>
      <c r="AI938" s="118">
        <f t="shared" si="320"/>
        <v>19</v>
      </c>
      <c r="AJ938" s="119">
        <f t="shared" si="321"/>
        <v>0.42222222222222161</v>
      </c>
      <c r="AK938" s="118">
        <f t="shared" si="322"/>
        <v>20</v>
      </c>
      <c r="AL938" s="119">
        <f t="shared" si="323"/>
        <v>0.66666666666666674</v>
      </c>
      <c r="AM938" s="118">
        <f t="shared" si="324"/>
        <v>1</v>
      </c>
      <c r="AN938" s="119">
        <f t="shared" si="325"/>
        <v>6.666666666666686E-2</v>
      </c>
      <c r="AO938" s="118">
        <f t="shared" si="326"/>
        <v>0</v>
      </c>
      <c r="AP938" s="119">
        <f t="shared" si="327"/>
        <v>1.3877787807814457E-16</v>
      </c>
      <c r="AQ938" s="122">
        <f t="shared" si="333"/>
        <v>1</v>
      </c>
      <c r="AR938" s="131">
        <f t="shared" si="328"/>
        <v>1</v>
      </c>
      <c r="AS938" s="65"/>
    </row>
    <row r="939" spans="1:45" x14ac:dyDescent="0.25">
      <c r="A939" s="65"/>
      <c r="B939" s="65" t="str">
        <f t="shared" si="337"/>
        <v>DIWA3</v>
      </c>
      <c r="C939" s="117">
        <f t="shared" si="329"/>
        <v>40763</v>
      </c>
      <c r="D939" s="65" t="str">
        <f t="shared" si="330"/>
        <v>SIN</v>
      </c>
      <c r="E939" s="65" t="s">
        <v>26</v>
      </c>
      <c r="F939" s="124" t="s">
        <v>128</v>
      </c>
      <c r="G939" s="117">
        <v>42243</v>
      </c>
      <c r="H939" s="65">
        <v>833703</v>
      </c>
      <c r="I939" s="65">
        <v>3468</v>
      </c>
      <c r="J939" s="65">
        <v>0</v>
      </c>
      <c r="K939" s="65">
        <v>5</v>
      </c>
      <c r="L939" s="65"/>
      <c r="M939" s="65">
        <v>6</v>
      </c>
      <c r="N939" s="65">
        <v>7</v>
      </c>
      <c r="O939" s="65"/>
      <c r="P939" s="65"/>
      <c r="Q939" s="65">
        <v>0</v>
      </c>
      <c r="R939" s="65"/>
      <c r="S939" s="65">
        <v>46</v>
      </c>
      <c r="T939" s="65">
        <v>30</v>
      </c>
      <c r="U939" s="65">
        <v>2</v>
      </c>
      <c r="V939" s="65">
        <v>0</v>
      </c>
      <c r="W939" s="65">
        <v>5</v>
      </c>
      <c r="X939" s="65">
        <v>6</v>
      </c>
      <c r="Y939" s="65">
        <v>0</v>
      </c>
      <c r="Z939" s="65">
        <v>0</v>
      </c>
      <c r="AA939" s="65">
        <v>0</v>
      </c>
      <c r="AB939" s="65">
        <v>89</v>
      </c>
      <c r="AC939" s="65">
        <v>2</v>
      </c>
      <c r="AD939" s="65">
        <v>1</v>
      </c>
      <c r="AE939" s="118">
        <f t="shared" si="317"/>
        <v>46</v>
      </c>
      <c r="AF939" s="119">
        <f>IF(AE939&gt;500,1.5,IF(AE939&gt;300,1.3,VLOOKUP(AE939,$AT$3:$AU$304,2,0)))</f>
        <v>0.15333333333333701</v>
      </c>
      <c r="AG939" s="118">
        <f t="shared" si="318"/>
        <v>30</v>
      </c>
      <c r="AH939" s="119">
        <f t="shared" si="319"/>
        <v>0.1999999999999974</v>
      </c>
      <c r="AI939" s="118">
        <f t="shared" si="320"/>
        <v>5</v>
      </c>
      <c r="AJ939" s="119">
        <f t="shared" si="321"/>
        <v>0.11111111111111063</v>
      </c>
      <c r="AK939" s="118">
        <f t="shared" si="322"/>
        <v>6</v>
      </c>
      <c r="AL939" s="119">
        <f t="shared" si="323"/>
        <v>0.20000000000000018</v>
      </c>
      <c r="AM939" s="118">
        <f t="shared" si="324"/>
        <v>2</v>
      </c>
      <c r="AN939" s="119">
        <f t="shared" si="325"/>
        <v>0.13333333333333353</v>
      </c>
      <c r="AO939" s="118">
        <f t="shared" si="326"/>
        <v>0</v>
      </c>
      <c r="AP939" s="119">
        <f t="shared" si="327"/>
        <v>1.3877787807814457E-16</v>
      </c>
      <c r="AQ939" s="122">
        <f t="shared" si="333"/>
        <v>0</v>
      </c>
      <c r="AR939" s="131">
        <f t="shared" si="328"/>
        <v>2</v>
      </c>
      <c r="AS939" s="65"/>
    </row>
    <row r="940" spans="1:45" x14ac:dyDescent="0.25">
      <c r="A940" s="65" t="s">
        <v>273</v>
      </c>
      <c r="B940" s="65" t="str">
        <f t="shared" si="337"/>
        <v>DIWA3</v>
      </c>
      <c r="C940" s="117">
        <f t="shared" si="329"/>
        <v>40763</v>
      </c>
      <c r="D940" s="116" t="str">
        <f t="shared" si="330"/>
        <v>SIN</v>
      </c>
      <c r="E940" s="65" t="s">
        <v>26</v>
      </c>
      <c r="F940" s="124" t="s">
        <v>128</v>
      </c>
      <c r="G940" s="117">
        <v>42040</v>
      </c>
      <c r="H940" s="65">
        <v>727907</v>
      </c>
      <c r="I940" s="65">
        <v>44812</v>
      </c>
      <c r="J940" s="65">
        <v>0</v>
      </c>
      <c r="K940" s="65">
        <v>3</v>
      </c>
      <c r="L940" s="65"/>
      <c r="M940" s="65">
        <v>2</v>
      </c>
      <c r="N940" s="65">
        <v>6.0060000000000002</v>
      </c>
      <c r="O940" s="65">
        <v>27.9</v>
      </c>
      <c r="P940" s="65">
        <v>1.26</v>
      </c>
      <c r="Q940" s="65">
        <v>0.26</v>
      </c>
      <c r="R940" s="65"/>
      <c r="S940" s="65">
        <v>112</v>
      </c>
      <c r="T940" s="65">
        <v>72</v>
      </c>
      <c r="U940" s="65">
        <v>2</v>
      </c>
      <c r="V940" s="65">
        <v>0</v>
      </c>
      <c r="W940" s="65">
        <v>10</v>
      </c>
      <c r="X940" s="65">
        <v>11</v>
      </c>
      <c r="Y940" s="65">
        <v>0</v>
      </c>
      <c r="Z940" s="65"/>
      <c r="AA940" s="65">
        <v>1</v>
      </c>
      <c r="AB940" s="65">
        <v>29</v>
      </c>
      <c r="AC940" s="65">
        <v>3</v>
      </c>
      <c r="AD940" s="65">
        <v>0</v>
      </c>
      <c r="AE940" s="118">
        <f t="shared" si="317"/>
        <v>112</v>
      </c>
      <c r="AF940" s="119">
        <f>IF(AE940&gt;500,1.5,IF(AE940&gt;300,1.3,VLOOKUP(AE940,$AT$3:$AU$304,2,0)))</f>
        <v>0.37333333333333762</v>
      </c>
      <c r="AG940" s="118">
        <f t="shared" si="318"/>
        <v>72</v>
      </c>
      <c r="AH940" s="119">
        <f t="shared" si="319"/>
        <v>0.47999999999999687</v>
      </c>
      <c r="AI940" s="118">
        <f t="shared" si="320"/>
        <v>10</v>
      </c>
      <c r="AJ940" s="119">
        <f t="shared" si="321"/>
        <v>0.22222222222222177</v>
      </c>
      <c r="AK940" s="118">
        <f t="shared" si="322"/>
        <v>11</v>
      </c>
      <c r="AL940" s="119">
        <f t="shared" si="323"/>
        <v>0.36666666666666681</v>
      </c>
      <c r="AM940" s="118">
        <f t="shared" si="324"/>
        <v>2</v>
      </c>
      <c r="AN940" s="119">
        <f t="shared" si="325"/>
        <v>0.13333333333333353</v>
      </c>
      <c r="AO940" s="118">
        <f t="shared" si="326"/>
        <v>0</v>
      </c>
      <c r="AP940" s="119">
        <f t="shared" si="327"/>
        <v>1.3877787807814457E-16</v>
      </c>
      <c r="AQ940" s="122">
        <f t="shared" si="333"/>
        <v>0</v>
      </c>
      <c r="AR940" s="131">
        <f t="shared" si="328"/>
        <v>3</v>
      </c>
      <c r="AS940" s="65"/>
    </row>
    <row r="941" spans="1:45" x14ac:dyDescent="0.25">
      <c r="A941" s="65" t="s">
        <v>273</v>
      </c>
      <c r="B941" s="65" t="str">
        <f t="shared" si="337"/>
        <v>DIWA3</v>
      </c>
      <c r="C941" s="117">
        <f t="shared" si="329"/>
        <v>40763</v>
      </c>
      <c r="D941" s="116" t="str">
        <f t="shared" si="330"/>
        <v>SIN</v>
      </c>
      <c r="E941" s="65" t="s">
        <v>26</v>
      </c>
      <c r="F941" s="124" t="s">
        <v>128</v>
      </c>
      <c r="G941" s="117">
        <v>41990</v>
      </c>
      <c r="H941" s="65">
        <v>720069</v>
      </c>
      <c r="I941" s="65">
        <v>36974</v>
      </c>
      <c r="J941" s="65">
        <v>0</v>
      </c>
      <c r="K941" s="65">
        <v>3</v>
      </c>
      <c r="L941" s="65"/>
      <c r="M941" s="65">
        <v>1</v>
      </c>
      <c r="N941" s="65">
        <v>6</v>
      </c>
      <c r="O941" s="65"/>
      <c r="P941" s="65"/>
      <c r="Q941" s="65">
        <v>0.34</v>
      </c>
      <c r="R941" s="65"/>
      <c r="S941" s="65">
        <v>106</v>
      </c>
      <c r="T941" s="65">
        <v>73</v>
      </c>
      <c r="U941" s="65">
        <v>5</v>
      </c>
      <c r="V941" s="65">
        <v>0</v>
      </c>
      <c r="W941" s="65">
        <v>9</v>
      </c>
      <c r="X941" s="65">
        <v>15</v>
      </c>
      <c r="Y941" s="65">
        <v>0</v>
      </c>
      <c r="Z941" s="65">
        <v>0</v>
      </c>
      <c r="AA941" s="65">
        <v>1</v>
      </c>
      <c r="AB941" s="65">
        <v>31</v>
      </c>
      <c r="AC941" s="65">
        <v>3</v>
      </c>
      <c r="AD941" s="65">
        <v>1</v>
      </c>
      <c r="AE941" s="118">
        <f t="shared" si="317"/>
        <v>106</v>
      </c>
      <c r="AF941" s="119">
        <f>IF(AE941&gt;500,1.5,IF(AE941&gt;300,1.3,VLOOKUP(AE941,$AT$3:$AU$304,2,0)))</f>
        <v>0.3533333333333375</v>
      </c>
      <c r="AG941" s="118">
        <f t="shared" si="318"/>
        <v>73</v>
      </c>
      <c r="AH941" s="119">
        <f t="shared" si="319"/>
        <v>0.48666666666666353</v>
      </c>
      <c r="AI941" s="118">
        <f t="shared" si="320"/>
        <v>9</v>
      </c>
      <c r="AJ941" s="119">
        <f t="shared" si="321"/>
        <v>0.19999999999999954</v>
      </c>
      <c r="AK941" s="118">
        <f t="shared" si="322"/>
        <v>15</v>
      </c>
      <c r="AL941" s="119">
        <f t="shared" si="323"/>
        <v>0.50000000000000011</v>
      </c>
      <c r="AM941" s="118">
        <f t="shared" si="324"/>
        <v>5</v>
      </c>
      <c r="AN941" s="119">
        <f t="shared" si="325"/>
        <v>0.33333333333333348</v>
      </c>
      <c r="AO941" s="118">
        <f t="shared" si="326"/>
        <v>0</v>
      </c>
      <c r="AP941" s="119">
        <f t="shared" si="327"/>
        <v>1.3877787807814457E-16</v>
      </c>
      <c r="AQ941" s="122">
        <f t="shared" si="333"/>
        <v>0</v>
      </c>
      <c r="AR941" s="131">
        <f t="shared" si="328"/>
        <v>4</v>
      </c>
      <c r="AS941" s="65"/>
    </row>
    <row r="942" spans="1:45" x14ac:dyDescent="0.25">
      <c r="A942" s="65" t="s">
        <v>273</v>
      </c>
      <c r="B942" s="65" t="str">
        <f t="shared" si="337"/>
        <v>DIWA3</v>
      </c>
      <c r="C942" s="117">
        <f t="shared" si="329"/>
        <v>40763</v>
      </c>
      <c r="D942" s="116" t="str">
        <f t="shared" si="330"/>
        <v>SIN</v>
      </c>
      <c r="E942" s="65" t="s">
        <v>26</v>
      </c>
      <c r="F942" s="124" t="s">
        <v>128</v>
      </c>
      <c r="G942" s="117">
        <v>41678</v>
      </c>
      <c r="H942" s="65">
        <v>655764</v>
      </c>
      <c r="I942" s="65">
        <v>122636</v>
      </c>
      <c r="J942" s="65">
        <v>0</v>
      </c>
      <c r="K942" s="65">
        <v>6</v>
      </c>
      <c r="L942" s="65"/>
      <c r="M942" s="65">
        <v>5</v>
      </c>
      <c r="N942" s="121">
        <v>7.1</v>
      </c>
      <c r="O942" s="65">
        <v>37.6</v>
      </c>
      <c r="P942" s="65">
        <v>0.2</v>
      </c>
      <c r="Q942" s="65">
        <v>0.1</v>
      </c>
      <c r="R942" s="65" t="s">
        <v>244</v>
      </c>
      <c r="S942" s="65">
        <v>240</v>
      </c>
      <c r="T942" s="65">
        <v>147</v>
      </c>
      <c r="U942" s="65">
        <v>9</v>
      </c>
      <c r="V942" s="65">
        <v>1</v>
      </c>
      <c r="W942" s="65">
        <v>25</v>
      </c>
      <c r="X942" s="65">
        <v>15</v>
      </c>
      <c r="Y942" s="65">
        <v>1</v>
      </c>
      <c r="Z942" s="65">
        <v>1</v>
      </c>
      <c r="AA942" s="65">
        <v>0</v>
      </c>
      <c r="AB942" s="65">
        <v>37</v>
      </c>
      <c r="AC942" s="65">
        <v>9</v>
      </c>
      <c r="AD942" s="65">
        <v>5</v>
      </c>
      <c r="AE942" s="118">
        <f t="shared" si="317"/>
        <v>240</v>
      </c>
      <c r="AF942" s="119">
        <f t="shared" ref="AF942:AF949" si="338">IF(AE942&gt;=300,1,VLOOKUP(AE942,$AT$3:$AU$304,2,0))</f>
        <v>0.80000000000000204</v>
      </c>
      <c r="AG942" s="118">
        <f t="shared" si="318"/>
        <v>147</v>
      </c>
      <c r="AH942" s="119">
        <f t="shared" si="319"/>
        <v>0.97999999999999987</v>
      </c>
      <c r="AI942" s="118">
        <f t="shared" si="320"/>
        <v>25</v>
      </c>
      <c r="AJ942" s="119">
        <f t="shared" si="321"/>
        <v>0.55559999999999998</v>
      </c>
      <c r="AK942" s="118">
        <f t="shared" si="322"/>
        <v>15</v>
      </c>
      <c r="AL942" s="119">
        <f t="shared" si="323"/>
        <v>0.50000000000000011</v>
      </c>
      <c r="AM942" s="118">
        <f t="shared" si="324"/>
        <v>9</v>
      </c>
      <c r="AN942" s="119">
        <f t="shared" si="325"/>
        <v>0.60000000000000009</v>
      </c>
      <c r="AO942" s="118">
        <f t="shared" si="326"/>
        <v>1</v>
      </c>
      <c r="AP942" s="119">
        <f t="shared" si="327"/>
        <v>0.10000000000000014</v>
      </c>
      <c r="AQ942" s="122">
        <f t="shared" si="333"/>
        <v>0</v>
      </c>
      <c r="AR942" s="131">
        <f t="shared" si="328"/>
        <v>5</v>
      </c>
      <c r="AS942" s="65"/>
    </row>
    <row r="943" spans="1:45" x14ac:dyDescent="0.25">
      <c r="A943" s="65" t="s">
        <v>272</v>
      </c>
      <c r="B943" s="65" t="str">
        <f t="shared" si="337"/>
        <v>DIWA3</v>
      </c>
      <c r="C943" s="117">
        <f t="shared" si="329"/>
        <v>40763</v>
      </c>
      <c r="D943" s="116" t="str">
        <f t="shared" si="330"/>
        <v>SIN</v>
      </c>
      <c r="E943" s="65" t="s">
        <v>26</v>
      </c>
      <c r="F943" s="124" t="s">
        <v>128</v>
      </c>
      <c r="G943" s="117">
        <v>41635</v>
      </c>
      <c r="H943" s="65">
        <v>671043</v>
      </c>
      <c r="I943" s="65">
        <v>31106</v>
      </c>
      <c r="J943" s="65">
        <v>0</v>
      </c>
      <c r="K943" s="65">
        <v>2</v>
      </c>
      <c r="L943" s="65"/>
      <c r="M943" s="65">
        <v>1</v>
      </c>
      <c r="N943" s="121">
        <v>7.2</v>
      </c>
      <c r="O943" s="65">
        <v>36.799999999999997</v>
      </c>
      <c r="P943" s="65">
        <v>0.3</v>
      </c>
      <c r="Q943" s="65">
        <v>0</v>
      </c>
      <c r="R943" s="65" t="s">
        <v>244</v>
      </c>
      <c r="S943" s="65">
        <v>40</v>
      </c>
      <c r="T943" s="65">
        <v>41</v>
      </c>
      <c r="U943" s="65">
        <v>1</v>
      </c>
      <c r="V943" s="65">
        <v>0</v>
      </c>
      <c r="W943" s="65">
        <v>6</v>
      </c>
      <c r="X943" s="65">
        <v>5</v>
      </c>
      <c r="Y943" s="65">
        <v>0</v>
      </c>
      <c r="Z943" s="65">
        <v>0</v>
      </c>
      <c r="AA943" s="65">
        <v>0</v>
      </c>
      <c r="AB943" s="65">
        <v>24</v>
      </c>
      <c r="AC943" s="65">
        <v>1</v>
      </c>
      <c r="AD943" s="65">
        <v>0</v>
      </c>
      <c r="AE943" s="118">
        <f t="shared" si="317"/>
        <v>40</v>
      </c>
      <c r="AF943" s="119">
        <f t="shared" si="338"/>
        <v>0.13333333333333705</v>
      </c>
      <c r="AG943" s="118">
        <f t="shared" si="318"/>
        <v>41</v>
      </c>
      <c r="AH943" s="119">
        <f t="shared" si="319"/>
        <v>0.2733333333333306</v>
      </c>
      <c r="AI943" s="118">
        <f t="shared" si="320"/>
        <v>6</v>
      </c>
      <c r="AJ943" s="119">
        <f t="shared" si="321"/>
        <v>0.13333333333333286</v>
      </c>
      <c r="AK943" s="118">
        <f t="shared" si="322"/>
        <v>5</v>
      </c>
      <c r="AL943" s="119">
        <f t="shared" si="323"/>
        <v>0.16666666666666685</v>
      </c>
      <c r="AM943" s="118">
        <f t="shared" si="324"/>
        <v>1</v>
      </c>
      <c r="AN943" s="119">
        <f t="shared" si="325"/>
        <v>6.666666666666686E-2</v>
      </c>
      <c r="AO943" s="118">
        <f t="shared" si="326"/>
        <v>0</v>
      </c>
      <c r="AP943" s="119">
        <f t="shared" si="327"/>
        <v>1.3877787807814457E-16</v>
      </c>
      <c r="AQ943" s="122">
        <f t="shared" ref="AQ943:AQ967" si="339">IF(F943=F942,0,1)</f>
        <v>0</v>
      </c>
      <c r="AR943" s="131">
        <f t="shared" si="328"/>
        <v>6</v>
      </c>
      <c r="AS943" s="65"/>
    </row>
    <row r="944" spans="1:45" x14ac:dyDescent="0.25">
      <c r="A944" s="65" t="s">
        <v>273</v>
      </c>
      <c r="B944" s="65" t="str">
        <f t="shared" si="337"/>
        <v>DIWA3</v>
      </c>
      <c r="C944" s="117">
        <f t="shared" si="329"/>
        <v>40763</v>
      </c>
      <c r="D944" s="116" t="str">
        <f t="shared" si="330"/>
        <v>SIN</v>
      </c>
      <c r="E944" s="65" t="s">
        <v>26</v>
      </c>
      <c r="F944" s="124" t="s">
        <v>128</v>
      </c>
      <c r="G944" s="117">
        <v>41601</v>
      </c>
      <c r="H944" s="65">
        <v>640400</v>
      </c>
      <c r="I944" s="65">
        <v>107272</v>
      </c>
      <c r="J944" s="120">
        <v>0</v>
      </c>
      <c r="K944" s="120">
        <v>8</v>
      </c>
      <c r="L944" s="120">
        <v>0</v>
      </c>
      <c r="M944" s="120">
        <v>5</v>
      </c>
      <c r="N944" s="120">
        <v>7.2</v>
      </c>
      <c r="O944" s="120">
        <v>37.1</v>
      </c>
      <c r="P944" s="120">
        <v>0.1</v>
      </c>
      <c r="Q944" s="120">
        <v>0.1</v>
      </c>
      <c r="R944" s="65" t="s">
        <v>244</v>
      </c>
      <c r="S944" s="120">
        <v>220</v>
      </c>
      <c r="T944" s="120">
        <v>136</v>
      </c>
      <c r="U944" s="120">
        <v>10</v>
      </c>
      <c r="V944" s="120">
        <v>0</v>
      </c>
      <c r="W944" s="120">
        <v>22</v>
      </c>
      <c r="X944" s="120">
        <v>17</v>
      </c>
      <c r="Y944" s="120">
        <v>0</v>
      </c>
      <c r="Z944" s="120">
        <v>1</v>
      </c>
      <c r="AA944" s="120">
        <v>0</v>
      </c>
      <c r="AB944" s="120">
        <v>41</v>
      </c>
      <c r="AC944" s="120">
        <v>12</v>
      </c>
      <c r="AD944" s="120">
        <v>4</v>
      </c>
      <c r="AE944" s="118">
        <f t="shared" si="317"/>
        <v>220</v>
      </c>
      <c r="AF944" s="119">
        <f t="shared" si="338"/>
        <v>0.73333333333333606</v>
      </c>
      <c r="AG944" s="118">
        <f t="shared" si="318"/>
        <v>136</v>
      </c>
      <c r="AH944" s="119">
        <f t="shared" si="319"/>
        <v>0.90666666666666607</v>
      </c>
      <c r="AI944" s="118">
        <f t="shared" si="320"/>
        <v>22</v>
      </c>
      <c r="AJ944" s="119">
        <f t="shared" si="321"/>
        <v>0.48888888888888821</v>
      </c>
      <c r="AK944" s="118">
        <f t="shared" si="322"/>
        <v>17</v>
      </c>
      <c r="AL944" s="119">
        <f t="shared" si="323"/>
        <v>0.56666666666666676</v>
      </c>
      <c r="AM944" s="118">
        <f t="shared" si="324"/>
        <v>10</v>
      </c>
      <c r="AN944" s="119">
        <f t="shared" si="325"/>
        <v>0.66666666666666674</v>
      </c>
      <c r="AO944" s="118">
        <f t="shared" si="326"/>
        <v>0</v>
      </c>
      <c r="AP944" s="119">
        <f t="shared" si="327"/>
        <v>1.3877787807814457E-16</v>
      </c>
      <c r="AQ944" s="122">
        <f t="shared" si="339"/>
        <v>0</v>
      </c>
      <c r="AR944" s="131">
        <f t="shared" si="328"/>
        <v>7</v>
      </c>
      <c r="AS944" s="65"/>
    </row>
    <row r="945" spans="1:45" x14ac:dyDescent="0.25">
      <c r="A945" s="65" t="s">
        <v>272</v>
      </c>
      <c r="B945" s="65" t="str">
        <f t="shared" si="337"/>
        <v>DIWA3</v>
      </c>
      <c r="C945" s="117">
        <f t="shared" si="329"/>
        <v>40763</v>
      </c>
      <c r="D945" s="116" t="str">
        <f t="shared" si="330"/>
        <v>SIN</v>
      </c>
      <c r="E945" s="65" t="s">
        <v>26</v>
      </c>
      <c r="F945" s="124" t="s">
        <v>128</v>
      </c>
      <c r="G945" s="117">
        <v>41521</v>
      </c>
      <c r="H945" s="65">
        <v>639937</v>
      </c>
      <c r="I945" s="65">
        <v>185434</v>
      </c>
      <c r="J945" s="120">
        <v>0</v>
      </c>
      <c r="K945" s="120">
        <v>6</v>
      </c>
      <c r="L945" s="120">
        <v>-1</v>
      </c>
      <c r="M945" s="120">
        <v>5</v>
      </c>
      <c r="N945" s="120">
        <v>7.1</v>
      </c>
      <c r="O945" s="120">
        <v>36.700000000000003</v>
      </c>
      <c r="P945" s="120">
        <v>0.1</v>
      </c>
      <c r="Q945" s="120">
        <v>0.1</v>
      </c>
      <c r="R945" s="65" t="s">
        <v>244</v>
      </c>
      <c r="S945" s="120">
        <v>95</v>
      </c>
      <c r="T945" s="120">
        <v>94</v>
      </c>
      <c r="U945" s="120">
        <v>9</v>
      </c>
      <c r="V945" s="120">
        <v>0</v>
      </c>
      <c r="W945" s="120">
        <v>24</v>
      </c>
      <c r="X945" s="120">
        <v>11</v>
      </c>
      <c r="Y945" s="120">
        <v>0</v>
      </c>
      <c r="Z945" s="120">
        <v>0</v>
      </c>
      <c r="AA945" s="120">
        <v>-1</v>
      </c>
      <c r="AB945" s="120">
        <v>35</v>
      </c>
      <c r="AC945" s="120">
        <v>6</v>
      </c>
      <c r="AD945" s="120">
        <v>1</v>
      </c>
      <c r="AE945" s="118">
        <f t="shared" si="317"/>
        <v>95</v>
      </c>
      <c r="AF945" s="119">
        <f t="shared" si="338"/>
        <v>0.31666666666667059</v>
      </c>
      <c r="AG945" s="118">
        <f t="shared" si="318"/>
        <v>94</v>
      </c>
      <c r="AH945" s="119">
        <f t="shared" si="319"/>
        <v>0.62666666666666426</v>
      </c>
      <c r="AI945" s="118">
        <f t="shared" si="320"/>
        <v>24</v>
      </c>
      <c r="AJ945" s="119">
        <f t="shared" si="321"/>
        <v>0.53333333333333266</v>
      </c>
      <c r="AK945" s="118">
        <f t="shared" si="322"/>
        <v>11</v>
      </c>
      <c r="AL945" s="119">
        <f t="shared" si="323"/>
        <v>0.36666666666666681</v>
      </c>
      <c r="AM945" s="118">
        <f t="shared" si="324"/>
        <v>9</v>
      </c>
      <c r="AN945" s="119">
        <f t="shared" si="325"/>
        <v>0.60000000000000009</v>
      </c>
      <c r="AO945" s="118">
        <f t="shared" si="326"/>
        <v>0</v>
      </c>
      <c r="AP945" s="119">
        <f t="shared" si="327"/>
        <v>1.3877787807814457E-16</v>
      </c>
      <c r="AQ945" s="122">
        <f t="shared" si="339"/>
        <v>0</v>
      </c>
      <c r="AR945" s="131">
        <f t="shared" si="328"/>
        <v>8</v>
      </c>
      <c r="AS945" s="65"/>
    </row>
    <row r="946" spans="1:45" x14ac:dyDescent="0.25">
      <c r="A946" s="65" t="s">
        <v>285</v>
      </c>
      <c r="B946" s="65" t="str">
        <f t="shared" si="337"/>
        <v>DIWA3</v>
      </c>
      <c r="C946" s="117">
        <f t="shared" si="329"/>
        <v>40763</v>
      </c>
      <c r="D946" s="65" t="str">
        <f t="shared" si="330"/>
        <v>SIN</v>
      </c>
      <c r="E946" s="65" t="s">
        <v>26</v>
      </c>
      <c r="F946" s="124" t="s">
        <v>128</v>
      </c>
      <c r="G946" s="117">
        <v>41495</v>
      </c>
      <c r="H946" s="65">
        <v>610247</v>
      </c>
      <c r="I946" s="65">
        <v>77119</v>
      </c>
      <c r="J946" s="120">
        <v>0</v>
      </c>
      <c r="K946" s="120">
        <v>5</v>
      </c>
      <c r="L946" s="120">
        <v>-1</v>
      </c>
      <c r="M946" s="120">
        <v>4</v>
      </c>
      <c r="N946" s="120">
        <v>7.3</v>
      </c>
      <c r="O946" s="120">
        <v>37.200000000000003</v>
      </c>
      <c r="P946" s="120">
        <v>0.1</v>
      </c>
      <c r="Q946" s="120">
        <v>0.1</v>
      </c>
      <c r="R946" s="65" t="s">
        <v>244</v>
      </c>
      <c r="S946" s="120">
        <v>92</v>
      </c>
      <c r="T946" s="120">
        <v>52</v>
      </c>
      <c r="U946" s="120">
        <v>4</v>
      </c>
      <c r="V946" s="120">
        <v>0</v>
      </c>
      <c r="W946" s="120">
        <v>14</v>
      </c>
      <c r="X946" s="120">
        <v>7</v>
      </c>
      <c r="Y946" s="120">
        <v>0</v>
      </c>
      <c r="Z946" s="120">
        <v>0</v>
      </c>
      <c r="AA946" s="120">
        <v>-1</v>
      </c>
      <c r="AB946" s="120">
        <v>35</v>
      </c>
      <c r="AC946" s="120">
        <v>5</v>
      </c>
      <c r="AD946" s="120">
        <v>3</v>
      </c>
      <c r="AE946" s="118">
        <f t="shared" si="317"/>
        <v>92</v>
      </c>
      <c r="AF946" s="119">
        <f t="shared" si="338"/>
        <v>0.30666666666667053</v>
      </c>
      <c r="AG946" s="118">
        <f t="shared" si="318"/>
        <v>52</v>
      </c>
      <c r="AH946" s="119">
        <f t="shared" si="319"/>
        <v>0.34666666666666379</v>
      </c>
      <c r="AI946" s="118">
        <f t="shared" si="320"/>
        <v>14</v>
      </c>
      <c r="AJ946" s="119">
        <f t="shared" si="321"/>
        <v>0.31111111111111062</v>
      </c>
      <c r="AK946" s="118">
        <f t="shared" si="322"/>
        <v>7</v>
      </c>
      <c r="AL946" s="119">
        <f t="shared" si="323"/>
        <v>0.2333333333333335</v>
      </c>
      <c r="AM946" s="118">
        <f t="shared" si="324"/>
        <v>4</v>
      </c>
      <c r="AN946" s="119">
        <f t="shared" si="325"/>
        <v>0.26666666666666683</v>
      </c>
      <c r="AO946" s="118">
        <f t="shared" si="326"/>
        <v>0</v>
      </c>
      <c r="AP946" s="119">
        <f t="shared" si="327"/>
        <v>1.3877787807814457E-16</v>
      </c>
      <c r="AQ946" s="122">
        <f t="shared" si="339"/>
        <v>0</v>
      </c>
      <c r="AR946" s="131">
        <f t="shared" si="328"/>
        <v>9</v>
      </c>
      <c r="AS946" s="65"/>
    </row>
    <row r="947" spans="1:45" x14ac:dyDescent="0.25">
      <c r="A947" s="65" t="s">
        <v>273</v>
      </c>
      <c r="B947" s="65" t="str">
        <f t="shared" si="337"/>
        <v>DIWA3</v>
      </c>
      <c r="C947" s="117">
        <f t="shared" si="329"/>
        <v>40763</v>
      </c>
      <c r="D947" s="116" t="str">
        <f t="shared" si="330"/>
        <v>SIN</v>
      </c>
      <c r="E947" s="65" t="s">
        <v>26</v>
      </c>
      <c r="F947" s="124" t="s">
        <v>128</v>
      </c>
      <c r="G947" s="117">
        <v>41401</v>
      </c>
      <c r="H947" s="65">
        <v>605271</v>
      </c>
      <c r="I947" s="65">
        <v>150768</v>
      </c>
      <c r="J947" s="120">
        <v>0</v>
      </c>
      <c r="K947" s="120">
        <v>3</v>
      </c>
      <c r="L947" s="120">
        <v>0</v>
      </c>
      <c r="M947" s="120">
        <v>24.4</v>
      </c>
      <c r="N947" s="120">
        <v>6.8</v>
      </c>
      <c r="O947" s="120">
        <v>35.9</v>
      </c>
      <c r="P947" s="120"/>
      <c r="Q947" s="120">
        <v>0</v>
      </c>
      <c r="R947" s="65" t="s">
        <v>29</v>
      </c>
      <c r="S947" s="120">
        <v>115.8</v>
      </c>
      <c r="T947" s="120">
        <v>82</v>
      </c>
      <c r="U947" s="120">
        <v>14.8</v>
      </c>
      <c r="V947" s="120">
        <v>0.7</v>
      </c>
      <c r="W947" s="120">
        <v>24.2</v>
      </c>
      <c r="X947" s="120">
        <v>15.6</v>
      </c>
      <c r="Y947" s="120">
        <v>1.4</v>
      </c>
      <c r="Z947" s="120">
        <v>0</v>
      </c>
      <c r="AA947" s="120">
        <v>0</v>
      </c>
      <c r="AB947" s="120">
        <v>112.5</v>
      </c>
      <c r="AC947" s="120">
        <v>40.200000000000003</v>
      </c>
      <c r="AD947" s="120">
        <v>1.9</v>
      </c>
      <c r="AE947" s="118">
        <f t="shared" si="317"/>
        <v>116</v>
      </c>
      <c r="AF947" s="119">
        <f t="shared" si="338"/>
        <v>0.38666666666667104</v>
      </c>
      <c r="AG947" s="118">
        <f t="shared" si="318"/>
        <v>82</v>
      </c>
      <c r="AH947" s="119">
        <f t="shared" si="319"/>
        <v>0.54666666666666375</v>
      </c>
      <c r="AI947" s="118">
        <f t="shared" si="320"/>
        <v>24</v>
      </c>
      <c r="AJ947" s="119">
        <f t="shared" si="321"/>
        <v>0.53333333333333266</v>
      </c>
      <c r="AK947" s="118">
        <f t="shared" si="322"/>
        <v>16</v>
      </c>
      <c r="AL947" s="119">
        <f t="shared" si="323"/>
        <v>0.53333333333333344</v>
      </c>
      <c r="AM947" s="118">
        <f t="shared" si="324"/>
        <v>15</v>
      </c>
      <c r="AN947" s="119">
        <f t="shared" si="325"/>
        <v>1</v>
      </c>
      <c r="AO947" s="118">
        <f t="shared" si="326"/>
        <v>1</v>
      </c>
      <c r="AP947" s="119">
        <f t="shared" si="327"/>
        <v>0.10000000000000014</v>
      </c>
      <c r="AQ947" s="122">
        <f t="shared" si="339"/>
        <v>0</v>
      </c>
      <c r="AR947" s="131">
        <f t="shared" si="328"/>
        <v>10</v>
      </c>
      <c r="AS947" s="65"/>
    </row>
    <row r="948" spans="1:45" x14ac:dyDescent="0.25">
      <c r="A948" s="65" t="s">
        <v>273</v>
      </c>
      <c r="B948" s="65" t="str">
        <f t="shared" si="337"/>
        <v>DIWA3</v>
      </c>
      <c r="C948" s="117">
        <f t="shared" si="329"/>
        <v>40763</v>
      </c>
      <c r="D948" s="116" t="str">
        <f t="shared" si="330"/>
        <v>SIN</v>
      </c>
      <c r="E948" s="65" t="s">
        <v>26</v>
      </c>
      <c r="F948" s="124" t="s">
        <v>128</v>
      </c>
      <c r="G948" s="117">
        <v>41300</v>
      </c>
      <c r="H948" s="65">
        <v>574925</v>
      </c>
      <c r="I948" s="65">
        <v>120422</v>
      </c>
      <c r="J948" s="120">
        <v>0</v>
      </c>
      <c r="K948" s="120">
        <v>0</v>
      </c>
      <c r="L948" s="120">
        <v>0</v>
      </c>
      <c r="M948" s="120">
        <v>14.3</v>
      </c>
      <c r="N948" s="120">
        <v>6.8</v>
      </c>
      <c r="O948" s="120">
        <v>34.6</v>
      </c>
      <c r="P948" s="120"/>
      <c r="Q948" s="120">
        <v>-1</v>
      </c>
      <c r="R948" s="65" t="s">
        <v>29</v>
      </c>
      <c r="S948" s="120">
        <v>81.2</v>
      </c>
      <c r="T948" s="120">
        <v>44</v>
      </c>
      <c r="U948" s="120">
        <v>6.4</v>
      </c>
      <c r="V948" s="120">
        <v>0.9</v>
      </c>
      <c r="W948" s="120">
        <v>30.5</v>
      </c>
      <c r="X948" s="120">
        <v>14.2</v>
      </c>
      <c r="Y948" s="120">
        <v>1.4</v>
      </c>
      <c r="Z948" s="120">
        <v>0</v>
      </c>
      <c r="AA948" s="120">
        <v>0</v>
      </c>
      <c r="AB948" s="120">
        <v>108.1</v>
      </c>
      <c r="AC948" s="120">
        <v>25.8</v>
      </c>
      <c r="AD948" s="120">
        <v>1.7</v>
      </c>
      <c r="AE948" s="118">
        <f t="shared" si="317"/>
        <v>81</v>
      </c>
      <c r="AF948" s="119">
        <f t="shared" si="338"/>
        <v>0.27000000000000363</v>
      </c>
      <c r="AG948" s="118">
        <f t="shared" si="318"/>
        <v>44</v>
      </c>
      <c r="AH948" s="119">
        <f t="shared" si="319"/>
        <v>0.29333333333333056</v>
      </c>
      <c r="AI948" s="118">
        <f t="shared" si="320"/>
        <v>31</v>
      </c>
      <c r="AJ948" s="119">
        <f t="shared" si="321"/>
        <v>0.68888888888888844</v>
      </c>
      <c r="AK948" s="118">
        <f t="shared" si="322"/>
        <v>14</v>
      </c>
      <c r="AL948" s="119">
        <f t="shared" si="323"/>
        <v>0.46666666666666679</v>
      </c>
      <c r="AM948" s="118">
        <f t="shared" si="324"/>
        <v>6</v>
      </c>
      <c r="AN948" s="119">
        <f t="shared" si="325"/>
        <v>0.40000000000000013</v>
      </c>
      <c r="AO948" s="118">
        <f t="shared" si="326"/>
        <v>1</v>
      </c>
      <c r="AP948" s="119">
        <f t="shared" si="327"/>
        <v>0.10000000000000014</v>
      </c>
      <c r="AQ948" s="122">
        <f t="shared" si="339"/>
        <v>0</v>
      </c>
      <c r="AR948" s="131">
        <f t="shared" si="328"/>
        <v>11</v>
      </c>
      <c r="AS948" s="65"/>
    </row>
    <row r="949" spans="1:45" x14ac:dyDescent="0.25">
      <c r="A949" s="65" t="s">
        <v>273</v>
      </c>
      <c r="B949" s="65" t="str">
        <f t="shared" si="337"/>
        <v>DIWA3</v>
      </c>
      <c r="C949" s="117">
        <f t="shared" si="329"/>
        <v>40763</v>
      </c>
      <c r="D949" s="116" t="str">
        <f t="shared" si="330"/>
        <v>SIN</v>
      </c>
      <c r="E949" s="65" t="s">
        <v>26</v>
      </c>
      <c r="F949" s="124" t="s">
        <v>128</v>
      </c>
      <c r="G949" s="117">
        <v>41139</v>
      </c>
      <c r="H949" s="65">
        <v>537739</v>
      </c>
      <c r="I949" s="65">
        <v>83236</v>
      </c>
      <c r="J949" s="120">
        <v>0</v>
      </c>
      <c r="K949" s="120">
        <v>0</v>
      </c>
      <c r="L949" s="120">
        <v>0</v>
      </c>
      <c r="M949" s="120">
        <v>25</v>
      </c>
      <c r="N949" s="120">
        <v>6.8</v>
      </c>
      <c r="O949" s="120">
        <v>34.6</v>
      </c>
      <c r="P949" s="120"/>
      <c r="Q949" s="120">
        <v>-1</v>
      </c>
      <c r="R949" s="65" t="s">
        <v>29</v>
      </c>
      <c r="S949" s="120">
        <v>125.9</v>
      </c>
      <c r="T949" s="120">
        <v>79.900000000000006</v>
      </c>
      <c r="U949" s="120">
        <v>11.5</v>
      </c>
      <c r="V949" s="120">
        <v>1.8</v>
      </c>
      <c r="W949" s="120">
        <v>27.1</v>
      </c>
      <c r="X949" s="120">
        <v>19.399999999999999</v>
      </c>
      <c r="Y949" s="120">
        <v>1.5</v>
      </c>
      <c r="Z949" s="120">
        <v>0.7</v>
      </c>
      <c r="AA949" s="120">
        <v>0</v>
      </c>
      <c r="AB949" s="120">
        <v>250.5</v>
      </c>
      <c r="AC949" s="120">
        <v>33</v>
      </c>
      <c r="AD949" s="120">
        <v>1.9</v>
      </c>
      <c r="AE949" s="118">
        <f t="shared" si="317"/>
        <v>126</v>
      </c>
      <c r="AF949" s="119">
        <f t="shared" si="338"/>
        <v>0.42000000000000459</v>
      </c>
      <c r="AG949" s="118">
        <f t="shared" si="318"/>
        <v>80</v>
      </c>
      <c r="AH949" s="119">
        <f t="shared" si="319"/>
        <v>0.53333333333333033</v>
      </c>
      <c r="AI949" s="118">
        <f t="shared" si="320"/>
        <v>27</v>
      </c>
      <c r="AJ949" s="119">
        <f t="shared" si="321"/>
        <v>0.59999999999999942</v>
      </c>
      <c r="AK949" s="118">
        <f t="shared" si="322"/>
        <v>19</v>
      </c>
      <c r="AL949" s="119">
        <f t="shared" si="323"/>
        <v>0.63333333333333341</v>
      </c>
      <c r="AM949" s="118">
        <f t="shared" si="324"/>
        <v>12</v>
      </c>
      <c r="AN949" s="119">
        <f t="shared" si="325"/>
        <v>0.8</v>
      </c>
      <c r="AO949" s="118">
        <f t="shared" si="326"/>
        <v>2</v>
      </c>
      <c r="AP949" s="119">
        <f t="shared" si="327"/>
        <v>0.20000000000000015</v>
      </c>
      <c r="AQ949" s="122">
        <f t="shared" si="339"/>
        <v>0</v>
      </c>
      <c r="AR949" s="131">
        <f t="shared" si="328"/>
        <v>12</v>
      </c>
      <c r="AS949" s="65"/>
    </row>
    <row r="950" spans="1:45" x14ac:dyDescent="0.25">
      <c r="A950" s="65" t="s">
        <v>272</v>
      </c>
      <c r="B950" s="65" t="str">
        <f t="shared" si="337"/>
        <v>DIWA3</v>
      </c>
      <c r="C950" s="117">
        <f t="shared" si="329"/>
        <v>41048</v>
      </c>
      <c r="D950" s="65" t="str">
        <f t="shared" si="330"/>
        <v>SIN</v>
      </c>
      <c r="E950" s="65" t="s">
        <v>26</v>
      </c>
      <c r="F950" s="124" t="s">
        <v>129</v>
      </c>
      <c r="G950" s="117">
        <v>42387</v>
      </c>
      <c r="H950" s="65">
        <v>851795</v>
      </c>
      <c r="I950" s="65">
        <v>48305</v>
      </c>
      <c r="J950" s="65">
        <v>0</v>
      </c>
      <c r="K950" s="65">
        <v>7</v>
      </c>
      <c r="L950" s="65"/>
      <c r="M950" s="65">
        <v>4</v>
      </c>
      <c r="N950" s="65">
        <v>6.6</v>
      </c>
      <c r="O950" s="65"/>
      <c r="P950" s="65"/>
      <c r="Q950" s="65">
        <v>1.71</v>
      </c>
      <c r="R950" s="65"/>
      <c r="S950" s="65">
        <v>68</v>
      </c>
      <c r="T950" s="65">
        <v>99</v>
      </c>
      <c r="U950" s="65">
        <v>5</v>
      </c>
      <c r="V950" s="65">
        <v>0</v>
      </c>
      <c r="W950" s="65">
        <v>8</v>
      </c>
      <c r="X950" s="65">
        <v>8</v>
      </c>
      <c r="Y950" s="65">
        <v>0</v>
      </c>
      <c r="Z950" s="65">
        <v>1</v>
      </c>
      <c r="AA950" s="65">
        <v>0</v>
      </c>
      <c r="AB950" s="65">
        <v>41</v>
      </c>
      <c r="AC950" s="65">
        <v>10</v>
      </c>
      <c r="AD950" s="65">
        <v>1</v>
      </c>
      <c r="AE950" s="118">
        <f t="shared" si="317"/>
        <v>68</v>
      </c>
      <c r="AF950" s="119">
        <f>IF(AE950&gt;500,1.5,IF(AE950&gt;300,1.3,VLOOKUP(AE950,$AT$3:$AU$304,2,0)))</f>
        <v>0.22666666666667021</v>
      </c>
      <c r="AG950" s="118">
        <f t="shared" si="318"/>
        <v>99</v>
      </c>
      <c r="AH950" s="119">
        <f t="shared" si="319"/>
        <v>0.6</v>
      </c>
      <c r="AI950" s="118">
        <f t="shared" si="320"/>
        <v>8</v>
      </c>
      <c r="AJ950" s="119">
        <f t="shared" si="321"/>
        <v>0.17777777777777731</v>
      </c>
      <c r="AK950" s="118">
        <f t="shared" si="322"/>
        <v>8</v>
      </c>
      <c r="AL950" s="119">
        <f t="shared" si="323"/>
        <v>0.26666666666666683</v>
      </c>
      <c r="AM950" s="118">
        <f t="shared" si="324"/>
        <v>5</v>
      </c>
      <c r="AN950" s="119">
        <f t="shared" si="325"/>
        <v>0.33333333333333348</v>
      </c>
      <c r="AO950" s="118">
        <f t="shared" si="326"/>
        <v>0</v>
      </c>
      <c r="AP950" s="119">
        <f t="shared" si="327"/>
        <v>1.3877787807814457E-16</v>
      </c>
      <c r="AQ950" s="122">
        <f t="shared" si="339"/>
        <v>1</v>
      </c>
      <c r="AR950" s="131">
        <f t="shared" si="328"/>
        <v>1</v>
      </c>
      <c r="AS950" s="65"/>
    </row>
    <row r="951" spans="1:45" x14ac:dyDescent="0.25">
      <c r="A951" s="65"/>
      <c r="B951" s="65" t="str">
        <f t="shared" si="337"/>
        <v>DIWA3</v>
      </c>
      <c r="C951" s="117">
        <f t="shared" si="329"/>
        <v>41048</v>
      </c>
      <c r="D951" s="65" t="str">
        <f t="shared" si="330"/>
        <v>SIN</v>
      </c>
      <c r="E951" s="65" t="s">
        <v>26</v>
      </c>
      <c r="F951" s="124" t="s">
        <v>129</v>
      </c>
      <c r="G951" s="117">
        <v>42243</v>
      </c>
      <c r="H951" s="65">
        <v>816715</v>
      </c>
      <c r="I951" s="65">
        <v>13226</v>
      </c>
      <c r="J951" s="65">
        <v>0</v>
      </c>
      <c r="K951" s="65">
        <v>19</v>
      </c>
      <c r="L951" s="65"/>
      <c r="M951" s="65">
        <v>8</v>
      </c>
      <c r="N951" s="65">
        <v>6.2</v>
      </c>
      <c r="O951" s="65"/>
      <c r="P951" s="65"/>
      <c r="Q951" s="65">
        <v>0.1</v>
      </c>
      <c r="R951" s="65"/>
      <c r="S951" s="65">
        <v>29</v>
      </c>
      <c r="T951" s="65">
        <v>111</v>
      </c>
      <c r="U951" s="65">
        <v>2</v>
      </c>
      <c r="V951" s="65">
        <v>2</v>
      </c>
      <c r="W951" s="65">
        <v>8</v>
      </c>
      <c r="X951" s="65">
        <v>4</v>
      </c>
      <c r="Y951" s="65">
        <v>1</v>
      </c>
      <c r="Z951" s="65">
        <v>1</v>
      </c>
      <c r="AA951" s="65">
        <v>1</v>
      </c>
      <c r="AB951" s="65">
        <v>46</v>
      </c>
      <c r="AC951" s="65">
        <v>14</v>
      </c>
      <c r="AD951" s="65">
        <v>2</v>
      </c>
      <c r="AE951" s="118">
        <f t="shared" si="317"/>
        <v>29</v>
      </c>
      <c r="AF951" s="119">
        <f>IF(AE951&gt;500,1.5,IF(AE951&gt;300,1.3,VLOOKUP(AE951,$AT$3:$AU$304,2,0)))</f>
        <v>9.6666666666670453E-2</v>
      </c>
      <c r="AG951" s="118">
        <f t="shared" si="318"/>
        <v>111</v>
      </c>
      <c r="AH951" s="119">
        <f t="shared" si="319"/>
        <v>0.73999999999999833</v>
      </c>
      <c r="AI951" s="118">
        <f t="shared" si="320"/>
        <v>8</v>
      </c>
      <c r="AJ951" s="119">
        <f t="shared" si="321"/>
        <v>0.17777777777777731</v>
      </c>
      <c r="AK951" s="118">
        <f t="shared" si="322"/>
        <v>4</v>
      </c>
      <c r="AL951" s="119">
        <f t="shared" si="323"/>
        <v>0.13333333333333353</v>
      </c>
      <c r="AM951" s="118">
        <f t="shared" si="324"/>
        <v>2</v>
      </c>
      <c r="AN951" s="119">
        <f t="shared" si="325"/>
        <v>0.13333333333333353</v>
      </c>
      <c r="AO951" s="118">
        <f t="shared" si="326"/>
        <v>2</v>
      </c>
      <c r="AP951" s="119">
        <f t="shared" si="327"/>
        <v>0.20000000000000015</v>
      </c>
      <c r="AQ951" s="122">
        <f t="shared" si="339"/>
        <v>0</v>
      </c>
      <c r="AR951" s="131">
        <f t="shared" si="328"/>
        <v>2</v>
      </c>
      <c r="AS951" s="65"/>
    </row>
    <row r="952" spans="1:45" x14ac:dyDescent="0.25">
      <c r="A952" s="65"/>
      <c r="B952" s="65" t="str">
        <f t="shared" si="337"/>
        <v>DIWA3</v>
      </c>
      <c r="C952" s="117">
        <f t="shared" si="329"/>
        <v>41048</v>
      </c>
      <c r="D952" s="65" t="str">
        <f t="shared" si="330"/>
        <v>SIN</v>
      </c>
      <c r="E952" s="65" t="s">
        <v>26</v>
      </c>
      <c r="F952" s="124" t="s">
        <v>129</v>
      </c>
      <c r="G952" s="117">
        <v>42125</v>
      </c>
      <c r="H952" s="65">
        <v>790549</v>
      </c>
      <c r="I952" s="65">
        <v>94398</v>
      </c>
      <c r="J952" s="65">
        <v>0</v>
      </c>
      <c r="K952" s="65">
        <v>10</v>
      </c>
      <c r="L952" s="65"/>
      <c r="M952" s="65">
        <v>4</v>
      </c>
      <c r="N952" s="65">
        <v>5.9</v>
      </c>
      <c r="O952" s="65"/>
      <c r="P952" s="65"/>
      <c r="Q952" s="65">
        <v>0.55000000000000004</v>
      </c>
      <c r="R952" s="65"/>
      <c r="S952" s="65">
        <v>84</v>
      </c>
      <c r="T952" s="65">
        <v>173</v>
      </c>
      <c r="U952" s="65">
        <v>6</v>
      </c>
      <c r="V952" s="65">
        <v>1</v>
      </c>
      <c r="W952" s="65">
        <v>13</v>
      </c>
      <c r="X952" s="65">
        <v>10</v>
      </c>
      <c r="Y952" s="65">
        <v>0</v>
      </c>
      <c r="Z952" s="65">
        <v>0</v>
      </c>
      <c r="AA952" s="65">
        <v>1</v>
      </c>
      <c r="AB952" s="65">
        <v>48</v>
      </c>
      <c r="AC952" s="65">
        <v>9</v>
      </c>
      <c r="AD952" s="65">
        <v>1</v>
      </c>
      <c r="AE952" s="118">
        <f t="shared" si="317"/>
        <v>84</v>
      </c>
      <c r="AF952" s="119">
        <f>IF(AE952&gt;500,1.5,IF(AE952&gt;300,1.3,VLOOKUP(AE952,$AT$3:$AU$304,2,0)))</f>
        <v>0.28000000000000369</v>
      </c>
      <c r="AG952" s="118">
        <f t="shared" si="318"/>
        <v>173</v>
      </c>
      <c r="AH952" s="119">
        <f t="shared" si="319"/>
        <v>1</v>
      </c>
      <c r="AI952" s="118">
        <f t="shared" si="320"/>
        <v>13</v>
      </c>
      <c r="AJ952" s="119">
        <f t="shared" si="321"/>
        <v>0.28888888888888842</v>
      </c>
      <c r="AK952" s="118">
        <f t="shared" si="322"/>
        <v>10</v>
      </c>
      <c r="AL952" s="119">
        <f t="shared" si="323"/>
        <v>0.33339999999999997</v>
      </c>
      <c r="AM952" s="118">
        <f t="shared" si="324"/>
        <v>6</v>
      </c>
      <c r="AN952" s="119">
        <f t="shared" si="325"/>
        <v>0.40000000000000013</v>
      </c>
      <c r="AO952" s="118">
        <f t="shared" si="326"/>
        <v>1</v>
      </c>
      <c r="AP952" s="119">
        <f t="shared" si="327"/>
        <v>0.10000000000000014</v>
      </c>
      <c r="AQ952" s="122">
        <f t="shared" si="339"/>
        <v>0</v>
      </c>
      <c r="AR952" s="131">
        <f t="shared" si="328"/>
        <v>3</v>
      </c>
      <c r="AS952" s="65"/>
    </row>
    <row r="953" spans="1:45" x14ac:dyDescent="0.25">
      <c r="A953" s="65" t="s">
        <v>272</v>
      </c>
      <c r="B953" s="65" t="str">
        <f t="shared" si="337"/>
        <v>DIWA3</v>
      </c>
      <c r="C953" s="117">
        <f t="shared" si="329"/>
        <v>41048</v>
      </c>
      <c r="D953" s="116" t="str">
        <f t="shared" si="330"/>
        <v>SIN</v>
      </c>
      <c r="E953" s="65" t="s">
        <v>26</v>
      </c>
      <c r="F953" s="124" t="s">
        <v>129</v>
      </c>
      <c r="G953" s="117">
        <v>42054</v>
      </c>
      <c r="H953" s="65">
        <v>794542</v>
      </c>
      <c r="I953" s="65">
        <v>23934</v>
      </c>
      <c r="J953" s="65">
        <v>0</v>
      </c>
      <c r="K953" s="65">
        <v>7</v>
      </c>
      <c r="L953" s="65"/>
      <c r="M953" s="65">
        <v>3</v>
      </c>
      <c r="N953" s="65">
        <v>6.2960000000000003</v>
      </c>
      <c r="O953" s="65">
        <v>29.31</v>
      </c>
      <c r="P953" s="65">
        <v>1.2</v>
      </c>
      <c r="Q953" s="65">
        <v>0.31</v>
      </c>
      <c r="R953" s="65"/>
      <c r="S953" s="65">
        <v>72</v>
      </c>
      <c r="T953" s="65">
        <v>37</v>
      </c>
      <c r="U953" s="65">
        <v>3</v>
      </c>
      <c r="V953" s="65">
        <v>0</v>
      </c>
      <c r="W953" s="65">
        <v>7</v>
      </c>
      <c r="X953" s="65">
        <v>8</v>
      </c>
      <c r="Y953" s="65">
        <v>0</v>
      </c>
      <c r="Z953" s="65"/>
      <c r="AA953" s="65">
        <v>0</v>
      </c>
      <c r="AB953" s="65">
        <v>44</v>
      </c>
      <c r="AC953" s="65">
        <v>9</v>
      </c>
      <c r="AD953" s="65">
        <v>0</v>
      </c>
      <c r="AE953" s="118">
        <f t="shared" si="317"/>
        <v>72</v>
      </c>
      <c r="AF953" s="119">
        <f>IF(AE953&gt;500,1.5,IF(AE953&gt;300,1.3,VLOOKUP(AE953,$AT$3:$AU$304,2,0)))</f>
        <v>0.24000000000000352</v>
      </c>
      <c r="AG953" s="118">
        <f t="shared" si="318"/>
        <v>37</v>
      </c>
      <c r="AH953" s="119">
        <f t="shared" si="319"/>
        <v>0.24666666666666398</v>
      </c>
      <c r="AI953" s="118">
        <f t="shared" si="320"/>
        <v>7</v>
      </c>
      <c r="AJ953" s="119">
        <f t="shared" si="321"/>
        <v>0.15555555555555509</v>
      </c>
      <c r="AK953" s="118">
        <f t="shared" si="322"/>
        <v>8</v>
      </c>
      <c r="AL953" s="119">
        <f t="shared" si="323"/>
        <v>0.26666666666666683</v>
      </c>
      <c r="AM953" s="118">
        <f t="shared" si="324"/>
        <v>3</v>
      </c>
      <c r="AN953" s="119">
        <f t="shared" si="325"/>
        <v>0.20000000000000018</v>
      </c>
      <c r="AO953" s="118">
        <f t="shared" si="326"/>
        <v>0</v>
      </c>
      <c r="AP953" s="119">
        <f t="shared" si="327"/>
        <v>1.3877787807814457E-16</v>
      </c>
      <c r="AQ953" s="122">
        <f t="shared" si="339"/>
        <v>0</v>
      </c>
      <c r="AR953" s="131">
        <f t="shared" si="328"/>
        <v>4</v>
      </c>
      <c r="AS953" s="65"/>
    </row>
    <row r="954" spans="1:45" x14ac:dyDescent="0.25">
      <c r="A954" s="65" t="s">
        <v>273</v>
      </c>
      <c r="B954" s="65" t="str">
        <f t="shared" si="337"/>
        <v>DIWA3</v>
      </c>
      <c r="C954" s="117">
        <f t="shared" si="329"/>
        <v>41048</v>
      </c>
      <c r="D954" s="116" t="str">
        <f t="shared" si="330"/>
        <v>SIN</v>
      </c>
      <c r="E954" s="65" t="s">
        <v>26</v>
      </c>
      <c r="F954" s="124" t="s">
        <v>129</v>
      </c>
      <c r="G954" s="117">
        <v>41992</v>
      </c>
      <c r="H954" s="65">
        <v>775340</v>
      </c>
      <c r="I954" s="65">
        <v>4732</v>
      </c>
      <c r="J954" s="65">
        <v>0</v>
      </c>
      <c r="K954" s="65">
        <v>3</v>
      </c>
      <c r="L954" s="65"/>
      <c r="M954" s="65">
        <v>1</v>
      </c>
      <c r="N954" s="65">
        <v>6.7</v>
      </c>
      <c r="O954" s="65"/>
      <c r="P954" s="65"/>
      <c r="Q954" s="65">
        <v>0.3</v>
      </c>
      <c r="R954" s="65"/>
      <c r="S954" s="65">
        <v>50</v>
      </c>
      <c r="T954" s="65">
        <v>30</v>
      </c>
      <c r="U954" s="65">
        <v>4</v>
      </c>
      <c r="V954" s="65">
        <v>0</v>
      </c>
      <c r="W954" s="65">
        <v>5</v>
      </c>
      <c r="X954" s="65">
        <v>7</v>
      </c>
      <c r="Y954" s="65">
        <v>0</v>
      </c>
      <c r="Z954" s="65">
        <v>0</v>
      </c>
      <c r="AA954" s="65">
        <v>0</v>
      </c>
      <c r="AB954" s="65">
        <v>44</v>
      </c>
      <c r="AC954" s="65">
        <v>13</v>
      </c>
      <c r="AD954" s="65">
        <v>0</v>
      </c>
      <c r="AE954" s="118">
        <f t="shared" si="317"/>
        <v>50</v>
      </c>
      <c r="AF954" s="119">
        <f>IF(AE954&gt;500,1.5,IF(AE954&gt;300,1.3,VLOOKUP(AE954,$AT$3:$AU$304,2,0)))</f>
        <v>0.16666666666667032</v>
      </c>
      <c r="AG954" s="118">
        <f t="shared" si="318"/>
        <v>30</v>
      </c>
      <c r="AH954" s="119">
        <f t="shared" si="319"/>
        <v>0.1999999999999974</v>
      </c>
      <c r="AI954" s="118">
        <f t="shared" si="320"/>
        <v>5</v>
      </c>
      <c r="AJ954" s="119">
        <f t="shared" si="321"/>
        <v>0.11111111111111063</v>
      </c>
      <c r="AK954" s="118">
        <f t="shared" si="322"/>
        <v>7</v>
      </c>
      <c r="AL954" s="119">
        <f t="shared" si="323"/>
        <v>0.2333333333333335</v>
      </c>
      <c r="AM954" s="118">
        <f t="shared" si="324"/>
        <v>4</v>
      </c>
      <c r="AN954" s="119">
        <f t="shared" si="325"/>
        <v>0.26666666666666683</v>
      </c>
      <c r="AO954" s="118">
        <f t="shared" si="326"/>
        <v>0</v>
      </c>
      <c r="AP954" s="119">
        <f t="shared" si="327"/>
        <v>1.3877787807814457E-16</v>
      </c>
      <c r="AQ954" s="122">
        <f t="shared" si="339"/>
        <v>0</v>
      </c>
      <c r="AR954" s="131">
        <f t="shared" si="328"/>
        <v>5</v>
      </c>
      <c r="AS954" s="65"/>
    </row>
    <row r="955" spans="1:45" x14ac:dyDescent="0.25">
      <c r="A955" s="65" t="s">
        <v>273</v>
      </c>
      <c r="B955" s="65" t="str">
        <f t="shared" si="337"/>
        <v>DIWA3</v>
      </c>
      <c r="C955" s="117">
        <f t="shared" si="329"/>
        <v>41048</v>
      </c>
      <c r="D955" s="116" t="str">
        <f t="shared" si="330"/>
        <v>SIN</v>
      </c>
      <c r="E955" s="65" t="s">
        <v>26</v>
      </c>
      <c r="F955" s="124" t="s">
        <v>129</v>
      </c>
      <c r="G955" s="117">
        <v>41911</v>
      </c>
      <c r="H955" s="65">
        <v>749790</v>
      </c>
      <c r="I955" s="65">
        <v>112449</v>
      </c>
      <c r="J955" s="65">
        <v>0</v>
      </c>
      <c r="K955" s="65">
        <v>5</v>
      </c>
      <c r="L955" s="65"/>
      <c r="M955" s="65">
        <v>4</v>
      </c>
      <c r="N955" s="127">
        <v>6.9</v>
      </c>
      <c r="O955" s="65">
        <v>35.200000000000003</v>
      </c>
      <c r="P955" s="65">
        <v>1.37</v>
      </c>
      <c r="Q955" s="65">
        <v>0.15</v>
      </c>
      <c r="R955" s="65"/>
      <c r="S955" s="65">
        <v>244</v>
      </c>
      <c r="T955" s="65">
        <v>63</v>
      </c>
      <c r="U955" s="65">
        <v>11</v>
      </c>
      <c r="V955" s="65">
        <v>0</v>
      </c>
      <c r="W955" s="65">
        <v>17</v>
      </c>
      <c r="X955" s="65">
        <v>15</v>
      </c>
      <c r="Y955" s="65">
        <v>0</v>
      </c>
      <c r="Z955" s="65">
        <v>1</v>
      </c>
      <c r="AA955" s="65">
        <v>1</v>
      </c>
      <c r="AB955" s="65">
        <v>40</v>
      </c>
      <c r="AC955" s="65">
        <v>10</v>
      </c>
      <c r="AD955" s="65">
        <v>1</v>
      </c>
      <c r="AE955" s="118">
        <f t="shared" si="317"/>
        <v>244</v>
      </c>
      <c r="AF955" s="119">
        <f t="shared" ref="AF955:AF961" si="340">IF(AE955&gt;=300,1,VLOOKUP(AE955,$AT$3:$AU$304,2,0))</f>
        <v>0.81333333333333524</v>
      </c>
      <c r="AG955" s="118">
        <f t="shared" si="318"/>
        <v>63</v>
      </c>
      <c r="AH955" s="119">
        <f t="shared" si="319"/>
        <v>0.41999999999999699</v>
      </c>
      <c r="AI955" s="118">
        <f t="shared" si="320"/>
        <v>17</v>
      </c>
      <c r="AJ955" s="119">
        <f t="shared" si="321"/>
        <v>0.37777777777777721</v>
      </c>
      <c r="AK955" s="118">
        <f t="shared" si="322"/>
        <v>15</v>
      </c>
      <c r="AL955" s="119">
        <f t="shared" si="323"/>
        <v>0.50000000000000011</v>
      </c>
      <c r="AM955" s="118">
        <f t="shared" si="324"/>
        <v>11</v>
      </c>
      <c r="AN955" s="119">
        <f t="shared" si="325"/>
        <v>0.73333333333333339</v>
      </c>
      <c r="AO955" s="118">
        <f t="shared" si="326"/>
        <v>0</v>
      </c>
      <c r="AP955" s="119">
        <f t="shared" si="327"/>
        <v>1.3877787807814457E-16</v>
      </c>
      <c r="AQ955" s="122">
        <f t="shared" si="339"/>
        <v>0</v>
      </c>
      <c r="AR955" s="131">
        <f t="shared" si="328"/>
        <v>6</v>
      </c>
      <c r="AS955" s="65"/>
    </row>
    <row r="956" spans="1:45" x14ac:dyDescent="0.25">
      <c r="A956" s="65" t="s">
        <v>273</v>
      </c>
      <c r="B956" s="65" t="str">
        <f t="shared" si="337"/>
        <v>DIWA3</v>
      </c>
      <c r="C956" s="117">
        <f t="shared" si="329"/>
        <v>41048</v>
      </c>
      <c r="D956" s="116" t="str">
        <f t="shared" si="330"/>
        <v>SIN</v>
      </c>
      <c r="E956" s="65" t="s">
        <v>26</v>
      </c>
      <c r="F956" s="124" t="s">
        <v>129</v>
      </c>
      <c r="G956" s="117">
        <v>41745</v>
      </c>
      <c r="H956" s="65">
        <v>698879</v>
      </c>
      <c r="I956" s="65">
        <v>61538</v>
      </c>
      <c r="J956" s="65">
        <v>0</v>
      </c>
      <c r="K956" s="65">
        <v>4</v>
      </c>
      <c r="L956" s="65"/>
      <c r="M956" s="65">
        <v>2</v>
      </c>
      <c r="N956" s="121">
        <v>7.1</v>
      </c>
      <c r="O956" s="65">
        <v>36.200000000000003</v>
      </c>
      <c r="P956" s="65">
        <v>1.1499999999999999</v>
      </c>
      <c r="Q956" s="65">
        <v>0.1</v>
      </c>
      <c r="R956" s="65" t="s">
        <v>28</v>
      </c>
      <c r="S956" s="65">
        <v>185</v>
      </c>
      <c r="T956" s="65">
        <v>51</v>
      </c>
      <c r="U956" s="65">
        <v>10</v>
      </c>
      <c r="V956" s="65">
        <v>0</v>
      </c>
      <c r="W956" s="65">
        <v>9</v>
      </c>
      <c r="X956" s="65">
        <v>12</v>
      </c>
      <c r="Y956" s="65">
        <v>0</v>
      </c>
      <c r="Z956" s="65">
        <v>0</v>
      </c>
      <c r="AA956" s="65">
        <v>0</v>
      </c>
      <c r="AB956" s="65">
        <v>27</v>
      </c>
      <c r="AC956" s="65">
        <v>4</v>
      </c>
      <c r="AD956" s="65">
        <v>1</v>
      </c>
      <c r="AE956" s="118">
        <f t="shared" si="317"/>
        <v>185</v>
      </c>
      <c r="AF956" s="119">
        <f t="shared" si="340"/>
        <v>0.61666666666667058</v>
      </c>
      <c r="AG956" s="118">
        <f t="shared" si="318"/>
        <v>51</v>
      </c>
      <c r="AH956" s="119">
        <f t="shared" si="319"/>
        <v>0.33999999999999714</v>
      </c>
      <c r="AI956" s="118">
        <f t="shared" si="320"/>
        <v>9</v>
      </c>
      <c r="AJ956" s="119">
        <f t="shared" si="321"/>
        <v>0.19999999999999954</v>
      </c>
      <c r="AK956" s="118">
        <f t="shared" si="322"/>
        <v>12</v>
      </c>
      <c r="AL956" s="119">
        <f t="shared" si="323"/>
        <v>0.40000000000000013</v>
      </c>
      <c r="AM956" s="118">
        <f t="shared" si="324"/>
        <v>10</v>
      </c>
      <c r="AN956" s="119">
        <f t="shared" si="325"/>
        <v>0.66666666666666674</v>
      </c>
      <c r="AO956" s="118">
        <f t="shared" si="326"/>
        <v>0</v>
      </c>
      <c r="AP956" s="119">
        <f t="shared" si="327"/>
        <v>1.3877787807814457E-16</v>
      </c>
      <c r="AQ956" s="122">
        <f t="shared" si="339"/>
        <v>0</v>
      </c>
      <c r="AR956" s="131">
        <f t="shared" si="328"/>
        <v>7</v>
      </c>
      <c r="AS956" s="65"/>
    </row>
    <row r="957" spans="1:45" x14ac:dyDescent="0.25">
      <c r="A957" s="65" t="s">
        <v>273</v>
      </c>
      <c r="B957" s="65" t="str">
        <f t="shared" si="337"/>
        <v>DIWA3</v>
      </c>
      <c r="C957" s="117">
        <f t="shared" si="329"/>
        <v>41048</v>
      </c>
      <c r="D957" s="116" t="str">
        <f t="shared" si="330"/>
        <v>SIN</v>
      </c>
      <c r="E957" s="65" t="s">
        <v>26</v>
      </c>
      <c r="F957" s="124" t="s">
        <v>129</v>
      </c>
      <c r="G957" s="117">
        <v>41635</v>
      </c>
      <c r="H957" s="65">
        <v>667523</v>
      </c>
      <c r="I957" s="65">
        <v>30182</v>
      </c>
      <c r="J957" s="65">
        <v>0</v>
      </c>
      <c r="K957" s="65">
        <v>1</v>
      </c>
      <c r="L957" s="65"/>
      <c r="M957" s="65">
        <v>2</v>
      </c>
      <c r="N957" s="121">
        <v>7.2</v>
      </c>
      <c r="O957" s="65">
        <v>37.299999999999997</v>
      </c>
      <c r="P957" s="65">
        <v>0.7</v>
      </c>
      <c r="Q957" s="65">
        <v>0</v>
      </c>
      <c r="R957" s="65" t="s">
        <v>244</v>
      </c>
      <c r="S957" s="65">
        <v>84</v>
      </c>
      <c r="T957" s="65">
        <v>39</v>
      </c>
      <c r="U957" s="65">
        <v>8</v>
      </c>
      <c r="V957" s="65">
        <v>0</v>
      </c>
      <c r="W957" s="65">
        <v>6</v>
      </c>
      <c r="X957" s="65">
        <v>10</v>
      </c>
      <c r="Y957" s="65">
        <v>0</v>
      </c>
      <c r="Z957" s="65">
        <v>0</v>
      </c>
      <c r="AA957" s="65">
        <v>0</v>
      </c>
      <c r="AB957" s="65">
        <v>28</v>
      </c>
      <c r="AC957" s="65">
        <v>3</v>
      </c>
      <c r="AD957" s="65">
        <v>0</v>
      </c>
      <c r="AE957" s="118">
        <f t="shared" si="317"/>
        <v>84</v>
      </c>
      <c r="AF957" s="119">
        <f t="shared" si="340"/>
        <v>0.28000000000000369</v>
      </c>
      <c r="AG957" s="118">
        <f t="shared" si="318"/>
        <v>39</v>
      </c>
      <c r="AH957" s="119">
        <f t="shared" si="319"/>
        <v>0.25999999999999729</v>
      </c>
      <c r="AI957" s="118">
        <f t="shared" si="320"/>
        <v>6</v>
      </c>
      <c r="AJ957" s="119">
        <f t="shared" si="321"/>
        <v>0.13333333333333286</v>
      </c>
      <c r="AK957" s="118">
        <f t="shared" si="322"/>
        <v>10</v>
      </c>
      <c r="AL957" s="119">
        <f t="shared" si="323"/>
        <v>0.33339999999999997</v>
      </c>
      <c r="AM957" s="118">
        <f t="shared" si="324"/>
        <v>8</v>
      </c>
      <c r="AN957" s="119">
        <f t="shared" si="325"/>
        <v>0.53333333333333344</v>
      </c>
      <c r="AO957" s="118">
        <f t="shared" si="326"/>
        <v>0</v>
      </c>
      <c r="AP957" s="119">
        <f t="shared" si="327"/>
        <v>1.3877787807814457E-16</v>
      </c>
      <c r="AQ957" s="122">
        <f t="shared" si="339"/>
        <v>0</v>
      </c>
      <c r="AR957" s="131">
        <f t="shared" si="328"/>
        <v>8</v>
      </c>
      <c r="AS957" s="65"/>
    </row>
    <row r="958" spans="1:45" x14ac:dyDescent="0.25">
      <c r="A958" s="65" t="s">
        <v>273</v>
      </c>
      <c r="B958" s="65" t="str">
        <f t="shared" si="337"/>
        <v>DIWA3</v>
      </c>
      <c r="C958" s="117">
        <f t="shared" si="329"/>
        <v>41048</v>
      </c>
      <c r="D958" s="116" t="str">
        <f t="shared" si="330"/>
        <v>SIN</v>
      </c>
      <c r="E958" s="65" t="s">
        <v>26</v>
      </c>
      <c r="F958" s="124" t="s">
        <v>129</v>
      </c>
      <c r="G958" s="117">
        <v>41522</v>
      </c>
      <c r="H958" s="65">
        <v>637341</v>
      </c>
      <c r="I958" s="65">
        <v>176066</v>
      </c>
      <c r="J958" s="120">
        <v>0</v>
      </c>
      <c r="K958" s="120">
        <v>6</v>
      </c>
      <c r="L958" s="120">
        <v>-1</v>
      </c>
      <c r="M958" s="120">
        <v>7</v>
      </c>
      <c r="N958" s="120">
        <v>7.1</v>
      </c>
      <c r="O958" s="120">
        <v>36.9</v>
      </c>
      <c r="P958" s="120">
        <v>0.1</v>
      </c>
      <c r="Q958" s="120">
        <v>0.1</v>
      </c>
      <c r="R958" s="65" t="s">
        <v>244</v>
      </c>
      <c r="S958" s="120">
        <v>360</v>
      </c>
      <c r="T958" s="120">
        <v>122</v>
      </c>
      <c r="U958" s="120">
        <v>28</v>
      </c>
      <c r="V958" s="120">
        <v>0</v>
      </c>
      <c r="W958" s="120">
        <v>17</v>
      </c>
      <c r="X958" s="120">
        <v>25</v>
      </c>
      <c r="Y958" s="120">
        <v>0</v>
      </c>
      <c r="Z958" s="120">
        <v>0</v>
      </c>
      <c r="AA958" s="120">
        <v>-1</v>
      </c>
      <c r="AB958" s="120">
        <v>47</v>
      </c>
      <c r="AC958" s="120">
        <v>19</v>
      </c>
      <c r="AD958" s="120">
        <v>2</v>
      </c>
      <c r="AE958" s="118">
        <f t="shared" si="317"/>
        <v>360</v>
      </c>
      <c r="AF958" s="119">
        <f t="shared" si="340"/>
        <v>1</v>
      </c>
      <c r="AG958" s="118">
        <f t="shared" si="318"/>
        <v>122</v>
      </c>
      <c r="AH958" s="119">
        <f t="shared" si="319"/>
        <v>0.81333333333333213</v>
      </c>
      <c r="AI958" s="118">
        <f t="shared" si="320"/>
        <v>17</v>
      </c>
      <c r="AJ958" s="119">
        <f t="shared" si="321"/>
        <v>0.37777777777777721</v>
      </c>
      <c r="AK958" s="118">
        <f t="shared" si="322"/>
        <v>25</v>
      </c>
      <c r="AL958" s="119">
        <f t="shared" si="323"/>
        <v>0.83333333333333337</v>
      </c>
      <c r="AM958" s="118">
        <f t="shared" si="324"/>
        <v>28</v>
      </c>
      <c r="AN958" s="119">
        <f t="shared" si="325"/>
        <v>1</v>
      </c>
      <c r="AO958" s="118">
        <f t="shared" si="326"/>
        <v>0</v>
      </c>
      <c r="AP958" s="119">
        <f t="shared" si="327"/>
        <v>1.3877787807814457E-16</v>
      </c>
      <c r="AQ958" s="122">
        <f t="shared" si="339"/>
        <v>0</v>
      </c>
      <c r="AR958" s="131">
        <f t="shared" si="328"/>
        <v>9</v>
      </c>
      <c r="AS958" s="65"/>
    </row>
    <row r="959" spans="1:45" x14ac:dyDescent="0.25">
      <c r="A959" s="65" t="s">
        <v>284</v>
      </c>
      <c r="B959" s="65" t="str">
        <f t="shared" si="337"/>
        <v>DIWA3</v>
      </c>
      <c r="C959" s="117">
        <f t="shared" si="329"/>
        <v>41048</v>
      </c>
      <c r="D959" s="65" t="str">
        <f t="shared" si="330"/>
        <v>SIN</v>
      </c>
      <c r="E959" s="65" t="s">
        <v>26</v>
      </c>
      <c r="F959" s="124" t="s">
        <v>129</v>
      </c>
      <c r="G959" s="117">
        <v>41422</v>
      </c>
      <c r="H959" s="65">
        <v>610244</v>
      </c>
      <c r="I959" s="65">
        <v>148969</v>
      </c>
      <c r="J959" s="120">
        <v>0</v>
      </c>
      <c r="K959" s="120">
        <v>30</v>
      </c>
      <c r="L959" s="120">
        <v>0</v>
      </c>
      <c r="M959" s="120">
        <v>12.8</v>
      </c>
      <c r="N959" s="120">
        <v>7</v>
      </c>
      <c r="O959" s="120">
        <v>36</v>
      </c>
      <c r="P959" s="120"/>
      <c r="Q959" s="120">
        <v>-1</v>
      </c>
      <c r="R959" s="65" t="s">
        <v>29</v>
      </c>
      <c r="S959" s="120">
        <v>231.9</v>
      </c>
      <c r="T959" s="120">
        <v>100.5</v>
      </c>
      <c r="U959" s="120">
        <v>14.7</v>
      </c>
      <c r="V959" s="120">
        <v>5.5</v>
      </c>
      <c r="W959" s="120">
        <v>14</v>
      </c>
      <c r="X959" s="120">
        <v>23.6</v>
      </c>
      <c r="Y959" s="120">
        <v>0.7</v>
      </c>
      <c r="Z959" s="120">
        <v>0</v>
      </c>
      <c r="AA959" s="120">
        <v>0</v>
      </c>
      <c r="AB959" s="120">
        <v>97.5</v>
      </c>
      <c r="AC959" s="120">
        <v>20.5</v>
      </c>
      <c r="AD959" s="120">
        <v>4.3</v>
      </c>
      <c r="AE959" s="118">
        <f t="shared" si="317"/>
        <v>232</v>
      </c>
      <c r="AF959" s="119">
        <f t="shared" si="340"/>
        <v>0.77333333333333565</v>
      </c>
      <c r="AG959" s="118">
        <f t="shared" si="318"/>
        <v>101</v>
      </c>
      <c r="AH959" s="119">
        <f t="shared" si="319"/>
        <v>0.67333333333333123</v>
      </c>
      <c r="AI959" s="118">
        <f t="shared" si="320"/>
        <v>14</v>
      </c>
      <c r="AJ959" s="119">
        <f t="shared" si="321"/>
        <v>0.31111111111111062</v>
      </c>
      <c r="AK959" s="118">
        <f t="shared" si="322"/>
        <v>24</v>
      </c>
      <c r="AL959" s="119">
        <f t="shared" si="323"/>
        <v>0.8</v>
      </c>
      <c r="AM959" s="118">
        <f t="shared" si="324"/>
        <v>15</v>
      </c>
      <c r="AN959" s="119">
        <f t="shared" si="325"/>
        <v>1</v>
      </c>
      <c r="AO959" s="118">
        <f t="shared" si="326"/>
        <v>6</v>
      </c>
      <c r="AP959" s="119">
        <f t="shared" si="327"/>
        <v>0.60000000000000009</v>
      </c>
      <c r="AQ959" s="122">
        <f t="shared" si="339"/>
        <v>0</v>
      </c>
      <c r="AR959" s="131">
        <f t="shared" si="328"/>
        <v>10</v>
      </c>
      <c r="AS959" s="65"/>
    </row>
    <row r="960" spans="1:45" x14ac:dyDescent="0.25">
      <c r="A960" s="65" t="s">
        <v>272</v>
      </c>
      <c r="B960" s="65" t="str">
        <f t="shared" si="337"/>
        <v>DIWA3</v>
      </c>
      <c r="C960" s="117">
        <f t="shared" si="329"/>
        <v>41048</v>
      </c>
      <c r="D960" s="116" t="str">
        <f t="shared" si="330"/>
        <v>SIN</v>
      </c>
      <c r="E960" s="65" t="s">
        <v>26</v>
      </c>
      <c r="F960" s="124" t="s">
        <v>129</v>
      </c>
      <c r="G960" s="117">
        <v>41321</v>
      </c>
      <c r="H960" s="65">
        <v>559115</v>
      </c>
      <c r="I960" s="65">
        <v>25987</v>
      </c>
      <c r="J960" s="120">
        <v>0</v>
      </c>
      <c r="K960" s="120">
        <v>1.2</v>
      </c>
      <c r="L960" s="120">
        <v>0</v>
      </c>
      <c r="M960" s="120">
        <v>6.8</v>
      </c>
      <c r="N960" s="120">
        <v>7</v>
      </c>
      <c r="O960" s="120">
        <v>41.3</v>
      </c>
      <c r="P960" s="120"/>
      <c r="Q960" s="120">
        <v>-1</v>
      </c>
      <c r="R960" s="65" t="s">
        <v>29</v>
      </c>
      <c r="S960" s="120">
        <v>84.6</v>
      </c>
      <c r="T960" s="120">
        <v>44.8</v>
      </c>
      <c r="U960" s="120">
        <v>3.2</v>
      </c>
      <c r="V960" s="120">
        <v>0.6</v>
      </c>
      <c r="W960" s="120">
        <v>9.3000000000000007</v>
      </c>
      <c r="X960" s="120">
        <v>12.8</v>
      </c>
      <c r="Y960" s="120">
        <v>0.3</v>
      </c>
      <c r="Z960" s="120">
        <v>0</v>
      </c>
      <c r="AA960" s="120">
        <v>0</v>
      </c>
      <c r="AB960" s="120">
        <v>101.2</v>
      </c>
      <c r="AC960" s="120">
        <v>25</v>
      </c>
      <c r="AD960" s="120">
        <v>7.2</v>
      </c>
      <c r="AE960" s="118">
        <f t="shared" si="317"/>
        <v>85</v>
      </c>
      <c r="AF960" s="119">
        <f t="shared" si="340"/>
        <v>0.28333333333333705</v>
      </c>
      <c r="AG960" s="118">
        <f t="shared" si="318"/>
        <v>45</v>
      </c>
      <c r="AH960" s="119">
        <f t="shared" si="319"/>
        <v>0.29999999999999721</v>
      </c>
      <c r="AI960" s="118">
        <f t="shared" si="320"/>
        <v>9</v>
      </c>
      <c r="AJ960" s="119">
        <f t="shared" si="321"/>
        <v>0.19999999999999954</v>
      </c>
      <c r="AK960" s="118">
        <f t="shared" si="322"/>
        <v>13</v>
      </c>
      <c r="AL960" s="119">
        <f t="shared" si="323"/>
        <v>0.43333333333333346</v>
      </c>
      <c r="AM960" s="118">
        <f t="shared" si="324"/>
        <v>3</v>
      </c>
      <c r="AN960" s="119">
        <f t="shared" si="325"/>
        <v>0.20000000000000018</v>
      </c>
      <c r="AO960" s="118">
        <f t="shared" si="326"/>
        <v>1</v>
      </c>
      <c r="AP960" s="119">
        <f t="shared" si="327"/>
        <v>0.10000000000000014</v>
      </c>
      <c r="AQ960" s="122">
        <f t="shared" si="339"/>
        <v>0</v>
      </c>
      <c r="AR960" s="131">
        <f t="shared" si="328"/>
        <v>11</v>
      </c>
      <c r="AS960" s="65"/>
    </row>
    <row r="961" spans="1:45" x14ac:dyDescent="0.25">
      <c r="A961" s="65" t="s">
        <v>272</v>
      </c>
      <c r="B961" s="65" t="str">
        <f t="shared" si="337"/>
        <v>DIWA3</v>
      </c>
      <c r="C961" s="117">
        <f t="shared" si="329"/>
        <v>41048</v>
      </c>
      <c r="D961" s="116" t="str">
        <f t="shared" si="330"/>
        <v>SIN</v>
      </c>
      <c r="E961" s="65" t="s">
        <v>26</v>
      </c>
      <c r="F961" s="124" t="s">
        <v>129</v>
      </c>
      <c r="G961" s="117">
        <v>41195</v>
      </c>
      <c r="H961" s="65">
        <v>530399</v>
      </c>
      <c r="I961" s="65">
        <v>29002</v>
      </c>
      <c r="J961" s="65">
        <v>0</v>
      </c>
      <c r="K961" s="65">
        <v>0</v>
      </c>
      <c r="L961" s="65">
        <v>0</v>
      </c>
      <c r="M961" s="65">
        <v>8.9</v>
      </c>
      <c r="N961" s="65">
        <v>6.7</v>
      </c>
      <c r="O961" s="65">
        <v>37.700000000000003</v>
      </c>
      <c r="P961" s="65"/>
      <c r="Q961" s="65"/>
      <c r="R961" s="65" t="s">
        <v>29</v>
      </c>
      <c r="S961" s="65">
        <v>47.4</v>
      </c>
      <c r="T961" s="65">
        <v>30.3</v>
      </c>
      <c r="U961" s="65">
        <v>3.7</v>
      </c>
      <c r="V961" s="65">
        <v>1.3</v>
      </c>
      <c r="W961" s="65">
        <v>4.5999999999999996</v>
      </c>
      <c r="X961" s="65">
        <v>13.2</v>
      </c>
      <c r="Y961" s="65">
        <v>1.2</v>
      </c>
      <c r="Z961" s="65">
        <v>0</v>
      </c>
      <c r="AA961" s="65">
        <v>0</v>
      </c>
      <c r="AB961" s="65">
        <v>102.2</v>
      </c>
      <c r="AC961" s="65">
        <v>30.4</v>
      </c>
      <c r="AD961" s="65">
        <v>9.1999999999999993</v>
      </c>
      <c r="AE961" s="118">
        <f t="shared" si="317"/>
        <v>47</v>
      </c>
      <c r="AF961" s="119">
        <f t="shared" si="340"/>
        <v>0.15666666666667034</v>
      </c>
      <c r="AG961" s="118">
        <f t="shared" si="318"/>
        <v>30</v>
      </c>
      <c r="AH961" s="119">
        <f t="shared" si="319"/>
        <v>0.1999999999999974</v>
      </c>
      <c r="AI961" s="118">
        <f t="shared" si="320"/>
        <v>5</v>
      </c>
      <c r="AJ961" s="119">
        <f t="shared" si="321"/>
        <v>0.11111111111111063</v>
      </c>
      <c r="AK961" s="118">
        <f t="shared" si="322"/>
        <v>13</v>
      </c>
      <c r="AL961" s="119">
        <f t="shared" si="323"/>
        <v>0.43333333333333346</v>
      </c>
      <c r="AM961" s="118">
        <f t="shared" si="324"/>
        <v>4</v>
      </c>
      <c r="AN961" s="119">
        <f t="shared" si="325"/>
        <v>0.26666666666666683</v>
      </c>
      <c r="AO961" s="118">
        <f t="shared" si="326"/>
        <v>1</v>
      </c>
      <c r="AP961" s="119">
        <f t="shared" si="327"/>
        <v>0.10000000000000014</v>
      </c>
      <c r="AQ961" s="122">
        <f t="shared" si="339"/>
        <v>0</v>
      </c>
      <c r="AR961" s="131">
        <f t="shared" si="328"/>
        <v>12</v>
      </c>
      <c r="AS961" s="65"/>
    </row>
    <row r="962" spans="1:45" x14ac:dyDescent="0.25">
      <c r="A962" s="65" t="s">
        <v>273</v>
      </c>
      <c r="B962" s="65" t="str">
        <f t="shared" si="337"/>
        <v>DIWA3</v>
      </c>
      <c r="C962" s="117">
        <f t="shared" si="329"/>
        <v>41065</v>
      </c>
      <c r="D962" s="65" t="str">
        <f t="shared" si="330"/>
        <v>SIN</v>
      </c>
      <c r="E962" s="65" t="s">
        <v>26</v>
      </c>
      <c r="F962" s="124" t="s">
        <v>130</v>
      </c>
      <c r="G962" s="117">
        <v>42242</v>
      </c>
      <c r="H962" s="65">
        <v>811464</v>
      </c>
      <c r="I962" s="65">
        <v>22976</v>
      </c>
      <c r="J962" s="65">
        <v>0</v>
      </c>
      <c r="K962" s="120">
        <v>4</v>
      </c>
      <c r="L962" s="65"/>
      <c r="M962" s="120">
        <v>4</v>
      </c>
      <c r="N962" s="65">
        <v>6.2</v>
      </c>
      <c r="O962" s="65">
        <v>31.5</v>
      </c>
      <c r="P962" s="65">
        <v>1.1100000000000001</v>
      </c>
      <c r="Q962" s="65">
        <v>0.02</v>
      </c>
      <c r="R962" s="65"/>
      <c r="S962" s="120">
        <v>46</v>
      </c>
      <c r="T962" s="120">
        <v>66</v>
      </c>
      <c r="U962" s="120">
        <v>2</v>
      </c>
      <c r="V962" s="120">
        <v>0</v>
      </c>
      <c r="W962" s="120">
        <v>10</v>
      </c>
      <c r="X962" s="120">
        <v>5</v>
      </c>
      <c r="Y962" s="120">
        <v>0</v>
      </c>
      <c r="Z962" s="120">
        <v>0</v>
      </c>
      <c r="AA962" s="120">
        <v>1</v>
      </c>
      <c r="AB962" s="120">
        <v>40</v>
      </c>
      <c r="AC962" s="120">
        <v>9</v>
      </c>
      <c r="AD962" s="120">
        <v>1</v>
      </c>
      <c r="AE962" s="118">
        <f t="shared" ref="AE962:AE1025" si="341">+ROUND(S962,0)</f>
        <v>46</v>
      </c>
      <c r="AF962" s="119">
        <f>IF(AE962&gt;500,1.5,IF(AE962&gt;300,1.3,VLOOKUP(AE962,$AT$3:$AU$304,2,0)))</f>
        <v>0.15333333333333701</v>
      </c>
      <c r="AG962" s="118">
        <f t="shared" ref="AG962:AG1025" si="342">+ROUND(T962,0)</f>
        <v>66</v>
      </c>
      <c r="AH962" s="119">
        <f t="shared" ref="AH962:AH1025" si="343">IF(AG962&gt;=150,1,VLOOKUP(AG962,$AV$3:$AW$228,2,0))</f>
        <v>0.43999999999999695</v>
      </c>
      <c r="AI962" s="118">
        <f t="shared" ref="AI962:AI1025" si="344">+ROUND(W962,0)</f>
        <v>10</v>
      </c>
      <c r="AJ962" s="119">
        <f t="shared" ref="AJ962:AJ1025" si="345">IF(AI962&gt;=45,1,VLOOKUP(AI962,$AX$3:$AY$226,2,0))</f>
        <v>0.22222222222222177</v>
      </c>
      <c r="AK962" s="118">
        <f t="shared" ref="AK962:AK1025" si="346">+ROUND(X962,0)</f>
        <v>5</v>
      </c>
      <c r="AL962" s="119">
        <f t="shared" ref="AL962:AL1025" si="347">IF(AK962&gt;=30,1,VLOOKUP(AK962,$AZ$3:$BA$226,2,0))</f>
        <v>0.16666666666666685</v>
      </c>
      <c r="AM962" s="118">
        <f t="shared" ref="AM962:AM1025" si="348">+ROUND(U962,0)</f>
        <v>2</v>
      </c>
      <c r="AN962" s="119">
        <f t="shared" ref="AN962:AN1025" si="349">IF(AM962&gt;=15,1,VLOOKUP(AM962,$BB$3:$BC$226,2,0))</f>
        <v>0.13333333333333353</v>
      </c>
      <c r="AO962" s="118">
        <f t="shared" ref="AO962:AO1025" si="350">ROUND(V962,0)</f>
        <v>0</v>
      </c>
      <c r="AP962" s="119">
        <f t="shared" ref="AP962:AP1025" si="351">IF(AO962&gt;=10,1,VLOOKUP(AO962,$BD$3:$BE$226,2,0))</f>
        <v>1.3877787807814457E-16</v>
      </c>
      <c r="AQ962" s="122">
        <f t="shared" si="339"/>
        <v>1</v>
      </c>
      <c r="AR962" s="131">
        <f t="shared" si="328"/>
        <v>1</v>
      </c>
      <c r="AS962" s="65"/>
    </row>
    <row r="963" spans="1:45" x14ac:dyDescent="0.25">
      <c r="A963" s="65" t="s">
        <v>272</v>
      </c>
      <c r="B963" s="65" t="str">
        <f t="shared" si="337"/>
        <v>DIWA3</v>
      </c>
      <c r="C963" s="117">
        <f t="shared" si="329"/>
        <v>41065</v>
      </c>
      <c r="D963" s="116" t="str">
        <f t="shared" si="330"/>
        <v>SIN</v>
      </c>
      <c r="E963" s="65" t="s">
        <v>26</v>
      </c>
      <c r="F963" s="124" t="s">
        <v>130</v>
      </c>
      <c r="G963" s="117">
        <v>42054</v>
      </c>
      <c r="H963" s="65">
        <v>792345</v>
      </c>
      <c r="I963" s="65">
        <v>13437</v>
      </c>
      <c r="J963" s="65">
        <v>0</v>
      </c>
      <c r="K963" s="65">
        <v>8</v>
      </c>
      <c r="L963" s="65"/>
      <c r="M963" s="65">
        <v>4</v>
      </c>
      <c r="N963" s="65">
        <v>6.3639999999999999</v>
      </c>
      <c r="O963" s="65">
        <v>29.43</v>
      </c>
      <c r="P963" s="65">
        <v>1.03</v>
      </c>
      <c r="Q963" s="65">
        <v>0.28999999999999998</v>
      </c>
      <c r="R963" s="65"/>
      <c r="S963" s="65">
        <v>28</v>
      </c>
      <c r="T963" s="65">
        <v>32</v>
      </c>
      <c r="U963" s="65">
        <v>5</v>
      </c>
      <c r="V963" s="65">
        <v>0</v>
      </c>
      <c r="W963" s="65">
        <v>5</v>
      </c>
      <c r="X963" s="65">
        <v>1</v>
      </c>
      <c r="Y963" s="65">
        <v>0</v>
      </c>
      <c r="Z963" s="65"/>
      <c r="AA963" s="65">
        <v>0</v>
      </c>
      <c r="AB963" s="65">
        <v>41</v>
      </c>
      <c r="AC963" s="65">
        <v>7</v>
      </c>
      <c r="AD963" s="65">
        <v>1</v>
      </c>
      <c r="AE963" s="118">
        <f t="shared" si="341"/>
        <v>28</v>
      </c>
      <c r="AF963" s="119">
        <f>IF(AE963&gt;500,1.5,IF(AE963&gt;300,1.3,VLOOKUP(AE963,$AT$3:$AU$304,2,0)))</f>
        <v>9.3333333333337126E-2</v>
      </c>
      <c r="AG963" s="118">
        <f t="shared" si="342"/>
        <v>32</v>
      </c>
      <c r="AH963" s="119">
        <f t="shared" si="343"/>
        <v>0.21333333333333071</v>
      </c>
      <c r="AI963" s="118">
        <f t="shared" si="344"/>
        <v>5</v>
      </c>
      <c r="AJ963" s="119">
        <f t="shared" si="345"/>
        <v>0.11111111111111063</v>
      </c>
      <c r="AK963" s="118">
        <f t="shared" si="346"/>
        <v>1</v>
      </c>
      <c r="AL963" s="119">
        <f t="shared" si="347"/>
        <v>3.3333333333333541E-2</v>
      </c>
      <c r="AM963" s="118">
        <f t="shared" si="348"/>
        <v>5</v>
      </c>
      <c r="AN963" s="119">
        <f t="shared" si="349"/>
        <v>0.33333333333333348</v>
      </c>
      <c r="AO963" s="118">
        <f t="shared" si="350"/>
        <v>0</v>
      </c>
      <c r="AP963" s="119">
        <f t="shared" si="351"/>
        <v>1.3877787807814457E-16</v>
      </c>
      <c r="AQ963" s="122">
        <f t="shared" si="339"/>
        <v>0</v>
      </c>
      <c r="AR963" s="131">
        <f t="shared" ref="AR963:AR1026" si="352">+IF(AQ963=1,AQ963,(AR962+1))</f>
        <v>2</v>
      </c>
      <c r="AS963" s="65"/>
    </row>
    <row r="964" spans="1:45" x14ac:dyDescent="0.25">
      <c r="A964" s="65" t="s">
        <v>273</v>
      </c>
      <c r="B964" s="65" t="str">
        <f t="shared" si="337"/>
        <v>DIWA3</v>
      </c>
      <c r="C964" s="117">
        <f t="shared" si="329"/>
        <v>41065</v>
      </c>
      <c r="D964" s="116" t="str">
        <f t="shared" si="330"/>
        <v>SIN</v>
      </c>
      <c r="E964" s="65" t="s">
        <v>26</v>
      </c>
      <c r="F964" s="124" t="s">
        <v>130</v>
      </c>
      <c r="G964" s="117">
        <v>41895</v>
      </c>
      <c r="H964" s="65">
        <v>752984</v>
      </c>
      <c r="I964" s="65">
        <v>107879</v>
      </c>
      <c r="J964" s="65">
        <v>0</v>
      </c>
      <c r="K964" s="65">
        <v>9</v>
      </c>
      <c r="L964" s="65"/>
      <c r="M964" s="65">
        <v>7</v>
      </c>
      <c r="N964" s="127">
        <v>7.1</v>
      </c>
      <c r="O964" s="65">
        <v>35.799999999999997</v>
      </c>
      <c r="P964" s="65">
        <v>1.31</v>
      </c>
      <c r="Q964" s="65">
        <v>0.1</v>
      </c>
      <c r="R964" s="65"/>
      <c r="S964" s="65">
        <v>434</v>
      </c>
      <c r="T964" s="65">
        <v>208</v>
      </c>
      <c r="U964" s="65">
        <v>21</v>
      </c>
      <c r="V964" s="65">
        <v>1</v>
      </c>
      <c r="W964" s="65">
        <v>39</v>
      </c>
      <c r="X964" s="65">
        <v>22</v>
      </c>
      <c r="Y964" s="65">
        <v>1</v>
      </c>
      <c r="Z964" s="65">
        <v>2</v>
      </c>
      <c r="AA964" s="65">
        <v>1</v>
      </c>
      <c r="AB964" s="65">
        <v>46</v>
      </c>
      <c r="AC964" s="65">
        <v>16</v>
      </c>
      <c r="AD964" s="65">
        <v>4</v>
      </c>
      <c r="AE964" s="118">
        <f t="shared" si="341"/>
        <v>434</v>
      </c>
      <c r="AF964" s="119">
        <f t="shared" ref="AF964:AF970" si="353">IF(AE964&gt;=300,1,VLOOKUP(AE964,$AT$3:$AU$304,2,0))</f>
        <v>1</v>
      </c>
      <c r="AG964" s="118">
        <f t="shared" si="342"/>
        <v>208</v>
      </c>
      <c r="AH964" s="119">
        <f t="shared" si="343"/>
        <v>1</v>
      </c>
      <c r="AI964" s="118">
        <f t="shared" si="344"/>
        <v>39</v>
      </c>
      <c r="AJ964" s="119">
        <f t="shared" si="345"/>
        <v>0.86666666666666647</v>
      </c>
      <c r="AK964" s="118">
        <f t="shared" si="346"/>
        <v>22</v>
      </c>
      <c r="AL964" s="119">
        <f t="shared" si="347"/>
        <v>0.73333333333333339</v>
      </c>
      <c r="AM964" s="118">
        <f t="shared" si="348"/>
        <v>21</v>
      </c>
      <c r="AN964" s="119">
        <f t="shared" si="349"/>
        <v>1</v>
      </c>
      <c r="AO964" s="118">
        <f t="shared" si="350"/>
        <v>1</v>
      </c>
      <c r="AP964" s="119">
        <f t="shared" si="351"/>
        <v>0.10000000000000014</v>
      </c>
      <c r="AQ964" s="122">
        <f t="shared" si="339"/>
        <v>0</v>
      </c>
      <c r="AR964" s="131">
        <f t="shared" si="352"/>
        <v>3</v>
      </c>
      <c r="AS964" s="65"/>
    </row>
    <row r="965" spans="1:45" x14ac:dyDescent="0.25">
      <c r="A965" s="65" t="s">
        <v>273</v>
      </c>
      <c r="B965" s="65" t="str">
        <f t="shared" si="337"/>
        <v>DIWA3</v>
      </c>
      <c r="C965" s="117">
        <f t="shared" si="329"/>
        <v>41065</v>
      </c>
      <c r="D965" s="116" t="str">
        <f t="shared" si="330"/>
        <v>SIN</v>
      </c>
      <c r="E965" s="65" t="s">
        <v>26</v>
      </c>
      <c r="F965" s="124" t="s">
        <v>130</v>
      </c>
      <c r="G965" s="117">
        <v>41727</v>
      </c>
      <c r="H965" s="65">
        <v>706736</v>
      </c>
      <c r="I965" s="65">
        <v>61631</v>
      </c>
      <c r="J965" s="65">
        <v>0</v>
      </c>
      <c r="K965" s="65">
        <v>5</v>
      </c>
      <c r="L965" s="65"/>
      <c r="M965" s="65">
        <v>5</v>
      </c>
      <c r="N965" s="121">
        <v>7.2</v>
      </c>
      <c r="O965" s="65">
        <v>36.6</v>
      </c>
      <c r="P965" s="65">
        <v>1.1599999999999999</v>
      </c>
      <c r="Q965" s="65">
        <v>0.06</v>
      </c>
      <c r="R965" s="65" t="s">
        <v>28</v>
      </c>
      <c r="S965" s="65">
        <v>100</v>
      </c>
      <c r="T965" s="65">
        <v>107</v>
      </c>
      <c r="U965" s="65">
        <v>8</v>
      </c>
      <c r="V965" s="65">
        <v>1</v>
      </c>
      <c r="W965" s="65">
        <v>17</v>
      </c>
      <c r="X965" s="65">
        <v>12</v>
      </c>
      <c r="Y965" s="65">
        <v>0</v>
      </c>
      <c r="Z965" s="65">
        <v>1</v>
      </c>
      <c r="AA965" s="65">
        <v>1</v>
      </c>
      <c r="AB965" s="65">
        <v>29</v>
      </c>
      <c r="AC965" s="65">
        <v>4</v>
      </c>
      <c r="AD965" s="65">
        <v>2</v>
      </c>
      <c r="AE965" s="118">
        <f t="shared" si="341"/>
        <v>100</v>
      </c>
      <c r="AF965" s="119">
        <f t="shared" si="353"/>
        <v>0.33333333333333737</v>
      </c>
      <c r="AG965" s="118">
        <f t="shared" si="342"/>
        <v>107</v>
      </c>
      <c r="AH965" s="119">
        <f t="shared" si="343"/>
        <v>0.71333333333333149</v>
      </c>
      <c r="AI965" s="118">
        <f t="shared" si="344"/>
        <v>17</v>
      </c>
      <c r="AJ965" s="119">
        <f t="shared" si="345"/>
        <v>0.37777777777777721</v>
      </c>
      <c r="AK965" s="118">
        <f t="shared" si="346"/>
        <v>12</v>
      </c>
      <c r="AL965" s="119">
        <f t="shared" si="347"/>
        <v>0.40000000000000013</v>
      </c>
      <c r="AM965" s="118">
        <f t="shared" si="348"/>
        <v>8</v>
      </c>
      <c r="AN965" s="119">
        <f t="shared" si="349"/>
        <v>0.53333333333333344</v>
      </c>
      <c r="AO965" s="118">
        <f t="shared" si="350"/>
        <v>1</v>
      </c>
      <c r="AP965" s="119">
        <f t="shared" si="351"/>
        <v>0.10000000000000014</v>
      </c>
      <c r="AQ965" s="122">
        <f t="shared" si="339"/>
        <v>0</v>
      </c>
      <c r="AR965" s="131">
        <f t="shared" si="352"/>
        <v>4</v>
      </c>
      <c r="AS965" s="65"/>
    </row>
    <row r="966" spans="1:45" x14ac:dyDescent="0.25">
      <c r="A966" s="65" t="s">
        <v>273</v>
      </c>
      <c r="B966" s="65" t="str">
        <f t="shared" si="337"/>
        <v>DIWA3</v>
      </c>
      <c r="C966" s="117">
        <f t="shared" si="329"/>
        <v>41065</v>
      </c>
      <c r="D966" s="116" t="str">
        <f t="shared" si="330"/>
        <v>SIN</v>
      </c>
      <c r="E966" s="65" t="s">
        <v>26</v>
      </c>
      <c r="F966" s="124" t="s">
        <v>130</v>
      </c>
      <c r="G966" s="117">
        <v>41613</v>
      </c>
      <c r="H966" s="65">
        <v>678965</v>
      </c>
      <c r="I966" s="65">
        <v>33860</v>
      </c>
      <c r="J966" s="120">
        <v>0</v>
      </c>
      <c r="K966" s="120">
        <v>15</v>
      </c>
      <c r="L966" s="120">
        <v>0</v>
      </c>
      <c r="M966" s="120">
        <v>4</v>
      </c>
      <c r="N966" s="120">
        <v>7.2</v>
      </c>
      <c r="O966" s="120">
        <v>37.4</v>
      </c>
      <c r="P966" s="120">
        <v>1.2</v>
      </c>
      <c r="Q966" s="120">
        <v>0.1</v>
      </c>
      <c r="R966" s="65" t="s">
        <v>244</v>
      </c>
      <c r="S966" s="120">
        <v>57</v>
      </c>
      <c r="T966" s="120">
        <v>101</v>
      </c>
      <c r="U966" s="120">
        <v>4</v>
      </c>
      <c r="V966" s="120">
        <v>1</v>
      </c>
      <c r="W966" s="120">
        <v>1</v>
      </c>
      <c r="X966" s="120">
        <v>7</v>
      </c>
      <c r="Y966" s="120">
        <v>0</v>
      </c>
      <c r="Z966" s="120">
        <v>1</v>
      </c>
      <c r="AA966" s="120">
        <v>0</v>
      </c>
      <c r="AB966" s="120">
        <v>30</v>
      </c>
      <c r="AC966" s="120">
        <v>4</v>
      </c>
      <c r="AD966" s="120">
        <v>2</v>
      </c>
      <c r="AE966" s="118">
        <f t="shared" si="341"/>
        <v>57</v>
      </c>
      <c r="AF966" s="119">
        <f t="shared" si="353"/>
        <v>0.19000000000000361</v>
      </c>
      <c r="AG966" s="118">
        <f t="shared" si="342"/>
        <v>101</v>
      </c>
      <c r="AH966" s="119">
        <f t="shared" si="343"/>
        <v>0.67333333333333123</v>
      </c>
      <c r="AI966" s="118">
        <f t="shared" si="344"/>
        <v>1</v>
      </c>
      <c r="AJ966" s="119">
        <f t="shared" si="345"/>
        <v>2.222222222222173E-2</v>
      </c>
      <c r="AK966" s="118">
        <f t="shared" si="346"/>
        <v>7</v>
      </c>
      <c r="AL966" s="119">
        <f t="shared" si="347"/>
        <v>0.2333333333333335</v>
      </c>
      <c r="AM966" s="118">
        <f t="shared" si="348"/>
        <v>4</v>
      </c>
      <c r="AN966" s="119">
        <f t="shared" si="349"/>
        <v>0.26666666666666683</v>
      </c>
      <c r="AO966" s="118">
        <f t="shared" si="350"/>
        <v>1</v>
      </c>
      <c r="AP966" s="119">
        <f t="shared" si="351"/>
        <v>0.10000000000000014</v>
      </c>
      <c r="AQ966" s="122">
        <f t="shared" si="339"/>
        <v>0</v>
      </c>
      <c r="AR966" s="131">
        <f t="shared" si="352"/>
        <v>5</v>
      </c>
      <c r="AS966" s="65"/>
    </row>
    <row r="967" spans="1:45" x14ac:dyDescent="0.25">
      <c r="A967" s="65" t="s">
        <v>273</v>
      </c>
      <c r="B967" s="65" t="str">
        <f t="shared" si="337"/>
        <v>DIWA3</v>
      </c>
      <c r="C967" s="117">
        <f t="shared" ref="C967:C1030" si="354">VLOOKUP(F967,$BG$3:$BJ$230,4,0)</f>
        <v>41065</v>
      </c>
      <c r="D967" s="116" t="str">
        <f t="shared" ref="D967:D1030" si="355">IF(C967&gt;G967,"CON","SIN")</f>
        <v>SIN</v>
      </c>
      <c r="E967" s="65" t="s">
        <v>26</v>
      </c>
      <c r="F967" s="124" t="s">
        <v>130</v>
      </c>
      <c r="G967" s="117">
        <v>41500</v>
      </c>
      <c r="H967" s="65">
        <v>645105</v>
      </c>
      <c r="I967" s="65">
        <v>183595</v>
      </c>
      <c r="J967" s="120">
        <v>0</v>
      </c>
      <c r="K967" s="120">
        <v>6</v>
      </c>
      <c r="L967" s="120">
        <v>-1</v>
      </c>
      <c r="M967" s="120">
        <v>13</v>
      </c>
      <c r="N967" s="120">
        <v>7</v>
      </c>
      <c r="O967" s="120">
        <v>36.6</v>
      </c>
      <c r="P967" s="120">
        <v>0.3</v>
      </c>
      <c r="Q967" s="120">
        <v>0.1</v>
      </c>
      <c r="R967" s="65" t="s">
        <v>244</v>
      </c>
      <c r="S967" s="120">
        <v>165</v>
      </c>
      <c r="T967" s="120">
        <v>223</v>
      </c>
      <c r="U967" s="120">
        <v>15</v>
      </c>
      <c r="V967" s="120">
        <v>2</v>
      </c>
      <c r="W967" s="120">
        <v>23</v>
      </c>
      <c r="X967" s="120">
        <v>13</v>
      </c>
      <c r="Y967" s="120">
        <v>1</v>
      </c>
      <c r="Z967" s="120">
        <v>2</v>
      </c>
      <c r="AA967" s="120">
        <v>-1</v>
      </c>
      <c r="AB967" s="120">
        <v>40</v>
      </c>
      <c r="AC967" s="120">
        <v>12</v>
      </c>
      <c r="AD967" s="120">
        <v>3</v>
      </c>
      <c r="AE967" s="118">
        <f t="shared" si="341"/>
        <v>165</v>
      </c>
      <c r="AF967" s="119">
        <f t="shared" si="353"/>
        <v>0.5500000000000046</v>
      </c>
      <c r="AG967" s="118">
        <f t="shared" si="342"/>
        <v>223</v>
      </c>
      <c r="AH967" s="119">
        <f t="shared" si="343"/>
        <v>1</v>
      </c>
      <c r="AI967" s="118">
        <f t="shared" si="344"/>
        <v>23</v>
      </c>
      <c r="AJ967" s="119">
        <f t="shared" si="345"/>
        <v>0.51111111111111041</v>
      </c>
      <c r="AK967" s="118">
        <f t="shared" si="346"/>
        <v>13</v>
      </c>
      <c r="AL967" s="119">
        <f t="shared" si="347"/>
        <v>0.43333333333333346</v>
      </c>
      <c r="AM967" s="118">
        <f t="shared" si="348"/>
        <v>15</v>
      </c>
      <c r="AN967" s="119">
        <f t="shared" si="349"/>
        <v>1</v>
      </c>
      <c r="AO967" s="118">
        <f t="shared" si="350"/>
        <v>2</v>
      </c>
      <c r="AP967" s="119">
        <f t="shared" si="351"/>
        <v>0.20000000000000015</v>
      </c>
      <c r="AQ967" s="122">
        <f t="shared" si="339"/>
        <v>0</v>
      </c>
      <c r="AR967" s="131">
        <f t="shared" si="352"/>
        <v>6</v>
      </c>
      <c r="AS967" s="65"/>
    </row>
    <row r="968" spans="1:45" x14ac:dyDescent="0.25">
      <c r="A968" s="65" t="s">
        <v>288</v>
      </c>
      <c r="B968" s="65" t="str">
        <f t="shared" si="337"/>
        <v>DIWA3</v>
      </c>
      <c r="C968" s="117">
        <f t="shared" si="354"/>
        <v>41065</v>
      </c>
      <c r="D968" s="65" t="str">
        <f t="shared" si="355"/>
        <v>SIN</v>
      </c>
      <c r="E968" s="65" t="s">
        <v>26</v>
      </c>
      <c r="F968" s="124" t="s">
        <v>130</v>
      </c>
      <c r="G968" s="117">
        <v>41415</v>
      </c>
      <c r="H968" s="65">
        <v>623000</v>
      </c>
      <c r="I968" s="65">
        <v>161490</v>
      </c>
      <c r="J968" s="120">
        <v>0</v>
      </c>
      <c r="K968" s="120">
        <v>31.4</v>
      </c>
      <c r="L968" s="120">
        <v>0</v>
      </c>
      <c r="M968" s="120">
        <v>17.100000000000001</v>
      </c>
      <c r="N968" s="120">
        <v>6.7</v>
      </c>
      <c r="O968" s="120">
        <v>35.799999999999997</v>
      </c>
      <c r="P968" s="120"/>
      <c r="Q968" s="120">
        <v>-1</v>
      </c>
      <c r="R968" s="65" t="s">
        <v>29</v>
      </c>
      <c r="S968" s="120">
        <v>111</v>
      </c>
      <c r="T968" s="120">
        <v>138.1</v>
      </c>
      <c r="U968" s="120">
        <v>20.399999999999999</v>
      </c>
      <c r="V968" s="120">
        <v>5.0999999999999996</v>
      </c>
      <c r="W968" s="120">
        <v>17</v>
      </c>
      <c r="X968" s="120">
        <v>22.7</v>
      </c>
      <c r="Y968" s="120">
        <v>1.8</v>
      </c>
      <c r="Z968" s="120">
        <v>0</v>
      </c>
      <c r="AA968" s="120">
        <v>0</v>
      </c>
      <c r="AB968" s="120">
        <v>50.2</v>
      </c>
      <c r="AC968" s="120">
        <v>44.2</v>
      </c>
      <c r="AD968" s="120">
        <v>0.8</v>
      </c>
      <c r="AE968" s="118">
        <f t="shared" si="341"/>
        <v>111</v>
      </c>
      <c r="AF968" s="119">
        <f t="shared" si="353"/>
        <v>0.37000000000000427</v>
      </c>
      <c r="AG968" s="118">
        <f t="shared" si="342"/>
        <v>138</v>
      </c>
      <c r="AH968" s="119">
        <f t="shared" si="343"/>
        <v>0.91999999999999948</v>
      </c>
      <c r="AI968" s="118">
        <f t="shared" si="344"/>
        <v>17</v>
      </c>
      <c r="AJ968" s="119">
        <f t="shared" si="345"/>
        <v>0.37777777777777721</v>
      </c>
      <c r="AK968" s="118">
        <f t="shared" si="346"/>
        <v>23</v>
      </c>
      <c r="AL968" s="119">
        <f t="shared" si="347"/>
        <v>0.76666666666666672</v>
      </c>
      <c r="AM968" s="118">
        <f t="shared" si="348"/>
        <v>20</v>
      </c>
      <c r="AN968" s="119">
        <f t="shared" si="349"/>
        <v>1</v>
      </c>
      <c r="AO968" s="118">
        <f t="shared" si="350"/>
        <v>5</v>
      </c>
      <c r="AP968" s="119">
        <f t="shared" si="351"/>
        <v>0.50000000000000011</v>
      </c>
      <c r="AQ968" s="122">
        <f>IF(F968=F970,0,1)</f>
        <v>0</v>
      </c>
      <c r="AR968" s="131">
        <f t="shared" si="352"/>
        <v>7</v>
      </c>
      <c r="AS968" s="65"/>
    </row>
    <row r="969" spans="1:45" x14ac:dyDescent="0.25">
      <c r="A969" s="65" t="s">
        <v>272</v>
      </c>
      <c r="B969" s="65" t="str">
        <f t="shared" si="337"/>
        <v>DIWA3</v>
      </c>
      <c r="C969" s="117">
        <f t="shared" si="354"/>
        <v>41065</v>
      </c>
      <c r="D969" s="116" t="str">
        <f t="shared" si="355"/>
        <v>SIN</v>
      </c>
      <c r="E969" s="65" t="s">
        <v>26</v>
      </c>
      <c r="F969" s="124" t="s">
        <v>130</v>
      </c>
      <c r="G969" s="117">
        <v>41300</v>
      </c>
      <c r="H969" s="65">
        <v>517267</v>
      </c>
      <c r="I969" s="65">
        <v>115992</v>
      </c>
      <c r="J969" s="120">
        <v>0</v>
      </c>
      <c r="K969" s="120">
        <v>0</v>
      </c>
      <c r="L969" s="120">
        <v>0</v>
      </c>
      <c r="M969" s="120">
        <v>9.6999999999999993</v>
      </c>
      <c r="N969" s="120">
        <v>6.8</v>
      </c>
      <c r="O969" s="120">
        <v>35.9</v>
      </c>
      <c r="P969" s="120"/>
      <c r="Q969" s="120">
        <v>-1</v>
      </c>
      <c r="R969" s="65" t="s">
        <v>29</v>
      </c>
      <c r="S969" s="120">
        <v>114.2</v>
      </c>
      <c r="T969" s="120">
        <v>48.3</v>
      </c>
      <c r="U969" s="120">
        <v>16.2</v>
      </c>
      <c r="V969" s="120">
        <v>0</v>
      </c>
      <c r="W969" s="120">
        <v>13.3</v>
      </c>
      <c r="X969" s="120">
        <v>24</v>
      </c>
      <c r="Y969" s="120">
        <v>1.7</v>
      </c>
      <c r="Z969" s="120">
        <v>0</v>
      </c>
      <c r="AA969" s="120">
        <v>0</v>
      </c>
      <c r="AB969" s="120">
        <v>92.9</v>
      </c>
      <c r="AC969" s="120">
        <v>46.2</v>
      </c>
      <c r="AD969" s="120">
        <v>4.3</v>
      </c>
      <c r="AE969" s="118">
        <f t="shared" si="341"/>
        <v>114</v>
      </c>
      <c r="AF969" s="119">
        <f t="shared" si="353"/>
        <v>0.38000000000000433</v>
      </c>
      <c r="AG969" s="118">
        <f t="shared" si="342"/>
        <v>48</v>
      </c>
      <c r="AH969" s="119">
        <f t="shared" si="343"/>
        <v>0.31999999999999718</v>
      </c>
      <c r="AI969" s="118">
        <f t="shared" si="344"/>
        <v>13</v>
      </c>
      <c r="AJ969" s="119">
        <f t="shared" si="345"/>
        <v>0.28888888888888842</v>
      </c>
      <c r="AK969" s="118">
        <f t="shared" si="346"/>
        <v>24</v>
      </c>
      <c r="AL969" s="119">
        <f t="shared" si="347"/>
        <v>0.8</v>
      </c>
      <c r="AM969" s="118">
        <f t="shared" si="348"/>
        <v>16</v>
      </c>
      <c r="AN969" s="119">
        <f t="shared" si="349"/>
        <v>1</v>
      </c>
      <c r="AO969" s="118">
        <f t="shared" si="350"/>
        <v>0</v>
      </c>
      <c r="AP969" s="119">
        <f t="shared" si="351"/>
        <v>1.3877787807814457E-16</v>
      </c>
      <c r="AQ969" s="122">
        <f>IF(F969=F967,0,1)</f>
        <v>0</v>
      </c>
      <c r="AR969" s="131">
        <f t="shared" si="352"/>
        <v>8</v>
      </c>
      <c r="AS969" s="65"/>
    </row>
    <row r="970" spans="1:45" x14ac:dyDescent="0.25">
      <c r="A970" s="65" t="s">
        <v>272</v>
      </c>
      <c r="B970" s="65" t="str">
        <f t="shared" si="337"/>
        <v>DIWA3</v>
      </c>
      <c r="C970" s="117">
        <f t="shared" si="354"/>
        <v>41065</v>
      </c>
      <c r="D970" s="116" t="str">
        <f t="shared" si="355"/>
        <v>SIN</v>
      </c>
      <c r="E970" s="65" t="s">
        <v>26</v>
      </c>
      <c r="F970" s="124" t="s">
        <v>130</v>
      </c>
      <c r="G970" s="117">
        <v>41153</v>
      </c>
      <c r="H970" s="65">
        <v>533821</v>
      </c>
      <c r="I970" s="65">
        <v>72546</v>
      </c>
      <c r="J970" s="65">
        <v>0</v>
      </c>
      <c r="K970" s="65">
        <v>0</v>
      </c>
      <c r="L970" s="65">
        <v>0</v>
      </c>
      <c r="M970" s="65">
        <v>8.8000000000000007</v>
      </c>
      <c r="N970" s="65">
        <v>7</v>
      </c>
      <c r="O970" s="65">
        <v>35</v>
      </c>
      <c r="P970" s="65"/>
      <c r="Q970" s="65">
        <v>-1</v>
      </c>
      <c r="R970" s="65" t="s">
        <v>29</v>
      </c>
      <c r="S970" s="65">
        <v>99.8</v>
      </c>
      <c r="T970" s="65">
        <v>42.2</v>
      </c>
      <c r="U970" s="65">
        <v>16.8</v>
      </c>
      <c r="V970" s="65">
        <v>3.6</v>
      </c>
      <c r="W970" s="65">
        <v>6.7</v>
      </c>
      <c r="X970" s="65">
        <v>21.4</v>
      </c>
      <c r="Y970" s="65">
        <v>0.8</v>
      </c>
      <c r="Z970" s="65">
        <v>0.4</v>
      </c>
      <c r="AA970" s="65">
        <v>0</v>
      </c>
      <c r="AB970" s="65">
        <v>160.4</v>
      </c>
      <c r="AC970" s="65">
        <v>27.6</v>
      </c>
      <c r="AD970" s="65">
        <v>6.1</v>
      </c>
      <c r="AE970" s="118">
        <f t="shared" si="341"/>
        <v>100</v>
      </c>
      <c r="AF970" s="119">
        <f t="shared" si="353"/>
        <v>0.33333333333333737</v>
      </c>
      <c r="AG970" s="118">
        <f t="shared" si="342"/>
        <v>42</v>
      </c>
      <c r="AH970" s="119">
        <f t="shared" si="343"/>
        <v>0.27999999999999725</v>
      </c>
      <c r="AI970" s="118">
        <f t="shared" si="344"/>
        <v>7</v>
      </c>
      <c r="AJ970" s="119">
        <f t="shared" si="345"/>
        <v>0.15555555555555509</v>
      </c>
      <c r="AK970" s="118">
        <f t="shared" si="346"/>
        <v>21</v>
      </c>
      <c r="AL970" s="119">
        <f t="shared" si="347"/>
        <v>0.70000000000000007</v>
      </c>
      <c r="AM970" s="118">
        <f t="shared" si="348"/>
        <v>17</v>
      </c>
      <c r="AN970" s="119">
        <f t="shared" si="349"/>
        <v>1</v>
      </c>
      <c r="AO970" s="118">
        <f t="shared" si="350"/>
        <v>4</v>
      </c>
      <c r="AP970" s="119">
        <f t="shared" si="351"/>
        <v>0.40000000000000013</v>
      </c>
      <c r="AQ970" s="122">
        <f t="shared" ref="AQ970:AQ1001" si="356">IF(F970=F969,0,1)</f>
        <v>0</v>
      </c>
      <c r="AR970" s="131">
        <f t="shared" si="352"/>
        <v>9</v>
      </c>
      <c r="AS970" s="65"/>
    </row>
    <row r="971" spans="1:45" x14ac:dyDescent="0.25">
      <c r="A971" s="65"/>
      <c r="B971" s="65" t="str">
        <f t="shared" si="337"/>
        <v>DIWA3</v>
      </c>
      <c r="C971" s="117">
        <f t="shared" si="354"/>
        <v>41013</v>
      </c>
      <c r="D971" s="65" t="str">
        <f t="shared" si="355"/>
        <v>SIN</v>
      </c>
      <c r="E971" s="65" t="s">
        <v>26</v>
      </c>
      <c r="F971" s="124" t="s">
        <v>131</v>
      </c>
      <c r="G971" s="117">
        <v>42297</v>
      </c>
      <c r="H971" s="65">
        <v>748855</v>
      </c>
      <c r="I971" s="65">
        <v>73329</v>
      </c>
      <c r="J971" s="65">
        <v>0</v>
      </c>
      <c r="K971" s="65">
        <v>5</v>
      </c>
      <c r="L971" s="65"/>
      <c r="M971" s="65">
        <v>2</v>
      </c>
      <c r="N971" s="65">
        <v>5.9</v>
      </c>
      <c r="O971" s="65"/>
      <c r="P971" s="65"/>
      <c r="Q971" s="65">
        <v>0.25</v>
      </c>
      <c r="R971" s="65"/>
      <c r="S971" s="65">
        <v>119</v>
      </c>
      <c r="T971" s="65">
        <v>156</v>
      </c>
      <c r="U971" s="65">
        <v>4</v>
      </c>
      <c r="V971" s="65">
        <v>1</v>
      </c>
      <c r="W971" s="65">
        <v>9</v>
      </c>
      <c r="X971" s="65">
        <v>14</v>
      </c>
      <c r="Y971" s="65">
        <v>1</v>
      </c>
      <c r="Z971" s="65">
        <v>1</v>
      </c>
      <c r="AA971" s="65">
        <v>0</v>
      </c>
      <c r="AB971" s="65">
        <v>38</v>
      </c>
      <c r="AC971" s="65">
        <v>5</v>
      </c>
      <c r="AD971" s="65">
        <v>1</v>
      </c>
      <c r="AE971" s="118">
        <f t="shared" si="341"/>
        <v>119</v>
      </c>
      <c r="AF971" s="119">
        <f t="shared" ref="AF971:AF976" si="357">IF(AE971&gt;500,1.5,IF(AE971&gt;300,1.3,VLOOKUP(AE971,$AT$3:$AU$304,2,0)))</f>
        <v>0.39666666666667111</v>
      </c>
      <c r="AG971" s="118">
        <f t="shared" si="342"/>
        <v>156</v>
      </c>
      <c r="AH971" s="119">
        <f t="shared" si="343"/>
        <v>1</v>
      </c>
      <c r="AI971" s="118">
        <f t="shared" si="344"/>
        <v>9</v>
      </c>
      <c r="AJ971" s="119">
        <f t="shared" si="345"/>
        <v>0.19999999999999954</v>
      </c>
      <c r="AK971" s="118">
        <f t="shared" si="346"/>
        <v>14</v>
      </c>
      <c r="AL971" s="119">
        <f t="shared" si="347"/>
        <v>0.46666666666666679</v>
      </c>
      <c r="AM971" s="118">
        <f t="shared" si="348"/>
        <v>4</v>
      </c>
      <c r="AN971" s="119">
        <f t="shared" si="349"/>
        <v>0.26666666666666683</v>
      </c>
      <c r="AO971" s="118">
        <f t="shared" si="350"/>
        <v>1</v>
      </c>
      <c r="AP971" s="119">
        <f t="shared" si="351"/>
        <v>0.10000000000000014</v>
      </c>
      <c r="AQ971" s="122">
        <f t="shared" si="356"/>
        <v>1</v>
      </c>
      <c r="AR971" s="131">
        <f t="shared" si="352"/>
        <v>1</v>
      </c>
      <c r="AS971" s="65"/>
    </row>
    <row r="972" spans="1:45" x14ac:dyDescent="0.25">
      <c r="A972" s="65"/>
      <c r="B972" s="65" t="str">
        <f t="shared" si="337"/>
        <v>DIWA3</v>
      </c>
      <c r="C972" s="117">
        <f t="shared" si="354"/>
        <v>41013</v>
      </c>
      <c r="D972" s="65" t="str">
        <f t="shared" si="355"/>
        <v>SIN</v>
      </c>
      <c r="E972" s="65" t="s">
        <v>26</v>
      </c>
      <c r="F972" s="124" t="s">
        <v>131</v>
      </c>
      <c r="G972" s="117">
        <v>42146</v>
      </c>
      <c r="H972" s="65">
        <v>720413</v>
      </c>
      <c r="I972" s="65">
        <v>44887</v>
      </c>
      <c r="J972" s="65">
        <v>0</v>
      </c>
      <c r="K972" s="65">
        <v>3</v>
      </c>
      <c r="L972" s="65"/>
      <c r="M972" s="65">
        <v>1</v>
      </c>
      <c r="N972" s="65">
        <v>6.2</v>
      </c>
      <c r="O972" s="65"/>
      <c r="P972" s="65"/>
      <c r="Q972" s="65">
        <v>0.26</v>
      </c>
      <c r="R972" s="65"/>
      <c r="S972" s="65">
        <v>84</v>
      </c>
      <c r="T972" s="65">
        <v>120</v>
      </c>
      <c r="U972" s="65">
        <v>3</v>
      </c>
      <c r="V972" s="65">
        <v>1</v>
      </c>
      <c r="W972" s="65">
        <v>5</v>
      </c>
      <c r="X972" s="65">
        <v>11</v>
      </c>
      <c r="Y972" s="65">
        <v>1</v>
      </c>
      <c r="Z972" s="65">
        <v>1</v>
      </c>
      <c r="AA972" s="65">
        <v>0</v>
      </c>
      <c r="AB972" s="65">
        <v>27</v>
      </c>
      <c r="AC972" s="65">
        <v>3</v>
      </c>
      <c r="AD972" s="65">
        <v>1</v>
      </c>
      <c r="AE972" s="118">
        <f t="shared" si="341"/>
        <v>84</v>
      </c>
      <c r="AF972" s="119">
        <f t="shared" si="357"/>
        <v>0.28000000000000369</v>
      </c>
      <c r="AG972" s="118">
        <f t="shared" si="342"/>
        <v>120</v>
      </c>
      <c r="AH972" s="119">
        <f t="shared" si="343"/>
        <v>0.79999999999999871</v>
      </c>
      <c r="AI972" s="118">
        <f t="shared" si="344"/>
        <v>5</v>
      </c>
      <c r="AJ972" s="119">
        <f t="shared" si="345"/>
        <v>0.11111111111111063</v>
      </c>
      <c r="AK972" s="118">
        <f t="shared" si="346"/>
        <v>11</v>
      </c>
      <c r="AL972" s="119">
        <f t="shared" si="347"/>
        <v>0.36666666666666681</v>
      </c>
      <c r="AM972" s="118">
        <f t="shared" si="348"/>
        <v>3</v>
      </c>
      <c r="AN972" s="119">
        <f t="shared" si="349"/>
        <v>0.20000000000000018</v>
      </c>
      <c r="AO972" s="118">
        <f t="shared" si="350"/>
        <v>1</v>
      </c>
      <c r="AP972" s="119">
        <f t="shared" si="351"/>
        <v>0.10000000000000014</v>
      </c>
      <c r="AQ972" s="122">
        <f t="shared" si="356"/>
        <v>0</v>
      </c>
      <c r="AR972" s="131">
        <f t="shared" si="352"/>
        <v>2</v>
      </c>
      <c r="AS972" s="65"/>
    </row>
    <row r="973" spans="1:45" x14ac:dyDescent="0.25">
      <c r="A973" s="65" t="s">
        <v>273</v>
      </c>
      <c r="B973" s="65" t="str">
        <f t="shared" si="337"/>
        <v>DIWA3</v>
      </c>
      <c r="C973" s="117">
        <f t="shared" si="354"/>
        <v>41013</v>
      </c>
      <c r="D973" s="116" t="str">
        <f t="shared" si="355"/>
        <v>SIN</v>
      </c>
      <c r="E973" s="65" t="s">
        <v>26</v>
      </c>
      <c r="F973" s="124" t="s">
        <v>131</v>
      </c>
      <c r="G973" s="117">
        <v>42054</v>
      </c>
      <c r="H973" s="65">
        <v>791737</v>
      </c>
      <c r="I973" s="65">
        <v>72696</v>
      </c>
      <c r="J973" s="65">
        <v>0</v>
      </c>
      <c r="K973" s="65">
        <v>16</v>
      </c>
      <c r="L973" s="65"/>
      <c r="M973" s="65">
        <v>3</v>
      </c>
      <c r="N973" s="65">
        <v>6.1890000000000001</v>
      </c>
      <c r="O973" s="65">
        <v>29.75</v>
      </c>
      <c r="P973" s="65">
        <v>0.96</v>
      </c>
      <c r="Q973" s="65">
        <v>1.0900000000000001</v>
      </c>
      <c r="R973" s="65"/>
      <c r="S973" s="65">
        <v>73</v>
      </c>
      <c r="T973" s="65">
        <v>366</v>
      </c>
      <c r="U973" s="65">
        <v>10</v>
      </c>
      <c r="V973" s="65">
        <v>3</v>
      </c>
      <c r="W973" s="65">
        <v>41</v>
      </c>
      <c r="X973" s="65">
        <v>4</v>
      </c>
      <c r="Y973" s="65">
        <v>0</v>
      </c>
      <c r="Z973" s="65"/>
      <c r="AA973" s="65">
        <v>0</v>
      </c>
      <c r="AB973" s="65">
        <v>37</v>
      </c>
      <c r="AC973" s="65">
        <v>5</v>
      </c>
      <c r="AD973" s="65">
        <v>2</v>
      </c>
      <c r="AE973" s="118">
        <f t="shared" si="341"/>
        <v>73</v>
      </c>
      <c r="AF973" s="119">
        <f t="shared" si="357"/>
        <v>0.24333333333333684</v>
      </c>
      <c r="AG973" s="118">
        <f t="shared" si="342"/>
        <v>366</v>
      </c>
      <c r="AH973" s="119">
        <f t="shared" si="343"/>
        <v>1</v>
      </c>
      <c r="AI973" s="118">
        <f t="shared" si="344"/>
        <v>41</v>
      </c>
      <c r="AJ973" s="119">
        <f t="shared" si="345"/>
        <v>0.91111111111111098</v>
      </c>
      <c r="AK973" s="118">
        <f t="shared" si="346"/>
        <v>4</v>
      </c>
      <c r="AL973" s="119">
        <f t="shared" si="347"/>
        <v>0.13333333333333353</v>
      </c>
      <c r="AM973" s="118">
        <f t="shared" si="348"/>
        <v>10</v>
      </c>
      <c r="AN973" s="119">
        <f t="shared" si="349"/>
        <v>0.66666666666666674</v>
      </c>
      <c r="AO973" s="118">
        <f t="shared" si="350"/>
        <v>3</v>
      </c>
      <c r="AP973" s="119">
        <f t="shared" si="351"/>
        <v>0.30000000000000016</v>
      </c>
      <c r="AQ973" s="122">
        <f t="shared" si="356"/>
        <v>0</v>
      </c>
      <c r="AR973" s="131">
        <f t="shared" si="352"/>
        <v>3</v>
      </c>
      <c r="AS973" s="65"/>
    </row>
    <row r="974" spans="1:45" x14ac:dyDescent="0.25">
      <c r="A974" s="65" t="s">
        <v>273</v>
      </c>
      <c r="B974" s="65" t="str">
        <f t="shared" si="337"/>
        <v>DIWA3</v>
      </c>
      <c r="C974" s="117">
        <f t="shared" si="354"/>
        <v>41013</v>
      </c>
      <c r="D974" s="116" t="str">
        <f t="shared" si="355"/>
        <v>SIN</v>
      </c>
      <c r="E974" s="65" t="s">
        <v>26</v>
      </c>
      <c r="F974" s="124" t="s">
        <v>131</v>
      </c>
      <c r="G974" s="117">
        <v>42012</v>
      </c>
      <c r="H974" s="65">
        <v>781335</v>
      </c>
      <c r="I974" s="65">
        <v>62294</v>
      </c>
      <c r="J974" s="65">
        <v>0</v>
      </c>
      <c r="K974" s="65">
        <v>5</v>
      </c>
      <c r="L974" s="65"/>
      <c r="M974" s="65">
        <v>2</v>
      </c>
      <c r="N974" s="65">
        <v>6.4</v>
      </c>
      <c r="O974" s="65">
        <v>31.1</v>
      </c>
      <c r="P974" s="65">
        <v>1.3</v>
      </c>
      <c r="Q974" s="65">
        <v>0.98</v>
      </c>
      <c r="R974" s="65"/>
      <c r="S974" s="65">
        <v>61</v>
      </c>
      <c r="T974" s="65">
        <v>122</v>
      </c>
      <c r="U974" s="65">
        <v>10</v>
      </c>
      <c r="V974" s="65">
        <v>1</v>
      </c>
      <c r="W974" s="65">
        <v>9</v>
      </c>
      <c r="X974" s="65">
        <v>7</v>
      </c>
      <c r="Y974" s="65">
        <v>0</v>
      </c>
      <c r="Z974" s="65">
        <v>2</v>
      </c>
      <c r="AA974" s="65">
        <v>0</v>
      </c>
      <c r="AB974" s="65">
        <v>33</v>
      </c>
      <c r="AC974" s="65">
        <v>7</v>
      </c>
      <c r="AD974" s="65">
        <v>1</v>
      </c>
      <c r="AE974" s="118">
        <f t="shared" si="341"/>
        <v>61</v>
      </c>
      <c r="AF974" s="119">
        <f t="shared" si="357"/>
        <v>0.20333333333333692</v>
      </c>
      <c r="AG974" s="118">
        <f t="shared" si="342"/>
        <v>122</v>
      </c>
      <c r="AH974" s="119">
        <f t="shared" si="343"/>
        <v>0.81333333333333213</v>
      </c>
      <c r="AI974" s="118">
        <f t="shared" si="344"/>
        <v>9</v>
      </c>
      <c r="AJ974" s="119">
        <f t="shared" si="345"/>
        <v>0.19999999999999954</v>
      </c>
      <c r="AK974" s="118">
        <f t="shared" si="346"/>
        <v>7</v>
      </c>
      <c r="AL974" s="119">
        <f t="shared" si="347"/>
        <v>0.2333333333333335</v>
      </c>
      <c r="AM974" s="118">
        <f t="shared" si="348"/>
        <v>10</v>
      </c>
      <c r="AN974" s="119">
        <f t="shared" si="349"/>
        <v>0.66666666666666674</v>
      </c>
      <c r="AO974" s="118">
        <f t="shared" si="350"/>
        <v>1</v>
      </c>
      <c r="AP974" s="119">
        <f t="shared" si="351"/>
        <v>0.10000000000000014</v>
      </c>
      <c r="AQ974" s="122">
        <f t="shared" si="356"/>
        <v>0</v>
      </c>
      <c r="AR974" s="131">
        <f t="shared" si="352"/>
        <v>4</v>
      </c>
      <c r="AS974" s="65"/>
    </row>
    <row r="975" spans="1:45" x14ac:dyDescent="0.25">
      <c r="A975" s="65" t="s">
        <v>273</v>
      </c>
      <c r="B975" s="65" t="str">
        <f t="shared" si="337"/>
        <v>DIWA3</v>
      </c>
      <c r="C975" s="117">
        <f t="shared" si="354"/>
        <v>41013</v>
      </c>
      <c r="D975" s="116" t="str">
        <f t="shared" si="355"/>
        <v>SIN</v>
      </c>
      <c r="E975" s="65" t="s">
        <v>26</v>
      </c>
      <c r="F975" s="124" t="s">
        <v>131</v>
      </c>
      <c r="G975" s="117">
        <v>41979</v>
      </c>
      <c r="H975" s="65">
        <v>772120</v>
      </c>
      <c r="I975" s="65">
        <v>53079</v>
      </c>
      <c r="J975" s="65">
        <v>0</v>
      </c>
      <c r="K975" s="65">
        <v>5</v>
      </c>
      <c r="L975" s="65"/>
      <c r="M975" s="65">
        <v>2</v>
      </c>
      <c r="N975" s="65">
        <v>6.5</v>
      </c>
      <c r="O975" s="65"/>
      <c r="P975" s="65"/>
      <c r="Q975" s="65">
        <v>0.95</v>
      </c>
      <c r="R975" s="65"/>
      <c r="S975" s="65">
        <v>59</v>
      </c>
      <c r="T975" s="65">
        <v>117</v>
      </c>
      <c r="U975" s="65">
        <v>10</v>
      </c>
      <c r="V975" s="65">
        <v>1</v>
      </c>
      <c r="W975" s="65">
        <v>9</v>
      </c>
      <c r="X975" s="65">
        <v>7</v>
      </c>
      <c r="Y975" s="65">
        <v>1</v>
      </c>
      <c r="Z975" s="65">
        <v>3</v>
      </c>
      <c r="AA975" s="65">
        <v>1</v>
      </c>
      <c r="AB975" s="65">
        <v>33</v>
      </c>
      <c r="AC975" s="65">
        <v>7</v>
      </c>
      <c r="AD975" s="65">
        <v>1</v>
      </c>
      <c r="AE975" s="118">
        <f t="shared" si="341"/>
        <v>59</v>
      </c>
      <c r="AF975" s="119">
        <f t="shared" si="357"/>
        <v>0.19666666666667026</v>
      </c>
      <c r="AG975" s="118">
        <f t="shared" si="342"/>
        <v>117</v>
      </c>
      <c r="AH975" s="119">
        <f t="shared" si="343"/>
        <v>0.77999999999999858</v>
      </c>
      <c r="AI975" s="118">
        <f t="shared" si="344"/>
        <v>9</v>
      </c>
      <c r="AJ975" s="119">
        <f t="shared" si="345"/>
        <v>0.19999999999999954</v>
      </c>
      <c r="AK975" s="118">
        <f t="shared" si="346"/>
        <v>7</v>
      </c>
      <c r="AL975" s="119">
        <f t="shared" si="347"/>
        <v>0.2333333333333335</v>
      </c>
      <c r="AM975" s="118">
        <f t="shared" si="348"/>
        <v>10</v>
      </c>
      <c r="AN975" s="119">
        <f t="shared" si="349"/>
        <v>0.66666666666666674</v>
      </c>
      <c r="AO975" s="118">
        <f t="shared" si="350"/>
        <v>1</v>
      </c>
      <c r="AP975" s="119">
        <f t="shared" si="351"/>
        <v>0.10000000000000014</v>
      </c>
      <c r="AQ975" s="122">
        <f t="shared" si="356"/>
        <v>0</v>
      </c>
      <c r="AR975" s="131">
        <f t="shared" si="352"/>
        <v>5</v>
      </c>
      <c r="AS975" s="65"/>
    </row>
    <row r="976" spans="1:45" x14ac:dyDescent="0.25">
      <c r="A976" s="65" t="s">
        <v>273</v>
      </c>
      <c r="B976" s="65" t="str">
        <f t="shared" si="337"/>
        <v>DIWA3</v>
      </c>
      <c r="C976" s="117">
        <f t="shared" si="354"/>
        <v>41013</v>
      </c>
      <c r="D976" s="116" t="str">
        <f t="shared" si="355"/>
        <v>SIN</v>
      </c>
      <c r="E976" s="65" t="s">
        <v>26</v>
      </c>
      <c r="F976" s="124" t="s">
        <v>131</v>
      </c>
      <c r="G976" s="117">
        <v>41958</v>
      </c>
      <c r="H976" s="65">
        <v>766222</v>
      </c>
      <c r="I976" s="65">
        <v>47181</v>
      </c>
      <c r="J976" s="65">
        <v>0</v>
      </c>
      <c r="K976" s="65">
        <v>6</v>
      </c>
      <c r="L976" s="65"/>
      <c r="M976" s="65">
        <v>2</v>
      </c>
      <c r="N976" s="65">
        <v>6</v>
      </c>
      <c r="O976" s="65"/>
      <c r="P976" s="65"/>
      <c r="Q976" s="65">
        <v>0.4</v>
      </c>
      <c r="R976" s="65"/>
      <c r="S976" s="65">
        <v>54</v>
      </c>
      <c r="T976" s="65">
        <v>189</v>
      </c>
      <c r="U976" s="65">
        <v>9</v>
      </c>
      <c r="V976" s="65">
        <v>1</v>
      </c>
      <c r="W976" s="65">
        <v>13</v>
      </c>
      <c r="X976" s="65">
        <v>4</v>
      </c>
      <c r="Y976" s="65">
        <v>0</v>
      </c>
      <c r="Z976" s="65">
        <v>6</v>
      </c>
      <c r="AA976" s="65">
        <v>0</v>
      </c>
      <c r="AB976" s="65">
        <v>31</v>
      </c>
      <c r="AC976" s="65">
        <v>6</v>
      </c>
      <c r="AD976" s="65">
        <v>1</v>
      </c>
      <c r="AE976" s="118">
        <f t="shared" si="341"/>
        <v>54</v>
      </c>
      <c r="AF976" s="119">
        <f t="shared" si="357"/>
        <v>0.18000000000000363</v>
      </c>
      <c r="AG976" s="118">
        <f t="shared" si="342"/>
        <v>189</v>
      </c>
      <c r="AH976" s="119">
        <f t="shared" si="343"/>
        <v>1</v>
      </c>
      <c r="AI976" s="118">
        <f t="shared" si="344"/>
        <v>13</v>
      </c>
      <c r="AJ976" s="119">
        <f t="shared" si="345"/>
        <v>0.28888888888888842</v>
      </c>
      <c r="AK976" s="118">
        <f t="shared" si="346"/>
        <v>4</v>
      </c>
      <c r="AL976" s="119">
        <f t="shared" si="347"/>
        <v>0.13333333333333353</v>
      </c>
      <c r="AM976" s="118">
        <f t="shared" si="348"/>
        <v>9</v>
      </c>
      <c r="AN976" s="119">
        <f t="shared" si="349"/>
        <v>0.60000000000000009</v>
      </c>
      <c r="AO976" s="118">
        <f t="shared" si="350"/>
        <v>1</v>
      </c>
      <c r="AP976" s="119">
        <f t="shared" si="351"/>
        <v>0.10000000000000014</v>
      </c>
      <c r="AQ976" s="122">
        <f t="shared" si="356"/>
        <v>0</v>
      </c>
      <c r="AR976" s="131">
        <f t="shared" si="352"/>
        <v>6</v>
      </c>
      <c r="AS976" s="65"/>
    </row>
    <row r="977" spans="1:45" x14ac:dyDescent="0.25">
      <c r="A977" s="65" t="s">
        <v>272</v>
      </c>
      <c r="B977" s="65" t="str">
        <f t="shared" si="337"/>
        <v>DIWA3</v>
      </c>
      <c r="C977" s="117">
        <f t="shared" si="354"/>
        <v>41013</v>
      </c>
      <c r="D977" s="116" t="str">
        <f t="shared" si="355"/>
        <v>SIN</v>
      </c>
      <c r="E977" s="65" t="s">
        <v>26</v>
      </c>
      <c r="F977" s="124" t="s">
        <v>131</v>
      </c>
      <c r="G977" s="117">
        <v>41312</v>
      </c>
      <c r="H977" s="65">
        <v>593042</v>
      </c>
      <c r="I977" s="65">
        <v>131532</v>
      </c>
      <c r="J977" s="120">
        <v>0</v>
      </c>
      <c r="K977" s="120">
        <v>5</v>
      </c>
      <c r="L977" s="120">
        <v>0</v>
      </c>
      <c r="M977" s="120">
        <v>14.8</v>
      </c>
      <c r="N977" s="120">
        <v>7.2</v>
      </c>
      <c r="O977" s="120">
        <v>37.200000000000003</v>
      </c>
      <c r="P977" s="120"/>
      <c r="Q977" s="120">
        <v>-1</v>
      </c>
      <c r="R977" s="65" t="s">
        <v>29</v>
      </c>
      <c r="S977" s="120">
        <v>148.80000000000001</v>
      </c>
      <c r="T977" s="120">
        <v>261.5</v>
      </c>
      <c r="U977" s="120">
        <v>9.9</v>
      </c>
      <c r="V977" s="120">
        <v>9.1</v>
      </c>
      <c r="W977" s="120">
        <v>18.7</v>
      </c>
      <c r="X977" s="120">
        <v>19.2</v>
      </c>
      <c r="Y977" s="120">
        <v>1.1000000000000001</v>
      </c>
      <c r="Z977" s="120">
        <v>0</v>
      </c>
      <c r="AA977" s="120">
        <v>0</v>
      </c>
      <c r="AB977" s="120">
        <v>57.8</v>
      </c>
      <c r="AC977" s="120">
        <v>26.9</v>
      </c>
      <c r="AD977" s="120">
        <v>4.5999999999999996</v>
      </c>
      <c r="AE977" s="118">
        <f t="shared" si="341"/>
        <v>149</v>
      </c>
      <c r="AF977" s="119">
        <f>IF(AE977&gt;=300,1,VLOOKUP(AE977,$AT$3:$AU$304,2,0))</f>
        <v>0.49666666666667175</v>
      </c>
      <c r="AG977" s="118">
        <f t="shared" si="342"/>
        <v>262</v>
      </c>
      <c r="AH977" s="119">
        <f t="shared" si="343"/>
        <v>1</v>
      </c>
      <c r="AI977" s="118">
        <f t="shared" si="344"/>
        <v>19</v>
      </c>
      <c r="AJ977" s="119">
        <f t="shared" si="345"/>
        <v>0.42222222222222161</v>
      </c>
      <c r="AK977" s="118">
        <f t="shared" si="346"/>
        <v>19</v>
      </c>
      <c r="AL977" s="119">
        <f t="shared" si="347"/>
        <v>0.63333333333333341</v>
      </c>
      <c r="AM977" s="118">
        <f t="shared" si="348"/>
        <v>10</v>
      </c>
      <c r="AN977" s="119">
        <f t="shared" si="349"/>
        <v>0.66666666666666674</v>
      </c>
      <c r="AO977" s="118">
        <f t="shared" si="350"/>
        <v>9</v>
      </c>
      <c r="AP977" s="119">
        <f t="shared" si="351"/>
        <v>0.9</v>
      </c>
      <c r="AQ977" s="122">
        <f t="shared" si="356"/>
        <v>0</v>
      </c>
      <c r="AR977" s="131">
        <f t="shared" si="352"/>
        <v>7</v>
      </c>
      <c r="AS977" s="65"/>
    </row>
    <row r="978" spans="1:45" x14ac:dyDescent="0.25">
      <c r="A978" s="65" t="s">
        <v>272</v>
      </c>
      <c r="B978" s="65" t="str">
        <f t="shared" si="337"/>
        <v>DIWA3</v>
      </c>
      <c r="C978" s="117">
        <f t="shared" si="354"/>
        <v>41013</v>
      </c>
      <c r="D978" s="116" t="str">
        <f t="shared" si="355"/>
        <v>SIN</v>
      </c>
      <c r="E978" s="65" t="s">
        <v>26</v>
      </c>
      <c r="F978" s="124" t="s">
        <v>131</v>
      </c>
      <c r="G978" s="117">
        <v>41178</v>
      </c>
      <c r="H978" s="65">
        <v>554832</v>
      </c>
      <c r="I978" s="65">
        <v>93322</v>
      </c>
      <c r="J978" s="65">
        <v>0</v>
      </c>
      <c r="K978" s="65">
        <v>0</v>
      </c>
      <c r="L978" s="65">
        <v>0</v>
      </c>
      <c r="M978" s="65">
        <v>21.2</v>
      </c>
      <c r="N978" s="65">
        <v>6.6</v>
      </c>
      <c r="O978" s="65">
        <v>37.5</v>
      </c>
      <c r="P978" s="65"/>
      <c r="Q978" s="65">
        <v>-1</v>
      </c>
      <c r="R978" s="65" t="s">
        <v>29</v>
      </c>
      <c r="S978" s="65">
        <v>85.7</v>
      </c>
      <c r="T978" s="65">
        <v>96.4</v>
      </c>
      <c r="U978" s="65">
        <v>17.899999999999999</v>
      </c>
      <c r="V978" s="65">
        <v>6.9</v>
      </c>
      <c r="W978" s="65">
        <v>5.5</v>
      </c>
      <c r="X978" s="65">
        <v>17.5</v>
      </c>
      <c r="Y978" s="65">
        <v>1</v>
      </c>
      <c r="Z978" s="65">
        <v>0.8</v>
      </c>
      <c r="AA978" s="65">
        <v>0</v>
      </c>
      <c r="AB978" s="65">
        <v>109</v>
      </c>
      <c r="AC978" s="65">
        <v>27.2</v>
      </c>
      <c r="AD978" s="65">
        <v>4.4000000000000004</v>
      </c>
      <c r="AE978" s="118">
        <f t="shared" si="341"/>
        <v>86</v>
      </c>
      <c r="AF978" s="119">
        <f>IF(AE978&gt;=300,1,VLOOKUP(AE978,$AT$3:$AU$304,2,0))</f>
        <v>0.2866666666666704</v>
      </c>
      <c r="AG978" s="118">
        <f t="shared" si="342"/>
        <v>96</v>
      </c>
      <c r="AH978" s="119">
        <f t="shared" si="343"/>
        <v>0.63999999999999768</v>
      </c>
      <c r="AI978" s="118">
        <f t="shared" si="344"/>
        <v>6</v>
      </c>
      <c r="AJ978" s="119">
        <f t="shared" si="345"/>
        <v>0.13333333333333286</v>
      </c>
      <c r="AK978" s="118">
        <f t="shared" si="346"/>
        <v>18</v>
      </c>
      <c r="AL978" s="119">
        <f t="shared" si="347"/>
        <v>0.60000000000000009</v>
      </c>
      <c r="AM978" s="118">
        <f t="shared" si="348"/>
        <v>18</v>
      </c>
      <c r="AN978" s="119">
        <f t="shared" si="349"/>
        <v>1</v>
      </c>
      <c r="AO978" s="118">
        <f t="shared" si="350"/>
        <v>7</v>
      </c>
      <c r="AP978" s="119">
        <f t="shared" si="351"/>
        <v>0.70000000000000007</v>
      </c>
      <c r="AQ978" s="122">
        <f t="shared" si="356"/>
        <v>0</v>
      </c>
      <c r="AR978" s="131">
        <f t="shared" si="352"/>
        <v>8</v>
      </c>
      <c r="AS978" s="65"/>
    </row>
    <row r="979" spans="1:45" x14ac:dyDescent="0.25">
      <c r="A979" s="65" t="s">
        <v>273</v>
      </c>
      <c r="B979" s="65" t="str">
        <f t="shared" si="337"/>
        <v>DIWA3</v>
      </c>
      <c r="C979" s="117">
        <f t="shared" si="354"/>
        <v>41013</v>
      </c>
      <c r="D979" s="116" t="str">
        <f t="shared" si="355"/>
        <v>SIN</v>
      </c>
      <c r="E979" s="65" t="s">
        <v>26</v>
      </c>
      <c r="F979" s="124" t="s">
        <v>131</v>
      </c>
      <c r="G979" s="117">
        <v>41062</v>
      </c>
      <c r="H979" s="65">
        <v>521745</v>
      </c>
      <c r="I979" s="65">
        <v>60285</v>
      </c>
      <c r="J979" s="65">
        <v>0</v>
      </c>
      <c r="K979" s="65">
        <v>3.1</v>
      </c>
      <c r="L979" s="65">
        <v>0</v>
      </c>
      <c r="M979" s="65">
        <v>13</v>
      </c>
      <c r="N979" s="65">
        <v>6.1</v>
      </c>
      <c r="O979" s="65">
        <v>34.799999999999997</v>
      </c>
      <c r="P979" s="65"/>
      <c r="Q979" s="65">
        <v>-1</v>
      </c>
      <c r="R979" s="65" t="s">
        <v>29</v>
      </c>
      <c r="S979" s="65">
        <v>49.6</v>
      </c>
      <c r="T979" s="65">
        <v>101.7</v>
      </c>
      <c r="U979" s="65">
        <v>8.8000000000000007</v>
      </c>
      <c r="V979" s="65">
        <v>3.5</v>
      </c>
      <c r="W979" s="65">
        <v>15</v>
      </c>
      <c r="X979" s="65">
        <v>9.1999999999999993</v>
      </c>
      <c r="Y979" s="65">
        <v>0.7</v>
      </c>
      <c r="Z979" s="65">
        <v>0</v>
      </c>
      <c r="AA979" s="65">
        <v>0</v>
      </c>
      <c r="AB979" s="65">
        <v>162.69999999999999</v>
      </c>
      <c r="AC979" s="65">
        <v>37</v>
      </c>
      <c r="AD979" s="65">
        <v>5.8</v>
      </c>
      <c r="AE979" s="118">
        <f t="shared" si="341"/>
        <v>50</v>
      </c>
      <c r="AF979" s="119">
        <f>IF(AE979&gt;=300,1,VLOOKUP(AE979,$AT$3:$AU$304,2,0))</f>
        <v>0.16666666666667032</v>
      </c>
      <c r="AG979" s="118">
        <f t="shared" si="342"/>
        <v>102</v>
      </c>
      <c r="AH979" s="119">
        <f t="shared" si="343"/>
        <v>0.67999999999999794</v>
      </c>
      <c r="AI979" s="118">
        <f t="shared" si="344"/>
        <v>15</v>
      </c>
      <c r="AJ979" s="119">
        <f t="shared" si="345"/>
        <v>0.33333333333333282</v>
      </c>
      <c r="AK979" s="118">
        <f t="shared" si="346"/>
        <v>9</v>
      </c>
      <c r="AL979" s="119">
        <f t="shared" si="347"/>
        <v>0.30000000000000016</v>
      </c>
      <c r="AM979" s="118">
        <f t="shared" si="348"/>
        <v>9</v>
      </c>
      <c r="AN979" s="119">
        <f t="shared" si="349"/>
        <v>0.60000000000000009</v>
      </c>
      <c r="AO979" s="118">
        <f t="shared" si="350"/>
        <v>4</v>
      </c>
      <c r="AP979" s="119">
        <f t="shared" si="351"/>
        <v>0.40000000000000013</v>
      </c>
      <c r="AQ979" s="122">
        <f t="shared" si="356"/>
        <v>0</v>
      </c>
      <c r="AR979" s="131">
        <f t="shared" si="352"/>
        <v>9</v>
      </c>
      <c r="AS979" s="65"/>
    </row>
    <row r="980" spans="1:45" x14ac:dyDescent="0.25">
      <c r="A980" s="65"/>
      <c r="B980" s="65" t="str">
        <f t="shared" si="337"/>
        <v>DIWA3</v>
      </c>
      <c r="C980" s="117">
        <f t="shared" si="354"/>
        <v>40771</v>
      </c>
      <c r="D980" s="65" t="str">
        <f t="shared" si="355"/>
        <v>SIN</v>
      </c>
      <c r="E980" s="65" t="s">
        <v>26</v>
      </c>
      <c r="F980" s="124" t="s">
        <v>132</v>
      </c>
      <c r="G980" s="117">
        <v>42311</v>
      </c>
      <c r="H980" s="65">
        <v>848841</v>
      </c>
      <c r="I980" s="65">
        <v>24748</v>
      </c>
      <c r="J980" s="65">
        <v>0</v>
      </c>
      <c r="K980" s="65">
        <v>4</v>
      </c>
      <c r="L980" s="65"/>
      <c r="M980" s="65">
        <v>4</v>
      </c>
      <c r="N980" s="65">
        <v>6.6</v>
      </c>
      <c r="O980" s="65"/>
      <c r="P980" s="65"/>
      <c r="Q980" s="65">
        <v>0.64</v>
      </c>
      <c r="R980" s="65"/>
      <c r="S980" s="65">
        <v>37</v>
      </c>
      <c r="T980" s="65">
        <v>51</v>
      </c>
      <c r="U980" s="65">
        <v>1</v>
      </c>
      <c r="V980" s="65">
        <v>0</v>
      </c>
      <c r="W980" s="65">
        <v>4</v>
      </c>
      <c r="X980" s="65">
        <v>5</v>
      </c>
      <c r="Y980" s="65">
        <v>0</v>
      </c>
      <c r="Z980" s="65">
        <v>0</v>
      </c>
      <c r="AA980" s="65">
        <v>0</v>
      </c>
      <c r="AB980" s="65">
        <v>60</v>
      </c>
      <c r="AC980" s="65">
        <v>6</v>
      </c>
      <c r="AD980" s="65">
        <v>0</v>
      </c>
      <c r="AE980" s="118">
        <f t="shared" si="341"/>
        <v>37</v>
      </c>
      <c r="AF980" s="119">
        <f>IF(AE980&gt;500,1.5,IF(AE980&gt;300,1.3,VLOOKUP(AE980,$AT$3:$AU$304,2,0)))</f>
        <v>0.12333333333333707</v>
      </c>
      <c r="AG980" s="118">
        <f t="shared" si="342"/>
        <v>51</v>
      </c>
      <c r="AH980" s="119">
        <f t="shared" si="343"/>
        <v>0.33999999999999714</v>
      </c>
      <c r="AI980" s="118">
        <f t="shared" si="344"/>
        <v>4</v>
      </c>
      <c r="AJ980" s="119">
        <f t="shared" si="345"/>
        <v>8.8888888888888407E-2</v>
      </c>
      <c r="AK980" s="118">
        <f t="shared" si="346"/>
        <v>5</v>
      </c>
      <c r="AL980" s="119">
        <f t="shared" si="347"/>
        <v>0.16666666666666685</v>
      </c>
      <c r="AM980" s="118">
        <f t="shared" si="348"/>
        <v>1</v>
      </c>
      <c r="AN980" s="119">
        <f t="shared" si="349"/>
        <v>6.666666666666686E-2</v>
      </c>
      <c r="AO980" s="118">
        <f t="shared" si="350"/>
        <v>0</v>
      </c>
      <c r="AP980" s="119">
        <f t="shared" si="351"/>
        <v>1.3877787807814457E-16</v>
      </c>
      <c r="AQ980" s="122">
        <f t="shared" si="356"/>
        <v>1</v>
      </c>
      <c r="AR980" s="131">
        <f t="shared" si="352"/>
        <v>1</v>
      </c>
      <c r="AS980" s="65"/>
    </row>
    <row r="981" spans="1:45" x14ac:dyDescent="0.25">
      <c r="A981" s="65"/>
      <c r="B981" s="65" t="str">
        <f t="shared" si="337"/>
        <v>DIWA3</v>
      </c>
      <c r="C981" s="117">
        <f t="shared" si="354"/>
        <v>40771</v>
      </c>
      <c r="D981" s="65" t="str">
        <f t="shared" si="355"/>
        <v>SIN</v>
      </c>
      <c r="E981" s="65" t="s">
        <v>26</v>
      </c>
      <c r="F981" s="124" t="s">
        <v>132</v>
      </c>
      <c r="G981" s="117">
        <v>42208</v>
      </c>
      <c r="H981" s="65">
        <v>824093</v>
      </c>
      <c r="I981" s="65">
        <v>60467</v>
      </c>
      <c r="J981" s="65">
        <v>0</v>
      </c>
      <c r="K981" s="65">
        <v>4</v>
      </c>
      <c r="L981" s="65"/>
      <c r="M981" s="65">
        <v>2</v>
      </c>
      <c r="N981" s="65">
        <v>6.2</v>
      </c>
      <c r="O981" s="65"/>
      <c r="P981" s="65"/>
      <c r="Q981" s="65">
        <v>1.1499999999999999</v>
      </c>
      <c r="R981" s="65"/>
      <c r="S981" s="65">
        <v>69</v>
      </c>
      <c r="T981" s="65">
        <v>149</v>
      </c>
      <c r="U981" s="65">
        <v>22</v>
      </c>
      <c r="V981" s="65">
        <v>1</v>
      </c>
      <c r="W981" s="65">
        <v>11</v>
      </c>
      <c r="X981" s="65">
        <v>8</v>
      </c>
      <c r="Y981" s="65">
        <v>1</v>
      </c>
      <c r="Z981" s="65">
        <v>1</v>
      </c>
      <c r="AA981" s="65">
        <v>0</v>
      </c>
      <c r="AB981" s="65">
        <v>74</v>
      </c>
      <c r="AC981" s="65">
        <v>45</v>
      </c>
      <c r="AD981" s="65">
        <v>1</v>
      </c>
      <c r="AE981" s="118">
        <f t="shared" si="341"/>
        <v>69</v>
      </c>
      <c r="AF981" s="119">
        <f>IF(AE981&gt;500,1.5,IF(AE981&gt;300,1.3,VLOOKUP(AE981,$AT$3:$AU$304,2,0)))</f>
        <v>0.23000000000000353</v>
      </c>
      <c r="AG981" s="118">
        <f t="shared" si="342"/>
        <v>149</v>
      </c>
      <c r="AH981" s="119">
        <f t="shared" si="343"/>
        <v>0.99333333333333329</v>
      </c>
      <c r="AI981" s="118">
        <f t="shared" si="344"/>
        <v>11</v>
      </c>
      <c r="AJ981" s="119">
        <f t="shared" si="345"/>
        <v>0.24444444444444399</v>
      </c>
      <c r="AK981" s="118">
        <f t="shared" si="346"/>
        <v>8</v>
      </c>
      <c r="AL981" s="119">
        <f t="shared" si="347"/>
        <v>0.26666666666666683</v>
      </c>
      <c r="AM981" s="118">
        <f t="shared" si="348"/>
        <v>22</v>
      </c>
      <c r="AN981" s="119">
        <f t="shared" si="349"/>
        <v>1</v>
      </c>
      <c r="AO981" s="118">
        <f t="shared" si="350"/>
        <v>1</v>
      </c>
      <c r="AP981" s="119">
        <f t="shared" si="351"/>
        <v>0.10000000000000014</v>
      </c>
      <c r="AQ981" s="122">
        <f t="shared" si="356"/>
        <v>0</v>
      </c>
      <c r="AR981" s="131">
        <f t="shared" si="352"/>
        <v>2</v>
      </c>
      <c r="AS981" s="65"/>
    </row>
    <row r="982" spans="1:45" x14ac:dyDescent="0.25">
      <c r="A982" s="65" t="s">
        <v>273</v>
      </c>
      <c r="B982" s="65" t="str">
        <f t="shared" si="337"/>
        <v>DIWA3</v>
      </c>
      <c r="C982" s="117">
        <f t="shared" si="354"/>
        <v>40771</v>
      </c>
      <c r="D982" s="116" t="str">
        <f t="shared" si="355"/>
        <v>SIN</v>
      </c>
      <c r="E982" s="65" t="s">
        <v>26</v>
      </c>
      <c r="F982" s="124" t="s">
        <v>132</v>
      </c>
      <c r="G982" s="117">
        <v>42054</v>
      </c>
      <c r="H982" s="65">
        <v>785900</v>
      </c>
      <c r="I982" s="65">
        <v>23246</v>
      </c>
      <c r="J982" s="65">
        <v>0</v>
      </c>
      <c r="K982" s="65">
        <v>3</v>
      </c>
      <c r="L982" s="65"/>
      <c r="M982" s="65">
        <v>1</v>
      </c>
      <c r="N982" s="65">
        <v>6.4610000000000003</v>
      </c>
      <c r="O982" s="65">
        <v>30.24</v>
      </c>
      <c r="P982" s="65">
        <v>1.1000000000000001</v>
      </c>
      <c r="Q982" s="65">
        <v>0.37</v>
      </c>
      <c r="R982" s="65"/>
      <c r="S982" s="65">
        <v>85</v>
      </c>
      <c r="T982" s="65">
        <v>72</v>
      </c>
      <c r="U982" s="65">
        <v>3</v>
      </c>
      <c r="V982" s="65">
        <v>1</v>
      </c>
      <c r="W982" s="65">
        <v>10</v>
      </c>
      <c r="X982" s="65">
        <v>6</v>
      </c>
      <c r="Y982" s="65">
        <v>0</v>
      </c>
      <c r="Z982" s="65"/>
      <c r="AA982" s="65">
        <v>0</v>
      </c>
      <c r="AB982" s="65">
        <v>33</v>
      </c>
      <c r="AC982" s="65">
        <v>4</v>
      </c>
      <c r="AD982" s="65">
        <v>0</v>
      </c>
      <c r="AE982" s="118">
        <f t="shared" si="341"/>
        <v>85</v>
      </c>
      <c r="AF982" s="119">
        <f>IF(AE982&gt;500,1.5,IF(AE982&gt;300,1.3,VLOOKUP(AE982,$AT$3:$AU$304,2,0)))</f>
        <v>0.28333333333333705</v>
      </c>
      <c r="AG982" s="118">
        <f t="shared" si="342"/>
        <v>72</v>
      </c>
      <c r="AH982" s="119">
        <f t="shared" si="343"/>
        <v>0.47999999999999687</v>
      </c>
      <c r="AI982" s="118">
        <f t="shared" si="344"/>
        <v>10</v>
      </c>
      <c r="AJ982" s="119">
        <f t="shared" si="345"/>
        <v>0.22222222222222177</v>
      </c>
      <c r="AK982" s="118">
        <f t="shared" si="346"/>
        <v>6</v>
      </c>
      <c r="AL982" s="119">
        <f t="shared" si="347"/>
        <v>0.20000000000000018</v>
      </c>
      <c r="AM982" s="118">
        <f t="shared" si="348"/>
        <v>3</v>
      </c>
      <c r="AN982" s="119">
        <f t="shared" si="349"/>
        <v>0.20000000000000018</v>
      </c>
      <c r="AO982" s="118">
        <f t="shared" si="350"/>
        <v>1</v>
      </c>
      <c r="AP982" s="119">
        <f t="shared" si="351"/>
        <v>0.10000000000000014</v>
      </c>
      <c r="AQ982" s="122">
        <f t="shared" si="356"/>
        <v>0</v>
      </c>
      <c r="AR982" s="131">
        <f t="shared" si="352"/>
        <v>3</v>
      </c>
      <c r="AS982" s="65"/>
    </row>
    <row r="983" spans="1:45" x14ac:dyDescent="0.25">
      <c r="A983" s="65" t="s">
        <v>273</v>
      </c>
      <c r="B983" s="65" t="str">
        <f t="shared" si="337"/>
        <v>DIWA3</v>
      </c>
      <c r="C983" s="117">
        <f t="shared" si="354"/>
        <v>40771</v>
      </c>
      <c r="D983" s="116" t="str">
        <f t="shared" si="355"/>
        <v>SIN</v>
      </c>
      <c r="E983" s="65" t="s">
        <v>26</v>
      </c>
      <c r="F983" s="124" t="s">
        <v>132</v>
      </c>
      <c r="G983" s="117">
        <v>41983</v>
      </c>
      <c r="H983" s="65">
        <v>767414</v>
      </c>
      <c r="I983" s="65">
        <v>4760</v>
      </c>
      <c r="J983" s="65">
        <v>0</v>
      </c>
      <c r="K983" s="65">
        <v>2</v>
      </c>
      <c r="L983" s="65"/>
      <c r="M983" s="65">
        <v>3</v>
      </c>
      <c r="N983" s="65">
        <v>6.2</v>
      </c>
      <c r="O983" s="65"/>
      <c r="P983" s="65"/>
      <c r="Q983" s="65">
        <v>0.39</v>
      </c>
      <c r="R983" s="65"/>
      <c r="S983" s="65">
        <v>76</v>
      </c>
      <c r="T983" s="65">
        <v>30</v>
      </c>
      <c r="U983" s="65">
        <v>51</v>
      </c>
      <c r="V983" s="65">
        <v>0</v>
      </c>
      <c r="W983" s="65">
        <v>7</v>
      </c>
      <c r="X983" s="65">
        <v>8</v>
      </c>
      <c r="Y983" s="65">
        <v>0</v>
      </c>
      <c r="Z983" s="65">
        <v>0</v>
      </c>
      <c r="AA983" s="65">
        <v>0</v>
      </c>
      <c r="AB983" s="65">
        <v>36</v>
      </c>
      <c r="AC983" s="65">
        <v>4</v>
      </c>
      <c r="AD983" s="65">
        <v>0</v>
      </c>
      <c r="AE983" s="118">
        <f t="shared" si="341"/>
        <v>76</v>
      </c>
      <c r="AF983" s="119">
        <f>IF(AE983&gt;500,1.5,IF(AE983&gt;300,1.3,VLOOKUP(AE983,$AT$3:$AU$304,2,0)))</f>
        <v>0.25333333333333685</v>
      </c>
      <c r="AG983" s="118">
        <f t="shared" si="342"/>
        <v>30</v>
      </c>
      <c r="AH983" s="119">
        <f t="shared" si="343"/>
        <v>0.1999999999999974</v>
      </c>
      <c r="AI983" s="118">
        <f t="shared" si="344"/>
        <v>7</v>
      </c>
      <c r="AJ983" s="119">
        <f t="shared" si="345"/>
        <v>0.15555555555555509</v>
      </c>
      <c r="AK983" s="118">
        <f t="shared" si="346"/>
        <v>8</v>
      </c>
      <c r="AL983" s="119">
        <f t="shared" si="347"/>
        <v>0.26666666666666683</v>
      </c>
      <c r="AM983" s="118">
        <f t="shared" si="348"/>
        <v>51</v>
      </c>
      <c r="AN983" s="119">
        <f t="shared" si="349"/>
        <v>1</v>
      </c>
      <c r="AO983" s="118">
        <f t="shared" si="350"/>
        <v>0</v>
      </c>
      <c r="AP983" s="119">
        <f t="shared" si="351"/>
        <v>1.3877787807814457E-16</v>
      </c>
      <c r="AQ983" s="122">
        <f t="shared" si="356"/>
        <v>0</v>
      </c>
      <c r="AR983" s="131">
        <f t="shared" si="352"/>
        <v>4</v>
      </c>
      <c r="AS983" s="65"/>
    </row>
    <row r="984" spans="1:45" x14ac:dyDescent="0.25">
      <c r="A984" s="65" t="s">
        <v>273</v>
      </c>
      <c r="B984" s="65" t="str">
        <f t="shared" si="337"/>
        <v>DIWA3</v>
      </c>
      <c r="C984" s="117">
        <f t="shared" si="354"/>
        <v>40771</v>
      </c>
      <c r="D984" s="116" t="str">
        <f t="shared" si="355"/>
        <v>SIN</v>
      </c>
      <c r="E984" s="65" t="s">
        <v>26</v>
      </c>
      <c r="F984" s="124" t="s">
        <v>132</v>
      </c>
      <c r="G984" s="117">
        <v>41913</v>
      </c>
      <c r="H984" s="65">
        <v>749307</v>
      </c>
      <c r="I984" s="65">
        <v>107316</v>
      </c>
      <c r="J984" s="65">
        <v>0</v>
      </c>
      <c r="K984" s="65">
        <v>8</v>
      </c>
      <c r="L984" s="65"/>
      <c r="M984" s="65">
        <v>5</v>
      </c>
      <c r="N984" s="65">
        <v>7.2</v>
      </c>
      <c r="O984" s="65">
        <v>37.200000000000003</v>
      </c>
      <c r="P984" s="65">
        <v>1.47</v>
      </c>
      <c r="Q984" s="65">
        <v>0.09</v>
      </c>
      <c r="R984" s="65"/>
      <c r="S984" s="65">
        <v>338</v>
      </c>
      <c r="T984" s="65">
        <v>365</v>
      </c>
      <c r="U984" s="65">
        <v>12</v>
      </c>
      <c r="V984" s="65">
        <v>2</v>
      </c>
      <c r="W984" s="65">
        <v>34</v>
      </c>
      <c r="X984" s="65">
        <v>20</v>
      </c>
      <c r="Y984" s="65">
        <v>1</v>
      </c>
      <c r="Z984" s="65">
        <v>3</v>
      </c>
      <c r="AA984" s="65">
        <v>1</v>
      </c>
      <c r="AB984" s="65">
        <v>47</v>
      </c>
      <c r="AC984" s="65">
        <v>12</v>
      </c>
      <c r="AD984" s="65">
        <v>2</v>
      </c>
      <c r="AE984" s="118">
        <f t="shared" si="341"/>
        <v>338</v>
      </c>
      <c r="AF984" s="119">
        <f t="shared" ref="AF984:AF990" si="358">IF(AE984&gt;=300,1,VLOOKUP(AE984,$AT$3:$AU$304,2,0))</f>
        <v>1</v>
      </c>
      <c r="AG984" s="118">
        <f t="shared" si="342"/>
        <v>365</v>
      </c>
      <c r="AH984" s="119">
        <f t="shared" si="343"/>
        <v>1</v>
      </c>
      <c r="AI984" s="118">
        <f t="shared" si="344"/>
        <v>34</v>
      </c>
      <c r="AJ984" s="119">
        <f t="shared" si="345"/>
        <v>0.7555555555555552</v>
      </c>
      <c r="AK984" s="118">
        <f t="shared" si="346"/>
        <v>20</v>
      </c>
      <c r="AL984" s="119">
        <f t="shared" si="347"/>
        <v>0.66666666666666674</v>
      </c>
      <c r="AM984" s="118">
        <f t="shared" si="348"/>
        <v>12</v>
      </c>
      <c r="AN984" s="119">
        <f t="shared" si="349"/>
        <v>0.8</v>
      </c>
      <c r="AO984" s="118">
        <f t="shared" si="350"/>
        <v>2</v>
      </c>
      <c r="AP984" s="119">
        <f t="shared" si="351"/>
        <v>0.20000000000000015</v>
      </c>
      <c r="AQ984" s="122">
        <f t="shared" si="356"/>
        <v>0</v>
      </c>
      <c r="AR984" s="131">
        <f t="shared" si="352"/>
        <v>5</v>
      </c>
      <c r="AS984" s="65"/>
    </row>
    <row r="985" spans="1:45" x14ac:dyDescent="0.25">
      <c r="A985" s="65" t="s">
        <v>273</v>
      </c>
      <c r="B985" s="65" t="str">
        <f t="shared" si="337"/>
        <v>DIWA3</v>
      </c>
      <c r="C985" s="117">
        <f t="shared" si="354"/>
        <v>40771</v>
      </c>
      <c r="D985" s="116" t="str">
        <f t="shared" si="355"/>
        <v>SIN</v>
      </c>
      <c r="E985" s="65" t="s">
        <v>26</v>
      </c>
      <c r="F985" s="124" t="s">
        <v>132</v>
      </c>
      <c r="G985" s="117">
        <v>41761</v>
      </c>
      <c r="H985" s="65">
        <v>705792</v>
      </c>
      <c r="I985" s="65">
        <v>63801</v>
      </c>
      <c r="J985" s="65">
        <v>0</v>
      </c>
      <c r="K985" s="65">
        <v>4</v>
      </c>
      <c r="L985" s="65"/>
      <c r="M985" s="65">
        <v>5</v>
      </c>
      <c r="N985" s="65">
        <v>7.2</v>
      </c>
      <c r="O985" s="65">
        <v>36.799999999999997</v>
      </c>
      <c r="P985" s="65">
        <v>1.18</v>
      </c>
      <c r="Q985" s="65">
        <v>0.08</v>
      </c>
      <c r="R985" s="65"/>
      <c r="S985" s="65">
        <v>122</v>
      </c>
      <c r="T985" s="65">
        <v>97</v>
      </c>
      <c r="U985" s="65">
        <v>5</v>
      </c>
      <c r="V985" s="65">
        <v>1</v>
      </c>
      <c r="W985" s="65">
        <v>14</v>
      </c>
      <c r="X985" s="65">
        <v>12</v>
      </c>
      <c r="Y985" s="65">
        <v>0</v>
      </c>
      <c r="Z985" s="65">
        <v>1</v>
      </c>
      <c r="AA985" s="65">
        <v>0</v>
      </c>
      <c r="AB985" s="65">
        <v>32</v>
      </c>
      <c r="AC985" s="65">
        <v>3</v>
      </c>
      <c r="AD985" s="65">
        <v>2</v>
      </c>
      <c r="AE985" s="118">
        <f t="shared" si="341"/>
        <v>122</v>
      </c>
      <c r="AF985" s="119">
        <f t="shared" si="358"/>
        <v>0.40666666666667117</v>
      </c>
      <c r="AG985" s="118">
        <f t="shared" si="342"/>
        <v>97</v>
      </c>
      <c r="AH985" s="119">
        <f t="shared" si="343"/>
        <v>0.64666666666666439</v>
      </c>
      <c r="AI985" s="118">
        <f t="shared" si="344"/>
        <v>14</v>
      </c>
      <c r="AJ985" s="119">
        <f t="shared" si="345"/>
        <v>0.31111111111111062</v>
      </c>
      <c r="AK985" s="118">
        <f t="shared" si="346"/>
        <v>12</v>
      </c>
      <c r="AL985" s="119">
        <f t="shared" si="347"/>
        <v>0.40000000000000013</v>
      </c>
      <c r="AM985" s="118">
        <f t="shared" si="348"/>
        <v>5</v>
      </c>
      <c r="AN985" s="119">
        <f t="shared" si="349"/>
        <v>0.33333333333333348</v>
      </c>
      <c r="AO985" s="118">
        <f t="shared" si="350"/>
        <v>1</v>
      </c>
      <c r="AP985" s="119">
        <f t="shared" si="351"/>
        <v>0.10000000000000014</v>
      </c>
      <c r="AQ985" s="122">
        <f t="shared" si="356"/>
        <v>0</v>
      </c>
      <c r="AR985" s="131">
        <f t="shared" si="352"/>
        <v>6</v>
      </c>
      <c r="AS985" s="65"/>
    </row>
    <row r="986" spans="1:45" x14ac:dyDescent="0.25">
      <c r="A986" s="65" t="s">
        <v>272</v>
      </c>
      <c r="B986" s="65" t="str">
        <f t="shared" si="337"/>
        <v>DIWA3</v>
      </c>
      <c r="C986" s="117">
        <f t="shared" si="354"/>
        <v>40771</v>
      </c>
      <c r="D986" s="116" t="str">
        <f t="shared" si="355"/>
        <v>SIN</v>
      </c>
      <c r="E986" s="65" t="s">
        <v>26</v>
      </c>
      <c r="F986" s="124" t="s">
        <v>132</v>
      </c>
      <c r="G986" s="117">
        <v>41729</v>
      </c>
      <c r="H986" s="65">
        <v>699373</v>
      </c>
      <c r="I986" s="65">
        <v>34229</v>
      </c>
      <c r="J986" s="65">
        <v>0</v>
      </c>
      <c r="K986" s="65">
        <v>9</v>
      </c>
      <c r="L986" s="65"/>
      <c r="M986" s="65">
        <v>4</v>
      </c>
      <c r="N986" s="65">
        <v>6.1</v>
      </c>
      <c r="O986" s="65" t="s">
        <v>28</v>
      </c>
      <c r="P986" s="65" t="s">
        <v>28</v>
      </c>
      <c r="Q986" s="65">
        <v>0.85</v>
      </c>
      <c r="R986" s="65" t="s">
        <v>28</v>
      </c>
      <c r="S986" s="65">
        <v>100</v>
      </c>
      <c r="T986" s="65">
        <v>398</v>
      </c>
      <c r="U986" s="65">
        <v>20</v>
      </c>
      <c r="V986" s="65">
        <v>2</v>
      </c>
      <c r="W986" s="65">
        <v>24</v>
      </c>
      <c r="X986" s="65">
        <v>8</v>
      </c>
      <c r="Y986" s="65">
        <v>0</v>
      </c>
      <c r="Z986" s="65">
        <v>13</v>
      </c>
      <c r="AA986" s="65">
        <v>1</v>
      </c>
      <c r="AB986" s="65">
        <v>33</v>
      </c>
      <c r="AC986" s="65">
        <v>9</v>
      </c>
      <c r="AD986" s="65">
        <v>2</v>
      </c>
      <c r="AE986" s="118">
        <f t="shared" si="341"/>
        <v>100</v>
      </c>
      <c r="AF986" s="119">
        <f t="shared" si="358"/>
        <v>0.33333333333333737</v>
      </c>
      <c r="AG986" s="118">
        <f t="shared" si="342"/>
        <v>398</v>
      </c>
      <c r="AH986" s="119">
        <f t="shared" si="343"/>
        <v>1</v>
      </c>
      <c r="AI986" s="118">
        <f t="shared" si="344"/>
        <v>24</v>
      </c>
      <c r="AJ986" s="119">
        <f t="shared" si="345"/>
        <v>0.53333333333333266</v>
      </c>
      <c r="AK986" s="118">
        <f t="shared" si="346"/>
        <v>8</v>
      </c>
      <c r="AL986" s="119">
        <f t="shared" si="347"/>
        <v>0.26666666666666683</v>
      </c>
      <c r="AM986" s="118">
        <f t="shared" si="348"/>
        <v>20</v>
      </c>
      <c r="AN986" s="119">
        <f t="shared" si="349"/>
        <v>1</v>
      </c>
      <c r="AO986" s="118">
        <f t="shared" si="350"/>
        <v>2</v>
      </c>
      <c r="AP986" s="119">
        <f t="shared" si="351"/>
        <v>0.20000000000000015</v>
      </c>
      <c r="AQ986" s="122">
        <f t="shared" si="356"/>
        <v>0</v>
      </c>
      <c r="AR986" s="131">
        <f t="shared" si="352"/>
        <v>7</v>
      </c>
      <c r="AS986" s="65"/>
    </row>
    <row r="987" spans="1:45" x14ac:dyDescent="0.25">
      <c r="A987" s="65" t="s">
        <v>272</v>
      </c>
      <c r="B987" s="65" t="str">
        <f t="shared" si="337"/>
        <v>DIWA3</v>
      </c>
      <c r="C987" s="117">
        <f t="shared" si="354"/>
        <v>40771</v>
      </c>
      <c r="D987" s="116" t="str">
        <f t="shared" si="355"/>
        <v>SIN</v>
      </c>
      <c r="E987" s="65" t="s">
        <v>26</v>
      </c>
      <c r="F987" s="124" t="s">
        <v>132</v>
      </c>
      <c r="G987" s="117">
        <v>41606</v>
      </c>
      <c r="H987" s="65">
        <v>665144</v>
      </c>
      <c r="I987" s="65">
        <v>182768</v>
      </c>
      <c r="J987" s="120">
        <v>0</v>
      </c>
      <c r="K987" s="120">
        <v>13</v>
      </c>
      <c r="L987" s="120">
        <v>0</v>
      </c>
      <c r="M987" s="120">
        <v>13</v>
      </c>
      <c r="N987" s="65">
        <v>7.2</v>
      </c>
      <c r="O987" s="120">
        <v>37.6</v>
      </c>
      <c r="P987" s="120">
        <v>0</v>
      </c>
      <c r="Q987" s="120">
        <v>0.1</v>
      </c>
      <c r="R987" s="65" t="s">
        <v>244</v>
      </c>
      <c r="S987" s="120">
        <v>430</v>
      </c>
      <c r="T987" s="120">
        <v>195</v>
      </c>
      <c r="U987" s="120">
        <v>53</v>
      </c>
      <c r="V987" s="120">
        <v>0</v>
      </c>
      <c r="W987" s="120">
        <v>42</v>
      </c>
      <c r="X987" s="120">
        <v>27</v>
      </c>
      <c r="Y987" s="120">
        <v>0</v>
      </c>
      <c r="Z987" s="120">
        <v>1</v>
      </c>
      <c r="AA987" s="120">
        <v>0</v>
      </c>
      <c r="AB987" s="120">
        <v>75</v>
      </c>
      <c r="AC987" s="120">
        <v>45</v>
      </c>
      <c r="AD987" s="120">
        <v>5</v>
      </c>
      <c r="AE987" s="118">
        <f t="shared" si="341"/>
        <v>430</v>
      </c>
      <c r="AF987" s="119">
        <f t="shared" si="358"/>
        <v>1</v>
      </c>
      <c r="AG987" s="118">
        <f t="shared" si="342"/>
        <v>195</v>
      </c>
      <c r="AH987" s="119">
        <f t="shared" si="343"/>
        <v>1</v>
      </c>
      <c r="AI987" s="118">
        <f t="shared" si="344"/>
        <v>42</v>
      </c>
      <c r="AJ987" s="119">
        <f t="shared" si="345"/>
        <v>0.93333333333333324</v>
      </c>
      <c r="AK987" s="118">
        <f t="shared" si="346"/>
        <v>27</v>
      </c>
      <c r="AL987" s="119">
        <f t="shared" si="347"/>
        <v>0.9</v>
      </c>
      <c r="AM987" s="118">
        <f t="shared" si="348"/>
        <v>53</v>
      </c>
      <c r="AN987" s="119">
        <f t="shared" si="349"/>
        <v>1</v>
      </c>
      <c r="AO987" s="118">
        <f t="shared" si="350"/>
        <v>0</v>
      </c>
      <c r="AP987" s="119">
        <f t="shared" si="351"/>
        <v>1.3877787807814457E-16</v>
      </c>
      <c r="AQ987" s="122">
        <f t="shared" si="356"/>
        <v>0</v>
      </c>
      <c r="AR987" s="131">
        <f t="shared" si="352"/>
        <v>8</v>
      </c>
      <c r="AS987" s="65"/>
    </row>
    <row r="988" spans="1:45" x14ac:dyDescent="0.25">
      <c r="A988" s="65" t="s">
        <v>273</v>
      </c>
      <c r="B988" s="65" t="str">
        <f t="shared" si="337"/>
        <v>DIWA3</v>
      </c>
      <c r="C988" s="117">
        <f t="shared" si="354"/>
        <v>40771</v>
      </c>
      <c r="D988" s="116" t="str">
        <f t="shared" si="355"/>
        <v>SIN</v>
      </c>
      <c r="E988" s="65" t="s">
        <v>26</v>
      </c>
      <c r="F988" s="124" t="s">
        <v>132</v>
      </c>
      <c r="G988" s="117">
        <v>41478</v>
      </c>
      <c r="H988" s="65">
        <v>628656</v>
      </c>
      <c r="I988" s="65">
        <v>146280</v>
      </c>
      <c r="J988" s="120">
        <v>0</v>
      </c>
      <c r="K988" s="120">
        <v>5</v>
      </c>
      <c r="L988" s="120">
        <v>-1</v>
      </c>
      <c r="M988" s="120">
        <v>13</v>
      </c>
      <c r="N988" s="65">
        <v>7.1</v>
      </c>
      <c r="O988" s="120">
        <v>37.4</v>
      </c>
      <c r="P988" s="120">
        <v>0.4</v>
      </c>
      <c r="Q988" s="120">
        <v>0.1</v>
      </c>
      <c r="R988" s="65" t="s">
        <v>244</v>
      </c>
      <c r="S988" s="120">
        <v>243</v>
      </c>
      <c r="T988" s="120">
        <v>102</v>
      </c>
      <c r="U988" s="120">
        <v>22</v>
      </c>
      <c r="V988" s="120">
        <v>1</v>
      </c>
      <c r="W988" s="120">
        <v>28</v>
      </c>
      <c r="X988" s="120">
        <v>16</v>
      </c>
      <c r="Y988" s="120">
        <v>1</v>
      </c>
      <c r="Z988" s="120">
        <v>1</v>
      </c>
      <c r="AA988" s="120">
        <v>-1</v>
      </c>
      <c r="AB988" s="120">
        <v>58</v>
      </c>
      <c r="AC988" s="120">
        <v>22</v>
      </c>
      <c r="AD988" s="120">
        <v>3</v>
      </c>
      <c r="AE988" s="118">
        <f t="shared" si="341"/>
        <v>243</v>
      </c>
      <c r="AF988" s="119">
        <f t="shared" si="358"/>
        <v>0.81</v>
      </c>
      <c r="AG988" s="118">
        <f t="shared" si="342"/>
        <v>102</v>
      </c>
      <c r="AH988" s="119">
        <f t="shared" si="343"/>
        <v>0.67999999999999794</v>
      </c>
      <c r="AI988" s="118">
        <f t="shared" si="344"/>
        <v>28</v>
      </c>
      <c r="AJ988" s="119">
        <f t="shared" si="345"/>
        <v>0.62222222222222168</v>
      </c>
      <c r="AK988" s="118">
        <f t="shared" si="346"/>
        <v>16</v>
      </c>
      <c r="AL988" s="119">
        <f t="shared" si="347"/>
        <v>0.53333333333333344</v>
      </c>
      <c r="AM988" s="118">
        <f t="shared" si="348"/>
        <v>22</v>
      </c>
      <c r="AN988" s="119">
        <f t="shared" si="349"/>
        <v>1</v>
      </c>
      <c r="AO988" s="118">
        <f t="shared" si="350"/>
        <v>1</v>
      </c>
      <c r="AP988" s="119">
        <f t="shared" si="351"/>
        <v>0.10000000000000014</v>
      </c>
      <c r="AQ988" s="122">
        <f t="shared" si="356"/>
        <v>0</v>
      </c>
      <c r="AR988" s="131">
        <f t="shared" si="352"/>
        <v>9</v>
      </c>
      <c r="AS988" s="65"/>
    </row>
    <row r="989" spans="1:45" x14ac:dyDescent="0.25">
      <c r="A989" s="65" t="s">
        <v>273</v>
      </c>
      <c r="B989" s="65" t="str">
        <f t="shared" si="337"/>
        <v>DIWA3</v>
      </c>
      <c r="C989" s="117">
        <f t="shared" si="354"/>
        <v>40771</v>
      </c>
      <c r="D989" s="116" t="str">
        <f t="shared" si="355"/>
        <v>SIN</v>
      </c>
      <c r="E989" s="65" t="s">
        <v>26</v>
      </c>
      <c r="F989" s="124" t="s">
        <v>132</v>
      </c>
      <c r="G989" s="117">
        <v>41368</v>
      </c>
      <c r="H989" s="65">
        <v>597480</v>
      </c>
      <c r="I989" s="65">
        <v>115104</v>
      </c>
      <c r="J989" s="120">
        <v>0</v>
      </c>
      <c r="K989" s="120">
        <v>2.4</v>
      </c>
      <c r="L989" s="120">
        <v>0</v>
      </c>
      <c r="M989" s="120">
        <v>20.5</v>
      </c>
      <c r="N989" s="65">
        <v>6.8</v>
      </c>
      <c r="O989" s="120">
        <v>38.6</v>
      </c>
      <c r="P989" s="120"/>
      <c r="Q989" s="120">
        <v>-1</v>
      </c>
      <c r="R989" s="65" t="s">
        <v>29</v>
      </c>
      <c r="S989" s="120">
        <v>133.69999999999999</v>
      </c>
      <c r="T989" s="120">
        <v>78.3</v>
      </c>
      <c r="U989" s="120">
        <v>15.3</v>
      </c>
      <c r="V989" s="120">
        <v>4.0999999999999996</v>
      </c>
      <c r="W989" s="120">
        <v>21.5</v>
      </c>
      <c r="X989" s="120">
        <v>20.399999999999999</v>
      </c>
      <c r="Y989" s="120">
        <v>0.8</v>
      </c>
      <c r="Z989" s="120">
        <v>0</v>
      </c>
      <c r="AA989" s="120">
        <v>0</v>
      </c>
      <c r="AB989" s="120">
        <v>59.1</v>
      </c>
      <c r="AC989" s="120">
        <v>31.4</v>
      </c>
      <c r="AD989" s="120">
        <v>1.9</v>
      </c>
      <c r="AE989" s="118">
        <f t="shared" si="341"/>
        <v>134</v>
      </c>
      <c r="AF989" s="119">
        <f t="shared" si="358"/>
        <v>0.44666666666667143</v>
      </c>
      <c r="AG989" s="118">
        <f t="shared" si="342"/>
        <v>78</v>
      </c>
      <c r="AH989" s="119">
        <f t="shared" si="343"/>
        <v>0.51999999999999691</v>
      </c>
      <c r="AI989" s="118">
        <f t="shared" si="344"/>
        <v>22</v>
      </c>
      <c r="AJ989" s="119">
        <f t="shared" si="345"/>
        <v>0.48888888888888821</v>
      </c>
      <c r="AK989" s="118">
        <f t="shared" si="346"/>
        <v>20</v>
      </c>
      <c r="AL989" s="119">
        <f t="shared" si="347"/>
        <v>0.66666666666666674</v>
      </c>
      <c r="AM989" s="118">
        <f t="shared" si="348"/>
        <v>15</v>
      </c>
      <c r="AN989" s="119">
        <f t="shared" si="349"/>
        <v>1</v>
      </c>
      <c r="AO989" s="118">
        <f t="shared" si="350"/>
        <v>4</v>
      </c>
      <c r="AP989" s="119">
        <f t="shared" si="351"/>
        <v>0.40000000000000013</v>
      </c>
      <c r="AQ989" s="122">
        <f t="shared" si="356"/>
        <v>0</v>
      </c>
      <c r="AR989" s="131">
        <f t="shared" si="352"/>
        <v>10</v>
      </c>
      <c r="AS989" s="65"/>
    </row>
    <row r="990" spans="1:45" x14ac:dyDescent="0.25">
      <c r="A990" s="65" t="s">
        <v>273</v>
      </c>
      <c r="B990" s="65" t="str">
        <f t="shared" si="337"/>
        <v>DIWA3</v>
      </c>
      <c r="C990" s="117">
        <f t="shared" si="354"/>
        <v>40771</v>
      </c>
      <c r="D990" s="116" t="str">
        <f t="shared" si="355"/>
        <v>SIN</v>
      </c>
      <c r="E990" s="65" t="s">
        <v>26</v>
      </c>
      <c r="F990" s="124" t="s">
        <v>132</v>
      </c>
      <c r="G990" s="117">
        <v>41258</v>
      </c>
      <c r="H990" s="65">
        <v>569471</v>
      </c>
      <c r="I990" s="65">
        <v>87095</v>
      </c>
      <c r="J990" s="120">
        <v>0</v>
      </c>
      <c r="K990" s="120">
        <v>0</v>
      </c>
      <c r="L990" s="120">
        <v>0</v>
      </c>
      <c r="M990" s="120">
        <v>31.5</v>
      </c>
      <c r="N990" s="65">
        <v>6.9</v>
      </c>
      <c r="O990" s="120">
        <v>36.1</v>
      </c>
      <c r="P990" s="120"/>
      <c r="Q990" s="120">
        <v>-1</v>
      </c>
      <c r="R990" s="65" t="s">
        <v>29</v>
      </c>
      <c r="S990" s="120">
        <v>76</v>
      </c>
      <c r="T990" s="120">
        <v>2.1</v>
      </c>
      <c r="U990" s="120">
        <v>6.7</v>
      </c>
      <c r="V990" s="120">
        <v>2.7</v>
      </c>
      <c r="W990" s="120">
        <v>0</v>
      </c>
      <c r="X990" s="120">
        <v>16</v>
      </c>
      <c r="Y990" s="120">
        <v>0.5</v>
      </c>
      <c r="Z990" s="120">
        <v>0</v>
      </c>
      <c r="AA990" s="120">
        <v>0</v>
      </c>
      <c r="AB990" s="120">
        <v>19.8</v>
      </c>
      <c r="AC990" s="120">
        <v>9.6</v>
      </c>
      <c r="AD990" s="120">
        <v>0.5</v>
      </c>
      <c r="AE990" s="118">
        <f t="shared" si="341"/>
        <v>76</v>
      </c>
      <c r="AF990" s="119">
        <f t="shared" si="358"/>
        <v>0.25333333333333685</v>
      </c>
      <c r="AG990" s="118">
        <f t="shared" si="342"/>
        <v>2</v>
      </c>
      <c r="AH990" s="119">
        <f t="shared" si="343"/>
        <v>1.3333333333330852E-2</v>
      </c>
      <c r="AI990" s="118">
        <f t="shared" si="344"/>
        <v>0</v>
      </c>
      <c r="AJ990" s="119">
        <f t="shared" si="345"/>
        <v>-4.9266146717741321E-16</v>
      </c>
      <c r="AK990" s="118">
        <f t="shared" si="346"/>
        <v>16</v>
      </c>
      <c r="AL990" s="119">
        <f t="shared" si="347"/>
        <v>0.53333333333333344</v>
      </c>
      <c r="AM990" s="118">
        <f t="shared" si="348"/>
        <v>7</v>
      </c>
      <c r="AN990" s="119">
        <f t="shared" si="349"/>
        <v>0.46666666666666679</v>
      </c>
      <c r="AO990" s="118">
        <f t="shared" si="350"/>
        <v>3</v>
      </c>
      <c r="AP990" s="119">
        <f t="shared" si="351"/>
        <v>0.30000000000000016</v>
      </c>
      <c r="AQ990" s="122">
        <f t="shared" si="356"/>
        <v>0</v>
      </c>
      <c r="AR990" s="131">
        <f t="shared" si="352"/>
        <v>11</v>
      </c>
      <c r="AS990" s="65"/>
    </row>
    <row r="991" spans="1:45" x14ac:dyDescent="0.25">
      <c r="A991" s="65" t="s">
        <v>273</v>
      </c>
      <c r="B991" s="65" t="str">
        <f t="shared" si="337"/>
        <v>DIWA3</v>
      </c>
      <c r="C991" s="117">
        <f t="shared" si="354"/>
        <v>41206</v>
      </c>
      <c r="D991" s="116" t="str">
        <f t="shared" si="355"/>
        <v>SIN</v>
      </c>
      <c r="E991" s="65" t="s">
        <v>26</v>
      </c>
      <c r="F991" s="124" t="s">
        <v>133</v>
      </c>
      <c r="G991" s="117">
        <v>42059</v>
      </c>
      <c r="H991" s="65">
        <v>755733</v>
      </c>
      <c r="I991" s="65">
        <v>58985</v>
      </c>
      <c r="J991" s="65">
        <v>0</v>
      </c>
      <c r="K991" s="65">
        <v>3</v>
      </c>
      <c r="L991" s="65"/>
      <c r="M991" s="65">
        <v>1</v>
      </c>
      <c r="N991" s="65">
        <v>5.9080000000000004</v>
      </c>
      <c r="O991" s="65">
        <v>27.55</v>
      </c>
      <c r="P991" s="65">
        <v>1.1499999999999999</v>
      </c>
      <c r="Q991" s="65">
        <v>0.27</v>
      </c>
      <c r="R991" s="65"/>
      <c r="S991" s="65">
        <v>121</v>
      </c>
      <c r="T991" s="65">
        <v>71</v>
      </c>
      <c r="U991" s="65">
        <v>4</v>
      </c>
      <c r="V991" s="65">
        <v>0</v>
      </c>
      <c r="W991" s="65">
        <v>8</v>
      </c>
      <c r="X991" s="65">
        <v>11</v>
      </c>
      <c r="Y991" s="65">
        <v>0</v>
      </c>
      <c r="Z991" s="65"/>
      <c r="AA991" s="65">
        <v>1</v>
      </c>
      <c r="AB991" s="65">
        <v>29</v>
      </c>
      <c r="AC991" s="65">
        <v>2</v>
      </c>
      <c r="AD991" s="65">
        <v>1</v>
      </c>
      <c r="AE991" s="118">
        <f t="shared" si="341"/>
        <v>121</v>
      </c>
      <c r="AF991" s="119">
        <f>IF(AE991&gt;500,1.5,IF(AE991&gt;300,1.3,VLOOKUP(AE991,$AT$3:$AU$304,2,0)))</f>
        <v>0.40333333333333782</v>
      </c>
      <c r="AG991" s="118">
        <f t="shared" si="342"/>
        <v>71</v>
      </c>
      <c r="AH991" s="119">
        <f t="shared" si="343"/>
        <v>0.47333333333333022</v>
      </c>
      <c r="AI991" s="118">
        <f t="shared" si="344"/>
        <v>8</v>
      </c>
      <c r="AJ991" s="119">
        <f t="shared" si="345"/>
        <v>0.17777777777777731</v>
      </c>
      <c r="AK991" s="118">
        <f t="shared" si="346"/>
        <v>11</v>
      </c>
      <c r="AL991" s="119">
        <f t="shared" si="347"/>
        <v>0.36666666666666681</v>
      </c>
      <c r="AM991" s="118">
        <f t="shared" si="348"/>
        <v>4</v>
      </c>
      <c r="AN991" s="119">
        <f t="shared" si="349"/>
        <v>0.26666666666666683</v>
      </c>
      <c r="AO991" s="118">
        <f t="shared" si="350"/>
        <v>0</v>
      </c>
      <c r="AP991" s="119">
        <f t="shared" si="351"/>
        <v>1.3877787807814457E-16</v>
      </c>
      <c r="AQ991" s="122">
        <f t="shared" si="356"/>
        <v>1</v>
      </c>
      <c r="AR991" s="131">
        <f t="shared" si="352"/>
        <v>1</v>
      </c>
      <c r="AS991" s="65"/>
    </row>
    <row r="992" spans="1:45" x14ac:dyDescent="0.25">
      <c r="A992" s="65" t="s">
        <v>273</v>
      </c>
      <c r="B992" s="65" t="str">
        <f t="shared" si="337"/>
        <v>DIWA3</v>
      </c>
      <c r="C992" s="117">
        <f t="shared" si="354"/>
        <v>41206</v>
      </c>
      <c r="D992" s="116" t="str">
        <f t="shared" si="355"/>
        <v>SIN</v>
      </c>
      <c r="E992" s="65" t="s">
        <v>26</v>
      </c>
      <c r="F992" s="124" t="s">
        <v>133</v>
      </c>
      <c r="G992" s="117">
        <v>41992</v>
      </c>
      <c r="H992" s="65">
        <v>749619</v>
      </c>
      <c r="I992" s="65">
        <v>52871</v>
      </c>
      <c r="J992" s="65">
        <v>0</v>
      </c>
      <c r="K992" s="65">
        <v>2</v>
      </c>
      <c r="L992" s="65"/>
      <c r="M992" s="65">
        <v>1</v>
      </c>
      <c r="N992" s="65">
        <v>6</v>
      </c>
      <c r="O992" s="65"/>
      <c r="P992" s="65"/>
      <c r="Q992" s="65">
        <v>0.33</v>
      </c>
      <c r="R992" s="65"/>
      <c r="S992" s="65">
        <v>94</v>
      </c>
      <c r="T992" s="65">
        <v>38</v>
      </c>
      <c r="U992" s="65">
        <v>4</v>
      </c>
      <c r="V992" s="65">
        <v>0</v>
      </c>
      <c r="W992" s="65">
        <v>5</v>
      </c>
      <c r="X992" s="65">
        <v>10</v>
      </c>
      <c r="Y992" s="65">
        <v>0</v>
      </c>
      <c r="Z992" s="65">
        <v>0</v>
      </c>
      <c r="AA992" s="65">
        <v>1</v>
      </c>
      <c r="AB992" s="65">
        <v>28</v>
      </c>
      <c r="AC992" s="65">
        <v>3</v>
      </c>
      <c r="AD992" s="65">
        <v>0</v>
      </c>
      <c r="AE992" s="118">
        <f t="shared" si="341"/>
        <v>94</v>
      </c>
      <c r="AF992" s="119">
        <f>IF(AE992&gt;500,1.5,IF(AE992&gt;300,1.3,VLOOKUP(AE992,$AT$3:$AU$304,2,0)))</f>
        <v>0.31333333333333724</v>
      </c>
      <c r="AG992" s="118">
        <f t="shared" si="342"/>
        <v>38</v>
      </c>
      <c r="AH992" s="119">
        <f t="shared" si="343"/>
        <v>0.25333333333333063</v>
      </c>
      <c r="AI992" s="118">
        <f t="shared" si="344"/>
        <v>5</v>
      </c>
      <c r="AJ992" s="119">
        <f t="shared" si="345"/>
        <v>0.11111111111111063</v>
      </c>
      <c r="AK992" s="118">
        <f t="shared" si="346"/>
        <v>10</v>
      </c>
      <c r="AL992" s="119">
        <f t="shared" si="347"/>
        <v>0.33339999999999997</v>
      </c>
      <c r="AM992" s="118">
        <f t="shared" si="348"/>
        <v>4</v>
      </c>
      <c r="AN992" s="119">
        <f t="shared" si="349"/>
        <v>0.26666666666666683</v>
      </c>
      <c r="AO992" s="118">
        <f t="shared" si="350"/>
        <v>0</v>
      </c>
      <c r="AP992" s="119">
        <f t="shared" si="351"/>
        <v>1.3877787807814457E-16</v>
      </c>
      <c r="AQ992" s="122">
        <f t="shared" si="356"/>
        <v>0</v>
      </c>
      <c r="AR992" s="131">
        <f t="shared" si="352"/>
        <v>2</v>
      </c>
      <c r="AS992" s="65"/>
    </row>
    <row r="993" spans="1:45" x14ac:dyDescent="0.25">
      <c r="A993" s="65" t="s">
        <v>272</v>
      </c>
      <c r="B993" s="65" t="str">
        <f t="shared" si="337"/>
        <v>DIWA3</v>
      </c>
      <c r="C993" s="117">
        <f t="shared" si="354"/>
        <v>41206</v>
      </c>
      <c r="D993" s="116" t="str">
        <f t="shared" si="355"/>
        <v>SIN</v>
      </c>
      <c r="E993" s="65" t="s">
        <v>26</v>
      </c>
      <c r="F993" s="124" t="s">
        <v>133</v>
      </c>
      <c r="G993" s="117">
        <v>41646</v>
      </c>
      <c r="H993" s="65">
        <v>671513</v>
      </c>
      <c r="I993" s="65">
        <v>29522</v>
      </c>
      <c r="J993" s="65">
        <v>0</v>
      </c>
      <c r="K993" s="65">
        <v>2</v>
      </c>
      <c r="L993" s="65"/>
      <c r="M993" s="65">
        <v>3</v>
      </c>
      <c r="N993" s="65">
        <v>7.2</v>
      </c>
      <c r="O993" s="65">
        <v>37.4</v>
      </c>
      <c r="P993" s="65">
        <v>0.1</v>
      </c>
      <c r="Q993" s="65">
        <v>0.1</v>
      </c>
      <c r="R993" s="65" t="s">
        <v>244</v>
      </c>
      <c r="S993" s="65">
        <v>95</v>
      </c>
      <c r="T993" s="65">
        <v>73</v>
      </c>
      <c r="U993" s="65">
        <v>3</v>
      </c>
      <c r="V993" s="65">
        <v>0</v>
      </c>
      <c r="W993" s="65">
        <v>11</v>
      </c>
      <c r="X993" s="65">
        <v>10</v>
      </c>
      <c r="Y993" s="65">
        <v>0</v>
      </c>
      <c r="Z993" s="65">
        <v>0</v>
      </c>
      <c r="AA993" s="65">
        <v>0</v>
      </c>
      <c r="AB993" s="65">
        <v>31</v>
      </c>
      <c r="AC993" s="65">
        <v>5</v>
      </c>
      <c r="AD993" s="65">
        <v>1</v>
      </c>
      <c r="AE993" s="118">
        <f t="shared" si="341"/>
        <v>95</v>
      </c>
      <c r="AF993" s="119">
        <f>IF(AE993&gt;=300,1,VLOOKUP(AE993,$AT$3:$AU$304,2,0))</f>
        <v>0.31666666666667059</v>
      </c>
      <c r="AG993" s="118">
        <f t="shared" si="342"/>
        <v>73</v>
      </c>
      <c r="AH993" s="119">
        <f t="shared" si="343"/>
        <v>0.48666666666666353</v>
      </c>
      <c r="AI993" s="118">
        <f t="shared" si="344"/>
        <v>11</v>
      </c>
      <c r="AJ993" s="119">
        <f t="shared" si="345"/>
        <v>0.24444444444444399</v>
      </c>
      <c r="AK993" s="118">
        <f t="shared" si="346"/>
        <v>10</v>
      </c>
      <c r="AL993" s="119">
        <f t="shared" si="347"/>
        <v>0.33339999999999997</v>
      </c>
      <c r="AM993" s="118">
        <f t="shared" si="348"/>
        <v>3</v>
      </c>
      <c r="AN993" s="119">
        <f t="shared" si="349"/>
        <v>0.20000000000000018</v>
      </c>
      <c r="AO993" s="118">
        <f t="shared" si="350"/>
        <v>0</v>
      </c>
      <c r="AP993" s="119">
        <f t="shared" si="351"/>
        <v>1.3877787807814457E-16</v>
      </c>
      <c r="AQ993" s="122">
        <f t="shared" si="356"/>
        <v>0</v>
      </c>
      <c r="AR993" s="131">
        <f t="shared" si="352"/>
        <v>3</v>
      </c>
      <c r="AS993" s="65"/>
    </row>
    <row r="994" spans="1:45" x14ac:dyDescent="0.25">
      <c r="A994" s="65" t="s">
        <v>272</v>
      </c>
      <c r="B994" s="65" t="str">
        <f t="shared" si="337"/>
        <v>DIWA3</v>
      </c>
      <c r="C994" s="117">
        <f t="shared" si="354"/>
        <v>41206</v>
      </c>
      <c r="D994" s="116" t="str">
        <f t="shared" si="355"/>
        <v>SIN</v>
      </c>
      <c r="E994" s="65" t="s">
        <v>26</v>
      </c>
      <c r="F994" s="124" t="s">
        <v>133</v>
      </c>
      <c r="G994" s="117">
        <v>41544</v>
      </c>
      <c r="H994" s="65">
        <v>641991</v>
      </c>
      <c r="I994" s="65">
        <v>182869</v>
      </c>
      <c r="J994" s="120">
        <v>0</v>
      </c>
      <c r="K994" s="120">
        <v>5</v>
      </c>
      <c r="L994" s="120">
        <v>0</v>
      </c>
      <c r="M994" s="120">
        <v>10</v>
      </c>
      <c r="N994" s="65">
        <v>7</v>
      </c>
      <c r="O994" s="120">
        <v>37</v>
      </c>
      <c r="P994" s="120">
        <v>0</v>
      </c>
      <c r="Q994" s="120">
        <v>0.1</v>
      </c>
      <c r="R994" s="65" t="s">
        <v>244</v>
      </c>
      <c r="S994" s="120">
        <v>303</v>
      </c>
      <c r="T994" s="120">
        <v>145</v>
      </c>
      <c r="U994" s="120">
        <v>10</v>
      </c>
      <c r="V994" s="120">
        <v>1</v>
      </c>
      <c r="W994" s="120">
        <v>24</v>
      </c>
      <c r="X994" s="120">
        <v>21</v>
      </c>
      <c r="Y994" s="120">
        <v>0</v>
      </c>
      <c r="Z994" s="120">
        <v>1</v>
      </c>
      <c r="AA994" s="120">
        <v>0</v>
      </c>
      <c r="AB994" s="120">
        <v>46</v>
      </c>
      <c r="AC994" s="120">
        <v>17</v>
      </c>
      <c r="AD994" s="120">
        <v>3</v>
      </c>
      <c r="AE994" s="118">
        <f t="shared" si="341"/>
        <v>303</v>
      </c>
      <c r="AF994" s="119">
        <f>IF(AE994&gt;=300,1,VLOOKUP(AE994,$AT$3:$AU$304,2,0))</f>
        <v>1</v>
      </c>
      <c r="AG994" s="118">
        <f t="shared" si="342"/>
        <v>145</v>
      </c>
      <c r="AH994" s="119">
        <f t="shared" si="343"/>
        <v>0.96666666666666645</v>
      </c>
      <c r="AI994" s="118">
        <f t="shared" si="344"/>
        <v>24</v>
      </c>
      <c r="AJ994" s="119">
        <f t="shared" si="345"/>
        <v>0.53333333333333266</v>
      </c>
      <c r="AK994" s="118">
        <f t="shared" si="346"/>
        <v>21</v>
      </c>
      <c r="AL994" s="119">
        <f t="shared" si="347"/>
        <v>0.70000000000000007</v>
      </c>
      <c r="AM994" s="118">
        <f t="shared" si="348"/>
        <v>10</v>
      </c>
      <c r="AN994" s="119">
        <f t="shared" si="349"/>
        <v>0.66666666666666674</v>
      </c>
      <c r="AO994" s="118">
        <f t="shared" si="350"/>
        <v>1</v>
      </c>
      <c r="AP994" s="119">
        <f t="shared" si="351"/>
        <v>0.10000000000000014</v>
      </c>
      <c r="AQ994" s="122">
        <f t="shared" si="356"/>
        <v>0</v>
      </c>
      <c r="AR994" s="131">
        <f t="shared" si="352"/>
        <v>4</v>
      </c>
      <c r="AS994" s="65"/>
    </row>
    <row r="995" spans="1:45" x14ac:dyDescent="0.25">
      <c r="A995" s="65" t="s">
        <v>273</v>
      </c>
      <c r="B995" s="65" t="str">
        <f t="shared" si="337"/>
        <v>DIWA3</v>
      </c>
      <c r="C995" s="117">
        <f t="shared" si="354"/>
        <v>41206</v>
      </c>
      <c r="D995" s="116" t="str">
        <f t="shared" si="355"/>
        <v>SIN</v>
      </c>
      <c r="E995" s="65" t="s">
        <v>26</v>
      </c>
      <c r="F995" s="124" t="s">
        <v>133</v>
      </c>
      <c r="G995" s="117">
        <v>41478</v>
      </c>
      <c r="H995" s="65">
        <v>626117</v>
      </c>
      <c r="I995" s="65">
        <v>166995</v>
      </c>
      <c r="J995" s="120">
        <v>0</v>
      </c>
      <c r="K995" s="120">
        <v>5</v>
      </c>
      <c r="L995" s="120">
        <v>-1</v>
      </c>
      <c r="M995" s="120">
        <v>10</v>
      </c>
      <c r="N995" s="65">
        <v>7.1</v>
      </c>
      <c r="O995" s="120">
        <v>36.700000000000003</v>
      </c>
      <c r="P995" s="120">
        <v>0.1</v>
      </c>
      <c r="Q995" s="120">
        <v>0.1</v>
      </c>
      <c r="R995" s="65" t="s">
        <v>244</v>
      </c>
      <c r="S995" s="120">
        <v>307</v>
      </c>
      <c r="T995" s="120">
        <v>134</v>
      </c>
      <c r="U995" s="120">
        <v>9</v>
      </c>
      <c r="V995" s="120">
        <v>1</v>
      </c>
      <c r="W995" s="120">
        <v>26</v>
      </c>
      <c r="X995" s="120">
        <v>19</v>
      </c>
      <c r="Y995" s="120">
        <v>1</v>
      </c>
      <c r="Z995" s="120">
        <v>1</v>
      </c>
      <c r="AA995" s="120">
        <v>-1</v>
      </c>
      <c r="AB995" s="120">
        <v>46</v>
      </c>
      <c r="AC995" s="120">
        <v>13</v>
      </c>
      <c r="AD995" s="120">
        <v>3</v>
      </c>
      <c r="AE995" s="118">
        <f t="shared" si="341"/>
        <v>307</v>
      </c>
      <c r="AF995" s="119">
        <f>IF(AE995&gt;=300,1,VLOOKUP(AE995,$AT$3:$AU$304,2,0))</f>
        <v>1</v>
      </c>
      <c r="AG995" s="118">
        <f t="shared" si="342"/>
        <v>134</v>
      </c>
      <c r="AH995" s="119">
        <f t="shared" si="343"/>
        <v>0.89333333333333265</v>
      </c>
      <c r="AI995" s="118">
        <f t="shared" si="344"/>
        <v>26</v>
      </c>
      <c r="AJ995" s="119">
        <f t="shared" si="345"/>
        <v>0.57777777777777717</v>
      </c>
      <c r="AK995" s="118">
        <f t="shared" si="346"/>
        <v>19</v>
      </c>
      <c r="AL995" s="119">
        <f t="shared" si="347"/>
        <v>0.63333333333333341</v>
      </c>
      <c r="AM995" s="118">
        <f t="shared" si="348"/>
        <v>9</v>
      </c>
      <c r="AN995" s="119">
        <f t="shared" si="349"/>
        <v>0.60000000000000009</v>
      </c>
      <c r="AO995" s="118">
        <f t="shared" si="350"/>
        <v>1</v>
      </c>
      <c r="AP995" s="119">
        <f t="shared" si="351"/>
        <v>0.10000000000000014</v>
      </c>
      <c r="AQ995" s="122">
        <f t="shared" si="356"/>
        <v>0</v>
      </c>
      <c r="AR995" s="131">
        <f t="shared" si="352"/>
        <v>5</v>
      </c>
      <c r="AS995" s="65"/>
    </row>
    <row r="996" spans="1:45" x14ac:dyDescent="0.25">
      <c r="A996" s="65" t="s">
        <v>273</v>
      </c>
      <c r="B996" s="65" t="str">
        <f t="shared" si="337"/>
        <v>DIWA3</v>
      </c>
      <c r="C996" s="117">
        <f t="shared" si="354"/>
        <v>41206</v>
      </c>
      <c r="D996" s="116" t="str">
        <f t="shared" si="355"/>
        <v>SIN</v>
      </c>
      <c r="E996" s="65" t="s">
        <v>26</v>
      </c>
      <c r="F996" s="124" t="s">
        <v>133</v>
      </c>
      <c r="G996" s="117">
        <v>41376</v>
      </c>
      <c r="H996" s="65">
        <v>598341</v>
      </c>
      <c r="I996" s="65">
        <v>139218</v>
      </c>
      <c r="J996" s="120">
        <v>0</v>
      </c>
      <c r="K996" s="120">
        <v>2.8</v>
      </c>
      <c r="L996" s="120">
        <v>0</v>
      </c>
      <c r="M996" s="120">
        <v>17.2</v>
      </c>
      <c r="N996" s="65">
        <v>6.7</v>
      </c>
      <c r="O996" s="120">
        <v>36.6</v>
      </c>
      <c r="P996" s="120"/>
      <c r="Q996" s="120">
        <v>-1</v>
      </c>
      <c r="R996" s="65" t="s">
        <v>29</v>
      </c>
      <c r="S996" s="120">
        <v>140.6</v>
      </c>
      <c r="T996" s="120">
        <v>111.1</v>
      </c>
      <c r="U996" s="120">
        <v>9.1999999999999993</v>
      </c>
      <c r="V996" s="120">
        <v>6</v>
      </c>
      <c r="W996" s="120">
        <v>28.9</v>
      </c>
      <c r="X996" s="120">
        <v>22.9</v>
      </c>
      <c r="Y996" s="120">
        <v>1.8</v>
      </c>
      <c r="Z996" s="120">
        <v>0</v>
      </c>
      <c r="AA996" s="120">
        <v>0</v>
      </c>
      <c r="AB996" s="120">
        <v>88.3</v>
      </c>
      <c r="AC996" s="120">
        <v>34.4</v>
      </c>
      <c r="AD996" s="120">
        <v>4</v>
      </c>
      <c r="AE996" s="118">
        <f t="shared" si="341"/>
        <v>141</v>
      </c>
      <c r="AF996" s="119">
        <f>IF(AE996&gt;=300,1,VLOOKUP(AE996,$AT$3:$AU$304,2,0))</f>
        <v>0.47000000000000491</v>
      </c>
      <c r="AG996" s="118">
        <f t="shared" si="342"/>
        <v>111</v>
      </c>
      <c r="AH996" s="119">
        <f t="shared" si="343"/>
        <v>0.73999999999999833</v>
      </c>
      <c r="AI996" s="118">
        <f t="shared" si="344"/>
        <v>29</v>
      </c>
      <c r="AJ996" s="119">
        <f t="shared" si="345"/>
        <v>0.64444444444444393</v>
      </c>
      <c r="AK996" s="118">
        <f t="shared" si="346"/>
        <v>23</v>
      </c>
      <c r="AL996" s="119">
        <f t="shared" si="347"/>
        <v>0.76666666666666672</v>
      </c>
      <c r="AM996" s="118">
        <f t="shared" si="348"/>
        <v>9</v>
      </c>
      <c r="AN996" s="119">
        <f t="shared" si="349"/>
        <v>0.60000000000000009</v>
      </c>
      <c r="AO996" s="118">
        <f t="shared" si="350"/>
        <v>6</v>
      </c>
      <c r="AP996" s="119">
        <f t="shared" si="351"/>
        <v>0.60000000000000009</v>
      </c>
      <c r="AQ996" s="122">
        <f t="shared" si="356"/>
        <v>0</v>
      </c>
      <c r="AR996" s="131">
        <f t="shared" si="352"/>
        <v>6</v>
      </c>
      <c r="AS996" s="65"/>
    </row>
    <row r="997" spans="1:45" x14ac:dyDescent="0.25">
      <c r="A997" s="65" t="s">
        <v>273</v>
      </c>
      <c r="B997" s="65" t="str">
        <f t="shared" si="337"/>
        <v>DIWA3</v>
      </c>
      <c r="C997" s="117">
        <f t="shared" si="354"/>
        <v>41206</v>
      </c>
      <c r="D997" s="116" t="str">
        <f t="shared" si="355"/>
        <v>SIN</v>
      </c>
      <c r="E997" s="65" t="s">
        <v>26</v>
      </c>
      <c r="F997" s="124" t="s">
        <v>133</v>
      </c>
      <c r="G997" s="117">
        <v>41257</v>
      </c>
      <c r="H997" s="65">
        <v>567871</v>
      </c>
      <c r="I997" s="65">
        <v>108749</v>
      </c>
      <c r="J997" s="120">
        <v>0</v>
      </c>
      <c r="K997" s="120">
        <v>0</v>
      </c>
      <c r="L997" s="120">
        <v>0</v>
      </c>
      <c r="M997" s="120">
        <v>23.2</v>
      </c>
      <c r="N997" s="65">
        <v>6.7</v>
      </c>
      <c r="O997" s="120">
        <v>35.6</v>
      </c>
      <c r="P997" s="120"/>
      <c r="Q997" s="120">
        <v>-1</v>
      </c>
      <c r="R997" s="65" t="s">
        <v>29</v>
      </c>
      <c r="S997" s="120">
        <v>117</v>
      </c>
      <c r="T997" s="120">
        <v>2.2999999999999998</v>
      </c>
      <c r="U997" s="120">
        <v>4.9000000000000004</v>
      </c>
      <c r="V997" s="120">
        <v>4.0999999999999996</v>
      </c>
      <c r="W997" s="120">
        <v>0</v>
      </c>
      <c r="X997" s="120">
        <v>21.3</v>
      </c>
      <c r="Y997" s="120">
        <v>0.7</v>
      </c>
      <c r="Z997" s="120">
        <v>0</v>
      </c>
      <c r="AA997" s="120">
        <v>0</v>
      </c>
      <c r="AB997" s="120">
        <v>48.2</v>
      </c>
      <c r="AC997" s="120">
        <v>10.7</v>
      </c>
      <c r="AD997" s="120">
        <v>0.5</v>
      </c>
      <c r="AE997" s="118">
        <f t="shared" si="341"/>
        <v>117</v>
      </c>
      <c r="AF997" s="119">
        <f>IF(AE997&gt;=300,1,VLOOKUP(AE997,$AT$3:$AU$304,2,0))</f>
        <v>0.3900000000000044</v>
      </c>
      <c r="AG997" s="118">
        <f t="shared" si="342"/>
        <v>2</v>
      </c>
      <c r="AH997" s="119">
        <f t="shared" si="343"/>
        <v>1.3333333333330852E-2</v>
      </c>
      <c r="AI997" s="118">
        <f t="shared" si="344"/>
        <v>0</v>
      </c>
      <c r="AJ997" s="119">
        <f t="shared" si="345"/>
        <v>-4.9266146717741321E-16</v>
      </c>
      <c r="AK997" s="118">
        <f t="shared" si="346"/>
        <v>21</v>
      </c>
      <c r="AL997" s="119">
        <f t="shared" si="347"/>
        <v>0.70000000000000007</v>
      </c>
      <c r="AM997" s="118">
        <f t="shared" si="348"/>
        <v>5</v>
      </c>
      <c r="AN997" s="119">
        <f t="shared" si="349"/>
        <v>0.33333333333333348</v>
      </c>
      <c r="AO997" s="118">
        <f t="shared" si="350"/>
        <v>4</v>
      </c>
      <c r="AP997" s="119">
        <f t="shared" si="351"/>
        <v>0.40000000000000013</v>
      </c>
      <c r="AQ997" s="122">
        <f t="shared" si="356"/>
        <v>0</v>
      </c>
      <c r="AR997" s="131">
        <f t="shared" si="352"/>
        <v>7</v>
      </c>
      <c r="AS997" s="65"/>
    </row>
    <row r="998" spans="1:45" x14ac:dyDescent="0.25">
      <c r="A998" s="65" t="s">
        <v>272</v>
      </c>
      <c r="B998" s="65" t="str">
        <f t="shared" si="337"/>
        <v>DIWA3</v>
      </c>
      <c r="C998" s="117">
        <f t="shared" si="354"/>
        <v>40831</v>
      </c>
      <c r="D998" s="65" t="str">
        <f t="shared" si="355"/>
        <v>SIN</v>
      </c>
      <c r="E998" s="65" t="s">
        <v>134</v>
      </c>
      <c r="F998" s="124" t="s">
        <v>135</v>
      </c>
      <c r="G998" s="117">
        <v>42390</v>
      </c>
      <c r="H998" s="65">
        <v>885428</v>
      </c>
      <c r="I998" s="65">
        <v>49312</v>
      </c>
      <c r="J998" s="65">
        <v>0</v>
      </c>
      <c r="K998" s="65">
        <v>5</v>
      </c>
      <c r="L998" s="65"/>
      <c r="M998" s="65">
        <v>2</v>
      </c>
      <c r="N998" s="65">
        <v>5.8</v>
      </c>
      <c r="O998" s="65"/>
      <c r="P998" s="65"/>
      <c r="Q998" s="65">
        <v>0.06</v>
      </c>
      <c r="R998" s="65"/>
      <c r="S998" s="65">
        <v>111</v>
      </c>
      <c r="T998" s="65">
        <v>107</v>
      </c>
      <c r="U998" s="65">
        <v>5</v>
      </c>
      <c r="V998" s="65">
        <v>0</v>
      </c>
      <c r="W998" s="65">
        <v>9</v>
      </c>
      <c r="X998" s="65">
        <v>8</v>
      </c>
      <c r="Y998" s="65">
        <v>0</v>
      </c>
      <c r="Z998" s="65">
        <v>1</v>
      </c>
      <c r="AA998" s="65">
        <v>0</v>
      </c>
      <c r="AB998" s="65">
        <v>39</v>
      </c>
      <c r="AC998" s="65">
        <v>9</v>
      </c>
      <c r="AD998" s="65">
        <v>1</v>
      </c>
      <c r="AE998" s="118">
        <f t="shared" si="341"/>
        <v>111</v>
      </c>
      <c r="AF998" s="119">
        <f>IF(AE998&gt;500,1.5,IF(AE998&gt;300,1.3,VLOOKUP(AE998,$AT$3:$AU$304,2,0)))</f>
        <v>0.37000000000000427</v>
      </c>
      <c r="AG998" s="118">
        <f t="shared" si="342"/>
        <v>107</v>
      </c>
      <c r="AH998" s="119">
        <f t="shared" si="343"/>
        <v>0.71333333333333149</v>
      </c>
      <c r="AI998" s="118">
        <f t="shared" si="344"/>
        <v>9</v>
      </c>
      <c r="AJ998" s="119">
        <f t="shared" si="345"/>
        <v>0.19999999999999954</v>
      </c>
      <c r="AK998" s="118">
        <f t="shared" si="346"/>
        <v>8</v>
      </c>
      <c r="AL998" s="119">
        <f t="shared" si="347"/>
        <v>0.26666666666666683</v>
      </c>
      <c r="AM998" s="118">
        <f t="shared" si="348"/>
        <v>5</v>
      </c>
      <c r="AN998" s="119">
        <f t="shared" si="349"/>
        <v>0.33333333333333348</v>
      </c>
      <c r="AO998" s="118">
        <f t="shared" si="350"/>
        <v>0</v>
      </c>
      <c r="AP998" s="119">
        <f t="shared" si="351"/>
        <v>1.3877787807814457E-16</v>
      </c>
      <c r="AQ998" s="122">
        <f t="shared" si="356"/>
        <v>1</v>
      </c>
      <c r="AR998" s="131">
        <f t="shared" si="352"/>
        <v>1</v>
      </c>
      <c r="AS998" s="65"/>
    </row>
    <row r="999" spans="1:45" x14ac:dyDescent="0.25">
      <c r="A999" s="65"/>
      <c r="B999" s="65" t="str">
        <f t="shared" si="337"/>
        <v>DIWA3</v>
      </c>
      <c r="C999" s="117">
        <f t="shared" si="354"/>
        <v>40831</v>
      </c>
      <c r="D999" s="65" t="str">
        <f t="shared" si="355"/>
        <v>SIN</v>
      </c>
      <c r="E999" s="65" t="s">
        <v>134</v>
      </c>
      <c r="F999" s="124" t="s">
        <v>135</v>
      </c>
      <c r="G999" s="117">
        <v>42137</v>
      </c>
      <c r="H999" s="65">
        <v>819392</v>
      </c>
      <c r="I999" s="65">
        <v>48784</v>
      </c>
      <c r="J999" s="65">
        <v>0</v>
      </c>
      <c r="K999" s="65">
        <v>6</v>
      </c>
      <c r="L999" s="65"/>
      <c r="M999" s="65">
        <v>1</v>
      </c>
      <c r="N999" s="65">
        <v>6</v>
      </c>
      <c r="O999" s="65"/>
      <c r="P999" s="65"/>
      <c r="Q999" s="65">
        <v>0.28999999999999998</v>
      </c>
      <c r="R999" s="65"/>
      <c r="S999" s="65">
        <v>172</v>
      </c>
      <c r="T999" s="65">
        <v>78</v>
      </c>
      <c r="U999" s="65">
        <v>5</v>
      </c>
      <c r="V999" s="65">
        <v>0</v>
      </c>
      <c r="W999" s="65">
        <v>16</v>
      </c>
      <c r="X999" s="65">
        <v>15</v>
      </c>
      <c r="Y999" s="65">
        <v>1</v>
      </c>
      <c r="Z999" s="65">
        <v>2</v>
      </c>
      <c r="AA999" s="65">
        <v>1</v>
      </c>
      <c r="AB999" s="65">
        <v>43</v>
      </c>
      <c r="AC999" s="65">
        <v>16</v>
      </c>
      <c r="AD999" s="65">
        <v>1</v>
      </c>
      <c r="AE999" s="118">
        <f t="shared" si="341"/>
        <v>172</v>
      </c>
      <c r="AF999" s="119">
        <f>IF(AE999&gt;500,1.5,IF(AE999&gt;300,1.3,VLOOKUP(AE999,$AT$3:$AU$304,2,0)))</f>
        <v>0.57333333333333769</v>
      </c>
      <c r="AG999" s="118">
        <f t="shared" si="342"/>
        <v>78</v>
      </c>
      <c r="AH999" s="119">
        <f t="shared" si="343"/>
        <v>0.51999999999999691</v>
      </c>
      <c r="AI999" s="118">
        <f t="shared" si="344"/>
        <v>16</v>
      </c>
      <c r="AJ999" s="119">
        <f t="shared" si="345"/>
        <v>0.35555555555555501</v>
      </c>
      <c r="AK999" s="118">
        <f t="shared" si="346"/>
        <v>15</v>
      </c>
      <c r="AL999" s="119">
        <f t="shared" si="347"/>
        <v>0.50000000000000011</v>
      </c>
      <c r="AM999" s="118">
        <f t="shared" si="348"/>
        <v>5</v>
      </c>
      <c r="AN999" s="119">
        <f t="shared" si="349"/>
        <v>0.33333333333333348</v>
      </c>
      <c r="AO999" s="118">
        <f t="shared" si="350"/>
        <v>0</v>
      </c>
      <c r="AP999" s="119">
        <f t="shared" si="351"/>
        <v>1.3877787807814457E-16</v>
      </c>
      <c r="AQ999" s="122">
        <f t="shared" si="356"/>
        <v>0</v>
      </c>
      <c r="AR999" s="131">
        <f t="shared" si="352"/>
        <v>2</v>
      </c>
      <c r="AS999" s="65"/>
    </row>
    <row r="1000" spans="1:45" x14ac:dyDescent="0.25">
      <c r="A1000" s="65" t="s">
        <v>273</v>
      </c>
      <c r="B1000" s="65" t="str">
        <f t="shared" ref="B1000:B1063" si="359">IF(F1000&lt;="K030","DIWA2",IF(F1000&lt;="K152","DIWA3",IF(F1000&lt;="K171","DIWA5","")))</f>
        <v>DIWA3</v>
      </c>
      <c r="C1000" s="117">
        <f t="shared" si="354"/>
        <v>40831</v>
      </c>
      <c r="D1000" s="116" t="str">
        <f t="shared" si="355"/>
        <v>SIN</v>
      </c>
      <c r="E1000" s="65" t="s">
        <v>134</v>
      </c>
      <c r="F1000" s="124" t="s">
        <v>135</v>
      </c>
      <c r="G1000" s="117">
        <v>42058</v>
      </c>
      <c r="H1000" s="65">
        <v>764310</v>
      </c>
      <c r="I1000" s="65">
        <v>43018</v>
      </c>
      <c r="J1000" s="65">
        <v>0</v>
      </c>
      <c r="K1000" s="65">
        <v>3</v>
      </c>
      <c r="L1000" s="65"/>
      <c r="M1000" s="65">
        <v>3</v>
      </c>
      <c r="N1000" s="65">
        <v>6.1589999999999998</v>
      </c>
      <c r="O1000" s="65">
        <v>28.49</v>
      </c>
      <c r="P1000" s="65">
        <v>1.08</v>
      </c>
      <c r="Q1000" s="65">
        <v>7.0000000000000007E-2</v>
      </c>
      <c r="R1000" s="65"/>
      <c r="S1000" s="65">
        <v>105</v>
      </c>
      <c r="T1000" s="65">
        <v>107</v>
      </c>
      <c r="U1000" s="65">
        <v>5</v>
      </c>
      <c r="V1000" s="65">
        <v>1</v>
      </c>
      <c r="W1000" s="65">
        <v>7</v>
      </c>
      <c r="X1000" s="65">
        <v>6</v>
      </c>
      <c r="Y1000" s="65">
        <v>0</v>
      </c>
      <c r="Z1000" s="65"/>
      <c r="AA1000" s="65">
        <v>0</v>
      </c>
      <c r="AB1000" s="65">
        <v>37</v>
      </c>
      <c r="AC1000" s="65">
        <v>6</v>
      </c>
      <c r="AD1000" s="65">
        <v>0</v>
      </c>
      <c r="AE1000" s="118">
        <f t="shared" si="341"/>
        <v>105</v>
      </c>
      <c r="AF1000" s="119">
        <f>IF(AE1000&gt;500,1.5,IF(AE1000&gt;300,1.3,VLOOKUP(AE1000,$AT$3:$AU$304,2,0)))</f>
        <v>0.35000000000000414</v>
      </c>
      <c r="AG1000" s="118">
        <f t="shared" si="342"/>
        <v>107</v>
      </c>
      <c r="AH1000" s="119">
        <f t="shared" si="343"/>
        <v>0.71333333333333149</v>
      </c>
      <c r="AI1000" s="118">
        <f t="shared" si="344"/>
        <v>7</v>
      </c>
      <c r="AJ1000" s="119">
        <f t="shared" si="345"/>
        <v>0.15555555555555509</v>
      </c>
      <c r="AK1000" s="118">
        <f t="shared" si="346"/>
        <v>6</v>
      </c>
      <c r="AL1000" s="119">
        <f t="shared" si="347"/>
        <v>0.20000000000000018</v>
      </c>
      <c r="AM1000" s="118">
        <f t="shared" si="348"/>
        <v>5</v>
      </c>
      <c r="AN1000" s="119">
        <f t="shared" si="349"/>
        <v>0.33333333333333348</v>
      </c>
      <c r="AO1000" s="118">
        <f t="shared" si="350"/>
        <v>1</v>
      </c>
      <c r="AP1000" s="119">
        <f t="shared" si="351"/>
        <v>0.10000000000000014</v>
      </c>
      <c r="AQ1000" s="122">
        <f t="shared" si="356"/>
        <v>0</v>
      </c>
      <c r="AR1000" s="131">
        <f t="shared" si="352"/>
        <v>3</v>
      </c>
      <c r="AS1000" s="65"/>
    </row>
    <row r="1001" spans="1:45" x14ac:dyDescent="0.25">
      <c r="A1001" s="65" t="s">
        <v>273</v>
      </c>
      <c r="B1001" s="65" t="str">
        <f t="shared" si="359"/>
        <v>DIWA3</v>
      </c>
      <c r="C1001" s="117">
        <f t="shared" si="354"/>
        <v>40831</v>
      </c>
      <c r="D1001" s="116" t="str">
        <f t="shared" si="355"/>
        <v>SIN</v>
      </c>
      <c r="E1001" s="65" t="s">
        <v>134</v>
      </c>
      <c r="F1001" s="124" t="s">
        <v>135</v>
      </c>
      <c r="G1001" s="117">
        <v>41990</v>
      </c>
      <c r="H1001" s="65">
        <v>751100</v>
      </c>
      <c r="I1001" s="65">
        <v>29808</v>
      </c>
      <c r="J1001" s="65">
        <v>0</v>
      </c>
      <c r="K1001" s="65">
        <v>3</v>
      </c>
      <c r="L1001" s="65"/>
      <c r="M1001" s="65">
        <v>1</v>
      </c>
      <c r="N1001" s="65">
        <v>6.3</v>
      </c>
      <c r="O1001" s="65"/>
      <c r="P1001" s="65"/>
      <c r="Q1001" s="65">
        <v>0.1</v>
      </c>
      <c r="R1001" s="65"/>
      <c r="S1001" s="65">
        <v>74</v>
      </c>
      <c r="T1001" s="65">
        <v>70</v>
      </c>
      <c r="U1001" s="65">
        <v>5</v>
      </c>
      <c r="V1001" s="65">
        <v>1</v>
      </c>
      <c r="W1001" s="65">
        <v>6</v>
      </c>
      <c r="X1001" s="65">
        <v>9</v>
      </c>
      <c r="Y1001" s="65">
        <v>0</v>
      </c>
      <c r="Z1001" s="65">
        <v>0</v>
      </c>
      <c r="AA1001" s="65">
        <v>1</v>
      </c>
      <c r="AB1001" s="65">
        <v>44</v>
      </c>
      <c r="AC1001" s="65">
        <v>9</v>
      </c>
      <c r="AD1001" s="65">
        <v>0</v>
      </c>
      <c r="AE1001" s="118">
        <f t="shared" si="341"/>
        <v>74</v>
      </c>
      <c r="AF1001" s="119">
        <f>IF(AE1001&gt;500,1.5,IF(AE1001&gt;300,1.3,VLOOKUP(AE1001,$AT$3:$AU$304,2,0)))</f>
        <v>0.24666666666667017</v>
      </c>
      <c r="AG1001" s="118">
        <f t="shared" si="342"/>
        <v>70</v>
      </c>
      <c r="AH1001" s="119">
        <f t="shared" si="343"/>
        <v>0.46666666666666357</v>
      </c>
      <c r="AI1001" s="118">
        <f t="shared" si="344"/>
        <v>6</v>
      </c>
      <c r="AJ1001" s="119">
        <f t="shared" si="345"/>
        <v>0.13333333333333286</v>
      </c>
      <c r="AK1001" s="118">
        <f t="shared" si="346"/>
        <v>9</v>
      </c>
      <c r="AL1001" s="119">
        <f t="shared" si="347"/>
        <v>0.30000000000000016</v>
      </c>
      <c r="AM1001" s="118">
        <f t="shared" si="348"/>
        <v>5</v>
      </c>
      <c r="AN1001" s="119">
        <f t="shared" si="349"/>
        <v>0.33333333333333348</v>
      </c>
      <c r="AO1001" s="118">
        <f t="shared" si="350"/>
        <v>1</v>
      </c>
      <c r="AP1001" s="119">
        <f t="shared" si="351"/>
        <v>0.10000000000000014</v>
      </c>
      <c r="AQ1001" s="122">
        <f t="shared" si="356"/>
        <v>0</v>
      </c>
      <c r="AR1001" s="131">
        <f t="shared" si="352"/>
        <v>4</v>
      </c>
      <c r="AS1001" s="65"/>
    </row>
    <row r="1002" spans="1:45" x14ac:dyDescent="0.25">
      <c r="A1002" s="65" t="s">
        <v>272</v>
      </c>
      <c r="B1002" s="65" t="str">
        <f t="shared" si="359"/>
        <v>DIWA3</v>
      </c>
      <c r="C1002" s="117">
        <f t="shared" si="354"/>
        <v>40831</v>
      </c>
      <c r="D1002" s="116" t="str">
        <f t="shared" si="355"/>
        <v>SIN</v>
      </c>
      <c r="E1002" s="65" t="s">
        <v>134</v>
      </c>
      <c r="F1002" s="124" t="s">
        <v>135</v>
      </c>
      <c r="G1002" s="117">
        <v>41750</v>
      </c>
      <c r="H1002" s="65">
        <v>671230</v>
      </c>
      <c r="I1002" s="65">
        <v>30766</v>
      </c>
      <c r="J1002" s="65">
        <v>0</v>
      </c>
      <c r="K1002" s="65">
        <v>2</v>
      </c>
      <c r="L1002" s="65"/>
      <c r="M1002" s="65">
        <v>2</v>
      </c>
      <c r="N1002" s="65">
        <v>6.4</v>
      </c>
      <c r="O1002" s="65" t="s">
        <v>28</v>
      </c>
      <c r="P1002" s="65" t="s">
        <v>28</v>
      </c>
      <c r="Q1002" s="65">
        <v>0.85</v>
      </c>
      <c r="R1002" s="65" t="s">
        <v>28</v>
      </c>
      <c r="S1002" s="65">
        <v>86</v>
      </c>
      <c r="T1002" s="65">
        <v>32</v>
      </c>
      <c r="U1002" s="65">
        <v>4</v>
      </c>
      <c r="V1002" s="65">
        <v>0</v>
      </c>
      <c r="W1002" s="65">
        <v>6</v>
      </c>
      <c r="X1002" s="65">
        <v>9</v>
      </c>
      <c r="Y1002" s="65">
        <v>0</v>
      </c>
      <c r="Z1002" s="65">
        <v>0</v>
      </c>
      <c r="AA1002" s="65">
        <v>1</v>
      </c>
      <c r="AB1002" s="65">
        <v>26</v>
      </c>
      <c r="AC1002" s="65">
        <v>2</v>
      </c>
      <c r="AD1002" s="65">
        <v>0</v>
      </c>
      <c r="AE1002" s="118">
        <f t="shared" si="341"/>
        <v>86</v>
      </c>
      <c r="AF1002" s="119">
        <f t="shared" ref="AF1002:AF1008" si="360">IF(AE1002&gt;=300,1,VLOOKUP(AE1002,$AT$3:$AU$304,2,0))</f>
        <v>0.2866666666666704</v>
      </c>
      <c r="AG1002" s="118">
        <f t="shared" si="342"/>
        <v>32</v>
      </c>
      <c r="AH1002" s="119">
        <f t="shared" si="343"/>
        <v>0.21333333333333071</v>
      </c>
      <c r="AI1002" s="118">
        <f t="shared" si="344"/>
        <v>6</v>
      </c>
      <c r="AJ1002" s="119">
        <f t="shared" si="345"/>
        <v>0.13333333333333286</v>
      </c>
      <c r="AK1002" s="118">
        <f t="shared" si="346"/>
        <v>9</v>
      </c>
      <c r="AL1002" s="119">
        <f t="shared" si="347"/>
        <v>0.30000000000000016</v>
      </c>
      <c r="AM1002" s="118">
        <f t="shared" si="348"/>
        <v>4</v>
      </c>
      <c r="AN1002" s="119">
        <f t="shared" si="349"/>
        <v>0.26666666666666683</v>
      </c>
      <c r="AO1002" s="118">
        <f t="shared" si="350"/>
        <v>0</v>
      </c>
      <c r="AP1002" s="119">
        <f t="shared" si="351"/>
        <v>1.3877787807814457E-16</v>
      </c>
      <c r="AQ1002" s="122">
        <f t="shared" ref="AQ1002:AQ1033" si="361">IF(F1002=F1001,0,1)</f>
        <v>0</v>
      </c>
      <c r="AR1002" s="131">
        <f t="shared" si="352"/>
        <v>5</v>
      </c>
      <c r="AS1002" s="65"/>
    </row>
    <row r="1003" spans="1:45" x14ac:dyDescent="0.25">
      <c r="A1003" s="65" t="s">
        <v>273</v>
      </c>
      <c r="B1003" s="65" t="str">
        <f t="shared" si="359"/>
        <v>DIWA3</v>
      </c>
      <c r="C1003" s="117">
        <f t="shared" si="354"/>
        <v>40831</v>
      </c>
      <c r="D1003" s="116" t="str">
        <f t="shared" si="355"/>
        <v>SIN</v>
      </c>
      <c r="E1003" s="65" t="s">
        <v>134</v>
      </c>
      <c r="F1003" s="124" t="s">
        <v>135</v>
      </c>
      <c r="G1003" s="117">
        <v>41732</v>
      </c>
      <c r="H1003" s="65">
        <v>692020</v>
      </c>
      <c r="I1003" s="65">
        <v>34173</v>
      </c>
      <c r="J1003" s="65">
        <v>0</v>
      </c>
      <c r="K1003" s="65">
        <v>4</v>
      </c>
      <c r="L1003" s="65"/>
      <c r="M1003" s="65">
        <v>3</v>
      </c>
      <c r="N1003" s="65">
        <v>6.2</v>
      </c>
      <c r="O1003" s="65" t="s">
        <v>28</v>
      </c>
      <c r="P1003" s="65" t="s">
        <v>28</v>
      </c>
      <c r="Q1003" s="65">
        <v>0.9</v>
      </c>
      <c r="R1003" s="65" t="s">
        <v>28</v>
      </c>
      <c r="S1003" s="65">
        <v>154</v>
      </c>
      <c r="T1003" s="65">
        <v>75</v>
      </c>
      <c r="U1003" s="65">
        <v>7</v>
      </c>
      <c r="V1003" s="65">
        <v>0</v>
      </c>
      <c r="W1003" s="65">
        <v>24</v>
      </c>
      <c r="X1003" s="65">
        <v>14</v>
      </c>
      <c r="Y1003" s="65">
        <v>0</v>
      </c>
      <c r="Z1003" s="65">
        <v>0</v>
      </c>
      <c r="AA1003" s="65">
        <v>0</v>
      </c>
      <c r="AB1003" s="65">
        <v>28</v>
      </c>
      <c r="AC1003" s="65">
        <v>5</v>
      </c>
      <c r="AD1003" s="65">
        <v>1</v>
      </c>
      <c r="AE1003" s="118">
        <f t="shared" si="341"/>
        <v>154</v>
      </c>
      <c r="AF1003" s="119">
        <f t="shared" si="360"/>
        <v>0.5133333333333383</v>
      </c>
      <c r="AG1003" s="118">
        <f t="shared" si="342"/>
        <v>75</v>
      </c>
      <c r="AH1003" s="119">
        <f t="shared" si="343"/>
        <v>0.49999999999999684</v>
      </c>
      <c r="AI1003" s="118">
        <f t="shared" si="344"/>
        <v>24</v>
      </c>
      <c r="AJ1003" s="119">
        <f t="shared" si="345"/>
        <v>0.53333333333333266</v>
      </c>
      <c r="AK1003" s="118">
        <f t="shared" si="346"/>
        <v>14</v>
      </c>
      <c r="AL1003" s="119">
        <f t="shared" si="347"/>
        <v>0.46666666666666679</v>
      </c>
      <c r="AM1003" s="118">
        <f t="shared" si="348"/>
        <v>7</v>
      </c>
      <c r="AN1003" s="119">
        <f t="shared" si="349"/>
        <v>0.46666666666666679</v>
      </c>
      <c r="AO1003" s="118">
        <f t="shared" si="350"/>
        <v>0</v>
      </c>
      <c r="AP1003" s="119">
        <f t="shared" si="351"/>
        <v>1.3877787807814457E-16</v>
      </c>
      <c r="AQ1003" s="122">
        <f t="shared" si="361"/>
        <v>0</v>
      </c>
      <c r="AR1003" s="131">
        <f t="shared" si="352"/>
        <v>6</v>
      </c>
      <c r="AS1003" s="65"/>
    </row>
    <row r="1004" spans="1:45" x14ac:dyDescent="0.25">
      <c r="A1004" s="65" t="s">
        <v>272</v>
      </c>
      <c r="B1004" s="65" t="str">
        <f t="shared" si="359"/>
        <v>DIWA3</v>
      </c>
      <c r="C1004" s="117">
        <f t="shared" si="354"/>
        <v>40831</v>
      </c>
      <c r="D1004" s="116" t="str">
        <f t="shared" si="355"/>
        <v>SIN</v>
      </c>
      <c r="E1004" s="65" t="s">
        <v>134</v>
      </c>
      <c r="F1004" s="124" t="s">
        <v>135</v>
      </c>
      <c r="G1004" s="117">
        <v>41628</v>
      </c>
      <c r="H1004" s="65">
        <v>640464</v>
      </c>
      <c r="I1004" s="65">
        <v>175867</v>
      </c>
      <c r="J1004" s="65">
        <v>0</v>
      </c>
      <c r="K1004" s="65">
        <v>2</v>
      </c>
      <c r="L1004" s="65"/>
      <c r="M1004" s="65">
        <v>5</v>
      </c>
      <c r="N1004" s="65">
        <v>7.2</v>
      </c>
      <c r="O1004" s="65">
        <v>37.4</v>
      </c>
      <c r="P1004" s="65">
        <v>0.7</v>
      </c>
      <c r="Q1004" s="65">
        <v>0.1</v>
      </c>
      <c r="R1004" s="65" t="s">
        <v>244</v>
      </c>
      <c r="S1004" s="65">
        <v>113</v>
      </c>
      <c r="T1004" s="65">
        <v>54</v>
      </c>
      <c r="U1004" s="65">
        <v>7</v>
      </c>
      <c r="V1004" s="65">
        <v>0</v>
      </c>
      <c r="W1004" s="65">
        <v>10</v>
      </c>
      <c r="X1004" s="65">
        <v>9</v>
      </c>
      <c r="Y1004" s="65">
        <v>0</v>
      </c>
      <c r="Z1004" s="65">
        <v>0</v>
      </c>
      <c r="AA1004" s="65">
        <v>0</v>
      </c>
      <c r="AB1004" s="65">
        <v>30</v>
      </c>
      <c r="AC1004" s="65">
        <v>4</v>
      </c>
      <c r="AD1004" s="65">
        <v>1</v>
      </c>
      <c r="AE1004" s="118">
        <f t="shared" si="341"/>
        <v>113</v>
      </c>
      <c r="AF1004" s="119">
        <f t="shared" si="360"/>
        <v>0.37666666666667098</v>
      </c>
      <c r="AG1004" s="118">
        <f t="shared" si="342"/>
        <v>54</v>
      </c>
      <c r="AH1004" s="119">
        <f t="shared" si="343"/>
        <v>0.3599999999999971</v>
      </c>
      <c r="AI1004" s="118">
        <f t="shared" si="344"/>
        <v>10</v>
      </c>
      <c r="AJ1004" s="119">
        <f t="shared" si="345"/>
        <v>0.22222222222222177</v>
      </c>
      <c r="AK1004" s="118">
        <f t="shared" si="346"/>
        <v>9</v>
      </c>
      <c r="AL1004" s="119">
        <f t="shared" si="347"/>
        <v>0.30000000000000016</v>
      </c>
      <c r="AM1004" s="118">
        <f t="shared" si="348"/>
        <v>7</v>
      </c>
      <c r="AN1004" s="119">
        <f t="shared" si="349"/>
        <v>0.46666666666666679</v>
      </c>
      <c r="AO1004" s="118">
        <f t="shared" si="350"/>
        <v>0</v>
      </c>
      <c r="AP1004" s="119">
        <f t="shared" si="351"/>
        <v>1.3877787807814457E-16</v>
      </c>
      <c r="AQ1004" s="122">
        <f t="shared" si="361"/>
        <v>0</v>
      </c>
      <c r="AR1004" s="131">
        <f t="shared" si="352"/>
        <v>7</v>
      </c>
      <c r="AS1004" s="65"/>
    </row>
    <row r="1005" spans="1:45" x14ac:dyDescent="0.25">
      <c r="A1005" s="65" t="s">
        <v>273</v>
      </c>
      <c r="B1005" s="65" t="str">
        <f t="shared" si="359"/>
        <v>DIWA3</v>
      </c>
      <c r="C1005" s="117">
        <f t="shared" si="354"/>
        <v>40831</v>
      </c>
      <c r="D1005" s="116" t="str">
        <f t="shared" si="355"/>
        <v>SIN</v>
      </c>
      <c r="E1005" s="65" t="s">
        <v>134</v>
      </c>
      <c r="F1005" s="124" t="s">
        <v>135</v>
      </c>
      <c r="G1005" s="117">
        <v>41562</v>
      </c>
      <c r="H1005" s="65">
        <v>622758</v>
      </c>
      <c r="I1005" s="65">
        <v>158161</v>
      </c>
      <c r="J1005" s="120">
        <v>0</v>
      </c>
      <c r="K1005" s="120">
        <v>2</v>
      </c>
      <c r="L1005" s="120">
        <v>0</v>
      </c>
      <c r="M1005" s="120">
        <v>5</v>
      </c>
      <c r="N1005" s="65">
        <v>7.1</v>
      </c>
      <c r="O1005" s="120">
        <v>37.4</v>
      </c>
      <c r="P1005" s="120">
        <v>1.1000000000000001</v>
      </c>
      <c r="Q1005" s="120">
        <v>0.1</v>
      </c>
      <c r="R1005" s="65" t="s">
        <v>244</v>
      </c>
      <c r="S1005" s="120">
        <v>102</v>
      </c>
      <c r="T1005" s="120">
        <v>56</v>
      </c>
      <c r="U1005" s="120">
        <v>7</v>
      </c>
      <c r="V1005" s="120">
        <v>0</v>
      </c>
      <c r="W1005" s="120">
        <v>11</v>
      </c>
      <c r="X1005" s="120">
        <v>10</v>
      </c>
      <c r="Y1005" s="120">
        <v>0</v>
      </c>
      <c r="Z1005" s="120">
        <v>0</v>
      </c>
      <c r="AA1005" s="120">
        <v>0</v>
      </c>
      <c r="AB1005" s="120">
        <v>25</v>
      </c>
      <c r="AC1005" s="120">
        <v>4</v>
      </c>
      <c r="AD1005" s="120">
        <v>1</v>
      </c>
      <c r="AE1005" s="118">
        <f t="shared" si="341"/>
        <v>102</v>
      </c>
      <c r="AF1005" s="119">
        <f t="shared" si="360"/>
        <v>0.34000000000000408</v>
      </c>
      <c r="AG1005" s="118">
        <f t="shared" si="342"/>
        <v>56</v>
      </c>
      <c r="AH1005" s="119">
        <f t="shared" si="343"/>
        <v>0.37333333333333041</v>
      </c>
      <c r="AI1005" s="118">
        <f t="shared" si="344"/>
        <v>11</v>
      </c>
      <c r="AJ1005" s="119">
        <f t="shared" si="345"/>
        <v>0.24444444444444399</v>
      </c>
      <c r="AK1005" s="118">
        <f t="shared" si="346"/>
        <v>10</v>
      </c>
      <c r="AL1005" s="119">
        <f t="shared" si="347"/>
        <v>0.33339999999999997</v>
      </c>
      <c r="AM1005" s="118">
        <f t="shared" si="348"/>
        <v>7</v>
      </c>
      <c r="AN1005" s="119">
        <f t="shared" si="349"/>
        <v>0.46666666666666679</v>
      </c>
      <c r="AO1005" s="118">
        <f t="shared" si="350"/>
        <v>0</v>
      </c>
      <c r="AP1005" s="119">
        <f t="shared" si="351"/>
        <v>1.3877787807814457E-16</v>
      </c>
      <c r="AQ1005" s="122">
        <f t="shared" si="361"/>
        <v>0</v>
      </c>
      <c r="AR1005" s="131">
        <f t="shared" si="352"/>
        <v>8</v>
      </c>
      <c r="AS1005" s="65"/>
    </row>
    <row r="1006" spans="1:45" x14ac:dyDescent="0.25">
      <c r="A1006" s="65" t="s">
        <v>273</v>
      </c>
      <c r="B1006" s="65" t="str">
        <f t="shared" si="359"/>
        <v>DIWA3</v>
      </c>
      <c r="C1006" s="117">
        <f t="shared" si="354"/>
        <v>40831</v>
      </c>
      <c r="D1006" s="116" t="str">
        <f t="shared" si="355"/>
        <v>SIN</v>
      </c>
      <c r="E1006" s="65" t="s">
        <v>134</v>
      </c>
      <c r="F1006" s="124" t="s">
        <v>135</v>
      </c>
      <c r="G1006" s="117">
        <v>41464</v>
      </c>
      <c r="H1006" s="65">
        <v>592331</v>
      </c>
      <c r="I1006" s="65">
        <v>127734</v>
      </c>
      <c r="J1006" s="120">
        <v>0</v>
      </c>
      <c r="K1006" s="120">
        <v>2</v>
      </c>
      <c r="L1006" s="120">
        <v>-1</v>
      </c>
      <c r="M1006" s="120">
        <v>5</v>
      </c>
      <c r="N1006" s="65">
        <v>7.3</v>
      </c>
      <c r="O1006" s="120">
        <v>37.9</v>
      </c>
      <c r="P1006" s="120">
        <v>1.1000000000000001</v>
      </c>
      <c r="Q1006" s="120">
        <v>0.1</v>
      </c>
      <c r="R1006" s="65" t="s">
        <v>244</v>
      </c>
      <c r="S1006" s="120">
        <v>91</v>
      </c>
      <c r="T1006" s="120">
        <v>38</v>
      </c>
      <c r="U1006" s="120">
        <v>7</v>
      </c>
      <c r="V1006" s="120">
        <v>0</v>
      </c>
      <c r="W1006" s="120">
        <v>11</v>
      </c>
      <c r="X1006" s="120">
        <v>7</v>
      </c>
      <c r="Y1006" s="120">
        <v>1</v>
      </c>
      <c r="Z1006" s="120">
        <v>0</v>
      </c>
      <c r="AA1006" s="120">
        <v>-1</v>
      </c>
      <c r="AB1006" s="120">
        <v>30</v>
      </c>
      <c r="AC1006" s="120">
        <v>4</v>
      </c>
      <c r="AD1006" s="120">
        <v>1</v>
      </c>
      <c r="AE1006" s="118">
        <f t="shared" si="341"/>
        <v>91</v>
      </c>
      <c r="AF1006" s="119">
        <f t="shared" si="360"/>
        <v>0.30333333333333717</v>
      </c>
      <c r="AG1006" s="118">
        <f t="shared" si="342"/>
        <v>38</v>
      </c>
      <c r="AH1006" s="119">
        <f t="shared" si="343"/>
        <v>0.25333333333333063</v>
      </c>
      <c r="AI1006" s="118">
        <f t="shared" si="344"/>
        <v>11</v>
      </c>
      <c r="AJ1006" s="119">
        <f t="shared" si="345"/>
        <v>0.24444444444444399</v>
      </c>
      <c r="AK1006" s="118">
        <f t="shared" si="346"/>
        <v>7</v>
      </c>
      <c r="AL1006" s="119">
        <f t="shared" si="347"/>
        <v>0.2333333333333335</v>
      </c>
      <c r="AM1006" s="118">
        <f t="shared" si="348"/>
        <v>7</v>
      </c>
      <c r="AN1006" s="119">
        <f t="shared" si="349"/>
        <v>0.46666666666666679</v>
      </c>
      <c r="AO1006" s="118">
        <f t="shared" si="350"/>
        <v>0</v>
      </c>
      <c r="AP1006" s="119">
        <f t="shared" si="351"/>
        <v>1.3877787807814457E-16</v>
      </c>
      <c r="AQ1006" s="122">
        <f t="shared" si="361"/>
        <v>0</v>
      </c>
      <c r="AR1006" s="131">
        <f t="shared" si="352"/>
        <v>9</v>
      </c>
      <c r="AS1006" s="65"/>
    </row>
    <row r="1007" spans="1:45" x14ac:dyDescent="0.25">
      <c r="A1007" s="65" t="s">
        <v>273</v>
      </c>
      <c r="B1007" s="65" t="str">
        <f t="shared" si="359"/>
        <v>DIWA3</v>
      </c>
      <c r="C1007" s="117">
        <f t="shared" si="354"/>
        <v>40831</v>
      </c>
      <c r="D1007" s="116" t="str">
        <f t="shared" si="355"/>
        <v>SIN</v>
      </c>
      <c r="E1007" s="65" t="s">
        <v>134</v>
      </c>
      <c r="F1007" s="124" t="s">
        <v>135</v>
      </c>
      <c r="G1007" s="117">
        <v>41379</v>
      </c>
      <c r="H1007" s="65">
        <v>561615</v>
      </c>
      <c r="I1007" s="65">
        <v>97018</v>
      </c>
      <c r="J1007" s="120">
        <v>0</v>
      </c>
      <c r="K1007" s="120">
        <v>2</v>
      </c>
      <c r="L1007" s="120">
        <v>0</v>
      </c>
      <c r="M1007" s="120">
        <v>11</v>
      </c>
      <c r="N1007" s="65">
        <v>7.1</v>
      </c>
      <c r="O1007" s="120">
        <v>36.700000000000003</v>
      </c>
      <c r="P1007" s="120"/>
      <c r="Q1007" s="120">
        <v>-1</v>
      </c>
      <c r="R1007" s="65" t="s">
        <v>29</v>
      </c>
      <c r="S1007" s="120">
        <v>70.599999999999994</v>
      </c>
      <c r="T1007" s="120">
        <v>34.200000000000003</v>
      </c>
      <c r="U1007" s="120">
        <v>3.9</v>
      </c>
      <c r="V1007" s="120">
        <v>0.6</v>
      </c>
      <c r="W1007" s="120">
        <v>9.3000000000000007</v>
      </c>
      <c r="X1007" s="120">
        <v>9.6</v>
      </c>
      <c r="Y1007" s="120">
        <v>0.4</v>
      </c>
      <c r="Z1007" s="120">
        <v>0</v>
      </c>
      <c r="AA1007" s="120">
        <v>0</v>
      </c>
      <c r="AB1007" s="120">
        <v>55.3</v>
      </c>
      <c r="AC1007" s="120">
        <v>23.7</v>
      </c>
      <c r="AD1007" s="120">
        <v>0</v>
      </c>
      <c r="AE1007" s="118">
        <f t="shared" si="341"/>
        <v>71</v>
      </c>
      <c r="AF1007" s="119">
        <f t="shared" si="360"/>
        <v>0.23666666666667019</v>
      </c>
      <c r="AG1007" s="118">
        <f t="shared" si="342"/>
        <v>34</v>
      </c>
      <c r="AH1007" s="119">
        <f t="shared" si="343"/>
        <v>0.22666666666666402</v>
      </c>
      <c r="AI1007" s="118">
        <f t="shared" si="344"/>
        <v>9</v>
      </c>
      <c r="AJ1007" s="119">
        <f t="shared" si="345"/>
        <v>0.19999999999999954</v>
      </c>
      <c r="AK1007" s="118">
        <f t="shared" si="346"/>
        <v>10</v>
      </c>
      <c r="AL1007" s="119">
        <f t="shared" si="347"/>
        <v>0.33339999999999997</v>
      </c>
      <c r="AM1007" s="118">
        <f t="shared" si="348"/>
        <v>4</v>
      </c>
      <c r="AN1007" s="119">
        <f t="shared" si="349"/>
        <v>0.26666666666666683</v>
      </c>
      <c r="AO1007" s="118">
        <f t="shared" si="350"/>
        <v>1</v>
      </c>
      <c r="AP1007" s="119">
        <f t="shared" si="351"/>
        <v>0.10000000000000014</v>
      </c>
      <c r="AQ1007" s="122">
        <f t="shared" si="361"/>
        <v>0</v>
      </c>
      <c r="AR1007" s="131">
        <f t="shared" si="352"/>
        <v>10</v>
      </c>
      <c r="AS1007" s="65"/>
    </row>
    <row r="1008" spans="1:45" x14ac:dyDescent="0.25">
      <c r="A1008" s="65" t="s">
        <v>273</v>
      </c>
      <c r="B1008" s="65" t="str">
        <f t="shared" si="359"/>
        <v>DIWA3</v>
      </c>
      <c r="C1008" s="117">
        <f t="shared" si="354"/>
        <v>40831</v>
      </c>
      <c r="D1008" s="116" t="str">
        <f t="shared" si="355"/>
        <v>SIN</v>
      </c>
      <c r="E1008" s="65" t="s">
        <v>134</v>
      </c>
      <c r="F1008" s="124" t="s">
        <v>135</v>
      </c>
      <c r="G1008" s="117">
        <v>41249</v>
      </c>
      <c r="H1008" s="65">
        <v>633619</v>
      </c>
      <c r="I1008" s="65">
        <v>68586</v>
      </c>
      <c r="J1008" s="65">
        <v>0</v>
      </c>
      <c r="K1008" s="65">
        <v>0</v>
      </c>
      <c r="L1008" s="65">
        <v>0</v>
      </c>
      <c r="M1008" s="65">
        <v>16.5</v>
      </c>
      <c r="N1008" s="65">
        <v>7</v>
      </c>
      <c r="O1008" s="65">
        <v>36.4</v>
      </c>
      <c r="P1008" s="65"/>
      <c r="Q1008" s="65">
        <v>-1</v>
      </c>
      <c r="R1008" s="65" t="s">
        <v>29</v>
      </c>
      <c r="S1008" s="65">
        <v>128.1</v>
      </c>
      <c r="T1008" s="65">
        <v>20.8</v>
      </c>
      <c r="U1008" s="65">
        <v>12.7</v>
      </c>
      <c r="V1008" s="65">
        <v>0</v>
      </c>
      <c r="W1008" s="65">
        <v>5.2</v>
      </c>
      <c r="X1008" s="65">
        <v>14.9</v>
      </c>
      <c r="Y1008" s="65">
        <v>1.1000000000000001</v>
      </c>
      <c r="Z1008" s="65">
        <v>2.1</v>
      </c>
      <c r="AA1008" s="65">
        <v>0</v>
      </c>
      <c r="AB1008" s="65">
        <v>50</v>
      </c>
      <c r="AC1008" s="65">
        <v>32</v>
      </c>
      <c r="AD1008" s="65">
        <v>0.3</v>
      </c>
      <c r="AE1008" s="118">
        <f t="shared" si="341"/>
        <v>128</v>
      </c>
      <c r="AF1008" s="119">
        <f t="shared" si="360"/>
        <v>0.4266666666666713</v>
      </c>
      <c r="AG1008" s="118">
        <f t="shared" si="342"/>
        <v>21</v>
      </c>
      <c r="AH1008" s="119">
        <f t="shared" si="343"/>
        <v>0.13999999999999752</v>
      </c>
      <c r="AI1008" s="118">
        <f t="shared" si="344"/>
        <v>5</v>
      </c>
      <c r="AJ1008" s="119">
        <f t="shared" si="345"/>
        <v>0.11111111111111063</v>
      </c>
      <c r="AK1008" s="118">
        <f t="shared" si="346"/>
        <v>15</v>
      </c>
      <c r="AL1008" s="119">
        <f t="shared" si="347"/>
        <v>0.50000000000000011</v>
      </c>
      <c r="AM1008" s="118">
        <f t="shared" si="348"/>
        <v>13</v>
      </c>
      <c r="AN1008" s="119">
        <f t="shared" si="349"/>
        <v>0.8666666666666667</v>
      </c>
      <c r="AO1008" s="118">
        <f t="shared" si="350"/>
        <v>0</v>
      </c>
      <c r="AP1008" s="119">
        <f t="shared" si="351"/>
        <v>1.3877787807814457E-16</v>
      </c>
      <c r="AQ1008" s="122">
        <f t="shared" si="361"/>
        <v>0</v>
      </c>
      <c r="AR1008" s="131">
        <f t="shared" si="352"/>
        <v>11</v>
      </c>
      <c r="AS1008" s="65"/>
    </row>
    <row r="1009" spans="1:45" x14ac:dyDescent="0.25">
      <c r="A1009" s="65" t="s">
        <v>272</v>
      </c>
      <c r="B1009" s="65" t="str">
        <f t="shared" si="359"/>
        <v>DIWA3</v>
      </c>
      <c r="C1009" s="117">
        <f t="shared" si="354"/>
        <v>41974</v>
      </c>
      <c r="D1009" s="65" t="str">
        <f t="shared" si="355"/>
        <v>SIN</v>
      </c>
      <c r="E1009" s="65" t="s">
        <v>134</v>
      </c>
      <c r="F1009" s="124" t="s">
        <v>136</v>
      </c>
      <c r="G1009" s="117">
        <v>42390</v>
      </c>
      <c r="H1009" s="65">
        <v>875650</v>
      </c>
      <c r="I1009" s="65">
        <v>51221</v>
      </c>
      <c r="J1009" s="65">
        <v>0</v>
      </c>
      <c r="K1009" s="65">
        <v>4</v>
      </c>
      <c r="L1009" s="65"/>
      <c r="M1009" s="65">
        <v>1</v>
      </c>
      <c r="N1009" s="65">
        <v>5.8</v>
      </c>
      <c r="O1009" s="65"/>
      <c r="P1009" s="65"/>
      <c r="Q1009" s="65">
        <v>0.17</v>
      </c>
      <c r="R1009" s="65"/>
      <c r="S1009" s="65">
        <v>39</v>
      </c>
      <c r="T1009" s="65">
        <v>69</v>
      </c>
      <c r="U1009" s="65">
        <v>5</v>
      </c>
      <c r="V1009" s="65">
        <v>0</v>
      </c>
      <c r="W1009" s="65">
        <v>15</v>
      </c>
      <c r="X1009" s="65">
        <v>3</v>
      </c>
      <c r="Y1009" s="65">
        <v>1</v>
      </c>
      <c r="Z1009" s="65">
        <v>1</v>
      </c>
      <c r="AA1009" s="65">
        <v>0</v>
      </c>
      <c r="AB1009" s="65">
        <v>42</v>
      </c>
      <c r="AC1009" s="65">
        <v>9</v>
      </c>
      <c r="AD1009" s="65">
        <v>0</v>
      </c>
      <c r="AE1009" s="118">
        <f t="shared" si="341"/>
        <v>39</v>
      </c>
      <c r="AF1009" s="119">
        <f>IF(AE1009&gt;500,1.5,IF(AE1009&gt;300,1.3,VLOOKUP(AE1009,$AT$3:$AU$304,2,0)))</f>
        <v>0.13000000000000372</v>
      </c>
      <c r="AG1009" s="118">
        <f t="shared" si="342"/>
        <v>69</v>
      </c>
      <c r="AH1009" s="119">
        <f t="shared" si="343"/>
        <v>0.45999999999999691</v>
      </c>
      <c r="AI1009" s="118">
        <f t="shared" si="344"/>
        <v>15</v>
      </c>
      <c r="AJ1009" s="119">
        <f t="shared" si="345"/>
        <v>0.33333333333333282</v>
      </c>
      <c r="AK1009" s="118">
        <f t="shared" si="346"/>
        <v>3</v>
      </c>
      <c r="AL1009" s="119">
        <f t="shared" si="347"/>
        <v>0.1000000000000002</v>
      </c>
      <c r="AM1009" s="118">
        <f t="shared" si="348"/>
        <v>5</v>
      </c>
      <c r="AN1009" s="119">
        <f t="shared" si="349"/>
        <v>0.33333333333333348</v>
      </c>
      <c r="AO1009" s="118">
        <f t="shared" si="350"/>
        <v>0</v>
      </c>
      <c r="AP1009" s="119">
        <f t="shared" si="351"/>
        <v>1.3877787807814457E-16</v>
      </c>
      <c r="AQ1009" s="122">
        <f t="shared" si="361"/>
        <v>1</v>
      </c>
      <c r="AR1009" s="131">
        <f t="shared" si="352"/>
        <v>1</v>
      </c>
      <c r="AS1009" s="65"/>
    </row>
    <row r="1010" spans="1:45" x14ac:dyDescent="0.25">
      <c r="A1010" s="65" t="s">
        <v>273</v>
      </c>
      <c r="B1010" s="65" t="str">
        <f t="shared" si="359"/>
        <v>DIWA3</v>
      </c>
      <c r="C1010" s="117">
        <f t="shared" si="354"/>
        <v>41974</v>
      </c>
      <c r="D1010" s="116" t="str">
        <f t="shared" si="355"/>
        <v>SIN</v>
      </c>
      <c r="E1010" s="65" t="s">
        <v>134</v>
      </c>
      <c r="F1010" s="124" t="s">
        <v>136</v>
      </c>
      <c r="G1010" s="117">
        <v>42052</v>
      </c>
      <c r="H1010" s="65">
        <v>736594</v>
      </c>
      <c r="I1010" s="65">
        <v>2807</v>
      </c>
      <c r="J1010" s="65">
        <v>0</v>
      </c>
      <c r="K1010" s="65">
        <v>3</v>
      </c>
      <c r="L1010" s="65"/>
      <c r="M1010" s="65">
        <v>4</v>
      </c>
      <c r="N1010" s="65">
        <v>6.6109999999999998</v>
      </c>
      <c r="O1010" s="65">
        <v>30.59</v>
      </c>
      <c r="P1010" s="65">
        <v>1.1599999999999999</v>
      </c>
      <c r="Q1010" s="65">
        <v>0.01</v>
      </c>
      <c r="R1010" s="65"/>
      <c r="S1010" s="65">
        <v>24</v>
      </c>
      <c r="T1010" s="65">
        <v>14</v>
      </c>
      <c r="U1010" s="65">
        <v>1</v>
      </c>
      <c r="V1010" s="65">
        <v>0</v>
      </c>
      <c r="W1010" s="65">
        <v>3</v>
      </c>
      <c r="X1010" s="65">
        <v>1</v>
      </c>
      <c r="Y1010" s="65">
        <v>0</v>
      </c>
      <c r="Z1010" s="65"/>
      <c r="AA1010" s="65">
        <v>0</v>
      </c>
      <c r="AB1010" s="65">
        <v>26</v>
      </c>
      <c r="AC1010" s="65">
        <v>1</v>
      </c>
      <c r="AD1010" s="65">
        <v>0</v>
      </c>
      <c r="AE1010" s="118">
        <f t="shared" si="341"/>
        <v>24</v>
      </c>
      <c r="AF1010" s="119">
        <f>IF(AE1010&gt;500,1.5,IF(AE1010&gt;300,1.3,VLOOKUP(AE1010,$AT$3:$AU$304,2,0)))</f>
        <v>8.0000000000003818E-2</v>
      </c>
      <c r="AG1010" s="118">
        <f t="shared" si="342"/>
        <v>14</v>
      </c>
      <c r="AH1010" s="119">
        <f t="shared" si="343"/>
        <v>9.3333333333330867E-2</v>
      </c>
      <c r="AI1010" s="118">
        <f t="shared" si="344"/>
        <v>3</v>
      </c>
      <c r="AJ1010" s="119">
        <f t="shared" si="345"/>
        <v>6.666666666666618E-2</v>
      </c>
      <c r="AK1010" s="118">
        <f t="shared" si="346"/>
        <v>1</v>
      </c>
      <c r="AL1010" s="119">
        <f t="shared" si="347"/>
        <v>3.3333333333333541E-2</v>
      </c>
      <c r="AM1010" s="118">
        <f t="shared" si="348"/>
        <v>1</v>
      </c>
      <c r="AN1010" s="119">
        <f t="shared" si="349"/>
        <v>6.666666666666686E-2</v>
      </c>
      <c r="AO1010" s="118">
        <f t="shared" si="350"/>
        <v>0</v>
      </c>
      <c r="AP1010" s="119">
        <f t="shared" si="351"/>
        <v>1.3877787807814457E-16</v>
      </c>
      <c r="AQ1010" s="122">
        <f t="shared" si="361"/>
        <v>0</v>
      </c>
      <c r="AR1010" s="131">
        <f t="shared" si="352"/>
        <v>2</v>
      </c>
      <c r="AS1010" s="65"/>
    </row>
    <row r="1011" spans="1:45" x14ac:dyDescent="0.25">
      <c r="A1011" s="65" t="s">
        <v>273</v>
      </c>
      <c r="B1011" s="65" t="str">
        <f t="shared" si="359"/>
        <v>DIWA3</v>
      </c>
      <c r="C1011" s="117">
        <f t="shared" si="354"/>
        <v>41974</v>
      </c>
      <c r="D1011" s="116" t="str">
        <f t="shared" si="355"/>
        <v>SIN</v>
      </c>
      <c r="E1011" s="65" t="s">
        <v>134</v>
      </c>
      <c r="F1011" s="124" t="s">
        <v>136</v>
      </c>
      <c r="G1011" s="117">
        <v>41990</v>
      </c>
      <c r="H1011" s="65">
        <v>745119</v>
      </c>
      <c r="I1011" s="65">
        <v>66312</v>
      </c>
      <c r="J1011" s="65">
        <v>0</v>
      </c>
      <c r="K1011" s="65">
        <v>3</v>
      </c>
      <c r="L1011" s="65"/>
      <c r="M1011" s="65">
        <v>1</v>
      </c>
      <c r="N1011" s="65">
        <v>5.9</v>
      </c>
      <c r="O1011" s="65"/>
      <c r="P1011" s="65"/>
      <c r="Q1011" s="65">
        <v>0.28000000000000003</v>
      </c>
      <c r="R1011" s="65"/>
      <c r="S1011" s="65">
        <v>89</v>
      </c>
      <c r="T1011" s="65">
        <v>52</v>
      </c>
      <c r="U1011" s="65">
        <v>8</v>
      </c>
      <c r="V1011" s="65">
        <v>0</v>
      </c>
      <c r="W1011" s="65">
        <v>16</v>
      </c>
      <c r="X1011" s="65">
        <v>12</v>
      </c>
      <c r="Y1011" s="65">
        <v>1</v>
      </c>
      <c r="Z1011" s="65">
        <v>0</v>
      </c>
      <c r="AA1011" s="65">
        <v>0</v>
      </c>
      <c r="AB1011" s="65">
        <v>28</v>
      </c>
      <c r="AC1011" s="65">
        <v>4</v>
      </c>
      <c r="AD1011" s="65">
        <v>1</v>
      </c>
      <c r="AE1011" s="118">
        <f t="shared" si="341"/>
        <v>89</v>
      </c>
      <c r="AF1011" s="119">
        <f>IF(AE1011&gt;500,1.5,IF(AE1011&gt;300,1.3,VLOOKUP(AE1011,$AT$3:$AU$304,2,0)))</f>
        <v>0.29666666666667046</v>
      </c>
      <c r="AG1011" s="118">
        <f t="shared" si="342"/>
        <v>52</v>
      </c>
      <c r="AH1011" s="119">
        <f t="shared" si="343"/>
        <v>0.34666666666666379</v>
      </c>
      <c r="AI1011" s="118">
        <f t="shared" si="344"/>
        <v>16</v>
      </c>
      <c r="AJ1011" s="119">
        <f t="shared" si="345"/>
        <v>0.35555555555555501</v>
      </c>
      <c r="AK1011" s="118">
        <f t="shared" si="346"/>
        <v>12</v>
      </c>
      <c r="AL1011" s="119">
        <f t="shared" si="347"/>
        <v>0.40000000000000013</v>
      </c>
      <c r="AM1011" s="118">
        <f t="shared" si="348"/>
        <v>8</v>
      </c>
      <c r="AN1011" s="119">
        <f t="shared" si="349"/>
        <v>0.53333333333333344</v>
      </c>
      <c r="AO1011" s="118">
        <f t="shared" si="350"/>
        <v>0</v>
      </c>
      <c r="AP1011" s="119">
        <f t="shared" si="351"/>
        <v>1.3877787807814457E-16</v>
      </c>
      <c r="AQ1011" s="122">
        <f t="shared" si="361"/>
        <v>0</v>
      </c>
      <c r="AR1011" s="131">
        <f t="shared" si="352"/>
        <v>3</v>
      </c>
      <c r="AS1011" s="65"/>
    </row>
    <row r="1012" spans="1:45" x14ac:dyDescent="0.25">
      <c r="A1012" s="65" t="s">
        <v>273</v>
      </c>
      <c r="B1012" s="65" t="str">
        <f t="shared" si="359"/>
        <v>DIWA3</v>
      </c>
      <c r="C1012" s="117">
        <f t="shared" si="354"/>
        <v>41974</v>
      </c>
      <c r="D1012" s="116" t="str">
        <f t="shared" si="355"/>
        <v>CON</v>
      </c>
      <c r="E1012" s="65" t="s">
        <v>134</v>
      </c>
      <c r="F1012" s="124" t="s">
        <v>136</v>
      </c>
      <c r="G1012" s="117">
        <v>41789</v>
      </c>
      <c r="H1012" s="65">
        <v>664337</v>
      </c>
      <c r="I1012" s="65">
        <v>30669</v>
      </c>
      <c r="J1012" s="65">
        <v>0</v>
      </c>
      <c r="K1012" s="65">
        <v>5</v>
      </c>
      <c r="L1012" s="65"/>
      <c r="M1012" s="65">
        <v>4</v>
      </c>
      <c r="N1012" s="65">
        <v>6.2</v>
      </c>
      <c r="O1012" s="65"/>
      <c r="P1012" s="65"/>
      <c r="Q1012" s="65">
        <v>0.78</v>
      </c>
      <c r="R1012" s="65"/>
      <c r="S1012" s="65">
        <v>114</v>
      </c>
      <c r="T1012" s="65">
        <v>62</v>
      </c>
      <c r="U1012" s="65">
        <v>7</v>
      </c>
      <c r="V1012" s="65">
        <v>0</v>
      </c>
      <c r="W1012" s="65">
        <v>11</v>
      </c>
      <c r="X1012" s="65">
        <v>13</v>
      </c>
      <c r="Y1012" s="65">
        <v>0</v>
      </c>
      <c r="Z1012" s="65">
        <v>0</v>
      </c>
      <c r="AA1012" s="65">
        <v>0</v>
      </c>
      <c r="AB1012" s="65">
        <v>36</v>
      </c>
      <c r="AC1012" s="65">
        <v>6</v>
      </c>
      <c r="AD1012" s="65">
        <v>1</v>
      </c>
      <c r="AE1012" s="118">
        <f t="shared" si="341"/>
        <v>114</v>
      </c>
      <c r="AF1012" s="119">
        <f t="shared" ref="AF1012:AF1018" si="362">IF(AE1012&gt;=300,1,VLOOKUP(AE1012,$AT$3:$AU$304,2,0))</f>
        <v>0.38000000000000433</v>
      </c>
      <c r="AG1012" s="118">
        <f t="shared" si="342"/>
        <v>62</v>
      </c>
      <c r="AH1012" s="119">
        <f t="shared" si="343"/>
        <v>0.41333333333333033</v>
      </c>
      <c r="AI1012" s="118">
        <f t="shared" si="344"/>
        <v>11</v>
      </c>
      <c r="AJ1012" s="119">
        <f t="shared" si="345"/>
        <v>0.24444444444444399</v>
      </c>
      <c r="AK1012" s="118">
        <f t="shared" si="346"/>
        <v>13</v>
      </c>
      <c r="AL1012" s="119">
        <f t="shared" si="347"/>
        <v>0.43333333333333346</v>
      </c>
      <c r="AM1012" s="118">
        <f t="shared" si="348"/>
        <v>7</v>
      </c>
      <c r="AN1012" s="119">
        <f t="shared" si="349"/>
        <v>0.46666666666666679</v>
      </c>
      <c r="AO1012" s="118">
        <f t="shared" si="350"/>
        <v>0</v>
      </c>
      <c r="AP1012" s="119">
        <f t="shared" si="351"/>
        <v>1.3877787807814457E-16</v>
      </c>
      <c r="AQ1012" s="122">
        <f t="shared" si="361"/>
        <v>0</v>
      </c>
      <c r="AR1012" s="131">
        <f t="shared" si="352"/>
        <v>4</v>
      </c>
      <c r="AS1012" s="65"/>
    </row>
    <row r="1013" spans="1:45" x14ac:dyDescent="0.25">
      <c r="A1013" s="65" t="s">
        <v>273</v>
      </c>
      <c r="B1013" s="65" t="str">
        <f t="shared" si="359"/>
        <v>DIWA3</v>
      </c>
      <c r="C1013" s="117">
        <f t="shared" si="354"/>
        <v>41974</v>
      </c>
      <c r="D1013" s="116" t="str">
        <f t="shared" si="355"/>
        <v>CON</v>
      </c>
      <c r="E1013" s="65" t="s">
        <v>134</v>
      </c>
      <c r="F1013" s="124" t="s">
        <v>136</v>
      </c>
      <c r="G1013" s="117">
        <v>41653</v>
      </c>
      <c r="H1013" s="65">
        <v>633668</v>
      </c>
      <c r="I1013" s="65">
        <v>146049</v>
      </c>
      <c r="J1013" s="65">
        <v>0</v>
      </c>
      <c r="K1013" s="65">
        <v>3</v>
      </c>
      <c r="L1013" s="65"/>
      <c r="M1013" s="65">
        <v>10</v>
      </c>
      <c r="N1013" s="65">
        <v>7.1</v>
      </c>
      <c r="O1013" s="65">
        <v>36.4</v>
      </c>
      <c r="P1013" s="65">
        <v>0.7</v>
      </c>
      <c r="Q1013" s="65">
        <v>0</v>
      </c>
      <c r="R1013" s="65" t="s">
        <v>244</v>
      </c>
      <c r="S1013" s="65">
        <v>99</v>
      </c>
      <c r="T1013" s="65">
        <v>72</v>
      </c>
      <c r="U1013" s="65">
        <v>12</v>
      </c>
      <c r="V1013" s="65">
        <v>0</v>
      </c>
      <c r="W1013" s="65">
        <v>10</v>
      </c>
      <c r="X1013" s="65">
        <v>8</v>
      </c>
      <c r="Y1013" s="65">
        <v>0</v>
      </c>
      <c r="Z1013" s="65">
        <v>0</v>
      </c>
      <c r="AA1013" s="65">
        <v>0</v>
      </c>
      <c r="AB1013" s="65">
        <v>30</v>
      </c>
      <c r="AC1013" s="65">
        <v>15</v>
      </c>
      <c r="AD1013" s="65">
        <v>2</v>
      </c>
      <c r="AE1013" s="118">
        <f t="shared" si="341"/>
        <v>99</v>
      </c>
      <c r="AF1013" s="119">
        <f t="shared" si="362"/>
        <v>0.33000000000000401</v>
      </c>
      <c r="AG1013" s="118">
        <f t="shared" si="342"/>
        <v>72</v>
      </c>
      <c r="AH1013" s="119">
        <f t="shared" si="343"/>
        <v>0.47999999999999687</v>
      </c>
      <c r="AI1013" s="118">
        <f t="shared" si="344"/>
        <v>10</v>
      </c>
      <c r="AJ1013" s="119">
        <f t="shared" si="345"/>
        <v>0.22222222222222177</v>
      </c>
      <c r="AK1013" s="118">
        <f t="shared" si="346"/>
        <v>8</v>
      </c>
      <c r="AL1013" s="119">
        <f t="shared" si="347"/>
        <v>0.26666666666666683</v>
      </c>
      <c r="AM1013" s="118">
        <f t="shared" si="348"/>
        <v>12</v>
      </c>
      <c r="AN1013" s="119">
        <f t="shared" si="349"/>
        <v>0.8</v>
      </c>
      <c r="AO1013" s="118">
        <f t="shared" si="350"/>
        <v>0</v>
      </c>
      <c r="AP1013" s="119">
        <f t="shared" si="351"/>
        <v>1.3877787807814457E-16</v>
      </c>
      <c r="AQ1013" s="122">
        <f t="shared" si="361"/>
        <v>0</v>
      </c>
      <c r="AR1013" s="131">
        <f t="shared" si="352"/>
        <v>5</v>
      </c>
      <c r="AS1013" s="65"/>
    </row>
    <row r="1014" spans="1:45" x14ac:dyDescent="0.25">
      <c r="A1014" s="65" t="s">
        <v>272</v>
      </c>
      <c r="B1014" s="65" t="str">
        <f t="shared" si="359"/>
        <v>DIWA3</v>
      </c>
      <c r="C1014" s="117">
        <f t="shared" si="354"/>
        <v>41974</v>
      </c>
      <c r="D1014" s="116" t="str">
        <f t="shared" si="355"/>
        <v>CON</v>
      </c>
      <c r="E1014" s="65" t="s">
        <v>134</v>
      </c>
      <c r="F1014" s="124" t="s">
        <v>136</v>
      </c>
      <c r="G1014" s="117">
        <v>41614</v>
      </c>
      <c r="H1014" s="65">
        <v>657847</v>
      </c>
      <c r="I1014" s="65">
        <v>185081</v>
      </c>
      <c r="J1014" s="120">
        <v>0</v>
      </c>
      <c r="K1014" s="120">
        <v>8</v>
      </c>
      <c r="L1014" s="120">
        <v>0</v>
      </c>
      <c r="M1014" s="120">
        <v>9</v>
      </c>
      <c r="N1014" s="65">
        <v>7.2</v>
      </c>
      <c r="O1014" s="120">
        <v>37.700000000000003</v>
      </c>
      <c r="P1014" s="120">
        <v>0.8</v>
      </c>
      <c r="Q1014" s="120">
        <v>0.1</v>
      </c>
      <c r="R1014" s="65" t="s">
        <v>244</v>
      </c>
      <c r="S1014" s="120">
        <v>321</v>
      </c>
      <c r="T1014" s="120">
        <v>164</v>
      </c>
      <c r="U1014" s="120">
        <v>18</v>
      </c>
      <c r="V1014" s="120">
        <v>1</v>
      </c>
      <c r="W1014" s="120">
        <v>36</v>
      </c>
      <c r="X1014" s="120">
        <v>20</v>
      </c>
      <c r="Y1014" s="120">
        <v>0</v>
      </c>
      <c r="Z1014" s="120">
        <v>2</v>
      </c>
      <c r="AA1014" s="120">
        <v>0</v>
      </c>
      <c r="AB1014" s="120">
        <v>46</v>
      </c>
      <c r="AC1014" s="120">
        <v>19</v>
      </c>
      <c r="AD1014" s="120">
        <v>2</v>
      </c>
      <c r="AE1014" s="118">
        <f t="shared" si="341"/>
        <v>321</v>
      </c>
      <c r="AF1014" s="119">
        <f t="shared" si="362"/>
        <v>1</v>
      </c>
      <c r="AG1014" s="118">
        <f t="shared" si="342"/>
        <v>164</v>
      </c>
      <c r="AH1014" s="119">
        <f t="shared" si="343"/>
        <v>1</v>
      </c>
      <c r="AI1014" s="118">
        <f t="shared" si="344"/>
        <v>36</v>
      </c>
      <c r="AJ1014" s="119">
        <f t="shared" si="345"/>
        <v>0.79999999999999971</v>
      </c>
      <c r="AK1014" s="118">
        <f t="shared" si="346"/>
        <v>20</v>
      </c>
      <c r="AL1014" s="119">
        <f t="shared" si="347"/>
        <v>0.66666666666666674</v>
      </c>
      <c r="AM1014" s="118">
        <f t="shared" si="348"/>
        <v>18</v>
      </c>
      <c r="AN1014" s="119">
        <f t="shared" si="349"/>
        <v>1</v>
      </c>
      <c r="AO1014" s="118">
        <f t="shared" si="350"/>
        <v>1</v>
      </c>
      <c r="AP1014" s="119">
        <f t="shared" si="351"/>
        <v>0.10000000000000014</v>
      </c>
      <c r="AQ1014" s="122">
        <f t="shared" si="361"/>
        <v>0</v>
      </c>
      <c r="AR1014" s="131">
        <f t="shared" si="352"/>
        <v>6</v>
      </c>
      <c r="AS1014" s="65"/>
    </row>
    <row r="1015" spans="1:45" x14ac:dyDescent="0.25">
      <c r="A1015" s="65" t="s">
        <v>273</v>
      </c>
      <c r="B1015" s="65" t="str">
        <f t="shared" si="359"/>
        <v>DIWA3</v>
      </c>
      <c r="C1015" s="117">
        <f t="shared" si="354"/>
        <v>41974</v>
      </c>
      <c r="D1015" s="116" t="str">
        <f t="shared" si="355"/>
        <v>CON</v>
      </c>
      <c r="E1015" s="65" t="s">
        <v>134</v>
      </c>
      <c r="F1015" s="124" t="s">
        <v>136</v>
      </c>
      <c r="G1015" s="117">
        <v>41475</v>
      </c>
      <c r="H1015" s="65">
        <v>616762</v>
      </c>
      <c r="I1015" s="65">
        <v>143996</v>
      </c>
      <c r="J1015" s="120">
        <v>0</v>
      </c>
      <c r="K1015" s="120">
        <v>4</v>
      </c>
      <c r="L1015" s="120">
        <v>-1</v>
      </c>
      <c r="M1015" s="120">
        <v>8</v>
      </c>
      <c r="N1015" s="65">
        <v>7.2</v>
      </c>
      <c r="O1015" s="120">
        <v>38.5</v>
      </c>
      <c r="P1015" s="120">
        <v>0.1</v>
      </c>
      <c r="Q1015" s="120">
        <v>0.1</v>
      </c>
      <c r="R1015" s="65" t="s">
        <v>244</v>
      </c>
      <c r="S1015" s="120">
        <v>215</v>
      </c>
      <c r="T1015" s="120">
        <v>105</v>
      </c>
      <c r="U1015" s="120">
        <v>16</v>
      </c>
      <c r="V1015" s="120">
        <v>0</v>
      </c>
      <c r="W1015" s="120">
        <v>21</v>
      </c>
      <c r="X1015" s="120">
        <v>14</v>
      </c>
      <c r="Y1015" s="120">
        <v>1</v>
      </c>
      <c r="Z1015" s="120">
        <v>1</v>
      </c>
      <c r="AA1015" s="120">
        <v>-1</v>
      </c>
      <c r="AB1015" s="120">
        <v>46</v>
      </c>
      <c r="AC1015" s="120">
        <v>16</v>
      </c>
      <c r="AD1015" s="120">
        <v>2</v>
      </c>
      <c r="AE1015" s="118">
        <f t="shared" si="341"/>
        <v>215</v>
      </c>
      <c r="AF1015" s="119">
        <f t="shared" si="362"/>
        <v>0.71666666666666956</v>
      </c>
      <c r="AG1015" s="118">
        <f t="shared" si="342"/>
        <v>105</v>
      </c>
      <c r="AH1015" s="119">
        <f t="shared" si="343"/>
        <v>0.69999999999999807</v>
      </c>
      <c r="AI1015" s="118">
        <f t="shared" si="344"/>
        <v>21</v>
      </c>
      <c r="AJ1015" s="119">
        <f t="shared" si="345"/>
        <v>0.46666666666666601</v>
      </c>
      <c r="AK1015" s="118">
        <f t="shared" si="346"/>
        <v>14</v>
      </c>
      <c r="AL1015" s="119">
        <f t="shared" si="347"/>
        <v>0.46666666666666679</v>
      </c>
      <c r="AM1015" s="118">
        <f t="shared" si="348"/>
        <v>16</v>
      </c>
      <c r="AN1015" s="119">
        <f t="shared" si="349"/>
        <v>1</v>
      </c>
      <c r="AO1015" s="118">
        <f t="shared" si="350"/>
        <v>0</v>
      </c>
      <c r="AP1015" s="119">
        <f t="shared" si="351"/>
        <v>1.3877787807814457E-16</v>
      </c>
      <c r="AQ1015" s="122">
        <f t="shared" si="361"/>
        <v>0</v>
      </c>
      <c r="AR1015" s="131">
        <f t="shared" si="352"/>
        <v>7</v>
      </c>
      <c r="AS1015" s="65"/>
    </row>
    <row r="1016" spans="1:45" x14ac:dyDescent="0.25">
      <c r="A1016" s="65" t="s">
        <v>273</v>
      </c>
      <c r="B1016" s="65" t="str">
        <f t="shared" si="359"/>
        <v>DIWA3</v>
      </c>
      <c r="C1016" s="117">
        <f t="shared" si="354"/>
        <v>41974</v>
      </c>
      <c r="D1016" s="116" t="str">
        <f t="shared" si="355"/>
        <v>CON</v>
      </c>
      <c r="E1016" s="65" t="s">
        <v>134</v>
      </c>
      <c r="F1016" s="124" t="s">
        <v>136</v>
      </c>
      <c r="G1016" s="117">
        <v>41374</v>
      </c>
      <c r="H1016" s="65">
        <v>587265</v>
      </c>
      <c r="I1016" s="65">
        <v>114499</v>
      </c>
      <c r="J1016" s="120">
        <v>0</v>
      </c>
      <c r="K1016" s="120">
        <v>1.6</v>
      </c>
      <c r="L1016" s="120">
        <v>0</v>
      </c>
      <c r="M1016" s="120">
        <v>11.6</v>
      </c>
      <c r="N1016" s="65">
        <v>6.9</v>
      </c>
      <c r="O1016" s="120">
        <v>37.799999999999997</v>
      </c>
      <c r="P1016" s="120"/>
      <c r="Q1016" s="120">
        <v>-1</v>
      </c>
      <c r="R1016" s="65" t="s">
        <v>29</v>
      </c>
      <c r="S1016" s="120">
        <v>85.3</v>
      </c>
      <c r="T1016" s="120">
        <v>58.8</v>
      </c>
      <c r="U1016" s="120">
        <v>9.5</v>
      </c>
      <c r="V1016" s="120">
        <v>3.2</v>
      </c>
      <c r="W1016" s="120">
        <v>9.8000000000000007</v>
      </c>
      <c r="X1016" s="120">
        <v>15.2</v>
      </c>
      <c r="Y1016" s="120">
        <v>1.1000000000000001</v>
      </c>
      <c r="Z1016" s="120">
        <v>0</v>
      </c>
      <c r="AA1016" s="120">
        <v>0</v>
      </c>
      <c r="AB1016" s="120">
        <v>47.6</v>
      </c>
      <c r="AC1016" s="120">
        <v>22.5</v>
      </c>
      <c r="AD1016" s="120">
        <v>0</v>
      </c>
      <c r="AE1016" s="118">
        <f t="shared" si="341"/>
        <v>85</v>
      </c>
      <c r="AF1016" s="119">
        <f t="shared" si="362"/>
        <v>0.28333333333333705</v>
      </c>
      <c r="AG1016" s="118">
        <f t="shared" si="342"/>
        <v>59</v>
      </c>
      <c r="AH1016" s="119">
        <f t="shared" si="343"/>
        <v>0.39333333333333037</v>
      </c>
      <c r="AI1016" s="118">
        <f t="shared" si="344"/>
        <v>10</v>
      </c>
      <c r="AJ1016" s="119">
        <f t="shared" si="345"/>
        <v>0.22222222222222177</v>
      </c>
      <c r="AK1016" s="118">
        <f t="shared" si="346"/>
        <v>15</v>
      </c>
      <c r="AL1016" s="119">
        <f t="shared" si="347"/>
        <v>0.50000000000000011</v>
      </c>
      <c r="AM1016" s="118">
        <f t="shared" si="348"/>
        <v>10</v>
      </c>
      <c r="AN1016" s="119">
        <f t="shared" si="349"/>
        <v>0.66666666666666674</v>
      </c>
      <c r="AO1016" s="118">
        <f t="shared" si="350"/>
        <v>3</v>
      </c>
      <c r="AP1016" s="119">
        <f t="shared" si="351"/>
        <v>0.30000000000000016</v>
      </c>
      <c r="AQ1016" s="122">
        <f t="shared" si="361"/>
        <v>0</v>
      </c>
      <c r="AR1016" s="131">
        <f t="shared" si="352"/>
        <v>8</v>
      </c>
      <c r="AS1016" s="65"/>
    </row>
    <row r="1017" spans="1:45" x14ac:dyDescent="0.25">
      <c r="A1017" s="65" t="s">
        <v>273</v>
      </c>
      <c r="B1017" s="65" t="str">
        <f t="shared" si="359"/>
        <v>DIWA3</v>
      </c>
      <c r="C1017" s="117">
        <f t="shared" si="354"/>
        <v>41974</v>
      </c>
      <c r="D1017" s="116" t="str">
        <f t="shared" si="355"/>
        <v>CON</v>
      </c>
      <c r="E1017" s="65" t="s">
        <v>134</v>
      </c>
      <c r="F1017" s="124" t="s">
        <v>136</v>
      </c>
      <c r="G1017" s="117">
        <v>41256</v>
      </c>
      <c r="H1017" s="65">
        <v>556887</v>
      </c>
      <c r="I1017" s="65">
        <v>84121</v>
      </c>
      <c r="J1017" s="65">
        <v>0</v>
      </c>
      <c r="K1017" s="65">
        <v>0</v>
      </c>
      <c r="L1017" s="65">
        <v>0</v>
      </c>
      <c r="M1017" s="65">
        <v>12.5</v>
      </c>
      <c r="N1017" s="65">
        <v>6.8</v>
      </c>
      <c r="O1017" s="65">
        <v>36.5</v>
      </c>
      <c r="P1017" s="65"/>
      <c r="Q1017" s="65">
        <v>-1</v>
      </c>
      <c r="R1017" s="65" t="s">
        <v>29</v>
      </c>
      <c r="S1017" s="65">
        <v>66.8</v>
      </c>
      <c r="T1017" s="65">
        <v>1.1000000000000001</v>
      </c>
      <c r="U1017" s="65">
        <v>8.4</v>
      </c>
      <c r="V1017" s="65">
        <v>2</v>
      </c>
      <c r="W1017" s="65">
        <v>0</v>
      </c>
      <c r="X1017" s="65">
        <v>13.1</v>
      </c>
      <c r="Y1017" s="65">
        <v>0.1</v>
      </c>
      <c r="Z1017" s="65">
        <v>0</v>
      </c>
      <c r="AA1017" s="65">
        <v>0</v>
      </c>
      <c r="AB1017" s="65">
        <v>17.7</v>
      </c>
      <c r="AC1017" s="65">
        <v>6.8</v>
      </c>
      <c r="AD1017" s="65">
        <v>0.5</v>
      </c>
      <c r="AE1017" s="118">
        <f t="shared" si="341"/>
        <v>67</v>
      </c>
      <c r="AF1017" s="119">
        <f t="shared" si="362"/>
        <v>0.22333333333333688</v>
      </c>
      <c r="AG1017" s="118">
        <f t="shared" si="342"/>
        <v>1</v>
      </c>
      <c r="AH1017" s="119">
        <f t="shared" si="343"/>
        <v>6.6666666666641847E-3</v>
      </c>
      <c r="AI1017" s="118">
        <f t="shared" si="344"/>
        <v>0</v>
      </c>
      <c r="AJ1017" s="119">
        <f t="shared" si="345"/>
        <v>-4.9266146717741321E-16</v>
      </c>
      <c r="AK1017" s="118">
        <f t="shared" si="346"/>
        <v>13</v>
      </c>
      <c r="AL1017" s="119">
        <f t="shared" si="347"/>
        <v>0.43333333333333346</v>
      </c>
      <c r="AM1017" s="118">
        <f t="shared" si="348"/>
        <v>8</v>
      </c>
      <c r="AN1017" s="119">
        <f t="shared" si="349"/>
        <v>0.53333333333333344</v>
      </c>
      <c r="AO1017" s="118">
        <f t="shared" si="350"/>
        <v>2</v>
      </c>
      <c r="AP1017" s="119">
        <f t="shared" si="351"/>
        <v>0.20000000000000015</v>
      </c>
      <c r="AQ1017" s="122">
        <f t="shared" si="361"/>
        <v>0</v>
      </c>
      <c r="AR1017" s="131">
        <f t="shared" si="352"/>
        <v>9</v>
      </c>
      <c r="AS1017" s="65"/>
    </row>
    <row r="1018" spans="1:45" x14ac:dyDescent="0.25">
      <c r="A1018" s="65" t="s">
        <v>273</v>
      </c>
      <c r="B1018" s="65" t="str">
        <f t="shared" si="359"/>
        <v>DIWA3</v>
      </c>
      <c r="C1018" s="117">
        <f t="shared" si="354"/>
        <v>41974</v>
      </c>
      <c r="D1018" s="116" t="str">
        <f t="shared" si="355"/>
        <v>CON</v>
      </c>
      <c r="E1018" s="65" t="s">
        <v>134</v>
      </c>
      <c r="F1018" s="124" t="s">
        <v>136</v>
      </c>
      <c r="G1018" s="117">
        <v>41253</v>
      </c>
      <c r="H1018" s="65">
        <v>555966</v>
      </c>
      <c r="I1018" s="65">
        <v>83200</v>
      </c>
      <c r="J1018" s="65">
        <v>0</v>
      </c>
      <c r="K1018" s="65">
        <v>0</v>
      </c>
      <c r="L1018" s="65">
        <v>0</v>
      </c>
      <c r="M1018" s="65">
        <v>9.8000000000000007</v>
      </c>
      <c r="N1018" s="65">
        <v>7</v>
      </c>
      <c r="O1018" s="65">
        <v>36.4</v>
      </c>
      <c r="P1018" s="65"/>
      <c r="Q1018" s="65">
        <v>-1</v>
      </c>
      <c r="R1018" s="65" t="s">
        <v>29</v>
      </c>
      <c r="S1018" s="65">
        <v>93.3</v>
      </c>
      <c r="T1018" s="65">
        <v>36.5</v>
      </c>
      <c r="U1018" s="65">
        <v>13.4</v>
      </c>
      <c r="V1018" s="65">
        <v>6</v>
      </c>
      <c r="W1018" s="65">
        <v>0.5</v>
      </c>
      <c r="X1018" s="65">
        <v>22.9</v>
      </c>
      <c r="Y1018" s="65">
        <v>2.6</v>
      </c>
      <c r="Z1018" s="65">
        <v>2.2999999999999998</v>
      </c>
      <c r="AA1018" s="65">
        <v>0</v>
      </c>
      <c r="AB1018" s="65">
        <v>198.7</v>
      </c>
      <c r="AC1018" s="65">
        <v>45.8</v>
      </c>
      <c r="AD1018" s="65">
        <v>6.9</v>
      </c>
      <c r="AE1018" s="118">
        <f t="shared" si="341"/>
        <v>93</v>
      </c>
      <c r="AF1018" s="119">
        <f t="shared" si="362"/>
        <v>0.31000000000000388</v>
      </c>
      <c r="AG1018" s="118">
        <f t="shared" si="342"/>
        <v>37</v>
      </c>
      <c r="AH1018" s="119">
        <f t="shared" si="343"/>
        <v>0.24666666666666398</v>
      </c>
      <c r="AI1018" s="118">
        <f t="shared" si="344"/>
        <v>1</v>
      </c>
      <c r="AJ1018" s="119">
        <f t="shared" si="345"/>
        <v>2.222222222222173E-2</v>
      </c>
      <c r="AK1018" s="118">
        <f t="shared" si="346"/>
        <v>23</v>
      </c>
      <c r="AL1018" s="119">
        <f t="shared" si="347"/>
        <v>0.76666666666666672</v>
      </c>
      <c r="AM1018" s="118">
        <f t="shared" si="348"/>
        <v>13</v>
      </c>
      <c r="AN1018" s="119">
        <f t="shared" si="349"/>
        <v>0.8666666666666667</v>
      </c>
      <c r="AO1018" s="118">
        <f t="shared" si="350"/>
        <v>6</v>
      </c>
      <c r="AP1018" s="119">
        <f t="shared" si="351"/>
        <v>0.60000000000000009</v>
      </c>
      <c r="AQ1018" s="122">
        <f t="shared" si="361"/>
        <v>0</v>
      </c>
      <c r="AR1018" s="131">
        <f t="shared" si="352"/>
        <v>10</v>
      </c>
      <c r="AS1018" s="65"/>
    </row>
    <row r="1019" spans="1:45" x14ac:dyDescent="0.25">
      <c r="A1019" s="65"/>
      <c r="B1019" s="65" t="str">
        <f t="shared" si="359"/>
        <v>DIWA3</v>
      </c>
      <c r="C1019" s="117">
        <f t="shared" si="354"/>
        <v>42066</v>
      </c>
      <c r="D1019" s="65" t="str">
        <f t="shared" si="355"/>
        <v>SIN</v>
      </c>
      <c r="E1019" s="65" t="s">
        <v>134</v>
      </c>
      <c r="F1019" s="124" t="s">
        <v>137</v>
      </c>
      <c r="G1019" s="117">
        <v>42340</v>
      </c>
      <c r="H1019" s="65">
        <v>869003</v>
      </c>
      <c r="I1019" s="65">
        <v>74125</v>
      </c>
      <c r="J1019" s="65">
        <v>0</v>
      </c>
      <c r="K1019" s="65">
        <v>7</v>
      </c>
      <c r="L1019" s="65"/>
      <c r="M1019" s="65">
        <v>3</v>
      </c>
      <c r="N1019" s="65">
        <v>5.8</v>
      </c>
      <c r="O1019" s="65"/>
      <c r="P1019" s="65"/>
      <c r="Q1019" s="65">
        <v>0.15</v>
      </c>
      <c r="R1019" s="65"/>
      <c r="S1019" s="65">
        <v>85</v>
      </c>
      <c r="T1019" s="65">
        <v>97</v>
      </c>
      <c r="U1019" s="65">
        <v>5</v>
      </c>
      <c r="V1019" s="65">
        <v>0</v>
      </c>
      <c r="W1019" s="65">
        <v>17</v>
      </c>
      <c r="X1019" s="65">
        <v>8</v>
      </c>
      <c r="Y1019" s="65">
        <v>0</v>
      </c>
      <c r="Z1019" s="65">
        <v>1</v>
      </c>
      <c r="AA1019" s="65">
        <v>0</v>
      </c>
      <c r="AB1019" s="65">
        <v>48</v>
      </c>
      <c r="AC1019" s="65">
        <v>12</v>
      </c>
      <c r="AD1019" s="65">
        <v>2</v>
      </c>
      <c r="AE1019" s="118">
        <f t="shared" si="341"/>
        <v>85</v>
      </c>
      <c r="AF1019" s="119">
        <f t="shared" ref="AF1019:AF1024" si="363">IF(AE1019&gt;500,1.5,IF(AE1019&gt;300,1.3,VLOOKUP(AE1019,$AT$3:$AU$304,2,0)))</f>
        <v>0.28333333333333705</v>
      </c>
      <c r="AG1019" s="118">
        <f t="shared" si="342"/>
        <v>97</v>
      </c>
      <c r="AH1019" s="119">
        <f t="shared" si="343"/>
        <v>0.64666666666666439</v>
      </c>
      <c r="AI1019" s="118">
        <f t="shared" si="344"/>
        <v>17</v>
      </c>
      <c r="AJ1019" s="119">
        <f t="shared" si="345"/>
        <v>0.37777777777777721</v>
      </c>
      <c r="AK1019" s="118">
        <f t="shared" si="346"/>
        <v>8</v>
      </c>
      <c r="AL1019" s="119">
        <f t="shared" si="347"/>
        <v>0.26666666666666683</v>
      </c>
      <c r="AM1019" s="118">
        <f t="shared" si="348"/>
        <v>5</v>
      </c>
      <c r="AN1019" s="119">
        <f t="shared" si="349"/>
        <v>0.33333333333333348</v>
      </c>
      <c r="AO1019" s="118">
        <f t="shared" si="350"/>
        <v>0</v>
      </c>
      <c r="AP1019" s="119">
        <f t="shared" si="351"/>
        <v>1.3877787807814457E-16</v>
      </c>
      <c r="AQ1019" s="122">
        <f t="shared" si="361"/>
        <v>1</v>
      </c>
      <c r="AR1019" s="131">
        <f t="shared" si="352"/>
        <v>1</v>
      </c>
      <c r="AS1019" s="65"/>
    </row>
    <row r="1020" spans="1:45" x14ac:dyDescent="0.25">
      <c r="A1020" s="65"/>
      <c r="B1020" s="65" t="str">
        <f t="shared" si="359"/>
        <v>DIWA3</v>
      </c>
      <c r="C1020" s="117">
        <f t="shared" si="354"/>
        <v>42066</v>
      </c>
      <c r="D1020" s="65" t="str">
        <f t="shared" si="355"/>
        <v>SIN</v>
      </c>
      <c r="E1020" s="65" t="s">
        <v>134</v>
      </c>
      <c r="F1020" s="124" t="s">
        <v>137</v>
      </c>
      <c r="G1020" s="117">
        <v>42242</v>
      </c>
      <c r="H1020" s="65">
        <v>840337</v>
      </c>
      <c r="I1020" s="65">
        <v>44521</v>
      </c>
      <c r="J1020" s="65">
        <v>0</v>
      </c>
      <c r="K1020" s="65">
        <v>8</v>
      </c>
      <c r="L1020" s="65"/>
      <c r="M1020" s="65">
        <v>2</v>
      </c>
      <c r="N1020" s="65">
        <v>5.9</v>
      </c>
      <c r="O1020" s="65"/>
      <c r="P1020" s="65"/>
      <c r="Q1020" s="65">
        <v>7.0000000000000007E-2</v>
      </c>
      <c r="R1020" s="65"/>
      <c r="S1020" s="65">
        <v>40</v>
      </c>
      <c r="T1020" s="65">
        <v>75</v>
      </c>
      <c r="U1020" s="65">
        <v>4</v>
      </c>
      <c r="V1020" s="65">
        <v>0</v>
      </c>
      <c r="W1020" s="65">
        <v>12</v>
      </c>
      <c r="X1020" s="65">
        <v>3</v>
      </c>
      <c r="Y1020" s="65">
        <v>0</v>
      </c>
      <c r="Z1020" s="65">
        <v>1</v>
      </c>
      <c r="AA1020" s="65">
        <v>0</v>
      </c>
      <c r="AB1020" s="65">
        <v>49</v>
      </c>
      <c r="AC1020" s="65">
        <v>13</v>
      </c>
      <c r="AD1020" s="65">
        <v>1</v>
      </c>
      <c r="AE1020" s="118">
        <f t="shared" si="341"/>
        <v>40</v>
      </c>
      <c r="AF1020" s="119">
        <f t="shared" si="363"/>
        <v>0.13333333333333705</v>
      </c>
      <c r="AG1020" s="118">
        <f t="shared" si="342"/>
        <v>75</v>
      </c>
      <c r="AH1020" s="119">
        <f t="shared" si="343"/>
        <v>0.49999999999999684</v>
      </c>
      <c r="AI1020" s="118">
        <f t="shared" si="344"/>
        <v>12</v>
      </c>
      <c r="AJ1020" s="119">
        <f t="shared" si="345"/>
        <v>0.26666666666666622</v>
      </c>
      <c r="AK1020" s="118">
        <f t="shared" si="346"/>
        <v>3</v>
      </c>
      <c r="AL1020" s="119">
        <f t="shared" si="347"/>
        <v>0.1000000000000002</v>
      </c>
      <c r="AM1020" s="118">
        <f t="shared" si="348"/>
        <v>4</v>
      </c>
      <c r="AN1020" s="119">
        <f t="shared" si="349"/>
        <v>0.26666666666666683</v>
      </c>
      <c r="AO1020" s="118">
        <f t="shared" si="350"/>
        <v>0</v>
      </c>
      <c r="AP1020" s="119">
        <f t="shared" si="351"/>
        <v>1.3877787807814457E-16</v>
      </c>
      <c r="AQ1020" s="122">
        <f t="shared" si="361"/>
        <v>0</v>
      </c>
      <c r="AR1020" s="131">
        <f t="shared" si="352"/>
        <v>2</v>
      </c>
      <c r="AS1020" s="65"/>
    </row>
    <row r="1021" spans="1:45" x14ac:dyDescent="0.25">
      <c r="A1021" s="65" t="s">
        <v>272</v>
      </c>
      <c r="B1021" s="65" t="str">
        <f t="shared" si="359"/>
        <v>DIWA3</v>
      </c>
      <c r="C1021" s="117">
        <f t="shared" si="354"/>
        <v>42066</v>
      </c>
      <c r="D1021" s="116" t="str">
        <f t="shared" si="355"/>
        <v>CON</v>
      </c>
      <c r="E1021" s="65" t="s">
        <v>134</v>
      </c>
      <c r="F1021" s="124" t="s">
        <v>137</v>
      </c>
      <c r="G1021" s="117">
        <v>42056</v>
      </c>
      <c r="H1021" s="65">
        <v>756845</v>
      </c>
      <c r="I1021" s="65">
        <v>11745</v>
      </c>
      <c r="J1021" s="65">
        <v>0</v>
      </c>
      <c r="K1021" s="65">
        <v>3</v>
      </c>
      <c r="L1021" s="65"/>
      <c r="M1021" s="65">
        <v>2</v>
      </c>
      <c r="N1021" s="65">
        <v>6.2539999999999996</v>
      </c>
      <c r="O1021" s="65">
        <v>28.93</v>
      </c>
      <c r="P1021" s="65">
        <v>1.3</v>
      </c>
      <c r="Q1021" s="65">
        <v>0.03</v>
      </c>
      <c r="R1021" s="65"/>
      <c r="S1021" s="65">
        <v>44</v>
      </c>
      <c r="T1021" s="65">
        <v>32</v>
      </c>
      <c r="U1021" s="65">
        <v>11</v>
      </c>
      <c r="V1021" s="65">
        <v>0</v>
      </c>
      <c r="W1021" s="65">
        <v>4</v>
      </c>
      <c r="X1021" s="65">
        <v>3</v>
      </c>
      <c r="Y1021" s="65">
        <v>0</v>
      </c>
      <c r="Z1021" s="65"/>
      <c r="AA1021" s="65">
        <v>0</v>
      </c>
      <c r="AB1021" s="65">
        <v>30</v>
      </c>
      <c r="AC1021" s="65">
        <v>2</v>
      </c>
      <c r="AD1021" s="65">
        <v>0</v>
      </c>
      <c r="AE1021" s="118">
        <f t="shared" si="341"/>
        <v>44</v>
      </c>
      <c r="AF1021" s="119">
        <f t="shared" si="363"/>
        <v>0.14666666666667036</v>
      </c>
      <c r="AG1021" s="118">
        <f t="shared" si="342"/>
        <v>32</v>
      </c>
      <c r="AH1021" s="119">
        <f t="shared" si="343"/>
        <v>0.21333333333333071</v>
      </c>
      <c r="AI1021" s="118">
        <f t="shared" si="344"/>
        <v>4</v>
      </c>
      <c r="AJ1021" s="119">
        <f t="shared" si="345"/>
        <v>8.8888888888888407E-2</v>
      </c>
      <c r="AK1021" s="118">
        <f t="shared" si="346"/>
        <v>3</v>
      </c>
      <c r="AL1021" s="119">
        <f t="shared" si="347"/>
        <v>0.1000000000000002</v>
      </c>
      <c r="AM1021" s="118">
        <f t="shared" si="348"/>
        <v>11</v>
      </c>
      <c r="AN1021" s="119">
        <f t="shared" si="349"/>
        <v>0.73333333333333339</v>
      </c>
      <c r="AO1021" s="118">
        <f t="shared" si="350"/>
        <v>0</v>
      </c>
      <c r="AP1021" s="119">
        <f t="shared" si="351"/>
        <v>1.3877787807814457E-16</v>
      </c>
      <c r="AQ1021" s="122">
        <f t="shared" si="361"/>
        <v>0</v>
      </c>
      <c r="AR1021" s="131">
        <f t="shared" si="352"/>
        <v>3</v>
      </c>
      <c r="AS1021" s="65"/>
    </row>
    <row r="1022" spans="1:45" x14ac:dyDescent="0.25">
      <c r="A1022" s="65" t="s">
        <v>273</v>
      </c>
      <c r="B1022" s="65" t="str">
        <f t="shared" si="359"/>
        <v>DIWA3</v>
      </c>
      <c r="C1022" s="117">
        <f t="shared" si="354"/>
        <v>42066</v>
      </c>
      <c r="D1022" s="116" t="str">
        <f t="shared" si="355"/>
        <v>CON</v>
      </c>
      <c r="E1022" s="65" t="s">
        <v>134</v>
      </c>
      <c r="F1022" s="124" t="s">
        <v>137</v>
      </c>
      <c r="G1022" s="117">
        <v>41990</v>
      </c>
      <c r="H1022" s="65">
        <v>738949</v>
      </c>
      <c r="I1022" s="65">
        <v>22624</v>
      </c>
      <c r="J1022" s="65">
        <v>0</v>
      </c>
      <c r="K1022" s="65">
        <v>3</v>
      </c>
      <c r="L1022" s="65"/>
      <c r="M1022" s="65">
        <v>1</v>
      </c>
      <c r="N1022" s="65">
        <v>6.3</v>
      </c>
      <c r="O1022" s="65"/>
      <c r="P1022" s="65"/>
      <c r="Q1022" s="65">
        <v>0.1</v>
      </c>
      <c r="R1022" s="65"/>
      <c r="S1022" s="65">
        <v>74</v>
      </c>
      <c r="T1022" s="65">
        <v>70</v>
      </c>
      <c r="U1022" s="65">
        <v>5</v>
      </c>
      <c r="V1022" s="65">
        <v>1</v>
      </c>
      <c r="W1022" s="65">
        <v>6</v>
      </c>
      <c r="X1022" s="65">
        <v>9</v>
      </c>
      <c r="Y1022" s="65">
        <v>0</v>
      </c>
      <c r="Z1022" s="65">
        <v>0</v>
      </c>
      <c r="AA1022" s="65">
        <v>1</v>
      </c>
      <c r="AB1022" s="65">
        <v>44</v>
      </c>
      <c r="AC1022" s="65">
        <v>9</v>
      </c>
      <c r="AD1022" s="65">
        <v>0</v>
      </c>
      <c r="AE1022" s="118">
        <f t="shared" si="341"/>
        <v>74</v>
      </c>
      <c r="AF1022" s="119">
        <f t="shared" si="363"/>
        <v>0.24666666666667017</v>
      </c>
      <c r="AG1022" s="118">
        <f t="shared" si="342"/>
        <v>70</v>
      </c>
      <c r="AH1022" s="119">
        <f t="shared" si="343"/>
        <v>0.46666666666666357</v>
      </c>
      <c r="AI1022" s="118">
        <f t="shared" si="344"/>
        <v>6</v>
      </c>
      <c r="AJ1022" s="119">
        <f t="shared" si="345"/>
        <v>0.13333333333333286</v>
      </c>
      <c r="AK1022" s="118">
        <f t="shared" si="346"/>
        <v>9</v>
      </c>
      <c r="AL1022" s="119">
        <f t="shared" si="347"/>
        <v>0.30000000000000016</v>
      </c>
      <c r="AM1022" s="118">
        <f t="shared" si="348"/>
        <v>5</v>
      </c>
      <c r="AN1022" s="119">
        <f t="shared" si="349"/>
        <v>0.33333333333333348</v>
      </c>
      <c r="AO1022" s="118">
        <f t="shared" si="350"/>
        <v>1</v>
      </c>
      <c r="AP1022" s="119">
        <f t="shared" si="351"/>
        <v>0.10000000000000014</v>
      </c>
      <c r="AQ1022" s="122">
        <f t="shared" si="361"/>
        <v>0</v>
      </c>
      <c r="AR1022" s="131">
        <f t="shared" si="352"/>
        <v>4</v>
      </c>
      <c r="AS1022" s="65"/>
    </row>
    <row r="1023" spans="1:45" x14ac:dyDescent="0.25">
      <c r="A1023" s="65" t="s">
        <v>273</v>
      </c>
      <c r="B1023" s="65" t="str">
        <f t="shared" si="359"/>
        <v>DIWA3</v>
      </c>
      <c r="C1023" s="117">
        <f t="shared" si="354"/>
        <v>42066</v>
      </c>
      <c r="D1023" s="116" t="str">
        <f t="shared" si="355"/>
        <v>CON</v>
      </c>
      <c r="E1023" s="65" t="s">
        <v>134</v>
      </c>
      <c r="F1023" s="124" t="s">
        <v>137</v>
      </c>
      <c r="G1023" s="117">
        <v>41880</v>
      </c>
      <c r="H1023" s="65">
        <v>709902</v>
      </c>
      <c r="I1023" s="65">
        <v>106702</v>
      </c>
      <c r="J1023" s="65">
        <v>0</v>
      </c>
      <c r="K1023" s="65">
        <v>4</v>
      </c>
      <c r="L1023" s="65"/>
      <c r="M1023" s="65">
        <v>6</v>
      </c>
      <c r="N1023" s="65">
        <v>6.9</v>
      </c>
      <c r="O1023" s="65">
        <v>35.799999999999997</v>
      </c>
      <c r="P1023" s="65">
        <v>1.1599999999999999</v>
      </c>
      <c r="Q1023" s="65">
        <v>0.06</v>
      </c>
      <c r="R1023" s="65"/>
      <c r="S1023" s="65">
        <v>229</v>
      </c>
      <c r="T1023" s="65">
        <v>109</v>
      </c>
      <c r="U1023" s="65">
        <v>7</v>
      </c>
      <c r="V1023" s="65">
        <v>0</v>
      </c>
      <c r="W1023" s="65">
        <v>10</v>
      </c>
      <c r="X1023" s="65">
        <v>16</v>
      </c>
      <c r="Y1023" s="65">
        <v>0</v>
      </c>
      <c r="Z1023" s="65">
        <v>1</v>
      </c>
      <c r="AA1023" s="65">
        <v>1</v>
      </c>
      <c r="AB1023" s="65">
        <v>35</v>
      </c>
      <c r="AC1023" s="65">
        <v>8</v>
      </c>
      <c r="AD1023" s="65">
        <v>2</v>
      </c>
      <c r="AE1023" s="118">
        <f t="shared" si="341"/>
        <v>229</v>
      </c>
      <c r="AF1023" s="119">
        <f t="shared" si="363"/>
        <v>0.76333333333333575</v>
      </c>
      <c r="AG1023" s="118">
        <f t="shared" si="342"/>
        <v>109</v>
      </c>
      <c r="AH1023" s="119">
        <f t="shared" si="343"/>
        <v>0.72666666666666491</v>
      </c>
      <c r="AI1023" s="118">
        <f t="shared" si="344"/>
        <v>10</v>
      </c>
      <c r="AJ1023" s="119">
        <f t="shared" si="345"/>
        <v>0.22222222222222177</v>
      </c>
      <c r="AK1023" s="118">
        <f t="shared" si="346"/>
        <v>16</v>
      </c>
      <c r="AL1023" s="119">
        <f t="shared" si="347"/>
        <v>0.53333333333333344</v>
      </c>
      <c r="AM1023" s="118">
        <f t="shared" si="348"/>
        <v>7</v>
      </c>
      <c r="AN1023" s="119">
        <f t="shared" si="349"/>
        <v>0.46666666666666679</v>
      </c>
      <c r="AO1023" s="118">
        <f t="shared" si="350"/>
        <v>0</v>
      </c>
      <c r="AP1023" s="119">
        <f t="shared" si="351"/>
        <v>1.3877787807814457E-16</v>
      </c>
      <c r="AQ1023" s="122">
        <f t="shared" si="361"/>
        <v>0</v>
      </c>
      <c r="AR1023" s="131">
        <f t="shared" si="352"/>
        <v>5</v>
      </c>
      <c r="AS1023" s="65"/>
    </row>
    <row r="1024" spans="1:45" x14ac:dyDescent="0.25">
      <c r="A1024" s="65" t="s">
        <v>273</v>
      </c>
      <c r="B1024" s="65" t="str">
        <f t="shared" si="359"/>
        <v>DIWA3</v>
      </c>
      <c r="C1024" s="117">
        <f t="shared" si="354"/>
        <v>42066</v>
      </c>
      <c r="D1024" s="116" t="str">
        <f t="shared" si="355"/>
        <v>CON</v>
      </c>
      <c r="E1024" s="65" t="s">
        <v>134</v>
      </c>
      <c r="F1024" s="124" t="s">
        <v>137</v>
      </c>
      <c r="G1024" s="117">
        <v>41750</v>
      </c>
      <c r="H1024" s="65">
        <v>671822</v>
      </c>
      <c r="I1024" s="65">
        <v>68622</v>
      </c>
      <c r="J1024" s="65">
        <v>0</v>
      </c>
      <c r="K1024" s="65">
        <v>4</v>
      </c>
      <c r="L1024" s="65"/>
      <c r="M1024" s="65">
        <v>4</v>
      </c>
      <c r="N1024" s="65">
        <v>7.2</v>
      </c>
      <c r="O1024" s="65">
        <v>36.799999999999997</v>
      </c>
      <c r="P1024" s="65">
        <v>0.1</v>
      </c>
      <c r="Q1024" s="65">
        <v>0.09</v>
      </c>
      <c r="R1024" s="65" t="s">
        <v>28</v>
      </c>
      <c r="S1024" s="65">
        <v>158</v>
      </c>
      <c r="T1024" s="65">
        <v>58</v>
      </c>
      <c r="U1024" s="65">
        <v>7</v>
      </c>
      <c r="V1024" s="65">
        <v>0</v>
      </c>
      <c r="W1024" s="65">
        <v>7</v>
      </c>
      <c r="X1024" s="65">
        <v>10</v>
      </c>
      <c r="Y1024" s="65">
        <v>0</v>
      </c>
      <c r="Z1024" s="65">
        <v>0</v>
      </c>
      <c r="AA1024" s="65">
        <v>1</v>
      </c>
      <c r="AB1024" s="65">
        <v>33</v>
      </c>
      <c r="AC1024" s="65">
        <v>5</v>
      </c>
      <c r="AD1024" s="65">
        <v>1</v>
      </c>
      <c r="AE1024" s="118">
        <f t="shared" si="341"/>
        <v>158</v>
      </c>
      <c r="AF1024" s="119">
        <f t="shared" si="363"/>
        <v>0.5266666666666715</v>
      </c>
      <c r="AG1024" s="118">
        <f t="shared" si="342"/>
        <v>58</v>
      </c>
      <c r="AH1024" s="119">
        <f t="shared" si="343"/>
        <v>0.38666666666666372</v>
      </c>
      <c r="AI1024" s="118">
        <f t="shared" si="344"/>
        <v>7</v>
      </c>
      <c r="AJ1024" s="119">
        <f t="shared" si="345"/>
        <v>0.15555555555555509</v>
      </c>
      <c r="AK1024" s="118">
        <f t="shared" si="346"/>
        <v>10</v>
      </c>
      <c r="AL1024" s="119">
        <f t="shared" si="347"/>
        <v>0.33339999999999997</v>
      </c>
      <c r="AM1024" s="118">
        <f t="shared" si="348"/>
        <v>7</v>
      </c>
      <c r="AN1024" s="119">
        <f t="shared" si="349"/>
        <v>0.46666666666666679</v>
      </c>
      <c r="AO1024" s="118">
        <f t="shared" si="350"/>
        <v>0</v>
      </c>
      <c r="AP1024" s="119">
        <f t="shared" si="351"/>
        <v>1.3877787807814457E-16</v>
      </c>
      <c r="AQ1024" s="122">
        <f t="shared" si="361"/>
        <v>0</v>
      </c>
      <c r="AR1024" s="131">
        <f t="shared" si="352"/>
        <v>6</v>
      </c>
      <c r="AS1024" s="65"/>
    </row>
    <row r="1025" spans="1:45" x14ac:dyDescent="0.25">
      <c r="A1025" s="65" t="s">
        <v>273</v>
      </c>
      <c r="B1025" s="65" t="str">
        <f t="shared" si="359"/>
        <v>DIWA3</v>
      </c>
      <c r="C1025" s="117">
        <f t="shared" si="354"/>
        <v>42066</v>
      </c>
      <c r="D1025" s="116" t="str">
        <f t="shared" si="355"/>
        <v>CON</v>
      </c>
      <c r="E1025" s="65" t="s">
        <v>134</v>
      </c>
      <c r="F1025" s="124" t="s">
        <v>137</v>
      </c>
      <c r="G1025" s="117">
        <v>41603</v>
      </c>
      <c r="H1025" s="65">
        <v>633682</v>
      </c>
      <c r="I1025" s="65">
        <v>30482</v>
      </c>
      <c r="J1025" s="120">
        <v>0</v>
      </c>
      <c r="K1025" s="120">
        <v>6</v>
      </c>
      <c r="L1025" s="120">
        <v>0</v>
      </c>
      <c r="M1025" s="120">
        <v>4</v>
      </c>
      <c r="N1025" s="65">
        <v>7.2</v>
      </c>
      <c r="O1025" s="120">
        <v>37.4</v>
      </c>
      <c r="P1025" s="120">
        <v>0.2</v>
      </c>
      <c r="Q1025" s="120">
        <v>0.1</v>
      </c>
      <c r="R1025" s="65" t="s">
        <v>244</v>
      </c>
      <c r="S1025" s="120">
        <v>95</v>
      </c>
      <c r="T1025" s="120">
        <v>62</v>
      </c>
      <c r="U1025" s="120">
        <v>11</v>
      </c>
      <c r="V1025" s="120">
        <v>0</v>
      </c>
      <c r="W1025" s="120">
        <v>11</v>
      </c>
      <c r="X1025" s="120">
        <v>12</v>
      </c>
      <c r="Y1025" s="120">
        <v>0</v>
      </c>
      <c r="Z1025" s="120">
        <v>0</v>
      </c>
      <c r="AA1025" s="120">
        <v>0</v>
      </c>
      <c r="AB1025" s="120">
        <v>36</v>
      </c>
      <c r="AC1025" s="120">
        <v>10</v>
      </c>
      <c r="AD1025" s="120">
        <v>1</v>
      </c>
      <c r="AE1025" s="118">
        <f t="shared" si="341"/>
        <v>95</v>
      </c>
      <c r="AF1025" s="119">
        <f>IF(AE1025&gt;=300,1,VLOOKUP(AE1025,$AT$3:$AU$304,2,0))</f>
        <v>0.31666666666667059</v>
      </c>
      <c r="AG1025" s="118">
        <f t="shared" si="342"/>
        <v>62</v>
      </c>
      <c r="AH1025" s="119">
        <f t="shared" si="343"/>
        <v>0.41333333333333033</v>
      </c>
      <c r="AI1025" s="118">
        <f t="shared" si="344"/>
        <v>11</v>
      </c>
      <c r="AJ1025" s="119">
        <f t="shared" si="345"/>
        <v>0.24444444444444399</v>
      </c>
      <c r="AK1025" s="118">
        <f t="shared" si="346"/>
        <v>12</v>
      </c>
      <c r="AL1025" s="119">
        <f t="shared" si="347"/>
        <v>0.40000000000000013</v>
      </c>
      <c r="AM1025" s="118">
        <f t="shared" si="348"/>
        <v>11</v>
      </c>
      <c r="AN1025" s="119">
        <f t="shared" si="349"/>
        <v>0.73333333333333339</v>
      </c>
      <c r="AO1025" s="118">
        <f t="shared" si="350"/>
        <v>0</v>
      </c>
      <c r="AP1025" s="119">
        <f t="shared" si="351"/>
        <v>1.3877787807814457E-16</v>
      </c>
      <c r="AQ1025" s="122">
        <f t="shared" si="361"/>
        <v>0</v>
      </c>
      <c r="AR1025" s="131">
        <f t="shared" si="352"/>
        <v>7</v>
      </c>
      <c r="AS1025" s="65"/>
    </row>
    <row r="1026" spans="1:45" x14ac:dyDescent="0.25">
      <c r="A1026" s="65" t="s">
        <v>272</v>
      </c>
      <c r="B1026" s="65" t="str">
        <f t="shared" si="359"/>
        <v>DIWA3</v>
      </c>
      <c r="C1026" s="117">
        <f t="shared" si="354"/>
        <v>42066</v>
      </c>
      <c r="D1026" s="116" t="str">
        <f t="shared" si="355"/>
        <v>CON</v>
      </c>
      <c r="E1026" s="65" t="s">
        <v>134</v>
      </c>
      <c r="F1026" s="124" t="s">
        <v>137</v>
      </c>
      <c r="G1026" s="117">
        <v>41551</v>
      </c>
      <c r="H1026" s="65">
        <v>604931</v>
      </c>
      <c r="I1026" s="65">
        <v>117312</v>
      </c>
      <c r="J1026" s="120">
        <v>0</v>
      </c>
      <c r="K1026" s="120">
        <v>4</v>
      </c>
      <c r="L1026" s="120">
        <v>0</v>
      </c>
      <c r="M1026" s="120">
        <v>24</v>
      </c>
      <c r="N1026" s="65">
        <v>7.2</v>
      </c>
      <c r="O1026" s="120">
        <v>37.5</v>
      </c>
      <c r="P1026" s="120">
        <v>0.1</v>
      </c>
      <c r="Q1026" s="120">
        <v>0.1</v>
      </c>
      <c r="R1026" s="65" t="s">
        <v>244</v>
      </c>
      <c r="S1026" s="120">
        <v>90</v>
      </c>
      <c r="T1026" s="120">
        <v>59</v>
      </c>
      <c r="U1026" s="120">
        <v>11</v>
      </c>
      <c r="V1026" s="120">
        <v>0</v>
      </c>
      <c r="W1026" s="120">
        <v>8</v>
      </c>
      <c r="X1026" s="120">
        <v>9</v>
      </c>
      <c r="Y1026" s="120">
        <v>1</v>
      </c>
      <c r="Z1026" s="120">
        <v>0</v>
      </c>
      <c r="AA1026" s="120">
        <v>0</v>
      </c>
      <c r="AB1026" s="120">
        <v>30</v>
      </c>
      <c r="AC1026" s="120">
        <v>30</v>
      </c>
      <c r="AD1026" s="120">
        <v>2</v>
      </c>
      <c r="AE1026" s="118">
        <f t="shared" ref="AE1026:AE1089" si="364">+ROUND(S1026,0)</f>
        <v>90</v>
      </c>
      <c r="AF1026" s="119">
        <f>IF(AE1026&gt;=300,1,VLOOKUP(AE1026,$AT$3:$AU$304,2,0))</f>
        <v>0.30000000000000382</v>
      </c>
      <c r="AG1026" s="118">
        <f t="shared" ref="AG1026:AG1089" si="365">+ROUND(T1026,0)</f>
        <v>59</v>
      </c>
      <c r="AH1026" s="119">
        <f t="shared" ref="AH1026:AH1089" si="366">IF(AG1026&gt;=150,1,VLOOKUP(AG1026,$AV$3:$AW$228,2,0))</f>
        <v>0.39333333333333037</v>
      </c>
      <c r="AI1026" s="118">
        <f t="shared" ref="AI1026:AI1089" si="367">+ROUND(W1026,0)</f>
        <v>8</v>
      </c>
      <c r="AJ1026" s="119">
        <f t="shared" ref="AJ1026:AJ1089" si="368">IF(AI1026&gt;=45,1,VLOOKUP(AI1026,$AX$3:$AY$226,2,0))</f>
        <v>0.17777777777777731</v>
      </c>
      <c r="AK1026" s="118">
        <f t="shared" ref="AK1026:AK1089" si="369">+ROUND(X1026,0)</f>
        <v>9</v>
      </c>
      <c r="AL1026" s="119">
        <f t="shared" ref="AL1026:AL1089" si="370">IF(AK1026&gt;=30,1,VLOOKUP(AK1026,$AZ$3:$BA$226,2,0))</f>
        <v>0.30000000000000016</v>
      </c>
      <c r="AM1026" s="118">
        <f t="shared" ref="AM1026:AM1089" si="371">+ROUND(U1026,0)</f>
        <v>11</v>
      </c>
      <c r="AN1026" s="119">
        <f t="shared" ref="AN1026:AN1089" si="372">IF(AM1026&gt;=15,1,VLOOKUP(AM1026,$BB$3:$BC$226,2,0))</f>
        <v>0.73333333333333339</v>
      </c>
      <c r="AO1026" s="118">
        <f t="shared" ref="AO1026:AO1089" si="373">ROUND(V1026,0)</f>
        <v>0</v>
      </c>
      <c r="AP1026" s="119">
        <f t="shared" ref="AP1026:AP1089" si="374">IF(AO1026&gt;=10,1,VLOOKUP(AO1026,$BD$3:$BE$226,2,0))</f>
        <v>1.3877787807814457E-16</v>
      </c>
      <c r="AQ1026" s="122">
        <f t="shared" si="361"/>
        <v>0</v>
      </c>
      <c r="AR1026" s="131">
        <f t="shared" si="352"/>
        <v>8</v>
      </c>
      <c r="AS1026" s="65"/>
    </row>
    <row r="1027" spans="1:45" x14ac:dyDescent="0.25">
      <c r="A1027" s="65" t="s">
        <v>272</v>
      </c>
      <c r="B1027" s="65" t="str">
        <f t="shared" si="359"/>
        <v>DIWA3</v>
      </c>
      <c r="C1027" s="117">
        <f t="shared" si="354"/>
        <v>42066</v>
      </c>
      <c r="D1027" s="116" t="str">
        <f t="shared" si="355"/>
        <v>CON</v>
      </c>
      <c r="E1027" s="65" t="s">
        <v>134</v>
      </c>
      <c r="F1027" s="124" t="s">
        <v>137</v>
      </c>
      <c r="G1027" s="117">
        <v>41442</v>
      </c>
      <c r="H1027" s="65">
        <v>574925</v>
      </c>
      <c r="I1027" s="65">
        <v>87306</v>
      </c>
      <c r="J1027" s="120">
        <v>0</v>
      </c>
      <c r="K1027" s="120">
        <v>34.6</v>
      </c>
      <c r="L1027" s="120">
        <v>0</v>
      </c>
      <c r="M1027" s="120">
        <v>11.5</v>
      </c>
      <c r="N1027" s="65">
        <v>8</v>
      </c>
      <c r="O1027" s="120">
        <v>38.799999999999997</v>
      </c>
      <c r="P1027" s="120">
        <v>0</v>
      </c>
      <c r="Q1027" s="120">
        <v>-1</v>
      </c>
      <c r="R1027" s="65" t="s">
        <v>29</v>
      </c>
      <c r="S1027" s="120">
        <v>136.19999999999999</v>
      </c>
      <c r="T1027" s="120">
        <v>67.599999999999994</v>
      </c>
      <c r="U1027" s="120">
        <v>5.8</v>
      </c>
      <c r="V1027" s="120">
        <v>3</v>
      </c>
      <c r="W1027" s="120">
        <v>8.4</v>
      </c>
      <c r="X1027" s="120">
        <v>12</v>
      </c>
      <c r="Y1027" s="120">
        <v>0.7</v>
      </c>
      <c r="Z1027" s="120">
        <v>0</v>
      </c>
      <c r="AA1027" s="120">
        <v>0</v>
      </c>
      <c r="AB1027" s="120">
        <v>74.900000000000006</v>
      </c>
      <c r="AC1027" s="120">
        <v>17.2</v>
      </c>
      <c r="AD1027" s="120">
        <v>4.5</v>
      </c>
      <c r="AE1027" s="118">
        <f t="shared" si="364"/>
        <v>136</v>
      </c>
      <c r="AF1027" s="119">
        <f>IF(AE1027&gt;=300,1,VLOOKUP(AE1027,$AT$3:$AU$304,2,0))</f>
        <v>0.45333333333333814</v>
      </c>
      <c r="AG1027" s="118">
        <f t="shared" si="365"/>
        <v>68</v>
      </c>
      <c r="AH1027" s="119">
        <f t="shared" si="366"/>
        <v>0.45333333333333026</v>
      </c>
      <c r="AI1027" s="118">
        <f t="shared" si="367"/>
        <v>8</v>
      </c>
      <c r="AJ1027" s="119">
        <f t="shared" si="368"/>
        <v>0.17777777777777731</v>
      </c>
      <c r="AK1027" s="118">
        <f t="shared" si="369"/>
        <v>12</v>
      </c>
      <c r="AL1027" s="119">
        <f t="shared" si="370"/>
        <v>0.40000000000000013</v>
      </c>
      <c r="AM1027" s="118">
        <f t="shared" si="371"/>
        <v>6</v>
      </c>
      <c r="AN1027" s="119">
        <f t="shared" si="372"/>
        <v>0.40000000000000013</v>
      </c>
      <c r="AO1027" s="118">
        <f t="shared" si="373"/>
        <v>3</v>
      </c>
      <c r="AP1027" s="119">
        <f t="shared" si="374"/>
        <v>0.30000000000000016</v>
      </c>
      <c r="AQ1027" s="122">
        <f t="shared" si="361"/>
        <v>0</v>
      </c>
      <c r="AR1027" s="131">
        <f t="shared" ref="AR1027:AR1090" si="375">+IF(AQ1027=1,AQ1027,(AR1026+1))</f>
        <v>9</v>
      </c>
      <c r="AS1027" s="65"/>
    </row>
    <row r="1028" spans="1:45" x14ac:dyDescent="0.25">
      <c r="A1028" s="65" t="s">
        <v>272</v>
      </c>
      <c r="B1028" s="65" t="str">
        <f t="shared" si="359"/>
        <v>DIWA3</v>
      </c>
      <c r="C1028" s="117">
        <f t="shared" si="354"/>
        <v>42066</v>
      </c>
      <c r="D1028" s="116" t="str">
        <f t="shared" si="355"/>
        <v>CON</v>
      </c>
      <c r="E1028" s="65" t="s">
        <v>134</v>
      </c>
      <c r="F1028" s="124" t="s">
        <v>137</v>
      </c>
      <c r="G1028" s="117">
        <v>41352</v>
      </c>
      <c r="H1028" s="65">
        <v>547310</v>
      </c>
      <c r="I1028" s="65">
        <v>59691</v>
      </c>
      <c r="J1028" s="120">
        <v>0</v>
      </c>
      <c r="K1028" s="120">
        <v>1.4</v>
      </c>
      <c r="L1028" s="120">
        <v>0</v>
      </c>
      <c r="M1028" s="120">
        <v>10.9</v>
      </c>
      <c r="N1028" s="65">
        <v>6.8</v>
      </c>
      <c r="O1028" s="120">
        <v>39.200000000000003</v>
      </c>
      <c r="P1028" s="120"/>
      <c r="Q1028" s="120">
        <v>-1</v>
      </c>
      <c r="R1028" s="65" t="s">
        <v>29</v>
      </c>
      <c r="S1028" s="120">
        <v>70.5</v>
      </c>
      <c r="T1028" s="120">
        <v>42.4</v>
      </c>
      <c r="U1028" s="120">
        <v>4.5999999999999996</v>
      </c>
      <c r="V1028" s="120">
        <v>1.7</v>
      </c>
      <c r="W1028" s="120">
        <v>6.8</v>
      </c>
      <c r="X1028" s="120">
        <v>6.9</v>
      </c>
      <c r="Y1028" s="120">
        <v>0.8</v>
      </c>
      <c r="Z1028" s="120">
        <v>0</v>
      </c>
      <c r="AA1028" s="120">
        <v>0</v>
      </c>
      <c r="AB1028" s="120">
        <v>47.5</v>
      </c>
      <c r="AC1028" s="120">
        <v>25.1</v>
      </c>
      <c r="AD1028" s="120">
        <v>1</v>
      </c>
      <c r="AE1028" s="118">
        <f t="shared" si="364"/>
        <v>71</v>
      </c>
      <c r="AF1028" s="119">
        <f>IF(AE1028&gt;=300,1,VLOOKUP(AE1028,$AT$3:$AU$304,2,0))</f>
        <v>0.23666666666667019</v>
      </c>
      <c r="AG1028" s="118">
        <f t="shared" si="365"/>
        <v>42</v>
      </c>
      <c r="AH1028" s="119">
        <f t="shared" si="366"/>
        <v>0.27999999999999725</v>
      </c>
      <c r="AI1028" s="118">
        <f t="shared" si="367"/>
        <v>7</v>
      </c>
      <c r="AJ1028" s="119">
        <f t="shared" si="368"/>
        <v>0.15555555555555509</v>
      </c>
      <c r="AK1028" s="118">
        <f t="shared" si="369"/>
        <v>7</v>
      </c>
      <c r="AL1028" s="119">
        <f t="shared" si="370"/>
        <v>0.2333333333333335</v>
      </c>
      <c r="AM1028" s="118">
        <f t="shared" si="371"/>
        <v>5</v>
      </c>
      <c r="AN1028" s="119">
        <f t="shared" si="372"/>
        <v>0.33333333333333348</v>
      </c>
      <c r="AO1028" s="118">
        <f t="shared" si="373"/>
        <v>2</v>
      </c>
      <c r="AP1028" s="119">
        <f t="shared" si="374"/>
        <v>0.20000000000000015</v>
      </c>
      <c r="AQ1028" s="122">
        <f t="shared" si="361"/>
        <v>0</v>
      </c>
      <c r="AR1028" s="131">
        <f t="shared" si="375"/>
        <v>10</v>
      </c>
      <c r="AS1028" s="65"/>
    </row>
    <row r="1029" spans="1:45" x14ac:dyDescent="0.25">
      <c r="A1029" s="65" t="s">
        <v>272</v>
      </c>
      <c r="B1029" s="65" t="str">
        <f t="shared" si="359"/>
        <v>DIWA3</v>
      </c>
      <c r="C1029" s="117">
        <f t="shared" si="354"/>
        <v>42066</v>
      </c>
      <c r="D1029" s="116" t="str">
        <f t="shared" si="355"/>
        <v>CON</v>
      </c>
      <c r="E1029" s="65" t="s">
        <v>134</v>
      </c>
      <c r="F1029" s="124" t="s">
        <v>137</v>
      </c>
      <c r="G1029" s="117">
        <v>41239</v>
      </c>
      <c r="H1029" s="65">
        <v>514448</v>
      </c>
      <c r="I1029" s="65">
        <v>26829</v>
      </c>
      <c r="J1029" s="120">
        <v>0</v>
      </c>
      <c r="K1029" s="120">
        <v>0</v>
      </c>
      <c r="L1029" s="120">
        <v>0.1</v>
      </c>
      <c r="M1029" s="120">
        <v>8.8000000000000007</v>
      </c>
      <c r="N1029" s="65">
        <v>7</v>
      </c>
      <c r="O1029" s="120">
        <v>40.5</v>
      </c>
      <c r="P1029" s="120"/>
      <c r="Q1029" s="120">
        <v>0</v>
      </c>
      <c r="R1029" s="65" t="s">
        <v>29</v>
      </c>
      <c r="S1029" s="120">
        <v>56.9</v>
      </c>
      <c r="T1029" s="120">
        <v>4.9000000000000004</v>
      </c>
      <c r="U1029" s="120">
        <v>2.8</v>
      </c>
      <c r="V1029" s="120">
        <v>0</v>
      </c>
      <c r="W1029" s="120">
        <v>8.6</v>
      </c>
      <c r="X1029" s="120">
        <v>11.5</v>
      </c>
      <c r="Y1029" s="120">
        <v>0.9</v>
      </c>
      <c r="Z1029" s="120">
        <v>2.9</v>
      </c>
      <c r="AA1029" s="120">
        <v>0</v>
      </c>
      <c r="AB1029" s="120">
        <v>13.1</v>
      </c>
      <c r="AC1029" s="120">
        <v>20.399999999999999</v>
      </c>
      <c r="AD1029" s="120">
        <v>0.4</v>
      </c>
      <c r="AE1029" s="118">
        <f t="shared" si="364"/>
        <v>57</v>
      </c>
      <c r="AF1029" s="119">
        <f>IF(AE1029&gt;=300,1,VLOOKUP(AE1029,$AT$3:$AU$304,2,0))</f>
        <v>0.19000000000000361</v>
      </c>
      <c r="AG1029" s="118">
        <f t="shared" si="365"/>
        <v>5</v>
      </c>
      <c r="AH1029" s="119">
        <f t="shared" si="366"/>
        <v>3.3333333333330856E-2</v>
      </c>
      <c r="AI1029" s="118">
        <f t="shared" si="367"/>
        <v>9</v>
      </c>
      <c r="AJ1029" s="119">
        <f t="shared" si="368"/>
        <v>0.19999999999999954</v>
      </c>
      <c r="AK1029" s="118">
        <f t="shared" si="369"/>
        <v>12</v>
      </c>
      <c r="AL1029" s="119">
        <f t="shared" si="370"/>
        <v>0.40000000000000013</v>
      </c>
      <c r="AM1029" s="118">
        <f t="shared" si="371"/>
        <v>3</v>
      </c>
      <c r="AN1029" s="119">
        <f t="shared" si="372"/>
        <v>0.20000000000000018</v>
      </c>
      <c r="AO1029" s="118">
        <f t="shared" si="373"/>
        <v>0</v>
      </c>
      <c r="AP1029" s="119">
        <f t="shared" si="374"/>
        <v>1.3877787807814457E-16</v>
      </c>
      <c r="AQ1029" s="122">
        <f t="shared" si="361"/>
        <v>0</v>
      </c>
      <c r="AR1029" s="131">
        <f t="shared" si="375"/>
        <v>11</v>
      </c>
      <c r="AS1029" s="65"/>
    </row>
    <row r="1030" spans="1:45" x14ac:dyDescent="0.25">
      <c r="A1030" s="65"/>
      <c r="B1030" s="65" t="str">
        <f t="shared" si="359"/>
        <v>DIWA3</v>
      </c>
      <c r="C1030" s="117">
        <f t="shared" si="354"/>
        <v>40845</v>
      </c>
      <c r="D1030" s="65" t="str">
        <f t="shared" si="355"/>
        <v>SIN</v>
      </c>
      <c r="E1030" s="65" t="s">
        <v>134</v>
      </c>
      <c r="F1030" s="124" t="s">
        <v>138</v>
      </c>
      <c r="G1030" s="117">
        <v>42287</v>
      </c>
      <c r="H1030" s="65">
        <v>844581</v>
      </c>
      <c r="I1030" s="65">
        <v>81927</v>
      </c>
      <c r="J1030" s="65">
        <v>0</v>
      </c>
      <c r="K1030" s="65">
        <v>6</v>
      </c>
      <c r="L1030" s="65"/>
      <c r="M1030" s="65">
        <v>2</v>
      </c>
      <c r="N1030" s="65">
        <v>6</v>
      </c>
      <c r="O1030" s="65"/>
      <c r="P1030" s="65"/>
      <c r="Q1030" s="65">
        <v>0.21</v>
      </c>
      <c r="R1030" s="65"/>
      <c r="S1030" s="65">
        <v>196</v>
      </c>
      <c r="T1030" s="65">
        <v>166</v>
      </c>
      <c r="U1030" s="65">
        <v>6</v>
      </c>
      <c r="V1030" s="65">
        <v>1</v>
      </c>
      <c r="W1030" s="65">
        <v>18</v>
      </c>
      <c r="X1030" s="65">
        <v>10</v>
      </c>
      <c r="Y1030" s="65">
        <v>1</v>
      </c>
      <c r="Z1030" s="65">
        <v>2</v>
      </c>
      <c r="AA1030" s="65">
        <v>0</v>
      </c>
      <c r="AB1030" s="65">
        <v>32</v>
      </c>
      <c r="AC1030" s="65">
        <v>5</v>
      </c>
      <c r="AD1030" s="65">
        <v>1</v>
      </c>
      <c r="AE1030" s="118">
        <f t="shared" si="364"/>
        <v>196</v>
      </c>
      <c r="AF1030" s="119">
        <f t="shared" ref="AF1030:AF1036" si="376">IF(AE1030&gt;500,1.5,IF(AE1030&gt;300,1.3,VLOOKUP(AE1030,$AT$3:$AU$304,2,0)))</f>
        <v>0.65333333333333687</v>
      </c>
      <c r="AG1030" s="118">
        <f t="shared" si="365"/>
        <v>166</v>
      </c>
      <c r="AH1030" s="119">
        <f t="shared" si="366"/>
        <v>1</v>
      </c>
      <c r="AI1030" s="118">
        <f t="shared" si="367"/>
        <v>18</v>
      </c>
      <c r="AJ1030" s="119">
        <f t="shared" si="368"/>
        <v>0.39999999999999941</v>
      </c>
      <c r="AK1030" s="118">
        <f t="shared" si="369"/>
        <v>10</v>
      </c>
      <c r="AL1030" s="119">
        <f t="shared" si="370"/>
        <v>0.33339999999999997</v>
      </c>
      <c r="AM1030" s="118">
        <f t="shared" si="371"/>
        <v>6</v>
      </c>
      <c r="AN1030" s="119">
        <f t="shared" si="372"/>
        <v>0.40000000000000013</v>
      </c>
      <c r="AO1030" s="118">
        <f t="shared" si="373"/>
        <v>1</v>
      </c>
      <c r="AP1030" s="119">
        <f t="shared" si="374"/>
        <v>0.10000000000000014</v>
      </c>
      <c r="AQ1030" s="122">
        <f t="shared" si="361"/>
        <v>1</v>
      </c>
      <c r="AR1030" s="131">
        <f t="shared" si="375"/>
        <v>1</v>
      </c>
      <c r="AS1030" s="65"/>
    </row>
    <row r="1031" spans="1:45" x14ac:dyDescent="0.25">
      <c r="A1031" s="65"/>
      <c r="B1031" s="65" t="str">
        <f t="shared" si="359"/>
        <v>DIWA3</v>
      </c>
      <c r="C1031" s="117">
        <f t="shared" ref="C1031:C1094" si="377">VLOOKUP(F1031,$BG$3:$BJ$230,4,0)</f>
        <v>40845</v>
      </c>
      <c r="D1031" s="65" t="str">
        <f t="shared" ref="D1031:D1094" si="378">IF(C1031&gt;G1031,"CON","SIN")</f>
        <v>SIN</v>
      </c>
      <c r="E1031" s="65" t="s">
        <v>134</v>
      </c>
      <c r="F1031" s="124" t="s">
        <v>138</v>
      </c>
      <c r="G1031" s="117">
        <v>42146</v>
      </c>
      <c r="H1031" s="65">
        <v>810350</v>
      </c>
      <c r="I1031" s="65">
        <v>47696</v>
      </c>
      <c r="J1031" s="65">
        <v>0</v>
      </c>
      <c r="K1031" s="65">
        <v>3</v>
      </c>
      <c r="L1031" s="65"/>
      <c r="M1031" s="65">
        <v>1</v>
      </c>
      <c r="N1031" s="65">
        <v>6.2</v>
      </c>
      <c r="O1031" s="65"/>
      <c r="P1031" s="65"/>
      <c r="Q1031" s="65">
        <v>0.35</v>
      </c>
      <c r="R1031" s="65"/>
      <c r="S1031" s="65">
        <v>166</v>
      </c>
      <c r="T1031" s="65">
        <v>113</v>
      </c>
      <c r="U1031" s="65">
        <v>5</v>
      </c>
      <c r="V1031" s="65">
        <v>1</v>
      </c>
      <c r="W1031" s="65">
        <v>12</v>
      </c>
      <c r="X1031" s="65">
        <v>11</v>
      </c>
      <c r="Y1031" s="65">
        <v>2</v>
      </c>
      <c r="Z1031" s="65">
        <v>1</v>
      </c>
      <c r="AA1031" s="65">
        <v>0</v>
      </c>
      <c r="AB1031" s="65">
        <v>38</v>
      </c>
      <c r="AC1031" s="65">
        <v>7</v>
      </c>
      <c r="AD1031" s="65">
        <v>1</v>
      </c>
      <c r="AE1031" s="118">
        <f t="shared" si="364"/>
        <v>166</v>
      </c>
      <c r="AF1031" s="119">
        <f t="shared" si="376"/>
        <v>0.5533333333333379</v>
      </c>
      <c r="AG1031" s="118">
        <f t="shared" si="365"/>
        <v>113</v>
      </c>
      <c r="AH1031" s="119">
        <f t="shared" si="366"/>
        <v>0.75333333333333174</v>
      </c>
      <c r="AI1031" s="118">
        <f t="shared" si="367"/>
        <v>12</v>
      </c>
      <c r="AJ1031" s="119">
        <f t="shared" si="368"/>
        <v>0.26666666666666622</v>
      </c>
      <c r="AK1031" s="118">
        <f t="shared" si="369"/>
        <v>11</v>
      </c>
      <c r="AL1031" s="119">
        <f t="shared" si="370"/>
        <v>0.36666666666666681</v>
      </c>
      <c r="AM1031" s="118">
        <f t="shared" si="371"/>
        <v>5</v>
      </c>
      <c r="AN1031" s="119">
        <f t="shared" si="372"/>
        <v>0.33333333333333348</v>
      </c>
      <c r="AO1031" s="118">
        <f t="shared" si="373"/>
        <v>1</v>
      </c>
      <c r="AP1031" s="119">
        <f t="shared" si="374"/>
        <v>0.10000000000000014</v>
      </c>
      <c r="AQ1031" s="122">
        <f t="shared" si="361"/>
        <v>0</v>
      </c>
      <c r="AR1031" s="131">
        <f t="shared" si="375"/>
        <v>2</v>
      </c>
      <c r="AS1031" s="65"/>
    </row>
    <row r="1032" spans="1:45" x14ac:dyDescent="0.25">
      <c r="A1032" s="65" t="s">
        <v>273</v>
      </c>
      <c r="B1032" s="65" t="str">
        <f t="shared" si="359"/>
        <v>DIWA3</v>
      </c>
      <c r="C1032" s="117">
        <f t="shared" si="377"/>
        <v>40845</v>
      </c>
      <c r="D1032" s="116" t="str">
        <f t="shared" si="378"/>
        <v>SIN</v>
      </c>
      <c r="E1032" s="65" t="s">
        <v>134</v>
      </c>
      <c r="F1032" s="124" t="s">
        <v>138</v>
      </c>
      <c r="G1032" s="117">
        <v>42052</v>
      </c>
      <c r="H1032" s="65">
        <v>761162</v>
      </c>
      <c r="I1032" s="65">
        <v>74751</v>
      </c>
      <c r="J1032" s="65">
        <v>0</v>
      </c>
      <c r="K1032" s="65">
        <v>6</v>
      </c>
      <c r="L1032" s="65"/>
      <c r="M1032" s="65">
        <v>4</v>
      </c>
      <c r="N1032" s="65">
        <v>5.9080000000000004</v>
      </c>
      <c r="O1032" s="65">
        <v>27.98</v>
      </c>
      <c r="P1032" s="65">
        <v>1.33</v>
      </c>
      <c r="Q1032" s="65">
        <v>0.66</v>
      </c>
      <c r="R1032" s="65"/>
      <c r="S1032" s="65">
        <v>128</v>
      </c>
      <c r="T1032" s="65">
        <v>106</v>
      </c>
      <c r="U1032" s="65">
        <v>7</v>
      </c>
      <c r="V1032" s="65">
        <v>1</v>
      </c>
      <c r="W1032" s="65">
        <v>33</v>
      </c>
      <c r="X1032" s="65">
        <v>12</v>
      </c>
      <c r="Y1032" s="65">
        <v>0</v>
      </c>
      <c r="Z1032" s="65"/>
      <c r="AA1032" s="65">
        <v>1</v>
      </c>
      <c r="AB1032" s="65">
        <v>33</v>
      </c>
      <c r="AC1032" s="65">
        <v>5</v>
      </c>
      <c r="AD1032" s="65">
        <v>1</v>
      </c>
      <c r="AE1032" s="118">
        <f t="shared" si="364"/>
        <v>128</v>
      </c>
      <c r="AF1032" s="119">
        <f t="shared" si="376"/>
        <v>0.4266666666666713</v>
      </c>
      <c r="AG1032" s="118">
        <f t="shared" si="365"/>
        <v>106</v>
      </c>
      <c r="AH1032" s="119">
        <f t="shared" si="366"/>
        <v>0.70666666666666478</v>
      </c>
      <c r="AI1032" s="118">
        <f t="shared" si="367"/>
        <v>33</v>
      </c>
      <c r="AJ1032" s="119">
        <f t="shared" si="368"/>
        <v>0.73333333333333295</v>
      </c>
      <c r="AK1032" s="118">
        <f t="shared" si="369"/>
        <v>12</v>
      </c>
      <c r="AL1032" s="119">
        <f t="shared" si="370"/>
        <v>0.40000000000000013</v>
      </c>
      <c r="AM1032" s="118">
        <f t="shared" si="371"/>
        <v>7</v>
      </c>
      <c r="AN1032" s="119">
        <f t="shared" si="372"/>
        <v>0.46666666666666679</v>
      </c>
      <c r="AO1032" s="118">
        <f t="shared" si="373"/>
        <v>1</v>
      </c>
      <c r="AP1032" s="119">
        <f t="shared" si="374"/>
        <v>0.10000000000000014</v>
      </c>
      <c r="AQ1032" s="122">
        <f t="shared" si="361"/>
        <v>0</v>
      </c>
      <c r="AR1032" s="131">
        <f t="shared" si="375"/>
        <v>3</v>
      </c>
      <c r="AS1032" s="65"/>
    </row>
    <row r="1033" spans="1:45" x14ac:dyDescent="0.25">
      <c r="A1033" s="65" t="s">
        <v>273</v>
      </c>
      <c r="B1033" s="65" t="str">
        <f t="shared" si="359"/>
        <v>DIWA3</v>
      </c>
      <c r="C1033" s="117">
        <f t="shared" si="377"/>
        <v>40845</v>
      </c>
      <c r="D1033" s="116" t="str">
        <f t="shared" si="378"/>
        <v>SIN</v>
      </c>
      <c r="E1033" s="65" t="s">
        <v>134</v>
      </c>
      <c r="F1033" s="124" t="s">
        <v>138</v>
      </c>
      <c r="G1033" s="117">
        <v>41981</v>
      </c>
      <c r="H1033" s="65">
        <v>740886</v>
      </c>
      <c r="I1033" s="65">
        <v>54475</v>
      </c>
      <c r="J1033" s="65">
        <v>0</v>
      </c>
      <c r="K1033" s="65">
        <v>5</v>
      </c>
      <c r="L1033" s="65"/>
      <c r="M1033" s="65">
        <v>3</v>
      </c>
      <c r="N1033" s="65">
        <v>6</v>
      </c>
      <c r="O1033" s="65"/>
      <c r="P1033" s="65"/>
      <c r="Q1033" s="65">
        <v>0.63</v>
      </c>
      <c r="R1033" s="65"/>
      <c r="S1033" s="65">
        <v>104</v>
      </c>
      <c r="T1033" s="65">
        <v>97</v>
      </c>
      <c r="U1033" s="65">
        <v>9</v>
      </c>
      <c r="V1033" s="65">
        <v>0</v>
      </c>
      <c r="W1033" s="65">
        <v>11</v>
      </c>
      <c r="X1033" s="65">
        <v>12</v>
      </c>
      <c r="Y1033" s="65">
        <v>1</v>
      </c>
      <c r="Z1033" s="65">
        <v>2</v>
      </c>
      <c r="AA1033" s="65">
        <v>1</v>
      </c>
      <c r="AB1033" s="65">
        <v>31</v>
      </c>
      <c r="AC1033" s="65">
        <v>8</v>
      </c>
      <c r="AD1033" s="65">
        <v>1</v>
      </c>
      <c r="AE1033" s="118">
        <f t="shared" si="364"/>
        <v>104</v>
      </c>
      <c r="AF1033" s="119">
        <f t="shared" si="376"/>
        <v>0.34666666666667079</v>
      </c>
      <c r="AG1033" s="118">
        <f t="shared" si="365"/>
        <v>97</v>
      </c>
      <c r="AH1033" s="119">
        <f t="shared" si="366"/>
        <v>0.64666666666666439</v>
      </c>
      <c r="AI1033" s="118">
        <f t="shared" si="367"/>
        <v>11</v>
      </c>
      <c r="AJ1033" s="119">
        <f t="shared" si="368"/>
        <v>0.24444444444444399</v>
      </c>
      <c r="AK1033" s="118">
        <f t="shared" si="369"/>
        <v>12</v>
      </c>
      <c r="AL1033" s="119">
        <f t="shared" si="370"/>
        <v>0.40000000000000013</v>
      </c>
      <c r="AM1033" s="118">
        <f t="shared" si="371"/>
        <v>9</v>
      </c>
      <c r="AN1033" s="119">
        <f t="shared" si="372"/>
        <v>0.60000000000000009</v>
      </c>
      <c r="AO1033" s="118">
        <f t="shared" si="373"/>
        <v>0</v>
      </c>
      <c r="AP1033" s="119">
        <f t="shared" si="374"/>
        <v>1.3877787807814457E-16</v>
      </c>
      <c r="AQ1033" s="122">
        <f t="shared" si="361"/>
        <v>0</v>
      </c>
      <c r="AR1033" s="131">
        <f t="shared" si="375"/>
        <v>4</v>
      </c>
      <c r="AS1033" s="65"/>
    </row>
    <row r="1034" spans="1:45" x14ac:dyDescent="0.25">
      <c r="A1034" s="65" t="s">
        <v>273</v>
      </c>
      <c r="B1034" s="65" t="str">
        <f t="shared" si="359"/>
        <v>DIWA3</v>
      </c>
      <c r="C1034" s="117">
        <f t="shared" si="377"/>
        <v>40845</v>
      </c>
      <c r="D1034" s="116" t="str">
        <f t="shared" si="378"/>
        <v>SIN</v>
      </c>
      <c r="E1034" s="65" t="s">
        <v>134</v>
      </c>
      <c r="F1034" s="124" t="s">
        <v>138</v>
      </c>
      <c r="G1034" s="117">
        <v>41961</v>
      </c>
      <c r="H1034" s="65">
        <v>735102</v>
      </c>
      <c r="I1034" s="65">
        <v>48691</v>
      </c>
      <c r="J1034" s="65">
        <v>0</v>
      </c>
      <c r="K1034" s="65">
        <v>2</v>
      </c>
      <c r="L1034" s="65"/>
      <c r="M1034" s="65">
        <v>2</v>
      </c>
      <c r="N1034" s="65">
        <v>5.9</v>
      </c>
      <c r="O1034" s="65"/>
      <c r="P1034" s="65"/>
      <c r="Q1034" s="65">
        <v>0.28000000000000003</v>
      </c>
      <c r="R1034" s="65"/>
      <c r="S1034" s="65">
        <v>102</v>
      </c>
      <c r="T1034" s="65">
        <v>53</v>
      </c>
      <c r="U1034" s="65">
        <v>4</v>
      </c>
      <c r="V1034" s="65">
        <v>0</v>
      </c>
      <c r="W1034" s="65">
        <v>8</v>
      </c>
      <c r="X1034" s="65">
        <v>12</v>
      </c>
      <c r="Y1034" s="65">
        <v>0</v>
      </c>
      <c r="Z1034" s="65">
        <v>0</v>
      </c>
      <c r="AA1034" s="65">
        <v>1</v>
      </c>
      <c r="AB1034" s="65">
        <v>26</v>
      </c>
      <c r="AC1034" s="65">
        <v>6</v>
      </c>
      <c r="AD1034" s="65">
        <v>1</v>
      </c>
      <c r="AE1034" s="118">
        <f t="shared" si="364"/>
        <v>102</v>
      </c>
      <c r="AF1034" s="119">
        <f t="shared" si="376"/>
        <v>0.34000000000000408</v>
      </c>
      <c r="AG1034" s="118">
        <f t="shared" si="365"/>
        <v>53</v>
      </c>
      <c r="AH1034" s="119">
        <f t="shared" si="366"/>
        <v>0.35333333333333045</v>
      </c>
      <c r="AI1034" s="118">
        <f t="shared" si="367"/>
        <v>8</v>
      </c>
      <c r="AJ1034" s="119">
        <f t="shared" si="368"/>
        <v>0.17777777777777731</v>
      </c>
      <c r="AK1034" s="118">
        <f t="shared" si="369"/>
        <v>12</v>
      </c>
      <c r="AL1034" s="119">
        <f t="shared" si="370"/>
        <v>0.40000000000000013</v>
      </c>
      <c r="AM1034" s="118">
        <f t="shared" si="371"/>
        <v>4</v>
      </c>
      <c r="AN1034" s="119">
        <f t="shared" si="372"/>
        <v>0.26666666666666683</v>
      </c>
      <c r="AO1034" s="118">
        <f t="shared" si="373"/>
        <v>0</v>
      </c>
      <c r="AP1034" s="119">
        <f t="shared" si="374"/>
        <v>1.3877787807814457E-16</v>
      </c>
      <c r="AQ1034" s="122">
        <f t="shared" ref="AQ1034:AQ1065" si="379">IF(F1034=F1033,0,1)</f>
        <v>0</v>
      </c>
      <c r="AR1034" s="131">
        <f t="shared" si="375"/>
        <v>5</v>
      </c>
      <c r="AS1034" s="65"/>
    </row>
    <row r="1035" spans="1:45" x14ac:dyDescent="0.25">
      <c r="A1035" s="65" t="s">
        <v>273</v>
      </c>
      <c r="B1035" s="65" t="str">
        <f t="shared" si="359"/>
        <v>DIWA3</v>
      </c>
      <c r="C1035" s="117">
        <f t="shared" si="377"/>
        <v>40845</v>
      </c>
      <c r="D1035" s="116" t="str">
        <f t="shared" si="378"/>
        <v>SIN</v>
      </c>
      <c r="E1035" s="65" t="s">
        <v>134</v>
      </c>
      <c r="F1035" s="124" t="s">
        <v>138</v>
      </c>
      <c r="G1035" s="117">
        <v>41732</v>
      </c>
      <c r="H1035" s="65">
        <v>666678</v>
      </c>
      <c r="I1035" s="65">
        <v>34405</v>
      </c>
      <c r="J1035" s="65">
        <v>0</v>
      </c>
      <c r="K1035" s="65">
        <v>3</v>
      </c>
      <c r="L1035" s="65"/>
      <c r="M1035" s="65">
        <v>4</v>
      </c>
      <c r="N1035" s="65">
        <v>6.2</v>
      </c>
      <c r="O1035" s="65" t="s">
        <v>28</v>
      </c>
      <c r="P1035" s="65" t="s">
        <v>28</v>
      </c>
      <c r="Q1035" s="65">
        <v>0.68</v>
      </c>
      <c r="R1035" s="65" t="s">
        <v>28</v>
      </c>
      <c r="S1035" s="65">
        <v>95</v>
      </c>
      <c r="T1035" s="65">
        <v>60</v>
      </c>
      <c r="U1035" s="65">
        <v>5</v>
      </c>
      <c r="V1035" s="65">
        <v>0</v>
      </c>
      <c r="W1035" s="65">
        <v>11</v>
      </c>
      <c r="X1035" s="65">
        <v>11</v>
      </c>
      <c r="Y1035" s="65">
        <v>1</v>
      </c>
      <c r="Z1035" s="65">
        <v>1</v>
      </c>
      <c r="AA1035" s="65">
        <v>1</v>
      </c>
      <c r="AB1035" s="65">
        <v>27</v>
      </c>
      <c r="AC1035" s="65">
        <v>8</v>
      </c>
      <c r="AD1035" s="65">
        <v>1</v>
      </c>
      <c r="AE1035" s="118">
        <f t="shared" si="364"/>
        <v>95</v>
      </c>
      <c r="AF1035" s="119">
        <f t="shared" si="376"/>
        <v>0.31666666666667059</v>
      </c>
      <c r="AG1035" s="118">
        <f t="shared" si="365"/>
        <v>60</v>
      </c>
      <c r="AH1035" s="119">
        <f t="shared" si="366"/>
        <v>0.39999999999999702</v>
      </c>
      <c r="AI1035" s="118">
        <f t="shared" si="367"/>
        <v>11</v>
      </c>
      <c r="AJ1035" s="119">
        <f t="shared" si="368"/>
        <v>0.24444444444444399</v>
      </c>
      <c r="AK1035" s="118">
        <f t="shared" si="369"/>
        <v>11</v>
      </c>
      <c r="AL1035" s="119">
        <f t="shared" si="370"/>
        <v>0.36666666666666681</v>
      </c>
      <c r="AM1035" s="118">
        <f t="shared" si="371"/>
        <v>5</v>
      </c>
      <c r="AN1035" s="119">
        <f t="shared" si="372"/>
        <v>0.33333333333333348</v>
      </c>
      <c r="AO1035" s="118">
        <f t="shared" si="373"/>
        <v>0</v>
      </c>
      <c r="AP1035" s="119">
        <f t="shared" si="374"/>
        <v>1.3877787807814457E-16</v>
      </c>
      <c r="AQ1035" s="122">
        <f t="shared" si="379"/>
        <v>0</v>
      </c>
      <c r="AR1035" s="131">
        <f t="shared" si="375"/>
        <v>6</v>
      </c>
      <c r="AS1035" s="65"/>
    </row>
    <row r="1036" spans="1:45" x14ac:dyDescent="0.25">
      <c r="A1036" s="65" t="s">
        <v>273</v>
      </c>
      <c r="B1036" s="65" t="str">
        <f t="shared" si="359"/>
        <v>DIWA3</v>
      </c>
      <c r="C1036" s="117">
        <f t="shared" si="377"/>
        <v>40845</v>
      </c>
      <c r="D1036" s="116" t="str">
        <f t="shared" si="378"/>
        <v>SIN</v>
      </c>
      <c r="E1036" s="65" t="s">
        <v>134</v>
      </c>
      <c r="F1036" s="124" t="s">
        <v>138</v>
      </c>
      <c r="G1036" s="117">
        <v>41724</v>
      </c>
      <c r="H1036" s="65">
        <v>664198</v>
      </c>
      <c r="I1036" s="65">
        <v>31925</v>
      </c>
      <c r="J1036" s="65">
        <v>0</v>
      </c>
      <c r="K1036" s="65">
        <v>3</v>
      </c>
      <c r="L1036" s="65"/>
      <c r="M1036" s="65">
        <v>5</v>
      </c>
      <c r="N1036" s="65">
        <v>6.2</v>
      </c>
      <c r="O1036" s="65"/>
      <c r="P1036" s="65"/>
      <c r="Q1036" s="65">
        <v>0.77</v>
      </c>
      <c r="R1036" s="65"/>
      <c r="S1036" s="65">
        <v>162</v>
      </c>
      <c r="T1036" s="65">
        <v>68</v>
      </c>
      <c r="U1036" s="65">
        <v>7</v>
      </c>
      <c r="V1036" s="65">
        <v>0</v>
      </c>
      <c r="W1036" s="65">
        <v>13</v>
      </c>
      <c r="X1036" s="65">
        <v>14</v>
      </c>
      <c r="Y1036" s="65">
        <v>0</v>
      </c>
      <c r="Z1036" s="65">
        <v>0</v>
      </c>
      <c r="AA1036" s="65">
        <v>2</v>
      </c>
      <c r="AB1036" s="65">
        <v>29</v>
      </c>
      <c r="AC1036" s="65">
        <v>9</v>
      </c>
      <c r="AD1036" s="65">
        <v>2</v>
      </c>
      <c r="AE1036" s="118">
        <f t="shared" si="364"/>
        <v>162</v>
      </c>
      <c r="AF1036" s="119">
        <f t="shared" si="376"/>
        <v>0.5400000000000047</v>
      </c>
      <c r="AG1036" s="118">
        <f t="shared" si="365"/>
        <v>68</v>
      </c>
      <c r="AH1036" s="119">
        <f t="shared" si="366"/>
        <v>0.45333333333333026</v>
      </c>
      <c r="AI1036" s="118">
        <f t="shared" si="367"/>
        <v>13</v>
      </c>
      <c r="AJ1036" s="119">
        <f t="shared" si="368"/>
        <v>0.28888888888888842</v>
      </c>
      <c r="AK1036" s="118">
        <f t="shared" si="369"/>
        <v>14</v>
      </c>
      <c r="AL1036" s="119">
        <f t="shared" si="370"/>
        <v>0.46666666666666679</v>
      </c>
      <c r="AM1036" s="118">
        <f t="shared" si="371"/>
        <v>7</v>
      </c>
      <c r="AN1036" s="119">
        <f t="shared" si="372"/>
        <v>0.46666666666666679</v>
      </c>
      <c r="AO1036" s="118">
        <f t="shared" si="373"/>
        <v>0</v>
      </c>
      <c r="AP1036" s="119">
        <f t="shared" si="374"/>
        <v>1.3877787807814457E-16</v>
      </c>
      <c r="AQ1036" s="122">
        <f t="shared" si="379"/>
        <v>0</v>
      </c>
      <c r="AR1036" s="131">
        <f t="shared" si="375"/>
        <v>7</v>
      </c>
      <c r="AS1036" s="65"/>
    </row>
    <row r="1037" spans="1:45" x14ac:dyDescent="0.25">
      <c r="A1037" s="65" t="s">
        <v>272</v>
      </c>
      <c r="B1037" s="65" t="str">
        <f t="shared" si="359"/>
        <v>DIWA3</v>
      </c>
      <c r="C1037" s="117">
        <f t="shared" si="377"/>
        <v>40845</v>
      </c>
      <c r="D1037" s="116" t="str">
        <f t="shared" si="378"/>
        <v>SIN</v>
      </c>
      <c r="E1037" s="65" t="s">
        <v>134</v>
      </c>
      <c r="F1037" s="124" t="s">
        <v>138</v>
      </c>
      <c r="G1037" s="117">
        <v>41501</v>
      </c>
      <c r="H1037" s="65">
        <v>603200</v>
      </c>
      <c r="I1037" s="65">
        <v>139005</v>
      </c>
      <c r="J1037" s="120">
        <v>0</v>
      </c>
      <c r="K1037" s="120">
        <v>6</v>
      </c>
      <c r="L1037" s="120">
        <v>-1</v>
      </c>
      <c r="M1037" s="120">
        <v>10</v>
      </c>
      <c r="N1037" s="65">
        <v>7.1</v>
      </c>
      <c r="O1037" s="120">
        <v>36.9</v>
      </c>
      <c r="P1037" s="120">
        <v>1</v>
      </c>
      <c r="Q1037" s="120">
        <v>0.1</v>
      </c>
      <c r="R1037" s="65" t="s">
        <v>244</v>
      </c>
      <c r="S1037" s="120">
        <v>204</v>
      </c>
      <c r="T1037" s="120">
        <v>88</v>
      </c>
      <c r="U1037" s="120">
        <v>16</v>
      </c>
      <c r="V1037" s="120">
        <v>0</v>
      </c>
      <c r="W1037" s="120">
        <v>17</v>
      </c>
      <c r="X1037" s="120">
        <v>14</v>
      </c>
      <c r="Y1037" s="120">
        <v>1</v>
      </c>
      <c r="Z1037" s="120">
        <v>0</v>
      </c>
      <c r="AA1037" s="120">
        <v>-1</v>
      </c>
      <c r="AB1037" s="120">
        <v>40</v>
      </c>
      <c r="AC1037" s="120">
        <v>11</v>
      </c>
      <c r="AD1037" s="120">
        <v>2</v>
      </c>
      <c r="AE1037" s="118">
        <f t="shared" si="364"/>
        <v>204</v>
      </c>
      <c r="AF1037" s="119">
        <f>IF(AE1037&gt;=300,1,VLOOKUP(AE1037,$AT$3:$AU$304,2,0))</f>
        <v>0.68000000000000327</v>
      </c>
      <c r="AG1037" s="118">
        <f t="shared" si="365"/>
        <v>88</v>
      </c>
      <c r="AH1037" s="119">
        <f t="shared" si="366"/>
        <v>0.58666666666666401</v>
      </c>
      <c r="AI1037" s="118">
        <f t="shared" si="367"/>
        <v>17</v>
      </c>
      <c r="AJ1037" s="119">
        <f t="shared" si="368"/>
        <v>0.37777777777777721</v>
      </c>
      <c r="AK1037" s="118">
        <f t="shared" si="369"/>
        <v>14</v>
      </c>
      <c r="AL1037" s="119">
        <f t="shared" si="370"/>
        <v>0.46666666666666679</v>
      </c>
      <c r="AM1037" s="118">
        <f t="shared" si="371"/>
        <v>16</v>
      </c>
      <c r="AN1037" s="119">
        <f t="shared" si="372"/>
        <v>1</v>
      </c>
      <c r="AO1037" s="118">
        <f t="shared" si="373"/>
        <v>0</v>
      </c>
      <c r="AP1037" s="119">
        <f t="shared" si="374"/>
        <v>1.3877787807814457E-16</v>
      </c>
      <c r="AQ1037" s="122">
        <f t="shared" si="379"/>
        <v>0</v>
      </c>
      <c r="AR1037" s="131">
        <f t="shared" si="375"/>
        <v>8</v>
      </c>
      <c r="AS1037" s="65"/>
    </row>
    <row r="1038" spans="1:45" x14ac:dyDescent="0.25">
      <c r="A1038" s="65" t="s">
        <v>272</v>
      </c>
      <c r="B1038" s="65" t="str">
        <f t="shared" si="359"/>
        <v>DIWA3</v>
      </c>
      <c r="C1038" s="117">
        <f t="shared" si="377"/>
        <v>40845</v>
      </c>
      <c r="D1038" s="116" t="str">
        <f t="shared" si="378"/>
        <v>SIN</v>
      </c>
      <c r="E1038" s="65" t="s">
        <v>134</v>
      </c>
      <c r="F1038" s="124" t="s">
        <v>138</v>
      </c>
      <c r="G1038" s="117">
        <v>41450</v>
      </c>
      <c r="H1038" s="65">
        <v>588399</v>
      </c>
      <c r="I1038" s="65">
        <v>124204</v>
      </c>
      <c r="J1038" s="120">
        <v>0</v>
      </c>
      <c r="K1038" s="120">
        <v>4</v>
      </c>
      <c r="L1038" s="120">
        <v>-1</v>
      </c>
      <c r="M1038" s="120">
        <v>13</v>
      </c>
      <c r="N1038" s="65">
        <v>7.1</v>
      </c>
      <c r="O1038" s="120">
        <v>37.6</v>
      </c>
      <c r="P1038" s="120">
        <v>0.6</v>
      </c>
      <c r="Q1038" s="120">
        <v>0.1</v>
      </c>
      <c r="R1038" s="65" t="s">
        <v>244</v>
      </c>
      <c r="S1038" s="120">
        <v>216</v>
      </c>
      <c r="T1038" s="120">
        <v>94</v>
      </c>
      <c r="U1038" s="120">
        <v>21</v>
      </c>
      <c r="V1038" s="120">
        <v>0</v>
      </c>
      <c r="W1038" s="120">
        <v>12</v>
      </c>
      <c r="X1038" s="120">
        <v>13</v>
      </c>
      <c r="Y1038" s="120">
        <v>0</v>
      </c>
      <c r="Z1038" s="120">
        <v>1</v>
      </c>
      <c r="AA1038" s="120">
        <v>-1</v>
      </c>
      <c r="AB1038" s="120">
        <v>42</v>
      </c>
      <c r="AC1038" s="120">
        <v>9</v>
      </c>
      <c r="AD1038" s="120">
        <v>2</v>
      </c>
      <c r="AE1038" s="118">
        <f t="shared" si="364"/>
        <v>216</v>
      </c>
      <c r="AF1038" s="119">
        <f>IF(AE1038&gt;=300,1,VLOOKUP(AE1038,$AT$3:$AU$304,2,0))</f>
        <v>0.72000000000000286</v>
      </c>
      <c r="AG1038" s="118">
        <f t="shared" si="365"/>
        <v>94</v>
      </c>
      <c r="AH1038" s="119">
        <f t="shared" si="366"/>
        <v>0.62666666666666426</v>
      </c>
      <c r="AI1038" s="118">
        <f t="shared" si="367"/>
        <v>12</v>
      </c>
      <c r="AJ1038" s="119">
        <f t="shared" si="368"/>
        <v>0.26666666666666622</v>
      </c>
      <c r="AK1038" s="118">
        <f t="shared" si="369"/>
        <v>13</v>
      </c>
      <c r="AL1038" s="119">
        <f t="shared" si="370"/>
        <v>0.43333333333333346</v>
      </c>
      <c r="AM1038" s="118">
        <f t="shared" si="371"/>
        <v>21</v>
      </c>
      <c r="AN1038" s="119">
        <f t="shared" si="372"/>
        <v>1</v>
      </c>
      <c r="AO1038" s="118">
        <f t="shared" si="373"/>
        <v>0</v>
      </c>
      <c r="AP1038" s="119">
        <f t="shared" si="374"/>
        <v>1.3877787807814457E-16</v>
      </c>
      <c r="AQ1038" s="122">
        <f t="shared" si="379"/>
        <v>0</v>
      </c>
      <c r="AR1038" s="131">
        <f t="shared" si="375"/>
        <v>9</v>
      </c>
      <c r="AS1038" s="65"/>
    </row>
    <row r="1039" spans="1:45" x14ac:dyDescent="0.25">
      <c r="A1039" s="65" t="s">
        <v>273</v>
      </c>
      <c r="B1039" s="65" t="str">
        <f t="shared" si="359"/>
        <v>DIWA3</v>
      </c>
      <c r="C1039" s="117">
        <f t="shared" si="377"/>
        <v>40845</v>
      </c>
      <c r="D1039" s="116" t="str">
        <f t="shared" si="378"/>
        <v>SIN</v>
      </c>
      <c r="E1039" s="65" t="s">
        <v>134</v>
      </c>
      <c r="F1039" s="124" t="s">
        <v>138</v>
      </c>
      <c r="G1039" s="117">
        <v>41348</v>
      </c>
      <c r="H1039" s="65">
        <v>559527</v>
      </c>
      <c r="I1039" s="65">
        <v>95332</v>
      </c>
      <c r="J1039" s="120">
        <v>0</v>
      </c>
      <c r="K1039" s="120">
        <v>1.3</v>
      </c>
      <c r="L1039" s="120">
        <v>0</v>
      </c>
      <c r="M1039" s="120">
        <v>14.9</v>
      </c>
      <c r="N1039" s="65">
        <v>6.7</v>
      </c>
      <c r="O1039" s="120">
        <v>37.200000000000003</v>
      </c>
      <c r="P1039" s="120"/>
      <c r="Q1039" s="120">
        <v>-1</v>
      </c>
      <c r="R1039" s="65" t="s">
        <v>29</v>
      </c>
      <c r="S1039" s="120">
        <v>117.4</v>
      </c>
      <c r="T1039" s="120">
        <v>65</v>
      </c>
      <c r="U1039" s="120">
        <v>13.2</v>
      </c>
      <c r="V1039" s="120">
        <v>1.3</v>
      </c>
      <c r="W1039" s="120">
        <v>10.199999999999999</v>
      </c>
      <c r="X1039" s="120">
        <v>9.6999999999999993</v>
      </c>
      <c r="Y1039" s="120">
        <v>1</v>
      </c>
      <c r="Z1039" s="120">
        <v>0</v>
      </c>
      <c r="AA1039" s="120">
        <v>0</v>
      </c>
      <c r="AB1039" s="120">
        <v>53.2</v>
      </c>
      <c r="AC1039" s="120">
        <v>31.2</v>
      </c>
      <c r="AD1039" s="120">
        <v>1.6</v>
      </c>
      <c r="AE1039" s="118">
        <f t="shared" si="364"/>
        <v>117</v>
      </c>
      <c r="AF1039" s="119">
        <f>IF(AE1039&gt;=300,1,VLOOKUP(AE1039,$AT$3:$AU$304,2,0))</f>
        <v>0.3900000000000044</v>
      </c>
      <c r="AG1039" s="118">
        <f t="shared" si="365"/>
        <v>65</v>
      </c>
      <c r="AH1039" s="119">
        <f t="shared" si="366"/>
        <v>0.4333333333333303</v>
      </c>
      <c r="AI1039" s="118">
        <f t="shared" si="367"/>
        <v>10</v>
      </c>
      <c r="AJ1039" s="119">
        <f t="shared" si="368"/>
        <v>0.22222222222222177</v>
      </c>
      <c r="AK1039" s="118">
        <f t="shared" si="369"/>
        <v>10</v>
      </c>
      <c r="AL1039" s="119">
        <f t="shared" si="370"/>
        <v>0.33339999999999997</v>
      </c>
      <c r="AM1039" s="118">
        <f t="shared" si="371"/>
        <v>13</v>
      </c>
      <c r="AN1039" s="119">
        <f t="shared" si="372"/>
        <v>0.8666666666666667</v>
      </c>
      <c r="AO1039" s="118">
        <f t="shared" si="373"/>
        <v>1</v>
      </c>
      <c r="AP1039" s="119">
        <f t="shared" si="374"/>
        <v>0.10000000000000014</v>
      </c>
      <c r="AQ1039" s="122">
        <f t="shared" si="379"/>
        <v>0</v>
      </c>
      <c r="AR1039" s="131">
        <f t="shared" si="375"/>
        <v>10</v>
      </c>
      <c r="AS1039" s="65"/>
    </row>
    <row r="1040" spans="1:45" x14ac:dyDescent="0.25">
      <c r="A1040" s="65" t="s">
        <v>273</v>
      </c>
      <c r="B1040" s="65" t="str">
        <f t="shared" si="359"/>
        <v>DIWA3</v>
      </c>
      <c r="C1040" s="117">
        <f t="shared" si="377"/>
        <v>40845</v>
      </c>
      <c r="D1040" s="116" t="str">
        <f t="shared" si="378"/>
        <v>SIN</v>
      </c>
      <c r="E1040" s="65" t="s">
        <v>134</v>
      </c>
      <c r="F1040" s="124" t="s">
        <v>138</v>
      </c>
      <c r="G1040" s="117">
        <v>41242</v>
      </c>
      <c r="H1040" s="65">
        <v>527769</v>
      </c>
      <c r="I1040" s="65">
        <v>63574</v>
      </c>
      <c r="J1040" s="65">
        <v>0</v>
      </c>
      <c r="K1040" s="65">
        <v>0</v>
      </c>
      <c r="L1040" s="65">
        <v>0</v>
      </c>
      <c r="M1040" s="65">
        <v>16.3</v>
      </c>
      <c r="N1040" s="65">
        <v>7.2</v>
      </c>
      <c r="O1040" s="65">
        <v>37.4</v>
      </c>
      <c r="P1040" s="65"/>
      <c r="Q1040" s="65">
        <v>-1</v>
      </c>
      <c r="R1040" s="65" t="s">
        <v>29</v>
      </c>
      <c r="S1040" s="65">
        <v>112.3</v>
      </c>
      <c r="T1040" s="65">
        <v>41.4</v>
      </c>
      <c r="U1040" s="65">
        <v>11.1</v>
      </c>
      <c r="V1040" s="65">
        <v>3.6</v>
      </c>
      <c r="W1040" s="65">
        <v>3.7</v>
      </c>
      <c r="X1040" s="65">
        <v>26.7</v>
      </c>
      <c r="Y1040" s="65">
        <v>1.3</v>
      </c>
      <c r="Z1040" s="65">
        <v>0.9</v>
      </c>
      <c r="AA1040" s="65">
        <v>0</v>
      </c>
      <c r="AB1040" s="65">
        <v>85.6</v>
      </c>
      <c r="AC1040" s="65">
        <v>36.4</v>
      </c>
      <c r="AD1040" s="65">
        <v>7.3</v>
      </c>
      <c r="AE1040" s="118">
        <f t="shared" si="364"/>
        <v>112</v>
      </c>
      <c r="AF1040" s="119">
        <f>IF(AE1040&gt;=300,1,VLOOKUP(AE1040,$AT$3:$AU$304,2,0))</f>
        <v>0.37333333333333762</v>
      </c>
      <c r="AG1040" s="118">
        <f t="shared" si="365"/>
        <v>41</v>
      </c>
      <c r="AH1040" s="119">
        <f t="shared" si="366"/>
        <v>0.2733333333333306</v>
      </c>
      <c r="AI1040" s="118">
        <f t="shared" si="367"/>
        <v>4</v>
      </c>
      <c r="AJ1040" s="119">
        <f t="shared" si="368"/>
        <v>8.8888888888888407E-2</v>
      </c>
      <c r="AK1040" s="118">
        <f t="shared" si="369"/>
        <v>27</v>
      </c>
      <c r="AL1040" s="119">
        <f t="shared" si="370"/>
        <v>0.9</v>
      </c>
      <c r="AM1040" s="118">
        <f t="shared" si="371"/>
        <v>11</v>
      </c>
      <c r="AN1040" s="119">
        <f t="shared" si="372"/>
        <v>0.73333333333333339</v>
      </c>
      <c r="AO1040" s="118">
        <f t="shared" si="373"/>
        <v>4</v>
      </c>
      <c r="AP1040" s="119">
        <f t="shared" si="374"/>
        <v>0.40000000000000013</v>
      </c>
      <c r="AQ1040" s="122">
        <f t="shared" si="379"/>
        <v>0</v>
      </c>
      <c r="AR1040" s="131">
        <f t="shared" si="375"/>
        <v>11</v>
      </c>
      <c r="AS1040" s="65"/>
    </row>
    <row r="1041" spans="1:45" x14ac:dyDescent="0.25">
      <c r="A1041" s="65"/>
      <c r="B1041" s="65" t="str">
        <f t="shared" si="359"/>
        <v>DIWA3</v>
      </c>
      <c r="C1041" s="117">
        <f t="shared" si="377"/>
        <v>40987</v>
      </c>
      <c r="D1041" s="65" t="str">
        <f t="shared" si="378"/>
        <v>SIN</v>
      </c>
      <c r="E1041" s="65" t="s">
        <v>134</v>
      </c>
      <c r="F1041" s="124" t="s">
        <v>139</v>
      </c>
      <c r="G1041" s="117">
        <v>42243</v>
      </c>
      <c r="H1041" s="65">
        <v>785041</v>
      </c>
      <c r="I1041" s="65">
        <v>3235</v>
      </c>
      <c r="J1041" s="65">
        <v>0</v>
      </c>
      <c r="K1041" s="65">
        <v>5</v>
      </c>
      <c r="L1041" s="65"/>
      <c r="M1041" s="65">
        <v>4</v>
      </c>
      <c r="N1041" s="65">
        <v>7.1</v>
      </c>
      <c r="O1041" s="65"/>
      <c r="P1041" s="65"/>
      <c r="Q1041" s="65">
        <v>0.04</v>
      </c>
      <c r="R1041" s="65"/>
      <c r="S1041" s="65">
        <v>50</v>
      </c>
      <c r="T1041" s="65">
        <v>34</v>
      </c>
      <c r="U1041" s="65">
        <v>1</v>
      </c>
      <c r="V1041" s="65">
        <v>0</v>
      </c>
      <c r="W1041" s="65">
        <v>3</v>
      </c>
      <c r="X1041" s="65">
        <v>6</v>
      </c>
      <c r="Y1041" s="65">
        <v>1</v>
      </c>
      <c r="Z1041" s="65">
        <v>0</v>
      </c>
      <c r="AA1041" s="65">
        <v>0</v>
      </c>
      <c r="AB1041" s="65">
        <v>60</v>
      </c>
      <c r="AC1041" s="65">
        <v>2</v>
      </c>
      <c r="AD1041" s="65">
        <v>1</v>
      </c>
      <c r="AE1041" s="118">
        <f t="shared" si="364"/>
        <v>50</v>
      </c>
      <c r="AF1041" s="119">
        <f t="shared" ref="AF1041:AF1104" si="380">IF(AE1041&gt;500,1.5,IF(AE1041&gt;300,1.3,VLOOKUP(AE1041,$AT$3:$AU$304,2,0)))</f>
        <v>0.16666666666667032</v>
      </c>
      <c r="AG1041" s="118">
        <f t="shared" si="365"/>
        <v>34</v>
      </c>
      <c r="AH1041" s="119">
        <f t="shared" si="366"/>
        <v>0.22666666666666402</v>
      </c>
      <c r="AI1041" s="118">
        <f t="shared" si="367"/>
        <v>3</v>
      </c>
      <c r="AJ1041" s="119">
        <f t="shared" si="368"/>
        <v>6.666666666666618E-2</v>
      </c>
      <c r="AK1041" s="118">
        <f t="shared" si="369"/>
        <v>6</v>
      </c>
      <c r="AL1041" s="119">
        <f t="shared" si="370"/>
        <v>0.20000000000000018</v>
      </c>
      <c r="AM1041" s="118">
        <f t="shared" si="371"/>
        <v>1</v>
      </c>
      <c r="AN1041" s="119">
        <f t="shared" si="372"/>
        <v>6.666666666666686E-2</v>
      </c>
      <c r="AO1041" s="118">
        <f t="shared" si="373"/>
        <v>0</v>
      </c>
      <c r="AP1041" s="119">
        <f t="shared" si="374"/>
        <v>1.3877787807814457E-16</v>
      </c>
      <c r="AQ1041" s="122">
        <f t="shared" si="379"/>
        <v>1</v>
      </c>
      <c r="AR1041" s="131">
        <f t="shared" si="375"/>
        <v>1</v>
      </c>
      <c r="AS1041" s="65"/>
    </row>
    <row r="1042" spans="1:45" x14ac:dyDescent="0.25">
      <c r="A1042" s="65"/>
      <c r="B1042" s="65" t="str">
        <f t="shared" si="359"/>
        <v>DIWA3</v>
      </c>
      <c r="C1042" s="117">
        <f t="shared" si="377"/>
        <v>40987</v>
      </c>
      <c r="D1042" s="65" t="str">
        <f t="shared" si="378"/>
        <v>SIN</v>
      </c>
      <c r="E1042" s="65" t="s">
        <v>134</v>
      </c>
      <c r="F1042" s="124" t="s">
        <v>139</v>
      </c>
      <c r="G1042" s="117">
        <v>42229</v>
      </c>
      <c r="H1042" s="65">
        <v>781896</v>
      </c>
      <c r="I1042" s="65">
        <v>85148</v>
      </c>
      <c r="J1042" s="65">
        <v>0</v>
      </c>
      <c r="K1042" s="65">
        <v>5</v>
      </c>
      <c r="L1042" s="65"/>
      <c r="M1042" s="65">
        <v>4</v>
      </c>
      <c r="N1042" s="65">
        <v>5.8</v>
      </c>
      <c r="O1042" s="65"/>
      <c r="P1042" s="65"/>
      <c r="Q1042" s="65">
        <v>0.05</v>
      </c>
      <c r="R1042" s="65"/>
      <c r="S1042" s="65">
        <v>281</v>
      </c>
      <c r="T1042" s="65">
        <v>109</v>
      </c>
      <c r="U1042" s="65">
        <v>7</v>
      </c>
      <c r="V1042" s="65">
        <v>0</v>
      </c>
      <c r="W1042" s="65">
        <v>11</v>
      </c>
      <c r="X1042" s="65">
        <v>20</v>
      </c>
      <c r="Y1042" s="65">
        <v>0</v>
      </c>
      <c r="Z1042" s="65">
        <v>1</v>
      </c>
      <c r="AA1042" s="65">
        <v>1</v>
      </c>
      <c r="AB1042" s="65">
        <v>41</v>
      </c>
      <c r="AC1042" s="65">
        <v>5</v>
      </c>
      <c r="AD1042" s="65">
        <v>1</v>
      </c>
      <c r="AE1042" s="118">
        <f t="shared" si="364"/>
        <v>281</v>
      </c>
      <c r="AF1042" s="119">
        <f t="shared" si="380"/>
        <v>0.93666666666666731</v>
      </c>
      <c r="AG1042" s="118">
        <f t="shared" si="365"/>
        <v>109</v>
      </c>
      <c r="AH1042" s="119">
        <f t="shared" si="366"/>
        <v>0.72666666666666491</v>
      </c>
      <c r="AI1042" s="118">
        <f t="shared" si="367"/>
        <v>11</v>
      </c>
      <c r="AJ1042" s="119">
        <f t="shared" si="368"/>
        <v>0.24444444444444399</v>
      </c>
      <c r="AK1042" s="118">
        <f t="shared" si="369"/>
        <v>20</v>
      </c>
      <c r="AL1042" s="119">
        <f t="shared" si="370"/>
        <v>0.66666666666666674</v>
      </c>
      <c r="AM1042" s="118">
        <f t="shared" si="371"/>
        <v>7</v>
      </c>
      <c r="AN1042" s="119">
        <f t="shared" si="372"/>
        <v>0.46666666666666679</v>
      </c>
      <c r="AO1042" s="118">
        <f t="shared" si="373"/>
        <v>0</v>
      </c>
      <c r="AP1042" s="119">
        <f t="shared" si="374"/>
        <v>1.3877787807814457E-16</v>
      </c>
      <c r="AQ1042" s="122">
        <f t="shared" si="379"/>
        <v>0</v>
      </c>
      <c r="AR1042" s="131">
        <f t="shared" si="375"/>
        <v>2</v>
      </c>
      <c r="AS1042" s="65"/>
    </row>
    <row r="1043" spans="1:45" x14ac:dyDescent="0.25">
      <c r="A1043" s="65" t="s">
        <v>273</v>
      </c>
      <c r="B1043" s="65" t="str">
        <f t="shared" si="359"/>
        <v>DIWA3</v>
      </c>
      <c r="C1043" s="117">
        <f t="shared" si="377"/>
        <v>40987</v>
      </c>
      <c r="D1043" s="116" t="str">
        <f t="shared" si="378"/>
        <v>SIN</v>
      </c>
      <c r="E1043" s="65" t="s">
        <v>134</v>
      </c>
      <c r="F1043" s="124" t="s">
        <v>139</v>
      </c>
      <c r="G1043" s="117">
        <v>42054</v>
      </c>
      <c r="H1043" s="65">
        <v>765645</v>
      </c>
      <c r="I1043" s="65">
        <v>73458</v>
      </c>
      <c r="J1043" s="65">
        <v>0</v>
      </c>
      <c r="K1043" s="65">
        <v>4</v>
      </c>
      <c r="L1043" s="65"/>
      <c r="M1043" s="65">
        <v>3</v>
      </c>
      <c r="N1043" s="65">
        <v>6.03</v>
      </c>
      <c r="O1043" s="65">
        <v>28.65</v>
      </c>
      <c r="P1043" s="65">
        <v>1.25</v>
      </c>
      <c r="Q1043" s="65">
        <v>0.35</v>
      </c>
      <c r="R1043" s="65"/>
      <c r="S1043" s="65">
        <v>116</v>
      </c>
      <c r="T1043" s="65">
        <v>56</v>
      </c>
      <c r="U1043" s="65">
        <v>10</v>
      </c>
      <c r="V1043" s="65">
        <v>0</v>
      </c>
      <c r="W1043" s="65">
        <v>10</v>
      </c>
      <c r="X1043" s="65">
        <v>7</v>
      </c>
      <c r="Y1043" s="65">
        <v>0</v>
      </c>
      <c r="Z1043" s="65"/>
      <c r="AA1043" s="65">
        <v>1</v>
      </c>
      <c r="AB1043" s="65">
        <v>30</v>
      </c>
      <c r="AC1043" s="65">
        <v>4</v>
      </c>
      <c r="AD1043" s="65">
        <v>1</v>
      </c>
      <c r="AE1043" s="118">
        <f t="shared" si="364"/>
        <v>116</v>
      </c>
      <c r="AF1043" s="119">
        <f t="shared" si="380"/>
        <v>0.38666666666667104</v>
      </c>
      <c r="AG1043" s="118">
        <f t="shared" si="365"/>
        <v>56</v>
      </c>
      <c r="AH1043" s="119">
        <f t="shared" si="366"/>
        <v>0.37333333333333041</v>
      </c>
      <c r="AI1043" s="118">
        <f t="shared" si="367"/>
        <v>10</v>
      </c>
      <c r="AJ1043" s="119">
        <f t="shared" si="368"/>
        <v>0.22222222222222177</v>
      </c>
      <c r="AK1043" s="118">
        <f t="shared" si="369"/>
        <v>7</v>
      </c>
      <c r="AL1043" s="119">
        <f t="shared" si="370"/>
        <v>0.2333333333333335</v>
      </c>
      <c r="AM1043" s="118">
        <f t="shared" si="371"/>
        <v>10</v>
      </c>
      <c r="AN1043" s="119">
        <f t="shared" si="372"/>
        <v>0.66666666666666674</v>
      </c>
      <c r="AO1043" s="118">
        <f t="shared" si="373"/>
        <v>0</v>
      </c>
      <c r="AP1043" s="119">
        <f t="shared" si="374"/>
        <v>1.3877787807814457E-16</v>
      </c>
      <c r="AQ1043" s="122">
        <f t="shared" si="379"/>
        <v>0</v>
      </c>
      <c r="AR1043" s="131">
        <f t="shared" si="375"/>
        <v>3</v>
      </c>
      <c r="AS1043" s="65"/>
    </row>
    <row r="1044" spans="1:45" x14ac:dyDescent="0.25">
      <c r="A1044" s="65" t="s">
        <v>273</v>
      </c>
      <c r="B1044" s="65" t="str">
        <f t="shared" si="359"/>
        <v>DIWA3</v>
      </c>
      <c r="C1044" s="117">
        <f t="shared" si="377"/>
        <v>40987</v>
      </c>
      <c r="D1044" s="116" t="str">
        <f t="shared" si="378"/>
        <v>SIN</v>
      </c>
      <c r="E1044" s="65" t="s">
        <v>134</v>
      </c>
      <c r="F1044" s="124" t="s">
        <v>139</v>
      </c>
      <c r="G1044" s="117">
        <v>41981</v>
      </c>
      <c r="H1044" s="65">
        <v>744683</v>
      </c>
      <c r="I1044" s="65">
        <v>52496</v>
      </c>
      <c r="J1044" s="65">
        <v>0</v>
      </c>
      <c r="K1044" s="65">
        <v>3</v>
      </c>
      <c r="L1044" s="65"/>
      <c r="M1044" s="65">
        <v>2</v>
      </c>
      <c r="N1044" s="65">
        <v>6.1</v>
      </c>
      <c r="O1044" s="65"/>
      <c r="P1044" s="65"/>
      <c r="Q1044" s="65">
        <v>0.37</v>
      </c>
      <c r="R1044" s="65"/>
      <c r="S1044" s="65">
        <v>176</v>
      </c>
      <c r="T1044" s="65">
        <v>53</v>
      </c>
      <c r="U1044" s="65">
        <v>16</v>
      </c>
      <c r="V1044" s="65">
        <v>0</v>
      </c>
      <c r="W1044" s="65">
        <v>9</v>
      </c>
      <c r="X1044" s="65">
        <v>13</v>
      </c>
      <c r="Y1044" s="65">
        <v>0</v>
      </c>
      <c r="Z1044" s="65">
        <v>0</v>
      </c>
      <c r="AA1044" s="65">
        <v>1</v>
      </c>
      <c r="AB1044" s="65">
        <v>30</v>
      </c>
      <c r="AC1044" s="65">
        <v>6</v>
      </c>
      <c r="AD1044" s="65">
        <v>1</v>
      </c>
      <c r="AE1044" s="118">
        <f t="shared" si="364"/>
        <v>176</v>
      </c>
      <c r="AF1044" s="119">
        <f t="shared" si="380"/>
        <v>0.58666666666667089</v>
      </c>
      <c r="AG1044" s="118">
        <f t="shared" si="365"/>
        <v>53</v>
      </c>
      <c r="AH1044" s="119">
        <f t="shared" si="366"/>
        <v>0.35333333333333045</v>
      </c>
      <c r="AI1044" s="118">
        <f t="shared" si="367"/>
        <v>9</v>
      </c>
      <c r="AJ1044" s="119">
        <f t="shared" si="368"/>
        <v>0.19999999999999954</v>
      </c>
      <c r="AK1044" s="118">
        <f t="shared" si="369"/>
        <v>13</v>
      </c>
      <c r="AL1044" s="119">
        <f t="shared" si="370"/>
        <v>0.43333333333333346</v>
      </c>
      <c r="AM1044" s="118">
        <f t="shared" si="371"/>
        <v>16</v>
      </c>
      <c r="AN1044" s="119">
        <f t="shared" si="372"/>
        <v>1</v>
      </c>
      <c r="AO1044" s="118">
        <f t="shared" si="373"/>
        <v>0</v>
      </c>
      <c r="AP1044" s="119">
        <f t="shared" si="374"/>
        <v>1.3877787807814457E-16</v>
      </c>
      <c r="AQ1044" s="122">
        <f t="shared" si="379"/>
        <v>0</v>
      </c>
      <c r="AR1044" s="131">
        <f t="shared" si="375"/>
        <v>4</v>
      </c>
      <c r="AS1044" s="65"/>
    </row>
    <row r="1045" spans="1:45" x14ac:dyDescent="0.25">
      <c r="A1045" s="65" t="s">
        <v>285</v>
      </c>
      <c r="B1045" s="65" t="str">
        <f t="shared" si="359"/>
        <v>DIWA3</v>
      </c>
      <c r="C1045" s="117">
        <f t="shared" si="377"/>
        <v>40987</v>
      </c>
      <c r="D1045" s="65" t="str">
        <f t="shared" si="378"/>
        <v>SIN</v>
      </c>
      <c r="E1045" s="65" t="s">
        <v>134</v>
      </c>
      <c r="F1045" s="124" t="s">
        <v>139</v>
      </c>
      <c r="G1045" s="117">
        <v>41740</v>
      </c>
      <c r="H1045" s="65">
        <v>675667</v>
      </c>
      <c r="I1045" s="65">
        <v>31437</v>
      </c>
      <c r="J1045" s="65">
        <v>0</v>
      </c>
      <c r="K1045" s="65">
        <v>4</v>
      </c>
      <c r="L1045" s="65"/>
      <c r="M1045" s="65">
        <v>5</v>
      </c>
      <c r="N1045" s="65">
        <v>6.3</v>
      </c>
      <c r="O1045" s="65" t="s">
        <v>28</v>
      </c>
      <c r="P1045" s="65" t="s">
        <v>28</v>
      </c>
      <c r="Q1045" s="65">
        <v>0.84</v>
      </c>
      <c r="R1045" s="65" t="s">
        <v>28</v>
      </c>
      <c r="S1045" s="65">
        <v>99</v>
      </c>
      <c r="T1045" s="65">
        <v>59</v>
      </c>
      <c r="U1045" s="65">
        <v>22</v>
      </c>
      <c r="V1045" s="65">
        <v>0</v>
      </c>
      <c r="W1045" s="65">
        <v>12</v>
      </c>
      <c r="X1045" s="65">
        <v>11</v>
      </c>
      <c r="Y1045" s="65">
        <v>0</v>
      </c>
      <c r="Z1045" s="65">
        <v>0</v>
      </c>
      <c r="AA1045" s="65">
        <v>1</v>
      </c>
      <c r="AB1045" s="65">
        <v>31</v>
      </c>
      <c r="AC1045" s="65">
        <v>8</v>
      </c>
      <c r="AD1045" s="65">
        <v>1</v>
      </c>
      <c r="AE1045" s="118">
        <f t="shared" si="364"/>
        <v>99</v>
      </c>
      <c r="AF1045" s="119">
        <f t="shared" si="380"/>
        <v>0.33000000000000401</v>
      </c>
      <c r="AG1045" s="118">
        <f t="shared" si="365"/>
        <v>59</v>
      </c>
      <c r="AH1045" s="119">
        <f t="shared" si="366"/>
        <v>0.39333333333333037</v>
      </c>
      <c r="AI1045" s="118">
        <f t="shared" si="367"/>
        <v>12</v>
      </c>
      <c r="AJ1045" s="119">
        <f t="shared" si="368"/>
        <v>0.26666666666666622</v>
      </c>
      <c r="AK1045" s="118">
        <f t="shared" si="369"/>
        <v>11</v>
      </c>
      <c r="AL1045" s="119">
        <f t="shared" si="370"/>
        <v>0.36666666666666681</v>
      </c>
      <c r="AM1045" s="118">
        <f t="shared" si="371"/>
        <v>22</v>
      </c>
      <c r="AN1045" s="119">
        <f t="shared" si="372"/>
        <v>1</v>
      </c>
      <c r="AO1045" s="118">
        <f t="shared" si="373"/>
        <v>0</v>
      </c>
      <c r="AP1045" s="119">
        <f t="shared" si="374"/>
        <v>1.3877787807814457E-16</v>
      </c>
      <c r="AQ1045" s="122">
        <f t="shared" si="379"/>
        <v>0</v>
      </c>
      <c r="AR1045" s="131">
        <f t="shared" si="375"/>
        <v>5</v>
      </c>
      <c r="AS1045" s="65"/>
    </row>
    <row r="1046" spans="1:45" x14ac:dyDescent="0.25">
      <c r="A1046" s="65" t="s">
        <v>272</v>
      </c>
      <c r="B1046" s="65" t="str">
        <f t="shared" si="359"/>
        <v>DIWA3</v>
      </c>
      <c r="C1046" s="117">
        <f t="shared" si="377"/>
        <v>40987</v>
      </c>
      <c r="D1046" s="116" t="str">
        <f t="shared" si="378"/>
        <v>SIN</v>
      </c>
      <c r="E1046" s="65" t="s">
        <v>134</v>
      </c>
      <c r="F1046" s="124" t="s">
        <v>139</v>
      </c>
      <c r="G1046" s="117">
        <v>41624</v>
      </c>
      <c r="H1046" s="65">
        <v>632273</v>
      </c>
      <c r="I1046" s="65">
        <v>181083</v>
      </c>
      <c r="J1046" s="120">
        <v>0</v>
      </c>
      <c r="K1046" s="120">
        <v>4</v>
      </c>
      <c r="L1046" s="120">
        <v>0</v>
      </c>
      <c r="M1046" s="120">
        <v>14</v>
      </c>
      <c r="N1046" s="65">
        <v>7</v>
      </c>
      <c r="O1046" s="120">
        <v>36.799999999999997</v>
      </c>
      <c r="P1046" s="120">
        <v>1</v>
      </c>
      <c r="Q1046" s="120">
        <v>0.1</v>
      </c>
      <c r="R1046" s="65" t="s">
        <v>244</v>
      </c>
      <c r="S1046" s="120">
        <v>223</v>
      </c>
      <c r="T1046" s="120">
        <v>119</v>
      </c>
      <c r="U1046" s="120">
        <v>14</v>
      </c>
      <c r="V1046" s="120">
        <v>0</v>
      </c>
      <c r="W1046" s="120">
        <v>20</v>
      </c>
      <c r="X1046" s="120">
        <v>16</v>
      </c>
      <c r="Y1046" s="120">
        <v>0</v>
      </c>
      <c r="Z1046" s="120">
        <v>1</v>
      </c>
      <c r="AA1046" s="120">
        <v>0</v>
      </c>
      <c r="AB1046" s="120">
        <v>44</v>
      </c>
      <c r="AC1046" s="120">
        <v>23</v>
      </c>
      <c r="AD1046" s="120">
        <v>5</v>
      </c>
      <c r="AE1046" s="118">
        <f t="shared" si="364"/>
        <v>223</v>
      </c>
      <c r="AF1046" s="119">
        <f t="shared" si="380"/>
        <v>0.74333333333333595</v>
      </c>
      <c r="AG1046" s="118">
        <f t="shared" si="365"/>
        <v>119</v>
      </c>
      <c r="AH1046" s="119">
        <f t="shared" si="366"/>
        <v>0.793333333333332</v>
      </c>
      <c r="AI1046" s="118">
        <f t="shared" si="367"/>
        <v>20</v>
      </c>
      <c r="AJ1046" s="119">
        <f t="shared" si="368"/>
        <v>0.44444444444444381</v>
      </c>
      <c r="AK1046" s="118">
        <f t="shared" si="369"/>
        <v>16</v>
      </c>
      <c r="AL1046" s="119">
        <f t="shared" si="370"/>
        <v>0.53333333333333344</v>
      </c>
      <c r="AM1046" s="118">
        <f t="shared" si="371"/>
        <v>14</v>
      </c>
      <c r="AN1046" s="119">
        <f t="shared" si="372"/>
        <v>0.93333333333333335</v>
      </c>
      <c r="AO1046" s="118">
        <f t="shared" si="373"/>
        <v>0</v>
      </c>
      <c r="AP1046" s="119">
        <f t="shared" si="374"/>
        <v>1.3877787807814457E-16</v>
      </c>
      <c r="AQ1046" s="122">
        <f t="shared" si="379"/>
        <v>0</v>
      </c>
      <c r="AR1046" s="131">
        <f t="shared" si="375"/>
        <v>6</v>
      </c>
      <c r="AS1046" s="65"/>
    </row>
    <row r="1047" spans="1:45" x14ac:dyDescent="0.25">
      <c r="A1047" s="65" t="s">
        <v>272</v>
      </c>
      <c r="B1047" s="65" t="str">
        <f t="shared" si="359"/>
        <v>DIWA3</v>
      </c>
      <c r="C1047" s="117">
        <f t="shared" si="377"/>
        <v>40987</v>
      </c>
      <c r="D1047" s="116" t="str">
        <f t="shared" si="378"/>
        <v>SIN</v>
      </c>
      <c r="E1047" s="65" t="s">
        <v>134</v>
      </c>
      <c r="F1047" s="124" t="s">
        <v>139</v>
      </c>
      <c r="G1047" s="117">
        <v>41501</v>
      </c>
      <c r="H1047" s="65">
        <v>592168</v>
      </c>
      <c r="I1047" s="65">
        <v>140978</v>
      </c>
      <c r="J1047" s="120">
        <v>0</v>
      </c>
      <c r="K1047" s="120">
        <v>5</v>
      </c>
      <c r="L1047" s="120">
        <v>-1</v>
      </c>
      <c r="M1047" s="120">
        <v>20</v>
      </c>
      <c r="N1047" s="65">
        <v>7.1</v>
      </c>
      <c r="O1047" s="120">
        <v>36.799999999999997</v>
      </c>
      <c r="P1047" s="120">
        <v>0.3</v>
      </c>
      <c r="Q1047" s="120">
        <v>0.1</v>
      </c>
      <c r="R1047" s="65" t="s">
        <v>244</v>
      </c>
      <c r="S1047" s="120">
        <v>212</v>
      </c>
      <c r="T1047" s="120">
        <v>89</v>
      </c>
      <c r="U1047" s="120">
        <v>22</v>
      </c>
      <c r="V1047" s="120">
        <v>0</v>
      </c>
      <c r="W1047" s="120">
        <v>19</v>
      </c>
      <c r="X1047" s="120">
        <v>15</v>
      </c>
      <c r="Y1047" s="120">
        <v>1</v>
      </c>
      <c r="Z1047" s="120">
        <v>1</v>
      </c>
      <c r="AA1047" s="120">
        <v>-1</v>
      </c>
      <c r="AB1047" s="120">
        <v>53</v>
      </c>
      <c r="AC1047" s="120">
        <v>26</v>
      </c>
      <c r="AD1047" s="120">
        <v>7</v>
      </c>
      <c r="AE1047" s="118">
        <f t="shared" si="364"/>
        <v>212</v>
      </c>
      <c r="AF1047" s="119">
        <f t="shared" si="380"/>
        <v>0.70666666666666966</v>
      </c>
      <c r="AG1047" s="118">
        <f t="shared" si="365"/>
        <v>89</v>
      </c>
      <c r="AH1047" s="119">
        <f t="shared" si="366"/>
        <v>0.59333333333333071</v>
      </c>
      <c r="AI1047" s="118">
        <f t="shared" si="367"/>
        <v>19</v>
      </c>
      <c r="AJ1047" s="119">
        <f t="shared" si="368"/>
        <v>0.42222222222222161</v>
      </c>
      <c r="AK1047" s="118">
        <f t="shared" si="369"/>
        <v>15</v>
      </c>
      <c r="AL1047" s="119">
        <f t="shared" si="370"/>
        <v>0.50000000000000011</v>
      </c>
      <c r="AM1047" s="118">
        <f t="shared" si="371"/>
        <v>22</v>
      </c>
      <c r="AN1047" s="119">
        <f t="shared" si="372"/>
        <v>1</v>
      </c>
      <c r="AO1047" s="118">
        <f t="shared" si="373"/>
        <v>0</v>
      </c>
      <c r="AP1047" s="119">
        <f t="shared" si="374"/>
        <v>1.3877787807814457E-16</v>
      </c>
      <c r="AQ1047" s="122">
        <f t="shared" si="379"/>
        <v>0</v>
      </c>
      <c r="AR1047" s="131">
        <f t="shared" si="375"/>
        <v>7</v>
      </c>
      <c r="AS1047" s="65"/>
    </row>
    <row r="1048" spans="1:45" x14ac:dyDescent="0.25">
      <c r="A1048" s="65" t="s">
        <v>272</v>
      </c>
      <c r="B1048" s="65" t="str">
        <f t="shared" si="359"/>
        <v>DIWA3</v>
      </c>
      <c r="C1048" s="117">
        <f t="shared" si="377"/>
        <v>40987</v>
      </c>
      <c r="D1048" s="116" t="str">
        <f t="shared" si="378"/>
        <v>SIN</v>
      </c>
      <c r="E1048" s="65" t="s">
        <v>134</v>
      </c>
      <c r="F1048" s="124" t="s">
        <v>139</v>
      </c>
      <c r="G1048" s="117">
        <v>41403</v>
      </c>
      <c r="H1048" s="65">
        <v>561375</v>
      </c>
      <c r="I1048" s="65">
        <v>110185</v>
      </c>
      <c r="J1048" s="120">
        <v>0</v>
      </c>
      <c r="K1048" s="120">
        <v>1.5</v>
      </c>
      <c r="L1048" s="120">
        <v>0</v>
      </c>
      <c r="M1048" s="120">
        <v>31.6</v>
      </c>
      <c r="N1048" s="65">
        <v>6.8</v>
      </c>
      <c r="O1048" s="120">
        <v>37.700000000000003</v>
      </c>
      <c r="P1048" s="120"/>
      <c r="Q1048" s="120">
        <v>-1</v>
      </c>
      <c r="R1048" s="65" t="s">
        <v>29</v>
      </c>
      <c r="S1048" s="120">
        <v>135.69999999999999</v>
      </c>
      <c r="T1048" s="120">
        <v>57.1</v>
      </c>
      <c r="U1048" s="120">
        <v>15.2</v>
      </c>
      <c r="V1048" s="120">
        <v>3.3</v>
      </c>
      <c r="W1048" s="120">
        <v>17.2</v>
      </c>
      <c r="X1048" s="120">
        <v>17.7</v>
      </c>
      <c r="Y1048" s="120">
        <v>0.8</v>
      </c>
      <c r="Z1048" s="120">
        <v>0</v>
      </c>
      <c r="AA1048" s="120">
        <v>0</v>
      </c>
      <c r="AB1048" s="120">
        <v>62.9</v>
      </c>
      <c r="AC1048" s="120">
        <v>31.4</v>
      </c>
      <c r="AD1048" s="120">
        <v>5.7</v>
      </c>
      <c r="AE1048" s="118">
        <f t="shared" si="364"/>
        <v>136</v>
      </c>
      <c r="AF1048" s="119">
        <f t="shared" si="380"/>
        <v>0.45333333333333814</v>
      </c>
      <c r="AG1048" s="118">
        <f t="shared" si="365"/>
        <v>57</v>
      </c>
      <c r="AH1048" s="119">
        <f t="shared" si="366"/>
        <v>0.37999999999999706</v>
      </c>
      <c r="AI1048" s="118">
        <f t="shared" si="367"/>
        <v>17</v>
      </c>
      <c r="AJ1048" s="119">
        <f t="shared" si="368"/>
        <v>0.37777777777777721</v>
      </c>
      <c r="AK1048" s="118">
        <f t="shared" si="369"/>
        <v>18</v>
      </c>
      <c r="AL1048" s="119">
        <f t="shared" si="370"/>
        <v>0.60000000000000009</v>
      </c>
      <c r="AM1048" s="118">
        <f t="shared" si="371"/>
        <v>15</v>
      </c>
      <c r="AN1048" s="119">
        <f t="shared" si="372"/>
        <v>1</v>
      </c>
      <c r="AO1048" s="118">
        <f t="shared" si="373"/>
        <v>3</v>
      </c>
      <c r="AP1048" s="119">
        <f t="shared" si="374"/>
        <v>0.30000000000000016</v>
      </c>
      <c r="AQ1048" s="122">
        <f t="shared" si="379"/>
        <v>0</v>
      </c>
      <c r="AR1048" s="131">
        <f t="shared" si="375"/>
        <v>8</v>
      </c>
      <c r="AS1048" s="65"/>
    </row>
    <row r="1049" spans="1:45" x14ac:dyDescent="0.25">
      <c r="A1049" s="65" t="s">
        <v>273</v>
      </c>
      <c r="B1049" s="65" t="str">
        <f t="shared" si="359"/>
        <v>DIWA3</v>
      </c>
      <c r="C1049" s="117">
        <f t="shared" si="377"/>
        <v>40987</v>
      </c>
      <c r="D1049" s="116" t="str">
        <f t="shared" si="378"/>
        <v>SIN</v>
      </c>
      <c r="E1049" s="65" t="s">
        <v>134</v>
      </c>
      <c r="F1049" s="124" t="s">
        <v>139</v>
      </c>
      <c r="G1049" s="117">
        <v>41303</v>
      </c>
      <c r="H1049" s="65">
        <v>530808</v>
      </c>
      <c r="I1049" s="65">
        <v>79618</v>
      </c>
      <c r="J1049" s="120">
        <v>0</v>
      </c>
      <c r="K1049" s="120">
        <v>0</v>
      </c>
      <c r="L1049" s="120">
        <v>0</v>
      </c>
      <c r="M1049" s="120">
        <v>26</v>
      </c>
      <c r="N1049" s="65">
        <v>6.7</v>
      </c>
      <c r="O1049" s="120">
        <v>36.5</v>
      </c>
      <c r="P1049" s="120"/>
      <c r="Q1049" s="120">
        <v>-1</v>
      </c>
      <c r="R1049" s="65" t="s">
        <v>29</v>
      </c>
      <c r="S1049" s="120">
        <v>55.9</v>
      </c>
      <c r="T1049" s="120">
        <v>31.5</v>
      </c>
      <c r="U1049" s="120">
        <v>10.3</v>
      </c>
      <c r="V1049" s="120">
        <v>1.1000000000000001</v>
      </c>
      <c r="W1049" s="120">
        <v>15.1</v>
      </c>
      <c r="X1049" s="120">
        <v>13.9</v>
      </c>
      <c r="Y1049" s="120">
        <v>1.1000000000000001</v>
      </c>
      <c r="Z1049" s="120">
        <v>0</v>
      </c>
      <c r="AA1049" s="120">
        <v>0</v>
      </c>
      <c r="AB1049" s="120">
        <v>107.2</v>
      </c>
      <c r="AC1049" s="120">
        <v>36.700000000000003</v>
      </c>
      <c r="AD1049" s="120">
        <v>6.3</v>
      </c>
      <c r="AE1049" s="118">
        <f t="shared" si="364"/>
        <v>56</v>
      </c>
      <c r="AF1049" s="119">
        <f t="shared" si="380"/>
        <v>0.18666666666667028</v>
      </c>
      <c r="AG1049" s="118">
        <f t="shared" si="365"/>
        <v>32</v>
      </c>
      <c r="AH1049" s="119">
        <f t="shared" si="366"/>
        <v>0.21333333333333071</v>
      </c>
      <c r="AI1049" s="118">
        <f t="shared" si="367"/>
        <v>15</v>
      </c>
      <c r="AJ1049" s="119">
        <f t="shared" si="368"/>
        <v>0.33333333333333282</v>
      </c>
      <c r="AK1049" s="118">
        <f t="shared" si="369"/>
        <v>14</v>
      </c>
      <c r="AL1049" s="119">
        <f t="shared" si="370"/>
        <v>0.46666666666666679</v>
      </c>
      <c r="AM1049" s="118">
        <f t="shared" si="371"/>
        <v>10</v>
      </c>
      <c r="AN1049" s="119">
        <f t="shared" si="372"/>
        <v>0.66666666666666674</v>
      </c>
      <c r="AO1049" s="118">
        <f t="shared" si="373"/>
        <v>1</v>
      </c>
      <c r="AP1049" s="119">
        <f t="shared" si="374"/>
        <v>0.10000000000000014</v>
      </c>
      <c r="AQ1049" s="122">
        <f t="shared" si="379"/>
        <v>0</v>
      </c>
      <c r="AR1049" s="131">
        <f t="shared" si="375"/>
        <v>9</v>
      </c>
      <c r="AS1049" s="65"/>
    </row>
    <row r="1050" spans="1:45" x14ac:dyDescent="0.25">
      <c r="A1050" s="65" t="s">
        <v>273</v>
      </c>
      <c r="B1050" s="65" t="str">
        <f t="shared" si="359"/>
        <v>DIWA3</v>
      </c>
      <c r="C1050" s="117">
        <f t="shared" si="377"/>
        <v>40987</v>
      </c>
      <c r="D1050" s="116" t="str">
        <f t="shared" si="378"/>
        <v>SIN</v>
      </c>
      <c r="E1050" s="65" t="s">
        <v>134</v>
      </c>
      <c r="F1050" s="124" t="s">
        <v>139</v>
      </c>
      <c r="G1050" s="117">
        <v>41283</v>
      </c>
      <c r="H1050" s="65">
        <v>526046</v>
      </c>
      <c r="I1050" s="65">
        <v>182081</v>
      </c>
      <c r="J1050" s="65">
        <v>0</v>
      </c>
      <c r="K1050" s="65">
        <v>0</v>
      </c>
      <c r="L1050" s="65">
        <v>0</v>
      </c>
      <c r="M1050" s="65">
        <v>32.6</v>
      </c>
      <c r="N1050" s="65">
        <v>7.8</v>
      </c>
      <c r="O1050" s="65">
        <v>38.299999999999997</v>
      </c>
      <c r="P1050" s="65"/>
      <c r="Q1050" s="65">
        <v>-1</v>
      </c>
      <c r="R1050" s="65" t="s">
        <v>29</v>
      </c>
      <c r="S1050" s="65">
        <v>85.8</v>
      </c>
      <c r="T1050" s="65">
        <v>2.4</v>
      </c>
      <c r="U1050" s="65">
        <v>12.3</v>
      </c>
      <c r="V1050" s="65">
        <v>0.3</v>
      </c>
      <c r="W1050" s="65">
        <v>2.6</v>
      </c>
      <c r="X1050" s="65">
        <v>22.1</v>
      </c>
      <c r="Y1050" s="65">
        <v>1.3</v>
      </c>
      <c r="Z1050" s="65">
        <v>0.9</v>
      </c>
      <c r="AA1050" s="65">
        <v>0</v>
      </c>
      <c r="AB1050" s="65">
        <v>198.6</v>
      </c>
      <c r="AC1050" s="65">
        <v>65.599999999999994</v>
      </c>
      <c r="AD1050" s="65">
        <v>43.6</v>
      </c>
      <c r="AE1050" s="118">
        <f t="shared" si="364"/>
        <v>86</v>
      </c>
      <c r="AF1050" s="119">
        <f t="shared" si="380"/>
        <v>0.2866666666666704</v>
      </c>
      <c r="AG1050" s="118">
        <f t="shared" si="365"/>
        <v>2</v>
      </c>
      <c r="AH1050" s="119">
        <f t="shared" si="366"/>
        <v>1.3333333333330852E-2</v>
      </c>
      <c r="AI1050" s="118">
        <f t="shared" si="367"/>
        <v>3</v>
      </c>
      <c r="AJ1050" s="119">
        <f t="shared" si="368"/>
        <v>6.666666666666618E-2</v>
      </c>
      <c r="AK1050" s="118">
        <f t="shared" si="369"/>
        <v>22</v>
      </c>
      <c r="AL1050" s="119">
        <f t="shared" si="370"/>
        <v>0.73333333333333339</v>
      </c>
      <c r="AM1050" s="118">
        <f t="shared" si="371"/>
        <v>12</v>
      </c>
      <c r="AN1050" s="119">
        <f t="shared" si="372"/>
        <v>0.8</v>
      </c>
      <c r="AO1050" s="118">
        <f t="shared" si="373"/>
        <v>0</v>
      </c>
      <c r="AP1050" s="119">
        <f t="shared" si="374"/>
        <v>1.3877787807814457E-16</v>
      </c>
      <c r="AQ1050" s="122">
        <f t="shared" si="379"/>
        <v>0</v>
      </c>
      <c r="AR1050" s="131">
        <f t="shared" si="375"/>
        <v>10</v>
      </c>
      <c r="AS1050" s="65"/>
    </row>
    <row r="1051" spans="1:45" x14ac:dyDescent="0.25">
      <c r="A1051" s="65" t="s">
        <v>273</v>
      </c>
      <c r="B1051" s="65" t="str">
        <f t="shared" si="359"/>
        <v>DIWA3</v>
      </c>
      <c r="C1051" s="117">
        <f t="shared" si="377"/>
        <v>40987</v>
      </c>
      <c r="D1051" s="116" t="str">
        <f t="shared" si="378"/>
        <v>SIN</v>
      </c>
      <c r="E1051" s="65" t="s">
        <v>134</v>
      </c>
      <c r="F1051" s="124" t="s">
        <v>139</v>
      </c>
      <c r="G1051" s="117">
        <v>41137</v>
      </c>
      <c r="H1051" s="65">
        <v>487580</v>
      </c>
      <c r="I1051" s="65">
        <v>36390</v>
      </c>
      <c r="J1051" s="120">
        <v>0</v>
      </c>
      <c r="K1051" s="120">
        <v>0</v>
      </c>
      <c r="L1051" s="120">
        <v>0</v>
      </c>
      <c r="M1051" s="120">
        <v>34.6</v>
      </c>
      <c r="N1051" s="65">
        <v>6.8</v>
      </c>
      <c r="O1051" s="120">
        <v>37</v>
      </c>
      <c r="P1051" s="120"/>
      <c r="Q1051" s="120">
        <v>-1</v>
      </c>
      <c r="R1051" s="65" t="s">
        <v>29</v>
      </c>
      <c r="S1051" s="120">
        <v>59.4</v>
      </c>
      <c r="T1051" s="120">
        <v>41.2</v>
      </c>
      <c r="U1051" s="120">
        <v>10.9</v>
      </c>
      <c r="V1051" s="120">
        <v>0.8</v>
      </c>
      <c r="W1051" s="120">
        <v>7</v>
      </c>
      <c r="X1051" s="120">
        <v>12.9</v>
      </c>
      <c r="Y1051" s="120">
        <v>1.8</v>
      </c>
      <c r="Z1051" s="120">
        <v>0.2</v>
      </c>
      <c r="AA1051" s="120">
        <v>0</v>
      </c>
      <c r="AB1051" s="120">
        <v>194.6</v>
      </c>
      <c r="AC1051" s="120">
        <v>38.9</v>
      </c>
      <c r="AD1051" s="120">
        <v>2</v>
      </c>
      <c r="AE1051" s="118">
        <f t="shared" si="364"/>
        <v>59</v>
      </c>
      <c r="AF1051" s="119">
        <f t="shared" si="380"/>
        <v>0.19666666666667026</v>
      </c>
      <c r="AG1051" s="118">
        <f t="shared" si="365"/>
        <v>41</v>
      </c>
      <c r="AH1051" s="119">
        <f t="shared" si="366"/>
        <v>0.2733333333333306</v>
      </c>
      <c r="AI1051" s="118">
        <f t="shared" si="367"/>
        <v>7</v>
      </c>
      <c r="AJ1051" s="119">
        <f t="shared" si="368"/>
        <v>0.15555555555555509</v>
      </c>
      <c r="AK1051" s="118">
        <f t="shared" si="369"/>
        <v>13</v>
      </c>
      <c r="AL1051" s="119">
        <f t="shared" si="370"/>
        <v>0.43333333333333346</v>
      </c>
      <c r="AM1051" s="118">
        <f t="shared" si="371"/>
        <v>11</v>
      </c>
      <c r="AN1051" s="119">
        <f t="shared" si="372"/>
        <v>0.73333333333333339</v>
      </c>
      <c r="AO1051" s="118">
        <f t="shared" si="373"/>
        <v>1</v>
      </c>
      <c r="AP1051" s="119">
        <f t="shared" si="374"/>
        <v>0.10000000000000014</v>
      </c>
      <c r="AQ1051" s="122">
        <f t="shared" si="379"/>
        <v>0</v>
      </c>
      <c r="AR1051" s="131">
        <f t="shared" si="375"/>
        <v>11</v>
      </c>
      <c r="AS1051" s="65"/>
    </row>
    <row r="1052" spans="1:45" x14ac:dyDescent="0.25">
      <c r="A1052" s="65" t="s">
        <v>273</v>
      </c>
      <c r="B1052" s="65" t="str">
        <f t="shared" si="359"/>
        <v>DIWA3</v>
      </c>
      <c r="C1052" s="117">
        <f t="shared" si="377"/>
        <v>40952</v>
      </c>
      <c r="D1052" s="65" t="str">
        <f t="shared" si="378"/>
        <v>SIN</v>
      </c>
      <c r="E1052" s="65" t="s">
        <v>134</v>
      </c>
      <c r="F1052" s="124" t="s">
        <v>140</v>
      </c>
      <c r="G1052" s="117">
        <v>42416</v>
      </c>
      <c r="H1052" s="65">
        <v>852663</v>
      </c>
      <c r="I1052" s="65">
        <v>29989</v>
      </c>
      <c r="J1052" s="65">
        <v>0</v>
      </c>
      <c r="K1052" s="65">
        <v>7</v>
      </c>
      <c r="L1052" s="65"/>
      <c r="M1052" s="65">
        <v>15</v>
      </c>
      <c r="N1052" s="65">
        <v>7.1</v>
      </c>
      <c r="O1052" s="65"/>
      <c r="P1052" s="65"/>
      <c r="Q1052" s="65">
        <v>0</v>
      </c>
      <c r="R1052" s="65" t="s">
        <v>295</v>
      </c>
      <c r="S1052" s="65">
        <v>59</v>
      </c>
      <c r="T1052" s="65">
        <v>44</v>
      </c>
      <c r="U1052" s="65">
        <v>1</v>
      </c>
      <c r="V1052" s="65">
        <v>0</v>
      </c>
      <c r="W1052" s="65">
        <v>7</v>
      </c>
      <c r="X1052" s="65">
        <v>9</v>
      </c>
      <c r="Y1052" s="65">
        <v>1</v>
      </c>
      <c r="Z1052" s="65">
        <v>0</v>
      </c>
      <c r="AA1052" s="65">
        <v>1</v>
      </c>
      <c r="AB1052" s="65">
        <v>35</v>
      </c>
      <c r="AC1052" s="65">
        <v>5</v>
      </c>
      <c r="AD1052" s="65">
        <v>1</v>
      </c>
      <c r="AE1052" s="118">
        <f t="shared" si="364"/>
        <v>59</v>
      </c>
      <c r="AF1052" s="119">
        <f t="shared" si="380"/>
        <v>0.19666666666667026</v>
      </c>
      <c r="AG1052" s="118">
        <f t="shared" si="365"/>
        <v>44</v>
      </c>
      <c r="AH1052" s="119">
        <f t="shared" si="366"/>
        <v>0.29333333333333056</v>
      </c>
      <c r="AI1052" s="118">
        <f t="shared" si="367"/>
        <v>7</v>
      </c>
      <c r="AJ1052" s="119">
        <f t="shared" si="368"/>
        <v>0.15555555555555509</v>
      </c>
      <c r="AK1052" s="118">
        <f t="shared" si="369"/>
        <v>9</v>
      </c>
      <c r="AL1052" s="119">
        <f t="shared" si="370"/>
        <v>0.30000000000000016</v>
      </c>
      <c r="AM1052" s="118">
        <f t="shared" si="371"/>
        <v>1</v>
      </c>
      <c r="AN1052" s="119">
        <f t="shared" si="372"/>
        <v>6.666666666666686E-2</v>
      </c>
      <c r="AO1052" s="118">
        <f t="shared" si="373"/>
        <v>0</v>
      </c>
      <c r="AP1052" s="119">
        <f t="shared" si="374"/>
        <v>1.3877787807814457E-16</v>
      </c>
      <c r="AQ1052" s="122">
        <f t="shared" si="379"/>
        <v>1</v>
      </c>
      <c r="AR1052" s="131">
        <f t="shared" si="375"/>
        <v>1</v>
      </c>
      <c r="AS1052" s="65"/>
    </row>
    <row r="1053" spans="1:45" x14ac:dyDescent="0.25">
      <c r="A1053" s="65"/>
      <c r="B1053" s="65" t="str">
        <f t="shared" si="359"/>
        <v>DIWA3</v>
      </c>
      <c r="C1053" s="117">
        <f t="shared" si="377"/>
        <v>40952</v>
      </c>
      <c r="D1053" s="65" t="str">
        <f t="shared" si="378"/>
        <v>SIN</v>
      </c>
      <c r="E1053" s="65" t="s">
        <v>134</v>
      </c>
      <c r="F1053" s="124" t="s">
        <v>140</v>
      </c>
      <c r="G1053" s="117">
        <v>42242</v>
      </c>
      <c r="H1053" s="65">
        <v>807865</v>
      </c>
      <c r="I1053" s="65">
        <v>1844</v>
      </c>
      <c r="J1053" s="65">
        <v>0</v>
      </c>
      <c r="K1053" s="65">
        <v>5</v>
      </c>
      <c r="L1053" s="65"/>
      <c r="M1053" s="65">
        <v>5</v>
      </c>
      <c r="N1053" s="65">
        <v>6.8</v>
      </c>
      <c r="O1053" s="65"/>
      <c r="P1053" s="65"/>
      <c r="Q1053" s="65">
        <v>0.78</v>
      </c>
      <c r="R1053" s="65"/>
      <c r="S1053" s="65">
        <v>25</v>
      </c>
      <c r="T1053" s="65">
        <v>25</v>
      </c>
      <c r="U1053" s="65">
        <v>2</v>
      </c>
      <c r="V1053" s="65">
        <v>0</v>
      </c>
      <c r="W1053" s="65">
        <v>1</v>
      </c>
      <c r="X1053" s="65">
        <v>4</v>
      </c>
      <c r="Y1053" s="65">
        <v>0</v>
      </c>
      <c r="Z1053" s="65">
        <v>0</v>
      </c>
      <c r="AA1053" s="65">
        <v>0</v>
      </c>
      <c r="AB1053" s="65">
        <v>89</v>
      </c>
      <c r="AC1053" s="65">
        <v>2</v>
      </c>
      <c r="AD1053" s="65">
        <v>1</v>
      </c>
      <c r="AE1053" s="118">
        <f t="shared" si="364"/>
        <v>25</v>
      </c>
      <c r="AF1053" s="119">
        <f t="shared" si="380"/>
        <v>8.3333333333337145E-2</v>
      </c>
      <c r="AG1053" s="118">
        <f t="shared" si="365"/>
        <v>25</v>
      </c>
      <c r="AH1053" s="119">
        <f t="shared" si="366"/>
        <v>0.16666666666666413</v>
      </c>
      <c r="AI1053" s="118">
        <f t="shared" si="367"/>
        <v>1</v>
      </c>
      <c r="AJ1053" s="119">
        <f t="shared" si="368"/>
        <v>2.222222222222173E-2</v>
      </c>
      <c r="AK1053" s="118">
        <f t="shared" si="369"/>
        <v>4</v>
      </c>
      <c r="AL1053" s="119">
        <f t="shared" si="370"/>
        <v>0.13333333333333353</v>
      </c>
      <c r="AM1053" s="118">
        <f t="shared" si="371"/>
        <v>2</v>
      </c>
      <c r="AN1053" s="119">
        <f t="shared" si="372"/>
        <v>0.13333333333333353</v>
      </c>
      <c r="AO1053" s="118">
        <f t="shared" si="373"/>
        <v>0</v>
      </c>
      <c r="AP1053" s="119">
        <f t="shared" si="374"/>
        <v>1.3877787807814457E-16</v>
      </c>
      <c r="AQ1053" s="122">
        <f t="shared" si="379"/>
        <v>0</v>
      </c>
      <c r="AR1053" s="131">
        <f t="shared" si="375"/>
        <v>2</v>
      </c>
      <c r="AS1053" s="65"/>
    </row>
    <row r="1054" spans="1:45" x14ac:dyDescent="0.25">
      <c r="A1054" s="65"/>
      <c r="B1054" s="65" t="str">
        <f t="shared" si="359"/>
        <v>DIWA3</v>
      </c>
      <c r="C1054" s="117">
        <f t="shared" si="377"/>
        <v>40952</v>
      </c>
      <c r="D1054" s="65" t="str">
        <f t="shared" si="378"/>
        <v>SIN</v>
      </c>
      <c r="E1054" s="65" t="s">
        <v>134</v>
      </c>
      <c r="F1054" s="124" t="s">
        <v>140</v>
      </c>
      <c r="G1054" s="117">
        <v>42229</v>
      </c>
      <c r="H1054" s="65">
        <v>806011</v>
      </c>
      <c r="I1054" s="65">
        <v>84719</v>
      </c>
      <c r="J1054" s="65">
        <v>0</v>
      </c>
      <c r="K1054" s="65">
        <v>4</v>
      </c>
      <c r="L1054" s="65"/>
      <c r="M1054" s="65">
        <v>2</v>
      </c>
      <c r="N1054" s="65">
        <v>6.1</v>
      </c>
      <c r="O1054" s="65"/>
      <c r="P1054" s="65"/>
      <c r="Q1054" s="65">
        <v>0.4</v>
      </c>
      <c r="R1054" s="65"/>
      <c r="S1054" s="65">
        <v>63</v>
      </c>
      <c r="T1054" s="65">
        <v>99</v>
      </c>
      <c r="U1054" s="65">
        <v>5</v>
      </c>
      <c r="V1054" s="65">
        <v>1</v>
      </c>
      <c r="W1054" s="65">
        <v>6</v>
      </c>
      <c r="X1054" s="65">
        <v>6</v>
      </c>
      <c r="Y1054" s="65">
        <v>0</v>
      </c>
      <c r="Z1054" s="65">
        <v>1</v>
      </c>
      <c r="AA1054" s="65">
        <v>0</v>
      </c>
      <c r="AB1054" s="65">
        <v>35</v>
      </c>
      <c r="AC1054" s="65">
        <v>5</v>
      </c>
      <c r="AD1054" s="65">
        <v>1</v>
      </c>
      <c r="AE1054" s="118">
        <f t="shared" si="364"/>
        <v>63</v>
      </c>
      <c r="AF1054" s="119">
        <f t="shared" si="380"/>
        <v>0.21000000000000357</v>
      </c>
      <c r="AG1054" s="118">
        <f t="shared" si="365"/>
        <v>99</v>
      </c>
      <c r="AH1054" s="119">
        <f t="shared" si="366"/>
        <v>0.6</v>
      </c>
      <c r="AI1054" s="118">
        <f t="shared" si="367"/>
        <v>6</v>
      </c>
      <c r="AJ1054" s="119">
        <f t="shared" si="368"/>
        <v>0.13333333333333286</v>
      </c>
      <c r="AK1054" s="118">
        <f t="shared" si="369"/>
        <v>6</v>
      </c>
      <c r="AL1054" s="119">
        <f t="shared" si="370"/>
        <v>0.20000000000000018</v>
      </c>
      <c r="AM1054" s="118">
        <f t="shared" si="371"/>
        <v>5</v>
      </c>
      <c r="AN1054" s="119">
        <f t="shared" si="372"/>
        <v>0.33333333333333348</v>
      </c>
      <c r="AO1054" s="118">
        <f t="shared" si="373"/>
        <v>1</v>
      </c>
      <c r="AP1054" s="119">
        <f t="shared" si="374"/>
        <v>0.10000000000000014</v>
      </c>
      <c r="AQ1054" s="122">
        <f t="shared" si="379"/>
        <v>0</v>
      </c>
      <c r="AR1054" s="131">
        <f t="shared" si="375"/>
        <v>3</v>
      </c>
      <c r="AS1054" s="65"/>
    </row>
    <row r="1055" spans="1:45" x14ac:dyDescent="0.25">
      <c r="A1055" s="65"/>
      <c r="B1055" s="65" t="str">
        <f t="shared" si="359"/>
        <v>DIWA3</v>
      </c>
      <c r="C1055" s="117">
        <f t="shared" si="377"/>
        <v>40952</v>
      </c>
      <c r="D1055" s="65" t="str">
        <f t="shared" si="378"/>
        <v>SIN</v>
      </c>
      <c r="E1055" s="65" t="s">
        <v>134</v>
      </c>
      <c r="F1055" s="124" t="s">
        <v>140</v>
      </c>
      <c r="G1055" s="117">
        <v>42164</v>
      </c>
      <c r="H1055" s="65">
        <v>792693</v>
      </c>
      <c r="I1055" s="65">
        <v>45678</v>
      </c>
      <c r="J1055" s="65">
        <v>0</v>
      </c>
      <c r="K1055" s="65">
        <v>4</v>
      </c>
      <c r="L1055" s="65"/>
      <c r="M1055" s="65">
        <v>1</v>
      </c>
      <c r="N1055" s="65">
        <v>6.1</v>
      </c>
      <c r="O1055" s="65"/>
      <c r="P1055" s="65"/>
      <c r="Q1055" s="65">
        <v>0.36</v>
      </c>
      <c r="R1055" s="65"/>
      <c r="S1055" s="65">
        <v>81</v>
      </c>
      <c r="T1055" s="65">
        <v>129</v>
      </c>
      <c r="U1055" s="65">
        <v>5</v>
      </c>
      <c r="V1055" s="65">
        <v>1</v>
      </c>
      <c r="W1055" s="65">
        <v>6</v>
      </c>
      <c r="X1055" s="65">
        <v>8</v>
      </c>
      <c r="Y1055" s="65">
        <v>0</v>
      </c>
      <c r="Z1055" s="65">
        <v>1</v>
      </c>
      <c r="AA1055" s="65">
        <v>0</v>
      </c>
      <c r="AB1055" s="65">
        <v>41</v>
      </c>
      <c r="AC1055" s="65">
        <v>6</v>
      </c>
      <c r="AD1055" s="65">
        <v>1</v>
      </c>
      <c r="AE1055" s="118">
        <f t="shared" si="364"/>
        <v>81</v>
      </c>
      <c r="AF1055" s="119">
        <f t="shared" si="380"/>
        <v>0.27000000000000363</v>
      </c>
      <c r="AG1055" s="118">
        <f t="shared" si="365"/>
        <v>129</v>
      </c>
      <c r="AH1055" s="119">
        <f t="shared" si="366"/>
        <v>0.8599999999999991</v>
      </c>
      <c r="AI1055" s="118">
        <f t="shared" si="367"/>
        <v>6</v>
      </c>
      <c r="AJ1055" s="119">
        <f t="shared" si="368"/>
        <v>0.13333333333333286</v>
      </c>
      <c r="AK1055" s="118">
        <f t="shared" si="369"/>
        <v>8</v>
      </c>
      <c r="AL1055" s="119">
        <f t="shared" si="370"/>
        <v>0.26666666666666683</v>
      </c>
      <c r="AM1055" s="118">
        <f t="shared" si="371"/>
        <v>5</v>
      </c>
      <c r="AN1055" s="119">
        <f t="shared" si="372"/>
        <v>0.33333333333333348</v>
      </c>
      <c r="AO1055" s="118">
        <f t="shared" si="373"/>
        <v>1</v>
      </c>
      <c r="AP1055" s="119">
        <f t="shared" si="374"/>
        <v>0.10000000000000014</v>
      </c>
      <c r="AQ1055" s="122">
        <f t="shared" si="379"/>
        <v>0</v>
      </c>
      <c r="AR1055" s="131">
        <f t="shared" si="375"/>
        <v>4</v>
      </c>
      <c r="AS1055" s="65"/>
    </row>
    <row r="1056" spans="1:45" x14ac:dyDescent="0.25">
      <c r="A1056" s="65" t="s">
        <v>273</v>
      </c>
      <c r="B1056" s="65" t="str">
        <f t="shared" si="359"/>
        <v>DIWA3</v>
      </c>
      <c r="C1056" s="117">
        <f t="shared" si="377"/>
        <v>40952</v>
      </c>
      <c r="D1056" s="116" t="str">
        <f t="shared" si="378"/>
        <v>SIN</v>
      </c>
      <c r="E1056" s="65" t="s">
        <v>134</v>
      </c>
      <c r="F1056" s="124" t="s">
        <v>140</v>
      </c>
      <c r="G1056" s="117">
        <v>42058</v>
      </c>
      <c r="H1056" s="65">
        <v>758514</v>
      </c>
      <c r="I1056" s="65">
        <v>64528</v>
      </c>
      <c r="J1056" s="65">
        <v>0</v>
      </c>
      <c r="K1056" s="65">
        <v>3</v>
      </c>
      <c r="L1056" s="65"/>
      <c r="M1056" s="65">
        <v>2</v>
      </c>
      <c r="N1056" s="65">
        <v>5.7930000000000001</v>
      </c>
      <c r="O1056" s="65">
        <v>27.39</v>
      </c>
      <c r="P1056" s="65">
        <v>1.32</v>
      </c>
      <c r="Q1056" s="65">
        <v>0.41</v>
      </c>
      <c r="R1056" s="65"/>
      <c r="S1056" s="65">
        <v>84</v>
      </c>
      <c r="T1056" s="65">
        <v>48</v>
      </c>
      <c r="U1056" s="65">
        <v>4</v>
      </c>
      <c r="V1056" s="65">
        <v>0</v>
      </c>
      <c r="W1056" s="65">
        <v>8</v>
      </c>
      <c r="X1056" s="65">
        <v>9</v>
      </c>
      <c r="Y1056" s="65">
        <v>0</v>
      </c>
      <c r="Z1056" s="65"/>
      <c r="AA1056" s="65">
        <v>0</v>
      </c>
      <c r="AB1056" s="65">
        <v>32</v>
      </c>
      <c r="AC1056" s="65">
        <v>3</v>
      </c>
      <c r="AD1056" s="65">
        <v>1</v>
      </c>
      <c r="AE1056" s="118">
        <f t="shared" si="364"/>
        <v>84</v>
      </c>
      <c r="AF1056" s="119">
        <f t="shared" si="380"/>
        <v>0.28000000000000369</v>
      </c>
      <c r="AG1056" s="118">
        <f t="shared" si="365"/>
        <v>48</v>
      </c>
      <c r="AH1056" s="119">
        <f t="shared" si="366"/>
        <v>0.31999999999999718</v>
      </c>
      <c r="AI1056" s="118">
        <f t="shared" si="367"/>
        <v>8</v>
      </c>
      <c r="AJ1056" s="119">
        <f t="shared" si="368"/>
        <v>0.17777777777777731</v>
      </c>
      <c r="AK1056" s="118">
        <f t="shared" si="369"/>
        <v>9</v>
      </c>
      <c r="AL1056" s="119">
        <f t="shared" si="370"/>
        <v>0.30000000000000016</v>
      </c>
      <c r="AM1056" s="118">
        <f t="shared" si="371"/>
        <v>4</v>
      </c>
      <c r="AN1056" s="119">
        <f t="shared" si="372"/>
        <v>0.26666666666666683</v>
      </c>
      <c r="AO1056" s="118">
        <f t="shared" si="373"/>
        <v>0</v>
      </c>
      <c r="AP1056" s="119">
        <f t="shared" si="374"/>
        <v>1.3877787807814457E-16</v>
      </c>
      <c r="AQ1056" s="122">
        <f t="shared" si="379"/>
        <v>0</v>
      </c>
      <c r="AR1056" s="131">
        <f t="shared" si="375"/>
        <v>5</v>
      </c>
      <c r="AS1056" s="65"/>
    </row>
    <row r="1057" spans="1:45" x14ac:dyDescent="0.25">
      <c r="A1057" s="65" t="s">
        <v>273</v>
      </c>
      <c r="B1057" s="65" t="str">
        <f t="shared" si="359"/>
        <v>DIWA3</v>
      </c>
      <c r="C1057" s="117">
        <f t="shared" si="377"/>
        <v>40952</v>
      </c>
      <c r="D1057" s="116" t="str">
        <f t="shared" si="378"/>
        <v>SIN</v>
      </c>
      <c r="E1057" s="65" t="s">
        <v>134</v>
      </c>
      <c r="F1057" s="124" t="s">
        <v>140</v>
      </c>
      <c r="G1057" s="117">
        <v>41991</v>
      </c>
      <c r="H1057" s="65">
        <v>740213</v>
      </c>
      <c r="I1057" s="65">
        <v>46227</v>
      </c>
      <c r="J1057" s="65">
        <v>0</v>
      </c>
      <c r="K1057" s="65">
        <v>2</v>
      </c>
      <c r="L1057" s="65"/>
      <c r="M1057" s="65">
        <v>1</v>
      </c>
      <c r="N1057" s="65">
        <v>5.9</v>
      </c>
      <c r="O1057" s="65"/>
      <c r="P1057" s="65"/>
      <c r="Q1057" s="65">
        <v>0.37</v>
      </c>
      <c r="R1057" s="65"/>
      <c r="S1057" s="65">
        <v>75</v>
      </c>
      <c r="T1057" s="65">
        <v>46</v>
      </c>
      <c r="U1057" s="65">
        <v>4</v>
      </c>
      <c r="V1057" s="65">
        <v>0</v>
      </c>
      <c r="W1057" s="65">
        <v>5</v>
      </c>
      <c r="X1057" s="65">
        <v>9</v>
      </c>
      <c r="Y1057" s="65">
        <v>0</v>
      </c>
      <c r="Z1057" s="65">
        <v>0</v>
      </c>
      <c r="AA1057" s="65">
        <v>1</v>
      </c>
      <c r="AB1057" s="65">
        <v>28</v>
      </c>
      <c r="AC1057" s="65">
        <v>3</v>
      </c>
      <c r="AD1057" s="65">
        <v>1</v>
      </c>
      <c r="AE1057" s="118">
        <f t="shared" si="364"/>
        <v>75</v>
      </c>
      <c r="AF1057" s="119">
        <f t="shared" si="380"/>
        <v>0.2500000000000035</v>
      </c>
      <c r="AG1057" s="118">
        <f t="shared" si="365"/>
        <v>46</v>
      </c>
      <c r="AH1057" s="119">
        <f t="shared" si="366"/>
        <v>0.30666666666666387</v>
      </c>
      <c r="AI1057" s="118">
        <f t="shared" si="367"/>
        <v>5</v>
      </c>
      <c r="AJ1057" s="119">
        <f t="shared" si="368"/>
        <v>0.11111111111111063</v>
      </c>
      <c r="AK1057" s="118">
        <f t="shared" si="369"/>
        <v>9</v>
      </c>
      <c r="AL1057" s="119">
        <f t="shared" si="370"/>
        <v>0.30000000000000016</v>
      </c>
      <c r="AM1057" s="118">
        <f t="shared" si="371"/>
        <v>4</v>
      </c>
      <c r="AN1057" s="119">
        <f t="shared" si="372"/>
        <v>0.26666666666666683</v>
      </c>
      <c r="AO1057" s="118">
        <f t="shared" si="373"/>
        <v>0</v>
      </c>
      <c r="AP1057" s="119">
        <f t="shared" si="374"/>
        <v>1.3877787807814457E-16</v>
      </c>
      <c r="AQ1057" s="122">
        <f t="shared" si="379"/>
        <v>0</v>
      </c>
      <c r="AR1057" s="131">
        <f t="shared" si="375"/>
        <v>6</v>
      </c>
      <c r="AS1057" s="65"/>
    </row>
    <row r="1058" spans="1:45" x14ac:dyDescent="0.25">
      <c r="A1058" s="65" t="s">
        <v>284</v>
      </c>
      <c r="B1058" s="65" t="str">
        <f t="shared" si="359"/>
        <v>DIWA3</v>
      </c>
      <c r="C1058" s="117">
        <f t="shared" si="377"/>
        <v>40952</v>
      </c>
      <c r="D1058" s="65" t="str">
        <f t="shared" si="378"/>
        <v>SIN</v>
      </c>
      <c r="E1058" s="65" t="s">
        <v>134</v>
      </c>
      <c r="F1058" s="124" t="s">
        <v>140</v>
      </c>
      <c r="G1058" s="117">
        <v>41788</v>
      </c>
      <c r="H1058" s="65">
        <v>669096</v>
      </c>
      <c r="I1058" s="65">
        <v>31635</v>
      </c>
      <c r="J1058" s="65">
        <v>0</v>
      </c>
      <c r="K1058" s="65">
        <v>3</v>
      </c>
      <c r="L1058" s="65"/>
      <c r="M1058" s="65">
        <v>3</v>
      </c>
      <c r="N1058" s="65">
        <v>6.2</v>
      </c>
      <c r="O1058" s="65"/>
      <c r="P1058" s="65"/>
      <c r="Q1058" s="65">
        <v>0.8</v>
      </c>
      <c r="R1058" s="65"/>
      <c r="S1058" s="65">
        <v>91</v>
      </c>
      <c r="T1058" s="65">
        <v>55</v>
      </c>
      <c r="U1058" s="65">
        <v>5</v>
      </c>
      <c r="V1058" s="65">
        <v>0</v>
      </c>
      <c r="W1058" s="65">
        <v>7</v>
      </c>
      <c r="X1058" s="65">
        <v>10</v>
      </c>
      <c r="Y1058" s="65">
        <v>0</v>
      </c>
      <c r="Z1058" s="65">
        <v>0</v>
      </c>
      <c r="AA1058" s="65">
        <v>0</v>
      </c>
      <c r="AB1058" s="65">
        <v>35</v>
      </c>
      <c r="AC1058" s="65">
        <v>4</v>
      </c>
      <c r="AD1058" s="65">
        <v>1</v>
      </c>
      <c r="AE1058" s="118">
        <f t="shared" si="364"/>
        <v>91</v>
      </c>
      <c r="AF1058" s="119">
        <f t="shared" si="380"/>
        <v>0.30333333333333717</v>
      </c>
      <c r="AG1058" s="118">
        <f t="shared" si="365"/>
        <v>55</v>
      </c>
      <c r="AH1058" s="119">
        <f t="shared" si="366"/>
        <v>0.36666666666666375</v>
      </c>
      <c r="AI1058" s="118">
        <f t="shared" si="367"/>
        <v>7</v>
      </c>
      <c r="AJ1058" s="119">
        <f t="shared" si="368"/>
        <v>0.15555555555555509</v>
      </c>
      <c r="AK1058" s="118">
        <f t="shared" si="369"/>
        <v>10</v>
      </c>
      <c r="AL1058" s="119">
        <f t="shared" si="370"/>
        <v>0.33339999999999997</v>
      </c>
      <c r="AM1058" s="118">
        <f t="shared" si="371"/>
        <v>5</v>
      </c>
      <c r="AN1058" s="119">
        <f t="shared" si="372"/>
        <v>0.33333333333333348</v>
      </c>
      <c r="AO1058" s="118">
        <f t="shared" si="373"/>
        <v>0</v>
      </c>
      <c r="AP1058" s="119">
        <f t="shared" si="374"/>
        <v>1.3877787807814457E-16</v>
      </c>
      <c r="AQ1058" s="122">
        <f t="shared" si="379"/>
        <v>0</v>
      </c>
      <c r="AR1058" s="131">
        <f t="shared" si="375"/>
        <v>7</v>
      </c>
      <c r="AS1058" s="65"/>
    </row>
    <row r="1059" spans="1:45" x14ac:dyDescent="0.25">
      <c r="A1059" s="65" t="s">
        <v>285</v>
      </c>
      <c r="B1059" s="65" t="str">
        <f t="shared" si="359"/>
        <v>DIWA3</v>
      </c>
      <c r="C1059" s="117">
        <f t="shared" si="377"/>
        <v>40952</v>
      </c>
      <c r="D1059" s="65" t="str">
        <f t="shared" si="378"/>
        <v>SIN</v>
      </c>
      <c r="E1059" s="65" t="s">
        <v>134</v>
      </c>
      <c r="F1059" s="124" t="s">
        <v>140</v>
      </c>
      <c r="G1059" s="117">
        <v>41652</v>
      </c>
      <c r="H1059" s="65">
        <v>637461</v>
      </c>
      <c r="I1059" s="65">
        <v>155421</v>
      </c>
      <c r="J1059" s="65">
        <v>0</v>
      </c>
      <c r="K1059" s="65">
        <v>4</v>
      </c>
      <c r="L1059" s="65"/>
      <c r="M1059" s="65">
        <v>10</v>
      </c>
      <c r="N1059" s="65">
        <v>7.2</v>
      </c>
      <c r="O1059" s="65">
        <v>37.299999999999997</v>
      </c>
      <c r="P1059" s="65">
        <v>0.4</v>
      </c>
      <c r="Q1059" s="65">
        <v>0.1</v>
      </c>
      <c r="R1059" s="65" t="s">
        <v>244</v>
      </c>
      <c r="S1059" s="65">
        <v>247</v>
      </c>
      <c r="T1059" s="65">
        <v>117</v>
      </c>
      <c r="U1059" s="65">
        <v>9</v>
      </c>
      <c r="V1059" s="65">
        <v>1</v>
      </c>
      <c r="W1059" s="65">
        <v>17</v>
      </c>
      <c r="X1059" s="65">
        <v>17</v>
      </c>
      <c r="Y1059" s="65">
        <v>0</v>
      </c>
      <c r="Z1059" s="65">
        <v>1</v>
      </c>
      <c r="AA1059" s="65">
        <v>0</v>
      </c>
      <c r="AB1059" s="65">
        <v>33</v>
      </c>
      <c r="AC1059" s="65">
        <v>11</v>
      </c>
      <c r="AD1059" s="65">
        <v>2</v>
      </c>
      <c r="AE1059" s="118">
        <f t="shared" si="364"/>
        <v>247</v>
      </c>
      <c r="AF1059" s="119">
        <f t="shared" si="380"/>
        <v>0.82333333333333514</v>
      </c>
      <c r="AG1059" s="118">
        <f t="shared" si="365"/>
        <v>117</v>
      </c>
      <c r="AH1059" s="119">
        <f t="shared" si="366"/>
        <v>0.77999999999999858</v>
      </c>
      <c r="AI1059" s="118">
        <f t="shared" si="367"/>
        <v>17</v>
      </c>
      <c r="AJ1059" s="119">
        <f t="shared" si="368"/>
        <v>0.37777777777777721</v>
      </c>
      <c r="AK1059" s="118">
        <f t="shared" si="369"/>
        <v>17</v>
      </c>
      <c r="AL1059" s="119">
        <f t="shared" si="370"/>
        <v>0.56666666666666676</v>
      </c>
      <c r="AM1059" s="118">
        <f t="shared" si="371"/>
        <v>9</v>
      </c>
      <c r="AN1059" s="119">
        <f t="shared" si="372"/>
        <v>0.60000000000000009</v>
      </c>
      <c r="AO1059" s="118">
        <f t="shared" si="373"/>
        <v>1</v>
      </c>
      <c r="AP1059" s="119">
        <f t="shared" si="374"/>
        <v>0.10000000000000014</v>
      </c>
      <c r="AQ1059" s="122">
        <f t="shared" si="379"/>
        <v>0</v>
      </c>
      <c r="AR1059" s="131">
        <f t="shared" si="375"/>
        <v>8</v>
      </c>
      <c r="AS1059" s="65"/>
    </row>
    <row r="1060" spans="1:45" x14ac:dyDescent="0.25">
      <c r="A1060" s="65" t="s">
        <v>272</v>
      </c>
      <c r="B1060" s="65" t="str">
        <f t="shared" si="359"/>
        <v>DIWA3</v>
      </c>
      <c r="C1060" s="117">
        <f t="shared" si="377"/>
        <v>40952</v>
      </c>
      <c r="D1060" s="116" t="str">
        <f t="shared" si="378"/>
        <v>SIN</v>
      </c>
      <c r="E1060" s="65" t="s">
        <v>134</v>
      </c>
      <c r="F1060" s="124" t="s">
        <v>140</v>
      </c>
      <c r="G1060" s="117">
        <v>41638</v>
      </c>
      <c r="H1060" s="65">
        <v>644230</v>
      </c>
      <c r="I1060" s="65">
        <v>168624</v>
      </c>
      <c r="J1060" s="65">
        <v>0</v>
      </c>
      <c r="K1060" s="65">
        <v>6</v>
      </c>
      <c r="L1060" s="65"/>
      <c r="M1060" s="65">
        <v>15</v>
      </c>
      <c r="N1060" s="65">
        <v>7.1</v>
      </c>
      <c r="O1060" s="65">
        <v>37.200000000000003</v>
      </c>
      <c r="P1060" s="65">
        <v>0.9</v>
      </c>
      <c r="Q1060" s="65">
        <v>0</v>
      </c>
      <c r="R1060" s="65" t="s">
        <v>244</v>
      </c>
      <c r="S1060" s="65">
        <v>280</v>
      </c>
      <c r="T1060" s="65">
        <v>144</v>
      </c>
      <c r="U1060" s="65">
        <v>62</v>
      </c>
      <c r="V1060" s="65">
        <v>0</v>
      </c>
      <c r="W1060" s="65">
        <v>31</v>
      </c>
      <c r="X1060" s="65">
        <v>18</v>
      </c>
      <c r="Y1060" s="65">
        <v>0</v>
      </c>
      <c r="Z1060" s="65">
        <v>1</v>
      </c>
      <c r="AA1060" s="65">
        <v>0</v>
      </c>
      <c r="AB1060" s="65">
        <v>43</v>
      </c>
      <c r="AC1060" s="65">
        <v>26</v>
      </c>
      <c r="AD1060" s="65">
        <v>4</v>
      </c>
      <c r="AE1060" s="118">
        <f t="shared" si="364"/>
        <v>280</v>
      </c>
      <c r="AF1060" s="119">
        <f t="shared" si="380"/>
        <v>0.93330000000000002</v>
      </c>
      <c r="AG1060" s="118">
        <f t="shared" si="365"/>
        <v>144</v>
      </c>
      <c r="AH1060" s="119">
        <f t="shared" si="366"/>
        <v>0.95999999999999974</v>
      </c>
      <c r="AI1060" s="118">
        <f t="shared" si="367"/>
        <v>31</v>
      </c>
      <c r="AJ1060" s="119">
        <f t="shared" si="368"/>
        <v>0.68888888888888844</v>
      </c>
      <c r="AK1060" s="118">
        <f t="shared" si="369"/>
        <v>18</v>
      </c>
      <c r="AL1060" s="119">
        <f t="shared" si="370"/>
        <v>0.60000000000000009</v>
      </c>
      <c r="AM1060" s="118">
        <f t="shared" si="371"/>
        <v>62</v>
      </c>
      <c r="AN1060" s="119">
        <f t="shared" si="372"/>
        <v>1</v>
      </c>
      <c r="AO1060" s="118">
        <f t="shared" si="373"/>
        <v>0</v>
      </c>
      <c r="AP1060" s="119">
        <f t="shared" si="374"/>
        <v>1.3877787807814457E-16</v>
      </c>
      <c r="AQ1060" s="122">
        <f t="shared" si="379"/>
        <v>0</v>
      </c>
      <c r="AR1060" s="131">
        <f t="shared" si="375"/>
        <v>9</v>
      </c>
      <c r="AS1060" s="65"/>
    </row>
    <row r="1061" spans="1:45" x14ac:dyDescent="0.25">
      <c r="A1061" s="65" t="s">
        <v>272</v>
      </c>
      <c r="B1061" s="65" t="str">
        <f t="shared" si="359"/>
        <v>DIWA3</v>
      </c>
      <c r="C1061" s="117">
        <f t="shared" si="377"/>
        <v>40952</v>
      </c>
      <c r="D1061" s="116" t="str">
        <f t="shared" si="378"/>
        <v>SIN</v>
      </c>
      <c r="E1061" s="65" t="s">
        <v>134</v>
      </c>
      <c r="F1061" s="124" t="s">
        <v>140</v>
      </c>
      <c r="G1061" s="117">
        <v>41603</v>
      </c>
      <c r="H1061" s="65">
        <v>634531</v>
      </c>
      <c r="I1061" s="65">
        <v>158925</v>
      </c>
      <c r="J1061" s="120">
        <v>0</v>
      </c>
      <c r="K1061" s="120">
        <v>8</v>
      </c>
      <c r="L1061" s="120">
        <v>0</v>
      </c>
      <c r="M1061" s="120">
        <v>15</v>
      </c>
      <c r="N1061" s="65">
        <v>7.1</v>
      </c>
      <c r="O1061" s="120">
        <v>36.700000000000003</v>
      </c>
      <c r="P1061" s="120">
        <v>0</v>
      </c>
      <c r="Q1061" s="120">
        <v>0.1</v>
      </c>
      <c r="R1061" s="65" t="s">
        <v>244</v>
      </c>
      <c r="S1061" s="120">
        <v>337</v>
      </c>
      <c r="T1061" s="120">
        <v>163</v>
      </c>
      <c r="U1061" s="120">
        <v>65</v>
      </c>
      <c r="V1061" s="120">
        <v>0</v>
      </c>
      <c r="W1061" s="120">
        <v>34</v>
      </c>
      <c r="X1061" s="120">
        <v>23</v>
      </c>
      <c r="Y1061" s="120">
        <v>0</v>
      </c>
      <c r="Z1061" s="120">
        <v>1</v>
      </c>
      <c r="AA1061" s="120">
        <v>0</v>
      </c>
      <c r="AB1061" s="120">
        <v>47</v>
      </c>
      <c r="AC1061" s="120">
        <v>32</v>
      </c>
      <c r="AD1061" s="120">
        <v>4</v>
      </c>
      <c r="AE1061" s="118">
        <f t="shared" si="364"/>
        <v>337</v>
      </c>
      <c r="AF1061" s="119">
        <f t="shared" si="380"/>
        <v>1.3</v>
      </c>
      <c r="AG1061" s="118">
        <f t="shared" si="365"/>
        <v>163</v>
      </c>
      <c r="AH1061" s="119">
        <f t="shared" si="366"/>
        <v>1</v>
      </c>
      <c r="AI1061" s="118">
        <f t="shared" si="367"/>
        <v>34</v>
      </c>
      <c r="AJ1061" s="119">
        <f t="shared" si="368"/>
        <v>0.7555555555555552</v>
      </c>
      <c r="AK1061" s="118">
        <f t="shared" si="369"/>
        <v>23</v>
      </c>
      <c r="AL1061" s="119">
        <f t="shared" si="370"/>
        <v>0.76666666666666672</v>
      </c>
      <c r="AM1061" s="118">
        <f t="shared" si="371"/>
        <v>65</v>
      </c>
      <c r="AN1061" s="119">
        <f t="shared" si="372"/>
        <v>1</v>
      </c>
      <c r="AO1061" s="118">
        <f t="shared" si="373"/>
        <v>0</v>
      </c>
      <c r="AP1061" s="119">
        <f t="shared" si="374"/>
        <v>1.3877787807814457E-16</v>
      </c>
      <c r="AQ1061" s="122">
        <f t="shared" si="379"/>
        <v>0</v>
      </c>
      <c r="AR1061" s="131">
        <f t="shared" si="375"/>
        <v>10</v>
      </c>
      <c r="AS1061" s="65"/>
    </row>
    <row r="1062" spans="1:45" x14ac:dyDescent="0.25">
      <c r="A1062" s="65" t="s">
        <v>272</v>
      </c>
      <c r="B1062" s="65" t="str">
        <f t="shared" si="359"/>
        <v>DIWA3</v>
      </c>
      <c r="C1062" s="117">
        <f t="shared" si="377"/>
        <v>40952</v>
      </c>
      <c r="D1062" s="116" t="str">
        <f t="shared" si="378"/>
        <v>SIN</v>
      </c>
      <c r="E1062" s="65" t="s">
        <v>134</v>
      </c>
      <c r="F1062" s="124" t="s">
        <v>140</v>
      </c>
      <c r="G1062" s="117">
        <v>41501</v>
      </c>
      <c r="H1062" s="65">
        <v>602771</v>
      </c>
      <c r="I1062" s="65">
        <v>127165</v>
      </c>
      <c r="J1062" s="120">
        <v>0</v>
      </c>
      <c r="K1062" s="120">
        <v>8</v>
      </c>
      <c r="L1062" s="120">
        <v>-1</v>
      </c>
      <c r="M1062" s="120">
        <v>18</v>
      </c>
      <c r="N1062" s="65">
        <v>7.1</v>
      </c>
      <c r="O1062" s="120">
        <v>36.9</v>
      </c>
      <c r="P1062" s="120">
        <v>0.3</v>
      </c>
      <c r="Q1062" s="120">
        <v>0.1</v>
      </c>
      <c r="R1062" s="65" t="s">
        <v>244</v>
      </c>
      <c r="S1062" s="120">
        <v>269</v>
      </c>
      <c r="T1062" s="120">
        <v>123</v>
      </c>
      <c r="U1062" s="120">
        <v>13</v>
      </c>
      <c r="V1062" s="120">
        <v>0</v>
      </c>
      <c r="W1062" s="120">
        <v>40</v>
      </c>
      <c r="X1062" s="120">
        <v>18</v>
      </c>
      <c r="Y1062" s="120">
        <v>1</v>
      </c>
      <c r="Z1062" s="120">
        <v>1</v>
      </c>
      <c r="AA1062" s="120">
        <v>-1</v>
      </c>
      <c r="AB1062" s="120">
        <v>47</v>
      </c>
      <c r="AC1062" s="120">
        <v>26</v>
      </c>
      <c r="AD1062" s="120">
        <v>4</v>
      </c>
      <c r="AE1062" s="118">
        <f t="shared" si="364"/>
        <v>269</v>
      </c>
      <c r="AF1062" s="119">
        <f t="shared" si="380"/>
        <v>0.89666666666666772</v>
      </c>
      <c r="AG1062" s="118">
        <f t="shared" si="365"/>
        <v>123</v>
      </c>
      <c r="AH1062" s="119">
        <f t="shared" si="366"/>
        <v>0.81999999999999884</v>
      </c>
      <c r="AI1062" s="118">
        <f t="shared" si="367"/>
        <v>40</v>
      </c>
      <c r="AJ1062" s="119">
        <f t="shared" si="368"/>
        <v>0.88888888888888873</v>
      </c>
      <c r="AK1062" s="118">
        <f t="shared" si="369"/>
        <v>18</v>
      </c>
      <c r="AL1062" s="119">
        <f t="shared" si="370"/>
        <v>0.60000000000000009</v>
      </c>
      <c r="AM1062" s="118">
        <f t="shared" si="371"/>
        <v>13</v>
      </c>
      <c r="AN1062" s="119">
        <f t="shared" si="372"/>
        <v>0.8666666666666667</v>
      </c>
      <c r="AO1062" s="118">
        <f t="shared" si="373"/>
        <v>0</v>
      </c>
      <c r="AP1062" s="119">
        <f t="shared" si="374"/>
        <v>1.3877787807814457E-16</v>
      </c>
      <c r="AQ1062" s="122">
        <f t="shared" si="379"/>
        <v>0</v>
      </c>
      <c r="AR1062" s="131">
        <f t="shared" si="375"/>
        <v>11</v>
      </c>
      <c r="AS1062" s="65"/>
    </row>
    <row r="1063" spans="1:45" x14ac:dyDescent="0.25">
      <c r="A1063" s="65" t="s">
        <v>273</v>
      </c>
      <c r="B1063" s="65" t="str">
        <f t="shared" si="359"/>
        <v>DIWA3</v>
      </c>
      <c r="C1063" s="117">
        <f t="shared" si="377"/>
        <v>40952</v>
      </c>
      <c r="D1063" s="116" t="str">
        <f t="shared" si="378"/>
        <v>SIN</v>
      </c>
      <c r="E1063" s="65" t="s">
        <v>134</v>
      </c>
      <c r="F1063" s="124" t="s">
        <v>140</v>
      </c>
      <c r="G1063" s="117">
        <v>41415</v>
      </c>
      <c r="H1063" s="65">
        <v>573353</v>
      </c>
      <c r="I1063" s="65">
        <v>97746</v>
      </c>
      <c r="J1063" s="120">
        <v>0</v>
      </c>
      <c r="K1063" s="120">
        <v>35.1</v>
      </c>
      <c r="L1063" s="120">
        <v>0</v>
      </c>
      <c r="M1063" s="120">
        <v>22.6</v>
      </c>
      <c r="N1063" s="65">
        <v>6.9</v>
      </c>
      <c r="O1063" s="120">
        <v>37.5</v>
      </c>
      <c r="P1063" s="120"/>
      <c r="Q1063" s="120">
        <v>-1</v>
      </c>
      <c r="R1063" s="65" t="s">
        <v>29</v>
      </c>
      <c r="S1063" s="120">
        <v>134.80000000000001</v>
      </c>
      <c r="T1063" s="120">
        <v>76.900000000000006</v>
      </c>
      <c r="U1063" s="120">
        <v>53.1</v>
      </c>
      <c r="V1063" s="120">
        <v>3.5</v>
      </c>
      <c r="W1063" s="120">
        <v>31.4</v>
      </c>
      <c r="X1063" s="120">
        <v>17.399999999999999</v>
      </c>
      <c r="Y1063" s="120">
        <v>1.9</v>
      </c>
      <c r="Z1063" s="120">
        <v>0</v>
      </c>
      <c r="AA1063" s="120">
        <v>0</v>
      </c>
      <c r="AB1063" s="120">
        <v>61.4</v>
      </c>
      <c r="AC1063" s="120">
        <v>28.6</v>
      </c>
      <c r="AD1063" s="120">
        <v>1.4</v>
      </c>
      <c r="AE1063" s="118">
        <f t="shared" si="364"/>
        <v>135</v>
      </c>
      <c r="AF1063" s="119">
        <f t="shared" si="380"/>
        <v>0.45000000000000479</v>
      </c>
      <c r="AG1063" s="118">
        <f t="shared" si="365"/>
        <v>77</v>
      </c>
      <c r="AH1063" s="119">
        <f t="shared" si="366"/>
        <v>0.5133333333333302</v>
      </c>
      <c r="AI1063" s="118">
        <f t="shared" si="367"/>
        <v>31</v>
      </c>
      <c r="AJ1063" s="119">
        <f t="shared" si="368"/>
        <v>0.68888888888888844</v>
      </c>
      <c r="AK1063" s="118">
        <f t="shared" si="369"/>
        <v>17</v>
      </c>
      <c r="AL1063" s="119">
        <f t="shared" si="370"/>
        <v>0.56666666666666676</v>
      </c>
      <c r="AM1063" s="118">
        <f t="shared" si="371"/>
        <v>53</v>
      </c>
      <c r="AN1063" s="119">
        <f t="shared" si="372"/>
        <v>1</v>
      </c>
      <c r="AO1063" s="118">
        <f t="shared" si="373"/>
        <v>4</v>
      </c>
      <c r="AP1063" s="119">
        <f t="shared" si="374"/>
        <v>0.40000000000000013</v>
      </c>
      <c r="AQ1063" s="122">
        <f t="shared" si="379"/>
        <v>0</v>
      </c>
      <c r="AR1063" s="131">
        <f t="shared" si="375"/>
        <v>12</v>
      </c>
      <c r="AS1063" s="65"/>
    </row>
    <row r="1064" spans="1:45" x14ac:dyDescent="0.25">
      <c r="A1064" s="65" t="s">
        <v>273</v>
      </c>
      <c r="B1064" s="65" t="str">
        <f t="shared" ref="B1064:B1127" si="381">IF(F1064&lt;="K030","DIWA2",IF(F1064&lt;="K152","DIWA3",IF(F1064&lt;="K171","DIWA5","")))</f>
        <v>DIWA3</v>
      </c>
      <c r="C1064" s="117">
        <f t="shared" si="377"/>
        <v>40952</v>
      </c>
      <c r="D1064" s="116" t="str">
        <f t="shared" si="378"/>
        <v>SIN</v>
      </c>
      <c r="E1064" s="65" t="s">
        <v>134</v>
      </c>
      <c r="F1064" s="124" t="s">
        <v>140</v>
      </c>
      <c r="G1064" s="117">
        <v>41299</v>
      </c>
      <c r="H1064" s="65">
        <v>538648</v>
      </c>
      <c r="I1064" s="65">
        <v>63042</v>
      </c>
      <c r="J1064" s="120">
        <v>0</v>
      </c>
      <c r="K1064" s="120">
        <v>0</v>
      </c>
      <c r="L1064" s="120">
        <v>0</v>
      </c>
      <c r="M1064" s="120">
        <v>25.7</v>
      </c>
      <c r="N1064" s="65">
        <v>6.9</v>
      </c>
      <c r="O1064" s="120">
        <v>35.799999999999997</v>
      </c>
      <c r="P1064" s="120"/>
      <c r="Q1064" s="120">
        <v>-1</v>
      </c>
      <c r="R1064" s="65" t="s">
        <v>29</v>
      </c>
      <c r="S1064" s="120">
        <v>79.7</v>
      </c>
      <c r="T1064" s="120">
        <v>33.5</v>
      </c>
      <c r="U1064" s="120">
        <v>11.2</v>
      </c>
      <c r="V1064" s="120">
        <v>0.2</v>
      </c>
      <c r="W1064" s="120">
        <v>16.8</v>
      </c>
      <c r="X1064" s="120">
        <v>14.5</v>
      </c>
      <c r="Y1064" s="120">
        <v>1</v>
      </c>
      <c r="Z1064" s="120">
        <v>0</v>
      </c>
      <c r="AA1064" s="120">
        <v>0</v>
      </c>
      <c r="AB1064" s="120">
        <v>75.400000000000006</v>
      </c>
      <c r="AC1064" s="120">
        <v>40.9</v>
      </c>
      <c r="AD1064" s="120">
        <v>1.8</v>
      </c>
      <c r="AE1064" s="118">
        <f t="shared" si="364"/>
        <v>80</v>
      </c>
      <c r="AF1064" s="119">
        <f t="shared" si="380"/>
        <v>0.26666666666667027</v>
      </c>
      <c r="AG1064" s="118">
        <f t="shared" si="365"/>
        <v>34</v>
      </c>
      <c r="AH1064" s="119">
        <f t="shared" si="366"/>
        <v>0.22666666666666402</v>
      </c>
      <c r="AI1064" s="118">
        <f t="shared" si="367"/>
        <v>17</v>
      </c>
      <c r="AJ1064" s="119">
        <f t="shared" si="368"/>
        <v>0.37777777777777721</v>
      </c>
      <c r="AK1064" s="118">
        <f t="shared" si="369"/>
        <v>15</v>
      </c>
      <c r="AL1064" s="119">
        <f t="shared" si="370"/>
        <v>0.50000000000000011</v>
      </c>
      <c r="AM1064" s="118">
        <f t="shared" si="371"/>
        <v>11</v>
      </c>
      <c r="AN1064" s="119">
        <f t="shared" si="372"/>
        <v>0.73333333333333339</v>
      </c>
      <c r="AO1064" s="118">
        <f t="shared" si="373"/>
        <v>0</v>
      </c>
      <c r="AP1064" s="119">
        <f t="shared" si="374"/>
        <v>1.3877787807814457E-16</v>
      </c>
      <c r="AQ1064" s="122">
        <f t="shared" si="379"/>
        <v>0</v>
      </c>
      <c r="AR1064" s="131">
        <f t="shared" si="375"/>
        <v>13</v>
      </c>
      <c r="AS1064" s="65"/>
    </row>
    <row r="1065" spans="1:45" x14ac:dyDescent="0.25">
      <c r="A1065" s="65" t="s">
        <v>273</v>
      </c>
      <c r="B1065" s="65" t="str">
        <f t="shared" si="381"/>
        <v>DIWA3</v>
      </c>
      <c r="C1065" s="117">
        <f t="shared" si="377"/>
        <v>40952</v>
      </c>
      <c r="D1065" s="116" t="str">
        <f t="shared" si="378"/>
        <v>SIN</v>
      </c>
      <c r="E1065" s="65" t="s">
        <v>134</v>
      </c>
      <c r="F1065" s="124" t="s">
        <v>140</v>
      </c>
      <c r="G1065" s="117">
        <v>41228</v>
      </c>
      <c r="H1065" s="65">
        <v>517171</v>
      </c>
      <c r="I1065" s="65">
        <v>41565</v>
      </c>
      <c r="J1065" s="65">
        <v>0</v>
      </c>
      <c r="K1065" s="65">
        <v>0</v>
      </c>
      <c r="L1065" s="65">
        <v>0</v>
      </c>
      <c r="M1065" s="65">
        <v>23.7</v>
      </c>
      <c r="N1065" s="65">
        <v>6.7</v>
      </c>
      <c r="O1065" s="65">
        <v>37.6</v>
      </c>
      <c r="P1065" s="65"/>
      <c r="Q1065" s="65">
        <v>-1</v>
      </c>
      <c r="R1065" s="65" t="s">
        <v>29</v>
      </c>
      <c r="S1065" s="65">
        <v>76.099999999999994</v>
      </c>
      <c r="T1065" s="65">
        <v>4.4000000000000004</v>
      </c>
      <c r="U1065" s="65">
        <v>7.4</v>
      </c>
      <c r="V1065" s="65">
        <v>0.1</v>
      </c>
      <c r="W1065" s="65">
        <v>3.3</v>
      </c>
      <c r="X1065" s="65">
        <v>2.8</v>
      </c>
      <c r="Y1065" s="65">
        <v>0.6</v>
      </c>
      <c r="Z1065" s="65">
        <v>2.9</v>
      </c>
      <c r="AA1065" s="65">
        <v>0</v>
      </c>
      <c r="AB1065" s="65">
        <v>35.5</v>
      </c>
      <c r="AC1065" s="65">
        <v>12.2</v>
      </c>
      <c r="AD1065" s="65">
        <v>0.7</v>
      </c>
      <c r="AE1065" s="118">
        <f t="shared" si="364"/>
        <v>76</v>
      </c>
      <c r="AF1065" s="119">
        <f t="shared" si="380"/>
        <v>0.25333333333333685</v>
      </c>
      <c r="AG1065" s="118">
        <f t="shared" si="365"/>
        <v>4</v>
      </c>
      <c r="AH1065" s="119">
        <f t="shared" si="366"/>
        <v>2.6666666666664188E-2</v>
      </c>
      <c r="AI1065" s="118">
        <f t="shared" si="367"/>
        <v>3</v>
      </c>
      <c r="AJ1065" s="119">
        <f t="shared" si="368"/>
        <v>6.666666666666618E-2</v>
      </c>
      <c r="AK1065" s="118">
        <f t="shared" si="369"/>
        <v>3</v>
      </c>
      <c r="AL1065" s="119">
        <f t="shared" si="370"/>
        <v>0.1000000000000002</v>
      </c>
      <c r="AM1065" s="118">
        <f t="shared" si="371"/>
        <v>7</v>
      </c>
      <c r="AN1065" s="119">
        <f t="shared" si="372"/>
        <v>0.46666666666666679</v>
      </c>
      <c r="AO1065" s="118">
        <f t="shared" si="373"/>
        <v>0</v>
      </c>
      <c r="AP1065" s="119">
        <f t="shared" si="374"/>
        <v>1.3877787807814457E-16</v>
      </c>
      <c r="AQ1065" s="122">
        <f t="shared" si="379"/>
        <v>0</v>
      </c>
      <c r="AR1065" s="131">
        <f t="shared" si="375"/>
        <v>14</v>
      </c>
      <c r="AS1065" s="65"/>
    </row>
    <row r="1066" spans="1:45" x14ac:dyDescent="0.25">
      <c r="A1066" s="65"/>
      <c r="B1066" s="65" t="str">
        <f t="shared" si="381"/>
        <v>DIWA3</v>
      </c>
      <c r="C1066" s="117">
        <f t="shared" si="377"/>
        <v>42040</v>
      </c>
      <c r="D1066" s="65" t="str">
        <f t="shared" si="378"/>
        <v>SIN</v>
      </c>
      <c r="E1066" s="65" t="s">
        <v>134</v>
      </c>
      <c r="F1066" s="124" t="s">
        <v>141</v>
      </c>
      <c r="G1066" s="117">
        <v>42336</v>
      </c>
      <c r="H1066" s="65">
        <v>805992</v>
      </c>
      <c r="I1066" s="65">
        <v>72205</v>
      </c>
      <c r="J1066" s="65">
        <v>0</v>
      </c>
      <c r="K1066" s="65">
        <v>4</v>
      </c>
      <c r="L1066" s="65"/>
      <c r="M1066" s="65">
        <v>4</v>
      </c>
      <c r="N1066" s="65">
        <v>5.9</v>
      </c>
      <c r="O1066" s="65"/>
      <c r="P1066" s="65"/>
      <c r="Q1066" s="65">
        <v>0.14000000000000001</v>
      </c>
      <c r="R1066" s="65"/>
      <c r="S1066" s="65">
        <v>92</v>
      </c>
      <c r="T1066" s="65">
        <v>69</v>
      </c>
      <c r="U1066" s="65">
        <v>2</v>
      </c>
      <c r="V1066" s="65">
        <v>0</v>
      </c>
      <c r="W1066" s="65">
        <v>13</v>
      </c>
      <c r="X1066" s="65">
        <v>11</v>
      </c>
      <c r="Y1066" s="65">
        <v>0</v>
      </c>
      <c r="Z1066" s="65">
        <v>0</v>
      </c>
      <c r="AA1066" s="65">
        <v>1</v>
      </c>
      <c r="AB1066" s="65">
        <v>32</v>
      </c>
      <c r="AC1066" s="65">
        <v>5</v>
      </c>
      <c r="AD1066" s="65">
        <v>1</v>
      </c>
      <c r="AE1066" s="118">
        <f t="shared" si="364"/>
        <v>92</v>
      </c>
      <c r="AF1066" s="119">
        <f t="shared" si="380"/>
        <v>0.30666666666667053</v>
      </c>
      <c r="AG1066" s="118">
        <f t="shared" si="365"/>
        <v>69</v>
      </c>
      <c r="AH1066" s="119">
        <f t="shared" si="366"/>
        <v>0.45999999999999691</v>
      </c>
      <c r="AI1066" s="118">
        <f t="shared" si="367"/>
        <v>13</v>
      </c>
      <c r="AJ1066" s="119">
        <f t="shared" si="368"/>
        <v>0.28888888888888842</v>
      </c>
      <c r="AK1066" s="118">
        <f t="shared" si="369"/>
        <v>11</v>
      </c>
      <c r="AL1066" s="119">
        <f t="shared" si="370"/>
        <v>0.36666666666666681</v>
      </c>
      <c r="AM1066" s="118">
        <f t="shared" si="371"/>
        <v>2</v>
      </c>
      <c r="AN1066" s="119">
        <f t="shared" si="372"/>
        <v>0.13333333333333353</v>
      </c>
      <c r="AO1066" s="118">
        <f t="shared" si="373"/>
        <v>0</v>
      </c>
      <c r="AP1066" s="119">
        <f t="shared" si="374"/>
        <v>1.3877787807814457E-16</v>
      </c>
      <c r="AQ1066" s="122">
        <f t="shared" ref="AQ1066:AQ1097" si="382">IF(F1066=F1065,0,1)</f>
        <v>1</v>
      </c>
      <c r="AR1066" s="131">
        <f t="shared" si="375"/>
        <v>1</v>
      </c>
      <c r="AS1066" s="65"/>
    </row>
    <row r="1067" spans="1:45" x14ac:dyDescent="0.25">
      <c r="A1067" s="65"/>
      <c r="B1067" s="65" t="str">
        <f t="shared" si="381"/>
        <v>DIWA3</v>
      </c>
      <c r="C1067" s="117">
        <f t="shared" si="377"/>
        <v>42040</v>
      </c>
      <c r="D1067" s="65" t="str">
        <f t="shared" si="378"/>
        <v>SIN</v>
      </c>
      <c r="E1067" s="65" t="s">
        <v>134</v>
      </c>
      <c r="F1067" s="124" t="s">
        <v>141</v>
      </c>
      <c r="G1067" s="117">
        <v>42255</v>
      </c>
      <c r="H1067" s="65">
        <v>782230</v>
      </c>
      <c r="I1067" s="65">
        <v>48443</v>
      </c>
      <c r="J1067" s="65">
        <v>0</v>
      </c>
      <c r="K1067" s="65">
        <v>7</v>
      </c>
      <c r="L1067" s="65"/>
      <c r="M1067" s="65">
        <v>5</v>
      </c>
      <c r="N1067" s="65">
        <v>5.9</v>
      </c>
      <c r="O1067" s="65"/>
      <c r="P1067" s="65"/>
      <c r="Q1067" s="65">
        <v>0.05</v>
      </c>
      <c r="R1067" s="65"/>
      <c r="S1067" s="65">
        <v>82</v>
      </c>
      <c r="T1067" s="65">
        <v>68</v>
      </c>
      <c r="U1067" s="65">
        <v>2</v>
      </c>
      <c r="V1067" s="65">
        <v>0</v>
      </c>
      <c r="W1067" s="65">
        <v>11</v>
      </c>
      <c r="X1067" s="65">
        <v>7</v>
      </c>
      <c r="Y1067" s="65">
        <v>0</v>
      </c>
      <c r="Z1067" s="65">
        <v>0</v>
      </c>
      <c r="AA1067" s="65">
        <v>0</v>
      </c>
      <c r="AB1067" s="65">
        <v>39</v>
      </c>
      <c r="AC1067" s="65">
        <v>5</v>
      </c>
      <c r="AD1067" s="65">
        <v>1</v>
      </c>
      <c r="AE1067" s="118">
        <f t="shared" si="364"/>
        <v>82</v>
      </c>
      <c r="AF1067" s="119">
        <f t="shared" si="380"/>
        <v>0.27333333333333698</v>
      </c>
      <c r="AG1067" s="118">
        <f t="shared" si="365"/>
        <v>68</v>
      </c>
      <c r="AH1067" s="119">
        <f t="shared" si="366"/>
        <v>0.45333333333333026</v>
      </c>
      <c r="AI1067" s="118">
        <f t="shared" si="367"/>
        <v>11</v>
      </c>
      <c r="AJ1067" s="119">
        <f t="shared" si="368"/>
        <v>0.24444444444444399</v>
      </c>
      <c r="AK1067" s="118">
        <f t="shared" si="369"/>
        <v>7</v>
      </c>
      <c r="AL1067" s="119">
        <f t="shared" si="370"/>
        <v>0.2333333333333335</v>
      </c>
      <c r="AM1067" s="118">
        <f t="shared" si="371"/>
        <v>2</v>
      </c>
      <c r="AN1067" s="119">
        <f t="shared" si="372"/>
        <v>0.13333333333333353</v>
      </c>
      <c r="AO1067" s="118">
        <f t="shared" si="373"/>
        <v>0</v>
      </c>
      <c r="AP1067" s="119">
        <f t="shared" si="374"/>
        <v>1.3877787807814457E-16</v>
      </c>
      <c r="AQ1067" s="122">
        <f t="shared" si="382"/>
        <v>0</v>
      </c>
      <c r="AR1067" s="131">
        <f t="shared" si="375"/>
        <v>2</v>
      </c>
      <c r="AS1067" s="65"/>
    </row>
    <row r="1068" spans="1:45" x14ac:dyDescent="0.25">
      <c r="A1068" s="65" t="s">
        <v>273</v>
      </c>
      <c r="B1068" s="65" t="str">
        <f t="shared" si="381"/>
        <v>DIWA3</v>
      </c>
      <c r="C1068" s="117">
        <f t="shared" si="377"/>
        <v>42040</v>
      </c>
      <c r="D1068" s="116" t="str">
        <f t="shared" si="378"/>
        <v>SIN</v>
      </c>
      <c r="E1068" s="65" t="s">
        <v>134</v>
      </c>
      <c r="F1068" s="124" t="s">
        <v>141</v>
      </c>
      <c r="G1068" s="117">
        <v>42055</v>
      </c>
      <c r="H1068" s="65">
        <v>752888</v>
      </c>
      <c r="I1068" s="65">
        <v>4562</v>
      </c>
      <c r="J1068" s="65">
        <v>0</v>
      </c>
      <c r="K1068" s="65">
        <v>2</v>
      </c>
      <c r="L1068" s="65"/>
      <c r="M1068" s="65">
        <v>8</v>
      </c>
      <c r="N1068" s="65">
        <v>6.3170000000000002</v>
      </c>
      <c r="O1068" s="65">
        <v>29.29</v>
      </c>
      <c r="P1068" s="65">
        <v>0.96</v>
      </c>
      <c r="Q1068" s="65">
        <v>0.05</v>
      </c>
      <c r="R1068" s="65"/>
      <c r="S1068" s="65">
        <v>24</v>
      </c>
      <c r="T1068" s="65">
        <v>22</v>
      </c>
      <c r="U1068" s="65">
        <v>194</v>
      </c>
      <c r="V1068" s="65">
        <v>0</v>
      </c>
      <c r="W1068" s="65">
        <v>3</v>
      </c>
      <c r="X1068" s="65">
        <v>0</v>
      </c>
      <c r="Y1068" s="65">
        <v>0</v>
      </c>
      <c r="Z1068" s="65"/>
      <c r="AA1068" s="65">
        <v>0</v>
      </c>
      <c r="AB1068" s="65">
        <v>30</v>
      </c>
      <c r="AC1068" s="65">
        <v>4</v>
      </c>
      <c r="AD1068" s="65">
        <v>1</v>
      </c>
      <c r="AE1068" s="118">
        <f t="shared" si="364"/>
        <v>24</v>
      </c>
      <c r="AF1068" s="119">
        <f t="shared" si="380"/>
        <v>8.0000000000003818E-2</v>
      </c>
      <c r="AG1068" s="118">
        <f t="shared" si="365"/>
        <v>22</v>
      </c>
      <c r="AH1068" s="119">
        <f t="shared" si="366"/>
        <v>0.14666666666666417</v>
      </c>
      <c r="AI1068" s="118">
        <f t="shared" si="367"/>
        <v>3</v>
      </c>
      <c r="AJ1068" s="119">
        <f t="shared" si="368"/>
        <v>6.666666666666618E-2</v>
      </c>
      <c r="AK1068" s="118">
        <f t="shared" si="369"/>
        <v>0</v>
      </c>
      <c r="AL1068" s="119">
        <f t="shared" si="370"/>
        <v>2.0816681711721685E-16</v>
      </c>
      <c r="AM1068" s="118">
        <f t="shared" si="371"/>
        <v>194</v>
      </c>
      <c r="AN1068" s="119">
        <f t="shared" si="372"/>
        <v>1</v>
      </c>
      <c r="AO1068" s="118">
        <f t="shared" si="373"/>
        <v>0</v>
      </c>
      <c r="AP1068" s="119">
        <f t="shared" si="374"/>
        <v>1.3877787807814457E-16</v>
      </c>
      <c r="AQ1068" s="122">
        <f t="shared" si="382"/>
        <v>0</v>
      </c>
      <c r="AR1068" s="131">
        <f t="shared" si="375"/>
        <v>3</v>
      </c>
      <c r="AS1068" s="65"/>
    </row>
    <row r="1069" spans="1:45" x14ac:dyDescent="0.25">
      <c r="A1069" s="65" t="s">
        <v>273</v>
      </c>
      <c r="B1069" s="65" t="str">
        <f t="shared" si="381"/>
        <v>DIWA3</v>
      </c>
      <c r="C1069" s="117">
        <f t="shared" si="377"/>
        <v>42040</v>
      </c>
      <c r="D1069" s="116" t="str">
        <f t="shared" si="378"/>
        <v>CON</v>
      </c>
      <c r="E1069" s="65" t="s">
        <v>134</v>
      </c>
      <c r="F1069" s="124" t="s">
        <v>141</v>
      </c>
      <c r="G1069" s="117">
        <v>41977</v>
      </c>
      <c r="H1069" s="65">
        <v>736638</v>
      </c>
      <c r="I1069" s="65">
        <v>50519</v>
      </c>
      <c r="J1069" s="65">
        <v>0</v>
      </c>
      <c r="K1069" s="65">
        <v>6</v>
      </c>
      <c r="L1069" s="65"/>
      <c r="M1069" s="65">
        <v>2</v>
      </c>
      <c r="N1069" s="65">
        <v>6.1</v>
      </c>
      <c r="O1069" s="65"/>
      <c r="P1069" s="65"/>
      <c r="Q1069" s="65">
        <v>0.17</v>
      </c>
      <c r="R1069" s="65"/>
      <c r="S1069" s="65">
        <v>63</v>
      </c>
      <c r="T1069" s="65">
        <v>66</v>
      </c>
      <c r="U1069" s="65">
        <v>6</v>
      </c>
      <c r="V1069" s="65">
        <v>0</v>
      </c>
      <c r="W1069" s="65">
        <v>13</v>
      </c>
      <c r="X1069" s="65">
        <v>7</v>
      </c>
      <c r="Y1069" s="65">
        <v>1</v>
      </c>
      <c r="Z1069" s="65">
        <v>1</v>
      </c>
      <c r="AA1069" s="65">
        <v>0</v>
      </c>
      <c r="AB1069" s="65">
        <v>34</v>
      </c>
      <c r="AC1069" s="65">
        <v>4</v>
      </c>
      <c r="AD1069" s="65">
        <v>1</v>
      </c>
      <c r="AE1069" s="118">
        <f t="shared" si="364"/>
        <v>63</v>
      </c>
      <c r="AF1069" s="119">
        <f t="shared" si="380"/>
        <v>0.21000000000000357</v>
      </c>
      <c r="AG1069" s="118">
        <f t="shared" si="365"/>
        <v>66</v>
      </c>
      <c r="AH1069" s="119">
        <f t="shared" si="366"/>
        <v>0.43999999999999695</v>
      </c>
      <c r="AI1069" s="118">
        <f t="shared" si="367"/>
        <v>13</v>
      </c>
      <c r="AJ1069" s="119">
        <f t="shared" si="368"/>
        <v>0.28888888888888842</v>
      </c>
      <c r="AK1069" s="118">
        <f t="shared" si="369"/>
        <v>7</v>
      </c>
      <c r="AL1069" s="119">
        <f t="shared" si="370"/>
        <v>0.2333333333333335</v>
      </c>
      <c r="AM1069" s="118">
        <f t="shared" si="371"/>
        <v>6</v>
      </c>
      <c r="AN1069" s="119">
        <f t="shared" si="372"/>
        <v>0.40000000000000013</v>
      </c>
      <c r="AO1069" s="118">
        <f t="shared" si="373"/>
        <v>0</v>
      </c>
      <c r="AP1069" s="119">
        <f t="shared" si="374"/>
        <v>1.3877787807814457E-16</v>
      </c>
      <c r="AQ1069" s="122">
        <f t="shared" si="382"/>
        <v>0</v>
      </c>
      <c r="AR1069" s="131">
        <f t="shared" si="375"/>
        <v>4</v>
      </c>
      <c r="AS1069" s="65"/>
    </row>
    <row r="1070" spans="1:45" x14ac:dyDescent="0.25">
      <c r="A1070" s="65" t="s">
        <v>273</v>
      </c>
      <c r="B1070" s="65" t="str">
        <f t="shared" si="381"/>
        <v>DIWA3</v>
      </c>
      <c r="C1070" s="117">
        <f t="shared" si="377"/>
        <v>42040</v>
      </c>
      <c r="D1070" s="116" t="str">
        <f t="shared" si="378"/>
        <v>CON</v>
      </c>
      <c r="E1070" s="65" t="s">
        <v>134</v>
      </c>
      <c r="F1070" s="124" t="s">
        <v>141</v>
      </c>
      <c r="G1070" s="117">
        <v>41733</v>
      </c>
      <c r="H1070" s="65">
        <v>667401</v>
      </c>
      <c r="I1070" s="65">
        <v>30743</v>
      </c>
      <c r="J1070" s="65">
        <v>0</v>
      </c>
      <c r="K1070" s="65">
        <v>4</v>
      </c>
      <c r="L1070" s="65"/>
      <c r="M1070" s="65">
        <v>2</v>
      </c>
      <c r="N1070" s="65">
        <v>6.3</v>
      </c>
      <c r="O1070" s="65" t="s">
        <v>28</v>
      </c>
      <c r="P1070" s="65" t="s">
        <v>28</v>
      </c>
      <c r="Q1070" s="65">
        <v>0.86</v>
      </c>
      <c r="R1070" s="65" t="s">
        <v>28</v>
      </c>
      <c r="S1070" s="65">
        <v>52</v>
      </c>
      <c r="T1070" s="65">
        <v>50</v>
      </c>
      <c r="U1070" s="65">
        <v>9</v>
      </c>
      <c r="V1070" s="65">
        <v>0</v>
      </c>
      <c r="W1070" s="65">
        <v>7</v>
      </c>
      <c r="X1070" s="65">
        <v>5</v>
      </c>
      <c r="Y1070" s="65">
        <v>0</v>
      </c>
      <c r="Z1070" s="65">
        <v>0</v>
      </c>
      <c r="AA1070" s="65">
        <v>0</v>
      </c>
      <c r="AB1070" s="65">
        <v>26</v>
      </c>
      <c r="AC1070" s="65">
        <v>3</v>
      </c>
      <c r="AD1070" s="65">
        <v>0</v>
      </c>
      <c r="AE1070" s="118">
        <f t="shared" si="364"/>
        <v>52</v>
      </c>
      <c r="AF1070" s="119">
        <f t="shared" si="380"/>
        <v>0.17333333333333698</v>
      </c>
      <c r="AG1070" s="118">
        <f t="shared" si="365"/>
        <v>50</v>
      </c>
      <c r="AH1070" s="119">
        <f t="shared" si="366"/>
        <v>0.33333333333333048</v>
      </c>
      <c r="AI1070" s="118">
        <f t="shared" si="367"/>
        <v>7</v>
      </c>
      <c r="AJ1070" s="119">
        <f t="shared" si="368"/>
        <v>0.15555555555555509</v>
      </c>
      <c r="AK1070" s="118">
        <f t="shared" si="369"/>
        <v>5</v>
      </c>
      <c r="AL1070" s="119">
        <f t="shared" si="370"/>
        <v>0.16666666666666685</v>
      </c>
      <c r="AM1070" s="118">
        <f t="shared" si="371"/>
        <v>9</v>
      </c>
      <c r="AN1070" s="119">
        <f t="shared" si="372"/>
        <v>0.60000000000000009</v>
      </c>
      <c r="AO1070" s="118">
        <f t="shared" si="373"/>
        <v>0</v>
      </c>
      <c r="AP1070" s="119">
        <f t="shared" si="374"/>
        <v>1.3877787807814457E-16</v>
      </c>
      <c r="AQ1070" s="122">
        <f t="shared" si="382"/>
        <v>0</v>
      </c>
      <c r="AR1070" s="131">
        <f t="shared" si="375"/>
        <v>5</v>
      </c>
      <c r="AS1070" s="65"/>
    </row>
    <row r="1071" spans="1:45" x14ac:dyDescent="0.25">
      <c r="A1071" s="65" t="s">
        <v>273</v>
      </c>
      <c r="B1071" s="65" t="str">
        <f t="shared" si="381"/>
        <v>DIWA3</v>
      </c>
      <c r="C1071" s="117">
        <f t="shared" si="377"/>
        <v>42040</v>
      </c>
      <c r="D1071" s="116" t="str">
        <f t="shared" si="378"/>
        <v>CON</v>
      </c>
      <c r="E1071" s="65" t="s">
        <v>134</v>
      </c>
      <c r="F1071" s="124" t="s">
        <v>141</v>
      </c>
      <c r="G1071" s="117">
        <v>41627</v>
      </c>
      <c r="H1071" s="65">
        <v>636658</v>
      </c>
      <c r="I1071" s="65">
        <v>126306</v>
      </c>
      <c r="J1071" s="65">
        <v>0</v>
      </c>
      <c r="K1071" s="65">
        <v>3</v>
      </c>
      <c r="L1071" s="65"/>
      <c r="M1071" s="65">
        <v>5</v>
      </c>
      <c r="N1071" s="65">
        <v>7.2</v>
      </c>
      <c r="O1071" s="65">
        <v>37.4</v>
      </c>
      <c r="P1071" s="65">
        <v>1.1000000000000001</v>
      </c>
      <c r="Q1071" s="65">
        <v>0.1</v>
      </c>
      <c r="R1071" s="65" t="s">
        <v>244</v>
      </c>
      <c r="S1071" s="65">
        <v>112</v>
      </c>
      <c r="T1071" s="65">
        <v>112</v>
      </c>
      <c r="U1071" s="65">
        <v>7</v>
      </c>
      <c r="V1071" s="65">
        <v>1</v>
      </c>
      <c r="W1071" s="65">
        <v>9</v>
      </c>
      <c r="X1071" s="65">
        <v>10</v>
      </c>
      <c r="Y1071" s="65">
        <v>0</v>
      </c>
      <c r="Z1071" s="65">
        <v>0</v>
      </c>
      <c r="AA1071" s="65">
        <v>0</v>
      </c>
      <c r="AB1071" s="65">
        <v>35</v>
      </c>
      <c r="AC1071" s="65">
        <v>6</v>
      </c>
      <c r="AD1071" s="65">
        <v>1</v>
      </c>
      <c r="AE1071" s="118">
        <f t="shared" si="364"/>
        <v>112</v>
      </c>
      <c r="AF1071" s="119">
        <f t="shared" si="380"/>
        <v>0.37333333333333762</v>
      </c>
      <c r="AG1071" s="118">
        <f t="shared" si="365"/>
        <v>112</v>
      </c>
      <c r="AH1071" s="119">
        <f t="shared" si="366"/>
        <v>0.74666666666666504</v>
      </c>
      <c r="AI1071" s="118">
        <f t="shared" si="367"/>
        <v>9</v>
      </c>
      <c r="AJ1071" s="119">
        <f t="shared" si="368"/>
        <v>0.19999999999999954</v>
      </c>
      <c r="AK1071" s="118">
        <f t="shared" si="369"/>
        <v>10</v>
      </c>
      <c r="AL1071" s="119">
        <f t="shared" si="370"/>
        <v>0.33339999999999997</v>
      </c>
      <c r="AM1071" s="118">
        <f t="shared" si="371"/>
        <v>7</v>
      </c>
      <c r="AN1071" s="119">
        <f t="shared" si="372"/>
        <v>0.46666666666666679</v>
      </c>
      <c r="AO1071" s="118">
        <f t="shared" si="373"/>
        <v>1</v>
      </c>
      <c r="AP1071" s="119">
        <f t="shared" si="374"/>
        <v>0.10000000000000014</v>
      </c>
      <c r="AQ1071" s="122">
        <f t="shared" si="382"/>
        <v>0</v>
      </c>
      <c r="AR1071" s="131">
        <f t="shared" si="375"/>
        <v>6</v>
      </c>
      <c r="AS1071" s="65"/>
    </row>
    <row r="1072" spans="1:45" x14ac:dyDescent="0.25">
      <c r="A1072" s="65" t="s">
        <v>272</v>
      </c>
      <c r="B1072" s="65" t="str">
        <f t="shared" si="381"/>
        <v>DIWA3</v>
      </c>
      <c r="C1072" s="117">
        <f t="shared" si="377"/>
        <v>42040</v>
      </c>
      <c r="D1072" s="116" t="str">
        <f t="shared" si="378"/>
        <v>CON</v>
      </c>
      <c r="E1072" s="65" t="s">
        <v>134</v>
      </c>
      <c r="F1072" s="124" t="s">
        <v>141</v>
      </c>
      <c r="G1072" s="117">
        <v>41562</v>
      </c>
      <c r="H1072" s="65">
        <v>608883</v>
      </c>
      <c r="I1072" s="65">
        <v>126843</v>
      </c>
      <c r="J1072" s="120">
        <v>0</v>
      </c>
      <c r="K1072" s="120">
        <v>2</v>
      </c>
      <c r="L1072" s="120">
        <v>0</v>
      </c>
      <c r="M1072" s="120">
        <v>9</v>
      </c>
      <c r="N1072" s="65">
        <v>7.1</v>
      </c>
      <c r="O1072" s="120">
        <v>37.5</v>
      </c>
      <c r="P1072" s="120">
        <v>0</v>
      </c>
      <c r="Q1072" s="120">
        <v>0.1</v>
      </c>
      <c r="R1072" s="65" t="s">
        <v>244</v>
      </c>
      <c r="S1072" s="120">
        <v>200</v>
      </c>
      <c r="T1072" s="120">
        <v>93</v>
      </c>
      <c r="U1072" s="120">
        <v>10</v>
      </c>
      <c r="V1072" s="120">
        <v>0</v>
      </c>
      <c r="W1072" s="120">
        <v>10</v>
      </c>
      <c r="X1072" s="120">
        <v>17</v>
      </c>
      <c r="Y1072" s="120">
        <v>1</v>
      </c>
      <c r="Z1072" s="120">
        <v>0</v>
      </c>
      <c r="AA1072" s="120">
        <v>0</v>
      </c>
      <c r="AB1072" s="120">
        <v>29</v>
      </c>
      <c r="AC1072" s="120">
        <v>10</v>
      </c>
      <c r="AD1072" s="120">
        <v>2</v>
      </c>
      <c r="AE1072" s="118">
        <f t="shared" si="364"/>
        <v>200</v>
      </c>
      <c r="AF1072" s="119">
        <f t="shared" si="380"/>
        <v>0.66666666666667007</v>
      </c>
      <c r="AG1072" s="118">
        <f t="shared" si="365"/>
        <v>93</v>
      </c>
      <c r="AH1072" s="119">
        <f t="shared" si="366"/>
        <v>0.62</v>
      </c>
      <c r="AI1072" s="118">
        <f t="shared" si="367"/>
        <v>10</v>
      </c>
      <c r="AJ1072" s="119">
        <f t="shared" si="368"/>
        <v>0.22222222222222177</v>
      </c>
      <c r="AK1072" s="118">
        <f t="shared" si="369"/>
        <v>17</v>
      </c>
      <c r="AL1072" s="119">
        <f t="shared" si="370"/>
        <v>0.56666666666666676</v>
      </c>
      <c r="AM1072" s="118">
        <f t="shared" si="371"/>
        <v>10</v>
      </c>
      <c r="AN1072" s="119">
        <f t="shared" si="372"/>
        <v>0.66666666666666674</v>
      </c>
      <c r="AO1072" s="118">
        <f t="shared" si="373"/>
        <v>0</v>
      </c>
      <c r="AP1072" s="119">
        <f t="shared" si="374"/>
        <v>1.3877787807814457E-16</v>
      </c>
      <c r="AQ1072" s="122">
        <f t="shared" si="382"/>
        <v>0</v>
      </c>
      <c r="AR1072" s="131">
        <f t="shared" si="375"/>
        <v>7</v>
      </c>
      <c r="AS1072" s="65"/>
    </row>
    <row r="1073" spans="1:45" x14ac:dyDescent="0.25">
      <c r="A1073" s="65" t="s">
        <v>272</v>
      </c>
      <c r="B1073" s="65" t="str">
        <f t="shared" si="381"/>
        <v>DIWA3</v>
      </c>
      <c r="C1073" s="117">
        <f t="shared" si="377"/>
        <v>42040</v>
      </c>
      <c r="D1073" s="116" t="str">
        <f t="shared" si="378"/>
        <v>CON</v>
      </c>
      <c r="E1073" s="65" t="s">
        <v>134</v>
      </c>
      <c r="F1073" s="124" t="s">
        <v>141</v>
      </c>
      <c r="G1073" s="117">
        <v>41447</v>
      </c>
      <c r="H1073" s="65">
        <v>576171</v>
      </c>
      <c r="I1073" s="65">
        <v>94131</v>
      </c>
      <c r="J1073" s="120">
        <v>0</v>
      </c>
      <c r="K1073" s="120">
        <v>4</v>
      </c>
      <c r="L1073" s="120">
        <v>-1</v>
      </c>
      <c r="M1073" s="120">
        <v>8</v>
      </c>
      <c r="N1073" s="65">
        <v>7.1</v>
      </c>
      <c r="O1073" s="120">
        <v>38.1</v>
      </c>
      <c r="P1073" s="120">
        <v>1.1000000000000001</v>
      </c>
      <c r="Q1073" s="120">
        <v>0</v>
      </c>
      <c r="R1073" s="65" t="s">
        <v>244</v>
      </c>
      <c r="S1073" s="120">
        <v>156</v>
      </c>
      <c r="T1073" s="120">
        <v>92</v>
      </c>
      <c r="U1073" s="120">
        <v>8</v>
      </c>
      <c r="V1073" s="120">
        <v>0</v>
      </c>
      <c r="W1073" s="120">
        <v>9</v>
      </c>
      <c r="X1073" s="120">
        <v>11</v>
      </c>
      <c r="Y1073" s="120">
        <v>0</v>
      </c>
      <c r="Z1073" s="120">
        <v>0</v>
      </c>
      <c r="AA1073" s="120">
        <v>-1</v>
      </c>
      <c r="AB1073" s="120">
        <v>32</v>
      </c>
      <c r="AC1073" s="120">
        <v>8</v>
      </c>
      <c r="AD1073" s="120">
        <v>2</v>
      </c>
      <c r="AE1073" s="118">
        <f t="shared" si="364"/>
        <v>156</v>
      </c>
      <c r="AF1073" s="119">
        <f t="shared" si="380"/>
        <v>0.5200000000000049</v>
      </c>
      <c r="AG1073" s="118">
        <f t="shared" si="365"/>
        <v>92</v>
      </c>
      <c r="AH1073" s="119">
        <f t="shared" si="366"/>
        <v>0.61333333333333084</v>
      </c>
      <c r="AI1073" s="118">
        <f t="shared" si="367"/>
        <v>9</v>
      </c>
      <c r="AJ1073" s="119">
        <f t="shared" si="368"/>
        <v>0.19999999999999954</v>
      </c>
      <c r="AK1073" s="118">
        <f t="shared" si="369"/>
        <v>11</v>
      </c>
      <c r="AL1073" s="119">
        <f t="shared" si="370"/>
        <v>0.36666666666666681</v>
      </c>
      <c r="AM1073" s="118">
        <f t="shared" si="371"/>
        <v>8</v>
      </c>
      <c r="AN1073" s="119">
        <f t="shared" si="372"/>
        <v>0.53333333333333344</v>
      </c>
      <c r="AO1073" s="118">
        <f t="shared" si="373"/>
        <v>0</v>
      </c>
      <c r="AP1073" s="119">
        <f t="shared" si="374"/>
        <v>1.3877787807814457E-16</v>
      </c>
      <c r="AQ1073" s="122">
        <f t="shared" si="382"/>
        <v>0</v>
      </c>
      <c r="AR1073" s="131">
        <f t="shared" si="375"/>
        <v>8</v>
      </c>
      <c r="AS1073" s="65"/>
    </row>
    <row r="1074" spans="1:45" x14ac:dyDescent="0.25">
      <c r="A1074" s="65" t="s">
        <v>272</v>
      </c>
      <c r="B1074" s="65" t="str">
        <f t="shared" si="381"/>
        <v>DIWA3</v>
      </c>
      <c r="C1074" s="117">
        <f t="shared" si="377"/>
        <v>42040</v>
      </c>
      <c r="D1074" s="116" t="str">
        <f t="shared" si="378"/>
        <v>CON</v>
      </c>
      <c r="E1074" s="65" t="s">
        <v>134</v>
      </c>
      <c r="F1074" s="124" t="s">
        <v>141</v>
      </c>
      <c r="G1074" s="117">
        <v>41361</v>
      </c>
      <c r="H1074" s="65">
        <v>548892</v>
      </c>
      <c r="I1074" s="65">
        <v>66852</v>
      </c>
      <c r="J1074" s="120">
        <v>0</v>
      </c>
      <c r="K1074" s="120">
        <v>2.4</v>
      </c>
      <c r="L1074" s="120">
        <v>0</v>
      </c>
      <c r="M1074" s="120">
        <v>9</v>
      </c>
      <c r="N1074" s="65">
        <v>6.9</v>
      </c>
      <c r="O1074" s="120">
        <v>38</v>
      </c>
      <c r="P1074" s="120"/>
      <c r="Q1074" s="120">
        <v>-1</v>
      </c>
      <c r="R1074" s="65" t="s">
        <v>29</v>
      </c>
      <c r="S1074" s="120">
        <v>63.6</v>
      </c>
      <c r="T1074" s="120">
        <v>29.4</v>
      </c>
      <c r="U1074" s="120">
        <v>2</v>
      </c>
      <c r="V1074" s="120">
        <v>1.8</v>
      </c>
      <c r="W1074" s="120">
        <v>5.0999999999999996</v>
      </c>
      <c r="X1074" s="120">
        <v>6.4</v>
      </c>
      <c r="Y1074" s="120">
        <v>1.1000000000000001</v>
      </c>
      <c r="Z1074" s="120">
        <v>0</v>
      </c>
      <c r="AA1074" s="120">
        <v>0</v>
      </c>
      <c r="AB1074" s="120">
        <v>35.6</v>
      </c>
      <c r="AC1074" s="120">
        <v>23.2</v>
      </c>
      <c r="AD1074" s="120">
        <v>0</v>
      </c>
      <c r="AE1074" s="118">
        <f t="shared" si="364"/>
        <v>64</v>
      </c>
      <c r="AF1074" s="119">
        <f t="shared" si="380"/>
        <v>0.2133333333333369</v>
      </c>
      <c r="AG1074" s="118">
        <f t="shared" si="365"/>
        <v>29</v>
      </c>
      <c r="AH1074" s="119">
        <f t="shared" si="366"/>
        <v>0.19333333333333075</v>
      </c>
      <c r="AI1074" s="118">
        <f t="shared" si="367"/>
        <v>5</v>
      </c>
      <c r="AJ1074" s="119">
        <f t="shared" si="368"/>
        <v>0.11111111111111063</v>
      </c>
      <c r="AK1074" s="118">
        <f t="shared" si="369"/>
        <v>6</v>
      </c>
      <c r="AL1074" s="119">
        <f t="shared" si="370"/>
        <v>0.20000000000000018</v>
      </c>
      <c r="AM1074" s="118">
        <f t="shared" si="371"/>
        <v>2</v>
      </c>
      <c r="AN1074" s="119">
        <f t="shared" si="372"/>
        <v>0.13333333333333353</v>
      </c>
      <c r="AO1074" s="118">
        <f t="shared" si="373"/>
        <v>2</v>
      </c>
      <c r="AP1074" s="119">
        <f t="shared" si="374"/>
        <v>0.20000000000000015</v>
      </c>
      <c r="AQ1074" s="122">
        <f t="shared" si="382"/>
        <v>0</v>
      </c>
      <c r="AR1074" s="131">
        <f t="shared" si="375"/>
        <v>9</v>
      </c>
      <c r="AS1074" s="65"/>
    </row>
    <row r="1075" spans="1:45" x14ac:dyDescent="0.25">
      <c r="A1075" s="65" t="s">
        <v>273</v>
      </c>
      <c r="B1075" s="65" t="str">
        <f t="shared" si="381"/>
        <v>DIWA3</v>
      </c>
      <c r="C1075" s="117">
        <f t="shared" si="377"/>
        <v>42040</v>
      </c>
      <c r="D1075" s="116" t="str">
        <f t="shared" si="378"/>
        <v>CON</v>
      </c>
      <c r="E1075" s="65" t="s">
        <v>134</v>
      </c>
      <c r="F1075" s="124" t="s">
        <v>141</v>
      </c>
      <c r="G1075" s="117">
        <v>41227</v>
      </c>
      <c r="H1075" s="65">
        <v>513259</v>
      </c>
      <c r="I1075" s="65">
        <v>31219</v>
      </c>
      <c r="J1075" s="65">
        <v>0</v>
      </c>
      <c r="K1075" s="65">
        <v>0</v>
      </c>
      <c r="L1075" s="65">
        <v>0</v>
      </c>
      <c r="M1075" s="65">
        <v>7.7</v>
      </c>
      <c r="N1075" s="65">
        <v>6.8</v>
      </c>
      <c r="O1075" s="65">
        <v>40.799999999999997</v>
      </c>
      <c r="P1075" s="65"/>
      <c r="Q1075" s="65">
        <v>-1</v>
      </c>
      <c r="R1075" s="65" t="s">
        <v>29</v>
      </c>
      <c r="S1075" s="65">
        <v>30.8</v>
      </c>
      <c r="T1075" s="65">
        <v>1.3</v>
      </c>
      <c r="U1075" s="65">
        <v>1.2</v>
      </c>
      <c r="V1075" s="65">
        <v>0</v>
      </c>
      <c r="W1075" s="65">
        <v>3</v>
      </c>
      <c r="X1075" s="65">
        <v>2.6</v>
      </c>
      <c r="Y1075" s="65">
        <v>0.9</v>
      </c>
      <c r="Z1075" s="65">
        <v>2.7</v>
      </c>
      <c r="AA1075" s="65">
        <v>0</v>
      </c>
      <c r="AB1075" s="65">
        <v>26.9</v>
      </c>
      <c r="AC1075" s="65">
        <v>16.5</v>
      </c>
      <c r="AD1075" s="65">
        <v>0</v>
      </c>
      <c r="AE1075" s="118">
        <f t="shared" si="364"/>
        <v>31</v>
      </c>
      <c r="AF1075" s="119">
        <f t="shared" si="380"/>
        <v>0.10333333333333711</v>
      </c>
      <c r="AG1075" s="118">
        <f t="shared" si="365"/>
        <v>1</v>
      </c>
      <c r="AH1075" s="119">
        <f t="shared" si="366"/>
        <v>6.6666666666641847E-3</v>
      </c>
      <c r="AI1075" s="118">
        <f t="shared" si="367"/>
        <v>3</v>
      </c>
      <c r="AJ1075" s="119">
        <f t="shared" si="368"/>
        <v>6.666666666666618E-2</v>
      </c>
      <c r="AK1075" s="118">
        <f t="shared" si="369"/>
        <v>3</v>
      </c>
      <c r="AL1075" s="119">
        <f t="shared" si="370"/>
        <v>0.1000000000000002</v>
      </c>
      <c r="AM1075" s="118">
        <f t="shared" si="371"/>
        <v>1</v>
      </c>
      <c r="AN1075" s="119">
        <f t="shared" si="372"/>
        <v>6.666666666666686E-2</v>
      </c>
      <c r="AO1075" s="118">
        <f t="shared" si="373"/>
        <v>0</v>
      </c>
      <c r="AP1075" s="119">
        <f t="shared" si="374"/>
        <v>1.3877787807814457E-16</v>
      </c>
      <c r="AQ1075" s="122">
        <f t="shared" si="382"/>
        <v>0</v>
      </c>
      <c r="AR1075" s="131">
        <f t="shared" si="375"/>
        <v>10</v>
      </c>
      <c r="AS1075" s="65"/>
    </row>
    <row r="1076" spans="1:45" x14ac:dyDescent="0.25">
      <c r="A1076" s="134" t="s">
        <v>273</v>
      </c>
      <c r="B1076" s="134" t="str">
        <f t="shared" si="381"/>
        <v>DIWA3</v>
      </c>
      <c r="C1076" s="135">
        <f t="shared" si="377"/>
        <v>41997</v>
      </c>
      <c r="D1076" s="134" t="str">
        <f t="shared" si="378"/>
        <v>SIN</v>
      </c>
      <c r="E1076" s="134" t="s">
        <v>134</v>
      </c>
      <c r="F1076" s="136" t="s">
        <v>142</v>
      </c>
      <c r="G1076" s="135">
        <v>42438</v>
      </c>
      <c r="H1076" s="134">
        <v>861195</v>
      </c>
      <c r="I1076" s="134">
        <v>31221</v>
      </c>
      <c r="J1076" s="134">
        <v>0</v>
      </c>
      <c r="K1076" s="134">
        <v>4</v>
      </c>
      <c r="L1076" s="134"/>
      <c r="M1076" s="134">
        <v>1</v>
      </c>
      <c r="N1076" s="134">
        <v>6.9</v>
      </c>
      <c r="O1076" s="134"/>
      <c r="P1076" s="134"/>
      <c r="Q1076" s="134">
        <v>0</v>
      </c>
      <c r="R1076" s="134" t="s">
        <v>295</v>
      </c>
      <c r="S1076" s="134">
        <v>68</v>
      </c>
      <c r="T1076" s="134">
        <v>1</v>
      </c>
      <c r="U1076" s="134">
        <v>1</v>
      </c>
      <c r="V1076" s="134">
        <v>0</v>
      </c>
      <c r="W1076" s="134">
        <v>5</v>
      </c>
      <c r="X1076" s="134">
        <v>4</v>
      </c>
      <c r="Y1076" s="134">
        <v>0</v>
      </c>
      <c r="Z1076" s="134">
        <v>1</v>
      </c>
      <c r="AA1076" s="134">
        <v>0</v>
      </c>
      <c r="AB1076" s="134">
        <v>34</v>
      </c>
      <c r="AC1076" s="134">
        <v>4</v>
      </c>
      <c r="AD1076" s="134">
        <v>0</v>
      </c>
      <c r="AE1076" s="134">
        <f t="shared" si="364"/>
        <v>68</v>
      </c>
      <c r="AF1076" s="134">
        <f t="shared" si="380"/>
        <v>0.22666666666667021</v>
      </c>
      <c r="AG1076" s="134">
        <f t="shared" si="365"/>
        <v>1</v>
      </c>
      <c r="AH1076" s="134">
        <f t="shared" si="366"/>
        <v>6.6666666666641847E-3</v>
      </c>
      <c r="AI1076" s="134">
        <f t="shared" si="367"/>
        <v>5</v>
      </c>
      <c r="AJ1076" s="134">
        <f t="shared" si="368"/>
        <v>0.11111111111111063</v>
      </c>
      <c r="AK1076" s="134">
        <f t="shared" si="369"/>
        <v>4</v>
      </c>
      <c r="AL1076" s="134">
        <f t="shared" si="370"/>
        <v>0.13333333333333353</v>
      </c>
      <c r="AM1076" s="134">
        <f t="shared" si="371"/>
        <v>1</v>
      </c>
      <c r="AN1076" s="134">
        <f t="shared" si="372"/>
        <v>6.666666666666686E-2</v>
      </c>
      <c r="AO1076" s="134">
        <f t="shared" si="373"/>
        <v>0</v>
      </c>
      <c r="AP1076" s="134">
        <f t="shared" si="374"/>
        <v>1.3877787807814457E-16</v>
      </c>
      <c r="AQ1076" s="137">
        <f t="shared" si="382"/>
        <v>1</v>
      </c>
      <c r="AR1076" s="131">
        <f t="shared" si="375"/>
        <v>1</v>
      </c>
      <c r="AS1076" s="65"/>
    </row>
    <row r="1077" spans="1:45" x14ac:dyDescent="0.25">
      <c r="A1077" s="65"/>
      <c r="B1077" s="65" t="str">
        <f t="shared" si="381"/>
        <v>DIWA3</v>
      </c>
      <c r="C1077" s="117">
        <f t="shared" si="377"/>
        <v>41997</v>
      </c>
      <c r="D1077" s="65" t="str">
        <f t="shared" si="378"/>
        <v>SIN</v>
      </c>
      <c r="E1077" s="65" t="s">
        <v>134</v>
      </c>
      <c r="F1077" s="124" t="s">
        <v>142</v>
      </c>
      <c r="G1077" s="117">
        <v>42320</v>
      </c>
      <c r="H1077" s="65">
        <v>830143</v>
      </c>
      <c r="I1077" s="65">
        <v>85043</v>
      </c>
      <c r="J1077" s="65">
        <v>0</v>
      </c>
      <c r="K1077" s="65">
        <v>8</v>
      </c>
      <c r="L1077" s="65"/>
      <c r="M1077" s="65">
        <v>3</v>
      </c>
      <c r="N1077" s="65">
        <v>6</v>
      </c>
      <c r="O1077" s="65"/>
      <c r="P1077" s="65"/>
      <c r="Q1077" s="65">
        <v>0.81</v>
      </c>
      <c r="R1077" s="65"/>
      <c r="S1077" s="65">
        <v>239</v>
      </c>
      <c r="T1077" s="65">
        <v>135</v>
      </c>
      <c r="U1077" s="65">
        <v>4</v>
      </c>
      <c r="V1077" s="65">
        <v>0</v>
      </c>
      <c r="W1077" s="65">
        <v>14</v>
      </c>
      <c r="X1077" s="65">
        <v>10</v>
      </c>
      <c r="Y1077" s="65">
        <v>0</v>
      </c>
      <c r="Z1077" s="65">
        <v>2</v>
      </c>
      <c r="AA1077" s="65">
        <v>1</v>
      </c>
      <c r="AB1077" s="65">
        <v>56</v>
      </c>
      <c r="AC1077" s="65">
        <v>23</v>
      </c>
      <c r="AD1077" s="65">
        <v>1</v>
      </c>
      <c r="AE1077" s="118">
        <f t="shared" si="364"/>
        <v>239</v>
      </c>
      <c r="AF1077" s="119">
        <f t="shared" si="380"/>
        <v>0.79666666666666874</v>
      </c>
      <c r="AG1077" s="118">
        <f t="shared" si="365"/>
        <v>135</v>
      </c>
      <c r="AH1077" s="119">
        <f t="shared" si="366"/>
        <v>0.89999999999999936</v>
      </c>
      <c r="AI1077" s="118">
        <f t="shared" si="367"/>
        <v>14</v>
      </c>
      <c r="AJ1077" s="119">
        <f t="shared" si="368"/>
        <v>0.31111111111111062</v>
      </c>
      <c r="AK1077" s="118">
        <f t="shared" si="369"/>
        <v>10</v>
      </c>
      <c r="AL1077" s="119">
        <f t="shared" si="370"/>
        <v>0.33339999999999997</v>
      </c>
      <c r="AM1077" s="118">
        <f t="shared" si="371"/>
        <v>4</v>
      </c>
      <c r="AN1077" s="119">
        <f t="shared" si="372"/>
        <v>0.26666666666666683</v>
      </c>
      <c r="AO1077" s="118">
        <f t="shared" si="373"/>
        <v>0</v>
      </c>
      <c r="AP1077" s="119">
        <f t="shared" si="374"/>
        <v>1.3877787807814457E-16</v>
      </c>
      <c r="AQ1077" s="122">
        <f t="shared" si="382"/>
        <v>0</v>
      </c>
      <c r="AR1077" s="131">
        <f t="shared" si="375"/>
        <v>2</v>
      </c>
      <c r="AS1077" s="65"/>
    </row>
    <row r="1078" spans="1:45" x14ac:dyDescent="0.25">
      <c r="A1078" s="65" t="s">
        <v>273</v>
      </c>
      <c r="B1078" s="65" t="str">
        <f t="shared" si="381"/>
        <v>DIWA3</v>
      </c>
      <c r="C1078" s="117">
        <f t="shared" si="377"/>
        <v>41997</v>
      </c>
      <c r="D1078" s="116" t="str">
        <f t="shared" si="378"/>
        <v>SIN</v>
      </c>
      <c r="E1078" s="65" t="s">
        <v>134</v>
      </c>
      <c r="F1078" s="124" t="s">
        <v>142</v>
      </c>
      <c r="G1078" s="117">
        <v>42052</v>
      </c>
      <c r="H1078" s="65">
        <v>762028</v>
      </c>
      <c r="I1078" s="65">
        <v>12581</v>
      </c>
      <c r="J1078" s="65">
        <v>0</v>
      </c>
      <c r="K1078" s="65">
        <v>9</v>
      </c>
      <c r="L1078" s="65"/>
      <c r="M1078" s="65">
        <v>2</v>
      </c>
      <c r="N1078" s="65">
        <v>6.2389999999999999</v>
      </c>
      <c r="O1078" s="65">
        <v>26.76</v>
      </c>
      <c r="P1078" s="65">
        <v>1.2</v>
      </c>
      <c r="Q1078" s="65">
        <v>0.03</v>
      </c>
      <c r="R1078" s="65"/>
      <c r="S1078" s="65">
        <v>19</v>
      </c>
      <c r="T1078" s="65">
        <v>36</v>
      </c>
      <c r="U1078" s="65">
        <v>2</v>
      </c>
      <c r="V1078" s="65">
        <v>0</v>
      </c>
      <c r="W1078" s="65">
        <v>11</v>
      </c>
      <c r="X1078" s="65">
        <v>1</v>
      </c>
      <c r="Y1078" s="65">
        <v>0</v>
      </c>
      <c r="Z1078" s="65"/>
      <c r="AA1078" s="65">
        <v>0</v>
      </c>
      <c r="AB1078" s="65">
        <v>26</v>
      </c>
      <c r="AC1078" s="65">
        <v>2</v>
      </c>
      <c r="AD1078" s="65">
        <v>1</v>
      </c>
      <c r="AE1078" s="118">
        <f t="shared" si="364"/>
        <v>19</v>
      </c>
      <c r="AF1078" s="119">
        <f t="shared" si="380"/>
        <v>6.3333333333337183E-2</v>
      </c>
      <c r="AG1078" s="118">
        <f t="shared" si="365"/>
        <v>36</v>
      </c>
      <c r="AH1078" s="119">
        <f t="shared" si="366"/>
        <v>0.23999999999999733</v>
      </c>
      <c r="AI1078" s="118">
        <f t="shared" si="367"/>
        <v>11</v>
      </c>
      <c r="AJ1078" s="119">
        <f t="shared" si="368"/>
        <v>0.24444444444444399</v>
      </c>
      <c r="AK1078" s="118">
        <f t="shared" si="369"/>
        <v>1</v>
      </c>
      <c r="AL1078" s="119">
        <f t="shared" si="370"/>
        <v>3.3333333333333541E-2</v>
      </c>
      <c r="AM1078" s="118">
        <f t="shared" si="371"/>
        <v>2</v>
      </c>
      <c r="AN1078" s="119">
        <f t="shared" si="372"/>
        <v>0.13333333333333353</v>
      </c>
      <c r="AO1078" s="118">
        <f t="shared" si="373"/>
        <v>0</v>
      </c>
      <c r="AP1078" s="119">
        <f t="shared" si="374"/>
        <v>1.3877787807814457E-16</v>
      </c>
      <c r="AQ1078" s="122">
        <f t="shared" si="382"/>
        <v>0</v>
      </c>
      <c r="AR1078" s="131">
        <f t="shared" si="375"/>
        <v>3</v>
      </c>
      <c r="AS1078" s="65"/>
    </row>
    <row r="1079" spans="1:45" x14ac:dyDescent="0.25">
      <c r="A1079" s="65" t="s">
        <v>273</v>
      </c>
      <c r="B1079" s="65" t="str">
        <f t="shared" si="381"/>
        <v>DIWA3</v>
      </c>
      <c r="C1079" s="117">
        <f t="shared" si="377"/>
        <v>41997</v>
      </c>
      <c r="D1079" s="116" t="str">
        <f t="shared" si="378"/>
        <v>CON</v>
      </c>
      <c r="E1079" s="65" t="s">
        <v>134</v>
      </c>
      <c r="F1079" s="124" t="s">
        <v>142</v>
      </c>
      <c r="G1079" s="117">
        <v>41977</v>
      </c>
      <c r="H1079" s="65">
        <v>743944</v>
      </c>
      <c r="I1079" s="65">
        <v>56628</v>
      </c>
      <c r="J1079" s="65">
        <v>0</v>
      </c>
      <c r="K1079" s="65">
        <v>13</v>
      </c>
      <c r="L1079" s="65"/>
      <c r="M1079" s="65">
        <v>3</v>
      </c>
      <c r="N1079" s="65">
        <v>5.7</v>
      </c>
      <c r="O1079" s="65"/>
      <c r="P1079" s="65"/>
      <c r="Q1079" s="65">
        <v>0.34</v>
      </c>
      <c r="R1079" s="65"/>
      <c r="S1079" s="65">
        <v>96</v>
      </c>
      <c r="T1079" s="65">
        <v>99</v>
      </c>
      <c r="U1079" s="65">
        <v>9</v>
      </c>
      <c r="V1079" s="65">
        <v>0</v>
      </c>
      <c r="W1079" s="65">
        <v>39</v>
      </c>
      <c r="X1079" s="65">
        <v>10</v>
      </c>
      <c r="Y1079" s="65">
        <v>1</v>
      </c>
      <c r="Z1079" s="65">
        <v>2</v>
      </c>
      <c r="AA1079" s="65">
        <v>1</v>
      </c>
      <c r="AB1079" s="65">
        <v>29</v>
      </c>
      <c r="AC1079" s="65">
        <v>5</v>
      </c>
      <c r="AD1079" s="65">
        <v>1</v>
      </c>
      <c r="AE1079" s="118">
        <f t="shared" si="364"/>
        <v>96</v>
      </c>
      <c r="AF1079" s="119">
        <f t="shared" si="380"/>
        <v>0.32000000000000395</v>
      </c>
      <c r="AG1079" s="118">
        <f t="shared" si="365"/>
        <v>99</v>
      </c>
      <c r="AH1079" s="119">
        <f t="shared" si="366"/>
        <v>0.6</v>
      </c>
      <c r="AI1079" s="118">
        <f t="shared" si="367"/>
        <v>39</v>
      </c>
      <c r="AJ1079" s="119">
        <f t="shared" si="368"/>
        <v>0.86666666666666647</v>
      </c>
      <c r="AK1079" s="118">
        <f t="shared" si="369"/>
        <v>10</v>
      </c>
      <c r="AL1079" s="119">
        <f t="shared" si="370"/>
        <v>0.33339999999999997</v>
      </c>
      <c r="AM1079" s="118">
        <f t="shared" si="371"/>
        <v>9</v>
      </c>
      <c r="AN1079" s="119">
        <f t="shared" si="372"/>
        <v>0.60000000000000009</v>
      </c>
      <c r="AO1079" s="118">
        <f t="shared" si="373"/>
        <v>0</v>
      </c>
      <c r="AP1079" s="119">
        <f t="shared" si="374"/>
        <v>1.3877787807814457E-16</v>
      </c>
      <c r="AQ1079" s="122">
        <f t="shared" si="382"/>
        <v>0</v>
      </c>
      <c r="AR1079" s="131">
        <f t="shared" si="375"/>
        <v>4</v>
      </c>
      <c r="AS1079" s="65"/>
    </row>
    <row r="1080" spans="1:45" x14ac:dyDescent="0.25">
      <c r="A1080" s="65" t="s">
        <v>273</v>
      </c>
      <c r="B1080" s="65" t="str">
        <f t="shared" si="381"/>
        <v>DIWA3</v>
      </c>
      <c r="C1080" s="117">
        <f t="shared" si="377"/>
        <v>41997</v>
      </c>
      <c r="D1080" s="116" t="str">
        <f t="shared" si="378"/>
        <v>CON</v>
      </c>
      <c r="E1080" s="65" t="s">
        <v>134</v>
      </c>
      <c r="F1080" s="124" t="s">
        <v>142</v>
      </c>
      <c r="G1080" s="117">
        <v>41729</v>
      </c>
      <c r="H1080" s="65">
        <v>667340</v>
      </c>
      <c r="I1080" s="65">
        <v>31829</v>
      </c>
      <c r="J1080" s="65">
        <v>0</v>
      </c>
      <c r="K1080" s="65">
        <v>6</v>
      </c>
      <c r="L1080" s="65"/>
      <c r="M1080" s="65">
        <v>3</v>
      </c>
      <c r="N1080" s="65">
        <v>6</v>
      </c>
      <c r="O1080" s="65" t="s">
        <v>28</v>
      </c>
      <c r="P1080" s="65" t="s">
        <v>28</v>
      </c>
      <c r="Q1080" s="65">
        <v>0.86</v>
      </c>
      <c r="R1080" s="65" t="s">
        <v>28</v>
      </c>
      <c r="S1080" s="65">
        <v>96</v>
      </c>
      <c r="T1080" s="65">
        <v>59</v>
      </c>
      <c r="U1080" s="65">
        <v>18</v>
      </c>
      <c r="V1080" s="65">
        <v>0</v>
      </c>
      <c r="W1080" s="65">
        <v>34</v>
      </c>
      <c r="X1080" s="65">
        <v>11</v>
      </c>
      <c r="Y1080" s="65">
        <v>0</v>
      </c>
      <c r="Z1080" s="65">
        <v>0</v>
      </c>
      <c r="AA1080" s="65">
        <v>1</v>
      </c>
      <c r="AB1080" s="65">
        <v>30</v>
      </c>
      <c r="AC1080" s="65">
        <v>5</v>
      </c>
      <c r="AD1080" s="65">
        <v>1</v>
      </c>
      <c r="AE1080" s="118">
        <f t="shared" si="364"/>
        <v>96</v>
      </c>
      <c r="AF1080" s="119">
        <f t="shared" si="380"/>
        <v>0.32000000000000395</v>
      </c>
      <c r="AG1080" s="118">
        <f t="shared" si="365"/>
        <v>59</v>
      </c>
      <c r="AH1080" s="119">
        <f t="shared" si="366"/>
        <v>0.39333333333333037</v>
      </c>
      <c r="AI1080" s="118">
        <f t="shared" si="367"/>
        <v>34</v>
      </c>
      <c r="AJ1080" s="119">
        <f t="shared" si="368"/>
        <v>0.7555555555555552</v>
      </c>
      <c r="AK1080" s="118">
        <f t="shared" si="369"/>
        <v>11</v>
      </c>
      <c r="AL1080" s="119">
        <f t="shared" si="370"/>
        <v>0.36666666666666681</v>
      </c>
      <c r="AM1080" s="118">
        <f t="shared" si="371"/>
        <v>18</v>
      </c>
      <c r="AN1080" s="119">
        <f t="shared" si="372"/>
        <v>1</v>
      </c>
      <c r="AO1080" s="118">
        <f t="shared" si="373"/>
        <v>0</v>
      </c>
      <c r="AP1080" s="119">
        <f t="shared" si="374"/>
        <v>1.3877787807814457E-16</v>
      </c>
      <c r="AQ1080" s="122">
        <f t="shared" si="382"/>
        <v>0</v>
      </c>
      <c r="AR1080" s="131">
        <f t="shared" si="375"/>
        <v>5</v>
      </c>
      <c r="AS1080" s="65"/>
    </row>
    <row r="1081" spans="1:45" x14ac:dyDescent="0.25">
      <c r="A1081" s="65" t="s">
        <v>273</v>
      </c>
      <c r="B1081" s="65" t="str">
        <f t="shared" si="381"/>
        <v>DIWA3</v>
      </c>
      <c r="C1081" s="117">
        <f t="shared" si="377"/>
        <v>41997</v>
      </c>
      <c r="D1081" s="116" t="str">
        <f t="shared" si="378"/>
        <v>CON</v>
      </c>
      <c r="E1081" s="65" t="s">
        <v>134</v>
      </c>
      <c r="F1081" s="124" t="s">
        <v>142</v>
      </c>
      <c r="G1081" s="117">
        <v>41620</v>
      </c>
      <c r="H1081" s="65">
        <v>635511</v>
      </c>
      <c r="I1081" s="65">
        <v>184360</v>
      </c>
      <c r="J1081" s="120">
        <v>0</v>
      </c>
      <c r="K1081" s="120">
        <v>10</v>
      </c>
      <c r="L1081" s="120">
        <v>0</v>
      </c>
      <c r="M1081" s="120">
        <v>10</v>
      </c>
      <c r="N1081" s="65">
        <v>7</v>
      </c>
      <c r="O1081" s="120">
        <v>36.200000000000003</v>
      </c>
      <c r="P1081" s="120">
        <v>0.5</v>
      </c>
      <c r="Q1081" s="120">
        <v>0.1</v>
      </c>
      <c r="R1081" s="65" t="s">
        <v>244</v>
      </c>
      <c r="S1081" s="120">
        <v>227</v>
      </c>
      <c r="T1081" s="120">
        <v>113</v>
      </c>
      <c r="U1081" s="120">
        <v>58</v>
      </c>
      <c r="V1081" s="120">
        <v>0</v>
      </c>
      <c r="W1081" s="120">
        <v>60</v>
      </c>
      <c r="X1081" s="120">
        <v>17</v>
      </c>
      <c r="Y1081" s="120">
        <v>0</v>
      </c>
      <c r="Z1081" s="120">
        <v>1</v>
      </c>
      <c r="AA1081" s="120">
        <v>0</v>
      </c>
      <c r="AB1081" s="120">
        <v>56</v>
      </c>
      <c r="AC1081" s="120">
        <v>17</v>
      </c>
      <c r="AD1081" s="120">
        <v>4</v>
      </c>
      <c r="AE1081" s="118">
        <f t="shared" si="364"/>
        <v>227</v>
      </c>
      <c r="AF1081" s="119">
        <f t="shared" si="380"/>
        <v>0.75666666666666915</v>
      </c>
      <c r="AG1081" s="118">
        <f t="shared" si="365"/>
        <v>113</v>
      </c>
      <c r="AH1081" s="119">
        <f t="shared" si="366"/>
        <v>0.75333333333333174</v>
      </c>
      <c r="AI1081" s="118">
        <f t="shared" si="367"/>
        <v>60</v>
      </c>
      <c r="AJ1081" s="119">
        <f t="shared" si="368"/>
        <v>1</v>
      </c>
      <c r="AK1081" s="118">
        <f t="shared" si="369"/>
        <v>17</v>
      </c>
      <c r="AL1081" s="119">
        <f t="shared" si="370"/>
        <v>0.56666666666666676</v>
      </c>
      <c r="AM1081" s="118">
        <f t="shared" si="371"/>
        <v>58</v>
      </c>
      <c r="AN1081" s="119">
        <f t="shared" si="372"/>
        <v>1</v>
      </c>
      <c r="AO1081" s="118">
        <f t="shared" si="373"/>
        <v>0</v>
      </c>
      <c r="AP1081" s="119">
        <f t="shared" si="374"/>
        <v>1.3877787807814457E-16</v>
      </c>
      <c r="AQ1081" s="122">
        <f t="shared" si="382"/>
        <v>0</v>
      </c>
      <c r="AR1081" s="131">
        <f t="shared" si="375"/>
        <v>6</v>
      </c>
      <c r="AS1081" s="65"/>
    </row>
    <row r="1082" spans="1:45" x14ac:dyDescent="0.25">
      <c r="A1082" s="65" t="s">
        <v>272</v>
      </c>
      <c r="B1082" s="65" t="str">
        <f t="shared" si="381"/>
        <v>DIWA3</v>
      </c>
      <c r="C1082" s="117">
        <f t="shared" si="377"/>
        <v>41997</v>
      </c>
      <c r="D1082" s="116" t="str">
        <f t="shared" si="378"/>
        <v>CON</v>
      </c>
      <c r="E1082" s="65" t="s">
        <v>134</v>
      </c>
      <c r="F1082" s="124" t="s">
        <v>142</v>
      </c>
      <c r="G1082" s="117">
        <v>41521</v>
      </c>
      <c r="H1082" s="65">
        <v>605001</v>
      </c>
      <c r="I1082" s="65">
        <v>94649</v>
      </c>
      <c r="J1082" s="120">
        <v>0</v>
      </c>
      <c r="K1082" s="120">
        <v>4</v>
      </c>
      <c r="L1082" s="120">
        <v>-1</v>
      </c>
      <c r="M1082" s="120">
        <v>5</v>
      </c>
      <c r="N1082" s="65">
        <v>7.2</v>
      </c>
      <c r="O1082" s="120">
        <v>37.299999999999997</v>
      </c>
      <c r="P1082" s="120">
        <v>0.1</v>
      </c>
      <c r="Q1082" s="120">
        <v>0.1</v>
      </c>
      <c r="R1082" s="65" t="s">
        <v>244</v>
      </c>
      <c r="S1082" s="120">
        <v>100</v>
      </c>
      <c r="T1082" s="120">
        <v>100</v>
      </c>
      <c r="U1082" s="120">
        <v>7</v>
      </c>
      <c r="V1082" s="120">
        <v>1</v>
      </c>
      <c r="W1082" s="120">
        <v>9</v>
      </c>
      <c r="X1082" s="120">
        <v>10</v>
      </c>
      <c r="Y1082" s="120">
        <v>0</v>
      </c>
      <c r="Z1082" s="120">
        <v>1</v>
      </c>
      <c r="AA1082" s="120">
        <v>-1</v>
      </c>
      <c r="AB1082" s="120">
        <v>34</v>
      </c>
      <c r="AC1082" s="120">
        <v>7</v>
      </c>
      <c r="AD1082" s="120">
        <v>1</v>
      </c>
      <c r="AE1082" s="118">
        <f t="shared" si="364"/>
        <v>100</v>
      </c>
      <c r="AF1082" s="119">
        <f t="shared" si="380"/>
        <v>0.33333333333333737</v>
      </c>
      <c r="AG1082" s="118">
        <f t="shared" si="365"/>
        <v>100</v>
      </c>
      <c r="AH1082" s="119">
        <f t="shared" si="366"/>
        <v>0.66666666666666452</v>
      </c>
      <c r="AI1082" s="118">
        <f t="shared" si="367"/>
        <v>9</v>
      </c>
      <c r="AJ1082" s="119">
        <f t="shared" si="368"/>
        <v>0.19999999999999954</v>
      </c>
      <c r="AK1082" s="118">
        <f t="shared" si="369"/>
        <v>10</v>
      </c>
      <c r="AL1082" s="119">
        <f t="shared" si="370"/>
        <v>0.33339999999999997</v>
      </c>
      <c r="AM1082" s="118">
        <f t="shared" si="371"/>
        <v>7</v>
      </c>
      <c r="AN1082" s="119">
        <f t="shared" si="372"/>
        <v>0.46666666666666679</v>
      </c>
      <c r="AO1082" s="118">
        <f t="shared" si="373"/>
        <v>1</v>
      </c>
      <c r="AP1082" s="119">
        <f t="shared" si="374"/>
        <v>0.10000000000000014</v>
      </c>
      <c r="AQ1082" s="122">
        <f t="shared" si="382"/>
        <v>0</v>
      </c>
      <c r="AR1082" s="131">
        <f t="shared" si="375"/>
        <v>7</v>
      </c>
      <c r="AS1082" s="65"/>
    </row>
    <row r="1083" spans="1:45" x14ac:dyDescent="0.25">
      <c r="A1083" s="65" t="s">
        <v>272</v>
      </c>
      <c r="B1083" s="65" t="str">
        <f t="shared" si="381"/>
        <v>DIWA3</v>
      </c>
      <c r="C1083" s="117">
        <f t="shared" si="377"/>
        <v>41997</v>
      </c>
      <c r="D1083" s="116" t="str">
        <f t="shared" si="378"/>
        <v>CON</v>
      </c>
      <c r="E1083" s="65" t="s">
        <v>134</v>
      </c>
      <c r="F1083" s="124" t="s">
        <v>142</v>
      </c>
      <c r="G1083" s="117">
        <v>41415</v>
      </c>
      <c r="H1083" s="65">
        <v>572944</v>
      </c>
      <c r="I1083" s="65">
        <v>62592</v>
      </c>
      <c r="J1083" s="120">
        <v>0</v>
      </c>
      <c r="K1083" s="120">
        <v>29.7</v>
      </c>
      <c r="L1083" s="120">
        <v>0</v>
      </c>
      <c r="M1083" s="120">
        <v>9.8000000000000007</v>
      </c>
      <c r="N1083" s="65">
        <v>7</v>
      </c>
      <c r="O1083" s="120">
        <v>37.299999999999997</v>
      </c>
      <c r="P1083" s="120"/>
      <c r="Q1083" s="120">
        <v>-1</v>
      </c>
      <c r="R1083" s="65" t="s">
        <v>29</v>
      </c>
      <c r="S1083" s="120">
        <v>72.900000000000006</v>
      </c>
      <c r="T1083" s="120">
        <v>82.7</v>
      </c>
      <c r="U1083" s="120">
        <v>15.7</v>
      </c>
      <c r="V1083" s="120">
        <v>20.5</v>
      </c>
      <c r="W1083" s="120">
        <v>12.9</v>
      </c>
      <c r="X1083" s="120">
        <v>20.100000000000001</v>
      </c>
      <c r="Y1083" s="120">
        <v>8</v>
      </c>
      <c r="Z1083" s="120">
        <v>0</v>
      </c>
      <c r="AA1083" s="120">
        <v>0</v>
      </c>
      <c r="AB1083" s="120">
        <v>65.599999999999994</v>
      </c>
      <c r="AC1083" s="120">
        <v>25.5</v>
      </c>
      <c r="AD1083" s="120">
        <v>6.2</v>
      </c>
      <c r="AE1083" s="118">
        <f t="shared" si="364"/>
        <v>73</v>
      </c>
      <c r="AF1083" s="119">
        <f t="shared" si="380"/>
        <v>0.24333333333333684</v>
      </c>
      <c r="AG1083" s="118">
        <f t="shared" si="365"/>
        <v>83</v>
      </c>
      <c r="AH1083" s="119">
        <f t="shared" si="366"/>
        <v>0.55333333333333046</v>
      </c>
      <c r="AI1083" s="118">
        <f t="shared" si="367"/>
        <v>13</v>
      </c>
      <c r="AJ1083" s="119">
        <f t="shared" si="368"/>
        <v>0.28888888888888842</v>
      </c>
      <c r="AK1083" s="118">
        <f t="shared" si="369"/>
        <v>20</v>
      </c>
      <c r="AL1083" s="119">
        <f t="shared" si="370"/>
        <v>0.66666666666666674</v>
      </c>
      <c r="AM1083" s="118">
        <f t="shared" si="371"/>
        <v>16</v>
      </c>
      <c r="AN1083" s="119">
        <f t="shared" si="372"/>
        <v>1</v>
      </c>
      <c r="AO1083" s="118">
        <f t="shared" si="373"/>
        <v>21</v>
      </c>
      <c r="AP1083" s="119">
        <f t="shared" si="374"/>
        <v>1</v>
      </c>
      <c r="AQ1083" s="122">
        <f t="shared" si="382"/>
        <v>0</v>
      </c>
      <c r="AR1083" s="131">
        <f t="shared" si="375"/>
        <v>8</v>
      </c>
      <c r="AS1083" s="65"/>
    </row>
    <row r="1084" spans="1:45" x14ac:dyDescent="0.25">
      <c r="A1084" s="65" t="s">
        <v>273</v>
      </c>
      <c r="B1084" s="65" t="str">
        <f t="shared" si="381"/>
        <v>DIWA3</v>
      </c>
      <c r="C1084" s="117">
        <f t="shared" si="377"/>
        <v>41997</v>
      </c>
      <c r="D1084" s="116" t="str">
        <f t="shared" si="378"/>
        <v>CON</v>
      </c>
      <c r="E1084" s="65" t="s">
        <v>134</v>
      </c>
      <c r="F1084" s="124" t="s">
        <v>142</v>
      </c>
      <c r="G1084" s="117">
        <v>41290</v>
      </c>
      <c r="H1084" s="65">
        <v>538187</v>
      </c>
      <c r="I1084" s="65">
        <v>27835</v>
      </c>
      <c r="J1084" s="120">
        <v>0</v>
      </c>
      <c r="K1084" s="120">
        <v>1.7</v>
      </c>
      <c r="L1084" s="120">
        <v>0</v>
      </c>
      <c r="M1084" s="120">
        <v>4.5</v>
      </c>
      <c r="N1084" s="65">
        <v>7.1</v>
      </c>
      <c r="O1084" s="120">
        <v>36.5</v>
      </c>
      <c r="P1084" s="120"/>
      <c r="Q1084" s="120">
        <v>-1</v>
      </c>
      <c r="R1084" s="65" t="s">
        <v>29</v>
      </c>
      <c r="S1084" s="120">
        <v>46.3</v>
      </c>
      <c r="T1084" s="120">
        <v>58.2</v>
      </c>
      <c r="U1084" s="120">
        <v>2.2000000000000002</v>
      </c>
      <c r="V1084" s="120">
        <v>0</v>
      </c>
      <c r="W1084" s="120">
        <v>4.4000000000000004</v>
      </c>
      <c r="X1084" s="120">
        <v>8</v>
      </c>
      <c r="Y1084" s="120">
        <v>1.2</v>
      </c>
      <c r="Z1084" s="120">
        <v>0</v>
      </c>
      <c r="AA1084" s="120">
        <v>0</v>
      </c>
      <c r="AB1084" s="120">
        <v>31.4</v>
      </c>
      <c r="AC1084" s="120">
        <v>26.6</v>
      </c>
      <c r="AD1084" s="120">
        <v>8.9</v>
      </c>
      <c r="AE1084" s="118">
        <f t="shared" si="364"/>
        <v>46</v>
      </c>
      <c r="AF1084" s="119">
        <f t="shared" si="380"/>
        <v>0.15333333333333701</v>
      </c>
      <c r="AG1084" s="118">
        <f t="shared" si="365"/>
        <v>58</v>
      </c>
      <c r="AH1084" s="119">
        <f t="shared" si="366"/>
        <v>0.38666666666666372</v>
      </c>
      <c r="AI1084" s="118">
        <f t="shared" si="367"/>
        <v>4</v>
      </c>
      <c r="AJ1084" s="119">
        <f t="shared" si="368"/>
        <v>8.8888888888888407E-2</v>
      </c>
      <c r="AK1084" s="118">
        <f t="shared" si="369"/>
        <v>8</v>
      </c>
      <c r="AL1084" s="119">
        <f t="shared" si="370"/>
        <v>0.26666666666666683</v>
      </c>
      <c r="AM1084" s="118">
        <f t="shared" si="371"/>
        <v>2</v>
      </c>
      <c r="AN1084" s="119">
        <f t="shared" si="372"/>
        <v>0.13333333333333353</v>
      </c>
      <c r="AO1084" s="118">
        <f t="shared" si="373"/>
        <v>0</v>
      </c>
      <c r="AP1084" s="119">
        <f t="shared" si="374"/>
        <v>1.3877787807814457E-16</v>
      </c>
      <c r="AQ1084" s="122">
        <f t="shared" si="382"/>
        <v>0</v>
      </c>
      <c r="AR1084" s="131">
        <f t="shared" si="375"/>
        <v>9</v>
      </c>
      <c r="AS1084" s="65"/>
    </row>
    <row r="1085" spans="1:45" x14ac:dyDescent="0.25">
      <c r="A1085" s="65" t="s">
        <v>273</v>
      </c>
      <c r="B1085" s="65" t="str">
        <f t="shared" si="381"/>
        <v>DIWA3</v>
      </c>
      <c r="C1085" s="117">
        <f t="shared" si="377"/>
        <v>41997</v>
      </c>
      <c r="D1085" s="116" t="str">
        <f t="shared" si="378"/>
        <v>CON</v>
      </c>
      <c r="E1085" s="65" t="s">
        <v>134</v>
      </c>
      <c r="F1085" s="124" t="s">
        <v>142</v>
      </c>
      <c r="G1085" s="117">
        <v>41193</v>
      </c>
      <c r="H1085" s="65">
        <v>510352</v>
      </c>
      <c r="I1085" s="65">
        <v>60952</v>
      </c>
      <c r="J1085" s="65">
        <v>0</v>
      </c>
      <c r="K1085" s="65">
        <v>0</v>
      </c>
      <c r="L1085" s="65">
        <v>0</v>
      </c>
      <c r="M1085" s="65">
        <v>11.7</v>
      </c>
      <c r="N1085" s="65">
        <v>7.1</v>
      </c>
      <c r="O1085" s="65">
        <v>37.700000000000003</v>
      </c>
      <c r="P1085" s="65"/>
      <c r="Q1085" s="65"/>
      <c r="R1085" s="65" t="s">
        <v>29</v>
      </c>
      <c r="S1085" s="65">
        <v>66.599999999999994</v>
      </c>
      <c r="T1085" s="65">
        <v>70</v>
      </c>
      <c r="U1085" s="65">
        <v>8.1999999999999993</v>
      </c>
      <c r="V1085" s="65">
        <v>7.4</v>
      </c>
      <c r="W1085" s="65">
        <v>3.4</v>
      </c>
      <c r="X1085" s="65">
        <v>12.1</v>
      </c>
      <c r="Y1085" s="65">
        <v>1.6</v>
      </c>
      <c r="Z1085" s="65">
        <v>0</v>
      </c>
      <c r="AA1085" s="65">
        <v>0</v>
      </c>
      <c r="AB1085" s="65">
        <v>82.8</v>
      </c>
      <c r="AC1085" s="65">
        <v>32.5</v>
      </c>
      <c r="AD1085" s="65">
        <v>7.9</v>
      </c>
      <c r="AE1085" s="118">
        <f t="shared" si="364"/>
        <v>67</v>
      </c>
      <c r="AF1085" s="119">
        <f t="shared" si="380"/>
        <v>0.22333333333333688</v>
      </c>
      <c r="AG1085" s="118">
        <f t="shared" si="365"/>
        <v>70</v>
      </c>
      <c r="AH1085" s="119">
        <f t="shared" si="366"/>
        <v>0.46666666666666357</v>
      </c>
      <c r="AI1085" s="118">
        <f t="shared" si="367"/>
        <v>3</v>
      </c>
      <c r="AJ1085" s="119">
        <f t="shared" si="368"/>
        <v>6.666666666666618E-2</v>
      </c>
      <c r="AK1085" s="118">
        <f t="shared" si="369"/>
        <v>12</v>
      </c>
      <c r="AL1085" s="119">
        <f t="shared" si="370"/>
        <v>0.40000000000000013</v>
      </c>
      <c r="AM1085" s="118">
        <f t="shared" si="371"/>
        <v>8</v>
      </c>
      <c r="AN1085" s="119">
        <f t="shared" si="372"/>
        <v>0.53333333333333344</v>
      </c>
      <c r="AO1085" s="118">
        <f t="shared" si="373"/>
        <v>7</v>
      </c>
      <c r="AP1085" s="119">
        <f t="shared" si="374"/>
        <v>0.70000000000000007</v>
      </c>
      <c r="AQ1085" s="122">
        <f t="shared" si="382"/>
        <v>0</v>
      </c>
      <c r="AR1085" s="131">
        <f t="shared" si="375"/>
        <v>10</v>
      </c>
      <c r="AS1085" s="65"/>
    </row>
    <row r="1086" spans="1:45" x14ac:dyDescent="0.25">
      <c r="A1086" s="65" t="s">
        <v>273</v>
      </c>
      <c r="B1086" s="65" t="str">
        <f t="shared" si="381"/>
        <v>DIWA3</v>
      </c>
      <c r="C1086" s="117">
        <f t="shared" si="377"/>
        <v>41997</v>
      </c>
      <c r="D1086" s="116" t="str">
        <f t="shared" si="378"/>
        <v>CON</v>
      </c>
      <c r="E1086" s="65" t="s">
        <v>134</v>
      </c>
      <c r="F1086" s="124" t="s">
        <v>142</v>
      </c>
      <c r="G1086" s="117">
        <v>41099</v>
      </c>
      <c r="H1086" s="65">
        <v>480718</v>
      </c>
      <c r="I1086" s="65">
        <v>31318</v>
      </c>
      <c r="J1086" s="65">
        <v>0</v>
      </c>
      <c r="K1086" s="65">
        <v>11.1</v>
      </c>
      <c r="L1086" s="65">
        <v>0</v>
      </c>
      <c r="M1086" s="65">
        <v>17.5</v>
      </c>
      <c r="N1086" s="65">
        <v>6.8</v>
      </c>
      <c r="O1086" s="65">
        <v>38.4</v>
      </c>
      <c r="P1086" s="65"/>
      <c r="Q1086" s="65">
        <v>-1</v>
      </c>
      <c r="R1086" s="65" t="s">
        <v>29</v>
      </c>
      <c r="S1086" s="65">
        <v>33</v>
      </c>
      <c r="T1086" s="65">
        <v>96.6</v>
      </c>
      <c r="U1086" s="65">
        <v>12.5</v>
      </c>
      <c r="V1086" s="65">
        <v>3.4</v>
      </c>
      <c r="W1086" s="65">
        <v>7.7</v>
      </c>
      <c r="X1086" s="65">
        <v>14.5</v>
      </c>
      <c r="Y1086" s="65">
        <v>0.7</v>
      </c>
      <c r="Z1086" s="65">
        <v>0</v>
      </c>
      <c r="AA1086" s="65">
        <v>0</v>
      </c>
      <c r="AB1086" s="65">
        <v>76.099999999999994</v>
      </c>
      <c r="AC1086" s="65">
        <v>36.799999999999997</v>
      </c>
      <c r="AD1086" s="65">
        <v>1.8</v>
      </c>
      <c r="AE1086" s="118">
        <f t="shared" si="364"/>
        <v>33</v>
      </c>
      <c r="AF1086" s="119">
        <f t="shared" si="380"/>
        <v>0.11000000000000376</v>
      </c>
      <c r="AG1086" s="118">
        <f t="shared" si="365"/>
        <v>97</v>
      </c>
      <c r="AH1086" s="119">
        <f t="shared" si="366"/>
        <v>0.64666666666666439</v>
      </c>
      <c r="AI1086" s="118">
        <f t="shared" si="367"/>
        <v>8</v>
      </c>
      <c r="AJ1086" s="119">
        <f t="shared" si="368"/>
        <v>0.17777777777777731</v>
      </c>
      <c r="AK1086" s="118">
        <f t="shared" si="369"/>
        <v>15</v>
      </c>
      <c r="AL1086" s="119">
        <f t="shared" si="370"/>
        <v>0.50000000000000011</v>
      </c>
      <c r="AM1086" s="118">
        <f t="shared" si="371"/>
        <v>13</v>
      </c>
      <c r="AN1086" s="119">
        <f t="shared" si="372"/>
        <v>0.8666666666666667</v>
      </c>
      <c r="AO1086" s="118">
        <f t="shared" si="373"/>
        <v>3</v>
      </c>
      <c r="AP1086" s="119">
        <f t="shared" si="374"/>
        <v>0.30000000000000016</v>
      </c>
      <c r="AQ1086" s="122">
        <f t="shared" si="382"/>
        <v>0</v>
      </c>
      <c r="AR1086" s="131">
        <f t="shared" si="375"/>
        <v>11</v>
      </c>
      <c r="AS1086" s="65"/>
    </row>
    <row r="1087" spans="1:45" x14ac:dyDescent="0.25">
      <c r="A1087" s="65"/>
      <c r="B1087" s="65" t="str">
        <f t="shared" si="381"/>
        <v>DIWA3</v>
      </c>
      <c r="C1087" s="117">
        <f t="shared" si="377"/>
        <v>41055</v>
      </c>
      <c r="D1087" s="65" t="str">
        <f t="shared" si="378"/>
        <v>SIN</v>
      </c>
      <c r="E1087" s="65" t="s">
        <v>134</v>
      </c>
      <c r="F1087" s="124" t="s">
        <v>143</v>
      </c>
      <c r="G1087" s="117">
        <v>42319</v>
      </c>
      <c r="H1087" s="65">
        <v>833403</v>
      </c>
      <c r="I1087" s="65">
        <v>49045</v>
      </c>
      <c r="J1087" s="65">
        <v>0</v>
      </c>
      <c r="K1087" s="65">
        <v>4</v>
      </c>
      <c r="L1087" s="65"/>
      <c r="M1087" s="65">
        <v>2</v>
      </c>
      <c r="N1087" s="65">
        <v>5.9</v>
      </c>
      <c r="O1087" s="65"/>
      <c r="P1087" s="65"/>
      <c r="Q1087" s="65">
        <v>0.32</v>
      </c>
      <c r="R1087" s="65"/>
      <c r="S1087" s="65">
        <v>166</v>
      </c>
      <c r="T1087" s="65">
        <v>70</v>
      </c>
      <c r="U1087" s="65">
        <v>2</v>
      </c>
      <c r="V1087" s="65">
        <v>0</v>
      </c>
      <c r="W1087" s="65">
        <v>14</v>
      </c>
      <c r="X1087" s="65">
        <v>14</v>
      </c>
      <c r="Y1087" s="65">
        <v>0</v>
      </c>
      <c r="Z1087" s="65">
        <v>1</v>
      </c>
      <c r="AA1087" s="65">
        <v>2</v>
      </c>
      <c r="AB1087" s="65">
        <v>31</v>
      </c>
      <c r="AC1087" s="65">
        <v>4</v>
      </c>
      <c r="AD1087" s="65">
        <v>0</v>
      </c>
      <c r="AE1087" s="118">
        <f t="shared" si="364"/>
        <v>166</v>
      </c>
      <c r="AF1087" s="119">
        <f t="shared" si="380"/>
        <v>0.5533333333333379</v>
      </c>
      <c r="AG1087" s="118">
        <f t="shared" si="365"/>
        <v>70</v>
      </c>
      <c r="AH1087" s="119">
        <f t="shared" si="366"/>
        <v>0.46666666666666357</v>
      </c>
      <c r="AI1087" s="118">
        <f t="shared" si="367"/>
        <v>14</v>
      </c>
      <c r="AJ1087" s="119">
        <f t="shared" si="368"/>
        <v>0.31111111111111062</v>
      </c>
      <c r="AK1087" s="118">
        <f t="shared" si="369"/>
        <v>14</v>
      </c>
      <c r="AL1087" s="119">
        <f t="shared" si="370"/>
        <v>0.46666666666666679</v>
      </c>
      <c r="AM1087" s="118">
        <f t="shared" si="371"/>
        <v>2</v>
      </c>
      <c r="AN1087" s="119">
        <f t="shared" si="372"/>
        <v>0.13333333333333353</v>
      </c>
      <c r="AO1087" s="118">
        <f t="shared" si="373"/>
        <v>0</v>
      </c>
      <c r="AP1087" s="119">
        <f t="shared" si="374"/>
        <v>1.3877787807814457E-16</v>
      </c>
      <c r="AQ1087" s="122">
        <f t="shared" si="382"/>
        <v>1</v>
      </c>
      <c r="AR1087" s="131">
        <f t="shared" si="375"/>
        <v>1</v>
      </c>
      <c r="AS1087" s="65"/>
    </row>
    <row r="1088" spans="1:45" x14ac:dyDescent="0.25">
      <c r="A1088" s="65"/>
      <c r="B1088" s="65" t="str">
        <f t="shared" si="381"/>
        <v>DIWA3</v>
      </c>
      <c r="C1088" s="117">
        <f t="shared" si="377"/>
        <v>41055</v>
      </c>
      <c r="D1088" s="65" t="str">
        <f t="shared" si="378"/>
        <v>SIN</v>
      </c>
      <c r="E1088" s="65" t="s">
        <v>134</v>
      </c>
      <c r="F1088" s="124" t="s">
        <v>143</v>
      </c>
      <c r="G1088" s="117">
        <v>42138</v>
      </c>
      <c r="H1088" s="65">
        <v>784358</v>
      </c>
      <c r="I1088" s="65">
        <v>97947</v>
      </c>
      <c r="J1088" s="65">
        <v>0</v>
      </c>
      <c r="K1088" s="65">
        <v>6</v>
      </c>
      <c r="L1088" s="65"/>
      <c r="M1088" s="65">
        <v>3</v>
      </c>
      <c r="N1088" s="65">
        <v>5.8</v>
      </c>
      <c r="O1088" s="65"/>
      <c r="P1088" s="65"/>
      <c r="Q1088" s="65">
        <v>0.56999999999999995</v>
      </c>
      <c r="R1088" s="65"/>
      <c r="S1088" s="65">
        <v>202</v>
      </c>
      <c r="T1088" s="65">
        <v>111</v>
      </c>
      <c r="U1088" s="65">
        <v>8</v>
      </c>
      <c r="V1088" s="65">
        <v>1</v>
      </c>
      <c r="W1088" s="65">
        <v>29</v>
      </c>
      <c r="X1088" s="65">
        <v>16</v>
      </c>
      <c r="Y1088" s="65">
        <v>2</v>
      </c>
      <c r="Z1088" s="65">
        <v>3</v>
      </c>
      <c r="AA1088" s="65">
        <v>2</v>
      </c>
      <c r="AB1088" s="65">
        <v>22</v>
      </c>
      <c r="AC1088" s="65">
        <v>7</v>
      </c>
      <c r="AD1088" s="65">
        <v>1</v>
      </c>
      <c r="AE1088" s="118">
        <f t="shared" si="364"/>
        <v>202</v>
      </c>
      <c r="AF1088" s="119">
        <f t="shared" si="380"/>
        <v>0.67333333333333667</v>
      </c>
      <c r="AG1088" s="118">
        <f t="shared" si="365"/>
        <v>111</v>
      </c>
      <c r="AH1088" s="119">
        <f t="shared" si="366"/>
        <v>0.73999999999999833</v>
      </c>
      <c r="AI1088" s="118">
        <f t="shared" si="367"/>
        <v>29</v>
      </c>
      <c r="AJ1088" s="119">
        <f t="shared" si="368"/>
        <v>0.64444444444444393</v>
      </c>
      <c r="AK1088" s="118">
        <f t="shared" si="369"/>
        <v>16</v>
      </c>
      <c r="AL1088" s="119">
        <f t="shared" si="370"/>
        <v>0.53333333333333344</v>
      </c>
      <c r="AM1088" s="118">
        <f t="shared" si="371"/>
        <v>8</v>
      </c>
      <c r="AN1088" s="119">
        <f t="shared" si="372"/>
        <v>0.53333333333333344</v>
      </c>
      <c r="AO1088" s="118">
        <f t="shared" si="373"/>
        <v>1</v>
      </c>
      <c r="AP1088" s="119">
        <f t="shared" si="374"/>
        <v>0.10000000000000014</v>
      </c>
      <c r="AQ1088" s="122">
        <f t="shared" si="382"/>
        <v>0</v>
      </c>
      <c r="AR1088" s="131">
        <f t="shared" si="375"/>
        <v>2</v>
      </c>
      <c r="AS1088" s="65"/>
    </row>
    <row r="1089" spans="1:45" x14ac:dyDescent="0.25">
      <c r="A1089" s="65" t="s">
        <v>272</v>
      </c>
      <c r="B1089" s="65" t="str">
        <f t="shared" si="381"/>
        <v>DIWA3</v>
      </c>
      <c r="C1089" s="117">
        <f t="shared" si="377"/>
        <v>41055</v>
      </c>
      <c r="D1089" s="116" t="str">
        <f t="shared" si="378"/>
        <v>SIN</v>
      </c>
      <c r="E1089" s="65" t="s">
        <v>134</v>
      </c>
      <c r="F1089" s="124" t="s">
        <v>143</v>
      </c>
      <c r="G1089" s="117">
        <v>42059</v>
      </c>
      <c r="H1089" s="65">
        <v>756713</v>
      </c>
      <c r="I1089" s="65">
        <v>63854</v>
      </c>
      <c r="J1089" s="65">
        <v>0</v>
      </c>
      <c r="K1089" s="65">
        <v>4</v>
      </c>
      <c r="L1089" s="65"/>
      <c r="M1089" s="65">
        <v>2</v>
      </c>
      <c r="N1089" s="65">
        <v>5.8769999999999998</v>
      </c>
      <c r="O1089" s="65">
        <v>27.4</v>
      </c>
      <c r="P1089" s="65">
        <v>1.29</v>
      </c>
      <c r="Q1089" s="65">
        <v>0.37</v>
      </c>
      <c r="R1089" s="65"/>
      <c r="S1089" s="65">
        <v>95</v>
      </c>
      <c r="T1089" s="65">
        <v>45</v>
      </c>
      <c r="U1089" s="65">
        <v>3</v>
      </c>
      <c r="V1089" s="65">
        <v>0</v>
      </c>
      <c r="W1089" s="65">
        <v>5</v>
      </c>
      <c r="X1089" s="65">
        <v>11</v>
      </c>
      <c r="Y1089" s="65">
        <v>0</v>
      </c>
      <c r="Z1089" s="65"/>
      <c r="AA1089" s="65">
        <v>0</v>
      </c>
      <c r="AB1089" s="65">
        <v>33</v>
      </c>
      <c r="AC1089" s="65">
        <v>4</v>
      </c>
      <c r="AD1089" s="65">
        <v>0</v>
      </c>
      <c r="AE1089" s="118">
        <f t="shared" si="364"/>
        <v>95</v>
      </c>
      <c r="AF1089" s="119">
        <f t="shared" si="380"/>
        <v>0.31666666666667059</v>
      </c>
      <c r="AG1089" s="118">
        <f t="shared" si="365"/>
        <v>45</v>
      </c>
      <c r="AH1089" s="119">
        <f t="shared" si="366"/>
        <v>0.29999999999999721</v>
      </c>
      <c r="AI1089" s="118">
        <f t="shared" si="367"/>
        <v>5</v>
      </c>
      <c r="AJ1089" s="119">
        <f t="shared" si="368"/>
        <v>0.11111111111111063</v>
      </c>
      <c r="AK1089" s="118">
        <f t="shared" si="369"/>
        <v>11</v>
      </c>
      <c r="AL1089" s="119">
        <f t="shared" si="370"/>
        <v>0.36666666666666681</v>
      </c>
      <c r="AM1089" s="118">
        <f t="shared" si="371"/>
        <v>3</v>
      </c>
      <c r="AN1089" s="119">
        <f t="shared" si="372"/>
        <v>0.20000000000000018</v>
      </c>
      <c r="AO1089" s="118">
        <f t="shared" si="373"/>
        <v>0</v>
      </c>
      <c r="AP1089" s="119">
        <f t="shared" si="374"/>
        <v>1.3877787807814457E-16</v>
      </c>
      <c r="AQ1089" s="122">
        <f t="shared" si="382"/>
        <v>0</v>
      </c>
      <c r="AR1089" s="131">
        <f t="shared" si="375"/>
        <v>3</v>
      </c>
      <c r="AS1089" s="65"/>
    </row>
    <row r="1090" spans="1:45" x14ac:dyDescent="0.25">
      <c r="A1090" s="65" t="s">
        <v>273</v>
      </c>
      <c r="B1090" s="65" t="str">
        <f t="shared" si="381"/>
        <v>DIWA3</v>
      </c>
      <c r="C1090" s="117">
        <f t="shared" si="377"/>
        <v>41055</v>
      </c>
      <c r="D1090" s="116" t="str">
        <f t="shared" si="378"/>
        <v>SIN</v>
      </c>
      <c r="E1090" s="65" t="s">
        <v>134</v>
      </c>
      <c r="F1090" s="124" t="s">
        <v>143</v>
      </c>
      <c r="G1090" s="117">
        <v>41991</v>
      </c>
      <c r="H1090" s="65">
        <v>737905</v>
      </c>
      <c r="I1090" s="65">
        <v>45046</v>
      </c>
      <c r="J1090" s="65">
        <v>0</v>
      </c>
      <c r="K1090" s="65">
        <v>2</v>
      </c>
      <c r="L1090" s="65"/>
      <c r="M1090" s="65">
        <v>2</v>
      </c>
      <c r="N1090" s="65">
        <v>5.9</v>
      </c>
      <c r="O1090" s="65"/>
      <c r="P1090" s="65"/>
      <c r="Q1090" s="65">
        <v>0.51</v>
      </c>
      <c r="R1090" s="65"/>
      <c r="S1090" s="65">
        <v>218</v>
      </c>
      <c r="T1090" s="65">
        <v>59</v>
      </c>
      <c r="U1090" s="65">
        <v>6</v>
      </c>
      <c r="V1090" s="65">
        <v>0</v>
      </c>
      <c r="W1090" s="65">
        <v>5</v>
      </c>
      <c r="X1090" s="65">
        <v>15</v>
      </c>
      <c r="Y1090" s="65">
        <v>0</v>
      </c>
      <c r="Z1090" s="65">
        <v>0</v>
      </c>
      <c r="AA1090" s="65">
        <v>1</v>
      </c>
      <c r="AB1090" s="65">
        <v>30</v>
      </c>
      <c r="AC1090" s="65">
        <v>6</v>
      </c>
      <c r="AD1090" s="65">
        <v>1</v>
      </c>
      <c r="AE1090" s="118">
        <f t="shared" ref="AE1090:AE1153" si="383">+ROUND(S1090,0)</f>
        <v>218</v>
      </c>
      <c r="AF1090" s="119">
        <f t="shared" si="380"/>
        <v>0.72666666666666946</v>
      </c>
      <c r="AG1090" s="118">
        <f t="shared" ref="AG1090:AG1153" si="384">+ROUND(T1090,0)</f>
        <v>59</v>
      </c>
      <c r="AH1090" s="119">
        <f t="shared" ref="AH1090:AH1153" si="385">IF(AG1090&gt;=150,1,VLOOKUP(AG1090,$AV$3:$AW$228,2,0))</f>
        <v>0.39333333333333037</v>
      </c>
      <c r="AI1090" s="118">
        <f t="shared" ref="AI1090:AI1153" si="386">+ROUND(W1090,0)</f>
        <v>5</v>
      </c>
      <c r="AJ1090" s="119">
        <f t="shared" ref="AJ1090:AJ1153" si="387">IF(AI1090&gt;=45,1,VLOOKUP(AI1090,$AX$3:$AY$226,2,0))</f>
        <v>0.11111111111111063</v>
      </c>
      <c r="AK1090" s="118">
        <f t="shared" ref="AK1090:AK1153" si="388">+ROUND(X1090,0)</f>
        <v>15</v>
      </c>
      <c r="AL1090" s="119">
        <f t="shared" ref="AL1090:AL1153" si="389">IF(AK1090&gt;=30,1,VLOOKUP(AK1090,$AZ$3:$BA$226,2,0))</f>
        <v>0.50000000000000011</v>
      </c>
      <c r="AM1090" s="118">
        <f t="shared" ref="AM1090:AM1153" si="390">+ROUND(U1090,0)</f>
        <v>6</v>
      </c>
      <c r="AN1090" s="119">
        <f t="shared" ref="AN1090:AN1153" si="391">IF(AM1090&gt;=15,1,VLOOKUP(AM1090,$BB$3:$BC$226,2,0))</f>
        <v>0.40000000000000013</v>
      </c>
      <c r="AO1090" s="118">
        <f t="shared" ref="AO1090:AO1153" si="392">ROUND(V1090,0)</f>
        <v>0</v>
      </c>
      <c r="AP1090" s="119">
        <f t="shared" ref="AP1090:AP1153" si="393">IF(AO1090&gt;=10,1,VLOOKUP(AO1090,$BD$3:$BE$226,2,0))</f>
        <v>1.3877787807814457E-16</v>
      </c>
      <c r="AQ1090" s="122">
        <f t="shared" si="382"/>
        <v>0</v>
      </c>
      <c r="AR1090" s="131">
        <f t="shared" si="375"/>
        <v>4</v>
      </c>
      <c r="AS1090" s="65"/>
    </row>
    <row r="1091" spans="1:45" x14ac:dyDescent="0.25">
      <c r="A1091" s="65" t="s">
        <v>273</v>
      </c>
      <c r="B1091" s="65" t="str">
        <f t="shared" si="381"/>
        <v>DIWA3</v>
      </c>
      <c r="C1091" s="117">
        <f t="shared" si="377"/>
        <v>41055</v>
      </c>
      <c r="D1091" s="116" t="str">
        <f t="shared" si="378"/>
        <v>SIN</v>
      </c>
      <c r="E1091" s="65" t="s">
        <v>134</v>
      </c>
      <c r="F1091" s="124" t="s">
        <v>143</v>
      </c>
      <c r="G1091" s="117">
        <v>41646</v>
      </c>
      <c r="H1091" s="65">
        <v>634283</v>
      </c>
      <c r="I1091" s="65">
        <v>154985</v>
      </c>
      <c r="J1091" s="65">
        <v>0</v>
      </c>
      <c r="K1091" s="65">
        <v>4</v>
      </c>
      <c r="L1091" s="65"/>
      <c r="M1091" s="65">
        <v>18</v>
      </c>
      <c r="N1091" s="65">
        <v>7.1</v>
      </c>
      <c r="O1091" s="65">
        <v>37.299999999999997</v>
      </c>
      <c r="P1091" s="65">
        <v>1</v>
      </c>
      <c r="Q1091" s="65">
        <v>0.1</v>
      </c>
      <c r="R1091" s="65" t="s">
        <v>244</v>
      </c>
      <c r="S1091" s="65">
        <v>241</v>
      </c>
      <c r="T1091" s="65">
        <v>113</v>
      </c>
      <c r="U1091" s="65">
        <v>17</v>
      </c>
      <c r="V1091" s="65">
        <v>1</v>
      </c>
      <c r="W1091" s="65">
        <v>13</v>
      </c>
      <c r="X1091" s="65">
        <v>19</v>
      </c>
      <c r="Y1091" s="65">
        <v>0</v>
      </c>
      <c r="Z1091" s="65">
        <v>1</v>
      </c>
      <c r="AA1091" s="65">
        <v>0</v>
      </c>
      <c r="AB1091" s="65">
        <v>36</v>
      </c>
      <c r="AC1091" s="65">
        <v>30</v>
      </c>
      <c r="AD1091" s="65">
        <v>3</v>
      </c>
      <c r="AE1091" s="118">
        <f t="shared" si="383"/>
        <v>241</v>
      </c>
      <c r="AF1091" s="119">
        <f t="shared" si="380"/>
        <v>0.80333333333333534</v>
      </c>
      <c r="AG1091" s="118">
        <f t="shared" si="384"/>
        <v>113</v>
      </c>
      <c r="AH1091" s="119">
        <f t="shared" si="385"/>
        <v>0.75333333333333174</v>
      </c>
      <c r="AI1091" s="118">
        <f t="shared" si="386"/>
        <v>13</v>
      </c>
      <c r="AJ1091" s="119">
        <f t="shared" si="387"/>
        <v>0.28888888888888842</v>
      </c>
      <c r="AK1091" s="118">
        <f t="shared" si="388"/>
        <v>19</v>
      </c>
      <c r="AL1091" s="119">
        <f t="shared" si="389"/>
        <v>0.63333333333333341</v>
      </c>
      <c r="AM1091" s="118">
        <f t="shared" si="390"/>
        <v>17</v>
      </c>
      <c r="AN1091" s="119">
        <f t="shared" si="391"/>
        <v>1</v>
      </c>
      <c r="AO1091" s="118">
        <f t="shared" si="392"/>
        <v>1</v>
      </c>
      <c r="AP1091" s="119">
        <f t="shared" si="393"/>
        <v>0.10000000000000014</v>
      </c>
      <c r="AQ1091" s="122">
        <f t="shared" si="382"/>
        <v>0</v>
      </c>
      <c r="AR1091" s="131">
        <f t="shared" ref="AR1091:AR1154" si="394">+IF(AQ1091=1,AQ1091,(AR1090+1))</f>
        <v>5</v>
      </c>
      <c r="AS1091" s="65"/>
    </row>
    <row r="1092" spans="1:45" x14ac:dyDescent="0.25">
      <c r="A1092" s="65" t="s">
        <v>272</v>
      </c>
      <c r="B1092" s="65" t="str">
        <f t="shared" si="381"/>
        <v>DIWA3</v>
      </c>
      <c r="C1092" s="117">
        <f t="shared" si="377"/>
        <v>41055</v>
      </c>
      <c r="D1092" s="116" t="str">
        <f t="shared" si="378"/>
        <v>SIN</v>
      </c>
      <c r="E1092" s="65" t="s">
        <v>134</v>
      </c>
      <c r="F1092" s="124" t="s">
        <v>143</v>
      </c>
      <c r="G1092" s="117">
        <v>41562</v>
      </c>
      <c r="H1092" s="65">
        <v>615419</v>
      </c>
      <c r="I1092" s="65">
        <v>164268</v>
      </c>
      <c r="J1092" s="120">
        <v>0</v>
      </c>
      <c r="K1092" s="120">
        <v>8</v>
      </c>
      <c r="L1092" s="120">
        <v>0</v>
      </c>
      <c r="M1092" s="120">
        <v>10</v>
      </c>
      <c r="N1092" s="65">
        <v>6.9</v>
      </c>
      <c r="O1092" s="120">
        <v>36.4</v>
      </c>
      <c r="P1092" s="120">
        <v>0.3</v>
      </c>
      <c r="Q1092" s="120">
        <v>0.1</v>
      </c>
      <c r="R1092" s="65" t="s">
        <v>244</v>
      </c>
      <c r="S1092" s="120">
        <v>183</v>
      </c>
      <c r="T1092" s="120">
        <v>98</v>
      </c>
      <c r="U1092" s="120">
        <v>57</v>
      </c>
      <c r="V1092" s="120">
        <v>0</v>
      </c>
      <c r="W1092" s="120">
        <v>58</v>
      </c>
      <c r="X1092" s="120">
        <v>14</v>
      </c>
      <c r="Y1092" s="120">
        <v>1</v>
      </c>
      <c r="Z1092" s="120">
        <v>1</v>
      </c>
      <c r="AA1092" s="120">
        <v>0</v>
      </c>
      <c r="AB1092" s="120">
        <v>44</v>
      </c>
      <c r="AC1092" s="120">
        <v>15</v>
      </c>
      <c r="AD1092" s="120">
        <v>3</v>
      </c>
      <c r="AE1092" s="118">
        <f t="shared" si="383"/>
        <v>183</v>
      </c>
      <c r="AF1092" s="119">
        <f t="shared" si="380"/>
        <v>0.61000000000000398</v>
      </c>
      <c r="AG1092" s="118">
        <f t="shared" si="384"/>
        <v>98</v>
      </c>
      <c r="AH1092" s="119">
        <f t="shared" si="385"/>
        <v>0.6533333333333311</v>
      </c>
      <c r="AI1092" s="118">
        <f t="shared" si="386"/>
        <v>58</v>
      </c>
      <c r="AJ1092" s="119">
        <f t="shared" si="387"/>
        <v>1</v>
      </c>
      <c r="AK1092" s="118">
        <f t="shared" si="388"/>
        <v>14</v>
      </c>
      <c r="AL1092" s="119">
        <f t="shared" si="389"/>
        <v>0.46666666666666679</v>
      </c>
      <c r="AM1092" s="118">
        <f t="shared" si="390"/>
        <v>57</v>
      </c>
      <c r="AN1092" s="119">
        <f t="shared" si="391"/>
        <v>1</v>
      </c>
      <c r="AO1092" s="118">
        <f t="shared" si="392"/>
        <v>0</v>
      </c>
      <c r="AP1092" s="119">
        <f t="shared" si="393"/>
        <v>1.3877787807814457E-16</v>
      </c>
      <c r="AQ1092" s="122">
        <f t="shared" si="382"/>
        <v>0</v>
      </c>
      <c r="AR1092" s="131">
        <f t="shared" si="394"/>
        <v>6</v>
      </c>
      <c r="AS1092" s="65"/>
    </row>
    <row r="1093" spans="1:45" x14ac:dyDescent="0.25">
      <c r="A1093" s="65" t="s">
        <v>273</v>
      </c>
      <c r="B1093" s="65" t="str">
        <f t="shared" si="381"/>
        <v>DIWA3</v>
      </c>
      <c r="C1093" s="117">
        <f t="shared" si="377"/>
        <v>41055</v>
      </c>
      <c r="D1093" s="116" t="str">
        <f t="shared" si="378"/>
        <v>SIN</v>
      </c>
      <c r="E1093" s="65" t="s">
        <v>134</v>
      </c>
      <c r="F1093" s="124" t="s">
        <v>143</v>
      </c>
      <c r="G1093" s="117">
        <v>41545</v>
      </c>
      <c r="H1093" s="65">
        <v>605638</v>
      </c>
      <c r="I1093" s="65">
        <v>126340</v>
      </c>
      <c r="J1093" s="120">
        <v>0</v>
      </c>
      <c r="K1093" s="120">
        <v>5</v>
      </c>
      <c r="L1093" s="120">
        <v>0</v>
      </c>
      <c r="M1093" s="120">
        <v>21</v>
      </c>
      <c r="N1093" s="65">
        <v>7.1</v>
      </c>
      <c r="O1093" s="120">
        <v>37.299999999999997</v>
      </c>
      <c r="P1093" s="120">
        <v>0.7</v>
      </c>
      <c r="Q1093" s="120">
        <v>0.1</v>
      </c>
      <c r="R1093" s="65" t="s">
        <v>244</v>
      </c>
      <c r="S1093" s="120">
        <v>269</v>
      </c>
      <c r="T1093" s="120">
        <v>98</v>
      </c>
      <c r="U1093" s="120">
        <v>19</v>
      </c>
      <c r="V1093" s="120">
        <v>0</v>
      </c>
      <c r="W1093" s="120">
        <v>10</v>
      </c>
      <c r="X1093" s="120">
        <v>20</v>
      </c>
      <c r="Y1093" s="120">
        <v>0</v>
      </c>
      <c r="Z1093" s="120">
        <v>1</v>
      </c>
      <c r="AA1093" s="120">
        <v>0</v>
      </c>
      <c r="AB1093" s="120">
        <v>37</v>
      </c>
      <c r="AC1093" s="120">
        <v>55</v>
      </c>
      <c r="AD1093" s="120">
        <v>3</v>
      </c>
      <c r="AE1093" s="118">
        <f t="shared" si="383"/>
        <v>269</v>
      </c>
      <c r="AF1093" s="119">
        <f t="shared" si="380"/>
        <v>0.89666666666666772</v>
      </c>
      <c r="AG1093" s="118">
        <f t="shared" si="384"/>
        <v>98</v>
      </c>
      <c r="AH1093" s="119">
        <f t="shared" si="385"/>
        <v>0.6533333333333311</v>
      </c>
      <c r="AI1093" s="118">
        <f t="shared" si="386"/>
        <v>10</v>
      </c>
      <c r="AJ1093" s="119">
        <f t="shared" si="387"/>
        <v>0.22222222222222177</v>
      </c>
      <c r="AK1093" s="118">
        <f t="shared" si="388"/>
        <v>20</v>
      </c>
      <c r="AL1093" s="119">
        <f t="shared" si="389"/>
        <v>0.66666666666666674</v>
      </c>
      <c r="AM1093" s="118">
        <f t="shared" si="390"/>
        <v>19</v>
      </c>
      <c r="AN1093" s="119">
        <f t="shared" si="391"/>
        <v>1</v>
      </c>
      <c r="AO1093" s="118">
        <f t="shared" si="392"/>
        <v>0</v>
      </c>
      <c r="AP1093" s="119">
        <f t="shared" si="393"/>
        <v>1.3877787807814457E-16</v>
      </c>
      <c r="AQ1093" s="122">
        <f t="shared" si="382"/>
        <v>0</v>
      </c>
      <c r="AR1093" s="131">
        <f t="shared" si="394"/>
        <v>7</v>
      </c>
      <c r="AS1093" s="65"/>
    </row>
    <row r="1094" spans="1:45" x14ac:dyDescent="0.25">
      <c r="A1094" s="65" t="s">
        <v>273</v>
      </c>
      <c r="B1094" s="65" t="str">
        <f t="shared" si="381"/>
        <v>DIWA3</v>
      </c>
      <c r="C1094" s="117">
        <f t="shared" si="377"/>
        <v>41055</v>
      </c>
      <c r="D1094" s="116" t="str">
        <f t="shared" si="378"/>
        <v>SIN</v>
      </c>
      <c r="E1094" s="65" t="s">
        <v>134</v>
      </c>
      <c r="F1094" s="124" t="s">
        <v>143</v>
      </c>
      <c r="G1094" s="117">
        <v>41430</v>
      </c>
      <c r="H1094" s="65">
        <v>570690</v>
      </c>
      <c r="I1094" s="65">
        <v>91392</v>
      </c>
      <c r="J1094" s="120">
        <v>0</v>
      </c>
      <c r="K1094" s="120">
        <v>33.1</v>
      </c>
      <c r="L1094" s="120">
        <v>0</v>
      </c>
      <c r="M1094" s="120">
        <v>28.2</v>
      </c>
      <c r="N1094" s="65">
        <v>8</v>
      </c>
      <c r="O1094" s="120">
        <v>38.6</v>
      </c>
      <c r="P1094" s="120">
        <v>0</v>
      </c>
      <c r="Q1094" s="120">
        <v>-1</v>
      </c>
      <c r="R1094" s="65" t="s">
        <v>29</v>
      </c>
      <c r="S1094" s="120">
        <v>240.5</v>
      </c>
      <c r="T1094" s="120">
        <v>129.9</v>
      </c>
      <c r="U1094" s="120">
        <v>8.6999999999999993</v>
      </c>
      <c r="V1094" s="120">
        <v>3.9</v>
      </c>
      <c r="W1094" s="120">
        <v>24.1</v>
      </c>
      <c r="X1094" s="120">
        <v>22.5</v>
      </c>
      <c r="Y1094" s="120">
        <v>0.8</v>
      </c>
      <c r="Z1094" s="120">
        <v>0</v>
      </c>
      <c r="AA1094" s="120">
        <v>0</v>
      </c>
      <c r="AB1094" s="120">
        <v>107.4</v>
      </c>
      <c r="AC1094" s="120">
        <v>24.5</v>
      </c>
      <c r="AD1094" s="120">
        <v>6.1</v>
      </c>
      <c r="AE1094" s="118">
        <f t="shared" si="383"/>
        <v>241</v>
      </c>
      <c r="AF1094" s="119">
        <f t="shared" si="380"/>
        <v>0.80333333333333534</v>
      </c>
      <c r="AG1094" s="118">
        <f t="shared" si="384"/>
        <v>130</v>
      </c>
      <c r="AH1094" s="119">
        <f t="shared" si="385"/>
        <v>0.86670000000000003</v>
      </c>
      <c r="AI1094" s="118">
        <f t="shared" si="386"/>
        <v>24</v>
      </c>
      <c r="AJ1094" s="119">
        <f t="shared" si="387"/>
        <v>0.53333333333333266</v>
      </c>
      <c r="AK1094" s="118">
        <f t="shared" si="388"/>
        <v>23</v>
      </c>
      <c r="AL1094" s="119">
        <f t="shared" si="389"/>
        <v>0.76666666666666672</v>
      </c>
      <c r="AM1094" s="118">
        <f t="shared" si="390"/>
        <v>9</v>
      </c>
      <c r="AN1094" s="119">
        <f t="shared" si="391"/>
        <v>0.60000000000000009</v>
      </c>
      <c r="AO1094" s="118">
        <f t="shared" si="392"/>
        <v>4</v>
      </c>
      <c r="AP1094" s="119">
        <f t="shared" si="393"/>
        <v>0.40000000000000013</v>
      </c>
      <c r="AQ1094" s="122">
        <f t="shared" si="382"/>
        <v>0</v>
      </c>
      <c r="AR1094" s="131">
        <f t="shared" si="394"/>
        <v>8</v>
      </c>
      <c r="AS1094" s="65"/>
    </row>
    <row r="1095" spans="1:45" x14ac:dyDescent="0.25">
      <c r="A1095" s="65" t="s">
        <v>272</v>
      </c>
      <c r="B1095" s="65" t="str">
        <f t="shared" si="381"/>
        <v>DIWA3</v>
      </c>
      <c r="C1095" s="117">
        <f t="shared" ref="C1095:C1158" si="395">VLOOKUP(F1095,$BG$3:$BJ$230,4,0)</f>
        <v>41055</v>
      </c>
      <c r="D1095" s="116" t="str">
        <f t="shared" ref="D1095:D1158" si="396">IF(C1095&gt;G1095,"CON","SIN")</f>
        <v>SIN</v>
      </c>
      <c r="E1095" s="65" t="s">
        <v>134</v>
      </c>
      <c r="F1095" s="124" t="s">
        <v>143</v>
      </c>
      <c r="G1095" s="117">
        <v>41359</v>
      </c>
      <c r="H1095" s="65">
        <v>554469</v>
      </c>
      <c r="I1095" s="65">
        <v>103318</v>
      </c>
      <c r="J1095" s="120">
        <v>0</v>
      </c>
      <c r="K1095" s="120">
        <v>2.2999999999999998</v>
      </c>
      <c r="L1095" s="120">
        <v>0</v>
      </c>
      <c r="M1095" s="120">
        <v>22.9</v>
      </c>
      <c r="N1095" s="65">
        <v>6.7</v>
      </c>
      <c r="O1095" s="120">
        <v>37.299999999999997</v>
      </c>
      <c r="P1095" s="120"/>
      <c r="Q1095" s="120">
        <v>-1</v>
      </c>
      <c r="R1095" s="65" t="s">
        <v>29</v>
      </c>
      <c r="S1095" s="120">
        <v>141</v>
      </c>
      <c r="T1095" s="120">
        <v>81.2</v>
      </c>
      <c r="U1095" s="120">
        <v>11</v>
      </c>
      <c r="V1095" s="120">
        <v>5.4</v>
      </c>
      <c r="W1095" s="120">
        <v>15.1</v>
      </c>
      <c r="X1095" s="120">
        <v>19.3</v>
      </c>
      <c r="Y1095" s="120">
        <v>0.7</v>
      </c>
      <c r="Z1095" s="120">
        <v>0</v>
      </c>
      <c r="AA1095" s="120">
        <v>0</v>
      </c>
      <c r="AB1095" s="120">
        <v>53.5</v>
      </c>
      <c r="AC1095" s="120">
        <v>35</v>
      </c>
      <c r="AD1095" s="120">
        <v>2.8</v>
      </c>
      <c r="AE1095" s="118">
        <f t="shared" si="383"/>
        <v>141</v>
      </c>
      <c r="AF1095" s="119">
        <f t="shared" si="380"/>
        <v>0.47000000000000491</v>
      </c>
      <c r="AG1095" s="118">
        <f t="shared" si="384"/>
        <v>81</v>
      </c>
      <c r="AH1095" s="119">
        <f t="shared" si="385"/>
        <v>0.53999999999999704</v>
      </c>
      <c r="AI1095" s="118">
        <f t="shared" si="386"/>
        <v>15</v>
      </c>
      <c r="AJ1095" s="119">
        <f t="shared" si="387"/>
        <v>0.33333333333333282</v>
      </c>
      <c r="AK1095" s="118">
        <f t="shared" si="388"/>
        <v>19</v>
      </c>
      <c r="AL1095" s="119">
        <f t="shared" si="389"/>
        <v>0.63333333333333341</v>
      </c>
      <c r="AM1095" s="118">
        <f t="shared" si="390"/>
        <v>11</v>
      </c>
      <c r="AN1095" s="119">
        <f t="shared" si="391"/>
        <v>0.73333333333333339</v>
      </c>
      <c r="AO1095" s="118">
        <f t="shared" si="392"/>
        <v>5</v>
      </c>
      <c r="AP1095" s="119">
        <f t="shared" si="393"/>
        <v>0.50000000000000011</v>
      </c>
      <c r="AQ1095" s="122">
        <f t="shared" si="382"/>
        <v>0</v>
      </c>
      <c r="AR1095" s="131">
        <f t="shared" si="394"/>
        <v>9</v>
      </c>
      <c r="AS1095" s="65"/>
    </row>
    <row r="1096" spans="1:45" x14ac:dyDescent="0.25">
      <c r="A1096" s="65" t="s">
        <v>273</v>
      </c>
      <c r="B1096" s="65" t="str">
        <f t="shared" si="381"/>
        <v>DIWA3</v>
      </c>
      <c r="C1096" s="117">
        <f t="shared" si="395"/>
        <v>41055</v>
      </c>
      <c r="D1096" s="116" t="str">
        <f t="shared" si="396"/>
        <v>SIN</v>
      </c>
      <c r="E1096" s="65" t="s">
        <v>134</v>
      </c>
      <c r="F1096" s="124" t="s">
        <v>143</v>
      </c>
      <c r="G1096" s="117">
        <v>41331</v>
      </c>
      <c r="H1096" s="65">
        <v>540674</v>
      </c>
      <c r="I1096" s="65">
        <v>61376</v>
      </c>
      <c r="J1096" s="120">
        <v>0</v>
      </c>
      <c r="K1096" s="120">
        <v>3.3</v>
      </c>
      <c r="L1096" s="120">
        <v>0</v>
      </c>
      <c r="M1096" s="120">
        <v>27.1</v>
      </c>
      <c r="N1096" s="65">
        <v>7.1</v>
      </c>
      <c r="O1096" s="120">
        <v>37.5</v>
      </c>
      <c r="P1096" s="120"/>
      <c r="Q1096" s="120">
        <v>-1</v>
      </c>
      <c r="R1096" s="65" t="s">
        <v>29</v>
      </c>
      <c r="S1096" s="120">
        <v>223.4</v>
      </c>
      <c r="T1096" s="120">
        <v>71.900000000000006</v>
      </c>
      <c r="U1096" s="120">
        <v>6.7</v>
      </c>
      <c r="V1096" s="120">
        <v>0.2</v>
      </c>
      <c r="W1096" s="120">
        <v>8.1999999999999993</v>
      </c>
      <c r="X1096" s="120">
        <v>21.4</v>
      </c>
      <c r="Y1096" s="120">
        <v>0.6</v>
      </c>
      <c r="Z1096" s="120">
        <v>0</v>
      </c>
      <c r="AA1096" s="120">
        <v>0</v>
      </c>
      <c r="AB1096" s="120">
        <v>44.9</v>
      </c>
      <c r="AC1096" s="120">
        <v>28.5</v>
      </c>
      <c r="AD1096" s="120">
        <v>3</v>
      </c>
      <c r="AE1096" s="118">
        <f t="shared" si="383"/>
        <v>223</v>
      </c>
      <c r="AF1096" s="119">
        <f t="shared" si="380"/>
        <v>0.74333333333333595</v>
      </c>
      <c r="AG1096" s="118">
        <f t="shared" si="384"/>
        <v>72</v>
      </c>
      <c r="AH1096" s="119">
        <f t="shared" si="385"/>
        <v>0.47999999999999687</v>
      </c>
      <c r="AI1096" s="118">
        <f t="shared" si="386"/>
        <v>8</v>
      </c>
      <c r="AJ1096" s="119">
        <f t="shared" si="387"/>
        <v>0.17777777777777731</v>
      </c>
      <c r="AK1096" s="118">
        <f t="shared" si="388"/>
        <v>21</v>
      </c>
      <c r="AL1096" s="119">
        <f t="shared" si="389"/>
        <v>0.70000000000000007</v>
      </c>
      <c r="AM1096" s="118">
        <f t="shared" si="390"/>
        <v>7</v>
      </c>
      <c r="AN1096" s="119">
        <f t="shared" si="391"/>
        <v>0.46666666666666679</v>
      </c>
      <c r="AO1096" s="118">
        <f t="shared" si="392"/>
        <v>0</v>
      </c>
      <c r="AP1096" s="119">
        <f t="shared" si="393"/>
        <v>1.3877787807814457E-16</v>
      </c>
      <c r="AQ1096" s="122">
        <f t="shared" si="382"/>
        <v>0</v>
      </c>
      <c r="AR1096" s="131">
        <f t="shared" si="394"/>
        <v>10</v>
      </c>
      <c r="AS1096" s="65"/>
    </row>
    <row r="1097" spans="1:45" x14ac:dyDescent="0.25">
      <c r="A1097" s="65" t="s">
        <v>272</v>
      </c>
      <c r="B1097" s="65" t="str">
        <f t="shared" si="381"/>
        <v>DIWA3</v>
      </c>
      <c r="C1097" s="117">
        <f t="shared" si="395"/>
        <v>41055</v>
      </c>
      <c r="D1097" s="116" t="str">
        <f t="shared" si="396"/>
        <v>SIN</v>
      </c>
      <c r="E1097" s="65" t="s">
        <v>134</v>
      </c>
      <c r="F1097" s="124" t="s">
        <v>143</v>
      </c>
      <c r="G1097" s="117">
        <v>41253</v>
      </c>
      <c r="H1097" s="65">
        <v>523923</v>
      </c>
      <c r="I1097" s="65">
        <v>72772</v>
      </c>
      <c r="J1097" s="65">
        <v>0</v>
      </c>
      <c r="K1097" s="65">
        <v>0</v>
      </c>
      <c r="L1097" s="65">
        <v>0</v>
      </c>
      <c r="M1097" s="65">
        <v>16.3</v>
      </c>
      <c r="N1097" s="65">
        <v>7.2</v>
      </c>
      <c r="O1097" s="65">
        <v>39.9</v>
      </c>
      <c r="P1097" s="65"/>
      <c r="Q1097" s="65">
        <v>-1</v>
      </c>
      <c r="R1097" s="65" t="s">
        <v>29</v>
      </c>
      <c r="S1097" s="65">
        <v>109.8</v>
      </c>
      <c r="T1097" s="65">
        <v>26.4</v>
      </c>
      <c r="U1097" s="65">
        <v>6.8</v>
      </c>
      <c r="V1097" s="65">
        <v>2.8</v>
      </c>
      <c r="W1097" s="65">
        <v>3.2</v>
      </c>
      <c r="X1097" s="65">
        <v>16.399999999999999</v>
      </c>
      <c r="Y1097" s="65">
        <v>1</v>
      </c>
      <c r="Z1097" s="65">
        <v>1</v>
      </c>
      <c r="AA1097" s="65">
        <v>0</v>
      </c>
      <c r="AB1097" s="65">
        <v>67</v>
      </c>
      <c r="AC1097" s="65">
        <v>29.9</v>
      </c>
      <c r="AD1097" s="65">
        <v>3.7</v>
      </c>
      <c r="AE1097" s="118">
        <f t="shared" si="383"/>
        <v>110</v>
      </c>
      <c r="AF1097" s="119">
        <f t="shared" si="380"/>
        <v>0.36666666666667092</v>
      </c>
      <c r="AG1097" s="118">
        <f t="shared" si="384"/>
        <v>26</v>
      </c>
      <c r="AH1097" s="119">
        <f t="shared" si="385"/>
        <v>0.17333333333333079</v>
      </c>
      <c r="AI1097" s="118">
        <f t="shared" si="386"/>
        <v>3</v>
      </c>
      <c r="AJ1097" s="119">
        <f t="shared" si="387"/>
        <v>6.666666666666618E-2</v>
      </c>
      <c r="AK1097" s="118">
        <f t="shared" si="388"/>
        <v>16</v>
      </c>
      <c r="AL1097" s="119">
        <f t="shared" si="389"/>
        <v>0.53333333333333344</v>
      </c>
      <c r="AM1097" s="118">
        <f t="shared" si="390"/>
        <v>7</v>
      </c>
      <c r="AN1097" s="119">
        <f t="shared" si="391"/>
        <v>0.46666666666666679</v>
      </c>
      <c r="AO1097" s="118">
        <f t="shared" si="392"/>
        <v>3</v>
      </c>
      <c r="AP1097" s="119">
        <f t="shared" si="393"/>
        <v>0.30000000000000016</v>
      </c>
      <c r="AQ1097" s="122">
        <f t="shared" si="382"/>
        <v>0</v>
      </c>
      <c r="AR1097" s="131">
        <f t="shared" si="394"/>
        <v>11</v>
      </c>
      <c r="AS1097" s="65"/>
    </row>
    <row r="1098" spans="1:45" x14ac:dyDescent="0.25">
      <c r="A1098" s="65" t="s">
        <v>273</v>
      </c>
      <c r="B1098" s="65" t="str">
        <f t="shared" si="381"/>
        <v>DIWA3</v>
      </c>
      <c r="C1098" s="117">
        <f t="shared" si="395"/>
        <v>41055</v>
      </c>
      <c r="D1098" s="116" t="str">
        <f t="shared" si="396"/>
        <v>SIN</v>
      </c>
      <c r="E1098" s="65" t="s">
        <v>134</v>
      </c>
      <c r="F1098" s="124" t="s">
        <v>143</v>
      </c>
      <c r="G1098" s="117">
        <v>41212</v>
      </c>
      <c r="H1098" s="65">
        <v>509945</v>
      </c>
      <c r="I1098" s="65">
        <v>30647</v>
      </c>
      <c r="J1098" s="65">
        <v>0</v>
      </c>
      <c r="K1098" s="65">
        <v>0</v>
      </c>
      <c r="L1098" s="65">
        <v>0</v>
      </c>
      <c r="M1098" s="65">
        <v>27.6</v>
      </c>
      <c r="N1098" s="65">
        <v>6.8</v>
      </c>
      <c r="O1098" s="65">
        <v>39.4</v>
      </c>
      <c r="P1098" s="65"/>
      <c r="Q1098" s="65">
        <v>-1</v>
      </c>
      <c r="R1098" s="65" t="s">
        <v>29</v>
      </c>
      <c r="S1098" s="65">
        <v>63.3</v>
      </c>
      <c r="T1098" s="65">
        <v>2.8</v>
      </c>
      <c r="U1098" s="65">
        <v>3.3</v>
      </c>
      <c r="V1098" s="65">
        <v>0.2</v>
      </c>
      <c r="W1098" s="65">
        <v>4.3</v>
      </c>
      <c r="X1098" s="65">
        <v>10.6</v>
      </c>
      <c r="Y1098" s="65">
        <v>1.2</v>
      </c>
      <c r="Z1098" s="65">
        <v>0.4</v>
      </c>
      <c r="AA1098" s="65">
        <v>0</v>
      </c>
      <c r="AB1098" s="65">
        <v>85.7</v>
      </c>
      <c r="AC1098" s="65">
        <v>34.299999999999997</v>
      </c>
      <c r="AD1098" s="65">
        <v>10.3</v>
      </c>
      <c r="AE1098" s="118">
        <f t="shared" si="383"/>
        <v>63</v>
      </c>
      <c r="AF1098" s="119">
        <f t="shared" si="380"/>
        <v>0.21000000000000357</v>
      </c>
      <c r="AG1098" s="118">
        <f t="shared" si="384"/>
        <v>3</v>
      </c>
      <c r="AH1098" s="119">
        <f t="shared" si="385"/>
        <v>1.999999999999752E-2</v>
      </c>
      <c r="AI1098" s="118">
        <f t="shared" si="386"/>
        <v>4</v>
      </c>
      <c r="AJ1098" s="119">
        <f t="shared" si="387"/>
        <v>8.8888888888888407E-2</v>
      </c>
      <c r="AK1098" s="118">
        <f t="shared" si="388"/>
        <v>11</v>
      </c>
      <c r="AL1098" s="119">
        <f t="shared" si="389"/>
        <v>0.36666666666666681</v>
      </c>
      <c r="AM1098" s="118">
        <f t="shared" si="390"/>
        <v>3</v>
      </c>
      <c r="AN1098" s="119">
        <f t="shared" si="391"/>
        <v>0.20000000000000018</v>
      </c>
      <c r="AO1098" s="118">
        <f t="shared" si="392"/>
        <v>0</v>
      </c>
      <c r="AP1098" s="119">
        <f t="shared" si="393"/>
        <v>1.3877787807814457E-16</v>
      </c>
      <c r="AQ1098" s="122">
        <f t="shared" ref="AQ1098:AQ1129" si="397">IF(F1098=F1097,0,1)</f>
        <v>0</v>
      </c>
      <c r="AR1098" s="131">
        <f t="shared" si="394"/>
        <v>12</v>
      </c>
      <c r="AS1098" s="65"/>
    </row>
    <row r="1099" spans="1:45" x14ac:dyDescent="0.25">
      <c r="A1099" s="65" t="s">
        <v>272</v>
      </c>
      <c r="B1099" s="65" t="str">
        <f t="shared" si="381"/>
        <v>DIWA3</v>
      </c>
      <c r="C1099" s="117">
        <f t="shared" si="395"/>
        <v>41055</v>
      </c>
      <c r="D1099" s="116" t="str">
        <f t="shared" si="396"/>
        <v>SIN</v>
      </c>
      <c r="E1099" s="65" t="s">
        <v>134</v>
      </c>
      <c r="F1099" s="124" t="s">
        <v>143</v>
      </c>
      <c r="G1099" s="117">
        <v>41100</v>
      </c>
      <c r="H1099" s="65">
        <v>479903</v>
      </c>
      <c r="I1099" s="65">
        <v>28752</v>
      </c>
      <c r="J1099" s="120">
        <v>0</v>
      </c>
      <c r="K1099" s="120">
        <v>19.8</v>
      </c>
      <c r="L1099" s="120">
        <v>0</v>
      </c>
      <c r="M1099" s="120">
        <v>17.8</v>
      </c>
      <c r="N1099" s="65">
        <v>7.3</v>
      </c>
      <c r="O1099" s="120">
        <v>35</v>
      </c>
      <c r="P1099" s="120"/>
      <c r="Q1099" s="120">
        <v>-1</v>
      </c>
      <c r="R1099" s="65" t="s">
        <v>29</v>
      </c>
      <c r="S1099" s="120">
        <v>17.899999999999999</v>
      </c>
      <c r="T1099" s="120">
        <v>30.1</v>
      </c>
      <c r="U1099" s="120">
        <v>2.9</v>
      </c>
      <c r="V1099" s="120">
        <v>2.6</v>
      </c>
      <c r="W1099" s="120">
        <v>9.1999999999999993</v>
      </c>
      <c r="X1099" s="120">
        <v>5.7</v>
      </c>
      <c r="Y1099" s="120">
        <v>0.4</v>
      </c>
      <c r="Z1099" s="120">
        <v>0.3</v>
      </c>
      <c r="AA1099" s="120">
        <v>0</v>
      </c>
      <c r="AB1099" s="120">
        <v>102.8</v>
      </c>
      <c r="AC1099" s="120">
        <v>30.9</v>
      </c>
      <c r="AD1099" s="120">
        <v>4.4000000000000004</v>
      </c>
      <c r="AE1099" s="118">
        <f t="shared" si="383"/>
        <v>18</v>
      </c>
      <c r="AF1099" s="119">
        <f t="shared" si="380"/>
        <v>6.0000000000003849E-2</v>
      </c>
      <c r="AG1099" s="118">
        <f t="shared" si="384"/>
        <v>30</v>
      </c>
      <c r="AH1099" s="119">
        <f t="shared" si="385"/>
        <v>0.1999999999999974</v>
      </c>
      <c r="AI1099" s="118">
        <f t="shared" si="386"/>
        <v>9</v>
      </c>
      <c r="AJ1099" s="119">
        <f t="shared" si="387"/>
        <v>0.19999999999999954</v>
      </c>
      <c r="AK1099" s="118">
        <f t="shared" si="388"/>
        <v>6</v>
      </c>
      <c r="AL1099" s="119">
        <f t="shared" si="389"/>
        <v>0.20000000000000018</v>
      </c>
      <c r="AM1099" s="118">
        <f t="shared" si="390"/>
        <v>3</v>
      </c>
      <c r="AN1099" s="119">
        <f t="shared" si="391"/>
        <v>0.20000000000000018</v>
      </c>
      <c r="AO1099" s="118">
        <f t="shared" si="392"/>
        <v>3</v>
      </c>
      <c r="AP1099" s="119">
        <f t="shared" si="393"/>
        <v>0.30000000000000016</v>
      </c>
      <c r="AQ1099" s="122">
        <f t="shared" si="397"/>
        <v>0</v>
      </c>
      <c r="AR1099" s="131">
        <f t="shared" si="394"/>
        <v>13</v>
      </c>
      <c r="AS1099" s="65"/>
    </row>
    <row r="1100" spans="1:45" x14ac:dyDescent="0.25">
      <c r="A1100" s="65"/>
      <c r="B1100" s="65" t="str">
        <f t="shared" si="381"/>
        <v>DIWA3</v>
      </c>
      <c r="C1100" s="117">
        <f t="shared" si="395"/>
        <v>41083</v>
      </c>
      <c r="D1100" s="65" t="str">
        <f t="shared" si="396"/>
        <v>SIN</v>
      </c>
      <c r="E1100" s="65" t="s">
        <v>134</v>
      </c>
      <c r="F1100" s="124" t="s">
        <v>144</v>
      </c>
      <c r="G1100" s="117">
        <v>42335</v>
      </c>
      <c r="H1100" s="65">
        <v>833619</v>
      </c>
      <c r="I1100" s="65">
        <v>44796</v>
      </c>
      <c r="J1100" s="65">
        <v>0</v>
      </c>
      <c r="K1100" s="65">
        <v>3</v>
      </c>
      <c r="L1100" s="65"/>
      <c r="M1100" s="65">
        <v>1</v>
      </c>
      <c r="N1100" s="65">
        <v>6</v>
      </c>
      <c r="O1100" s="65"/>
      <c r="P1100" s="65"/>
      <c r="Q1100" s="65">
        <v>0.2</v>
      </c>
      <c r="R1100" s="65"/>
      <c r="S1100" s="65">
        <v>170</v>
      </c>
      <c r="T1100" s="65">
        <v>55</v>
      </c>
      <c r="U1100" s="65">
        <v>4</v>
      </c>
      <c r="V1100" s="65">
        <v>0</v>
      </c>
      <c r="W1100" s="65">
        <v>7</v>
      </c>
      <c r="X1100" s="65">
        <v>14</v>
      </c>
      <c r="Y1100" s="65">
        <v>0</v>
      </c>
      <c r="Z1100" s="65">
        <v>0</v>
      </c>
      <c r="AA1100" s="65">
        <v>2</v>
      </c>
      <c r="AB1100" s="65">
        <v>36</v>
      </c>
      <c r="AC1100" s="65">
        <v>4</v>
      </c>
      <c r="AD1100" s="65">
        <v>0</v>
      </c>
      <c r="AE1100" s="118">
        <f t="shared" si="383"/>
        <v>170</v>
      </c>
      <c r="AF1100" s="119">
        <f t="shared" si="380"/>
        <v>0.56666666666667109</v>
      </c>
      <c r="AG1100" s="118">
        <f t="shared" si="384"/>
        <v>55</v>
      </c>
      <c r="AH1100" s="119">
        <f t="shared" si="385"/>
        <v>0.36666666666666375</v>
      </c>
      <c r="AI1100" s="118">
        <f t="shared" si="386"/>
        <v>7</v>
      </c>
      <c r="AJ1100" s="119">
        <f t="shared" si="387"/>
        <v>0.15555555555555509</v>
      </c>
      <c r="AK1100" s="118">
        <f t="shared" si="388"/>
        <v>14</v>
      </c>
      <c r="AL1100" s="119">
        <f t="shared" si="389"/>
        <v>0.46666666666666679</v>
      </c>
      <c r="AM1100" s="118">
        <f t="shared" si="390"/>
        <v>4</v>
      </c>
      <c r="AN1100" s="119">
        <f t="shared" si="391"/>
        <v>0.26666666666666683</v>
      </c>
      <c r="AO1100" s="118">
        <f t="shared" si="392"/>
        <v>0</v>
      </c>
      <c r="AP1100" s="119">
        <f t="shared" si="393"/>
        <v>1.3877787807814457E-16</v>
      </c>
      <c r="AQ1100" s="122">
        <f t="shared" si="397"/>
        <v>1</v>
      </c>
      <c r="AR1100" s="131">
        <f t="shared" si="394"/>
        <v>1</v>
      </c>
      <c r="AS1100" s="65"/>
    </row>
    <row r="1101" spans="1:45" x14ac:dyDescent="0.25">
      <c r="A1101" s="65"/>
      <c r="B1101" s="65" t="str">
        <f t="shared" si="381"/>
        <v>DIWA3</v>
      </c>
      <c r="C1101" s="117">
        <f t="shared" si="395"/>
        <v>41083</v>
      </c>
      <c r="D1101" s="65" t="str">
        <f t="shared" si="396"/>
        <v>SIN</v>
      </c>
      <c r="E1101" s="65" t="s">
        <v>134</v>
      </c>
      <c r="F1101" s="124" t="s">
        <v>144</v>
      </c>
      <c r="G1101" s="117">
        <v>42243</v>
      </c>
      <c r="H1101" s="65">
        <v>806887</v>
      </c>
      <c r="I1101" s="65">
        <v>18064</v>
      </c>
      <c r="J1101" s="65">
        <v>0</v>
      </c>
      <c r="K1101" s="65">
        <v>3</v>
      </c>
      <c r="L1101" s="65"/>
      <c r="M1101" s="65">
        <v>1</v>
      </c>
      <c r="N1101" s="65">
        <v>6.3</v>
      </c>
      <c r="O1101" s="65"/>
      <c r="P1101" s="65"/>
      <c r="Q1101" s="65">
        <v>0.19</v>
      </c>
      <c r="R1101" s="65"/>
      <c r="S1101" s="65">
        <v>71</v>
      </c>
      <c r="T1101" s="65">
        <v>33</v>
      </c>
      <c r="U1101" s="65">
        <v>4</v>
      </c>
      <c r="V1101" s="65">
        <v>0</v>
      </c>
      <c r="W1101" s="65">
        <v>4</v>
      </c>
      <c r="X1101" s="65">
        <v>9</v>
      </c>
      <c r="Y1101" s="65">
        <v>1</v>
      </c>
      <c r="Z1101" s="65">
        <v>0</v>
      </c>
      <c r="AA1101" s="65">
        <v>1</v>
      </c>
      <c r="AB1101" s="65">
        <v>32</v>
      </c>
      <c r="AC1101" s="65">
        <v>3</v>
      </c>
      <c r="AD1101" s="65">
        <v>0</v>
      </c>
      <c r="AE1101" s="118">
        <f t="shared" si="383"/>
        <v>71</v>
      </c>
      <c r="AF1101" s="119">
        <f t="shared" si="380"/>
        <v>0.23666666666667019</v>
      </c>
      <c r="AG1101" s="118">
        <f t="shared" si="384"/>
        <v>33</v>
      </c>
      <c r="AH1101" s="119">
        <f t="shared" si="385"/>
        <v>0.21999999999999736</v>
      </c>
      <c r="AI1101" s="118">
        <f t="shared" si="386"/>
        <v>4</v>
      </c>
      <c r="AJ1101" s="119">
        <f t="shared" si="387"/>
        <v>8.8888888888888407E-2</v>
      </c>
      <c r="AK1101" s="118">
        <f t="shared" si="388"/>
        <v>9</v>
      </c>
      <c r="AL1101" s="119">
        <f t="shared" si="389"/>
        <v>0.30000000000000016</v>
      </c>
      <c r="AM1101" s="118">
        <f t="shared" si="390"/>
        <v>4</v>
      </c>
      <c r="AN1101" s="119">
        <f t="shared" si="391"/>
        <v>0.26666666666666683</v>
      </c>
      <c r="AO1101" s="118">
        <f t="shared" si="392"/>
        <v>0</v>
      </c>
      <c r="AP1101" s="119">
        <f t="shared" si="393"/>
        <v>1.3877787807814457E-16</v>
      </c>
      <c r="AQ1101" s="122">
        <f t="shared" si="397"/>
        <v>0</v>
      </c>
      <c r="AR1101" s="131">
        <f t="shared" si="394"/>
        <v>2</v>
      </c>
      <c r="AS1101" s="65"/>
    </row>
    <row r="1102" spans="1:45" x14ac:dyDescent="0.25">
      <c r="A1102" s="65"/>
      <c r="B1102" s="65" t="str">
        <f t="shared" si="381"/>
        <v>DIWA3</v>
      </c>
      <c r="C1102" s="117">
        <f t="shared" si="395"/>
        <v>41083</v>
      </c>
      <c r="D1102" s="65" t="str">
        <f t="shared" si="396"/>
        <v>SIN</v>
      </c>
      <c r="E1102" s="65" t="s">
        <v>134</v>
      </c>
      <c r="F1102" s="124" t="s">
        <v>144</v>
      </c>
      <c r="G1102" s="117">
        <v>42138</v>
      </c>
      <c r="H1102" s="65">
        <v>788823</v>
      </c>
      <c r="I1102" s="65">
        <v>91636</v>
      </c>
      <c r="J1102" s="65">
        <v>0</v>
      </c>
      <c r="K1102" s="65">
        <v>4</v>
      </c>
      <c r="L1102" s="65"/>
      <c r="M1102" s="65">
        <v>3</v>
      </c>
      <c r="N1102" s="65">
        <v>5.9</v>
      </c>
      <c r="O1102" s="65"/>
      <c r="P1102" s="65"/>
      <c r="Q1102" s="65">
        <v>0.31</v>
      </c>
      <c r="R1102" s="65"/>
      <c r="S1102" s="65">
        <v>184</v>
      </c>
      <c r="T1102" s="65">
        <v>76</v>
      </c>
      <c r="U1102" s="65">
        <v>11</v>
      </c>
      <c r="V1102" s="65">
        <v>0</v>
      </c>
      <c r="W1102" s="65">
        <v>12</v>
      </c>
      <c r="X1102" s="65">
        <v>12</v>
      </c>
      <c r="Y1102" s="65">
        <v>1</v>
      </c>
      <c r="Z1102" s="65">
        <v>1</v>
      </c>
      <c r="AA1102" s="65">
        <v>2</v>
      </c>
      <c r="AB1102" s="65">
        <v>30</v>
      </c>
      <c r="AC1102" s="65">
        <v>7</v>
      </c>
      <c r="AD1102" s="65">
        <v>1</v>
      </c>
      <c r="AE1102" s="118">
        <f t="shared" si="383"/>
        <v>184</v>
      </c>
      <c r="AF1102" s="119">
        <f t="shared" si="380"/>
        <v>0.61333333333333728</v>
      </c>
      <c r="AG1102" s="118">
        <f t="shared" si="384"/>
        <v>76</v>
      </c>
      <c r="AH1102" s="119">
        <f t="shared" si="385"/>
        <v>0.50666666666666349</v>
      </c>
      <c r="AI1102" s="118">
        <f t="shared" si="386"/>
        <v>12</v>
      </c>
      <c r="AJ1102" s="119">
        <f t="shared" si="387"/>
        <v>0.26666666666666622</v>
      </c>
      <c r="AK1102" s="118">
        <f t="shared" si="388"/>
        <v>12</v>
      </c>
      <c r="AL1102" s="119">
        <f t="shared" si="389"/>
        <v>0.40000000000000013</v>
      </c>
      <c r="AM1102" s="118">
        <f t="shared" si="390"/>
        <v>11</v>
      </c>
      <c r="AN1102" s="119">
        <f t="shared" si="391"/>
        <v>0.73333333333333339</v>
      </c>
      <c r="AO1102" s="118">
        <f t="shared" si="392"/>
        <v>0</v>
      </c>
      <c r="AP1102" s="119">
        <f t="shared" si="393"/>
        <v>1.3877787807814457E-16</v>
      </c>
      <c r="AQ1102" s="122">
        <f t="shared" si="397"/>
        <v>0</v>
      </c>
      <c r="AR1102" s="131">
        <f t="shared" si="394"/>
        <v>3</v>
      </c>
      <c r="AS1102" s="65"/>
    </row>
    <row r="1103" spans="1:45" x14ac:dyDescent="0.25">
      <c r="A1103" s="65" t="s">
        <v>272</v>
      </c>
      <c r="B1103" s="65" t="str">
        <f t="shared" si="381"/>
        <v>DIWA3</v>
      </c>
      <c r="C1103" s="117">
        <f t="shared" si="395"/>
        <v>41083</v>
      </c>
      <c r="D1103" s="116" t="str">
        <f t="shared" si="396"/>
        <v>SIN</v>
      </c>
      <c r="E1103" s="65" t="s">
        <v>134</v>
      </c>
      <c r="F1103" s="124" t="s">
        <v>144</v>
      </c>
      <c r="G1103" s="117">
        <v>42058</v>
      </c>
      <c r="H1103" s="65">
        <v>723179</v>
      </c>
      <c r="I1103" s="65">
        <v>5966</v>
      </c>
      <c r="J1103" s="65">
        <v>0</v>
      </c>
      <c r="K1103" s="65">
        <v>1</v>
      </c>
      <c r="L1103" s="65"/>
      <c r="M1103" s="65">
        <v>1</v>
      </c>
      <c r="N1103" s="65">
        <v>6.5369999999999999</v>
      </c>
      <c r="O1103" s="65">
        <v>29.95</v>
      </c>
      <c r="P1103" s="65">
        <v>1.26</v>
      </c>
      <c r="Q1103" s="65">
        <v>0.04</v>
      </c>
      <c r="R1103" s="65"/>
      <c r="S1103" s="65">
        <v>18</v>
      </c>
      <c r="T1103" s="65">
        <v>13</v>
      </c>
      <c r="U1103" s="65">
        <v>3</v>
      </c>
      <c r="V1103" s="65">
        <v>0</v>
      </c>
      <c r="W1103" s="65">
        <v>2</v>
      </c>
      <c r="X1103" s="65">
        <v>0</v>
      </c>
      <c r="Y1103" s="65">
        <v>0</v>
      </c>
      <c r="Z1103" s="65"/>
      <c r="AA1103" s="65">
        <v>0</v>
      </c>
      <c r="AB1103" s="65">
        <v>26</v>
      </c>
      <c r="AC1103" s="65">
        <v>1</v>
      </c>
      <c r="AD1103" s="65">
        <v>0</v>
      </c>
      <c r="AE1103" s="118">
        <f t="shared" si="383"/>
        <v>18</v>
      </c>
      <c r="AF1103" s="119">
        <f t="shared" si="380"/>
        <v>6.0000000000003849E-2</v>
      </c>
      <c r="AG1103" s="118">
        <f t="shared" si="384"/>
        <v>13</v>
      </c>
      <c r="AH1103" s="119">
        <f t="shared" si="385"/>
        <v>8.6666666666664199E-2</v>
      </c>
      <c r="AI1103" s="118">
        <f t="shared" si="386"/>
        <v>2</v>
      </c>
      <c r="AJ1103" s="119">
        <f t="shared" si="387"/>
        <v>4.4444444444443953E-2</v>
      </c>
      <c r="AK1103" s="118">
        <f t="shared" si="388"/>
        <v>0</v>
      </c>
      <c r="AL1103" s="119">
        <f t="shared" si="389"/>
        <v>2.0816681711721685E-16</v>
      </c>
      <c r="AM1103" s="118">
        <f t="shared" si="390"/>
        <v>3</v>
      </c>
      <c r="AN1103" s="119">
        <f t="shared" si="391"/>
        <v>0.20000000000000018</v>
      </c>
      <c r="AO1103" s="118">
        <f t="shared" si="392"/>
        <v>0</v>
      </c>
      <c r="AP1103" s="119">
        <f t="shared" si="393"/>
        <v>1.3877787807814457E-16</v>
      </c>
      <c r="AQ1103" s="122">
        <f t="shared" si="397"/>
        <v>0</v>
      </c>
      <c r="AR1103" s="131">
        <f t="shared" si="394"/>
        <v>4</v>
      </c>
      <c r="AS1103" s="65"/>
    </row>
    <row r="1104" spans="1:45" x14ac:dyDescent="0.25">
      <c r="A1104" s="65" t="s">
        <v>284</v>
      </c>
      <c r="B1104" s="65" t="str">
        <f t="shared" si="381"/>
        <v>DIWA3</v>
      </c>
      <c r="C1104" s="117">
        <f t="shared" si="395"/>
        <v>41083</v>
      </c>
      <c r="D1104" s="65" t="str">
        <f t="shared" si="396"/>
        <v>SIN</v>
      </c>
      <c r="E1104" s="65" t="s">
        <v>134</v>
      </c>
      <c r="F1104" s="124" t="s">
        <v>144</v>
      </c>
      <c r="G1104" s="117">
        <v>42052</v>
      </c>
      <c r="H1104" s="65">
        <v>760633</v>
      </c>
      <c r="I1104" s="65">
        <v>69591</v>
      </c>
      <c r="J1104" s="65">
        <v>0</v>
      </c>
      <c r="K1104" s="65">
        <v>7</v>
      </c>
      <c r="L1104" s="65"/>
      <c r="M1104" s="65">
        <v>2</v>
      </c>
      <c r="N1104" s="65">
        <v>5.7949999999999999</v>
      </c>
      <c r="O1104" s="65">
        <v>27.09</v>
      </c>
      <c r="P1104" s="65">
        <v>1.34</v>
      </c>
      <c r="Q1104" s="65">
        <v>0.28000000000000003</v>
      </c>
      <c r="R1104" s="65"/>
      <c r="S1104" s="65">
        <v>217</v>
      </c>
      <c r="T1104" s="65">
        <v>75</v>
      </c>
      <c r="U1104" s="65">
        <v>6</v>
      </c>
      <c r="V1104" s="65">
        <v>0</v>
      </c>
      <c r="W1104" s="65">
        <v>13</v>
      </c>
      <c r="X1104" s="65">
        <v>15</v>
      </c>
      <c r="Y1104" s="65">
        <v>0</v>
      </c>
      <c r="Z1104" s="65"/>
      <c r="AA1104" s="65">
        <v>1</v>
      </c>
      <c r="AB1104" s="65">
        <v>28</v>
      </c>
      <c r="AC1104" s="65">
        <v>3</v>
      </c>
      <c r="AD1104" s="65">
        <v>2</v>
      </c>
      <c r="AE1104" s="118">
        <f t="shared" si="383"/>
        <v>217</v>
      </c>
      <c r="AF1104" s="119">
        <f t="shared" si="380"/>
        <v>0.72333333333333616</v>
      </c>
      <c r="AG1104" s="118">
        <f t="shared" si="384"/>
        <v>75</v>
      </c>
      <c r="AH1104" s="119">
        <f t="shared" si="385"/>
        <v>0.49999999999999684</v>
      </c>
      <c r="AI1104" s="118">
        <f t="shared" si="386"/>
        <v>13</v>
      </c>
      <c r="AJ1104" s="119">
        <f t="shared" si="387"/>
        <v>0.28888888888888842</v>
      </c>
      <c r="AK1104" s="118">
        <f t="shared" si="388"/>
        <v>15</v>
      </c>
      <c r="AL1104" s="119">
        <f t="shared" si="389"/>
        <v>0.50000000000000011</v>
      </c>
      <c r="AM1104" s="118">
        <f t="shared" si="390"/>
        <v>6</v>
      </c>
      <c r="AN1104" s="119">
        <f t="shared" si="391"/>
        <v>0.40000000000000013</v>
      </c>
      <c r="AO1104" s="118">
        <f t="shared" si="392"/>
        <v>0</v>
      </c>
      <c r="AP1104" s="119">
        <f t="shared" si="393"/>
        <v>1.3877787807814457E-16</v>
      </c>
      <c r="AQ1104" s="122">
        <f t="shared" si="397"/>
        <v>0</v>
      </c>
      <c r="AR1104" s="131">
        <f t="shared" si="394"/>
        <v>5</v>
      </c>
      <c r="AS1104" s="65"/>
    </row>
    <row r="1105" spans="1:45" x14ac:dyDescent="0.25">
      <c r="A1105" s="65" t="s">
        <v>272</v>
      </c>
      <c r="B1105" s="65" t="str">
        <f t="shared" si="381"/>
        <v>DIWA3</v>
      </c>
      <c r="C1105" s="117">
        <f t="shared" si="395"/>
        <v>41083</v>
      </c>
      <c r="D1105" s="116" t="str">
        <f t="shared" si="396"/>
        <v>SIN</v>
      </c>
      <c r="E1105" s="65" t="s">
        <v>134</v>
      </c>
      <c r="F1105" s="124" t="s">
        <v>144</v>
      </c>
      <c r="G1105" s="117">
        <v>42035</v>
      </c>
      <c r="H1105" s="65">
        <v>717213</v>
      </c>
      <c r="I1105" s="65">
        <v>89785</v>
      </c>
      <c r="J1105" s="65">
        <v>0</v>
      </c>
      <c r="K1105" s="65">
        <v>4</v>
      </c>
      <c r="L1105" s="65"/>
      <c r="M1105" s="65">
        <v>2</v>
      </c>
      <c r="N1105" s="65">
        <v>6.3</v>
      </c>
      <c r="O1105" s="65"/>
      <c r="P1105" s="65"/>
      <c r="Q1105" s="65">
        <v>0.18</v>
      </c>
      <c r="R1105" s="65"/>
      <c r="S1105" s="65">
        <v>34</v>
      </c>
      <c r="T1105" s="65">
        <v>24</v>
      </c>
      <c r="U1105" s="65">
        <v>8</v>
      </c>
      <c r="V1105" s="65">
        <v>0</v>
      </c>
      <c r="W1105" s="65">
        <v>5</v>
      </c>
      <c r="X1105" s="65">
        <v>2</v>
      </c>
      <c r="Y1105" s="65">
        <v>0</v>
      </c>
      <c r="Z1105" s="65">
        <v>1</v>
      </c>
      <c r="AA1105" s="65">
        <v>0</v>
      </c>
      <c r="AB1105" s="65">
        <v>26</v>
      </c>
      <c r="AC1105" s="65">
        <v>2</v>
      </c>
      <c r="AD1105" s="65">
        <v>0</v>
      </c>
      <c r="AE1105" s="118">
        <f t="shared" si="383"/>
        <v>34</v>
      </c>
      <c r="AF1105" s="119">
        <f t="shared" ref="AF1105:AF1168" si="398">IF(AE1105&gt;500,1.5,IF(AE1105&gt;300,1.3,VLOOKUP(AE1105,$AT$3:$AU$304,2,0)))</f>
        <v>0.11333333333333709</v>
      </c>
      <c r="AG1105" s="118">
        <f t="shared" si="384"/>
        <v>24</v>
      </c>
      <c r="AH1105" s="119">
        <f t="shared" si="385"/>
        <v>0.15999999999999748</v>
      </c>
      <c r="AI1105" s="118">
        <f t="shared" si="386"/>
        <v>5</v>
      </c>
      <c r="AJ1105" s="119">
        <f t="shared" si="387"/>
        <v>0.11111111111111063</v>
      </c>
      <c r="AK1105" s="118">
        <f t="shared" si="388"/>
        <v>2</v>
      </c>
      <c r="AL1105" s="119">
        <f t="shared" si="389"/>
        <v>6.6666666666666874E-2</v>
      </c>
      <c r="AM1105" s="118">
        <f t="shared" si="390"/>
        <v>8</v>
      </c>
      <c r="AN1105" s="119">
        <f t="shared" si="391"/>
        <v>0.53333333333333344</v>
      </c>
      <c r="AO1105" s="118">
        <f t="shared" si="392"/>
        <v>0</v>
      </c>
      <c r="AP1105" s="119">
        <f t="shared" si="393"/>
        <v>1.3877787807814457E-16</v>
      </c>
      <c r="AQ1105" s="122">
        <f t="shared" si="397"/>
        <v>0</v>
      </c>
      <c r="AR1105" s="131">
        <f t="shared" si="394"/>
        <v>6</v>
      </c>
      <c r="AS1105" s="65"/>
    </row>
    <row r="1106" spans="1:45" x14ac:dyDescent="0.25">
      <c r="A1106" s="65" t="s">
        <v>272</v>
      </c>
      <c r="B1106" s="65" t="str">
        <f t="shared" si="381"/>
        <v>DIWA3</v>
      </c>
      <c r="C1106" s="117">
        <f t="shared" si="395"/>
        <v>41083</v>
      </c>
      <c r="D1106" s="116" t="str">
        <f t="shared" si="396"/>
        <v>SIN</v>
      </c>
      <c r="E1106" s="65" t="s">
        <v>134</v>
      </c>
      <c r="F1106" s="124" t="s">
        <v>144</v>
      </c>
      <c r="G1106" s="117">
        <v>41979</v>
      </c>
      <c r="H1106" s="65">
        <v>702766</v>
      </c>
      <c r="I1106" s="65">
        <v>75338</v>
      </c>
      <c r="J1106" s="65">
        <v>0</v>
      </c>
      <c r="K1106" s="65">
        <v>4</v>
      </c>
      <c r="L1106" s="65"/>
      <c r="M1106" s="65">
        <v>4</v>
      </c>
      <c r="N1106" s="65">
        <v>6.1</v>
      </c>
      <c r="O1106" s="65"/>
      <c r="P1106" s="65"/>
      <c r="Q1106" s="65">
        <v>0.49</v>
      </c>
      <c r="R1106" s="65"/>
      <c r="S1106" s="65">
        <v>85</v>
      </c>
      <c r="T1106" s="65">
        <v>53</v>
      </c>
      <c r="U1106" s="65">
        <v>27</v>
      </c>
      <c r="V1106" s="65">
        <v>0</v>
      </c>
      <c r="W1106" s="65">
        <v>10</v>
      </c>
      <c r="X1106" s="65">
        <v>8</v>
      </c>
      <c r="Y1106" s="65">
        <v>1</v>
      </c>
      <c r="Z1106" s="65">
        <v>0</v>
      </c>
      <c r="AA1106" s="65">
        <v>0</v>
      </c>
      <c r="AB1106" s="65">
        <v>48</v>
      </c>
      <c r="AC1106" s="65">
        <v>5</v>
      </c>
      <c r="AD1106" s="65">
        <v>1</v>
      </c>
      <c r="AE1106" s="118">
        <f t="shared" si="383"/>
        <v>85</v>
      </c>
      <c r="AF1106" s="119">
        <f t="shared" si="398"/>
        <v>0.28333333333333705</v>
      </c>
      <c r="AG1106" s="118">
        <f t="shared" si="384"/>
        <v>53</v>
      </c>
      <c r="AH1106" s="119">
        <f t="shared" si="385"/>
        <v>0.35333333333333045</v>
      </c>
      <c r="AI1106" s="118">
        <f t="shared" si="386"/>
        <v>10</v>
      </c>
      <c r="AJ1106" s="119">
        <f t="shared" si="387"/>
        <v>0.22222222222222177</v>
      </c>
      <c r="AK1106" s="118">
        <f t="shared" si="388"/>
        <v>8</v>
      </c>
      <c r="AL1106" s="119">
        <f t="shared" si="389"/>
        <v>0.26666666666666683</v>
      </c>
      <c r="AM1106" s="118">
        <f t="shared" si="390"/>
        <v>27</v>
      </c>
      <c r="AN1106" s="119">
        <f t="shared" si="391"/>
        <v>1</v>
      </c>
      <c r="AO1106" s="118">
        <f t="shared" si="392"/>
        <v>0</v>
      </c>
      <c r="AP1106" s="119">
        <f t="shared" si="393"/>
        <v>1.3877787807814457E-16</v>
      </c>
      <c r="AQ1106" s="122">
        <f t="shared" si="397"/>
        <v>0</v>
      </c>
      <c r="AR1106" s="131">
        <f t="shared" si="394"/>
        <v>7</v>
      </c>
      <c r="AS1106" s="65"/>
    </row>
    <row r="1107" spans="1:45" x14ac:dyDescent="0.25">
      <c r="A1107" s="65" t="s">
        <v>273</v>
      </c>
      <c r="B1107" s="65" t="str">
        <f t="shared" si="381"/>
        <v>DIWA3</v>
      </c>
      <c r="C1107" s="117">
        <f t="shared" si="395"/>
        <v>41083</v>
      </c>
      <c r="D1107" s="116" t="str">
        <f t="shared" si="396"/>
        <v>SIN</v>
      </c>
      <c r="E1107" s="65" t="s">
        <v>134</v>
      </c>
      <c r="F1107" s="124" t="s">
        <v>144</v>
      </c>
      <c r="G1107" s="117">
        <v>41941</v>
      </c>
      <c r="H1107" s="65">
        <v>692689</v>
      </c>
      <c r="I1107" s="65">
        <v>65261</v>
      </c>
      <c r="J1107" s="65">
        <v>0</v>
      </c>
      <c r="K1107" s="65">
        <v>4</v>
      </c>
      <c r="L1107" s="65"/>
      <c r="M1107" s="65">
        <v>4</v>
      </c>
      <c r="N1107" s="65">
        <v>6.2</v>
      </c>
      <c r="O1107" s="65"/>
      <c r="P1107" s="65"/>
      <c r="Q1107" s="65">
        <v>0.56999999999999995</v>
      </c>
      <c r="R1107" s="65"/>
      <c r="S1107" s="65">
        <v>38</v>
      </c>
      <c r="T1107" s="65">
        <v>41</v>
      </c>
      <c r="U1107" s="65">
        <v>3</v>
      </c>
      <c r="V1107" s="65">
        <v>0</v>
      </c>
      <c r="W1107" s="65">
        <v>8</v>
      </c>
      <c r="X1107" s="65">
        <v>3</v>
      </c>
      <c r="Y1107" s="65">
        <v>0</v>
      </c>
      <c r="Z1107" s="65">
        <v>0</v>
      </c>
      <c r="AA1107" s="65">
        <v>0</v>
      </c>
      <c r="AB1107" s="65">
        <v>26</v>
      </c>
      <c r="AC1107" s="65">
        <v>3</v>
      </c>
      <c r="AD1107" s="65">
        <v>1</v>
      </c>
      <c r="AE1107" s="118">
        <f t="shared" si="383"/>
        <v>38</v>
      </c>
      <c r="AF1107" s="119">
        <f t="shared" si="398"/>
        <v>0.1266666666666704</v>
      </c>
      <c r="AG1107" s="118">
        <f t="shared" si="384"/>
        <v>41</v>
      </c>
      <c r="AH1107" s="119">
        <f t="shared" si="385"/>
        <v>0.2733333333333306</v>
      </c>
      <c r="AI1107" s="118">
        <f t="shared" si="386"/>
        <v>8</v>
      </c>
      <c r="AJ1107" s="119">
        <f t="shared" si="387"/>
        <v>0.17777777777777731</v>
      </c>
      <c r="AK1107" s="118">
        <f t="shared" si="388"/>
        <v>3</v>
      </c>
      <c r="AL1107" s="119">
        <f t="shared" si="389"/>
        <v>0.1000000000000002</v>
      </c>
      <c r="AM1107" s="118">
        <f t="shared" si="390"/>
        <v>3</v>
      </c>
      <c r="AN1107" s="119">
        <f t="shared" si="391"/>
        <v>0.20000000000000018</v>
      </c>
      <c r="AO1107" s="118">
        <f t="shared" si="392"/>
        <v>0</v>
      </c>
      <c r="AP1107" s="119">
        <f t="shared" si="393"/>
        <v>1.3877787807814457E-16</v>
      </c>
      <c r="AQ1107" s="122">
        <f t="shared" si="397"/>
        <v>0</v>
      </c>
      <c r="AR1107" s="131">
        <f t="shared" si="394"/>
        <v>8</v>
      </c>
      <c r="AS1107" s="65"/>
    </row>
    <row r="1108" spans="1:45" x14ac:dyDescent="0.25">
      <c r="A1108" s="65" t="s">
        <v>273</v>
      </c>
      <c r="B1108" s="65" t="str">
        <f t="shared" si="381"/>
        <v>DIWA3</v>
      </c>
      <c r="C1108" s="117">
        <f t="shared" si="395"/>
        <v>41083</v>
      </c>
      <c r="D1108" s="116" t="str">
        <f t="shared" si="396"/>
        <v>SIN</v>
      </c>
      <c r="E1108" s="65" t="s">
        <v>134</v>
      </c>
      <c r="F1108" s="124" t="s">
        <v>144</v>
      </c>
      <c r="G1108" s="117">
        <v>41804</v>
      </c>
      <c r="H1108" s="65">
        <v>658198</v>
      </c>
      <c r="I1108" s="65">
        <v>30770</v>
      </c>
      <c r="J1108" s="65">
        <v>0</v>
      </c>
      <c r="K1108" s="65">
        <v>4</v>
      </c>
      <c r="L1108" s="65"/>
      <c r="M1108" s="65">
        <v>4</v>
      </c>
      <c r="N1108" s="65">
        <v>6.5</v>
      </c>
      <c r="O1108" s="65"/>
      <c r="P1108" s="65"/>
      <c r="Q1108" s="65">
        <v>0.24</v>
      </c>
      <c r="R1108" s="65"/>
      <c r="S1108" s="65">
        <v>27</v>
      </c>
      <c r="T1108" s="65">
        <v>36</v>
      </c>
      <c r="U1108" s="65">
        <v>4</v>
      </c>
      <c r="V1108" s="65">
        <v>0</v>
      </c>
      <c r="W1108" s="65">
        <v>4</v>
      </c>
      <c r="X1108" s="65">
        <v>1</v>
      </c>
      <c r="Y1108" s="65">
        <v>1</v>
      </c>
      <c r="Z1108" s="65">
        <v>0</v>
      </c>
      <c r="AA1108" s="65">
        <v>0</v>
      </c>
      <c r="AB1108" s="65">
        <v>35</v>
      </c>
      <c r="AC1108" s="65">
        <v>4</v>
      </c>
      <c r="AD1108" s="65">
        <v>1</v>
      </c>
      <c r="AE1108" s="118">
        <f t="shared" si="383"/>
        <v>27</v>
      </c>
      <c r="AF1108" s="119">
        <f t="shared" si="398"/>
        <v>9.0000000000003799E-2</v>
      </c>
      <c r="AG1108" s="118">
        <f t="shared" si="384"/>
        <v>36</v>
      </c>
      <c r="AH1108" s="119">
        <f t="shared" si="385"/>
        <v>0.23999999999999733</v>
      </c>
      <c r="AI1108" s="118">
        <f t="shared" si="386"/>
        <v>4</v>
      </c>
      <c r="AJ1108" s="119">
        <f t="shared" si="387"/>
        <v>8.8888888888888407E-2</v>
      </c>
      <c r="AK1108" s="118">
        <f t="shared" si="388"/>
        <v>1</v>
      </c>
      <c r="AL1108" s="119">
        <f t="shared" si="389"/>
        <v>3.3333333333333541E-2</v>
      </c>
      <c r="AM1108" s="118">
        <f t="shared" si="390"/>
        <v>4</v>
      </c>
      <c r="AN1108" s="119">
        <f t="shared" si="391"/>
        <v>0.26666666666666683</v>
      </c>
      <c r="AO1108" s="118">
        <f t="shared" si="392"/>
        <v>0</v>
      </c>
      <c r="AP1108" s="119">
        <f t="shared" si="393"/>
        <v>1.3877787807814457E-16</v>
      </c>
      <c r="AQ1108" s="122">
        <f t="shared" si="397"/>
        <v>0</v>
      </c>
      <c r="AR1108" s="131">
        <f t="shared" si="394"/>
        <v>9</v>
      </c>
      <c r="AS1108" s="65"/>
    </row>
    <row r="1109" spans="1:45" x14ac:dyDescent="0.25">
      <c r="A1109" s="65" t="s">
        <v>273</v>
      </c>
      <c r="B1109" s="65" t="str">
        <f t="shared" si="381"/>
        <v>DIWA3</v>
      </c>
      <c r="C1109" s="117">
        <f t="shared" si="395"/>
        <v>41083</v>
      </c>
      <c r="D1109" s="116" t="str">
        <f t="shared" si="396"/>
        <v>SIN</v>
      </c>
      <c r="E1109" s="65" t="s">
        <v>134</v>
      </c>
      <c r="F1109" s="124" t="s">
        <v>144</v>
      </c>
      <c r="G1109" s="117">
        <v>41624</v>
      </c>
      <c r="H1109" s="65">
        <v>618702</v>
      </c>
      <c r="I1109" s="65">
        <v>65896</v>
      </c>
      <c r="J1109" s="120">
        <v>0</v>
      </c>
      <c r="K1109" s="120">
        <v>13</v>
      </c>
      <c r="L1109" s="120">
        <v>0</v>
      </c>
      <c r="M1109" s="120">
        <v>13</v>
      </c>
      <c r="N1109" s="65">
        <v>7</v>
      </c>
      <c r="O1109" s="120">
        <v>36.799999999999997</v>
      </c>
      <c r="P1109" s="120">
        <v>0.1</v>
      </c>
      <c r="Q1109" s="120">
        <v>0.1</v>
      </c>
      <c r="R1109" s="65" t="s">
        <v>244</v>
      </c>
      <c r="S1109" s="120">
        <v>87</v>
      </c>
      <c r="T1109" s="120">
        <v>181</v>
      </c>
      <c r="U1109" s="120">
        <v>7</v>
      </c>
      <c r="V1109" s="120">
        <v>0</v>
      </c>
      <c r="W1109" s="120">
        <v>21</v>
      </c>
      <c r="X1109" s="120">
        <v>6</v>
      </c>
      <c r="Y1109" s="120">
        <v>0</v>
      </c>
      <c r="Z1109" s="120">
        <v>1</v>
      </c>
      <c r="AA1109" s="120">
        <v>0</v>
      </c>
      <c r="AB1109" s="120">
        <v>36</v>
      </c>
      <c r="AC1109" s="120">
        <v>11</v>
      </c>
      <c r="AD1109" s="120">
        <v>2</v>
      </c>
      <c r="AE1109" s="118">
        <f t="shared" si="383"/>
        <v>87</v>
      </c>
      <c r="AF1109" s="119">
        <f t="shared" si="398"/>
        <v>0.29000000000000375</v>
      </c>
      <c r="AG1109" s="118">
        <f t="shared" si="384"/>
        <v>181</v>
      </c>
      <c r="AH1109" s="119">
        <f t="shared" si="385"/>
        <v>1</v>
      </c>
      <c r="AI1109" s="118">
        <f t="shared" si="386"/>
        <v>21</v>
      </c>
      <c r="AJ1109" s="119">
        <f t="shared" si="387"/>
        <v>0.46666666666666601</v>
      </c>
      <c r="AK1109" s="118">
        <f t="shared" si="388"/>
        <v>6</v>
      </c>
      <c r="AL1109" s="119">
        <f t="shared" si="389"/>
        <v>0.20000000000000018</v>
      </c>
      <c r="AM1109" s="118">
        <f t="shared" si="390"/>
        <v>7</v>
      </c>
      <c r="AN1109" s="119">
        <f t="shared" si="391"/>
        <v>0.46666666666666679</v>
      </c>
      <c r="AO1109" s="118">
        <f t="shared" si="392"/>
        <v>0</v>
      </c>
      <c r="AP1109" s="119">
        <f t="shared" si="393"/>
        <v>1.3877787807814457E-16</v>
      </c>
      <c r="AQ1109" s="122">
        <f t="shared" si="397"/>
        <v>0</v>
      </c>
      <c r="AR1109" s="131">
        <f t="shared" si="394"/>
        <v>10</v>
      </c>
      <c r="AS1109" s="65"/>
    </row>
    <row r="1110" spans="1:45" x14ac:dyDescent="0.25">
      <c r="A1110" s="65" t="s">
        <v>273</v>
      </c>
      <c r="B1110" s="65" t="str">
        <f t="shared" si="381"/>
        <v>DIWA3</v>
      </c>
      <c r="C1110" s="117">
        <f t="shared" si="395"/>
        <v>41083</v>
      </c>
      <c r="D1110" s="116" t="str">
        <f t="shared" si="396"/>
        <v>SIN</v>
      </c>
      <c r="E1110" s="65" t="s">
        <v>134</v>
      </c>
      <c r="F1110" s="124" t="s">
        <v>144</v>
      </c>
      <c r="G1110" s="117">
        <v>41521</v>
      </c>
      <c r="H1110" s="65">
        <v>588377</v>
      </c>
      <c r="I1110" s="65">
        <v>35571</v>
      </c>
      <c r="J1110" s="120">
        <v>0</v>
      </c>
      <c r="K1110" s="120">
        <v>11</v>
      </c>
      <c r="L1110" s="120">
        <v>-1</v>
      </c>
      <c r="M1110" s="120">
        <v>11</v>
      </c>
      <c r="N1110" s="65">
        <v>7.1</v>
      </c>
      <c r="O1110" s="120">
        <v>36.9</v>
      </c>
      <c r="P1110" s="120">
        <v>0.7</v>
      </c>
      <c r="Q1110" s="120">
        <v>0.1</v>
      </c>
      <c r="R1110" s="65" t="s">
        <v>244</v>
      </c>
      <c r="S1110" s="120">
        <v>43</v>
      </c>
      <c r="T1110" s="120">
        <v>101</v>
      </c>
      <c r="U1110" s="120">
        <v>7</v>
      </c>
      <c r="V1110" s="120">
        <v>1</v>
      </c>
      <c r="W1110" s="120">
        <v>16</v>
      </c>
      <c r="X1110" s="120">
        <v>16</v>
      </c>
      <c r="Y1110" s="120">
        <v>0</v>
      </c>
      <c r="Z1110" s="120">
        <v>1</v>
      </c>
      <c r="AA1110" s="120">
        <v>-1</v>
      </c>
      <c r="AB1110" s="120">
        <v>28</v>
      </c>
      <c r="AC1110" s="120">
        <v>8</v>
      </c>
      <c r="AD1110" s="120">
        <v>1</v>
      </c>
      <c r="AE1110" s="118">
        <f t="shared" si="383"/>
        <v>43</v>
      </c>
      <c r="AF1110" s="119">
        <f t="shared" si="398"/>
        <v>0.14333333333333703</v>
      </c>
      <c r="AG1110" s="118">
        <f t="shared" si="384"/>
        <v>101</v>
      </c>
      <c r="AH1110" s="119">
        <f t="shared" si="385"/>
        <v>0.67333333333333123</v>
      </c>
      <c r="AI1110" s="118">
        <f t="shared" si="386"/>
        <v>16</v>
      </c>
      <c r="AJ1110" s="119">
        <f t="shared" si="387"/>
        <v>0.35555555555555501</v>
      </c>
      <c r="AK1110" s="118">
        <f t="shared" si="388"/>
        <v>16</v>
      </c>
      <c r="AL1110" s="119">
        <f t="shared" si="389"/>
        <v>0.53333333333333344</v>
      </c>
      <c r="AM1110" s="118">
        <f t="shared" si="390"/>
        <v>7</v>
      </c>
      <c r="AN1110" s="119">
        <f t="shared" si="391"/>
        <v>0.46666666666666679</v>
      </c>
      <c r="AO1110" s="118">
        <f t="shared" si="392"/>
        <v>1</v>
      </c>
      <c r="AP1110" s="119">
        <f t="shared" si="393"/>
        <v>0.10000000000000014</v>
      </c>
      <c r="AQ1110" s="122">
        <f t="shared" si="397"/>
        <v>0</v>
      </c>
      <c r="AR1110" s="131">
        <f t="shared" si="394"/>
        <v>11</v>
      </c>
      <c r="AS1110" s="65"/>
    </row>
    <row r="1111" spans="1:45" x14ac:dyDescent="0.25">
      <c r="A1111" s="65" t="s">
        <v>273</v>
      </c>
      <c r="B1111" s="65" t="str">
        <f t="shared" si="381"/>
        <v>DIWA3</v>
      </c>
      <c r="C1111" s="117">
        <f t="shared" si="395"/>
        <v>41083</v>
      </c>
      <c r="D1111" s="116" t="str">
        <f t="shared" si="396"/>
        <v>SIN</v>
      </c>
      <c r="E1111" s="65" t="s">
        <v>134</v>
      </c>
      <c r="F1111" s="124" t="s">
        <v>144</v>
      </c>
      <c r="G1111" s="117">
        <v>41263</v>
      </c>
      <c r="H1111" s="65">
        <v>518440</v>
      </c>
      <c r="I1111" s="65">
        <v>119838</v>
      </c>
      <c r="J1111" s="65">
        <v>0</v>
      </c>
      <c r="K1111" s="65">
        <v>0</v>
      </c>
      <c r="L1111" s="65">
        <v>0</v>
      </c>
      <c r="M1111" s="65">
        <v>5.6</v>
      </c>
      <c r="N1111" s="65">
        <v>7.1</v>
      </c>
      <c r="O1111" s="65">
        <v>35.9</v>
      </c>
      <c r="P1111" s="65"/>
      <c r="Q1111" s="65">
        <v>-1</v>
      </c>
      <c r="R1111" s="65" t="s">
        <v>29</v>
      </c>
      <c r="S1111" s="65">
        <v>42.5</v>
      </c>
      <c r="T1111" s="65">
        <v>0.2</v>
      </c>
      <c r="U1111" s="65">
        <v>3.2</v>
      </c>
      <c r="V1111" s="65">
        <v>0</v>
      </c>
      <c r="W1111" s="65">
        <v>1.1000000000000001</v>
      </c>
      <c r="X1111" s="65">
        <v>12.2</v>
      </c>
      <c r="Y1111" s="65">
        <v>1.2</v>
      </c>
      <c r="Z1111" s="65">
        <v>0</v>
      </c>
      <c r="AA1111" s="65">
        <v>0</v>
      </c>
      <c r="AB1111" s="65">
        <v>110</v>
      </c>
      <c r="AC1111" s="65">
        <v>29.8</v>
      </c>
      <c r="AD1111" s="65">
        <v>2.7</v>
      </c>
      <c r="AE1111" s="118">
        <f t="shared" si="383"/>
        <v>43</v>
      </c>
      <c r="AF1111" s="119">
        <f t="shared" si="398"/>
        <v>0.14333333333333703</v>
      </c>
      <c r="AG1111" s="118">
        <f t="shared" si="384"/>
        <v>0</v>
      </c>
      <c r="AH1111" s="119">
        <f t="shared" si="385"/>
        <v>-2.482389294122811E-15</v>
      </c>
      <c r="AI1111" s="118">
        <f t="shared" si="386"/>
        <v>1</v>
      </c>
      <c r="AJ1111" s="119">
        <f t="shared" si="387"/>
        <v>2.222222222222173E-2</v>
      </c>
      <c r="AK1111" s="118">
        <f t="shared" si="388"/>
        <v>12</v>
      </c>
      <c r="AL1111" s="119">
        <f t="shared" si="389"/>
        <v>0.40000000000000013</v>
      </c>
      <c r="AM1111" s="118">
        <f t="shared" si="390"/>
        <v>3</v>
      </c>
      <c r="AN1111" s="119">
        <f t="shared" si="391"/>
        <v>0.20000000000000018</v>
      </c>
      <c r="AO1111" s="118">
        <f t="shared" si="392"/>
        <v>0</v>
      </c>
      <c r="AP1111" s="119">
        <f t="shared" si="393"/>
        <v>1.3877787807814457E-16</v>
      </c>
      <c r="AQ1111" s="122">
        <f t="shared" si="397"/>
        <v>0</v>
      </c>
      <c r="AR1111" s="131">
        <f t="shared" si="394"/>
        <v>12</v>
      </c>
      <c r="AS1111" s="65"/>
    </row>
    <row r="1112" spans="1:45" x14ac:dyDescent="0.25">
      <c r="A1112" s="65" t="s">
        <v>273</v>
      </c>
      <c r="B1112" s="65" t="str">
        <f t="shared" si="381"/>
        <v>DIWA3</v>
      </c>
      <c r="C1112" s="117">
        <f t="shared" si="395"/>
        <v>41083</v>
      </c>
      <c r="D1112" s="116" t="str">
        <f t="shared" si="396"/>
        <v>SIN</v>
      </c>
      <c r="E1112" s="65" t="s">
        <v>134</v>
      </c>
      <c r="F1112" s="124" t="s">
        <v>144</v>
      </c>
      <c r="G1112" s="117">
        <v>41162</v>
      </c>
      <c r="H1112" s="65">
        <v>486992</v>
      </c>
      <c r="I1112" s="65">
        <v>88390</v>
      </c>
      <c r="J1112" s="65">
        <v>0</v>
      </c>
      <c r="K1112" s="65">
        <v>0</v>
      </c>
      <c r="L1112" s="65">
        <v>0</v>
      </c>
      <c r="M1112" s="65">
        <v>9.9</v>
      </c>
      <c r="N1112" s="65">
        <v>7.1</v>
      </c>
      <c r="O1112" s="65">
        <v>36.299999999999997</v>
      </c>
      <c r="P1112" s="65"/>
      <c r="Q1112" s="65">
        <v>-1</v>
      </c>
      <c r="R1112" s="65" t="s">
        <v>29</v>
      </c>
      <c r="S1112" s="65">
        <v>75.599999999999994</v>
      </c>
      <c r="T1112" s="65">
        <v>36.299999999999997</v>
      </c>
      <c r="U1112" s="65">
        <v>7.1</v>
      </c>
      <c r="V1112" s="65">
        <v>1.1000000000000001</v>
      </c>
      <c r="W1112" s="65">
        <v>8.3000000000000007</v>
      </c>
      <c r="X1112" s="65">
        <v>19.399999999999999</v>
      </c>
      <c r="Y1112" s="65">
        <v>1.3</v>
      </c>
      <c r="Z1112" s="65">
        <v>1.6</v>
      </c>
      <c r="AA1112" s="65">
        <v>0</v>
      </c>
      <c r="AB1112" s="65">
        <v>67.3</v>
      </c>
      <c r="AC1112" s="65">
        <v>40</v>
      </c>
      <c r="AD1112" s="65">
        <v>0.6</v>
      </c>
      <c r="AE1112" s="118">
        <f t="shared" si="383"/>
        <v>76</v>
      </c>
      <c r="AF1112" s="119">
        <f t="shared" si="398"/>
        <v>0.25333333333333685</v>
      </c>
      <c r="AG1112" s="118">
        <f t="shared" si="384"/>
        <v>36</v>
      </c>
      <c r="AH1112" s="119">
        <f t="shared" si="385"/>
        <v>0.23999999999999733</v>
      </c>
      <c r="AI1112" s="118">
        <f t="shared" si="386"/>
        <v>8</v>
      </c>
      <c r="AJ1112" s="119">
        <f t="shared" si="387"/>
        <v>0.17777777777777731</v>
      </c>
      <c r="AK1112" s="118">
        <f t="shared" si="388"/>
        <v>19</v>
      </c>
      <c r="AL1112" s="119">
        <f t="shared" si="389"/>
        <v>0.63333333333333341</v>
      </c>
      <c r="AM1112" s="118">
        <f t="shared" si="390"/>
        <v>7</v>
      </c>
      <c r="AN1112" s="119">
        <f t="shared" si="391"/>
        <v>0.46666666666666679</v>
      </c>
      <c r="AO1112" s="118">
        <f t="shared" si="392"/>
        <v>1</v>
      </c>
      <c r="AP1112" s="119">
        <f t="shared" si="393"/>
        <v>0.10000000000000014</v>
      </c>
      <c r="AQ1112" s="122">
        <f t="shared" si="397"/>
        <v>0</v>
      </c>
      <c r="AR1112" s="131">
        <f t="shared" si="394"/>
        <v>13</v>
      </c>
      <c r="AS1112" s="65"/>
    </row>
    <row r="1113" spans="1:45" x14ac:dyDescent="0.25">
      <c r="A1113" s="65" t="s">
        <v>272</v>
      </c>
      <c r="B1113" s="65" t="str">
        <f t="shared" si="381"/>
        <v>DIWA3</v>
      </c>
      <c r="C1113" s="117">
        <f t="shared" si="395"/>
        <v>41127</v>
      </c>
      <c r="D1113" s="65" t="str">
        <f t="shared" si="396"/>
        <v>SIN</v>
      </c>
      <c r="E1113" s="65" t="s">
        <v>134</v>
      </c>
      <c r="F1113" s="124" t="s">
        <v>145</v>
      </c>
      <c r="G1113" s="117">
        <v>42397</v>
      </c>
      <c r="H1113" s="65">
        <v>838038</v>
      </c>
      <c r="I1113" s="65">
        <v>49536</v>
      </c>
      <c r="J1113" s="65">
        <v>0</v>
      </c>
      <c r="K1113" s="65">
        <v>2</v>
      </c>
      <c r="L1113" s="65"/>
      <c r="M1113" s="65">
        <v>1</v>
      </c>
      <c r="N1113" s="65">
        <v>5.9</v>
      </c>
      <c r="O1113" s="65"/>
      <c r="P1113" s="65"/>
      <c r="Q1113" s="65">
        <v>0.11</v>
      </c>
      <c r="R1113" s="65"/>
      <c r="S1113" s="65">
        <v>69</v>
      </c>
      <c r="T1113" s="65">
        <v>59</v>
      </c>
      <c r="U1113" s="65">
        <v>1</v>
      </c>
      <c r="V1113" s="65">
        <v>0</v>
      </c>
      <c r="W1113" s="65">
        <v>5</v>
      </c>
      <c r="X1113" s="65">
        <v>8</v>
      </c>
      <c r="Y1113" s="65">
        <v>0</v>
      </c>
      <c r="Z1113" s="65">
        <v>0</v>
      </c>
      <c r="AA1113" s="65">
        <v>0</v>
      </c>
      <c r="AB1113" s="65">
        <v>33</v>
      </c>
      <c r="AC1113" s="65">
        <v>5</v>
      </c>
      <c r="AD1113" s="65">
        <v>0</v>
      </c>
      <c r="AE1113" s="118">
        <f t="shared" si="383"/>
        <v>69</v>
      </c>
      <c r="AF1113" s="119">
        <f t="shared" si="398"/>
        <v>0.23000000000000353</v>
      </c>
      <c r="AG1113" s="118">
        <f t="shared" si="384"/>
        <v>59</v>
      </c>
      <c r="AH1113" s="119">
        <f t="shared" si="385"/>
        <v>0.39333333333333037</v>
      </c>
      <c r="AI1113" s="118">
        <f t="shared" si="386"/>
        <v>5</v>
      </c>
      <c r="AJ1113" s="119">
        <f t="shared" si="387"/>
        <v>0.11111111111111063</v>
      </c>
      <c r="AK1113" s="118">
        <f t="shared" si="388"/>
        <v>8</v>
      </c>
      <c r="AL1113" s="119">
        <f t="shared" si="389"/>
        <v>0.26666666666666683</v>
      </c>
      <c r="AM1113" s="118">
        <f t="shared" si="390"/>
        <v>1</v>
      </c>
      <c r="AN1113" s="119">
        <f t="shared" si="391"/>
        <v>6.666666666666686E-2</v>
      </c>
      <c r="AO1113" s="118">
        <f t="shared" si="392"/>
        <v>0</v>
      </c>
      <c r="AP1113" s="119">
        <f t="shared" si="393"/>
        <v>1.3877787807814457E-16</v>
      </c>
      <c r="AQ1113" s="122">
        <f t="shared" si="397"/>
        <v>1</v>
      </c>
      <c r="AR1113" s="131">
        <f t="shared" si="394"/>
        <v>1</v>
      </c>
      <c r="AS1113" s="65"/>
    </row>
    <row r="1114" spans="1:45" x14ac:dyDescent="0.25">
      <c r="A1114" s="65" t="s">
        <v>273</v>
      </c>
      <c r="B1114" s="65" t="str">
        <f t="shared" si="381"/>
        <v>DIWA3</v>
      </c>
      <c r="C1114" s="117">
        <f t="shared" si="395"/>
        <v>41127</v>
      </c>
      <c r="D1114" s="116" t="str">
        <f t="shared" si="396"/>
        <v>SIN</v>
      </c>
      <c r="E1114" s="65" t="s">
        <v>134</v>
      </c>
      <c r="F1114" s="124" t="s">
        <v>145</v>
      </c>
      <c r="G1114" s="117">
        <v>42054</v>
      </c>
      <c r="H1114" s="65">
        <v>747968</v>
      </c>
      <c r="I1114" s="65">
        <v>66168</v>
      </c>
      <c r="J1114" s="65">
        <v>0</v>
      </c>
      <c r="K1114" s="65">
        <v>3</v>
      </c>
      <c r="L1114" s="65"/>
      <c r="M1114" s="65">
        <v>2</v>
      </c>
      <c r="N1114" s="65">
        <v>5.93</v>
      </c>
      <c r="O1114" s="65">
        <v>27.65</v>
      </c>
      <c r="P1114" s="65">
        <v>1.24</v>
      </c>
      <c r="Q1114" s="65">
        <v>0.19</v>
      </c>
      <c r="R1114" s="65"/>
      <c r="S1114" s="65">
        <v>68</v>
      </c>
      <c r="T1114" s="65">
        <v>35</v>
      </c>
      <c r="U1114" s="65">
        <v>2</v>
      </c>
      <c r="V1114" s="65">
        <v>0</v>
      </c>
      <c r="W1114" s="65">
        <v>7</v>
      </c>
      <c r="X1114" s="65">
        <v>6</v>
      </c>
      <c r="Y1114" s="65">
        <v>0</v>
      </c>
      <c r="Z1114" s="65"/>
      <c r="AA1114" s="65">
        <v>0</v>
      </c>
      <c r="AB1114" s="65">
        <v>32</v>
      </c>
      <c r="AC1114" s="65">
        <v>3</v>
      </c>
      <c r="AD1114" s="65">
        <v>0</v>
      </c>
      <c r="AE1114" s="118">
        <f t="shared" si="383"/>
        <v>68</v>
      </c>
      <c r="AF1114" s="119">
        <f t="shared" si="398"/>
        <v>0.22666666666667021</v>
      </c>
      <c r="AG1114" s="118">
        <f t="shared" si="384"/>
        <v>35</v>
      </c>
      <c r="AH1114" s="119">
        <f t="shared" si="385"/>
        <v>0.23333333333333067</v>
      </c>
      <c r="AI1114" s="118">
        <f t="shared" si="386"/>
        <v>7</v>
      </c>
      <c r="AJ1114" s="119">
        <f t="shared" si="387"/>
        <v>0.15555555555555509</v>
      </c>
      <c r="AK1114" s="118">
        <f t="shared" si="388"/>
        <v>6</v>
      </c>
      <c r="AL1114" s="119">
        <f t="shared" si="389"/>
        <v>0.20000000000000018</v>
      </c>
      <c r="AM1114" s="118">
        <f t="shared" si="390"/>
        <v>2</v>
      </c>
      <c r="AN1114" s="119">
        <f t="shared" si="391"/>
        <v>0.13333333333333353</v>
      </c>
      <c r="AO1114" s="118">
        <f t="shared" si="392"/>
        <v>0</v>
      </c>
      <c r="AP1114" s="119">
        <f t="shared" si="393"/>
        <v>1.3877787807814457E-16</v>
      </c>
      <c r="AQ1114" s="122">
        <f t="shared" si="397"/>
        <v>0</v>
      </c>
      <c r="AR1114" s="131">
        <f t="shared" si="394"/>
        <v>2</v>
      </c>
      <c r="AS1114" s="65"/>
    </row>
    <row r="1115" spans="1:45" x14ac:dyDescent="0.25">
      <c r="A1115" s="65" t="s">
        <v>272</v>
      </c>
      <c r="B1115" s="65" t="str">
        <f t="shared" si="381"/>
        <v>DIWA3</v>
      </c>
      <c r="C1115" s="117">
        <f t="shared" si="395"/>
        <v>41127</v>
      </c>
      <c r="D1115" s="116" t="str">
        <f t="shared" si="396"/>
        <v>SIN</v>
      </c>
      <c r="E1115" s="65" t="s">
        <v>134</v>
      </c>
      <c r="F1115" s="124" t="s">
        <v>145</v>
      </c>
      <c r="G1115" s="117">
        <v>41979</v>
      </c>
      <c r="H1115" s="65">
        <v>739244</v>
      </c>
      <c r="I1115" s="65">
        <v>48202</v>
      </c>
      <c r="J1115" s="65">
        <v>0</v>
      </c>
      <c r="K1115" s="65">
        <v>4</v>
      </c>
      <c r="L1115" s="65"/>
      <c r="M1115" s="65">
        <v>2</v>
      </c>
      <c r="N1115" s="65">
        <v>5.9</v>
      </c>
      <c r="O1115" s="65"/>
      <c r="P1115" s="65"/>
      <c r="Q1115" s="65">
        <v>0.27</v>
      </c>
      <c r="R1115" s="65"/>
      <c r="S1115" s="65">
        <v>328</v>
      </c>
      <c r="T1115" s="65">
        <v>57</v>
      </c>
      <c r="U1115" s="65">
        <v>7</v>
      </c>
      <c r="V1115" s="65">
        <v>0</v>
      </c>
      <c r="W1115" s="65">
        <v>9</v>
      </c>
      <c r="X1115" s="65">
        <v>18</v>
      </c>
      <c r="Y1115" s="65">
        <v>0</v>
      </c>
      <c r="Z1115" s="65">
        <v>0</v>
      </c>
      <c r="AA1115" s="65">
        <v>2</v>
      </c>
      <c r="AB1115" s="65">
        <v>32</v>
      </c>
      <c r="AC1115" s="65">
        <v>6</v>
      </c>
      <c r="AD1115" s="65">
        <v>1</v>
      </c>
      <c r="AE1115" s="118">
        <f t="shared" si="383"/>
        <v>328</v>
      </c>
      <c r="AF1115" s="119">
        <f t="shared" si="398"/>
        <v>1.3</v>
      </c>
      <c r="AG1115" s="118">
        <f t="shared" si="384"/>
        <v>57</v>
      </c>
      <c r="AH1115" s="119">
        <f t="shared" si="385"/>
        <v>0.37999999999999706</v>
      </c>
      <c r="AI1115" s="118">
        <f t="shared" si="386"/>
        <v>9</v>
      </c>
      <c r="AJ1115" s="119">
        <f t="shared" si="387"/>
        <v>0.19999999999999954</v>
      </c>
      <c r="AK1115" s="118">
        <f t="shared" si="388"/>
        <v>18</v>
      </c>
      <c r="AL1115" s="119">
        <f t="shared" si="389"/>
        <v>0.60000000000000009</v>
      </c>
      <c r="AM1115" s="118">
        <f t="shared" si="390"/>
        <v>7</v>
      </c>
      <c r="AN1115" s="119">
        <f t="shared" si="391"/>
        <v>0.46666666666666679</v>
      </c>
      <c r="AO1115" s="118">
        <f t="shared" si="392"/>
        <v>0</v>
      </c>
      <c r="AP1115" s="119">
        <f t="shared" si="393"/>
        <v>1.3877787807814457E-16</v>
      </c>
      <c r="AQ1115" s="122">
        <f t="shared" si="397"/>
        <v>0</v>
      </c>
      <c r="AR1115" s="131">
        <f t="shared" si="394"/>
        <v>3</v>
      </c>
      <c r="AS1115" s="65"/>
    </row>
    <row r="1116" spans="1:45" x14ac:dyDescent="0.25">
      <c r="A1116" s="65" t="s">
        <v>272</v>
      </c>
      <c r="B1116" s="65" t="str">
        <f t="shared" si="381"/>
        <v>DIWA3</v>
      </c>
      <c r="C1116" s="117">
        <f t="shared" si="395"/>
        <v>41127</v>
      </c>
      <c r="D1116" s="116" t="str">
        <f t="shared" si="396"/>
        <v>SIN</v>
      </c>
      <c r="E1116" s="65" t="s">
        <v>134</v>
      </c>
      <c r="F1116" s="124" t="s">
        <v>145</v>
      </c>
      <c r="G1116" s="117">
        <v>41766</v>
      </c>
      <c r="H1116" s="65">
        <v>675412</v>
      </c>
      <c r="I1116" s="65">
        <v>31254</v>
      </c>
      <c r="J1116" s="65">
        <v>0</v>
      </c>
      <c r="K1116" s="65">
        <v>4</v>
      </c>
      <c r="L1116" s="65"/>
      <c r="M1116" s="65">
        <v>5</v>
      </c>
      <c r="N1116" s="65">
        <v>6.2</v>
      </c>
      <c r="O1116" s="65"/>
      <c r="P1116" s="65"/>
      <c r="Q1116" s="65">
        <v>0.8</v>
      </c>
      <c r="R1116" s="65"/>
      <c r="S1116" s="65">
        <v>186</v>
      </c>
      <c r="T1116" s="65">
        <v>66</v>
      </c>
      <c r="U1116" s="65">
        <v>12</v>
      </c>
      <c r="V1116" s="65">
        <v>0</v>
      </c>
      <c r="W1116" s="65">
        <v>12</v>
      </c>
      <c r="X1116" s="65">
        <v>14</v>
      </c>
      <c r="Y1116" s="65">
        <v>0</v>
      </c>
      <c r="Z1116" s="65">
        <v>0</v>
      </c>
      <c r="AA1116" s="65">
        <v>1</v>
      </c>
      <c r="AB1116" s="65">
        <v>39</v>
      </c>
      <c r="AC1116" s="65">
        <v>7</v>
      </c>
      <c r="AD1116" s="65">
        <v>2</v>
      </c>
      <c r="AE1116" s="118">
        <f t="shared" si="383"/>
        <v>186</v>
      </c>
      <c r="AF1116" s="119">
        <f t="shared" si="398"/>
        <v>0.62000000000000388</v>
      </c>
      <c r="AG1116" s="118">
        <f t="shared" si="384"/>
        <v>66</v>
      </c>
      <c r="AH1116" s="119">
        <f t="shared" si="385"/>
        <v>0.43999999999999695</v>
      </c>
      <c r="AI1116" s="118">
        <f t="shared" si="386"/>
        <v>12</v>
      </c>
      <c r="AJ1116" s="119">
        <f t="shared" si="387"/>
        <v>0.26666666666666622</v>
      </c>
      <c r="AK1116" s="118">
        <f t="shared" si="388"/>
        <v>14</v>
      </c>
      <c r="AL1116" s="119">
        <f t="shared" si="389"/>
        <v>0.46666666666666679</v>
      </c>
      <c r="AM1116" s="118">
        <f t="shared" si="390"/>
        <v>12</v>
      </c>
      <c r="AN1116" s="119">
        <f t="shared" si="391"/>
        <v>0.8</v>
      </c>
      <c r="AO1116" s="118">
        <f t="shared" si="392"/>
        <v>0</v>
      </c>
      <c r="AP1116" s="119">
        <f t="shared" si="393"/>
        <v>1.3877787807814457E-16</v>
      </c>
      <c r="AQ1116" s="122">
        <f t="shared" si="397"/>
        <v>0</v>
      </c>
      <c r="AR1116" s="131">
        <f t="shared" si="394"/>
        <v>4</v>
      </c>
      <c r="AS1116" s="65"/>
    </row>
    <row r="1117" spans="1:45" x14ac:dyDescent="0.25">
      <c r="A1117" s="65" t="s">
        <v>272</v>
      </c>
      <c r="B1117" s="65" t="str">
        <f t="shared" si="381"/>
        <v>DIWA3</v>
      </c>
      <c r="C1117" s="117">
        <f t="shared" si="395"/>
        <v>41127</v>
      </c>
      <c r="D1117" s="116" t="str">
        <f t="shared" si="396"/>
        <v>SIN</v>
      </c>
      <c r="E1117" s="65" t="s">
        <v>134</v>
      </c>
      <c r="F1117" s="124" t="s">
        <v>145</v>
      </c>
      <c r="G1117" s="117">
        <v>41655</v>
      </c>
      <c r="H1117" s="65">
        <v>644158</v>
      </c>
      <c r="I1117" s="65">
        <v>167119</v>
      </c>
      <c r="J1117" s="65">
        <v>0</v>
      </c>
      <c r="K1117" s="65">
        <v>5</v>
      </c>
      <c r="L1117" s="65"/>
      <c r="M1117" s="65">
        <v>13</v>
      </c>
      <c r="N1117" s="65">
        <v>7.1</v>
      </c>
      <c r="O1117" s="65">
        <v>37.299999999999997</v>
      </c>
      <c r="P1117" s="65">
        <v>1.1000000000000001</v>
      </c>
      <c r="Q1117" s="65">
        <v>0.1</v>
      </c>
      <c r="R1117" s="65" t="s">
        <v>244</v>
      </c>
      <c r="S1117" s="65">
        <v>312</v>
      </c>
      <c r="T1117" s="65">
        <v>121</v>
      </c>
      <c r="U1117" s="65">
        <v>26</v>
      </c>
      <c r="V1117" s="65">
        <v>0</v>
      </c>
      <c r="W1117" s="65">
        <v>19</v>
      </c>
      <c r="X1117" s="65">
        <v>16</v>
      </c>
      <c r="Y1117" s="65">
        <v>0</v>
      </c>
      <c r="Z1117" s="65">
        <v>0</v>
      </c>
      <c r="AA1117" s="65">
        <v>0</v>
      </c>
      <c r="AB1117" s="65">
        <v>41</v>
      </c>
      <c r="AC1117" s="65">
        <v>22</v>
      </c>
      <c r="AD1117" s="65">
        <v>5</v>
      </c>
      <c r="AE1117" s="118">
        <f t="shared" si="383"/>
        <v>312</v>
      </c>
      <c r="AF1117" s="119">
        <f t="shared" si="398"/>
        <v>1.3</v>
      </c>
      <c r="AG1117" s="118">
        <f t="shared" si="384"/>
        <v>121</v>
      </c>
      <c r="AH1117" s="119">
        <f t="shared" si="385"/>
        <v>0.80666666666666542</v>
      </c>
      <c r="AI1117" s="118">
        <f t="shared" si="386"/>
        <v>19</v>
      </c>
      <c r="AJ1117" s="119">
        <f t="shared" si="387"/>
        <v>0.42222222222222161</v>
      </c>
      <c r="AK1117" s="118">
        <f t="shared" si="388"/>
        <v>16</v>
      </c>
      <c r="AL1117" s="119">
        <f t="shared" si="389"/>
        <v>0.53333333333333344</v>
      </c>
      <c r="AM1117" s="118">
        <f t="shared" si="390"/>
        <v>26</v>
      </c>
      <c r="AN1117" s="119">
        <f t="shared" si="391"/>
        <v>1</v>
      </c>
      <c r="AO1117" s="118">
        <f t="shared" si="392"/>
        <v>0</v>
      </c>
      <c r="AP1117" s="119">
        <f t="shared" si="393"/>
        <v>1.3877787807814457E-16</v>
      </c>
      <c r="AQ1117" s="122">
        <f t="shared" si="397"/>
        <v>0</v>
      </c>
      <c r="AR1117" s="131">
        <f t="shared" si="394"/>
        <v>5</v>
      </c>
      <c r="AS1117" s="65"/>
    </row>
    <row r="1118" spans="1:45" x14ac:dyDescent="0.25">
      <c r="A1118" s="65" t="s">
        <v>273</v>
      </c>
      <c r="B1118" s="65" t="str">
        <f t="shared" si="381"/>
        <v>DIWA3</v>
      </c>
      <c r="C1118" s="117">
        <f t="shared" si="395"/>
        <v>41127</v>
      </c>
      <c r="D1118" s="116" t="str">
        <f t="shared" si="396"/>
        <v>SIN</v>
      </c>
      <c r="E1118" s="65" t="s">
        <v>134</v>
      </c>
      <c r="F1118" s="124" t="s">
        <v>145</v>
      </c>
      <c r="G1118" s="117">
        <v>41555</v>
      </c>
      <c r="H1118" s="65">
        <v>615371</v>
      </c>
      <c r="I1118" s="65">
        <v>138332</v>
      </c>
      <c r="J1118" s="120">
        <v>0</v>
      </c>
      <c r="K1118" s="120">
        <v>5</v>
      </c>
      <c r="L1118" s="120">
        <v>0</v>
      </c>
      <c r="M1118" s="120">
        <v>15</v>
      </c>
      <c r="N1118" s="65">
        <v>7.1</v>
      </c>
      <c r="O1118" s="120">
        <v>39.299999999999997</v>
      </c>
      <c r="P1118" s="120">
        <v>0</v>
      </c>
      <c r="Q1118" s="120">
        <v>0.1</v>
      </c>
      <c r="R1118" s="65" t="s">
        <v>244</v>
      </c>
      <c r="S1118" s="120">
        <v>410</v>
      </c>
      <c r="T1118" s="120">
        <v>121</v>
      </c>
      <c r="U1118" s="120">
        <v>31</v>
      </c>
      <c r="V1118" s="120">
        <v>1</v>
      </c>
      <c r="W1118" s="120">
        <v>24</v>
      </c>
      <c r="X1118" s="120">
        <v>21</v>
      </c>
      <c r="Y1118" s="120">
        <v>1</v>
      </c>
      <c r="Z1118" s="120">
        <v>1</v>
      </c>
      <c r="AA1118" s="120">
        <v>0</v>
      </c>
      <c r="AB1118" s="120">
        <v>42</v>
      </c>
      <c r="AC1118" s="120">
        <v>22</v>
      </c>
      <c r="AD1118" s="120">
        <v>7</v>
      </c>
      <c r="AE1118" s="118">
        <f t="shared" si="383"/>
        <v>410</v>
      </c>
      <c r="AF1118" s="119">
        <f t="shared" si="398"/>
        <v>1.3</v>
      </c>
      <c r="AG1118" s="118">
        <f t="shared" si="384"/>
        <v>121</v>
      </c>
      <c r="AH1118" s="119">
        <f t="shared" si="385"/>
        <v>0.80666666666666542</v>
      </c>
      <c r="AI1118" s="118">
        <f t="shared" si="386"/>
        <v>24</v>
      </c>
      <c r="AJ1118" s="119">
        <f t="shared" si="387"/>
        <v>0.53333333333333266</v>
      </c>
      <c r="AK1118" s="118">
        <f t="shared" si="388"/>
        <v>21</v>
      </c>
      <c r="AL1118" s="119">
        <f t="shared" si="389"/>
        <v>0.70000000000000007</v>
      </c>
      <c r="AM1118" s="118">
        <f t="shared" si="390"/>
        <v>31</v>
      </c>
      <c r="AN1118" s="119">
        <f t="shared" si="391"/>
        <v>1</v>
      </c>
      <c r="AO1118" s="118">
        <f t="shared" si="392"/>
        <v>1</v>
      </c>
      <c r="AP1118" s="119">
        <f t="shared" si="393"/>
        <v>0.10000000000000014</v>
      </c>
      <c r="AQ1118" s="122">
        <f t="shared" si="397"/>
        <v>0</v>
      </c>
      <c r="AR1118" s="131">
        <f t="shared" si="394"/>
        <v>6</v>
      </c>
      <c r="AS1118" s="65"/>
    </row>
    <row r="1119" spans="1:45" x14ac:dyDescent="0.25">
      <c r="A1119" s="65" t="s">
        <v>273</v>
      </c>
      <c r="B1119" s="65" t="str">
        <f t="shared" si="381"/>
        <v>DIWA3</v>
      </c>
      <c r="C1119" s="117">
        <f t="shared" si="395"/>
        <v>41127</v>
      </c>
      <c r="D1119" s="116" t="str">
        <f t="shared" si="396"/>
        <v>SIN</v>
      </c>
      <c r="E1119" s="65" t="s">
        <v>134</v>
      </c>
      <c r="F1119" s="124" t="s">
        <v>145</v>
      </c>
      <c r="G1119" s="117">
        <v>41403</v>
      </c>
      <c r="H1119" s="65">
        <v>568655</v>
      </c>
      <c r="I1119" s="65">
        <v>91616</v>
      </c>
      <c r="J1119" s="120">
        <v>0</v>
      </c>
      <c r="K1119" s="120">
        <v>0.7</v>
      </c>
      <c r="L1119" s="120">
        <v>0</v>
      </c>
      <c r="M1119" s="120">
        <v>30.6</v>
      </c>
      <c r="N1119" s="65">
        <v>6.9</v>
      </c>
      <c r="O1119" s="120">
        <v>36.299999999999997</v>
      </c>
      <c r="P1119" s="120"/>
      <c r="Q1119" s="120">
        <v>-1</v>
      </c>
      <c r="R1119" s="65" t="s">
        <v>29</v>
      </c>
      <c r="S1119" s="120">
        <v>162</v>
      </c>
      <c r="T1119" s="120">
        <v>60.3</v>
      </c>
      <c r="U1119" s="120">
        <v>16.8</v>
      </c>
      <c r="V1119" s="120">
        <v>0.4</v>
      </c>
      <c r="W1119" s="120">
        <v>14.8</v>
      </c>
      <c r="X1119" s="120">
        <v>20.2</v>
      </c>
      <c r="Y1119" s="120">
        <v>1</v>
      </c>
      <c r="Z1119" s="120">
        <v>0</v>
      </c>
      <c r="AA1119" s="120">
        <v>0</v>
      </c>
      <c r="AB1119" s="120">
        <v>44.1</v>
      </c>
      <c r="AC1119" s="120">
        <v>32.1</v>
      </c>
      <c r="AD1119" s="120">
        <v>5.2</v>
      </c>
      <c r="AE1119" s="118">
        <f t="shared" si="383"/>
        <v>162</v>
      </c>
      <c r="AF1119" s="119">
        <f t="shared" si="398"/>
        <v>0.5400000000000047</v>
      </c>
      <c r="AG1119" s="118">
        <f t="shared" si="384"/>
        <v>60</v>
      </c>
      <c r="AH1119" s="119">
        <f t="shared" si="385"/>
        <v>0.39999999999999702</v>
      </c>
      <c r="AI1119" s="118">
        <f t="shared" si="386"/>
        <v>15</v>
      </c>
      <c r="AJ1119" s="119">
        <f t="shared" si="387"/>
        <v>0.33333333333333282</v>
      </c>
      <c r="AK1119" s="118">
        <f t="shared" si="388"/>
        <v>20</v>
      </c>
      <c r="AL1119" s="119">
        <f t="shared" si="389"/>
        <v>0.66666666666666674</v>
      </c>
      <c r="AM1119" s="118">
        <f t="shared" si="390"/>
        <v>17</v>
      </c>
      <c r="AN1119" s="119">
        <f t="shared" si="391"/>
        <v>1</v>
      </c>
      <c r="AO1119" s="118">
        <f t="shared" si="392"/>
        <v>0</v>
      </c>
      <c r="AP1119" s="119">
        <f t="shared" si="393"/>
        <v>1.3877787807814457E-16</v>
      </c>
      <c r="AQ1119" s="122">
        <f t="shared" si="397"/>
        <v>0</v>
      </c>
      <c r="AR1119" s="131">
        <f t="shared" si="394"/>
        <v>7</v>
      </c>
      <c r="AS1119" s="65"/>
    </row>
    <row r="1120" spans="1:45" x14ac:dyDescent="0.25">
      <c r="A1120" s="65" t="s">
        <v>273</v>
      </c>
      <c r="B1120" s="65" t="str">
        <f t="shared" si="381"/>
        <v>DIWA3</v>
      </c>
      <c r="C1120" s="117">
        <f t="shared" si="395"/>
        <v>41127</v>
      </c>
      <c r="D1120" s="116" t="str">
        <f t="shared" si="396"/>
        <v>SIN</v>
      </c>
      <c r="E1120" s="65" t="s">
        <v>134</v>
      </c>
      <c r="F1120" s="124" t="s">
        <v>145</v>
      </c>
      <c r="G1120" s="117">
        <v>41297</v>
      </c>
      <c r="H1120" s="65">
        <v>536118</v>
      </c>
      <c r="I1120" s="65">
        <v>59079</v>
      </c>
      <c r="J1120" s="120">
        <v>0</v>
      </c>
      <c r="K1120" s="120">
        <v>0</v>
      </c>
      <c r="L1120" s="120">
        <v>0</v>
      </c>
      <c r="M1120" s="120">
        <v>25.4</v>
      </c>
      <c r="N1120" s="65">
        <v>6.7</v>
      </c>
      <c r="O1120" s="120">
        <v>35.6</v>
      </c>
      <c r="P1120" s="120"/>
      <c r="Q1120" s="120">
        <v>-1</v>
      </c>
      <c r="R1120" s="65" t="s">
        <v>29</v>
      </c>
      <c r="S1120" s="120">
        <v>77.3</v>
      </c>
      <c r="T1120" s="120">
        <v>37.4</v>
      </c>
      <c r="U1120" s="120">
        <v>13.4</v>
      </c>
      <c r="V1120" s="120">
        <v>0.4</v>
      </c>
      <c r="W1120" s="120">
        <v>14.8</v>
      </c>
      <c r="X1120" s="120">
        <v>20.100000000000001</v>
      </c>
      <c r="Y1120" s="120">
        <v>1</v>
      </c>
      <c r="Z1120" s="120">
        <v>0</v>
      </c>
      <c r="AA1120" s="120">
        <v>0</v>
      </c>
      <c r="AB1120" s="120">
        <v>134.4</v>
      </c>
      <c r="AC1120" s="120">
        <v>32.799999999999997</v>
      </c>
      <c r="AD1120" s="120">
        <v>5.9</v>
      </c>
      <c r="AE1120" s="118">
        <f t="shared" si="383"/>
        <v>77</v>
      </c>
      <c r="AF1120" s="119">
        <f t="shared" si="398"/>
        <v>0.25666666666667021</v>
      </c>
      <c r="AG1120" s="118">
        <f t="shared" si="384"/>
        <v>37</v>
      </c>
      <c r="AH1120" s="119">
        <f t="shared" si="385"/>
        <v>0.24666666666666398</v>
      </c>
      <c r="AI1120" s="118">
        <f t="shared" si="386"/>
        <v>15</v>
      </c>
      <c r="AJ1120" s="119">
        <f t="shared" si="387"/>
        <v>0.33333333333333282</v>
      </c>
      <c r="AK1120" s="118">
        <f t="shared" si="388"/>
        <v>20</v>
      </c>
      <c r="AL1120" s="119">
        <f t="shared" si="389"/>
        <v>0.66666666666666674</v>
      </c>
      <c r="AM1120" s="118">
        <f t="shared" si="390"/>
        <v>13</v>
      </c>
      <c r="AN1120" s="119">
        <f t="shared" si="391"/>
        <v>0.8666666666666667</v>
      </c>
      <c r="AO1120" s="118">
        <f t="shared" si="392"/>
        <v>0</v>
      </c>
      <c r="AP1120" s="119">
        <f t="shared" si="393"/>
        <v>1.3877787807814457E-16</v>
      </c>
      <c r="AQ1120" s="122">
        <f t="shared" si="397"/>
        <v>0</v>
      </c>
      <c r="AR1120" s="131">
        <f t="shared" si="394"/>
        <v>8</v>
      </c>
      <c r="AS1120" s="65"/>
    </row>
    <row r="1121" spans="1:45" x14ac:dyDescent="0.25">
      <c r="A1121" s="65" t="s">
        <v>273</v>
      </c>
      <c r="B1121" s="65" t="str">
        <f t="shared" si="381"/>
        <v>DIWA3</v>
      </c>
      <c r="C1121" s="117">
        <f t="shared" si="395"/>
        <v>41127</v>
      </c>
      <c r="D1121" s="116" t="str">
        <f t="shared" si="396"/>
        <v>SIN</v>
      </c>
      <c r="E1121" s="65" t="s">
        <v>134</v>
      </c>
      <c r="F1121" s="124" t="s">
        <v>145</v>
      </c>
      <c r="G1121" s="117">
        <v>41239</v>
      </c>
      <c r="H1121" s="65">
        <v>520134</v>
      </c>
      <c r="I1121" s="65">
        <v>43095</v>
      </c>
      <c r="J1121" s="120">
        <v>0</v>
      </c>
      <c r="K1121" s="120">
        <v>0</v>
      </c>
      <c r="L1121" s="120">
        <v>0.1</v>
      </c>
      <c r="M1121" s="120">
        <v>20.2</v>
      </c>
      <c r="N1121" s="65">
        <v>7.1</v>
      </c>
      <c r="O1121" s="120">
        <v>38.5</v>
      </c>
      <c r="P1121" s="120"/>
      <c r="Q1121" s="120">
        <v>0</v>
      </c>
      <c r="R1121" s="65" t="s">
        <v>29</v>
      </c>
      <c r="S1121" s="120">
        <v>118.8</v>
      </c>
      <c r="T1121" s="120">
        <v>20.8</v>
      </c>
      <c r="U1121" s="120">
        <v>8.1999999999999993</v>
      </c>
      <c r="V1121" s="120">
        <v>1.5</v>
      </c>
      <c r="W1121" s="120">
        <v>7.2</v>
      </c>
      <c r="X1121" s="120">
        <v>8.6</v>
      </c>
      <c r="Y1121" s="120">
        <v>1.3</v>
      </c>
      <c r="Z1121" s="120">
        <v>2.5</v>
      </c>
      <c r="AA1121" s="120">
        <v>0</v>
      </c>
      <c r="AB1121" s="120">
        <v>29.5</v>
      </c>
      <c r="AC1121" s="120">
        <v>24.5</v>
      </c>
      <c r="AD1121" s="120">
        <v>3.3</v>
      </c>
      <c r="AE1121" s="118">
        <f t="shared" si="383"/>
        <v>119</v>
      </c>
      <c r="AF1121" s="119">
        <f t="shared" si="398"/>
        <v>0.39666666666667111</v>
      </c>
      <c r="AG1121" s="118">
        <f t="shared" si="384"/>
        <v>21</v>
      </c>
      <c r="AH1121" s="119">
        <f t="shared" si="385"/>
        <v>0.13999999999999752</v>
      </c>
      <c r="AI1121" s="118">
        <f t="shared" si="386"/>
        <v>7</v>
      </c>
      <c r="AJ1121" s="119">
        <f t="shared" si="387"/>
        <v>0.15555555555555509</v>
      </c>
      <c r="AK1121" s="118">
        <f t="shared" si="388"/>
        <v>9</v>
      </c>
      <c r="AL1121" s="119">
        <f t="shared" si="389"/>
        <v>0.30000000000000016</v>
      </c>
      <c r="AM1121" s="118">
        <f t="shared" si="390"/>
        <v>8</v>
      </c>
      <c r="AN1121" s="119">
        <f t="shared" si="391"/>
        <v>0.53333333333333344</v>
      </c>
      <c r="AO1121" s="118">
        <f t="shared" si="392"/>
        <v>2</v>
      </c>
      <c r="AP1121" s="119">
        <f t="shared" si="393"/>
        <v>0.20000000000000015</v>
      </c>
      <c r="AQ1121" s="122">
        <f t="shared" si="397"/>
        <v>0</v>
      </c>
      <c r="AR1121" s="131">
        <f t="shared" si="394"/>
        <v>9</v>
      </c>
      <c r="AS1121" s="65"/>
    </row>
    <row r="1122" spans="1:45" x14ac:dyDescent="0.25">
      <c r="A1122" s="134" t="s">
        <v>273</v>
      </c>
      <c r="B1122" s="134" t="str">
        <f t="shared" si="381"/>
        <v>DIWA3</v>
      </c>
      <c r="C1122" s="135">
        <f t="shared" si="395"/>
        <v>42049</v>
      </c>
      <c r="D1122" s="134" t="str">
        <f t="shared" si="396"/>
        <v>SIN</v>
      </c>
      <c r="E1122" s="134" t="s">
        <v>134</v>
      </c>
      <c r="F1122" s="136" t="s">
        <v>146</v>
      </c>
      <c r="G1122" s="135">
        <v>42440</v>
      </c>
      <c r="H1122" s="134">
        <v>858737</v>
      </c>
      <c r="I1122" s="134">
        <v>30587</v>
      </c>
      <c r="J1122" s="134">
        <v>0</v>
      </c>
      <c r="K1122" s="134">
        <v>3</v>
      </c>
      <c r="L1122" s="134"/>
      <c r="M1122" s="134">
        <v>4</v>
      </c>
      <c r="N1122" s="134">
        <v>6.9</v>
      </c>
      <c r="O1122" s="134"/>
      <c r="P1122" s="134"/>
      <c r="Q1122" s="134">
        <v>0.02</v>
      </c>
      <c r="R1122" s="134" t="s">
        <v>295</v>
      </c>
      <c r="S1122" s="134">
        <v>121</v>
      </c>
      <c r="T1122" s="134">
        <v>50</v>
      </c>
      <c r="U1122" s="134">
        <v>26</v>
      </c>
      <c r="V1122" s="134">
        <v>0</v>
      </c>
      <c r="W1122" s="134">
        <v>7</v>
      </c>
      <c r="X1122" s="134">
        <v>13</v>
      </c>
      <c r="Y1122" s="134">
        <v>0</v>
      </c>
      <c r="Z1122" s="134">
        <v>0</v>
      </c>
      <c r="AA1122" s="134">
        <v>1</v>
      </c>
      <c r="AB1122" s="134">
        <v>30</v>
      </c>
      <c r="AC1122" s="134">
        <v>2</v>
      </c>
      <c r="AD1122" s="134">
        <v>0</v>
      </c>
      <c r="AE1122" s="134">
        <f t="shared" si="383"/>
        <v>121</v>
      </c>
      <c r="AF1122" s="134">
        <f t="shared" si="398"/>
        <v>0.40333333333333782</v>
      </c>
      <c r="AG1122" s="134">
        <f t="shared" si="384"/>
        <v>50</v>
      </c>
      <c r="AH1122" s="134">
        <f t="shared" si="385"/>
        <v>0.33333333333333048</v>
      </c>
      <c r="AI1122" s="134">
        <f t="shared" si="386"/>
        <v>7</v>
      </c>
      <c r="AJ1122" s="134">
        <f t="shared" si="387"/>
        <v>0.15555555555555509</v>
      </c>
      <c r="AK1122" s="134">
        <f t="shared" si="388"/>
        <v>13</v>
      </c>
      <c r="AL1122" s="134">
        <f t="shared" si="389"/>
        <v>0.43333333333333346</v>
      </c>
      <c r="AM1122" s="134">
        <f t="shared" si="390"/>
        <v>26</v>
      </c>
      <c r="AN1122" s="134">
        <f t="shared" si="391"/>
        <v>1</v>
      </c>
      <c r="AO1122" s="134">
        <f t="shared" si="392"/>
        <v>0</v>
      </c>
      <c r="AP1122" s="134">
        <f t="shared" si="393"/>
        <v>1.3877787807814457E-16</v>
      </c>
      <c r="AQ1122" s="137">
        <f t="shared" si="397"/>
        <v>1</v>
      </c>
      <c r="AR1122" s="131">
        <f t="shared" si="394"/>
        <v>1</v>
      </c>
      <c r="AS1122" s="65"/>
    </row>
    <row r="1123" spans="1:45" x14ac:dyDescent="0.25">
      <c r="A1123" s="65"/>
      <c r="B1123" s="65" t="str">
        <f t="shared" si="381"/>
        <v>DIWA3</v>
      </c>
      <c r="C1123" s="117">
        <f t="shared" si="395"/>
        <v>42049</v>
      </c>
      <c r="D1123" s="65" t="str">
        <f t="shared" si="396"/>
        <v>SIN</v>
      </c>
      <c r="E1123" s="65" t="s">
        <v>134</v>
      </c>
      <c r="F1123" s="124" t="s">
        <v>146</v>
      </c>
      <c r="G1123" s="117">
        <v>42327</v>
      </c>
      <c r="H1123" s="65">
        <v>826629</v>
      </c>
      <c r="I1123" s="65">
        <v>78303</v>
      </c>
      <c r="J1123" s="65">
        <v>0</v>
      </c>
      <c r="K1123" s="65">
        <v>5</v>
      </c>
      <c r="L1123" s="65"/>
      <c r="M1123" s="65">
        <v>11</v>
      </c>
      <c r="N1123" s="65">
        <v>5.7</v>
      </c>
      <c r="O1123" s="65"/>
      <c r="P1123" s="65"/>
      <c r="Q1123" s="65">
        <v>0.2</v>
      </c>
      <c r="R1123" s="65"/>
      <c r="S1123" s="65">
        <v>441</v>
      </c>
      <c r="T1123" s="65">
        <v>141</v>
      </c>
      <c r="U1123" s="65">
        <v>147</v>
      </c>
      <c r="V1123" s="65">
        <v>0</v>
      </c>
      <c r="W1123" s="65">
        <v>21</v>
      </c>
      <c r="X1123" s="65">
        <v>29</v>
      </c>
      <c r="Y1123" s="65">
        <v>1</v>
      </c>
      <c r="Z1123" s="65">
        <v>1</v>
      </c>
      <c r="AA1123" s="65">
        <v>3</v>
      </c>
      <c r="AB1123" s="65">
        <v>44</v>
      </c>
      <c r="AC1123" s="65">
        <v>11</v>
      </c>
      <c r="AD1123" s="65">
        <v>2</v>
      </c>
      <c r="AE1123" s="118">
        <f t="shared" si="383"/>
        <v>441</v>
      </c>
      <c r="AF1123" s="119">
        <f t="shared" si="398"/>
        <v>1.3</v>
      </c>
      <c r="AG1123" s="118">
        <f t="shared" si="384"/>
        <v>141</v>
      </c>
      <c r="AH1123" s="119">
        <f t="shared" si="385"/>
        <v>0.93999999999999961</v>
      </c>
      <c r="AI1123" s="118">
        <f t="shared" si="386"/>
        <v>21</v>
      </c>
      <c r="AJ1123" s="119">
        <f t="shared" si="387"/>
        <v>0.46666666666666601</v>
      </c>
      <c r="AK1123" s="118">
        <f t="shared" si="388"/>
        <v>29</v>
      </c>
      <c r="AL1123" s="119">
        <f t="shared" si="389"/>
        <v>0.96666666666666667</v>
      </c>
      <c r="AM1123" s="118">
        <f t="shared" si="390"/>
        <v>147</v>
      </c>
      <c r="AN1123" s="119">
        <f t="shared" si="391"/>
        <v>1</v>
      </c>
      <c r="AO1123" s="118">
        <f t="shared" si="392"/>
        <v>0</v>
      </c>
      <c r="AP1123" s="119">
        <f t="shared" si="393"/>
        <v>1.3877787807814457E-16</v>
      </c>
      <c r="AQ1123" s="122">
        <f t="shared" si="397"/>
        <v>0</v>
      </c>
      <c r="AR1123" s="131">
        <f t="shared" si="394"/>
        <v>2</v>
      </c>
      <c r="AS1123" s="65"/>
    </row>
    <row r="1124" spans="1:45" x14ac:dyDescent="0.25">
      <c r="A1124" s="65"/>
      <c r="B1124" s="65" t="str">
        <f t="shared" si="381"/>
        <v>DIWA3</v>
      </c>
      <c r="C1124" s="117">
        <f t="shared" si="395"/>
        <v>42049</v>
      </c>
      <c r="D1124" s="65" t="str">
        <f t="shared" si="396"/>
        <v>SIN</v>
      </c>
      <c r="E1124" s="65" t="s">
        <v>134</v>
      </c>
      <c r="F1124" s="124" t="s">
        <v>146</v>
      </c>
      <c r="G1124" s="117">
        <v>42214</v>
      </c>
      <c r="H1124" s="65">
        <v>793930</v>
      </c>
      <c r="I1124" s="65">
        <v>45604</v>
      </c>
      <c r="J1124" s="65">
        <v>0</v>
      </c>
      <c r="K1124" s="65">
        <v>5</v>
      </c>
      <c r="L1124" s="65"/>
      <c r="M1124" s="65">
        <v>12</v>
      </c>
      <c r="N1124" s="65">
        <v>5.7</v>
      </c>
      <c r="O1124" s="65"/>
      <c r="P1124" s="65"/>
      <c r="Q1124" s="65">
        <v>7.0000000000000007E-2</v>
      </c>
      <c r="R1124" s="65"/>
      <c r="S1124" s="65">
        <v>200</v>
      </c>
      <c r="T1124" s="65">
        <v>81</v>
      </c>
      <c r="U1124" s="65">
        <v>211</v>
      </c>
      <c r="V1124" s="65">
        <v>0</v>
      </c>
      <c r="W1124" s="65">
        <v>13</v>
      </c>
      <c r="X1124" s="65">
        <v>16</v>
      </c>
      <c r="Y1124" s="65">
        <v>0</v>
      </c>
      <c r="Z1124" s="65">
        <v>0</v>
      </c>
      <c r="AA1124" s="65">
        <v>2</v>
      </c>
      <c r="AB1124" s="65">
        <v>45</v>
      </c>
      <c r="AC1124" s="65">
        <v>13</v>
      </c>
      <c r="AD1124" s="65">
        <v>2</v>
      </c>
      <c r="AE1124" s="118">
        <f t="shared" si="383"/>
        <v>200</v>
      </c>
      <c r="AF1124" s="119">
        <f t="shared" si="398"/>
        <v>0.66666666666667007</v>
      </c>
      <c r="AG1124" s="118">
        <f t="shared" si="384"/>
        <v>81</v>
      </c>
      <c r="AH1124" s="119">
        <f t="shared" si="385"/>
        <v>0.53999999999999704</v>
      </c>
      <c r="AI1124" s="118">
        <f t="shared" si="386"/>
        <v>13</v>
      </c>
      <c r="AJ1124" s="119">
        <f t="shared" si="387"/>
        <v>0.28888888888888842</v>
      </c>
      <c r="AK1124" s="118">
        <f t="shared" si="388"/>
        <v>16</v>
      </c>
      <c r="AL1124" s="119">
        <f t="shared" si="389"/>
        <v>0.53333333333333344</v>
      </c>
      <c r="AM1124" s="118">
        <f t="shared" si="390"/>
        <v>211</v>
      </c>
      <c r="AN1124" s="119">
        <f t="shared" si="391"/>
        <v>1</v>
      </c>
      <c r="AO1124" s="118">
        <f t="shared" si="392"/>
        <v>0</v>
      </c>
      <c r="AP1124" s="119">
        <f t="shared" si="393"/>
        <v>1.3877787807814457E-16</v>
      </c>
      <c r="AQ1124" s="122">
        <f t="shared" si="397"/>
        <v>0</v>
      </c>
      <c r="AR1124" s="131">
        <f t="shared" si="394"/>
        <v>3</v>
      </c>
      <c r="AS1124" s="65"/>
    </row>
    <row r="1125" spans="1:45" x14ac:dyDescent="0.25">
      <c r="A1125" s="65" t="s">
        <v>273</v>
      </c>
      <c r="B1125" s="65" t="str">
        <f t="shared" si="381"/>
        <v>DIWA3</v>
      </c>
      <c r="C1125" s="117">
        <f t="shared" si="395"/>
        <v>42049</v>
      </c>
      <c r="D1125" s="116" t="str">
        <f t="shared" si="396"/>
        <v>SIN</v>
      </c>
      <c r="E1125" s="65" t="s">
        <v>134</v>
      </c>
      <c r="F1125" s="124" t="s">
        <v>146</v>
      </c>
      <c r="G1125" s="117">
        <v>42059</v>
      </c>
      <c r="H1125" s="65">
        <v>758873</v>
      </c>
      <c r="I1125" s="65">
        <v>74705</v>
      </c>
      <c r="J1125" s="65">
        <v>0</v>
      </c>
      <c r="K1125" s="65">
        <v>2</v>
      </c>
      <c r="L1125" s="65"/>
      <c r="M1125" s="65">
        <v>2</v>
      </c>
      <c r="N1125" s="65">
        <v>6.3680000000000003</v>
      </c>
      <c r="O1125" s="65">
        <v>29.14</v>
      </c>
      <c r="P1125" s="65">
        <v>1.21</v>
      </c>
      <c r="Q1125" s="65">
        <v>0.08</v>
      </c>
      <c r="R1125" s="65"/>
      <c r="S1125" s="65">
        <v>20</v>
      </c>
      <c r="T1125" s="65">
        <v>30</v>
      </c>
      <c r="U1125" s="65">
        <v>4</v>
      </c>
      <c r="V1125" s="65">
        <v>0</v>
      </c>
      <c r="W1125" s="65">
        <v>4</v>
      </c>
      <c r="X1125" s="65">
        <v>0</v>
      </c>
      <c r="Y1125" s="65">
        <v>0</v>
      </c>
      <c r="Z1125" s="65"/>
      <c r="AA1125" s="65">
        <v>0</v>
      </c>
      <c r="AB1125" s="65">
        <v>33</v>
      </c>
      <c r="AC1125" s="65">
        <v>3</v>
      </c>
      <c r="AD1125" s="65">
        <v>0</v>
      </c>
      <c r="AE1125" s="118">
        <f t="shared" si="383"/>
        <v>20</v>
      </c>
      <c r="AF1125" s="119">
        <f t="shared" si="398"/>
        <v>6.666666666667051E-2</v>
      </c>
      <c r="AG1125" s="118">
        <f t="shared" si="384"/>
        <v>30</v>
      </c>
      <c r="AH1125" s="119">
        <f t="shared" si="385"/>
        <v>0.1999999999999974</v>
      </c>
      <c r="AI1125" s="118">
        <f t="shared" si="386"/>
        <v>4</v>
      </c>
      <c r="AJ1125" s="119">
        <f t="shared" si="387"/>
        <v>8.8888888888888407E-2</v>
      </c>
      <c r="AK1125" s="118">
        <f t="shared" si="388"/>
        <v>0</v>
      </c>
      <c r="AL1125" s="119">
        <f t="shared" si="389"/>
        <v>2.0816681711721685E-16</v>
      </c>
      <c r="AM1125" s="118">
        <f t="shared" si="390"/>
        <v>4</v>
      </c>
      <c r="AN1125" s="119">
        <f t="shared" si="391"/>
        <v>0.26666666666666683</v>
      </c>
      <c r="AO1125" s="118">
        <f t="shared" si="392"/>
        <v>0</v>
      </c>
      <c r="AP1125" s="119">
        <f t="shared" si="393"/>
        <v>1.3877787807814457E-16</v>
      </c>
      <c r="AQ1125" s="122">
        <f t="shared" si="397"/>
        <v>0</v>
      </c>
      <c r="AR1125" s="131">
        <f t="shared" si="394"/>
        <v>4</v>
      </c>
      <c r="AS1125" s="65"/>
    </row>
    <row r="1126" spans="1:45" x14ac:dyDescent="0.25">
      <c r="A1126" s="65" t="s">
        <v>272</v>
      </c>
      <c r="B1126" s="65" t="str">
        <f t="shared" si="381"/>
        <v>DIWA3</v>
      </c>
      <c r="C1126" s="117">
        <f t="shared" si="395"/>
        <v>42049</v>
      </c>
      <c r="D1126" s="116" t="str">
        <f t="shared" si="396"/>
        <v>CON</v>
      </c>
      <c r="E1126" s="65" t="s">
        <v>134</v>
      </c>
      <c r="F1126" s="124" t="s">
        <v>146</v>
      </c>
      <c r="G1126" s="117">
        <v>41981</v>
      </c>
      <c r="H1126" s="65">
        <v>728542</v>
      </c>
      <c r="I1126" s="65">
        <v>46742</v>
      </c>
      <c r="J1126" s="65">
        <v>0</v>
      </c>
      <c r="K1126" s="65">
        <v>3</v>
      </c>
      <c r="L1126" s="65"/>
      <c r="M1126" s="65">
        <v>1</v>
      </c>
      <c r="N1126" s="65">
        <v>5.9</v>
      </c>
      <c r="O1126" s="65"/>
      <c r="P1126" s="65"/>
      <c r="Q1126" s="65">
        <v>0.11</v>
      </c>
      <c r="R1126" s="65"/>
      <c r="S1126" s="65">
        <v>59</v>
      </c>
      <c r="T1126" s="65">
        <v>37</v>
      </c>
      <c r="U1126" s="65">
        <v>4</v>
      </c>
      <c r="V1126" s="65">
        <v>0</v>
      </c>
      <c r="W1126" s="65">
        <v>8</v>
      </c>
      <c r="X1126" s="65">
        <v>6</v>
      </c>
      <c r="Y1126" s="65">
        <v>0</v>
      </c>
      <c r="Z1126" s="65">
        <v>0</v>
      </c>
      <c r="AA1126" s="65">
        <v>0</v>
      </c>
      <c r="AB1126" s="65">
        <v>27</v>
      </c>
      <c r="AC1126" s="65">
        <v>3</v>
      </c>
      <c r="AD1126" s="65">
        <v>0</v>
      </c>
      <c r="AE1126" s="118">
        <f t="shared" si="383"/>
        <v>59</v>
      </c>
      <c r="AF1126" s="119">
        <f t="shared" si="398"/>
        <v>0.19666666666667026</v>
      </c>
      <c r="AG1126" s="118">
        <f t="shared" si="384"/>
        <v>37</v>
      </c>
      <c r="AH1126" s="119">
        <f t="shared" si="385"/>
        <v>0.24666666666666398</v>
      </c>
      <c r="AI1126" s="118">
        <f t="shared" si="386"/>
        <v>8</v>
      </c>
      <c r="AJ1126" s="119">
        <f t="shared" si="387"/>
        <v>0.17777777777777731</v>
      </c>
      <c r="AK1126" s="118">
        <f t="shared" si="388"/>
        <v>6</v>
      </c>
      <c r="AL1126" s="119">
        <f t="shared" si="389"/>
        <v>0.20000000000000018</v>
      </c>
      <c r="AM1126" s="118">
        <f t="shared" si="390"/>
        <v>4</v>
      </c>
      <c r="AN1126" s="119">
        <f t="shared" si="391"/>
        <v>0.26666666666666683</v>
      </c>
      <c r="AO1126" s="118">
        <f t="shared" si="392"/>
        <v>0</v>
      </c>
      <c r="AP1126" s="119">
        <f t="shared" si="393"/>
        <v>1.3877787807814457E-16</v>
      </c>
      <c r="AQ1126" s="122">
        <f t="shared" si="397"/>
        <v>0</v>
      </c>
      <c r="AR1126" s="131">
        <f t="shared" si="394"/>
        <v>5</v>
      </c>
      <c r="AS1126" s="65"/>
    </row>
    <row r="1127" spans="1:45" x14ac:dyDescent="0.25">
      <c r="A1127" s="65" t="s">
        <v>273</v>
      </c>
      <c r="B1127" s="65" t="str">
        <f t="shared" si="381"/>
        <v>DIWA3</v>
      </c>
      <c r="C1127" s="117">
        <f t="shared" si="395"/>
        <v>42049</v>
      </c>
      <c r="D1127" s="116" t="str">
        <f t="shared" si="396"/>
        <v>CON</v>
      </c>
      <c r="E1127" s="65" t="s">
        <v>134</v>
      </c>
      <c r="F1127" s="124" t="s">
        <v>146</v>
      </c>
      <c r="G1127" s="117">
        <v>41972</v>
      </c>
      <c r="H1127" s="65">
        <v>738501</v>
      </c>
      <c r="I1127" s="65">
        <v>54333</v>
      </c>
      <c r="J1127" s="65">
        <v>0</v>
      </c>
      <c r="K1127" s="65">
        <v>2</v>
      </c>
      <c r="L1127" s="65"/>
      <c r="M1127" s="65">
        <v>1</v>
      </c>
      <c r="N1127" s="65">
        <v>6.8</v>
      </c>
      <c r="O1127" s="65"/>
      <c r="P1127" s="65"/>
      <c r="Q1127" s="65">
        <v>0.17</v>
      </c>
      <c r="R1127" s="65"/>
      <c r="S1127" s="65">
        <v>25</v>
      </c>
      <c r="T1127" s="65">
        <v>22</v>
      </c>
      <c r="U1127" s="65">
        <v>8</v>
      </c>
      <c r="V1127" s="65">
        <v>0</v>
      </c>
      <c r="W1127" s="65">
        <v>3</v>
      </c>
      <c r="X1127" s="65">
        <v>4</v>
      </c>
      <c r="Y1127" s="65">
        <v>0</v>
      </c>
      <c r="Z1127" s="65">
        <v>0</v>
      </c>
      <c r="AA1127" s="65">
        <v>0</v>
      </c>
      <c r="AB1127" s="65">
        <v>29</v>
      </c>
      <c r="AC1127" s="65">
        <v>2</v>
      </c>
      <c r="AD1127" s="65">
        <v>0</v>
      </c>
      <c r="AE1127" s="118">
        <f t="shared" si="383"/>
        <v>25</v>
      </c>
      <c r="AF1127" s="119">
        <f t="shared" si="398"/>
        <v>8.3333333333337145E-2</v>
      </c>
      <c r="AG1127" s="118">
        <f t="shared" si="384"/>
        <v>22</v>
      </c>
      <c r="AH1127" s="119">
        <f t="shared" si="385"/>
        <v>0.14666666666666417</v>
      </c>
      <c r="AI1127" s="118">
        <f t="shared" si="386"/>
        <v>3</v>
      </c>
      <c r="AJ1127" s="119">
        <f t="shared" si="387"/>
        <v>6.666666666666618E-2</v>
      </c>
      <c r="AK1127" s="118">
        <f t="shared" si="388"/>
        <v>4</v>
      </c>
      <c r="AL1127" s="119">
        <f t="shared" si="389"/>
        <v>0.13333333333333353</v>
      </c>
      <c r="AM1127" s="118">
        <f t="shared" si="390"/>
        <v>8</v>
      </c>
      <c r="AN1127" s="119">
        <f t="shared" si="391"/>
        <v>0.53333333333333344</v>
      </c>
      <c r="AO1127" s="118">
        <f t="shared" si="392"/>
        <v>0</v>
      </c>
      <c r="AP1127" s="119">
        <f t="shared" si="393"/>
        <v>1.3877787807814457E-16</v>
      </c>
      <c r="AQ1127" s="122">
        <f t="shared" si="397"/>
        <v>0</v>
      </c>
      <c r="AR1127" s="131">
        <f t="shared" si="394"/>
        <v>6</v>
      </c>
      <c r="AS1127" s="65"/>
    </row>
    <row r="1128" spans="1:45" x14ac:dyDescent="0.25">
      <c r="A1128" s="65" t="s">
        <v>272</v>
      </c>
      <c r="B1128" s="65" t="str">
        <f t="shared" ref="B1128:B1182" si="399">IF(F1128&lt;="K030","DIWA2",IF(F1128&lt;="K152","DIWA3",IF(F1128&lt;="K171","DIWA5","")))</f>
        <v>DIWA3</v>
      </c>
      <c r="C1128" s="117">
        <f t="shared" si="395"/>
        <v>42049</v>
      </c>
      <c r="D1128" s="116" t="str">
        <f t="shared" si="396"/>
        <v>CON</v>
      </c>
      <c r="E1128" s="65" t="s">
        <v>134</v>
      </c>
      <c r="F1128" s="124" t="s">
        <v>146</v>
      </c>
      <c r="G1128" s="117">
        <v>41677</v>
      </c>
      <c r="H1128" s="65">
        <v>636269</v>
      </c>
      <c r="I1128" s="65">
        <v>138259</v>
      </c>
      <c r="J1128" s="65">
        <v>0</v>
      </c>
      <c r="K1128" s="65">
        <v>5</v>
      </c>
      <c r="L1128" s="65"/>
      <c r="M1128" s="65">
        <v>17</v>
      </c>
      <c r="N1128" s="65">
        <v>7</v>
      </c>
      <c r="O1128" s="65">
        <v>36.299999999999997</v>
      </c>
      <c r="P1128" s="65">
        <v>1.2</v>
      </c>
      <c r="Q1128" s="65">
        <v>0.1</v>
      </c>
      <c r="R1128" s="65" t="s">
        <v>244</v>
      </c>
      <c r="S1128" s="65">
        <v>164</v>
      </c>
      <c r="T1128" s="65">
        <v>108</v>
      </c>
      <c r="U1128" s="65">
        <v>60</v>
      </c>
      <c r="V1128" s="65">
        <v>0</v>
      </c>
      <c r="W1128" s="65">
        <v>15</v>
      </c>
      <c r="X1128" s="65">
        <v>11</v>
      </c>
      <c r="Y1128" s="65">
        <v>1</v>
      </c>
      <c r="Z1128" s="65">
        <v>1</v>
      </c>
      <c r="AA1128" s="65">
        <v>0</v>
      </c>
      <c r="AB1128" s="65">
        <v>47</v>
      </c>
      <c r="AC1128" s="65">
        <v>20</v>
      </c>
      <c r="AD1128" s="65">
        <v>8</v>
      </c>
      <c r="AE1128" s="118">
        <f t="shared" si="383"/>
        <v>164</v>
      </c>
      <c r="AF1128" s="119">
        <f t="shared" si="398"/>
        <v>0.5466666666666713</v>
      </c>
      <c r="AG1128" s="118">
        <f t="shared" si="384"/>
        <v>108</v>
      </c>
      <c r="AH1128" s="119">
        <f t="shared" si="385"/>
        <v>0.7199999999999982</v>
      </c>
      <c r="AI1128" s="118">
        <f t="shared" si="386"/>
        <v>15</v>
      </c>
      <c r="AJ1128" s="119">
        <f t="shared" si="387"/>
        <v>0.33333333333333282</v>
      </c>
      <c r="AK1128" s="118">
        <f t="shared" si="388"/>
        <v>11</v>
      </c>
      <c r="AL1128" s="119">
        <f t="shared" si="389"/>
        <v>0.36666666666666681</v>
      </c>
      <c r="AM1128" s="118">
        <f t="shared" si="390"/>
        <v>60</v>
      </c>
      <c r="AN1128" s="119">
        <f t="shared" si="391"/>
        <v>1</v>
      </c>
      <c r="AO1128" s="118">
        <f t="shared" si="392"/>
        <v>0</v>
      </c>
      <c r="AP1128" s="119">
        <f t="shared" si="393"/>
        <v>1.3877787807814457E-16</v>
      </c>
      <c r="AQ1128" s="122">
        <f t="shared" si="397"/>
        <v>0</v>
      </c>
      <c r="AR1128" s="131">
        <f t="shared" si="394"/>
        <v>7</v>
      </c>
      <c r="AS1128" s="65"/>
    </row>
    <row r="1129" spans="1:45" x14ac:dyDescent="0.25">
      <c r="A1129" s="65" t="s">
        <v>273</v>
      </c>
      <c r="B1129" s="65" t="str">
        <f t="shared" si="399"/>
        <v>DIWA3</v>
      </c>
      <c r="C1129" s="117">
        <f t="shared" si="395"/>
        <v>42049</v>
      </c>
      <c r="D1129" s="116" t="str">
        <f t="shared" si="396"/>
        <v>CON</v>
      </c>
      <c r="E1129" s="65" t="s">
        <v>134</v>
      </c>
      <c r="F1129" s="124" t="s">
        <v>146</v>
      </c>
      <c r="G1129" s="117">
        <v>41641</v>
      </c>
      <c r="H1129" s="65">
        <v>637224</v>
      </c>
      <c r="I1129" s="65">
        <v>168276</v>
      </c>
      <c r="J1129" s="65">
        <v>0</v>
      </c>
      <c r="K1129" s="65">
        <v>2</v>
      </c>
      <c r="L1129" s="65"/>
      <c r="M1129" s="65">
        <v>5</v>
      </c>
      <c r="N1129" s="65">
        <v>7.2</v>
      </c>
      <c r="O1129" s="65">
        <v>37.1</v>
      </c>
      <c r="P1129" s="65">
        <v>1.1000000000000001</v>
      </c>
      <c r="Q1129" s="65">
        <v>0.1</v>
      </c>
      <c r="R1129" s="65" t="s">
        <v>244</v>
      </c>
      <c r="S1129" s="65">
        <v>66</v>
      </c>
      <c r="T1129" s="65">
        <v>72</v>
      </c>
      <c r="U1129" s="65">
        <v>7</v>
      </c>
      <c r="V1129" s="65">
        <v>0</v>
      </c>
      <c r="W1129" s="65">
        <v>7</v>
      </c>
      <c r="X1129" s="65">
        <v>5</v>
      </c>
      <c r="Y1129" s="65">
        <v>0</v>
      </c>
      <c r="Z1129" s="65">
        <v>0</v>
      </c>
      <c r="AA1129" s="65">
        <v>0</v>
      </c>
      <c r="AB1129" s="65">
        <v>31</v>
      </c>
      <c r="AC1129" s="65">
        <v>6</v>
      </c>
      <c r="AD1129" s="65">
        <v>1</v>
      </c>
      <c r="AE1129" s="118">
        <f t="shared" si="383"/>
        <v>66</v>
      </c>
      <c r="AF1129" s="119">
        <f t="shared" si="398"/>
        <v>0.22000000000000355</v>
      </c>
      <c r="AG1129" s="118">
        <f t="shared" si="384"/>
        <v>72</v>
      </c>
      <c r="AH1129" s="119">
        <f t="shared" si="385"/>
        <v>0.47999999999999687</v>
      </c>
      <c r="AI1129" s="118">
        <f t="shared" si="386"/>
        <v>7</v>
      </c>
      <c r="AJ1129" s="119">
        <f t="shared" si="387"/>
        <v>0.15555555555555509</v>
      </c>
      <c r="AK1129" s="118">
        <f t="shared" si="388"/>
        <v>5</v>
      </c>
      <c r="AL1129" s="119">
        <f t="shared" si="389"/>
        <v>0.16666666666666685</v>
      </c>
      <c r="AM1129" s="118">
        <f t="shared" si="390"/>
        <v>7</v>
      </c>
      <c r="AN1129" s="119">
        <f t="shared" si="391"/>
        <v>0.46666666666666679</v>
      </c>
      <c r="AO1129" s="118">
        <f t="shared" si="392"/>
        <v>0</v>
      </c>
      <c r="AP1129" s="119">
        <f t="shared" si="393"/>
        <v>1.3877787807814457E-16</v>
      </c>
      <c r="AQ1129" s="122">
        <f t="shared" si="397"/>
        <v>0</v>
      </c>
      <c r="AR1129" s="131">
        <f t="shared" si="394"/>
        <v>8</v>
      </c>
      <c r="AS1129" s="65"/>
    </row>
    <row r="1130" spans="1:45" x14ac:dyDescent="0.25">
      <c r="A1130" s="65" t="s">
        <v>272</v>
      </c>
      <c r="B1130" s="65" t="str">
        <f t="shared" si="399"/>
        <v>DIWA3</v>
      </c>
      <c r="C1130" s="117">
        <f t="shared" si="395"/>
        <v>42049</v>
      </c>
      <c r="D1130" s="116" t="str">
        <f t="shared" si="396"/>
        <v>CON</v>
      </c>
      <c r="E1130" s="65" t="s">
        <v>134</v>
      </c>
      <c r="F1130" s="124" t="s">
        <v>146</v>
      </c>
      <c r="G1130" s="117">
        <v>41583</v>
      </c>
      <c r="H1130" s="65">
        <v>606697</v>
      </c>
      <c r="I1130" s="65">
        <v>108687</v>
      </c>
      <c r="J1130" s="120">
        <v>0</v>
      </c>
      <c r="K1130" s="120">
        <v>5</v>
      </c>
      <c r="L1130" s="120">
        <v>0</v>
      </c>
      <c r="M1130" s="120">
        <v>16</v>
      </c>
      <c r="N1130" s="65">
        <v>7</v>
      </c>
      <c r="O1130" s="120">
        <v>36.299999999999997</v>
      </c>
      <c r="P1130" s="120">
        <v>0.6</v>
      </c>
      <c r="Q1130" s="120">
        <v>0.1</v>
      </c>
      <c r="R1130" s="65" t="s">
        <v>244</v>
      </c>
      <c r="S1130" s="120">
        <v>96</v>
      </c>
      <c r="T1130" s="120">
        <v>78</v>
      </c>
      <c r="U1130" s="120">
        <v>55</v>
      </c>
      <c r="V1130" s="120">
        <v>0</v>
      </c>
      <c r="W1130" s="120">
        <v>13</v>
      </c>
      <c r="X1130" s="120">
        <v>9</v>
      </c>
      <c r="Y1130" s="120">
        <v>0</v>
      </c>
      <c r="Z1130" s="120">
        <v>1</v>
      </c>
      <c r="AA1130" s="120">
        <v>0</v>
      </c>
      <c r="AB1130" s="120">
        <v>47</v>
      </c>
      <c r="AC1130" s="120">
        <v>12</v>
      </c>
      <c r="AD1130" s="120">
        <v>8</v>
      </c>
      <c r="AE1130" s="118">
        <f t="shared" si="383"/>
        <v>96</v>
      </c>
      <c r="AF1130" s="119">
        <f t="shared" si="398"/>
        <v>0.32000000000000395</v>
      </c>
      <c r="AG1130" s="118">
        <f t="shared" si="384"/>
        <v>78</v>
      </c>
      <c r="AH1130" s="119">
        <f t="shared" si="385"/>
        <v>0.51999999999999691</v>
      </c>
      <c r="AI1130" s="118">
        <f t="shared" si="386"/>
        <v>13</v>
      </c>
      <c r="AJ1130" s="119">
        <f t="shared" si="387"/>
        <v>0.28888888888888842</v>
      </c>
      <c r="AK1130" s="118">
        <f t="shared" si="388"/>
        <v>9</v>
      </c>
      <c r="AL1130" s="119">
        <f t="shared" si="389"/>
        <v>0.30000000000000016</v>
      </c>
      <c r="AM1130" s="118">
        <f t="shared" si="390"/>
        <v>55</v>
      </c>
      <c r="AN1130" s="119">
        <f t="shared" si="391"/>
        <v>1</v>
      </c>
      <c r="AO1130" s="118">
        <f t="shared" si="392"/>
        <v>0</v>
      </c>
      <c r="AP1130" s="119">
        <f t="shared" si="393"/>
        <v>1.3877787807814457E-16</v>
      </c>
      <c r="AQ1130" s="122">
        <f t="shared" ref="AQ1130:AQ1148" si="400">IF(F1130=F1129,0,1)</f>
        <v>0</v>
      </c>
      <c r="AR1130" s="131">
        <f t="shared" si="394"/>
        <v>9</v>
      </c>
      <c r="AS1130" s="65"/>
    </row>
    <row r="1131" spans="1:45" x14ac:dyDescent="0.25">
      <c r="A1131" s="65" t="s">
        <v>273</v>
      </c>
      <c r="B1131" s="65" t="str">
        <f t="shared" si="399"/>
        <v>DIWA3</v>
      </c>
      <c r="C1131" s="117">
        <f t="shared" si="395"/>
        <v>42049</v>
      </c>
      <c r="D1131" s="116" t="str">
        <f t="shared" si="396"/>
        <v>CON</v>
      </c>
      <c r="E1131" s="65" t="s">
        <v>134</v>
      </c>
      <c r="F1131" s="124" t="s">
        <v>146</v>
      </c>
      <c r="G1131" s="117">
        <v>41535</v>
      </c>
      <c r="H1131" s="65">
        <v>605775</v>
      </c>
      <c r="I1131" s="65">
        <v>136827</v>
      </c>
      <c r="J1131" s="120">
        <v>0</v>
      </c>
      <c r="K1131" s="120">
        <v>2</v>
      </c>
      <c r="L1131" s="120">
        <v>-1</v>
      </c>
      <c r="M1131" s="120">
        <v>4</v>
      </c>
      <c r="N1131" s="65">
        <v>7.2</v>
      </c>
      <c r="O1131" s="120">
        <v>37.4</v>
      </c>
      <c r="P1131" s="120">
        <v>0.3</v>
      </c>
      <c r="Q1131" s="120">
        <v>0.1</v>
      </c>
      <c r="R1131" s="65" t="s">
        <v>244</v>
      </c>
      <c r="S1131" s="120">
        <v>46</v>
      </c>
      <c r="T1131" s="120">
        <v>47</v>
      </c>
      <c r="U1131" s="120">
        <v>5</v>
      </c>
      <c r="V1131" s="120">
        <v>0</v>
      </c>
      <c r="W1131" s="120">
        <v>4</v>
      </c>
      <c r="X1131" s="120">
        <v>4</v>
      </c>
      <c r="Y1131" s="120">
        <v>0</v>
      </c>
      <c r="Z1131" s="120">
        <v>0</v>
      </c>
      <c r="AA1131" s="120">
        <v>0</v>
      </c>
      <c r="AB1131" s="120">
        <v>28</v>
      </c>
      <c r="AC1131" s="120">
        <v>4</v>
      </c>
      <c r="AD1131" s="120">
        <v>1</v>
      </c>
      <c r="AE1131" s="118">
        <f t="shared" si="383"/>
        <v>46</v>
      </c>
      <c r="AF1131" s="119">
        <f t="shared" si="398"/>
        <v>0.15333333333333701</v>
      </c>
      <c r="AG1131" s="118">
        <f t="shared" si="384"/>
        <v>47</v>
      </c>
      <c r="AH1131" s="119">
        <f t="shared" si="385"/>
        <v>0.31333333333333052</v>
      </c>
      <c r="AI1131" s="118">
        <f t="shared" si="386"/>
        <v>4</v>
      </c>
      <c r="AJ1131" s="119">
        <f t="shared" si="387"/>
        <v>8.8888888888888407E-2</v>
      </c>
      <c r="AK1131" s="118">
        <f t="shared" si="388"/>
        <v>4</v>
      </c>
      <c r="AL1131" s="119">
        <f t="shared" si="389"/>
        <v>0.13333333333333353</v>
      </c>
      <c r="AM1131" s="118">
        <f t="shared" si="390"/>
        <v>5</v>
      </c>
      <c r="AN1131" s="119">
        <f t="shared" si="391"/>
        <v>0.33333333333333348</v>
      </c>
      <c r="AO1131" s="118">
        <f t="shared" si="392"/>
        <v>0</v>
      </c>
      <c r="AP1131" s="119">
        <f t="shared" si="393"/>
        <v>1.3877787807814457E-16</v>
      </c>
      <c r="AQ1131" s="122">
        <f t="shared" si="400"/>
        <v>0</v>
      </c>
      <c r="AR1131" s="131">
        <f t="shared" si="394"/>
        <v>10</v>
      </c>
      <c r="AS1131" s="65"/>
    </row>
    <row r="1132" spans="1:45" x14ac:dyDescent="0.25">
      <c r="A1132" s="65" t="s">
        <v>273</v>
      </c>
      <c r="B1132" s="65" t="str">
        <f t="shared" si="399"/>
        <v>DIWA3</v>
      </c>
      <c r="C1132" s="117">
        <f t="shared" si="395"/>
        <v>42049</v>
      </c>
      <c r="D1132" s="116" t="str">
        <f t="shared" si="396"/>
        <v>CON</v>
      </c>
      <c r="E1132" s="65" t="s">
        <v>134</v>
      </c>
      <c r="F1132" s="124" t="s">
        <v>146</v>
      </c>
      <c r="G1132" s="117">
        <v>41372</v>
      </c>
      <c r="H1132" s="65">
        <v>563930</v>
      </c>
      <c r="I1132" s="65">
        <v>94982</v>
      </c>
      <c r="J1132" s="120">
        <v>0</v>
      </c>
      <c r="K1132" s="120">
        <v>2.1</v>
      </c>
      <c r="L1132" s="120">
        <v>0</v>
      </c>
      <c r="M1132" s="120">
        <v>17.7</v>
      </c>
      <c r="N1132" s="65">
        <v>6.9</v>
      </c>
      <c r="O1132" s="120">
        <v>36.799999999999997</v>
      </c>
      <c r="P1132" s="120"/>
      <c r="Q1132" s="120">
        <v>-1</v>
      </c>
      <c r="R1132" s="65" t="s">
        <v>29</v>
      </c>
      <c r="S1132" s="120">
        <v>96.9</v>
      </c>
      <c r="T1132" s="120">
        <v>73.2</v>
      </c>
      <c r="U1132" s="120">
        <v>10</v>
      </c>
      <c r="V1132" s="120">
        <v>3.8</v>
      </c>
      <c r="W1132" s="120">
        <v>11.3</v>
      </c>
      <c r="X1132" s="120">
        <v>19.8</v>
      </c>
      <c r="Y1132" s="120">
        <v>0.5</v>
      </c>
      <c r="Z1132" s="120">
        <v>0</v>
      </c>
      <c r="AA1132" s="120">
        <v>0</v>
      </c>
      <c r="AB1132" s="120">
        <v>108.3</v>
      </c>
      <c r="AC1132" s="120">
        <v>28.3</v>
      </c>
      <c r="AD1132" s="120">
        <v>0.2</v>
      </c>
      <c r="AE1132" s="118">
        <f t="shared" si="383"/>
        <v>97</v>
      </c>
      <c r="AF1132" s="119">
        <f t="shared" si="398"/>
        <v>0.3233333333333373</v>
      </c>
      <c r="AG1132" s="118">
        <f t="shared" si="384"/>
        <v>73</v>
      </c>
      <c r="AH1132" s="119">
        <f t="shared" si="385"/>
        <v>0.48666666666666353</v>
      </c>
      <c r="AI1132" s="118">
        <f t="shared" si="386"/>
        <v>11</v>
      </c>
      <c r="AJ1132" s="119">
        <f t="shared" si="387"/>
        <v>0.24444444444444399</v>
      </c>
      <c r="AK1132" s="118">
        <f t="shared" si="388"/>
        <v>20</v>
      </c>
      <c r="AL1132" s="119">
        <f t="shared" si="389"/>
        <v>0.66666666666666674</v>
      </c>
      <c r="AM1132" s="118">
        <f t="shared" si="390"/>
        <v>10</v>
      </c>
      <c r="AN1132" s="119">
        <f t="shared" si="391"/>
        <v>0.66666666666666674</v>
      </c>
      <c r="AO1132" s="118">
        <f t="shared" si="392"/>
        <v>4</v>
      </c>
      <c r="AP1132" s="119">
        <f t="shared" si="393"/>
        <v>0.40000000000000013</v>
      </c>
      <c r="AQ1132" s="122">
        <f t="shared" si="400"/>
        <v>0</v>
      </c>
      <c r="AR1132" s="131">
        <f t="shared" si="394"/>
        <v>11</v>
      </c>
      <c r="AS1132" s="65"/>
    </row>
    <row r="1133" spans="1:45" x14ac:dyDescent="0.25">
      <c r="A1133" s="65" t="s">
        <v>273</v>
      </c>
      <c r="B1133" s="65" t="str">
        <f t="shared" si="399"/>
        <v>DIWA3</v>
      </c>
      <c r="C1133" s="117">
        <f t="shared" si="395"/>
        <v>42049</v>
      </c>
      <c r="D1133" s="116" t="str">
        <f t="shared" si="396"/>
        <v>CON</v>
      </c>
      <c r="E1133" s="65" t="s">
        <v>134</v>
      </c>
      <c r="F1133" s="124" t="s">
        <v>146</v>
      </c>
      <c r="G1133" s="117">
        <v>41311</v>
      </c>
      <c r="H1133" s="65">
        <v>529677</v>
      </c>
      <c r="I1133" s="65">
        <v>31667</v>
      </c>
      <c r="J1133" s="120">
        <v>0</v>
      </c>
      <c r="K1133" s="120">
        <v>8.1</v>
      </c>
      <c r="L1133" s="120">
        <v>0</v>
      </c>
      <c r="M1133" s="120">
        <v>23.5</v>
      </c>
      <c r="N1133" s="65">
        <v>6.8</v>
      </c>
      <c r="O1133" s="120">
        <v>36.700000000000003</v>
      </c>
      <c r="P1133" s="120"/>
      <c r="Q1133" s="120">
        <v>-1</v>
      </c>
      <c r="R1133" s="65" t="s">
        <v>29</v>
      </c>
      <c r="S1133" s="120">
        <v>96.9</v>
      </c>
      <c r="T1133" s="120">
        <v>51</v>
      </c>
      <c r="U1133" s="120">
        <v>4.7</v>
      </c>
      <c r="V1133" s="120">
        <v>1.5</v>
      </c>
      <c r="W1133" s="120">
        <v>11</v>
      </c>
      <c r="X1133" s="120">
        <v>8.6999999999999993</v>
      </c>
      <c r="Y1133" s="120">
        <v>0.3</v>
      </c>
      <c r="Z1133" s="120">
        <v>0</v>
      </c>
      <c r="AA1133" s="120">
        <v>0</v>
      </c>
      <c r="AB1133" s="120">
        <v>69.8</v>
      </c>
      <c r="AC1133" s="120">
        <v>33.700000000000003</v>
      </c>
      <c r="AD1133" s="120">
        <v>15.9</v>
      </c>
      <c r="AE1133" s="118">
        <f t="shared" si="383"/>
        <v>97</v>
      </c>
      <c r="AF1133" s="119">
        <f t="shared" si="398"/>
        <v>0.3233333333333373</v>
      </c>
      <c r="AG1133" s="118">
        <f t="shared" si="384"/>
        <v>51</v>
      </c>
      <c r="AH1133" s="119">
        <f t="shared" si="385"/>
        <v>0.33999999999999714</v>
      </c>
      <c r="AI1133" s="118">
        <f t="shared" si="386"/>
        <v>11</v>
      </c>
      <c r="AJ1133" s="119">
        <f t="shared" si="387"/>
        <v>0.24444444444444399</v>
      </c>
      <c r="AK1133" s="118">
        <f t="shared" si="388"/>
        <v>9</v>
      </c>
      <c r="AL1133" s="119">
        <f t="shared" si="389"/>
        <v>0.30000000000000016</v>
      </c>
      <c r="AM1133" s="118">
        <f t="shared" si="390"/>
        <v>5</v>
      </c>
      <c r="AN1133" s="119">
        <f t="shared" si="391"/>
        <v>0.33333333333333348</v>
      </c>
      <c r="AO1133" s="118">
        <f t="shared" si="392"/>
        <v>2</v>
      </c>
      <c r="AP1133" s="119">
        <f t="shared" si="393"/>
        <v>0.20000000000000015</v>
      </c>
      <c r="AQ1133" s="122">
        <f t="shared" si="400"/>
        <v>0</v>
      </c>
      <c r="AR1133" s="131">
        <f t="shared" si="394"/>
        <v>12</v>
      </c>
      <c r="AS1133" s="65"/>
    </row>
    <row r="1134" spans="1:45" x14ac:dyDescent="0.25">
      <c r="A1134" s="65"/>
      <c r="B1134" s="65" t="str">
        <f t="shared" si="399"/>
        <v>DIWA3</v>
      </c>
      <c r="C1134" s="117">
        <f t="shared" si="395"/>
        <v>41990</v>
      </c>
      <c r="D1134" s="65" t="str">
        <f t="shared" si="396"/>
        <v>SIN</v>
      </c>
      <c r="E1134" s="65" t="s">
        <v>134</v>
      </c>
      <c r="F1134" s="124" t="s">
        <v>147</v>
      </c>
      <c r="G1134" s="117">
        <v>42325</v>
      </c>
      <c r="H1134" s="65">
        <v>826659</v>
      </c>
      <c r="I1134" s="65">
        <v>77212</v>
      </c>
      <c r="J1134" s="65">
        <v>0</v>
      </c>
      <c r="K1134" s="65">
        <v>9</v>
      </c>
      <c r="L1134" s="65"/>
      <c r="M1134" s="65">
        <v>3</v>
      </c>
      <c r="N1134" s="65">
        <v>6</v>
      </c>
      <c r="O1134" s="65"/>
      <c r="P1134" s="65"/>
      <c r="Q1134" s="65">
        <v>0.47</v>
      </c>
      <c r="R1134" s="65"/>
      <c r="S1134" s="65">
        <v>62</v>
      </c>
      <c r="T1134" s="65">
        <v>153</v>
      </c>
      <c r="U1134" s="65">
        <v>8</v>
      </c>
      <c r="V1134" s="65">
        <v>1</v>
      </c>
      <c r="W1134" s="65">
        <v>14</v>
      </c>
      <c r="X1134" s="65">
        <v>4</v>
      </c>
      <c r="Y1134" s="65">
        <v>0</v>
      </c>
      <c r="Z1134" s="65">
        <v>1</v>
      </c>
      <c r="AA1134" s="65">
        <v>0</v>
      </c>
      <c r="AB1134" s="65">
        <v>40</v>
      </c>
      <c r="AC1134" s="65">
        <v>8</v>
      </c>
      <c r="AD1134" s="65">
        <v>1</v>
      </c>
      <c r="AE1134" s="118">
        <f t="shared" si="383"/>
        <v>62</v>
      </c>
      <c r="AF1134" s="119">
        <f t="shared" si="398"/>
        <v>0.20666666666667025</v>
      </c>
      <c r="AG1134" s="118">
        <f t="shared" si="384"/>
        <v>153</v>
      </c>
      <c r="AH1134" s="119">
        <f t="shared" si="385"/>
        <v>1</v>
      </c>
      <c r="AI1134" s="118">
        <f t="shared" si="386"/>
        <v>14</v>
      </c>
      <c r="AJ1134" s="119">
        <f t="shared" si="387"/>
        <v>0.31111111111111062</v>
      </c>
      <c r="AK1134" s="118">
        <f t="shared" si="388"/>
        <v>4</v>
      </c>
      <c r="AL1134" s="119">
        <f t="shared" si="389"/>
        <v>0.13333333333333353</v>
      </c>
      <c r="AM1134" s="118">
        <f t="shared" si="390"/>
        <v>8</v>
      </c>
      <c r="AN1134" s="119">
        <f t="shared" si="391"/>
        <v>0.53333333333333344</v>
      </c>
      <c r="AO1134" s="118">
        <f t="shared" si="392"/>
        <v>1</v>
      </c>
      <c r="AP1134" s="119">
        <f t="shared" si="393"/>
        <v>0.10000000000000014</v>
      </c>
      <c r="AQ1134" s="122">
        <f t="shared" si="400"/>
        <v>1</v>
      </c>
      <c r="AR1134" s="131">
        <f t="shared" si="394"/>
        <v>1</v>
      </c>
      <c r="AS1134" s="65"/>
    </row>
    <row r="1135" spans="1:45" x14ac:dyDescent="0.25">
      <c r="A1135" s="65" t="s">
        <v>272</v>
      </c>
      <c r="B1135" s="65" t="str">
        <f t="shared" si="399"/>
        <v>DIWA3</v>
      </c>
      <c r="C1135" s="117">
        <f t="shared" si="395"/>
        <v>41990</v>
      </c>
      <c r="D1135" s="116" t="str">
        <f t="shared" si="396"/>
        <v>SIN</v>
      </c>
      <c r="E1135" s="65" t="s">
        <v>134</v>
      </c>
      <c r="F1135" s="124" t="s">
        <v>147</v>
      </c>
      <c r="G1135" s="117">
        <v>42060</v>
      </c>
      <c r="H1135" s="65">
        <v>738635</v>
      </c>
      <c r="I1135" s="65">
        <v>41601</v>
      </c>
      <c r="J1135" s="65">
        <v>0</v>
      </c>
      <c r="K1135" s="65">
        <v>3</v>
      </c>
      <c r="L1135" s="65"/>
      <c r="M1135" s="65">
        <v>2</v>
      </c>
      <c r="N1135" s="65">
        <v>5.8760000000000003</v>
      </c>
      <c r="O1135" s="65">
        <v>27.41</v>
      </c>
      <c r="P1135" s="65">
        <v>1.1299999999999999</v>
      </c>
      <c r="Q1135" s="65">
        <v>7.0000000000000007E-2</v>
      </c>
      <c r="R1135" s="65"/>
      <c r="S1135" s="65">
        <v>81</v>
      </c>
      <c r="T1135" s="65">
        <v>74</v>
      </c>
      <c r="U1135" s="65">
        <v>5</v>
      </c>
      <c r="V1135" s="65">
        <v>0</v>
      </c>
      <c r="W1135" s="65">
        <v>10</v>
      </c>
      <c r="X1135" s="65">
        <v>8</v>
      </c>
      <c r="Y1135" s="65">
        <v>0</v>
      </c>
      <c r="Z1135" s="65"/>
      <c r="AA1135" s="65">
        <v>0</v>
      </c>
      <c r="AB1135" s="65">
        <v>38</v>
      </c>
      <c r="AC1135" s="65">
        <v>2</v>
      </c>
      <c r="AD1135" s="65">
        <v>1</v>
      </c>
      <c r="AE1135" s="118">
        <f t="shared" si="383"/>
        <v>81</v>
      </c>
      <c r="AF1135" s="119">
        <f t="shared" si="398"/>
        <v>0.27000000000000363</v>
      </c>
      <c r="AG1135" s="118">
        <f t="shared" si="384"/>
        <v>74</v>
      </c>
      <c r="AH1135" s="119">
        <f t="shared" si="385"/>
        <v>0.49333333333333018</v>
      </c>
      <c r="AI1135" s="118">
        <f t="shared" si="386"/>
        <v>10</v>
      </c>
      <c r="AJ1135" s="119">
        <f t="shared" si="387"/>
        <v>0.22222222222222177</v>
      </c>
      <c r="AK1135" s="118">
        <f t="shared" si="388"/>
        <v>8</v>
      </c>
      <c r="AL1135" s="119">
        <f t="shared" si="389"/>
        <v>0.26666666666666683</v>
      </c>
      <c r="AM1135" s="118">
        <f t="shared" si="390"/>
        <v>5</v>
      </c>
      <c r="AN1135" s="119">
        <f t="shared" si="391"/>
        <v>0.33333333333333348</v>
      </c>
      <c r="AO1135" s="118">
        <f t="shared" si="392"/>
        <v>0</v>
      </c>
      <c r="AP1135" s="119">
        <f t="shared" si="393"/>
        <v>1.3877787807814457E-16</v>
      </c>
      <c r="AQ1135" s="122">
        <f t="shared" si="400"/>
        <v>0</v>
      </c>
      <c r="AR1135" s="131">
        <f t="shared" si="394"/>
        <v>2</v>
      </c>
      <c r="AS1135" s="65"/>
    </row>
    <row r="1136" spans="1:45" x14ac:dyDescent="0.25">
      <c r="A1136" s="65" t="s">
        <v>273</v>
      </c>
      <c r="B1136" s="65" t="str">
        <f t="shared" si="399"/>
        <v>DIWA3</v>
      </c>
      <c r="C1136" s="117">
        <f t="shared" si="395"/>
        <v>41990</v>
      </c>
      <c r="D1136" s="116" t="str">
        <f t="shared" si="396"/>
        <v>SIN</v>
      </c>
      <c r="E1136" s="65" t="s">
        <v>134</v>
      </c>
      <c r="F1136" s="124" t="s">
        <v>147</v>
      </c>
      <c r="G1136" s="117">
        <v>41991</v>
      </c>
      <c r="H1136" s="65">
        <v>720978</v>
      </c>
      <c r="I1136" s="65">
        <v>23944</v>
      </c>
      <c r="J1136" s="65">
        <v>0</v>
      </c>
      <c r="K1136" s="65">
        <v>3</v>
      </c>
      <c r="L1136" s="65"/>
      <c r="M1136" s="65">
        <v>1</v>
      </c>
      <c r="N1136" s="65">
        <v>6.1</v>
      </c>
      <c r="O1136" s="65"/>
      <c r="P1136" s="65"/>
      <c r="Q1136" s="65">
        <v>0.05</v>
      </c>
      <c r="R1136" s="65"/>
      <c r="S1136" s="65">
        <v>52</v>
      </c>
      <c r="T1136" s="65">
        <v>43</v>
      </c>
      <c r="U1136" s="65">
        <v>7</v>
      </c>
      <c r="V1136" s="65">
        <v>0</v>
      </c>
      <c r="W1136" s="65">
        <v>7</v>
      </c>
      <c r="X1136" s="65">
        <v>6</v>
      </c>
      <c r="Y1136" s="65">
        <v>1</v>
      </c>
      <c r="Z1136" s="65">
        <v>0</v>
      </c>
      <c r="AA1136" s="65">
        <v>0</v>
      </c>
      <c r="AB1136" s="65">
        <v>43</v>
      </c>
      <c r="AC1136" s="65">
        <v>4</v>
      </c>
      <c r="AD1136" s="65">
        <v>1</v>
      </c>
      <c r="AE1136" s="118">
        <f t="shared" si="383"/>
        <v>52</v>
      </c>
      <c r="AF1136" s="119">
        <f t="shared" si="398"/>
        <v>0.17333333333333698</v>
      </c>
      <c r="AG1136" s="118">
        <f t="shared" si="384"/>
        <v>43</v>
      </c>
      <c r="AH1136" s="119">
        <f t="shared" si="385"/>
        <v>0.28666666666666391</v>
      </c>
      <c r="AI1136" s="118">
        <f t="shared" si="386"/>
        <v>7</v>
      </c>
      <c r="AJ1136" s="119">
        <f t="shared" si="387"/>
        <v>0.15555555555555509</v>
      </c>
      <c r="AK1136" s="118">
        <f t="shared" si="388"/>
        <v>6</v>
      </c>
      <c r="AL1136" s="119">
        <f t="shared" si="389"/>
        <v>0.20000000000000018</v>
      </c>
      <c r="AM1136" s="118">
        <f t="shared" si="390"/>
        <v>7</v>
      </c>
      <c r="AN1136" s="119">
        <f t="shared" si="391"/>
        <v>0.46666666666666679</v>
      </c>
      <c r="AO1136" s="118">
        <f t="shared" si="392"/>
        <v>0</v>
      </c>
      <c r="AP1136" s="119">
        <f t="shared" si="393"/>
        <v>1.3877787807814457E-16</v>
      </c>
      <c r="AQ1136" s="122">
        <f t="shared" si="400"/>
        <v>0</v>
      </c>
      <c r="AR1136" s="131">
        <f t="shared" si="394"/>
        <v>3</v>
      </c>
      <c r="AS1136" s="65"/>
    </row>
    <row r="1137" spans="1:45" x14ac:dyDescent="0.25">
      <c r="A1137" s="65" t="s">
        <v>273</v>
      </c>
      <c r="B1137" s="65" t="str">
        <f t="shared" si="399"/>
        <v>DIWA3</v>
      </c>
      <c r="C1137" s="117">
        <f t="shared" si="395"/>
        <v>41990</v>
      </c>
      <c r="D1137" s="116" t="str">
        <f t="shared" si="396"/>
        <v>CON</v>
      </c>
      <c r="E1137" s="65" t="s">
        <v>134</v>
      </c>
      <c r="F1137" s="124" t="s">
        <v>147</v>
      </c>
      <c r="G1137" s="117">
        <v>41783</v>
      </c>
      <c r="H1137" s="65">
        <v>672264</v>
      </c>
      <c r="I1137" s="65">
        <v>29965</v>
      </c>
      <c r="J1137" s="65">
        <v>0</v>
      </c>
      <c r="K1137" s="65">
        <v>3</v>
      </c>
      <c r="L1137" s="65"/>
      <c r="M1137" s="65">
        <v>2</v>
      </c>
      <c r="N1137" s="65">
        <v>6.3</v>
      </c>
      <c r="O1137" s="65"/>
      <c r="P1137" s="65"/>
      <c r="Q1137" s="65">
        <v>0.83</v>
      </c>
      <c r="R1137" s="65"/>
      <c r="S1137" s="65">
        <v>82</v>
      </c>
      <c r="T1137" s="65">
        <v>41</v>
      </c>
      <c r="U1137" s="65">
        <v>5</v>
      </c>
      <c r="V1137" s="65">
        <v>0</v>
      </c>
      <c r="W1137" s="65">
        <v>5</v>
      </c>
      <c r="X1137" s="65">
        <v>9</v>
      </c>
      <c r="Y1137" s="65">
        <v>0</v>
      </c>
      <c r="Z1137" s="65">
        <v>0</v>
      </c>
      <c r="AA1137" s="65">
        <v>0</v>
      </c>
      <c r="AB1137" s="65">
        <v>33</v>
      </c>
      <c r="AC1137" s="65">
        <v>4</v>
      </c>
      <c r="AD1137" s="65">
        <v>0</v>
      </c>
      <c r="AE1137" s="118">
        <f t="shared" si="383"/>
        <v>82</v>
      </c>
      <c r="AF1137" s="119">
        <f t="shared" si="398"/>
        <v>0.27333333333333698</v>
      </c>
      <c r="AG1137" s="118">
        <f t="shared" si="384"/>
        <v>41</v>
      </c>
      <c r="AH1137" s="119">
        <f t="shared" si="385"/>
        <v>0.2733333333333306</v>
      </c>
      <c r="AI1137" s="118">
        <f t="shared" si="386"/>
        <v>5</v>
      </c>
      <c r="AJ1137" s="119">
        <f t="shared" si="387"/>
        <v>0.11111111111111063</v>
      </c>
      <c r="AK1137" s="118">
        <f t="shared" si="388"/>
        <v>9</v>
      </c>
      <c r="AL1137" s="119">
        <f t="shared" si="389"/>
        <v>0.30000000000000016</v>
      </c>
      <c r="AM1137" s="118">
        <f t="shared" si="390"/>
        <v>5</v>
      </c>
      <c r="AN1137" s="119">
        <f t="shared" si="391"/>
        <v>0.33333333333333348</v>
      </c>
      <c r="AO1137" s="118">
        <f t="shared" si="392"/>
        <v>0</v>
      </c>
      <c r="AP1137" s="119">
        <f t="shared" si="393"/>
        <v>1.3877787807814457E-16</v>
      </c>
      <c r="AQ1137" s="122">
        <f t="shared" si="400"/>
        <v>0</v>
      </c>
      <c r="AR1137" s="131">
        <f t="shared" si="394"/>
        <v>4</v>
      </c>
      <c r="AS1137" s="65"/>
    </row>
    <row r="1138" spans="1:45" x14ac:dyDescent="0.25">
      <c r="A1138" s="65" t="s">
        <v>273</v>
      </c>
      <c r="B1138" s="65" t="str">
        <f t="shared" si="399"/>
        <v>DIWA3</v>
      </c>
      <c r="C1138" s="117">
        <f t="shared" si="395"/>
        <v>41990</v>
      </c>
      <c r="D1138" s="116" t="str">
        <f t="shared" si="396"/>
        <v>CON</v>
      </c>
      <c r="E1138" s="65" t="s">
        <v>134</v>
      </c>
      <c r="F1138" s="124" t="s">
        <v>147</v>
      </c>
      <c r="G1138" s="117">
        <v>41685</v>
      </c>
      <c r="H1138" s="65">
        <v>642299</v>
      </c>
      <c r="I1138" s="65">
        <v>74197</v>
      </c>
      <c r="J1138" s="65">
        <v>0</v>
      </c>
      <c r="K1138" s="65">
        <v>3</v>
      </c>
      <c r="L1138" s="65"/>
      <c r="M1138" s="65">
        <v>4</v>
      </c>
      <c r="N1138" s="65">
        <v>7.2</v>
      </c>
      <c r="O1138" s="65">
        <v>36.6</v>
      </c>
      <c r="P1138" s="65">
        <v>1</v>
      </c>
      <c r="Q1138" s="65">
        <v>0</v>
      </c>
      <c r="R1138" s="65" t="s">
        <v>244</v>
      </c>
      <c r="S1138" s="65">
        <v>48</v>
      </c>
      <c r="T1138" s="65">
        <v>42</v>
      </c>
      <c r="U1138" s="65">
        <v>5</v>
      </c>
      <c r="V1138" s="65">
        <v>0</v>
      </c>
      <c r="W1138" s="65">
        <v>6</v>
      </c>
      <c r="X1138" s="65">
        <v>5</v>
      </c>
      <c r="Y1138" s="65">
        <v>1</v>
      </c>
      <c r="Z1138" s="65">
        <v>0</v>
      </c>
      <c r="AA1138" s="65">
        <v>0</v>
      </c>
      <c r="AB1138" s="65">
        <v>35</v>
      </c>
      <c r="AC1138" s="65">
        <v>10</v>
      </c>
      <c r="AD1138" s="65">
        <v>1</v>
      </c>
      <c r="AE1138" s="118">
        <f t="shared" si="383"/>
        <v>48</v>
      </c>
      <c r="AF1138" s="119">
        <f t="shared" si="398"/>
        <v>0.16000000000000367</v>
      </c>
      <c r="AG1138" s="118">
        <f t="shared" si="384"/>
        <v>42</v>
      </c>
      <c r="AH1138" s="119">
        <f t="shared" si="385"/>
        <v>0.27999999999999725</v>
      </c>
      <c r="AI1138" s="118">
        <f t="shared" si="386"/>
        <v>6</v>
      </c>
      <c r="AJ1138" s="119">
        <f t="shared" si="387"/>
        <v>0.13333333333333286</v>
      </c>
      <c r="AK1138" s="118">
        <f t="shared" si="388"/>
        <v>5</v>
      </c>
      <c r="AL1138" s="119">
        <f t="shared" si="389"/>
        <v>0.16666666666666685</v>
      </c>
      <c r="AM1138" s="118">
        <f t="shared" si="390"/>
        <v>5</v>
      </c>
      <c r="AN1138" s="119">
        <f t="shared" si="391"/>
        <v>0.33333333333333348</v>
      </c>
      <c r="AO1138" s="118">
        <f t="shared" si="392"/>
        <v>0</v>
      </c>
      <c r="AP1138" s="119">
        <f t="shared" si="393"/>
        <v>1.3877787807814457E-16</v>
      </c>
      <c r="AQ1138" s="122">
        <f t="shared" si="400"/>
        <v>0</v>
      </c>
      <c r="AR1138" s="131">
        <f t="shared" si="394"/>
        <v>5</v>
      </c>
      <c r="AS1138" s="65"/>
    </row>
    <row r="1139" spans="1:45" x14ac:dyDescent="0.25">
      <c r="A1139" s="65" t="s">
        <v>273</v>
      </c>
      <c r="B1139" s="65" t="str">
        <f t="shared" si="399"/>
        <v>DIWA3</v>
      </c>
      <c r="C1139" s="117">
        <f t="shared" si="395"/>
        <v>41990</v>
      </c>
      <c r="D1139" s="116" t="str">
        <f t="shared" si="396"/>
        <v>CON</v>
      </c>
      <c r="E1139" s="65" t="s">
        <v>134</v>
      </c>
      <c r="F1139" s="124" t="s">
        <v>147</v>
      </c>
      <c r="G1139" s="117">
        <v>41657</v>
      </c>
      <c r="H1139" s="65">
        <v>633835</v>
      </c>
      <c r="I1139" s="65">
        <v>65733</v>
      </c>
      <c r="J1139" s="65">
        <v>0</v>
      </c>
      <c r="K1139" s="65">
        <v>3</v>
      </c>
      <c r="L1139" s="65"/>
      <c r="M1139" s="65">
        <v>4</v>
      </c>
      <c r="N1139" s="65">
        <v>7.1</v>
      </c>
      <c r="O1139" s="65">
        <v>36.799999999999997</v>
      </c>
      <c r="P1139" s="65">
        <v>0.9</v>
      </c>
      <c r="Q1139" s="65">
        <v>0</v>
      </c>
      <c r="R1139" s="65" t="s">
        <v>244</v>
      </c>
      <c r="S1139" s="65">
        <v>71</v>
      </c>
      <c r="T1139" s="65">
        <v>31</v>
      </c>
      <c r="U1139" s="65">
        <v>7</v>
      </c>
      <c r="V1139" s="65">
        <v>0</v>
      </c>
      <c r="W1139" s="65">
        <v>5</v>
      </c>
      <c r="X1139" s="65">
        <v>6</v>
      </c>
      <c r="Y1139" s="65">
        <v>0</v>
      </c>
      <c r="Z1139" s="65">
        <v>0</v>
      </c>
      <c r="AA1139" s="65">
        <v>0</v>
      </c>
      <c r="AB1139" s="65">
        <v>24</v>
      </c>
      <c r="AC1139" s="65">
        <v>5</v>
      </c>
      <c r="AD1139" s="65">
        <v>1</v>
      </c>
      <c r="AE1139" s="118">
        <f t="shared" si="383"/>
        <v>71</v>
      </c>
      <c r="AF1139" s="119">
        <f t="shared" si="398"/>
        <v>0.23666666666667019</v>
      </c>
      <c r="AG1139" s="118">
        <f t="shared" si="384"/>
        <v>31</v>
      </c>
      <c r="AH1139" s="119">
        <f t="shared" si="385"/>
        <v>0.20666666666666406</v>
      </c>
      <c r="AI1139" s="118">
        <f t="shared" si="386"/>
        <v>5</v>
      </c>
      <c r="AJ1139" s="119">
        <f t="shared" si="387"/>
        <v>0.11111111111111063</v>
      </c>
      <c r="AK1139" s="118">
        <f t="shared" si="388"/>
        <v>6</v>
      </c>
      <c r="AL1139" s="119">
        <f t="shared" si="389"/>
        <v>0.20000000000000018</v>
      </c>
      <c r="AM1139" s="118">
        <f t="shared" si="390"/>
        <v>7</v>
      </c>
      <c r="AN1139" s="119">
        <f t="shared" si="391"/>
        <v>0.46666666666666679</v>
      </c>
      <c r="AO1139" s="118">
        <f t="shared" si="392"/>
        <v>0</v>
      </c>
      <c r="AP1139" s="119">
        <f t="shared" si="393"/>
        <v>1.3877787807814457E-16</v>
      </c>
      <c r="AQ1139" s="122">
        <f t="shared" si="400"/>
        <v>0</v>
      </c>
      <c r="AR1139" s="131">
        <f t="shared" si="394"/>
        <v>6</v>
      </c>
      <c r="AS1139" s="65"/>
    </row>
    <row r="1140" spans="1:45" x14ac:dyDescent="0.25">
      <c r="A1140" s="65" t="s">
        <v>273</v>
      </c>
      <c r="B1140" s="65" t="str">
        <f t="shared" si="399"/>
        <v>DIWA3</v>
      </c>
      <c r="C1140" s="117">
        <f t="shared" si="395"/>
        <v>41990</v>
      </c>
      <c r="D1140" s="116" t="str">
        <f t="shared" si="396"/>
        <v>CON</v>
      </c>
      <c r="E1140" s="65" t="s">
        <v>134</v>
      </c>
      <c r="F1140" s="124" t="s">
        <v>147</v>
      </c>
      <c r="G1140" s="117">
        <v>41562</v>
      </c>
      <c r="H1140" s="65">
        <v>606131</v>
      </c>
      <c r="I1140" s="65">
        <v>38029</v>
      </c>
      <c r="J1140" s="120">
        <v>0</v>
      </c>
      <c r="K1140" s="120">
        <v>1</v>
      </c>
      <c r="L1140" s="120">
        <v>0</v>
      </c>
      <c r="M1140" s="120">
        <v>5</v>
      </c>
      <c r="N1140" s="65">
        <v>7.2</v>
      </c>
      <c r="O1140" s="120">
        <v>37.1</v>
      </c>
      <c r="P1140" s="120">
        <v>0.2</v>
      </c>
      <c r="Q1140" s="120">
        <v>0</v>
      </c>
      <c r="R1140" s="65" t="s">
        <v>244</v>
      </c>
      <c r="S1140" s="120">
        <v>41</v>
      </c>
      <c r="T1140" s="120">
        <v>21</v>
      </c>
      <c r="U1140" s="120">
        <v>9</v>
      </c>
      <c r="V1140" s="120">
        <v>0</v>
      </c>
      <c r="W1140" s="120">
        <v>4</v>
      </c>
      <c r="X1140" s="120">
        <v>5</v>
      </c>
      <c r="Y1140" s="120">
        <v>0</v>
      </c>
      <c r="Z1140" s="120">
        <v>0</v>
      </c>
      <c r="AA1140" s="120">
        <v>0</v>
      </c>
      <c r="AB1140" s="120">
        <v>22</v>
      </c>
      <c r="AC1140" s="120">
        <v>5</v>
      </c>
      <c r="AD1140" s="120">
        <v>1</v>
      </c>
      <c r="AE1140" s="118">
        <f t="shared" si="383"/>
        <v>41</v>
      </c>
      <c r="AF1140" s="119">
        <f t="shared" si="398"/>
        <v>0.13666666666667038</v>
      </c>
      <c r="AG1140" s="118">
        <f t="shared" si="384"/>
        <v>21</v>
      </c>
      <c r="AH1140" s="119">
        <f t="shared" si="385"/>
        <v>0.13999999999999752</v>
      </c>
      <c r="AI1140" s="118">
        <f t="shared" si="386"/>
        <v>4</v>
      </c>
      <c r="AJ1140" s="119">
        <f t="shared" si="387"/>
        <v>8.8888888888888407E-2</v>
      </c>
      <c r="AK1140" s="118">
        <f t="shared" si="388"/>
        <v>5</v>
      </c>
      <c r="AL1140" s="119">
        <f t="shared" si="389"/>
        <v>0.16666666666666685</v>
      </c>
      <c r="AM1140" s="118">
        <f t="shared" si="390"/>
        <v>9</v>
      </c>
      <c r="AN1140" s="119">
        <f t="shared" si="391"/>
        <v>0.60000000000000009</v>
      </c>
      <c r="AO1140" s="118">
        <f t="shared" si="392"/>
        <v>0</v>
      </c>
      <c r="AP1140" s="119">
        <f t="shared" si="393"/>
        <v>1.3877787807814457E-16</v>
      </c>
      <c r="AQ1140" s="122">
        <f t="shared" si="400"/>
        <v>0</v>
      </c>
      <c r="AR1140" s="131">
        <f t="shared" si="394"/>
        <v>7</v>
      </c>
      <c r="AS1140" s="65"/>
    </row>
    <row r="1141" spans="1:45" x14ac:dyDescent="0.25">
      <c r="A1141" s="65" t="s">
        <v>272</v>
      </c>
      <c r="B1141" s="65" t="str">
        <f t="shared" si="399"/>
        <v>DIWA3</v>
      </c>
      <c r="C1141" s="117">
        <f t="shared" si="395"/>
        <v>41990</v>
      </c>
      <c r="D1141" s="116" t="str">
        <f t="shared" si="396"/>
        <v>CON</v>
      </c>
      <c r="E1141" s="65" t="s">
        <v>134</v>
      </c>
      <c r="F1141" s="124" t="s">
        <v>147</v>
      </c>
      <c r="G1141" s="117">
        <v>41272</v>
      </c>
      <c r="H1141" s="65">
        <v>531399</v>
      </c>
      <c r="I1141" s="65">
        <v>62451</v>
      </c>
      <c r="J1141" s="65">
        <v>0</v>
      </c>
      <c r="K1141" s="65">
        <v>0</v>
      </c>
      <c r="L1141" s="65">
        <v>0</v>
      </c>
      <c r="M1141" s="65">
        <v>17.8</v>
      </c>
      <c r="N1141" s="65">
        <v>6.9</v>
      </c>
      <c r="O1141" s="65">
        <v>36.1</v>
      </c>
      <c r="P1141" s="65"/>
      <c r="Q1141" s="65">
        <v>-1</v>
      </c>
      <c r="R1141" s="65" t="s">
        <v>29</v>
      </c>
      <c r="S1141" s="65">
        <v>60.2</v>
      </c>
      <c r="T1141" s="65">
        <v>0.2</v>
      </c>
      <c r="U1141" s="65">
        <v>6.8</v>
      </c>
      <c r="V1141" s="65">
        <v>2.5</v>
      </c>
      <c r="W1141" s="65">
        <v>0</v>
      </c>
      <c r="X1141" s="65">
        <v>0</v>
      </c>
      <c r="Y1141" s="65">
        <v>0</v>
      </c>
      <c r="Z1141" s="65">
        <v>0</v>
      </c>
      <c r="AA1141" s="65">
        <v>0</v>
      </c>
      <c r="AB1141" s="65">
        <v>30.9</v>
      </c>
      <c r="AC1141" s="65">
        <v>17.7</v>
      </c>
      <c r="AD1141" s="65">
        <v>0</v>
      </c>
      <c r="AE1141" s="118">
        <f t="shared" si="383"/>
        <v>60</v>
      </c>
      <c r="AF1141" s="119">
        <f t="shared" si="398"/>
        <v>0.20000000000000359</v>
      </c>
      <c r="AG1141" s="118">
        <f t="shared" si="384"/>
        <v>0</v>
      </c>
      <c r="AH1141" s="119">
        <f t="shared" si="385"/>
        <v>-2.482389294122811E-15</v>
      </c>
      <c r="AI1141" s="118">
        <f t="shared" si="386"/>
        <v>0</v>
      </c>
      <c r="AJ1141" s="119">
        <f t="shared" si="387"/>
        <v>-4.9266146717741321E-16</v>
      </c>
      <c r="AK1141" s="118">
        <f t="shared" si="388"/>
        <v>0</v>
      </c>
      <c r="AL1141" s="119">
        <f t="shared" si="389"/>
        <v>2.0816681711721685E-16</v>
      </c>
      <c r="AM1141" s="118">
        <f t="shared" si="390"/>
        <v>7</v>
      </c>
      <c r="AN1141" s="119">
        <f t="shared" si="391"/>
        <v>0.46666666666666679</v>
      </c>
      <c r="AO1141" s="118">
        <f t="shared" si="392"/>
        <v>3</v>
      </c>
      <c r="AP1141" s="119">
        <f t="shared" si="393"/>
        <v>0.30000000000000016</v>
      </c>
      <c r="AQ1141" s="122">
        <f t="shared" si="400"/>
        <v>0</v>
      </c>
      <c r="AR1141" s="131">
        <f t="shared" si="394"/>
        <v>8</v>
      </c>
      <c r="AS1141" s="65"/>
    </row>
    <row r="1142" spans="1:45" x14ac:dyDescent="0.25">
      <c r="A1142" s="65" t="s">
        <v>272</v>
      </c>
      <c r="B1142" s="65" t="str">
        <f t="shared" si="399"/>
        <v>DIWA3</v>
      </c>
      <c r="C1142" s="117">
        <f t="shared" si="395"/>
        <v>41990</v>
      </c>
      <c r="D1142" s="116" t="str">
        <f t="shared" si="396"/>
        <v>CON</v>
      </c>
      <c r="E1142" s="65" t="s">
        <v>134</v>
      </c>
      <c r="F1142" s="124" t="s">
        <v>147</v>
      </c>
      <c r="G1142" s="117">
        <v>41228</v>
      </c>
      <c r="H1142" s="65">
        <v>518858</v>
      </c>
      <c r="I1142" s="65">
        <v>49910</v>
      </c>
      <c r="J1142" s="65">
        <v>0</v>
      </c>
      <c r="K1142" s="65">
        <v>0</v>
      </c>
      <c r="L1142" s="65">
        <v>0</v>
      </c>
      <c r="M1142" s="65">
        <v>22.6</v>
      </c>
      <c r="N1142" s="65">
        <v>6.9</v>
      </c>
      <c r="O1142" s="65">
        <v>42.3</v>
      </c>
      <c r="P1142" s="65"/>
      <c r="Q1142" s="65">
        <v>-1</v>
      </c>
      <c r="R1142" s="65" t="s">
        <v>29</v>
      </c>
      <c r="S1142" s="65">
        <v>56.4</v>
      </c>
      <c r="T1142" s="65">
        <v>3</v>
      </c>
      <c r="U1142" s="65">
        <v>6.6</v>
      </c>
      <c r="V1142" s="65">
        <v>1</v>
      </c>
      <c r="W1142" s="65">
        <v>2</v>
      </c>
      <c r="X1142" s="65">
        <v>2.4</v>
      </c>
      <c r="Y1142" s="65">
        <v>0.2</v>
      </c>
      <c r="Z1142" s="65">
        <v>3.1</v>
      </c>
      <c r="AA1142" s="65">
        <v>0</v>
      </c>
      <c r="AB1142" s="65">
        <v>43</v>
      </c>
      <c r="AC1142" s="65">
        <v>13.4</v>
      </c>
      <c r="AD1142" s="65">
        <v>1.2</v>
      </c>
      <c r="AE1142" s="118">
        <f t="shared" si="383"/>
        <v>56</v>
      </c>
      <c r="AF1142" s="119">
        <f t="shared" si="398"/>
        <v>0.18666666666667028</v>
      </c>
      <c r="AG1142" s="118">
        <f t="shared" si="384"/>
        <v>3</v>
      </c>
      <c r="AH1142" s="119">
        <f t="shared" si="385"/>
        <v>1.999999999999752E-2</v>
      </c>
      <c r="AI1142" s="118">
        <f t="shared" si="386"/>
        <v>2</v>
      </c>
      <c r="AJ1142" s="119">
        <f t="shared" si="387"/>
        <v>4.4444444444443953E-2</v>
      </c>
      <c r="AK1142" s="118">
        <f t="shared" si="388"/>
        <v>2</v>
      </c>
      <c r="AL1142" s="119">
        <f t="shared" si="389"/>
        <v>6.6666666666666874E-2</v>
      </c>
      <c r="AM1142" s="118">
        <f t="shared" si="390"/>
        <v>7</v>
      </c>
      <c r="AN1142" s="119">
        <f t="shared" si="391"/>
        <v>0.46666666666666679</v>
      </c>
      <c r="AO1142" s="118">
        <f t="shared" si="392"/>
        <v>1</v>
      </c>
      <c r="AP1142" s="119">
        <f t="shared" si="393"/>
        <v>0.10000000000000014</v>
      </c>
      <c r="AQ1142" s="122">
        <f t="shared" si="400"/>
        <v>0</v>
      </c>
      <c r="AR1142" s="131">
        <f t="shared" si="394"/>
        <v>9</v>
      </c>
      <c r="AS1142" s="65"/>
    </row>
    <row r="1143" spans="1:45" x14ac:dyDescent="0.25">
      <c r="A1143" s="65" t="s">
        <v>273</v>
      </c>
      <c r="B1143" s="65" t="str">
        <f t="shared" si="399"/>
        <v>DIWA3</v>
      </c>
      <c r="C1143" s="117">
        <f t="shared" si="395"/>
        <v>41104</v>
      </c>
      <c r="D1143" s="65" t="str">
        <f t="shared" si="396"/>
        <v>SIN</v>
      </c>
      <c r="E1143" s="65" t="s">
        <v>134</v>
      </c>
      <c r="F1143" s="124" t="s">
        <v>148</v>
      </c>
      <c r="G1143" s="117">
        <v>42243</v>
      </c>
      <c r="H1143" s="65">
        <v>804571</v>
      </c>
      <c r="I1143" s="65">
        <v>16692</v>
      </c>
      <c r="J1143" s="65">
        <v>0</v>
      </c>
      <c r="K1143" s="120">
        <v>3</v>
      </c>
      <c r="L1143" s="65"/>
      <c r="M1143" s="120">
        <v>1</v>
      </c>
      <c r="N1143" s="65">
        <v>6.8</v>
      </c>
      <c r="O1143" s="65">
        <v>32.200000000000003</v>
      </c>
      <c r="P1143" s="65">
        <v>1.23</v>
      </c>
      <c r="Q1143" s="65">
        <v>0.03</v>
      </c>
      <c r="R1143" s="65"/>
      <c r="S1143" s="120">
        <v>55</v>
      </c>
      <c r="T1143" s="120">
        <v>33</v>
      </c>
      <c r="U1143" s="120">
        <v>2</v>
      </c>
      <c r="V1143" s="120">
        <v>0</v>
      </c>
      <c r="W1143" s="120">
        <v>2</v>
      </c>
      <c r="X1143" s="120">
        <v>7</v>
      </c>
      <c r="Y1143" s="120">
        <v>0</v>
      </c>
      <c r="Z1143" s="120">
        <v>0</v>
      </c>
      <c r="AA1143" s="120">
        <v>0</v>
      </c>
      <c r="AB1143" s="120">
        <v>30</v>
      </c>
      <c r="AC1143" s="120">
        <v>3</v>
      </c>
      <c r="AD1143" s="120">
        <v>0</v>
      </c>
      <c r="AE1143" s="118">
        <f t="shared" si="383"/>
        <v>55</v>
      </c>
      <c r="AF1143" s="119">
        <f t="shared" si="398"/>
        <v>0.18333333333333696</v>
      </c>
      <c r="AG1143" s="118">
        <f t="shared" si="384"/>
        <v>33</v>
      </c>
      <c r="AH1143" s="119">
        <f t="shared" si="385"/>
        <v>0.21999999999999736</v>
      </c>
      <c r="AI1143" s="118">
        <f t="shared" si="386"/>
        <v>2</v>
      </c>
      <c r="AJ1143" s="119">
        <f t="shared" si="387"/>
        <v>4.4444444444443953E-2</v>
      </c>
      <c r="AK1143" s="118">
        <f t="shared" si="388"/>
        <v>7</v>
      </c>
      <c r="AL1143" s="119">
        <f t="shared" si="389"/>
        <v>0.2333333333333335</v>
      </c>
      <c r="AM1143" s="118">
        <f t="shared" si="390"/>
        <v>2</v>
      </c>
      <c r="AN1143" s="119">
        <f t="shared" si="391"/>
        <v>0.13333333333333353</v>
      </c>
      <c r="AO1143" s="118">
        <f t="shared" si="392"/>
        <v>0</v>
      </c>
      <c r="AP1143" s="119">
        <f t="shared" si="393"/>
        <v>1.3877787807814457E-16</v>
      </c>
      <c r="AQ1143" s="122">
        <f t="shared" si="400"/>
        <v>1</v>
      </c>
      <c r="AR1143" s="131">
        <f t="shared" si="394"/>
        <v>1</v>
      </c>
      <c r="AS1143" s="65"/>
    </row>
    <row r="1144" spans="1:45" x14ac:dyDescent="0.25">
      <c r="A1144" s="65" t="s">
        <v>273</v>
      </c>
      <c r="B1144" s="65" t="str">
        <f t="shared" si="399"/>
        <v>DIWA3</v>
      </c>
      <c r="C1144" s="117">
        <f t="shared" si="395"/>
        <v>41104</v>
      </c>
      <c r="D1144" s="116" t="str">
        <f t="shared" si="396"/>
        <v>SIN</v>
      </c>
      <c r="E1144" s="65" t="s">
        <v>134</v>
      </c>
      <c r="F1144" s="124" t="s">
        <v>148</v>
      </c>
      <c r="G1144" s="117">
        <v>42053</v>
      </c>
      <c r="H1144" s="65">
        <v>747116</v>
      </c>
      <c r="I1144" s="65">
        <v>73138</v>
      </c>
      <c r="J1144" s="65">
        <v>0</v>
      </c>
      <c r="K1144" s="65">
        <v>5</v>
      </c>
      <c r="L1144" s="65"/>
      <c r="M1144" s="65">
        <v>3</v>
      </c>
      <c r="N1144" s="65">
        <v>5.8339999999999996</v>
      </c>
      <c r="O1144" s="65">
        <v>27.75</v>
      </c>
      <c r="P1144" s="65">
        <v>1.49</v>
      </c>
      <c r="Q1144" s="65">
        <v>0.38</v>
      </c>
      <c r="R1144" s="65"/>
      <c r="S1144" s="65">
        <v>178</v>
      </c>
      <c r="T1144" s="65">
        <v>83</v>
      </c>
      <c r="U1144" s="65">
        <v>4</v>
      </c>
      <c r="V1144" s="65">
        <v>1</v>
      </c>
      <c r="W1144" s="65">
        <v>14</v>
      </c>
      <c r="X1144" s="65">
        <v>12</v>
      </c>
      <c r="Y1144" s="65">
        <v>0</v>
      </c>
      <c r="Z1144" s="65"/>
      <c r="AA1144" s="65">
        <v>1</v>
      </c>
      <c r="AB1144" s="65">
        <v>29</v>
      </c>
      <c r="AC1144" s="65">
        <v>2</v>
      </c>
      <c r="AD1144" s="65">
        <v>2</v>
      </c>
      <c r="AE1144" s="118">
        <f t="shared" si="383"/>
        <v>178</v>
      </c>
      <c r="AF1144" s="119">
        <f t="shared" si="398"/>
        <v>0.59333333333333749</v>
      </c>
      <c r="AG1144" s="118">
        <f t="shared" si="384"/>
        <v>83</v>
      </c>
      <c r="AH1144" s="119">
        <f t="shared" si="385"/>
        <v>0.55333333333333046</v>
      </c>
      <c r="AI1144" s="118">
        <f t="shared" si="386"/>
        <v>14</v>
      </c>
      <c r="AJ1144" s="119">
        <f t="shared" si="387"/>
        <v>0.31111111111111062</v>
      </c>
      <c r="AK1144" s="118">
        <f t="shared" si="388"/>
        <v>12</v>
      </c>
      <c r="AL1144" s="119">
        <f t="shared" si="389"/>
        <v>0.40000000000000013</v>
      </c>
      <c r="AM1144" s="118">
        <f t="shared" si="390"/>
        <v>4</v>
      </c>
      <c r="AN1144" s="119">
        <f t="shared" si="391"/>
        <v>0.26666666666666683</v>
      </c>
      <c r="AO1144" s="118">
        <f t="shared" si="392"/>
        <v>1</v>
      </c>
      <c r="AP1144" s="119">
        <f t="shared" si="393"/>
        <v>0.10000000000000014</v>
      </c>
      <c r="AQ1144" s="122">
        <f t="shared" si="400"/>
        <v>0</v>
      </c>
      <c r="AR1144" s="131">
        <f t="shared" si="394"/>
        <v>2</v>
      </c>
      <c r="AS1144" s="65"/>
    </row>
    <row r="1145" spans="1:45" x14ac:dyDescent="0.25">
      <c r="A1145" s="65" t="s">
        <v>273</v>
      </c>
      <c r="B1145" s="65" t="str">
        <f t="shared" si="399"/>
        <v>DIWA3</v>
      </c>
      <c r="C1145" s="117">
        <f t="shared" si="395"/>
        <v>41104</v>
      </c>
      <c r="D1145" s="116" t="str">
        <f t="shared" si="396"/>
        <v>SIN</v>
      </c>
      <c r="E1145" s="65" t="s">
        <v>134</v>
      </c>
      <c r="F1145" s="124" t="s">
        <v>148</v>
      </c>
      <c r="G1145" s="117">
        <v>41981</v>
      </c>
      <c r="H1145" s="65">
        <v>727229</v>
      </c>
      <c r="I1145" s="65">
        <v>53251</v>
      </c>
      <c r="J1145" s="65">
        <v>0</v>
      </c>
      <c r="K1145" s="65">
        <v>7</v>
      </c>
      <c r="L1145" s="65"/>
      <c r="M1145" s="65">
        <v>3</v>
      </c>
      <c r="N1145" s="65">
        <v>5.9</v>
      </c>
      <c r="O1145" s="65"/>
      <c r="P1145" s="65"/>
      <c r="Q1145" s="65">
        <v>0.37</v>
      </c>
      <c r="R1145" s="65"/>
      <c r="S1145" s="65">
        <v>217</v>
      </c>
      <c r="T1145" s="65">
        <v>72</v>
      </c>
      <c r="U1145" s="65">
        <v>6</v>
      </c>
      <c r="V1145" s="65">
        <v>0</v>
      </c>
      <c r="W1145" s="65">
        <v>14</v>
      </c>
      <c r="X1145" s="65">
        <v>14</v>
      </c>
      <c r="Y1145" s="65">
        <v>1</v>
      </c>
      <c r="Z1145" s="65">
        <v>1</v>
      </c>
      <c r="AA1145" s="65">
        <v>1</v>
      </c>
      <c r="AB1145" s="65">
        <v>30</v>
      </c>
      <c r="AC1145" s="65">
        <v>4</v>
      </c>
      <c r="AD1145" s="65">
        <v>2</v>
      </c>
      <c r="AE1145" s="118">
        <f t="shared" si="383"/>
        <v>217</v>
      </c>
      <c r="AF1145" s="119">
        <f t="shared" si="398"/>
        <v>0.72333333333333616</v>
      </c>
      <c r="AG1145" s="118">
        <f t="shared" si="384"/>
        <v>72</v>
      </c>
      <c r="AH1145" s="119">
        <f t="shared" si="385"/>
        <v>0.47999999999999687</v>
      </c>
      <c r="AI1145" s="118">
        <f t="shared" si="386"/>
        <v>14</v>
      </c>
      <c r="AJ1145" s="119">
        <f t="shared" si="387"/>
        <v>0.31111111111111062</v>
      </c>
      <c r="AK1145" s="118">
        <f t="shared" si="388"/>
        <v>14</v>
      </c>
      <c r="AL1145" s="119">
        <f t="shared" si="389"/>
        <v>0.46666666666666679</v>
      </c>
      <c r="AM1145" s="118">
        <f t="shared" si="390"/>
        <v>6</v>
      </c>
      <c r="AN1145" s="119">
        <f t="shared" si="391"/>
        <v>0.40000000000000013</v>
      </c>
      <c r="AO1145" s="118">
        <f t="shared" si="392"/>
        <v>0</v>
      </c>
      <c r="AP1145" s="119">
        <f t="shared" si="393"/>
        <v>1.3877787807814457E-16</v>
      </c>
      <c r="AQ1145" s="122">
        <f t="shared" si="400"/>
        <v>0</v>
      </c>
      <c r="AR1145" s="131">
        <f t="shared" si="394"/>
        <v>3</v>
      </c>
      <c r="AS1145" s="65"/>
    </row>
    <row r="1146" spans="1:45" x14ac:dyDescent="0.25">
      <c r="A1146" s="65" t="s">
        <v>273</v>
      </c>
      <c r="B1146" s="65" t="str">
        <f t="shared" si="399"/>
        <v>DIWA3</v>
      </c>
      <c r="C1146" s="117">
        <f t="shared" si="395"/>
        <v>41104</v>
      </c>
      <c r="D1146" s="116" t="str">
        <f t="shared" si="396"/>
        <v>SIN</v>
      </c>
      <c r="E1146" s="65" t="s">
        <v>134</v>
      </c>
      <c r="F1146" s="124" t="s">
        <v>148</v>
      </c>
      <c r="G1146" s="117">
        <v>41782</v>
      </c>
      <c r="H1146" s="65">
        <v>668011</v>
      </c>
      <c r="I1146" s="65">
        <v>33078</v>
      </c>
      <c r="J1146" s="65">
        <v>0</v>
      </c>
      <c r="K1146" s="65">
        <v>6</v>
      </c>
      <c r="L1146" s="65"/>
      <c r="M1146" s="65">
        <v>4</v>
      </c>
      <c r="N1146" s="65">
        <v>6.1</v>
      </c>
      <c r="O1146" s="65"/>
      <c r="P1146" s="65"/>
      <c r="Q1146" s="65">
        <v>0.92</v>
      </c>
      <c r="R1146" s="65"/>
      <c r="S1146" s="65">
        <v>116</v>
      </c>
      <c r="T1146" s="65">
        <v>61</v>
      </c>
      <c r="U1146" s="65">
        <v>6</v>
      </c>
      <c r="V1146" s="65">
        <v>0</v>
      </c>
      <c r="W1146" s="65">
        <v>14</v>
      </c>
      <c r="X1146" s="65">
        <v>11</v>
      </c>
      <c r="Y1146" s="65">
        <v>0</v>
      </c>
      <c r="Z1146" s="65">
        <v>0</v>
      </c>
      <c r="AA1146" s="65">
        <v>0</v>
      </c>
      <c r="AB1146" s="65">
        <v>30</v>
      </c>
      <c r="AC1146" s="65">
        <v>3</v>
      </c>
      <c r="AD1146" s="65">
        <v>1</v>
      </c>
      <c r="AE1146" s="118">
        <f t="shared" si="383"/>
        <v>116</v>
      </c>
      <c r="AF1146" s="119">
        <f t="shared" si="398"/>
        <v>0.38666666666667104</v>
      </c>
      <c r="AG1146" s="118">
        <f t="shared" si="384"/>
        <v>61</v>
      </c>
      <c r="AH1146" s="119">
        <f t="shared" si="385"/>
        <v>0.40666666666666368</v>
      </c>
      <c r="AI1146" s="118">
        <f t="shared" si="386"/>
        <v>14</v>
      </c>
      <c r="AJ1146" s="119">
        <f t="shared" si="387"/>
        <v>0.31111111111111062</v>
      </c>
      <c r="AK1146" s="118">
        <f t="shared" si="388"/>
        <v>11</v>
      </c>
      <c r="AL1146" s="119">
        <f t="shared" si="389"/>
        <v>0.36666666666666681</v>
      </c>
      <c r="AM1146" s="118">
        <f t="shared" si="390"/>
        <v>6</v>
      </c>
      <c r="AN1146" s="119">
        <f t="shared" si="391"/>
        <v>0.40000000000000013</v>
      </c>
      <c r="AO1146" s="118">
        <f t="shared" si="392"/>
        <v>0</v>
      </c>
      <c r="AP1146" s="119">
        <f t="shared" si="393"/>
        <v>1.3877787807814457E-16</v>
      </c>
      <c r="AQ1146" s="122">
        <f t="shared" si="400"/>
        <v>0</v>
      </c>
      <c r="AR1146" s="131">
        <f t="shared" si="394"/>
        <v>4</v>
      </c>
      <c r="AS1146" s="65"/>
    </row>
    <row r="1147" spans="1:45" x14ac:dyDescent="0.25">
      <c r="A1147" s="65" t="s">
        <v>273</v>
      </c>
      <c r="B1147" s="65" t="str">
        <f t="shared" si="399"/>
        <v>DIWA3</v>
      </c>
      <c r="C1147" s="117">
        <f t="shared" si="395"/>
        <v>41104</v>
      </c>
      <c r="D1147" s="116" t="str">
        <f t="shared" si="396"/>
        <v>SIN</v>
      </c>
      <c r="E1147" s="65" t="s">
        <v>134</v>
      </c>
      <c r="F1147" s="124" t="s">
        <v>148</v>
      </c>
      <c r="G1147" s="117">
        <v>41677</v>
      </c>
      <c r="H1147" s="65">
        <v>634933</v>
      </c>
      <c r="I1147" s="65">
        <v>119397</v>
      </c>
      <c r="J1147" s="65">
        <v>0</v>
      </c>
      <c r="K1147" s="65">
        <v>8</v>
      </c>
      <c r="L1147" s="65"/>
      <c r="M1147" s="65">
        <v>9</v>
      </c>
      <c r="N1147" s="65">
        <v>7.2</v>
      </c>
      <c r="O1147" s="65">
        <v>36.9</v>
      </c>
      <c r="P1147" s="65">
        <v>0.5</v>
      </c>
      <c r="Q1147" s="65">
        <v>0.1</v>
      </c>
      <c r="R1147" s="65" t="s">
        <v>244</v>
      </c>
      <c r="S1147" s="65">
        <v>103</v>
      </c>
      <c r="T1147" s="65">
        <v>93</v>
      </c>
      <c r="U1147" s="65">
        <v>9</v>
      </c>
      <c r="V1147" s="65">
        <v>0</v>
      </c>
      <c r="W1147" s="65">
        <v>17</v>
      </c>
      <c r="X1147" s="65">
        <v>9</v>
      </c>
      <c r="Y1147" s="65">
        <v>1</v>
      </c>
      <c r="Z1147" s="65">
        <v>1</v>
      </c>
      <c r="AA1147" s="65">
        <v>0</v>
      </c>
      <c r="AB1147" s="65">
        <v>32</v>
      </c>
      <c r="AC1147" s="65">
        <v>9</v>
      </c>
      <c r="AD1147" s="65">
        <v>3</v>
      </c>
      <c r="AE1147" s="118">
        <f t="shared" si="383"/>
        <v>103</v>
      </c>
      <c r="AF1147" s="119">
        <f t="shared" si="398"/>
        <v>0.34333333333333743</v>
      </c>
      <c r="AG1147" s="118">
        <f t="shared" si="384"/>
        <v>93</v>
      </c>
      <c r="AH1147" s="119">
        <f t="shared" si="385"/>
        <v>0.62</v>
      </c>
      <c r="AI1147" s="118">
        <f t="shared" si="386"/>
        <v>17</v>
      </c>
      <c r="AJ1147" s="119">
        <f t="shared" si="387"/>
        <v>0.37777777777777721</v>
      </c>
      <c r="AK1147" s="118">
        <f t="shared" si="388"/>
        <v>9</v>
      </c>
      <c r="AL1147" s="119">
        <f t="shared" si="389"/>
        <v>0.30000000000000016</v>
      </c>
      <c r="AM1147" s="118">
        <f t="shared" si="390"/>
        <v>9</v>
      </c>
      <c r="AN1147" s="119">
        <f t="shared" si="391"/>
        <v>0.60000000000000009</v>
      </c>
      <c r="AO1147" s="118">
        <f t="shared" si="392"/>
        <v>0</v>
      </c>
      <c r="AP1147" s="119">
        <f t="shared" si="393"/>
        <v>1.3877787807814457E-16</v>
      </c>
      <c r="AQ1147" s="122">
        <f t="shared" si="400"/>
        <v>0</v>
      </c>
      <c r="AR1147" s="131">
        <f t="shared" si="394"/>
        <v>5</v>
      </c>
      <c r="AS1147" s="65"/>
    </row>
    <row r="1148" spans="1:45" x14ac:dyDescent="0.25">
      <c r="A1148" s="65" t="s">
        <v>273</v>
      </c>
      <c r="B1148" s="65" t="str">
        <f t="shared" si="399"/>
        <v>DIWA3</v>
      </c>
      <c r="C1148" s="117">
        <f t="shared" si="395"/>
        <v>41104</v>
      </c>
      <c r="D1148" s="116" t="str">
        <f t="shared" si="396"/>
        <v>SIN</v>
      </c>
      <c r="E1148" s="65" t="s">
        <v>134</v>
      </c>
      <c r="F1148" s="124" t="s">
        <v>148</v>
      </c>
      <c r="G1148" s="117">
        <v>41613</v>
      </c>
      <c r="H1148" s="65">
        <v>614330</v>
      </c>
      <c r="I1148" s="65">
        <v>98794</v>
      </c>
      <c r="J1148" s="120">
        <v>0</v>
      </c>
      <c r="K1148" s="120">
        <v>8</v>
      </c>
      <c r="L1148" s="120">
        <v>0</v>
      </c>
      <c r="M1148" s="120">
        <v>8</v>
      </c>
      <c r="N1148" s="65">
        <v>7.2</v>
      </c>
      <c r="O1148" s="120">
        <v>37.299999999999997</v>
      </c>
      <c r="P1148" s="120">
        <v>0.2</v>
      </c>
      <c r="Q1148" s="120">
        <v>0.1</v>
      </c>
      <c r="R1148" s="65" t="s">
        <v>244</v>
      </c>
      <c r="S1148" s="120">
        <v>54</v>
      </c>
      <c r="T1148" s="120">
        <v>67</v>
      </c>
      <c r="U1148" s="120">
        <v>7</v>
      </c>
      <c r="V1148" s="120">
        <v>0</v>
      </c>
      <c r="W1148" s="120">
        <v>10</v>
      </c>
      <c r="X1148" s="120">
        <v>5</v>
      </c>
      <c r="Y1148" s="120">
        <v>0</v>
      </c>
      <c r="Z1148" s="120">
        <v>1</v>
      </c>
      <c r="AA1148" s="120">
        <v>0</v>
      </c>
      <c r="AB1148" s="120">
        <v>31</v>
      </c>
      <c r="AC1148" s="120">
        <v>8</v>
      </c>
      <c r="AD1148" s="120">
        <v>2</v>
      </c>
      <c r="AE1148" s="118">
        <f t="shared" si="383"/>
        <v>54</v>
      </c>
      <c r="AF1148" s="119">
        <f t="shared" si="398"/>
        <v>0.18000000000000363</v>
      </c>
      <c r="AG1148" s="118">
        <f t="shared" si="384"/>
        <v>67</v>
      </c>
      <c r="AH1148" s="119">
        <f t="shared" si="385"/>
        <v>0.4466666666666636</v>
      </c>
      <c r="AI1148" s="118">
        <f t="shared" si="386"/>
        <v>10</v>
      </c>
      <c r="AJ1148" s="119">
        <f t="shared" si="387"/>
        <v>0.22222222222222177</v>
      </c>
      <c r="AK1148" s="118">
        <f t="shared" si="388"/>
        <v>5</v>
      </c>
      <c r="AL1148" s="119">
        <f t="shared" si="389"/>
        <v>0.16666666666666685</v>
      </c>
      <c r="AM1148" s="118">
        <f t="shared" si="390"/>
        <v>7</v>
      </c>
      <c r="AN1148" s="119">
        <f t="shared" si="391"/>
        <v>0.46666666666666679</v>
      </c>
      <c r="AO1148" s="118">
        <f t="shared" si="392"/>
        <v>0</v>
      </c>
      <c r="AP1148" s="119">
        <f t="shared" si="393"/>
        <v>1.3877787807814457E-16</v>
      </c>
      <c r="AQ1148" s="122">
        <f t="shared" si="400"/>
        <v>0</v>
      </c>
      <c r="AR1148" s="131">
        <f t="shared" si="394"/>
        <v>6</v>
      </c>
      <c r="AS1148" s="65"/>
    </row>
    <row r="1149" spans="1:45" x14ac:dyDescent="0.25">
      <c r="A1149" s="65" t="s">
        <v>288</v>
      </c>
      <c r="B1149" s="65" t="str">
        <f t="shared" si="399"/>
        <v>DIWA3</v>
      </c>
      <c r="C1149" s="117">
        <f t="shared" si="395"/>
        <v>41104</v>
      </c>
      <c r="D1149" s="65" t="str">
        <f t="shared" si="396"/>
        <v>SIN</v>
      </c>
      <c r="E1149" s="65" t="s">
        <v>134</v>
      </c>
      <c r="F1149" s="124" t="s">
        <v>148</v>
      </c>
      <c r="G1149" s="117">
        <v>41515</v>
      </c>
      <c r="H1149" s="65">
        <v>583899</v>
      </c>
      <c r="I1149" s="65">
        <v>68363</v>
      </c>
      <c r="J1149" s="120">
        <v>0</v>
      </c>
      <c r="K1149" s="120">
        <v>5</v>
      </c>
      <c r="L1149" s="120">
        <v>-1</v>
      </c>
      <c r="M1149" s="120">
        <v>15</v>
      </c>
      <c r="N1149" s="65">
        <v>7.1</v>
      </c>
      <c r="O1149" s="120">
        <v>36.700000000000003</v>
      </c>
      <c r="P1149" s="120">
        <v>0</v>
      </c>
      <c r="Q1149" s="120">
        <v>0.1</v>
      </c>
      <c r="R1149" s="65" t="s">
        <v>244</v>
      </c>
      <c r="S1149" s="120">
        <v>71</v>
      </c>
      <c r="T1149" s="120">
        <v>58</v>
      </c>
      <c r="U1149" s="120">
        <v>19</v>
      </c>
      <c r="V1149" s="120">
        <v>0</v>
      </c>
      <c r="W1149" s="120">
        <v>11</v>
      </c>
      <c r="X1149" s="120">
        <v>8</v>
      </c>
      <c r="Y1149" s="120">
        <v>0</v>
      </c>
      <c r="Z1149" s="120">
        <v>0</v>
      </c>
      <c r="AA1149" s="120">
        <v>-1</v>
      </c>
      <c r="AB1149" s="120">
        <v>32</v>
      </c>
      <c r="AC1149" s="120">
        <v>11</v>
      </c>
      <c r="AD1149" s="120">
        <v>3</v>
      </c>
      <c r="AE1149" s="118">
        <f t="shared" si="383"/>
        <v>71</v>
      </c>
      <c r="AF1149" s="119">
        <f t="shared" si="398"/>
        <v>0.23666666666667019</v>
      </c>
      <c r="AG1149" s="118">
        <f t="shared" si="384"/>
        <v>58</v>
      </c>
      <c r="AH1149" s="119">
        <f t="shared" si="385"/>
        <v>0.38666666666666372</v>
      </c>
      <c r="AI1149" s="118">
        <f t="shared" si="386"/>
        <v>11</v>
      </c>
      <c r="AJ1149" s="119">
        <f t="shared" si="387"/>
        <v>0.24444444444444399</v>
      </c>
      <c r="AK1149" s="118">
        <f t="shared" si="388"/>
        <v>8</v>
      </c>
      <c r="AL1149" s="119">
        <f t="shared" si="389"/>
        <v>0.26666666666666683</v>
      </c>
      <c r="AM1149" s="118">
        <f t="shared" si="390"/>
        <v>19</v>
      </c>
      <c r="AN1149" s="119">
        <f t="shared" si="391"/>
        <v>1</v>
      </c>
      <c r="AO1149" s="118">
        <f t="shared" si="392"/>
        <v>0</v>
      </c>
      <c r="AP1149" s="119">
        <f t="shared" si="393"/>
        <v>1.3877787807814457E-16</v>
      </c>
      <c r="AQ1149" s="122">
        <f>IF(F1149=F1151,0,1)</f>
        <v>0</v>
      </c>
      <c r="AR1149" s="131">
        <f t="shared" si="394"/>
        <v>7</v>
      </c>
      <c r="AS1149" s="65"/>
    </row>
    <row r="1150" spans="1:45" x14ac:dyDescent="0.25">
      <c r="A1150" s="65" t="s">
        <v>272</v>
      </c>
      <c r="B1150" s="65" t="str">
        <f t="shared" si="399"/>
        <v>DIWA3</v>
      </c>
      <c r="C1150" s="117">
        <f t="shared" si="395"/>
        <v>41104</v>
      </c>
      <c r="D1150" s="116" t="str">
        <f t="shared" si="396"/>
        <v>SIN</v>
      </c>
      <c r="E1150" s="65" t="s">
        <v>134</v>
      </c>
      <c r="F1150" s="124" t="s">
        <v>148</v>
      </c>
      <c r="G1150" s="117">
        <v>41312</v>
      </c>
      <c r="H1150" s="65">
        <v>537239</v>
      </c>
      <c r="I1150" s="65">
        <v>58459</v>
      </c>
      <c r="J1150" s="120">
        <v>0</v>
      </c>
      <c r="K1150" s="120">
        <v>5</v>
      </c>
      <c r="L1150" s="120">
        <v>0</v>
      </c>
      <c r="M1150" s="120">
        <v>22.4</v>
      </c>
      <c r="N1150" s="65">
        <v>6.9</v>
      </c>
      <c r="O1150" s="120">
        <v>35.799999999999997</v>
      </c>
      <c r="P1150" s="120"/>
      <c r="Q1150" s="120">
        <v>-1</v>
      </c>
      <c r="R1150" s="65" t="s">
        <v>29</v>
      </c>
      <c r="S1150" s="120">
        <v>205.8</v>
      </c>
      <c r="T1150" s="120">
        <v>74.099999999999994</v>
      </c>
      <c r="U1150" s="120">
        <v>13</v>
      </c>
      <c r="V1150" s="120">
        <v>0.5</v>
      </c>
      <c r="W1150" s="120">
        <v>15.9</v>
      </c>
      <c r="X1150" s="120">
        <v>23.4</v>
      </c>
      <c r="Y1150" s="120">
        <v>0.3</v>
      </c>
      <c r="Z1150" s="120">
        <v>0</v>
      </c>
      <c r="AA1150" s="120">
        <v>0</v>
      </c>
      <c r="AB1150" s="120">
        <v>82.1</v>
      </c>
      <c r="AC1150" s="120">
        <v>27.1</v>
      </c>
      <c r="AD1150" s="120">
        <v>5.0999999999999996</v>
      </c>
      <c r="AE1150" s="118">
        <f t="shared" si="383"/>
        <v>206</v>
      </c>
      <c r="AF1150" s="119">
        <f t="shared" si="398"/>
        <v>0.68666666666666987</v>
      </c>
      <c r="AG1150" s="118">
        <f t="shared" si="384"/>
        <v>74</v>
      </c>
      <c r="AH1150" s="119">
        <f t="shared" si="385"/>
        <v>0.49333333333333018</v>
      </c>
      <c r="AI1150" s="118">
        <f t="shared" si="386"/>
        <v>16</v>
      </c>
      <c r="AJ1150" s="119">
        <f t="shared" si="387"/>
        <v>0.35555555555555501</v>
      </c>
      <c r="AK1150" s="118">
        <f t="shared" si="388"/>
        <v>23</v>
      </c>
      <c r="AL1150" s="119">
        <f t="shared" si="389"/>
        <v>0.76666666666666672</v>
      </c>
      <c r="AM1150" s="118">
        <f t="shared" si="390"/>
        <v>13</v>
      </c>
      <c r="AN1150" s="119">
        <f t="shared" si="391"/>
        <v>0.8666666666666667</v>
      </c>
      <c r="AO1150" s="118">
        <f t="shared" si="392"/>
        <v>1</v>
      </c>
      <c r="AP1150" s="119">
        <f t="shared" si="393"/>
        <v>0.10000000000000014</v>
      </c>
      <c r="AQ1150" s="122">
        <f>IF(F1150=F1148,0,1)</f>
        <v>0</v>
      </c>
      <c r="AR1150" s="131">
        <f t="shared" si="394"/>
        <v>8</v>
      </c>
      <c r="AS1150" s="65"/>
    </row>
    <row r="1151" spans="1:45" x14ac:dyDescent="0.25">
      <c r="A1151" s="65" t="s">
        <v>272</v>
      </c>
      <c r="B1151" s="65" t="str">
        <f t="shared" si="399"/>
        <v>DIWA3</v>
      </c>
      <c r="C1151" s="117">
        <f t="shared" si="395"/>
        <v>41104</v>
      </c>
      <c r="D1151" s="116" t="str">
        <f t="shared" si="396"/>
        <v>SIN</v>
      </c>
      <c r="E1151" s="65" t="s">
        <v>134</v>
      </c>
      <c r="F1151" s="124" t="s">
        <v>148</v>
      </c>
      <c r="G1151" s="117">
        <v>41220</v>
      </c>
      <c r="H1151" s="65">
        <v>510498</v>
      </c>
      <c r="I1151" s="65">
        <v>31718</v>
      </c>
      <c r="J1151" s="65">
        <v>0</v>
      </c>
      <c r="K1151" s="65">
        <v>0</v>
      </c>
      <c r="L1151" s="65">
        <v>0</v>
      </c>
      <c r="M1151" s="65">
        <v>23.5</v>
      </c>
      <c r="N1151" s="65">
        <v>6.7</v>
      </c>
      <c r="O1151" s="65">
        <v>37.799999999999997</v>
      </c>
      <c r="P1151" s="65"/>
      <c r="Q1151" s="65">
        <v>-1</v>
      </c>
      <c r="R1151" s="65" t="s">
        <v>29</v>
      </c>
      <c r="S1151" s="65">
        <v>84.2</v>
      </c>
      <c r="T1151" s="65">
        <v>4.2</v>
      </c>
      <c r="U1151" s="65">
        <v>10.3</v>
      </c>
      <c r="V1151" s="65">
        <v>0.2</v>
      </c>
      <c r="W1151" s="65">
        <v>4</v>
      </c>
      <c r="X1151" s="65">
        <v>12.7</v>
      </c>
      <c r="Y1151" s="65">
        <v>0.8</v>
      </c>
      <c r="Z1151" s="65">
        <v>2.8</v>
      </c>
      <c r="AA1151" s="65">
        <v>0</v>
      </c>
      <c r="AB1151" s="65">
        <v>60.5</v>
      </c>
      <c r="AC1151" s="65">
        <v>16.899999999999999</v>
      </c>
      <c r="AD1151" s="65">
        <v>1.8</v>
      </c>
      <c r="AE1151" s="118">
        <f t="shared" si="383"/>
        <v>84</v>
      </c>
      <c r="AF1151" s="119">
        <f t="shared" si="398"/>
        <v>0.28000000000000369</v>
      </c>
      <c r="AG1151" s="118">
        <f t="shared" si="384"/>
        <v>4</v>
      </c>
      <c r="AH1151" s="119">
        <f t="shared" si="385"/>
        <v>2.6666666666664188E-2</v>
      </c>
      <c r="AI1151" s="118">
        <f t="shared" si="386"/>
        <v>4</v>
      </c>
      <c r="AJ1151" s="119">
        <f t="shared" si="387"/>
        <v>8.8888888888888407E-2</v>
      </c>
      <c r="AK1151" s="118">
        <f t="shared" si="388"/>
        <v>13</v>
      </c>
      <c r="AL1151" s="119">
        <f t="shared" si="389"/>
        <v>0.43333333333333346</v>
      </c>
      <c r="AM1151" s="118">
        <f t="shared" si="390"/>
        <v>10</v>
      </c>
      <c r="AN1151" s="119">
        <f t="shared" si="391"/>
        <v>0.66666666666666674</v>
      </c>
      <c r="AO1151" s="118">
        <f t="shared" si="392"/>
        <v>0</v>
      </c>
      <c r="AP1151" s="119">
        <f t="shared" si="393"/>
        <v>1.3877787807814457E-16</v>
      </c>
      <c r="AQ1151" s="122">
        <f t="shared" ref="AQ1151:AQ1174" si="401">IF(F1151=F1150,0,1)</f>
        <v>0</v>
      </c>
      <c r="AR1151" s="131">
        <f t="shared" si="394"/>
        <v>9</v>
      </c>
      <c r="AS1151" s="65"/>
    </row>
    <row r="1152" spans="1:45" x14ac:dyDescent="0.25">
      <c r="A1152" s="65"/>
      <c r="B1152" s="65" t="str">
        <f t="shared" si="399"/>
        <v>DIWA3</v>
      </c>
      <c r="C1152" s="117">
        <f t="shared" si="395"/>
        <v>41380</v>
      </c>
      <c r="D1152" s="65" t="str">
        <f t="shared" si="396"/>
        <v>SIN</v>
      </c>
      <c r="E1152" s="65" t="s">
        <v>134</v>
      </c>
      <c r="F1152" s="124" t="s">
        <v>149</v>
      </c>
      <c r="G1152" s="117">
        <v>42333</v>
      </c>
      <c r="H1152" s="65">
        <v>792410</v>
      </c>
      <c r="I1152" s="65">
        <v>75197</v>
      </c>
      <c r="J1152" s="65">
        <v>0</v>
      </c>
      <c r="K1152" s="65">
        <v>7</v>
      </c>
      <c r="L1152" s="65"/>
      <c r="M1152" s="65">
        <v>5</v>
      </c>
      <c r="N1152" s="65">
        <v>5.7</v>
      </c>
      <c r="O1152" s="65"/>
      <c r="P1152" s="65"/>
      <c r="Q1152" s="65">
        <v>0.14000000000000001</v>
      </c>
      <c r="R1152" s="65"/>
      <c r="S1152" s="65">
        <v>109</v>
      </c>
      <c r="T1152" s="65">
        <v>103</v>
      </c>
      <c r="U1152" s="65">
        <v>64</v>
      </c>
      <c r="V1152" s="65">
        <v>0</v>
      </c>
      <c r="W1152" s="65">
        <v>25</v>
      </c>
      <c r="X1152" s="65">
        <v>12</v>
      </c>
      <c r="Y1152" s="65">
        <v>1</v>
      </c>
      <c r="Z1152" s="65">
        <v>1</v>
      </c>
      <c r="AA1152" s="65">
        <v>1</v>
      </c>
      <c r="AB1152" s="65">
        <v>43</v>
      </c>
      <c r="AC1152" s="65">
        <v>11</v>
      </c>
      <c r="AD1152" s="65">
        <v>2</v>
      </c>
      <c r="AE1152" s="118">
        <f t="shared" si="383"/>
        <v>109</v>
      </c>
      <c r="AF1152" s="119">
        <f t="shared" si="398"/>
        <v>0.36333333333333756</v>
      </c>
      <c r="AG1152" s="118">
        <f t="shared" si="384"/>
        <v>103</v>
      </c>
      <c r="AH1152" s="119">
        <f t="shared" si="385"/>
        <v>0.68666666666666465</v>
      </c>
      <c r="AI1152" s="118">
        <f t="shared" si="386"/>
        <v>25</v>
      </c>
      <c r="AJ1152" s="119">
        <f t="shared" si="387"/>
        <v>0.55559999999999998</v>
      </c>
      <c r="AK1152" s="118">
        <f t="shared" si="388"/>
        <v>12</v>
      </c>
      <c r="AL1152" s="119">
        <f t="shared" si="389"/>
        <v>0.40000000000000013</v>
      </c>
      <c r="AM1152" s="118">
        <f t="shared" si="390"/>
        <v>64</v>
      </c>
      <c r="AN1152" s="119">
        <f t="shared" si="391"/>
        <v>1</v>
      </c>
      <c r="AO1152" s="118">
        <f t="shared" si="392"/>
        <v>0</v>
      </c>
      <c r="AP1152" s="119">
        <f t="shared" si="393"/>
        <v>1.3877787807814457E-16</v>
      </c>
      <c r="AQ1152" s="122">
        <f t="shared" si="401"/>
        <v>1</v>
      </c>
      <c r="AR1152" s="131">
        <f t="shared" si="394"/>
        <v>1</v>
      </c>
      <c r="AS1152" s="65"/>
    </row>
    <row r="1153" spans="1:45" x14ac:dyDescent="0.25">
      <c r="A1153" s="65"/>
      <c r="B1153" s="65" t="str">
        <f t="shared" si="399"/>
        <v>DIWA3</v>
      </c>
      <c r="C1153" s="117">
        <f t="shared" si="395"/>
        <v>41380</v>
      </c>
      <c r="D1153" s="65" t="str">
        <f t="shared" si="396"/>
        <v>SIN</v>
      </c>
      <c r="E1153" s="65" t="s">
        <v>134</v>
      </c>
      <c r="F1153" s="124" t="s">
        <v>149</v>
      </c>
      <c r="G1153" s="117">
        <v>42215</v>
      </c>
      <c r="H1153" s="65">
        <v>764330</v>
      </c>
      <c r="I1153" s="65">
        <v>47117</v>
      </c>
      <c r="J1153" s="65">
        <v>0</v>
      </c>
      <c r="K1153" s="65">
        <v>5</v>
      </c>
      <c r="L1153" s="65"/>
      <c r="M1153" s="65">
        <v>2</v>
      </c>
      <c r="N1153" s="65">
        <v>6</v>
      </c>
      <c r="O1153" s="65"/>
      <c r="P1153" s="65"/>
      <c r="Q1153" s="65">
        <v>0.06</v>
      </c>
      <c r="R1153" s="65"/>
      <c r="S1153" s="65">
        <v>42</v>
      </c>
      <c r="T1153" s="65">
        <v>34</v>
      </c>
      <c r="U1153" s="65">
        <v>3</v>
      </c>
      <c r="V1153" s="65">
        <v>0</v>
      </c>
      <c r="W1153" s="65">
        <v>12</v>
      </c>
      <c r="X1153" s="65">
        <v>3</v>
      </c>
      <c r="Y1153" s="65">
        <v>1</v>
      </c>
      <c r="Z1153" s="65">
        <v>1</v>
      </c>
      <c r="AA1153" s="65">
        <v>0</v>
      </c>
      <c r="AB1153" s="65">
        <v>32</v>
      </c>
      <c r="AC1153" s="65">
        <v>9</v>
      </c>
      <c r="AD1153" s="65">
        <v>1</v>
      </c>
      <c r="AE1153" s="118">
        <f t="shared" si="383"/>
        <v>42</v>
      </c>
      <c r="AF1153" s="119">
        <f t="shared" si="398"/>
        <v>0.1400000000000037</v>
      </c>
      <c r="AG1153" s="118">
        <f t="shared" si="384"/>
        <v>34</v>
      </c>
      <c r="AH1153" s="119">
        <f t="shared" si="385"/>
        <v>0.22666666666666402</v>
      </c>
      <c r="AI1153" s="118">
        <f t="shared" si="386"/>
        <v>12</v>
      </c>
      <c r="AJ1153" s="119">
        <f t="shared" si="387"/>
        <v>0.26666666666666622</v>
      </c>
      <c r="AK1153" s="118">
        <f t="shared" si="388"/>
        <v>3</v>
      </c>
      <c r="AL1153" s="119">
        <f t="shared" si="389"/>
        <v>0.1000000000000002</v>
      </c>
      <c r="AM1153" s="118">
        <f t="shared" si="390"/>
        <v>3</v>
      </c>
      <c r="AN1153" s="119">
        <f t="shared" si="391"/>
        <v>0.20000000000000018</v>
      </c>
      <c r="AO1153" s="118">
        <f t="shared" si="392"/>
        <v>0</v>
      </c>
      <c r="AP1153" s="119">
        <f t="shared" si="393"/>
        <v>1.3877787807814457E-16</v>
      </c>
      <c r="AQ1153" s="122">
        <f t="shared" si="401"/>
        <v>0</v>
      </c>
      <c r="AR1153" s="131">
        <f t="shared" si="394"/>
        <v>2</v>
      </c>
      <c r="AS1153" s="65"/>
    </row>
    <row r="1154" spans="1:45" x14ac:dyDescent="0.25">
      <c r="A1154" s="65" t="s">
        <v>272</v>
      </c>
      <c r="B1154" s="65" t="str">
        <f t="shared" si="399"/>
        <v>DIWA3</v>
      </c>
      <c r="C1154" s="117">
        <f t="shared" si="395"/>
        <v>41380</v>
      </c>
      <c r="D1154" s="116" t="str">
        <f t="shared" si="396"/>
        <v>SIN</v>
      </c>
      <c r="E1154" s="65" t="s">
        <v>134</v>
      </c>
      <c r="F1154" s="124" t="s">
        <v>149</v>
      </c>
      <c r="G1154" s="117">
        <v>42060</v>
      </c>
      <c r="H1154" s="65">
        <v>747700</v>
      </c>
      <c r="I1154" s="65">
        <v>67145</v>
      </c>
      <c r="J1154" s="65">
        <v>0</v>
      </c>
      <c r="K1154" s="65">
        <v>2</v>
      </c>
      <c r="L1154" s="65"/>
      <c r="M1154" s="65">
        <v>2</v>
      </c>
      <c r="N1154" s="65">
        <v>6.093</v>
      </c>
      <c r="O1154" s="65">
        <v>28.12</v>
      </c>
      <c r="P1154" s="65">
        <v>1.25</v>
      </c>
      <c r="Q1154" s="65">
        <v>0.23</v>
      </c>
      <c r="R1154" s="65"/>
      <c r="S1154" s="65">
        <v>43</v>
      </c>
      <c r="T1154" s="65">
        <v>42</v>
      </c>
      <c r="U1154" s="65">
        <v>2</v>
      </c>
      <c r="V1154" s="65">
        <v>0</v>
      </c>
      <c r="W1154" s="65">
        <v>6</v>
      </c>
      <c r="X1154" s="65">
        <v>3</v>
      </c>
      <c r="Y1154" s="65">
        <v>0</v>
      </c>
      <c r="Z1154" s="65"/>
      <c r="AA1154" s="65">
        <v>0</v>
      </c>
      <c r="AB1154" s="65">
        <v>27</v>
      </c>
      <c r="AC1154" s="65">
        <v>2</v>
      </c>
      <c r="AD1154" s="65">
        <v>1</v>
      </c>
      <c r="AE1154" s="118">
        <f t="shared" ref="AE1154:AE1217" si="402">+ROUND(S1154,0)</f>
        <v>43</v>
      </c>
      <c r="AF1154" s="119">
        <f t="shared" si="398"/>
        <v>0.14333333333333703</v>
      </c>
      <c r="AG1154" s="118">
        <f t="shared" ref="AG1154:AG1217" si="403">+ROUND(T1154,0)</f>
        <v>42</v>
      </c>
      <c r="AH1154" s="119">
        <f t="shared" ref="AH1154:AH1217" si="404">IF(AG1154&gt;=150,1,VLOOKUP(AG1154,$AV$3:$AW$228,2,0))</f>
        <v>0.27999999999999725</v>
      </c>
      <c r="AI1154" s="118">
        <f t="shared" ref="AI1154:AI1217" si="405">+ROUND(W1154,0)</f>
        <v>6</v>
      </c>
      <c r="AJ1154" s="119">
        <f t="shared" ref="AJ1154:AJ1217" si="406">IF(AI1154&gt;=45,1,VLOOKUP(AI1154,$AX$3:$AY$226,2,0))</f>
        <v>0.13333333333333286</v>
      </c>
      <c r="AK1154" s="118">
        <f t="shared" ref="AK1154:AK1217" si="407">+ROUND(X1154,0)</f>
        <v>3</v>
      </c>
      <c r="AL1154" s="119">
        <f t="shared" ref="AL1154:AL1217" si="408">IF(AK1154&gt;=30,1,VLOOKUP(AK1154,$AZ$3:$BA$226,2,0))</f>
        <v>0.1000000000000002</v>
      </c>
      <c r="AM1154" s="118">
        <f t="shared" ref="AM1154:AM1217" si="409">+ROUND(U1154,0)</f>
        <v>2</v>
      </c>
      <c r="AN1154" s="119">
        <f t="shared" ref="AN1154:AN1217" si="410">IF(AM1154&gt;=15,1,VLOOKUP(AM1154,$BB$3:$BC$226,2,0))</f>
        <v>0.13333333333333353</v>
      </c>
      <c r="AO1154" s="118">
        <f t="shared" ref="AO1154:AO1217" si="411">ROUND(V1154,0)</f>
        <v>0</v>
      </c>
      <c r="AP1154" s="119">
        <f t="shared" ref="AP1154:AP1217" si="412">IF(AO1154&gt;=10,1,VLOOKUP(AO1154,$BD$3:$BE$226,2,0))</f>
        <v>1.3877787807814457E-16</v>
      </c>
      <c r="AQ1154" s="122">
        <f t="shared" si="401"/>
        <v>0</v>
      </c>
      <c r="AR1154" s="131">
        <f t="shared" si="394"/>
        <v>3</v>
      </c>
      <c r="AS1154" s="65"/>
    </row>
    <row r="1155" spans="1:45" x14ac:dyDescent="0.25">
      <c r="A1155" s="65" t="s">
        <v>273</v>
      </c>
      <c r="B1155" s="65" t="str">
        <f t="shared" si="399"/>
        <v>DIWA3</v>
      </c>
      <c r="C1155" s="117">
        <f t="shared" si="395"/>
        <v>41380</v>
      </c>
      <c r="D1155" s="116" t="str">
        <f t="shared" si="396"/>
        <v>SIN</v>
      </c>
      <c r="E1155" s="65" t="s">
        <v>134</v>
      </c>
      <c r="F1155" s="124" t="s">
        <v>149</v>
      </c>
      <c r="G1155" s="117">
        <v>42054</v>
      </c>
      <c r="H1155" s="65">
        <v>750645</v>
      </c>
      <c r="I1155" s="65">
        <v>20726</v>
      </c>
      <c r="J1155" s="65">
        <v>0</v>
      </c>
      <c r="K1155" s="65">
        <v>1</v>
      </c>
      <c r="L1155" s="65"/>
      <c r="M1155" s="65">
        <v>2</v>
      </c>
      <c r="N1155" s="65">
        <v>6.1630000000000003</v>
      </c>
      <c r="O1155" s="65">
        <v>28.47</v>
      </c>
      <c r="P1155" s="65">
        <v>1.21</v>
      </c>
      <c r="Q1155" s="65">
        <v>0.08</v>
      </c>
      <c r="R1155" s="65"/>
      <c r="S1155" s="65">
        <v>114</v>
      </c>
      <c r="T1155" s="65">
        <v>23</v>
      </c>
      <c r="U1155" s="65">
        <v>6</v>
      </c>
      <c r="V1155" s="65">
        <v>0</v>
      </c>
      <c r="W1155" s="65">
        <v>4</v>
      </c>
      <c r="X1155" s="65">
        <v>9</v>
      </c>
      <c r="Y1155" s="65">
        <v>0</v>
      </c>
      <c r="Z1155" s="65"/>
      <c r="AA1155" s="65">
        <v>1</v>
      </c>
      <c r="AB1155" s="65">
        <v>31</v>
      </c>
      <c r="AC1155" s="65">
        <v>3</v>
      </c>
      <c r="AD1155" s="65">
        <v>0</v>
      </c>
      <c r="AE1155" s="118">
        <f t="shared" si="402"/>
        <v>114</v>
      </c>
      <c r="AF1155" s="119">
        <f t="shared" si="398"/>
        <v>0.38000000000000433</v>
      </c>
      <c r="AG1155" s="118">
        <f t="shared" si="403"/>
        <v>23</v>
      </c>
      <c r="AH1155" s="119">
        <f t="shared" si="404"/>
        <v>0.15333333333333082</v>
      </c>
      <c r="AI1155" s="118">
        <f t="shared" si="405"/>
        <v>4</v>
      </c>
      <c r="AJ1155" s="119">
        <f t="shared" si="406"/>
        <v>8.8888888888888407E-2</v>
      </c>
      <c r="AK1155" s="118">
        <f t="shared" si="407"/>
        <v>9</v>
      </c>
      <c r="AL1155" s="119">
        <f t="shared" si="408"/>
        <v>0.30000000000000016</v>
      </c>
      <c r="AM1155" s="118">
        <f t="shared" si="409"/>
        <v>6</v>
      </c>
      <c r="AN1155" s="119">
        <f t="shared" si="410"/>
        <v>0.40000000000000013</v>
      </c>
      <c r="AO1155" s="118">
        <f t="shared" si="411"/>
        <v>0</v>
      </c>
      <c r="AP1155" s="119">
        <f t="shared" si="412"/>
        <v>1.3877787807814457E-16</v>
      </c>
      <c r="AQ1155" s="122">
        <f t="shared" si="401"/>
        <v>0</v>
      </c>
      <c r="AR1155" s="131">
        <f t="shared" ref="AR1155:AR1218" si="413">+IF(AQ1155=1,AQ1155,(AR1154+1))</f>
        <v>4</v>
      </c>
      <c r="AS1155" s="65"/>
    </row>
    <row r="1156" spans="1:45" x14ac:dyDescent="0.25">
      <c r="A1156" s="65" t="s">
        <v>273</v>
      </c>
      <c r="B1156" s="65" t="str">
        <f t="shared" si="399"/>
        <v>DIWA3</v>
      </c>
      <c r="C1156" s="117">
        <f t="shared" si="395"/>
        <v>41380</v>
      </c>
      <c r="D1156" s="116" t="str">
        <f t="shared" si="396"/>
        <v>SIN</v>
      </c>
      <c r="E1156" s="65" t="s">
        <v>134</v>
      </c>
      <c r="F1156" s="124" t="s">
        <v>149</v>
      </c>
      <c r="G1156" s="117">
        <v>41971</v>
      </c>
      <c r="H1156" s="65">
        <v>729919</v>
      </c>
      <c r="I1156" s="65">
        <v>52546</v>
      </c>
      <c r="J1156" s="65">
        <v>0</v>
      </c>
      <c r="K1156" s="65">
        <v>2</v>
      </c>
      <c r="L1156" s="65"/>
      <c r="M1156" s="65">
        <v>2</v>
      </c>
      <c r="N1156" s="65">
        <v>5.9</v>
      </c>
      <c r="O1156" s="65"/>
      <c r="P1156" s="65"/>
      <c r="Q1156" s="65">
        <v>0.31</v>
      </c>
      <c r="R1156" s="65"/>
      <c r="S1156" s="65">
        <v>213</v>
      </c>
      <c r="T1156" s="65">
        <v>57</v>
      </c>
      <c r="U1156" s="65">
        <v>10</v>
      </c>
      <c r="V1156" s="65">
        <v>0</v>
      </c>
      <c r="W1156" s="65">
        <v>6</v>
      </c>
      <c r="X1156" s="65">
        <v>16</v>
      </c>
      <c r="Y1156" s="65">
        <v>0</v>
      </c>
      <c r="Z1156" s="65">
        <v>0</v>
      </c>
      <c r="AA1156" s="65">
        <v>2</v>
      </c>
      <c r="AB1156" s="65">
        <v>43</v>
      </c>
      <c r="AC1156" s="65">
        <v>8</v>
      </c>
      <c r="AD1156" s="65">
        <v>0</v>
      </c>
      <c r="AE1156" s="118">
        <f t="shared" si="402"/>
        <v>213</v>
      </c>
      <c r="AF1156" s="119">
        <f t="shared" si="398"/>
        <v>0.71000000000000296</v>
      </c>
      <c r="AG1156" s="118">
        <f t="shared" si="403"/>
        <v>57</v>
      </c>
      <c r="AH1156" s="119">
        <f t="shared" si="404"/>
        <v>0.37999999999999706</v>
      </c>
      <c r="AI1156" s="118">
        <f t="shared" si="405"/>
        <v>6</v>
      </c>
      <c r="AJ1156" s="119">
        <f t="shared" si="406"/>
        <v>0.13333333333333286</v>
      </c>
      <c r="AK1156" s="118">
        <f t="shared" si="407"/>
        <v>16</v>
      </c>
      <c r="AL1156" s="119">
        <f t="shared" si="408"/>
        <v>0.53333333333333344</v>
      </c>
      <c r="AM1156" s="118">
        <f t="shared" si="409"/>
        <v>10</v>
      </c>
      <c r="AN1156" s="119">
        <f t="shared" si="410"/>
        <v>0.66666666666666674</v>
      </c>
      <c r="AO1156" s="118">
        <f t="shared" si="411"/>
        <v>0</v>
      </c>
      <c r="AP1156" s="119">
        <f t="shared" si="412"/>
        <v>1.3877787807814457E-16</v>
      </c>
      <c r="AQ1156" s="122">
        <f t="shared" si="401"/>
        <v>0</v>
      </c>
      <c r="AR1156" s="131">
        <f t="shared" si="413"/>
        <v>5</v>
      </c>
      <c r="AS1156" s="65"/>
    </row>
    <row r="1157" spans="1:45" x14ac:dyDescent="0.25">
      <c r="A1157" s="65" t="s">
        <v>272</v>
      </c>
      <c r="B1157" s="65" t="str">
        <f t="shared" si="399"/>
        <v>DIWA3</v>
      </c>
      <c r="C1157" s="117">
        <f t="shared" si="395"/>
        <v>41380</v>
      </c>
      <c r="D1157" s="116" t="str">
        <f t="shared" si="396"/>
        <v>SIN</v>
      </c>
      <c r="E1157" s="65" t="s">
        <v>134</v>
      </c>
      <c r="F1157" s="124" t="s">
        <v>149</v>
      </c>
      <c r="G1157" s="117">
        <v>41792</v>
      </c>
      <c r="H1157" s="65">
        <v>667762</v>
      </c>
      <c r="I1157" s="65">
        <v>33848</v>
      </c>
      <c r="J1157" s="65">
        <v>0</v>
      </c>
      <c r="K1157" s="65">
        <v>2</v>
      </c>
      <c r="L1157" s="65"/>
      <c r="M1157" s="65">
        <v>4</v>
      </c>
      <c r="N1157" s="65">
        <v>6.4</v>
      </c>
      <c r="O1157" s="65"/>
      <c r="P1157" s="65"/>
      <c r="Q1157" s="65">
        <v>0.74</v>
      </c>
      <c r="R1157" s="65"/>
      <c r="S1157" s="65">
        <v>47</v>
      </c>
      <c r="T1157" s="65">
        <v>43</v>
      </c>
      <c r="U1157" s="65">
        <v>4</v>
      </c>
      <c r="V1157" s="65">
        <v>0</v>
      </c>
      <c r="W1157" s="65">
        <v>6</v>
      </c>
      <c r="X1157" s="65">
        <v>5</v>
      </c>
      <c r="Y1157" s="65">
        <v>0</v>
      </c>
      <c r="Z1157" s="65">
        <v>0</v>
      </c>
      <c r="AA1157" s="65">
        <v>0</v>
      </c>
      <c r="AB1157" s="65">
        <v>39</v>
      </c>
      <c r="AC1157" s="65">
        <v>10</v>
      </c>
      <c r="AD1157" s="65">
        <v>5</v>
      </c>
      <c r="AE1157" s="118">
        <f t="shared" si="402"/>
        <v>47</v>
      </c>
      <c r="AF1157" s="119">
        <f t="shared" si="398"/>
        <v>0.15666666666667034</v>
      </c>
      <c r="AG1157" s="118">
        <f t="shared" si="403"/>
        <v>43</v>
      </c>
      <c r="AH1157" s="119">
        <f t="shared" si="404"/>
        <v>0.28666666666666391</v>
      </c>
      <c r="AI1157" s="118">
        <f t="shared" si="405"/>
        <v>6</v>
      </c>
      <c r="AJ1157" s="119">
        <f t="shared" si="406"/>
        <v>0.13333333333333286</v>
      </c>
      <c r="AK1157" s="118">
        <f t="shared" si="407"/>
        <v>5</v>
      </c>
      <c r="AL1157" s="119">
        <f t="shared" si="408"/>
        <v>0.16666666666666685</v>
      </c>
      <c r="AM1157" s="118">
        <f t="shared" si="409"/>
        <v>4</v>
      </c>
      <c r="AN1157" s="119">
        <f t="shared" si="410"/>
        <v>0.26666666666666683</v>
      </c>
      <c r="AO1157" s="118">
        <f t="shared" si="411"/>
        <v>0</v>
      </c>
      <c r="AP1157" s="119">
        <f t="shared" si="412"/>
        <v>1.3877787807814457E-16</v>
      </c>
      <c r="AQ1157" s="122">
        <f t="shared" si="401"/>
        <v>0</v>
      </c>
      <c r="AR1157" s="131">
        <f t="shared" si="413"/>
        <v>6</v>
      </c>
      <c r="AS1157" s="65"/>
    </row>
    <row r="1158" spans="1:45" x14ac:dyDescent="0.25">
      <c r="A1158" s="65" t="s">
        <v>272</v>
      </c>
      <c r="B1158" s="65" t="str">
        <f t="shared" si="399"/>
        <v>DIWA3</v>
      </c>
      <c r="C1158" s="117">
        <f t="shared" si="395"/>
        <v>41380</v>
      </c>
      <c r="D1158" s="116" t="str">
        <f t="shared" si="396"/>
        <v>SIN</v>
      </c>
      <c r="E1158" s="65" t="s">
        <v>134</v>
      </c>
      <c r="F1158" s="124" t="s">
        <v>149</v>
      </c>
      <c r="G1158" s="117">
        <v>41682</v>
      </c>
      <c r="H1158" s="65">
        <v>633914</v>
      </c>
      <c r="I1158" s="65">
        <v>101372</v>
      </c>
      <c r="J1158" s="65">
        <v>0</v>
      </c>
      <c r="K1158" s="65">
        <v>6</v>
      </c>
      <c r="L1158" s="65"/>
      <c r="M1158" s="65">
        <v>12</v>
      </c>
      <c r="N1158" s="65">
        <v>7.1</v>
      </c>
      <c r="O1158" s="65">
        <v>36.4</v>
      </c>
      <c r="P1158" s="65">
        <v>0.5</v>
      </c>
      <c r="Q1158" s="65">
        <v>0.1</v>
      </c>
      <c r="R1158" s="65" t="s">
        <v>244</v>
      </c>
      <c r="S1158" s="65">
        <v>101</v>
      </c>
      <c r="T1158" s="65">
        <v>103</v>
      </c>
      <c r="U1158" s="65">
        <v>6</v>
      </c>
      <c r="V1158" s="65">
        <v>0</v>
      </c>
      <c r="W1158" s="65">
        <v>15</v>
      </c>
      <c r="X1158" s="65">
        <v>10</v>
      </c>
      <c r="Y1158" s="65">
        <v>1</v>
      </c>
      <c r="Z1158" s="65">
        <v>1</v>
      </c>
      <c r="AA1158" s="65">
        <v>0</v>
      </c>
      <c r="AB1158" s="65">
        <v>38</v>
      </c>
      <c r="AC1158" s="65">
        <v>14</v>
      </c>
      <c r="AD1158" s="65">
        <v>3</v>
      </c>
      <c r="AE1158" s="118">
        <f t="shared" si="402"/>
        <v>101</v>
      </c>
      <c r="AF1158" s="119">
        <f t="shared" si="398"/>
        <v>0.33666666666667072</v>
      </c>
      <c r="AG1158" s="118">
        <f t="shared" si="403"/>
        <v>103</v>
      </c>
      <c r="AH1158" s="119">
        <f t="shared" si="404"/>
        <v>0.68666666666666465</v>
      </c>
      <c r="AI1158" s="118">
        <f t="shared" si="405"/>
        <v>15</v>
      </c>
      <c r="AJ1158" s="119">
        <f t="shared" si="406"/>
        <v>0.33333333333333282</v>
      </c>
      <c r="AK1158" s="118">
        <f t="shared" si="407"/>
        <v>10</v>
      </c>
      <c r="AL1158" s="119">
        <f t="shared" si="408"/>
        <v>0.33339999999999997</v>
      </c>
      <c r="AM1158" s="118">
        <f t="shared" si="409"/>
        <v>6</v>
      </c>
      <c r="AN1158" s="119">
        <f t="shared" si="410"/>
        <v>0.40000000000000013</v>
      </c>
      <c r="AO1158" s="118">
        <f t="shared" si="411"/>
        <v>0</v>
      </c>
      <c r="AP1158" s="119">
        <f t="shared" si="412"/>
        <v>1.3877787807814457E-16</v>
      </c>
      <c r="AQ1158" s="122">
        <f t="shared" si="401"/>
        <v>0</v>
      </c>
      <c r="AR1158" s="131">
        <f t="shared" si="413"/>
        <v>7</v>
      </c>
      <c r="AS1158" s="65"/>
    </row>
    <row r="1159" spans="1:45" x14ac:dyDescent="0.25">
      <c r="A1159" s="65" t="s">
        <v>272</v>
      </c>
      <c r="B1159" s="65" t="str">
        <f t="shared" si="399"/>
        <v>DIWA3</v>
      </c>
      <c r="C1159" s="117">
        <f t="shared" ref="C1159:C1182" si="414">VLOOKUP(F1159,$BG$3:$BJ$230,4,0)</f>
        <v>41380</v>
      </c>
      <c r="D1159" s="116" t="str">
        <f t="shared" ref="D1159:D1182" si="415">IF(C1159&gt;G1159,"CON","SIN")</f>
        <v>SIN</v>
      </c>
      <c r="E1159" s="65" t="s">
        <v>134</v>
      </c>
      <c r="F1159" s="124" t="s">
        <v>149</v>
      </c>
      <c r="G1159" s="117">
        <v>41661</v>
      </c>
      <c r="H1159" s="65">
        <v>626881</v>
      </c>
      <c r="I1159" s="65">
        <v>94339</v>
      </c>
      <c r="J1159" s="65">
        <v>0</v>
      </c>
      <c r="K1159" s="65">
        <v>6</v>
      </c>
      <c r="L1159" s="65"/>
      <c r="M1159" s="65">
        <v>11</v>
      </c>
      <c r="N1159" s="65">
        <v>7.1</v>
      </c>
      <c r="O1159" s="65">
        <v>36.9</v>
      </c>
      <c r="P1159" s="65">
        <v>1</v>
      </c>
      <c r="Q1159" s="65">
        <v>0.1</v>
      </c>
      <c r="R1159" s="65" t="s">
        <v>244</v>
      </c>
      <c r="S1159" s="65">
        <v>95</v>
      </c>
      <c r="T1159" s="65">
        <v>96</v>
      </c>
      <c r="U1159" s="65">
        <v>4</v>
      </c>
      <c r="V1159" s="65">
        <v>0</v>
      </c>
      <c r="W1159" s="65">
        <v>12</v>
      </c>
      <c r="X1159" s="65">
        <v>7</v>
      </c>
      <c r="Y1159" s="65">
        <v>0</v>
      </c>
      <c r="Z1159" s="65">
        <v>0</v>
      </c>
      <c r="AA1159" s="65">
        <v>0</v>
      </c>
      <c r="AB1159" s="65">
        <v>37</v>
      </c>
      <c r="AC1159" s="65">
        <v>16</v>
      </c>
      <c r="AD1159" s="65">
        <v>2</v>
      </c>
      <c r="AE1159" s="118">
        <f t="shared" si="402"/>
        <v>95</v>
      </c>
      <c r="AF1159" s="119">
        <f t="shared" si="398"/>
        <v>0.31666666666667059</v>
      </c>
      <c r="AG1159" s="118">
        <f t="shared" si="403"/>
        <v>96</v>
      </c>
      <c r="AH1159" s="119">
        <f t="shared" si="404"/>
        <v>0.63999999999999768</v>
      </c>
      <c r="AI1159" s="118">
        <f t="shared" si="405"/>
        <v>12</v>
      </c>
      <c r="AJ1159" s="119">
        <f t="shared" si="406"/>
        <v>0.26666666666666622</v>
      </c>
      <c r="AK1159" s="118">
        <f t="shared" si="407"/>
        <v>7</v>
      </c>
      <c r="AL1159" s="119">
        <f t="shared" si="408"/>
        <v>0.2333333333333335</v>
      </c>
      <c r="AM1159" s="118">
        <f t="shared" si="409"/>
        <v>4</v>
      </c>
      <c r="AN1159" s="119">
        <f t="shared" si="410"/>
        <v>0.26666666666666683</v>
      </c>
      <c r="AO1159" s="118">
        <f t="shared" si="411"/>
        <v>0</v>
      </c>
      <c r="AP1159" s="119">
        <f t="shared" si="412"/>
        <v>1.3877787807814457E-16</v>
      </c>
      <c r="AQ1159" s="122">
        <f t="shared" si="401"/>
        <v>0</v>
      </c>
      <c r="AR1159" s="131">
        <f t="shared" si="413"/>
        <v>8</v>
      </c>
      <c r="AS1159" s="65"/>
    </row>
    <row r="1160" spans="1:45" x14ac:dyDescent="0.25">
      <c r="A1160" s="65" t="s">
        <v>273</v>
      </c>
      <c r="B1160" s="65" t="str">
        <f t="shared" si="399"/>
        <v>DIWA3</v>
      </c>
      <c r="C1160" s="117">
        <f t="shared" si="414"/>
        <v>41380</v>
      </c>
      <c r="D1160" s="116" t="str">
        <f t="shared" si="415"/>
        <v>SIN</v>
      </c>
      <c r="E1160" s="65" t="s">
        <v>134</v>
      </c>
      <c r="F1160" s="124" t="s">
        <v>149</v>
      </c>
      <c r="G1160" s="117">
        <v>41572</v>
      </c>
      <c r="H1160" s="65">
        <v>601760</v>
      </c>
      <c r="I1160" s="65">
        <v>69218</v>
      </c>
      <c r="J1160" s="120">
        <v>0</v>
      </c>
      <c r="K1160" s="120">
        <v>3</v>
      </c>
      <c r="L1160" s="120">
        <v>0</v>
      </c>
      <c r="M1160" s="120">
        <v>10</v>
      </c>
      <c r="N1160" s="65">
        <v>7.2</v>
      </c>
      <c r="O1160" s="120">
        <v>37.5</v>
      </c>
      <c r="P1160" s="120">
        <v>0.9</v>
      </c>
      <c r="Q1160" s="120">
        <v>0.1</v>
      </c>
      <c r="R1160" s="65" t="s">
        <v>244</v>
      </c>
      <c r="S1160" s="120">
        <v>43</v>
      </c>
      <c r="T1160" s="120">
        <v>34</v>
      </c>
      <c r="U1160" s="120">
        <v>5</v>
      </c>
      <c r="V1160" s="120">
        <v>0</v>
      </c>
      <c r="W1160" s="120">
        <v>6</v>
      </c>
      <c r="X1160" s="120">
        <v>5</v>
      </c>
      <c r="Y1160" s="120">
        <v>0</v>
      </c>
      <c r="Z1160" s="120">
        <v>0</v>
      </c>
      <c r="AA1160" s="120">
        <v>0</v>
      </c>
      <c r="AB1160" s="120">
        <v>30</v>
      </c>
      <c r="AC1160" s="120">
        <v>6</v>
      </c>
      <c r="AD1160" s="120">
        <v>2</v>
      </c>
      <c r="AE1160" s="118">
        <f t="shared" si="402"/>
        <v>43</v>
      </c>
      <c r="AF1160" s="119">
        <f t="shared" si="398"/>
        <v>0.14333333333333703</v>
      </c>
      <c r="AG1160" s="118">
        <f t="shared" si="403"/>
        <v>34</v>
      </c>
      <c r="AH1160" s="119">
        <f t="shared" si="404"/>
        <v>0.22666666666666402</v>
      </c>
      <c r="AI1160" s="118">
        <f t="shared" si="405"/>
        <v>6</v>
      </c>
      <c r="AJ1160" s="119">
        <f t="shared" si="406"/>
        <v>0.13333333333333286</v>
      </c>
      <c r="AK1160" s="118">
        <f t="shared" si="407"/>
        <v>5</v>
      </c>
      <c r="AL1160" s="119">
        <f t="shared" si="408"/>
        <v>0.16666666666666685</v>
      </c>
      <c r="AM1160" s="118">
        <f t="shared" si="409"/>
        <v>5</v>
      </c>
      <c r="AN1160" s="119">
        <f t="shared" si="410"/>
        <v>0.33333333333333348</v>
      </c>
      <c r="AO1160" s="118">
        <f t="shared" si="411"/>
        <v>0</v>
      </c>
      <c r="AP1160" s="119">
        <f t="shared" si="412"/>
        <v>1.3877787807814457E-16</v>
      </c>
      <c r="AQ1160" s="122">
        <f t="shared" si="401"/>
        <v>0</v>
      </c>
      <c r="AR1160" s="131">
        <f t="shared" si="413"/>
        <v>9</v>
      </c>
      <c r="AS1160" s="65"/>
    </row>
    <row r="1161" spans="1:45" x14ac:dyDescent="0.25">
      <c r="A1161" s="65" t="s">
        <v>273</v>
      </c>
      <c r="B1161" s="65" t="str">
        <f t="shared" si="399"/>
        <v>DIWA3</v>
      </c>
      <c r="C1161" s="117">
        <f t="shared" si="414"/>
        <v>41380</v>
      </c>
      <c r="D1161" s="116" t="str">
        <f t="shared" si="415"/>
        <v>SIN</v>
      </c>
      <c r="E1161" s="65" t="s">
        <v>134</v>
      </c>
      <c r="F1161" s="124" t="s">
        <v>149</v>
      </c>
      <c r="G1161" s="117">
        <v>41458</v>
      </c>
      <c r="H1161" s="65">
        <v>564221</v>
      </c>
      <c r="I1161" s="65">
        <v>31678</v>
      </c>
      <c r="J1161" s="120">
        <v>0</v>
      </c>
      <c r="K1161" s="120">
        <v>1</v>
      </c>
      <c r="L1161" s="120">
        <v>-1</v>
      </c>
      <c r="M1161" s="120">
        <v>9</v>
      </c>
      <c r="N1161" s="65">
        <v>7.3</v>
      </c>
      <c r="O1161" s="120">
        <v>38.200000000000003</v>
      </c>
      <c r="P1161" s="120">
        <v>1.1000000000000001</v>
      </c>
      <c r="Q1161" s="120">
        <v>0</v>
      </c>
      <c r="R1161" s="65" t="s">
        <v>244</v>
      </c>
      <c r="S1161" s="120">
        <v>33</v>
      </c>
      <c r="T1161" s="120">
        <v>21</v>
      </c>
      <c r="U1161" s="120">
        <v>4</v>
      </c>
      <c r="V1161" s="120">
        <v>0</v>
      </c>
      <c r="W1161" s="120">
        <v>5</v>
      </c>
      <c r="X1161" s="120">
        <v>0</v>
      </c>
      <c r="Y1161" s="120">
        <v>0</v>
      </c>
      <c r="Z1161" s="120">
        <v>0</v>
      </c>
      <c r="AA1161" s="120">
        <v>-1</v>
      </c>
      <c r="AB1161" s="120">
        <v>30</v>
      </c>
      <c r="AC1161" s="120">
        <v>4</v>
      </c>
      <c r="AD1161" s="120">
        <v>1</v>
      </c>
      <c r="AE1161" s="118">
        <f t="shared" si="402"/>
        <v>33</v>
      </c>
      <c r="AF1161" s="119">
        <f t="shared" si="398"/>
        <v>0.11000000000000376</v>
      </c>
      <c r="AG1161" s="118">
        <f t="shared" si="403"/>
        <v>21</v>
      </c>
      <c r="AH1161" s="119">
        <f t="shared" si="404"/>
        <v>0.13999999999999752</v>
      </c>
      <c r="AI1161" s="118">
        <f t="shared" si="405"/>
        <v>5</v>
      </c>
      <c r="AJ1161" s="119">
        <f t="shared" si="406"/>
        <v>0.11111111111111063</v>
      </c>
      <c r="AK1161" s="118">
        <f t="shared" si="407"/>
        <v>0</v>
      </c>
      <c r="AL1161" s="119">
        <f t="shared" si="408"/>
        <v>2.0816681711721685E-16</v>
      </c>
      <c r="AM1161" s="118">
        <f t="shared" si="409"/>
        <v>4</v>
      </c>
      <c r="AN1161" s="119">
        <f t="shared" si="410"/>
        <v>0.26666666666666683</v>
      </c>
      <c r="AO1161" s="118">
        <f t="shared" si="411"/>
        <v>0</v>
      </c>
      <c r="AP1161" s="119">
        <f t="shared" si="412"/>
        <v>1.3877787807814457E-16</v>
      </c>
      <c r="AQ1161" s="122">
        <f t="shared" si="401"/>
        <v>0</v>
      </c>
      <c r="AR1161" s="131">
        <f t="shared" si="413"/>
        <v>10</v>
      </c>
      <c r="AS1161" s="65"/>
    </row>
    <row r="1162" spans="1:45" x14ac:dyDescent="0.25">
      <c r="A1162" s="65" t="s">
        <v>272</v>
      </c>
      <c r="B1162" s="65" t="str">
        <f t="shared" si="399"/>
        <v>DIWA3</v>
      </c>
      <c r="C1162" s="117">
        <f t="shared" si="414"/>
        <v>41380</v>
      </c>
      <c r="D1162" s="116" t="str">
        <f t="shared" si="415"/>
        <v>SIN</v>
      </c>
      <c r="E1162" s="65" t="s">
        <v>134</v>
      </c>
      <c r="F1162" s="124" t="s">
        <v>149</v>
      </c>
      <c r="G1162" s="117">
        <v>41397</v>
      </c>
      <c r="H1162" s="65">
        <v>550697</v>
      </c>
      <c r="I1162" s="65">
        <v>35161</v>
      </c>
      <c r="J1162" s="120">
        <v>0</v>
      </c>
      <c r="K1162" s="120">
        <v>1.2</v>
      </c>
      <c r="L1162" s="120">
        <v>0</v>
      </c>
      <c r="M1162" s="120">
        <v>35.799999999999997</v>
      </c>
      <c r="N1162" s="65">
        <v>6.8</v>
      </c>
      <c r="O1162" s="120">
        <v>35.799999999999997</v>
      </c>
      <c r="P1162" s="120"/>
      <c r="Q1162" s="120">
        <v>0</v>
      </c>
      <c r="R1162" s="65" t="s">
        <v>29</v>
      </c>
      <c r="S1162" s="120">
        <v>56.4</v>
      </c>
      <c r="T1162" s="120">
        <v>56.9</v>
      </c>
      <c r="U1162" s="120">
        <v>15</v>
      </c>
      <c r="V1162" s="120">
        <v>3.7</v>
      </c>
      <c r="W1162" s="120">
        <v>9.1999999999999993</v>
      </c>
      <c r="X1162" s="120">
        <v>5.7</v>
      </c>
      <c r="Y1162" s="120">
        <v>1.2</v>
      </c>
      <c r="Z1162" s="120">
        <v>0</v>
      </c>
      <c r="AA1162" s="120">
        <v>0</v>
      </c>
      <c r="AB1162" s="120">
        <v>78.7</v>
      </c>
      <c r="AC1162" s="120">
        <v>32.6</v>
      </c>
      <c r="AD1162" s="120">
        <v>3.7</v>
      </c>
      <c r="AE1162" s="118">
        <f t="shared" si="402"/>
        <v>56</v>
      </c>
      <c r="AF1162" s="119">
        <f t="shared" si="398"/>
        <v>0.18666666666667028</v>
      </c>
      <c r="AG1162" s="118">
        <f t="shared" si="403"/>
        <v>57</v>
      </c>
      <c r="AH1162" s="119">
        <f t="shared" si="404"/>
        <v>0.37999999999999706</v>
      </c>
      <c r="AI1162" s="118">
        <f t="shared" si="405"/>
        <v>9</v>
      </c>
      <c r="AJ1162" s="119">
        <f t="shared" si="406"/>
        <v>0.19999999999999954</v>
      </c>
      <c r="AK1162" s="118">
        <f t="shared" si="407"/>
        <v>6</v>
      </c>
      <c r="AL1162" s="119">
        <f t="shared" si="408"/>
        <v>0.20000000000000018</v>
      </c>
      <c r="AM1162" s="118">
        <f t="shared" si="409"/>
        <v>15</v>
      </c>
      <c r="AN1162" s="119">
        <f t="shared" si="410"/>
        <v>1</v>
      </c>
      <c r="AO1162" s="118">
        <f t="shared" si="411"/>
        <v>4</v>
      </c>
      <c r="AP1162" s="119">
        <f t="shared" si="412"/>
        <v>0.40000000000000013</v>
      </c>
      <c r="AQ1162" s="122">
        <f t="shared" si="401"/>
        <v>0</v>
      </c>
      <c r="AR1162" s="131">
        <f t="shared" si="413"/>
        <v>11</v>
      </c>
      <c r="AS1162" s="65"/>
    </row>
    <row r="1163" spans="1:45" x14ac:dyDescent="0.25">
      <c r="A1163" s="65"/>
      <c r="B1163" s="65" t="str">
        <f t="shared" si="399"/>
        <v>DIWA3</v>
      </c>
      <c r="C1163" s="117">
        <f t="shared" si="414"/>
        <v>41097</v>
      </c>
      <c r="D1163" s="65" t="str">
        <f t="shared" si="415"/>
        <v>SIN</v>
      </c>
      <c r="E1163" s="65" t="s">
        <v>134</v>
      </c>
      <c r="F1163" s="124" t="s">
        <v>150</v>
      </c>
      <c r="G1163" s="117">
        <v>42323</v>
      </c>
      <c r="H1163" s="65">
        <v>836974</v>
      </c>
      <c r="I1163" s="65">
        <v>49666</v>
      </c>
      <c r="J1163" s="65">
        <v>0</v>
      </c>
      <c r="K1163" s="65">
        <v>6</v>
      </c>
      <c r="L1163" s="65"/>
      <c r="M1163" s="65">
        <v>2</v>
      </c>
      <c r="N1163" s="65">
        <v>5.9</v>
      </c>
      <c r="O1163" s="65"/>
      <c r="P1163" s="65"/>
      <c r="Q1163" s="65">
        <v>0.28999999999999998</v>
      </c>
      <c r="R1163" s="65"/>
      <c r="S1163" s="65">
        <v>378</v>
      </c>
      <c r="T1163" s="65">
        <v>90</v>
      </c>
      <c r="U1163" s="65">
        <v>4</v>
      </c>
      <c r="V1163" s="65">
        <v>0</v>
      </c>
      <c r="W1163" s="65">
        <v>19</v>
      </c>
      <c r="X1163" s="65">
        <v>22</v>
      </c>
      <c r="Y1163" s="65">
        <v>0</v>
      </c>
      <c r="Z1163" s="65">
        <v>0</v>
      </c>
      <c r="AA1163" s="65">
        <v>2</v>
      </c>
      <c r="AB1163" s="65">
        <v>35</v>
      </c>
      <c r="AC1163" s="65">
        <v>4</v>
      </c>
      <c r="AD1163" s="65">
        <v>2</v>
      </c>
      <c r="AE1163" s="118">
        <f t="shared" si="402"/>
        <v>378</v>
      </c>
      <c r="AF1163" s="119">
        <f t="shared" si="398"/>
        <v>1.3</v>
      </c>
      <c r="AG1163" s="118">
        <f t="shared" si="403"/>
        <v>90</v>
      </c>
      <c r="AH1163" s="119">
        <f t="shared" si="404"/>
        <v>0.59999999999999742</v>
      </c>
      <c r="AI1163" s="118">
        <f t="shared" si="405"/>
        <v>19</v>
      </c>
      <c r="AJ1163" s="119">
        <f t="shared" si="406"/>
        <v>0.42222222222222161</v>
      </c>
      <c r="AK1163" s="118">
        <f t="shared" si="407"/>
        <v>22</v>
      </c>
      <c r="AL1163" s="119">
        <f t="shared" si="408"/>
        <v>0.73333333333333339</v>
      </c>
      <c r="AM1163" s="118">
        <f t="shared" si="409"/>
        <v>4</v>
      </c>
      <c r="AN1163" s="119">
        <f t="shared" si="410"/>
        <v>0.26666666666666683</v>
      </c>
      <c r="AO1163" s="118">
        <f t="shared" si="411"/>
        <v>0</v>
      </c>
      <c r="AP1163" s="119">
        <f t="shared" si="412"/>
        <v>1.3877787807814457E-16</v>
      </c>
      <c r="AQ1163" s="122">
        <f t="shared" si="401"/>
        <v>1</v>
      </c>
      <c r="AR1163" s="131">
        <f t="shared" si="413"/>
        <v>1</v>
      </c>
      <c r="AS1163" s="65"/>
    </row>
    <row r="1164" spans="1:45" x14ac:dyDescent="0.25">
      <c r="A1164" s="65"/>
      <c r="B1164" s="65" t="str">
        <f t="shared" si="399"/>
        <v>DIWA3</v>
      </c>
      <c r="C1164" s="117">
        <f t="shared" si="414"/>
        <v>41097</v>
      </c>
      <c r="D1164" s="65" t="str">
        <f t="shared" si="415"/>
        <v>SIN</v>
      </c>
      <c r="E1164" s="65" t="s">
        <v>134</v>
      </c>
      <c r="F1164" s="124" t="s">
        <v>150</v>
      </c>
      <c r="G1164" s="117">
        <v>42144</v>
      </c>
      <c r="H1164" s="65">
        <v>787308</v>
      </c>
      <c r="I1164" s="65">
        <v>91266</v>
      </c>
      <c r="J1164" s="65">
        <v>0</v>
      </c>
      <c r="K1164" s="65">
        <v>4</v>
      </c>
      <c r="L1164" s="65"/>
      <c r="M1164" s="65">
        <v>3</v>
      </c>
      <c r="N1164" s="65">
        <v>5.7</v>
      </c>
      <c r="O1164" s="65"/>
      <c r="P1164" s="65"/>
      <c r="Q1164" s="65">
        <v>0.26</v>
      </c>
      <c r="R1164" s="65"/>
      <c r="S1164" s="65">
        <v>406</v>
      </c>
      <c r="T1164" s="65">
        <v>94</v>
      </c>
      <c r="U1164" s="65">
        <v>8</v>
      </c>
      <c r="V1164" s="65">
        <v>0</v>
      </c>
      <c r="W1164" s="65">
        <v>16</v>
      </c>
      <c r="X1164" s="65">
        <v>26</v>
      </c>
      <c r="Y1164" s="65">
        <v>1</v>
      </c>
      <c r="Z1164" s="65">
        <v>1</v>
      </c>
      <c r="AA1164" s="65">
        <v>2</v>
      </c>
      <c r="AB1164" s="65">
        <v>34</v>
      </c>
      <c r="AC1164" s="65">
        <v>5</v>
      </c>
      <c r="AD1164" s="65">
        <v>2</v>
      </c>
      <c r="AE1164" s="118">
        <f t="shared" si="402"/>
        <v>406</v>
      </c>
      <c r="AF1164" s="119">
        <f t="shared" si="398"/>
        <v>1.3</v>
      </c>
      <c r="AG1164" s="118">
        <f t="shared" si="403"/>
        <v>94</v>
      </c>
      <c r="AH1164" s="119">
        <f t="shared" si="404"/>
        <v>0.62666666666666426</v>
      </c>
      <c r="AI1164" s="118">
        <f t="shared" si="405"/>
        <v>16</v>
      </c>
      <c r="AJ1164" s="119">
        <f t="shared" si="406"/>
        <v>0.35555555555555501</v>
      </c>
      <c r="AK1164" s="118">
        <f t="shared" si="407"/>
        <v>26</v>
      </c>
      <c r="AL1164" s="119">
        <f t="shared" si="408"/>
        <v>0.8666666666666667</v>
      </c>
      <c r="AM1164" s="118">
        <f t="shared" si="409"/>
        <v>8</v>
      </c>
      <c r="AN1164" s="119">
        <f t="shared" si="410"/>
        <v>0.53333333333333344</v>
      </c>
      <c r="AO1164" s="118">
        <f t="shared" si="411"/>
        <v>0</v>
      </c>
      <c r="AP1164" s="119">
        <f t="shared" si="412"/>
        <v>1.3877787807814457E-16</v>
      </c>
      <c r="AQ1164" s="122">
        <f t="shared" si="401"/>
        <v>0</v>
      </c>
      <c r="AR1164" s="131">
        <f t="shared" si="413"/>
        <v>2</v>
      </c>
      <c r="AS1164" s="65"/>
    </row>
    <row r="1165" spans="1:45" x14ac:dyDescent="0.25">
      <c r="A1165" s="65" t="s">
        <v>273</v>
      </c>
      <c r="B1165" s="65" t="str">
        <f t="shared" si="399"/>
        <v>DIWA3</v>
      </c>
      <c r="C1165" s="117">
        <f t="shared" si="414"/>
        <v>41097</v>
      </c>
      <c r="D1165" s="116" t="str">
        <f t="shared" si="415"/>
        <v>SIN</v>
      </c>
      <c r="E1165" s="65" t="s">
        <v>134</v>
      </c>
      <c r="F1165" s="124" t="s">
        <v>150</v>
      </c>
      <c r="G1165" s="117">
        <v>42053</v>
      </c>
      <c r="H1165" s="65">
        <v>751563</v>
      </c>
      <c r="I1165" s="65">
        <v>62384</v>
      </c>
      <c r="J1165" s="65">
        <v>0</v>
      </c>
      <c r="K1165" s="65">
        <v>3</v>
      </c>
      <c r="L1165" s="65"/>
      <c r="M1165" s="65">
        <v>2</v>
      </c>
      <c r="N1165" s="65">
        <v>5.8179999999999996</v>
      </c>
      <c r="O1165" s="65">
        <v>27.38</v>
      </c>
      <c r="P1165" s="65">
        <v>1.37</v>
      </c>
      <c r="Q1165" s="65">
        <v>0.16</v>
      </c>
      <c r="R1165" s="65"/>
      <c r="S1165" s="65">
        <v>80</v>
      </c>
      <c r="T1165" s="65">
        <v>60</v>
      </c>
      <c r="U1165" s="65">
        <v>3</v>
      </c>
      <c r="V1165" s="65">
        <v>0</v>
      </c>
      <c r="W1165" s="65">
        <v>8</v>
      </c>
      <c r="X1165" s="65">
        <v>9</v>
      </c>
      <c r="Y1165" s="65">
        <v>0</v>
      </c>
      <c r="Z1165" s="65"/>
      <c r="AA1165" s="65">
        <v>0</v>
      </c>
      <c r="AB1165" s="65">
        <v>29</v>
      </c>
      <c r="AC1165" s="65">
        <v>2</v>
      </c>
      <c r="AD1165" s="65">
        <v>1</v>
      </c>
      <c r="AE1165" s="118">
        <f t="shared" si="402"/>
        <v>80</v>
      </c>
      <c r="AF1165" s="119">
        <f t="shared" si="398"/>
        <v>0.26666666666667027</v>
      </c>
      <c r="AG1165" s="118">
        <f t="shared" si="403"/>
        <v>60</v>
      </c>
      <c r="AH1165" s="119">
        <f t="shared" si="404"/>
        <v>0.39999999999999702</v>
      </c>
      <c r="AI1165" s="118">
        <f t="shared" si="405"/>
        <v>8</v>
      </c>
      <c r="AJ1165" s="119">
        <f t="shared" si="406"/>
        <v>0.17777777777777731</v>
      </c>
      <c r="AK1165" s="118">
        <f t="shared" si="407"/>
        <v>9</v>
      </c>
      <c r="AL1165" s="119">
        <f t="shared" si="408"/>
        <v>0.30000000000000016</v>
      </c>
      <c r="AM1165" s="118">
        <f t="shared" si="409"/>
        <v>3</v>
      </c>
      <c r="AN1165" s="119">
        <f t="shared" si="410"/>
        <v>0.20000000000000018</v>
      </c>
      <c r="AO1165" s="118">
        <f t="shared" si="411"/>
        <v>0</v>
      </c>
      <c r="AP1165" s="119">
        <f t="shared" si="412"/>
        <v>1.3877787807814457E-16</v>
      </c>
      <c r="AQ1165" s="122">
        <f t="shared" si="401"/>
        <v>0</v>
      </c>
      <c r="AR1165" s="131">
        <f t="shared" si="413"/>
        <v>3</v>
      </c>
      <c r="AS1165" s="65"/>
    </row>
    <row r="1166" spans="1:45" x14ac:dyDescent="0.25">
      <c r="A1166" s="65" t="s">
        <v>273</v>
      </c>
      <c r="B1166" s="65" t="str">
        <f t="shared" si="399"/>
        <v>DIWA3</v>
      </c>
      <c r="C1166" s="117">
        <f t="shared" si="414"/>
        <v>41097</v>
      </c>
      <c r="D1166" s="116" t="str">
        <f t="shared" si="415"/>
        <v>SIN</v>
      </c>
      <c r="E1166" s="65" t="s">
        <v>134</v>
      </c>
      <c r="F1166" s="124" t="s">
        <v>150</v>
      </c>
      <c r="G1166" s="117">
        <v>41992</v>
      </c>
      <c r="H1166" s="65">
        <v>735858</v>
      </c>
      <c r="I1166" s="65">
        <v>46679</v>
      </c>
      <c r="J1166" s="65">
        <v>0</v>
      </c>
      <c r="K1166" s="65">
        <v>2</v>
      </c>
      <c r="L1166" s="65"/>
      <c r="M1166" s="65">
        <v>1</v>
      </c>
      <c r="N1166" s="65">
        <v>5.9</v>
      </c>
      <c r="O1166" s="65"/>
      <c r="P1166" s="65"/>
      <c r="Q1166" s="65">
        <v>0.1</v>
      </c>
      <c r="R1166" s="65"/>
      <c r="S1166" s="65">
        <v>86</v>
      </c>
      <c r="T1166" s="65">
        <v>50</v>
      </c>
      <c r="U1166" s="65">
        <v>3</v>
      </c>
      <c r="V1166" s="65">
        <v>0</v>
      </c>
      <c r="W1166" s="65">
        <v>7</v>
      </c>
      <c r="X1166" s="65">
        <v>9</v>
      </c>
      <c r="Y1166" s="65">
        <v>1</v>
      </c>
      <c r="Z1166" s="65">
        <v>0</v>
      </c>
      <c r="AA1166" s="65">
        <v>0</v>
      </c>
      <c r="AB1166" s="65">
        <v>33</v>
      </c>
      <c r="AC1166" s="65">
        <v>2</v>
      </c>
      <c r="AD1166" s="65">
        <v>0</v>
      </c>
      <c r="AE1166" s="118">
        <f t="shared" si="402"/>
        <v>86</v>
      </c>
      <c r="AF1166" s="119">
        <f t="shared" si="398"/>
        <v>0.2866666666666704</v>
      </c>
      <c r="AG1166" s="118">
        <f t="shared" si="403"/>
        <v>50</v>
      </c>
      <c r="AH1166" s="119">
        <f t="shared" si="404"/>
        <v>0.33333333333333048</v>
      </c>
      <c r="AI1166" s="118">
        <f t="shared" si="405"/>
        <v>7</v>
      </c>
      <c r="AJ1166" s="119">
        <f t="shared" si="406"/>
        <v>0.15555555555555509</v>
      </c>
      <c r="AK1166" s="118">
        <f t="shared" si="407"/>
        <v>9</v>
      </c>
      <c r="AL1166" s="119">
        <f t="shared" si="408"/>
        <v>0.30000000000000016</v>
      </c>
      <c r="AM1166" s="118">
        <f t="shared" si="409"/>
        <v>3</v>
      </c>
      <c r="AN1166" s="119">
        <f t="shared" si="410"/>
        <v>0.20000000000000018</v>
      </c>
      <c r="AO1166" s="118">
        <f t="shared" si="411"/>
        <v>0</v>
      </c>
      <c r="AP1166" s="119">
        <f t="shared" si="412"/>
        <v>1.3877787807814457E-16</v>
      </c>
      <c r="AQ1166" s="122">
        <f t="shared" si="401"/>
        <v>0</v>
      </c>
      <c r="AR1166" s="131">
        <f t="shared" si="413"/>
        <v>4</v>
      </c>
      <c r="AS1166" s="65"/>
    </row>
    <row r="1167" spans="1:45" x14ac:dyDescent="0.25">
      <c r="A1167" s="65" t="s">
        <v>273</v>
      </c>
      <c r="B1167" s="65" t="str">
        <f t="shared" si="399"/>
        <v>DIWA3</v>
      </c>
      <c r="C1167" s="117">
        <f t="shared" si="414"/>
        <v>41097</v>
      </c>
      <c r="D1167" s="116" t="str">
        <f t="shared" si="415"/>
        <v>SIN</v>
      </c>
      <c r="E1167" s="65" t="s">
        <v>134</v>
      </c>
      <c r="F1167" s="124" t="s">
        <v>150</v>
      </c>
      <c r="G1167" s="117">
        <v>41744</v>
      </c>
      <c r="H1167" s="65">
        <v>666949</v>
      </c>
      <c r="I1167" s="65">
        <v>31523</v>
      </c>
      <c r="J1167" s="65">
        <v>0</v>
      </c>
      <c r="K1167" s="65">
        <v>3</v>
      </c>
      <c r="L1167" s="65"/>
      <c r="M1167" s="65">
        <v>1</v>
      </c>
      <c r="N1167" s="65">
        <v>6.1</v>
      </c>
      <c r="O1167" s="65" t="s">
        <v>28</v>
      </c>
      <c r="P1167" s="65" t="s">
        <v>28</v>
      </c>
      <c r="Q1167" s="65">
        <v>0.27</v>
      </c>
      <c r="R1167" s="65" t="s">
        <v>28</v>
      </c>
      <c r="S1167" s="65">
        <v>68</v>
      </c>
      <c r="T1167" s="65">
        <v>43</v>
      </c>
      <c r="U1167" s="65">
        <v>3</v>
      </c>
      <c r="V1167" s="65">
        <v>0</v>
      </c>
      <c r="W1167" s="65">
        <v>6</v>
      </c>
      <c r="X1167" s="65">
        <v>7</v>
      </c>
      <c r="Y1167" s="65">
        <v>0</v>
      </c>
      <c r="Z1167" s="65">
        <v>0</v>
      </c>
      <c r="AA1167" s="65">
        <v>0</v>
      </c>
      <c r="AB1167" s="65">
        <v>30</v>
      </c>
      <c r="AC1167" s="65">
        <v>3</v>
      </c>
      <c r="AD1167" s="65">
        <v>0</v>
      </c>
      <c r="AE1167" s="118">
        <f t="shared" si="402"/>
        <v>68</v>
      </c>
      <c r="AF1167" s="119">
        <f t="shared" si="398"/>
        <v>0.22666666666667021</v>
      </c>
      <c r="AG1167" s="118">
        <f t="shared" si="403"/>
        <v>43</v>
      </c>
      <c r="AH1167" s="119">
        <f t="shared" si="404"/>
        <v>0.28666666666666391</v>
      </c>
      <c r="AI1167" s="118">
        <f t="shared" si="405"/>
        <v>6</v>
      </c>
      <c r="AJ1167" s="119">
        <f t="shared" si="406"/>
        <v>0.13333333333333286</v>
      </c>
      <c r="AK1167" s="118">
        <f t="shared" si="407"/>
        <v>7</v>
      </c>
      <c r="AL1167" s="119">
        <f t="shared" si="408"/>
        <v>0.2333333333333335</v>
      </c>
      <c r="AM1167" s="118">
        <f t="shared" si="409"/>
        <v>3</v>
      </c>
      <c r="AN1167" s="119">
        <f t="shared" si="410"/>
        <v>0.20000000000000018</v>
      </c>
      <c r="AO1167" s="118">
        <f t="shared" si="411"/>
        <v>0</v>
      </c>
      <c r="AP1167" s="119">
        <f t="shared" si="412"/>
        <v>1.3877787807814457E-16</v>
      </c>
      <c r="AQ1167" s="122">
        <f t="shared" si="401"/>
        <v>0</v>
      </c>
      <c r="AR1167" s="131">
        <f t="shared" si="413"/>
        <v>5</v>
      </c>
      <c r="AS1167" s="65"/>
    </row>
    <row r="1168" spans="1:45" x14ac:dyDescent="0.25">
      <c r="A1168" s="65" t="s">
        <v>272</v>
      </c>
      <c r="B1168" s="65" t="str">
        <f t="shared" si="399"/>
        <v>DIWA3</v>
      </c>
      <c r="C1168" s="117">
        <f t="shared" si="414"/>
        <v>41097</v>
      </c>
      <c r="D1168" s="116" t="str">
        <f t="shared" si="415"/>
        <v>SIN</v>
      </c>
      <c r="E1168" s="65" t="s">
        <v>134</v>
      </c>
      <c r="F1168" s="124" t="s">
        <v>150</v>
      </c>
      <c r="G1168" s="117">
        <v>41733</v>
      </c>
      <c r="H1168" s="65">
        <v>658009</v>
      </c>
      <c r="I1168" s="65">
        <v>29713</v>
      </c>
      <c r="J1168" s="65">
        <v>0</v>
      </c>
      <c r="K1168" s="65">
        <v>3</v>
      </c>
      <c r="L1168" s="65"/>
      <c r="M1168" s="65">
        <v>3</v>
      </c>
      <c r="N1168" s="65">
        <v>6.2</v>
      </c>
      <c r="O1168" s="65" t="s">
        <v>28</v>
      </c>
      <c r="P1168" s="65" t="s">
        <v>28</v>
      </c>
      <c r="Q1168" s="65">
        <v>0.73</v>
      </c>
      <c r="R1168" s="65" t="s">
        <v>28</v>
      </c>
      <c r="S1168" s="65">
        <v>81</v>
      </c>
      <c r="T1168" s="65">
        <v>43</v>
      </c>
      <c r="U1168" s="65">
        <v>21</v>
      </c>
      <c r="V1168" s="65">
        <v>0</v>
      </c>
      <c r="W1168" s="65">
        <v>7</v>
      </c>
      <c r="X1168" s="65">
        <v>8</v>
      </c>
      <c r="Y1168" s="65">
        <v>0</v>
      </c>
      <c r="Z1168" s="65">
        <v>1</v>
      </c>
      <c r="AA1168" s="65">
        <v>1</v>
      </c>
      <c r="AB1168" s="65">
        <v>43</v>
      </c>
      <c r="AC1168" s="65">
        <v>13</v>
      </c>
      <c r="AD1168" s="65">
        <v>1</v>
      </c>
      <c r="AE1168" s="118">
        <f t="shared" si="402"/>
        <v>81</v>
      </c>
      <c r="AF1168" s="119">
        <f t="shared" si="398"/>
        <v>0.27000000000000363</v>
      </c>
      <c r="AG1168" s="118">
        <f t="shared" si="403"/>
        <v>43</v>
      </c>
      <c r="AH1168" s="119">
        <f t="shared" si="404"/>
        <v>0.28666666666666391</v>
      </c>
      <c r="AI1168" s="118">
        <f t="shared" si="405"/>
        <v>7</v>
      </c>
      <c r="AJ1168" s="119">
        <f t="shared" si="406"/>
        <v>0.15555555555555509</v>
      </c>
      <c r="AK1168" s="118">
        <f t="shared" si="407"/>
        <v>8</v>
      </c>
      <c r="AL1168" s="119">
        <f t="shared" si="408"/>
        <v>0.26666666666666683</v>
      </c>
      <c r="AM1168" s="118">
        <f t="shared" si="409"/>
        <v>21</v>
      </c>
      <c r="AN1168" s="119">
        <f t="shared" si="410"/>
        <v>1</v>
      </c>
      <c r="AO1168" s="118">
        <f t="shared" si="411"/>
        <v>0</v>
      </c>
      <c r="AP1168" s="119">
        <f t="shared" si="412"/>
        <v>1.3877787807814457E-16</v>
      </c>
      <c r="AQ1168" s="122">
        <f t="shared" si="401"/>
        <v>0</v>
      </c>
      <c r="AR1168" s="131">
        <f t="shared" si="413"/>
        <v>6</v>
      </c>
      <c r="AS1168" s="65"/>
    </row>
    <row r="1169" spans="1:45" x14ac:dyDescent="0.25">
      <c r="A1169" s="65" t="s">
        <v>272</v>
      </c>
      <c r="B1169" s="65" t="str">
        <f t="shared" si="399"/>
        <v>DIWA3</v>
      </c>
      <c r="C1169" s="117">
        <f t="shared" si="414"/>
        <v>41097</v>
      </c>
      <c r="D1169" s="116" t="str">
        <f t="shared" si="415"/>
        <v>SIN</v>
      </c>
      <c r="E1169" s="65" t="s">
        <v>134</v>
      </c>
      <c r="F1169" s="124" t="s">
        <v>150</v>
      </c>
      <c r="G1169" s="117">
        <v>41641</v>
      </c>
      <c r="H1169" s="65">
        <v>628296</v>
      </c>
      <c r="I1169" s="65">
        <v>128997</v>
      </c>
      <c r="J1169" s="65">
        <v>0</v>
      </c>
      <c r="K1169" s="65">
        <v>5</v>
      </c>
      <c r="L1169" s="65"/>
      <c r="M1169" s="65">
        <v>9</v>
      </c>
      <c r="N1169" s="65">
        <v>7.1</v>
      </c>
      <c r="O1169" s="65">
        <v>37.200000000000003</v>
      </c>
      <c r="P1169" s="65">
        <v>0.3</v>
      </c>
      <c r="Q1169" s="65">
        <v>0.1</v>
      </c>
      <c r="R1169" s="65" t="s">
        <v>244</v>
      </c>
      <c r="S1169" s="65">
        <v>182</v>
      </c>
      <c r="T1169" s="65">
        <v>91</v>
      </c>
      <c r="U1169" s="65">
        <v>15</v>
      </c>
      <c r="V1169" s="65">
        <v>1</v>
      </c>
      <c r="W1169" s="65">
        <v>13</v>
      </c>
      <c r="X1169" s="65">
        <v>12</v>
      </c>
      <c r="Y1169" s="65">
        <v>0</v>
      </c>
      <c r="Z1169" s="65">
        <v>0</v>
      </c>
      <c r="AA1169" s="65">
        <v>0</v>
      </c>
      <c r="AB1169" s="65">
        <v>53</v>
      </c>
      <c r="AC1169" s="65">
        <v>23</v>
      </c>
      <c r="AD1169" s="65">
        <v>1</v>
      </c>
      <c r="AE1169" s="118">
        <f t="shared" si="402"/>
        <v>182</v>
      </c>
      <c r="AF1169" s="119">
        <f t="shared" ref="AF1169:AF1232" si="416">IF(AE1169&gt;500,1.5,IF(AE1169&gt;300,1.3,VLOOKUP(AE1169,$AT$3:$AU$304,2,0)))</f>
        <v>0.60666666666667068</v>
      </c>
      <c r="AG1169" s="118">
        <f t="shared" si="403"/>
        <v>91</v>
      </c>
      <c r="AH1169" s="119">
        <f t="shared" si="404"/>
        <v>0.60666666666666413</v>
      </c>
      <c r="AI1169" s="118">
        <f t="shared" si="405"/>
        <v>13</v>
      </c>
      <c r="AJ1169" s="119">
        <f t="shared" si="406"/>
        <v>0.28888888888888842</v>
      </c>
      <c r="AK1169" s="118">
        <f t="shared" si="407"/>
        <v>12</v>
      </c>
      <c r="AL1169" s="119">
        <f t="shared" si="408"/>
        <v>0.40000000000000013</v>
      </c>
      <c r="AM1169" s="118">
        <f t="shared" si="409"/>
        <v>15</v>
      </c>
      <c r="AN1169" s="119">
        <f t="shared" si="410"/>
        <v>1</v>
      </c>
      <c r="AO1169" s="118">
        <f t="shared" si="411"/>
        <v>1</v>
      </c>
      <c r="AP1169" s="119">
        <f t="shared" si="412"/>
        <v>0.10000000000000014</v>
      </c>
      <c r="AQ1169" s="122">
        <f t="shared" si="401"/>
        <v>0</v>
      </c>
      <c r="AR1169" s="131">
        <f t="shared" si="413"/>
        <v>7</v>
      </c>
      <c r="AS1169" s="65"/>
    </row>
    <row r="1170" spans="1:45" x14ac:dyDescent="0.25">
      <c r="A1170" s="65" t="s">
        <v>272</v>
      </c>
      <c r="B1170" s="65" t="str">
        <f t="shared" si="399"/>
        <v>DIWA3</v>
      </c>
      <c r="C1170" s="117">
        <f t="shared" si="414"/>
        <v>41097</v>
      </c>
      <c r="D1170" s="116" t="str">
        <f t="shared" si="415"/>
        <v>SIN</v>
      </c>
      <c r="E1170" s="65" t="s">
        <v>134</v>
      </c>
      <c r="F1170" s="124" t="s">
        <v>150</v>
      </c>
      <c r="G1170" s="117">
        <v>41537</v>
      </c>
      <c r="H1170" s="65">
        <v>596204</v>
      </c>
      <c r="I1170" s="65">
        <v>96905</v>
      </c>
      <c r="J1170" s="120">
        <v>0</v>
      </c>
      <c r="K1170" s="120">
        <v>5</v>
      </c>
      <c r="L1170" s="120">
        <v>0</v>
      </c>
      <c r="M1170" s="120">
        <v>9</v>
      </c>
      <c r="N1170" s="65">
        <v>7.1</v>
      </c>
      <c r="O1170" s="120">
        <v>37.200000000000003</v>
      </c>
      <c r="P1170" s="120">
        <v>1.1000000000000001</v>
      </c>
      <c r="Q1170" s="120">
        <v>0.1</v>
      </c>
      <c r="R1170" s="65" t="s">
        <v>244</v>
      </c>
      <c r="S1170" s="120">
        <v>153</v>
      </c>
      <c r="T1170" s="120">
        <v>78</v>
      </c>
      <c r="U1170" s="120">
        <v>16</v>
      </c>
      <c r="V1170" s="120">
        <v>1</v>
      </c>
      <c r="W1170" s="120">
        <v>11</v>
      </c>
      <c r="X1170" s="120">
        <v>12</v>
      </c>
      <c r="Y1170" s="120">
        <v>1</v>
      </c>
      <c r="Z1170" s="120">
        <v>0</v>
      </c>
      <c r="AA1170" s="120">
        <v>0</v>
      </c>
      <c r="AB1170" s="120">
        <v>38</v>
      </c>
      <c r="AC1170" s="120">
        <v>11</v>
      </c>
      <c r="AD1170" s="120">
        <v>1</v>
      </c>
      <c r="AE1170" s="118">
        <f t="shared" si="402"/>
        <v>153</v>
      </c>
      <c r="AF1170" s="119">
        <f t="shared" si="416"/>
        <v>0.510000000000005</v>
      </c>
      <c r="AG1170" s="118">
        <f t="shared" si="403"/>
        <v>78</v>
      </c>
      <c r="AH1170" s="119">
        <f t="shared" si="404"/>
        <v>0.51999999999999691</v>
      </c>
      <c r="AI1170" s="118">
        <f t="shared" si="405"/>
        <v>11</v>
      </c>
      <c r="AJ1170" s="119">
        <f t="shared" si="406"/>
        <v>0.24444444444444399</v>
      </c>
      <c r="AK1170" s="118">
        <f t="shared" si="407"/>
        <v>12</v>
      </c>
      <c r="AL1170" s="119">
        <f t="shared" si="408"/>
        <v>0.40000000000000013</v>
      </c>
      <c r="AM1170" s="118">
        <f t="shared" si="409"/>
        <v>16</v>
      </c>
      <c r="AN1170" s="119">
        <f t="shared" si="410"/>
        <v>1</v>
      </c>
      <c r="AO1170" s="118">
        <f t="shared" si="411"/>
        <v>1</v>
      </c>
      <c r="AP1170" s="119">
        <f t="shared" si="412"/>
        <v>0.10000000000000014</v>
      </c>
      <c r="AQ1170" s="122">
        <f t="shared" si="401"/>
        <v>0</v>
      </c>
      <c r="AR1170" s="131">
        <f t="shared" si="413"/>
        <v>8</v>
      </c>
      <c r="AS1170" s="65"/>
    </row>
    <row r="1171" spans="1:45" x14ac:dyDescent="0.25">
      <c r="A1171" s="65" t="s">
        <v>273</v>
      </c>
      <c r="B1171" s="65" t="str">
        <f t="shared" si="399"/>
        <v>DIWA3</v>
      </c>
      <c r="C1171" s="117">
        <f t="shared" si="414"/>
        <v>41097</v>
      </c>
      <c r="D1171" s="116" t="str">
        <f t="shared" si="415"/>
        <v>SIN</v>
      </c>
      <c r="E1171" s="65" t="s">
        <v>134</v>
      </c>
      <c r="F1171" s="124" t="s">
        <v>150</v>
      </c>
      <c r="G1171" s="117">
        <v>41414</v>
      </c>
      <c r="H1171" s="65">
        <v>563964</v>
      </c>
      <c r="I1171" s="65">
        <v>64665</v>
      </c>
      <c r="J1171" s="120">
        <v>0</v>
      </c>
      <c r="K1171" s="120">
        <v>34</v>
      </c>
      <c r="L1171" s="120">
        <v>0</v>
      </c>
      <c r="M1171" s="120">
        <v>17</v>
      </c>
      <c r="N1171" s="65">
        <v>7</v>
      </c>
      <c r="O1171" s="120">
        <v>36.799999999999997</v>
      </c>
      <c r="P1171" s="120"/>
      <c r="Q1171" s="120">
        <v>-1</v>
      </c>
      <c r="R1171" s="65" t="s">
        <v>29</v>
      </c>
      <c r="S1171" s="120">
        <v>116.3</v>
      </c>
      <c r="T1171" s="120">
        <v>59.9</v>
      </c>
      <c r="U1171" s="120">
        <v>18.600000000000001</v>
      </c>
      <c r="V1171" s="120">
        <v>2</v>
      </c>
      <c r="W1171" s="120">
        <v>11.2</v>
      </c>
      <c r="X1171" s="120">
        <v>13.4</v>
      </c>
      <c r="Y1171" s="120">
        <v>2</v>
      </c>
      <c r="Z1171" s="120">
        <v>0</v>
      </c>
      <c r="AA1171" s="120">
        <v>0</v>
      </c>
      <c r="AB1171" s="120">
        <v>59.2</v>
      </c>
      <c r="AC1171" s="120">
        <v>23.6</v>
      </c>
      <c r="AD1171" s="120">
        <v>1.1000000000000001</v>
      </c>
      <c r="AE1171" s="118">
        <f t="shared" si="402"/>
        <v>116</v>
      </c>
      <c r="AF1171" s="119">
        <f t="shared" si="416"/>
        <v>0.38666666666667104</v>
      </c>
      <c r="AG1171" s="118">
        <f t="shared" si="403"/>
        <v>60</v>
      </c>
      <c r="AH1171" s="119">
        <f t="shared" si="404"/>
        <v>0.39999999999999702</v>
      </c>
      <c r="AI1171" s="118">
        <f t="shared" si="405"/>
        <v>11</v>
      </c>
      <c r="AJ1171" s="119">
        <f t="shared" si="406"/>
        <v>0.24444444444444399</v>
      </c>
      <c r="AK1171" s="118">
        <f t="shared" si="407"/>
        <v>13</v>
      </c>
      <c r="AL1171" s="119">
        <f t="shared" si="408"/>
        <v>0.43333333333333346</v>
      </c>
      <c r="AM1171" s="118">
        <f t="shared" si="409"/>
        <v>19</v>
      </c>
      <c r="AN1171" s="119">
        <f t="shared" si="410"/>
        <v>1</v>
      </c>
      <c r="AO1171" s="118">
        <f t="shared" si="411"/>
        <v>2</v>
      </c>
      <c r="AP1171" s="119">
        <f t="shared" si="412"/>
        <v>0.20000000000000015</v>
      </c>
      <c r="AQ1171" s="122">
        <f t="shared" si="401"/>
        <v>0</v>
      </c>
      <c r="AR1171" s="131">
        <f t="shared" si="413"/>
        <v>9</v>
      </c>
      <c r="AS1171" s="65"/>
    </row>
    <row r="1172" spans="1:45" x14ac:dyDescent="0.25">
      <c r="A1172" s="65" t="s">
        <v>273</v>
      </c>
      <c r="B1172" s="65" t="str">
        <f t="shared" si="399"/>
        <v>DIWA3</v>
      </c>
      <c r="C1172" s="117">
        <f t="shared" si="414"/>
        <v>41097</v>
      </c>
      <c r="D1172" s="116" t="str">
        <f t="shared" si="415"/>
        <v>SIN</v>
      </c>
      <c r="E1172" s="65" t="s">
        <v>134</v>
      </c>
      <c r="F1172" s="124" t="s">
        <v>150</v>
      </c>
      <c r="G1172" s="117">
        <v>41296</v>
      </c>
      <c r="H1172" s="65">
        <v>575390</v>
      </c>
      <c r="I1172" s="65">
        <v>31251</v>
      </c>
      <c r="J1172" s="120">
        <v>0</v>
      </c>
      <c r="K1172" s="120">
        <v>0</v>
      </c>
      <c r="L1172" s="120">
        <v>0</v>
      </c>
      <c r="M1172" s="120">
        <v>13.3</v>
      </c>
      <c r="N1172" s="65">
        <v>7.2</v>
      </c>
      <c r="O1172" s="120">
        <v>35.1</v>
      </c>
      <c r="P1172" s="120"/>
      <c r="Q1172" s="120">
        <v>-1</v>
      </c>
      <c r="R1172" s="65" t="s">
        <v>29</v>
      </c>
      <c r="S1172" s="120">
        <v>60.7</v>
      </c>
      <c r="T1172" s="120">
        <v>28.3</v>
      </c>
      <c r="U1172" s="120">
        <v>9.1</v>
      </c>
      <c r="V1172" s="120">
        <v>0.7</v>
      </c>
      <c r="W1172" s="120">
        <v>6.9</v>
      </c>
      <c r="X1172" s="120">
        <v>14</v>
      </c>
      <c r="Y1172" s="120">
        <v>1.3</v>
      </c>
      <c r="Z1172" s="120">
        <v>0</v>
      </c>
      <c r="AA1172" s="120">
        <v>0</v>
      </c>
      <c r="AB1172" s="120">
        <v>83.5</v>
      </c>
      <c r="AC1172" s="120">
        <v>30.9</v>
      </c>
      <c r="AD1172" s="120">
        <v>2</v>
      </c>
      <c r="AE1172" s="118">
        <f t="shared" si="402"/>
        <v>61</v>
      </c>
      <c r="AF1172" s="119">
        <f t="shared" si="416"/>
        <v>0.20333333333333692</v>
      </c>
      <c r="AG1172" s="118">
        <f t="shared" si="403"/>
        <v>28</v>
      </c>
      <c r="AH1172" s="119">
        <f t="shared" si="404"/>
        <v>0.18666666666666409</v>
      </c>
      <c r="AI1172" s="118">
        <f t="shared" si="405"/>
        <v>7</v>
      </c>
      <c r="AJ1172" s="119">
        <f t="shared" si="406"/>
        <v>0.15555555555555509</v>
      </c>
      <c r="AK1172" s="118">
        <f t="shared" si="407"/>
        <v>14</v>
      </c>
      <c r="AL1172" s="119">
        <f t="shared" si="408"/>
        <v>0.46666666666666679</v>
      </c>
      <c r="AM1172" s="118">
        <f t="shared" si="409"/>
        <v>9</v>
      </c>
      <c r="AN1172" s="119">
        <f t="shared" si="410"/>
        <v>0.60000000000000009</v>
      </c>
      <c r="AO1172" s="118">
        <f t="shared" si="411"/>
        <v>1</v>
      </c>
      <c r="AP1172" s="119">
        <f t="shared" si="412"/>
        <v>0.10000000000000014</v>
      </c>
      <c r="AQ1172" s="122">
        <f t="shared" si="401"/>
        <v>0</v>
      </c>
      <c r="AR1172" s="131">
        <f t="shared" si="413"/>
        <v>10</v>
      </c>
      <c r="AS1172" s="65"/>
    </row>
    <row r="1173" spans="1:45" x14ac:dyDescent="0.25">
      <c r="A1173" s="65" t="s">
        <v>273</v>
      </c>
      <c r="B1173" s="65" t="str">
        <f t="shared" si="399"/>
        <v>DIWA3</v>
      </c>
      <c r="C1173" s="117">
        <f t="shared" si="414"/>
        <v>41191</v>
      </c>
      <c r="D1173" s="65" t="str">
        <f t="shared" si="415"/>
        <v>SIN</v>
      </c>
      <c r="E1173" s="65" t="s">
        <v>134</v>
      </c>
      <c r="F1173" s="124" t="s">
        <v>151</v>
      </c>
      <c r="G1173" s="117">
        <v>42243</v>
      </c>
      <c r="H1173" s="65">
        <v>788899</v>
      </c>
      <c r="I1173" s="65">
        <v>9657</v>
      </c>
      <c r="J1173" s="65">
        <v>0</v>
      </c>
      <c r="K1173" s="120">
        <v>2</v>
      </c>
      <c r="L1173" s="65"/>
      <c r="M1173" s="120">
        <v>1</v>
      </c>
      <c r="N1173" s="65">
        <v>6.7</v>
      </c>
      <c r="O1173" s="65">
        <v>34.799999999999997</v>
      </c>
      <c r="P1173" s="65">
        <v>1.68</v>
      </c>
      <c r="Q1173" s="65">
        <v>0.02</v>
      </c>
      <c r="R1173" s="65"/>
      <c r="S1173" s="120">
        <v>33</v>
      </c>
      <c r="T1173" s="120">
        <v>24</v>
      </c>
      <c r="U1173" s="120">
        <v>2</v>
      </c>
      <c r="V1173" s="120">
        <v>0</v>
      </c>
      <c r="W1173" s="120">
        <v>6</v>
      </c>
      <c r="X1173" s="120">
        <v>4</v>
      </c>
      <c r="Y1173" s="120">
        <v>0</v>
      </c>
      <c r="Z1173" s="120">
        <v>0</v>
      </c>
      <c r="AA1173" s="120">
        <v>0</v>
      </c>
      <c r="AB1173" s="120">
        <v>29</v>
      </c>
      <c r="AC1173" s="120">
        <v>2</v>
      </c>
      <c r="AD1173" s="120">
        <v>0</v>
      </c>
      <c r="AE1173" s="118">
        <f t="shared" si="402"/>
        <v>33</v>
      </c>
      <c r="AF1173" s="119">
        <f t="shared" si="416"/>
        <v>0.11000000000000376</v>
      </c>
      <c r="AG1173" s="118">
        <f t="shared" si="403"/>
        <v>24</v>
      </c>
      <c r="AH1173" s="119">
        <f t="shared" si="404"/>
        <v>0.15999999999999748</v>
      </c>
      <c r="AI1173" s="118">
        <f t="shared" si="405"/>
        <v>6</v>
      </c>
      <c r="AJ1173" s="119">
        <f t="shared" si="406"/>
        <v>0.13333333333333286</v>
      </c>
      <c r="AK1173" s="118">
        <f t="shared" si="407"/>
        <v>4</v>
      </c>
      <c r="AL1173" s="119">
        <f t="shared" si="408"/>
        <v>0.13333333333333353</v>
      </c>
      <c r="AM1173" s="118">
        <f t="shared" si="409"/>
        <v>2</v>
      </c>
      <c r="AN1173" s="119">
        <f t="shared" si="410"/>
        <v>0.13333333333333353</v>
      </c>
      <c r="AO1173" s="118">
        <f t="shared" si="411"/>
        <v>0</v>
      </c>
      <c r="AP1173" s="119">
        <f t="shared" si="412"/>
        <v>1.3877787807814457E-16</v>
      </c>
      <c r="AQ1173" s="122">
        <f t="shared" si="401"/>
        <v>1</v>
      </c>
      <c r="AR1173" s="131">
        <f t="shared" si="413"/>
        <v>1</v>
      </c>
      <c r="AS1173" s="65"/>
    </row>
    <row r="1174" spans="1:45" x14ac:dyDescent="0.25">
      <c r="A1174" s="65" t="s">
        <v>273</v>
      </c>
      <c r="B1174" s="65" t="str">
        <f t="shared" si="399"/>
        <v>DIWA3</v>
      </c>
      <c r="C1174" s="117">
        <f t="shared" si="414"/>
        <v>41191</v>
      </c>
      <c r="D1174" s="116" t="str">
        <f t="shared" si="415"/>
        <v>SIN</v>
      </c>
      <c r="E1174" s="65" t="s">
        <v>134</v>
      </c>
      <c r="F1174" s="124" t="s">
        <v>151</v>
      </c>
      <c r="G1174" s="117">
        <v>42058</v>
      </c>
      <c r="H1174" s="65">
        <v>739144</v>
      </c>
      <c r="I1174" s="65">
        <v>62070</v>
      </c>
      <c r="J1174" s="65">
        <v>0</v>
      </c>
      <c r="K1174" s="65">
        <v>6</v>
      </c>
      <c r="L1174" s="65"/>
      <c r="M1174" s="65">
        <v>2</v>
      </c>
      <c r="N1174" s="65">
        <v>5.9020000000000001</v>
      </c>
      <c r="O1174" s="65">
        <v>27.64</v>
      </c>
      <c r="P1174" s="65">
        <v>1.32</v>
      </c>
      <c r="Q1174" s="65">
        <v>0.31</v>
      </c>
      <c r="R1174" s="65"/>
      <c r="S1174" s="65">
        <v>85</v>
      </c>
      <c r="T1174" s="65">
        <v>53</v>
      </c>
      <c r="U1174" s="65">
        <v>3</v>
      </c>
      <c r="V1174" s="65">
        <v>0</v>
      </c>
      <c r="W1174" s="65">
        <v>6</v>
      </c>
      <c r="X1174" s="65">
        <v>9</v>
      </c>
      <c r="Y1174" s="65">
        <v>0</v>
      </c>
      <c r="Z1174" s="65"/>
      <c r="AA1174" s="65">
        <v>0</v>
      </c>
      <c r="AB1174" s="65">
        <v>28</v>
      </c>
      <c r="AC1174" s="65">
        <v>2</v>
      </c>
      <c r="AD1174" s="65">
        <v>1</v>
      </c>
      <c r="AE1174" s="118">
        <f t="shared" si="402"/>
        <v>85</v>
      </c>
      <c r="AF1174" s="119">
        <f t="shared" si="416"/>
        <v>0.28333333333333705</v>
      </c>
      <c r="AG1174" s="118">
        <f t="shared" si="403"/>
        <v>53</v>
      </c>
      <c r="AH1174" s="119">
        <f t="shared" si="404"/>
        <v>0.35333333333333045</v>
      </c>
      <c r="AI1174" s="118">
        <f t="shared" si="405"/>
        <v>6</v>
      </c>
      <c r="AJ1174" s="119">
        <f t="shared" si="406"/>
        <v>0.13333333333333286</v>
      </c>
      <c r="AK1174" s="118">
        <f t="shared" si="407"/>
        <v>9</v>
      </c>
      <c r="AL1174" s="119">
        <f t="shared" si="408"/>
        <v>0.30000000000000016</v>
      </c>
      <c r="AM1174" s="118">
        <f t="shared" si="409"/>
        <v>3</v>
      </c>
      <c r="AN1174" s="119">
        <f t="shared" si="410"/>
        <v>0.20000000000000018</v>
      </c>
      <c r="AO1174" s="118">
        <f t="shared" si="411"/>
        <v>0</v>
      </c>
      <c r="AP1174" s="119">
        <f t="shared" si="412"/>
        <v>1.3877787807814457E-16</v>
      </c>
      <c r="AQ1174" s="122">
        <f t="shared" si="401"/>
        <v>0</v>
      </c>
      <c r="AR1174" s="131">
        <f t="shared" si="413"/>
        <v>2</v>
      </c>
      <c r="AS1174" s="65"/>
    </row>
    <row r="1175" spans="1:45" x14ac:dyDescent="0.25">
      <c r="A1175" s="65" t="s">
        <v>288</v>
      </c>
      <c r="B1175" s="65" t="str">
        <f t="shared" si="399"/>
        <v>DIWA3</v>
      </c>
      <c r="C1175" s="117">
        <f t="shared" si="414"/>
        <v>41191</v>
      </c>
      <c r="D1175" s="65" t="str">
        <f t="shared" si="415"/>
        <v>SIN</v>
      </c>
      <c r="E1175" s="65" t="s">
        <v>134</v>
      </c>
      <c r="F1175" s="124" t="s">
        <v>151</v>
      </c>
      <c r="G1175" s="117">
        <v>41991</v>
      </c>
      <c r="H1175" s="65">
        <v>719583</v>
      </c>
      <c r="I1175" s="65">
        <v>42509</v>
      </c>
      <c r="J1175" s="65">
        <v>0</v>
      </c>
      <c r="K1175" s="65">
        <v>2</v>
      </c>
      <c r="L1175" s="65"/>
      <c r="M1175" s="65">
        <v>2</v>
      </c>
      <c r="N1175" s="65">
        <v>5.9</v>
      </c>
      <c r="O1175" s="65"/>
      <c r="P1175" s="65"/>
      <c r="Q1175" s="65">
        <v>0.34</v>
      </c>
      <c r="R1175" s="65"/>
      <c r="S1175" s="65">
        <v>92</v>
      </c>
      <c r="T1175" s="65">
        <v>59</v>
      </c>
      <c r="U1175" s="65">
        <v>4</v>
      </c>
      <c r="V1175" s="65">
        <v>0</v>
      </c>
      <c r="W1175" s="65">
        <v>6</v>
      </c>
      <c r="X1175" s="65">
        <v>10</v>
      </c>
      <c r="Y1175" s="65">
        <v>1</v>
      </c>
      <c r="Z1175" s="65">
        <v>0</v>
      </c>
      <c r="AA1175" s="65">
        <v>1</v>
      </c>
      <c r="AB1175" s="65">
        <v>27</v>
      </c>
      <c r="AC1175" s="65">
        <v>4</v>
      </c>
      <c r="AD1175" s="65">
        <v>1</v>
      </c>
      <c r="AE1175" s="118">
        <f t="shared" si="402"/>
        <v>92</v>
      </c>
      <c r="AF1175" s="119">
        <f t="shared" si="416"/>
        <v>0.30666666666667053</v>
      </c>
      <c r="AG1175" s="118">
        <f t="shared" si="403"/>
        <v>59</v>
      </c>
      <c r="AH1175" s="119">
        <f t="shared" si="404"/>
        <v>0.39333333333333037</v>
      </c>
      <c r="AI1175" s="118">
        <f t="shared" si="405"/>
        <v>6</v>
      </c>
      <c r="AJ1175" s="119">
        <f t="shared" si="406"/>
        <v>0.13333333333333286</v>
      </c>
      <c r="AK1175" s="118">
        <f t="shared" si="407"/>
        <v>10</v>
      </c>
      <c r="AL1175" s="119">
        <f t="shared" si="408"/>
        <v>0.33339999999999997</v>
      </c>
      <c r="AM1175" s="118">
        <f t="shared" si="409"/>
        <v>4</v>
      </c>
      <c r="AN1175" s="119">
        <f t="shared" si="410"/>
        <v>0.26666666666666683</v>
      </c>
      <c r="AO1175" s="118">
        <f t="shared" si="411"/>
        <v>0</v>
      </c>
      <c r="AP1175" s="119">
        <f t="shared" si="412"/>
        <v>1.3877787807814457E-16</v>
      </c>
      <c r="AQ1175" s="122">
        <f>IF(F1175=F1179,0,1)</f>
        <v>0</v>
      </c>
      <c r="AR1175" s="131">
        <f t="shared" si="413"/>
        <v>3</v>
      </c>
      <c r="AS1175" s="65"/>
    </row>
    <row r="1176" spans="1:45" x14ac:dyDescent="0.25">
      <c r="A1176" s="65" t="s">
        <v>272</v>
      </c>
      <c r="B1176" s="65" t="str">
        <f t="shared" si="399"/>
        <v>DIWA3</v>
      </c>
      <c r="C1176" s="117">
        <f t="shared" si="414"/>
        <v>41191</v>
      </c>
      <c r="D1176" s="116" t="str">
        <f t="shared" si="415"/>
        <v>SIN</v>
      </c>
      <c r="E1176" s="65" t="s">
        <v>134</v>
      </c>
      <c r="F1176" s="124" t="s">
        <v>151</v>
      </c>
      <c r="G1176" s="117">
        <v>41620</v>
      </c>
      <c r="H1176" s="65">
        <v>635426</v>
      </c>
      <c r="I1176" s="65">
        <v>181751</v>
      </c>
      <c r="J1176" s="120">
        <v>0</v>
      </c>
      <c r="K1176" s="120">
        <v>5</v>
      </c>
      <c r="L1176" s="120">
        <v>0</v>
      </c>
      <c r="M1176" s="120">
        <v>8</v>
      </c>
      <c r="N1176" s="65">
        <v>7.2</v>
      </c>
      <c r="O1176" s="120">
        <v>37.4</v>
      </c>
      <c r="P1176" s="120">
        <v>1</v>
      </c>
      <c r="Q1176" s="120">
        <v>0.1</v>
      </c>
      <c r="R1176" s="65" t="s">
        <v>244</v>
      </c>
      <c r="S1176" s="120">
        <v>161</v>
      </c>
      <c r="T1176" s="120">
        <v>108</v>
      </c>
      <c r="U1176" s="120">
        <v>6</v>
      </c>
      <c r="V1176" s="120">
        <v>0</v>
      </c>
      <c r="W1176" s="120">
        <v>16</v>
      </c>
      <c r="X1176" s="120">
        <v>13</v>
      </c>
      <c r="Y1176" s="120">
        <v>0</v>
      </c>
      <c r="Z1176" s="120">
        <v>0</v>
      </c>
      <c r="AA1176" s="120">
        <v>0</v>
      </c>
      <c r="AB1176" s="120">
        <v>50</v>
      </c>
      <c r="AC1176" s="120">
        <v>20</v>
      </c>
      <c r="AD1176" s="120">
        <v>2</v>
      </c>
      <c r="AE1176" s="118">
        <f t="shared" si="402"/>
        <v>161</v>
      </c>
      <c r="AF1176" s="119">
        <f t="shared" si="416"/>
        <v>0.5366666666666714</v>
      </c>
      <c r="AG1176" s="118">
        <f t="shared" si="403"/>
        <v>108</v>
      </c>
      <c r="AH1176" s="119">
        <f t="shared" si="404"/>
        <v>0.7199999999999982</v>
      </c>
      <c r="AI1176" s="118">
        <f t="shared" si="405"/>
        <v>16</v>
      </c>
      <c r="AJ1176" s="119">
        <f t="shared" si="406"/>
        <v>0.35555555555555501</v>
      </c>
      <c r="AK1176" s="118">
        <f t="shared" si="407"/>
        <v>13</v>
      </c>
      <c r="AL1176" s="119">
        <f t="shared" si="408"/>
        <v>0.43333333333333346</v>
      </c>
      <c r="AM1176" s="118">
        <f t="shared" si="409"/>
        <v>6</v>
      </c>
      <c r="AN1176" s="119">
        <f t="shared" si="410"/>
        <v>0.40000000000000013</v>
      </c>
      <c r="AO1176" s="118">
        <f t="shared" si="411"/>
        <v>0</v>
      </c>
      <c r="AP1176" s="119">
        <f t="shared" si="412"/>
        <v>1.3877787807814457E-16</v>
      </c>
      <c r="AQ1176" s="122">
        <f>IF(F1176=F1174,0,1)</f>
        <v>0</v>
      </c>
      <c r="AR1176" s="131">
        <f t="shared" si="413"/>
        <v>4</v>
      </c>
      <c r="AS1176" s="65"/>
    </row>
    <row r="1177" spans="1:45" x14ac:dyDescent="0.25">
      <c r="A1177" s="65" t="s">
        <v>272</v>
      </c>
      <c r="B1177" s="65" t="str">
        <f t="shared" si="399"/>
        <v>DIWA3</v>
      </c>
      <c r="C1177" s="117">
        <f t="shared" si="414"/>
        <v>41191</v>
      </c>
      <c r="D1177" s="116" t="str">
        <f t="shared" si="415"/>
        <v>SIN</v>
      </c>
      <c r="E1177" s="65" t="s">
        <v>134</v>
      </c>
      <c r="F1177" s="124" t="s">
        <v>151</v>
      </c>
      <c r="G1177" s="117">
        <v>41498</v>
      </c>
      <c r="H1177" s="65">
        <v>600869</v>
      </c>
      <c r="I1177" s="65">
        <v>147194</v>
      </c>
      <c r="J1177" s="120">
        <v>0</v>
      </c>
      <c r="K1177" s="120">
        <v>6</v>
      </c>
      <c r="L1177" s="120">
        <v>-1</v>
      </c>
      <c r="M1177" s="120">
        <v>8</v>
      </c>
      <c r="N1177" s="65">
        <v>7.3</v>
      </c>
      <c r="O1177" s="120">
        <v>37.299999999999997</v>
      </c>
      <c r="P1177" s="120">
        <v>0.1</v>
      </c>
      <c r="Q1177" s="120">
        <v>0.1</v>
      </c>
      <c r="R1177" s="65" t="s">
        <v>244</v>
      </c>
      <c r="S1177" s="120">
        <v>157</v>
      </c>
      <c r="T1177" s="120">
        <v>103</v>
      </c>
      <c r="U1177" s="120">
        <v>8</v>
      </c>
      <c r="V1177" s="120">
        <v>0</v>
      </c>
      <c r="W1177" s="120">
        <v>16</v>
      </c>
      <c r="X1177" s="120">
        <v>12</v>
      </c>
      <c r="Y1177" s="120">
        <v>0</v>
      </c>
      <c r="Z1177" s="120">
        <v>1</v>
      </c>
      <c r="AA1177" s="120">
        <v>-1</v>
      </c>
      <c r="AB1177" s="120">
        <v>50</v>
      </c>
      <c r="AC1177" s="120">
        <v>21</v>
      </c>
      <c r="AD1177" s="120">
        <v>2</v>
      </c>
      <c r="AE1177" s="118">
        <f t="shared" si="402"/>
        <v>157</v>
      </c>
      <c r="AF1177" s="119">
        <f t="shared" si="416"/>
        <v>0.5233333333333382</v>
      </c>
      <c r="AG1177" s="118">
        <f t="shared" si="403"/>
        <v>103</v>
      </c>
      <c r="AH1177" s="119">
        <f t="shared" si="404"/>
        <v>0.68666666666666465</v>
      </c>
      <c r="AI1177" s="118">
        <f t="shared" si="405"/>
        <v>16</v>
      </c>
      <c r="AJ1177" s="119">
        <f t="shared" si="406"/>
        <v>0.35555555555555501</v>
      </c>
      <c r="AK1177" s="118">
        <f t="shared" si="407"/>
        <v>12</v>
      </c>
      <c r="AL1177" s="119">
        <f t="shared" si="408"/>
        <v>0.40000000000000013</v>
      </c>
      <c r="AM1177" s="118">
        <f t="shared" si="409"/>
        <v>8</v>
      </c>
      <c r="AN1177" s="119">
        <f t="shared" si="410"/>
        <v>0.53333333333333344</v>
      </c>
      <c r="AO1177" s="118">
        <f t="shared" si="411"/>
        <v>0</v>
      </c>
      <c r="AP1177" s="119">
        <f t="shared" si="412"/>
        <v>1.3877787807814457E-16</v>
      </c>
      <c r="AQ1177" s="122">
        <f t="shared" ref="AQ1177:AQ1208" si="417">IF(F1177=F1176,0,1)</f>
        <v>0</v>
      </c>
      <c r="AR1177" s="131">
        <f t="shared" si="413"/>
        <v>5</v>
      </c>
      <c r="AS1177" s="65"/>
    </row>
    <row r="1178" spans="1:45" x14ac:dyDescent="0.25">
      <c r="A1178" s="65" t="s">
        <v>273</v>
      </c>
      <c r="B1178" s="65" t="str">
        <f t="shared" si="399"/>
        <v>DIWA3</v>
      </c>
      <c r="C1178" s="117">
        <f t="shared" si="414"/>
        <v>41191</v>
      </c>
      <c r="D1178" s="116" t="str">
        <f t="shared" si="415"/>
        <v>SIN</v>
      </c>
      <c r="E1178" s="65" t="s">
        <v>134</v>
      </c>
      <c r="F1178" s="124" t="s">
        <v>151</v>
      </c>
      <c r="G1178" s="117">
        <v>41390</v>
      </c>
      <c r="H1178" s="65">
        <v>570532</v>
      </c>
      <c r="I1178" s="65">
        <v>116857</v>
      </c>
      <c r="J1178" s="120">
        <v>0</v>
      </c>
      <c r="K1178" s="120">
        <v>2.4</v>
      </c>
      <c r="L1178" s="120">
        <v>0</v>
      </c>
      <c r="M1178" s="120">
        <v>14.8</v>
      </c>
      <c r="N1178" s="65">
        <v>6.9</v>
      </c>
      <c r="O1178" s="120">
        <v>38.1</v>
      </c>
      <c r="P1178" s="120"/>
      <c r="Q1178" s="120">
        <v>-1</v>
      </c>
      <c r="R1178" s="65" t="s">
        <v>29</v>
      </c>
      <c r="S1178" s="120">
        <v>120.4</v>
      </c>
      <c r="T1178" s="120">
        <v>76.5</v>
      </c>
      <c r="U1178" s="120">
        <v>6.7</v>
      </c>
      <c r="V1178" s="120">
        <v>3.1</v>
      </c>
      <c r="W1178" s="120">
        <v>13.5</v>
      </c>
      <c r="X1178" s="120">
        <v>14.9</v>
      </c>
      <c r="Y1178" s="120">
        <v>0.4</v>
      </c>
      <c r="Z1178" s="120">
        <v>0</v>
      </c>
      <c r="AA1178" s="120">
        <v>0</v>
      </c>
      <c r="AB1178" s="120">
        <v>118</v>
      </c>
      <c r="AC1178" s="120">
        <v>33.799999999999997</v>
      </c>
      <c r="AD1178" s="120">
        <v>0.9</v>
      </c>
      <c r="AE1178" s="118">
        <f t="shared" si="402"/>
        <v>120</v>
      </c>
      <c r="AF1178" s="119">
        <f t="shared" si="416"/>
        <v>0.40000000000000446</v>
      </c>
      <c r="AG1178" s="118">
        <f t="shared" si="403"/>
        <v>77</v>
      </c>
      <c r="AH1178" s="119">
        <f t="shared" si="404"/>
        <v>0.5133333333333302</v>
      </c>
      <c r="AI1178" s="118">
        <f t="shared" si="405"/>
        <v>14</v>
      </c>
      <c r="AJ1178" s="119">
        <f t="shared" si="406"/>
        <v>0.31111111111111062</v>
      </c>
      <c r="AK1178" s="118">
        <f t="shared" si="407"/>
        <v>15</v>
      </c>
      <c r="AL1178" s="119">
        <f t="shared" si="408"/>
        <v>0.50000000000000011</v>
      </c>
      <c r="AM1178" s="118">
        <f t="shared" si="409"/>
        <v>7</v>
      </c>
      <c r="AN1178" s="119">
        <f t="shared" si="410"/>
        <v>0.46666666666666679</v>
      </c>
      <c r="AO1178" s="118">
        <f t="shared" si="411"/>
        <v>3</v>
      </c>
      <c r="AP1178" s="119">
        <f t="shared" si="412"/>
        <v>0.30000000000000016</v>
      </c>
      <c r="AQ1178" s="122">
        <f t="shared" si="417"/>
        <v>0</v>
      </c>
      <c r="AR1178" s="131">
        <f t="shared" si="413"/>
        <v>6</v>
      </c>
      <c r="AS1178" s="65"/>
    </row>
    <row r="1179" spans="1:45" x14ac:dyDescent="0.25">
      <c r="A1179" s="65" t="s">
        <v>273</v>
      </c>
      <c r="B1179" s="65" t="str">
        <f t="shared" si="399"/>
        <v>DIWA3</v>
      </c>
      <c r="C1179" s="117">
        <f t="shared" si="414"/>
        <v>41191</v>
      </c>
      <c r="D1179" s="116" t="str">
        <f t="shared" si="415"/>
        <v>SIN</v>
      </c>
      <c r="E1179" s="65" t="s">
        <v>134</v>
      </c>
      <c r="F1179" s="124" t="s">
        <v>151</v>
      </c>
      <c r="G1179" s="117">
        <v>41255</v>
      </c>
      <c r="H1179" s="65">
        <v>536074</v>
      </c>
      <c r="I1179" s="65">
        <v>82399</v>
      </c>
      <c r="J1179" s="120">
        <v>0</v>
      </c>
      <c r="K1179" s="120">
        <v>0</v>
      </c>
      <c r="L1179" s="120">
        <v>0</v>
      </c>
      <c r="M1179" s="120">
        <v>6.9</v>
      </c>
      <c r="N1179" s="65">
        <v>7</v>
      </c>
      <c r="O1179" s="120">
        <v>42.8</v>
      </c>
      <c r="P1179" s="120"/>
      <c r="Q1179" s="120">
        <v>-1</v>
      </c>
      <c r="R1179" s="65" t="s">
        <v>29</v>
      </c>
      <c r="S1179" s="120">
        <v>51.4</v>
      </c>
      <c r="T1179" s="120">
        <v>0.3</v>
      </c>
      <c r="U1179" s="120">
        <v>1.5</v>
      </c>
      <c r="V1179" s="120">
        <v>1.7</v>
      </c>
      <c r="W1179" s="120">
        <v>1.4</v>
      </c>
      <c r="X1179" s="120">
        <v>10.8</v>
      </c>
      <c r="Y1179" s="120">
        <v>1.3</v>
      </c>
      <c r="Z1179" s="120">
        <v>0</v>
      </c>
      <c r="AA1179" s="120">
        <v>0</v>
      </c>
      <c r="AB1179" s="120">
        <v>21.9</v>
      </c>
      <c r="AC1179" s="120">
        <v>7.7</v>
      </c>
      <c r="AD1179" s="120">
        <v>0.6</v>
      </c>
      <c r="AE1179" s="118">
        <f t="shared" si="402"/>
        <v>51</v>
      </c>
      <c r="AF1179" s="119">
        <f t="shared" si="416"/>
        <v>0.17000000000000365</v>
      </c>
      <c r="AG1179" s="118">
        <f t="shared" si="403"/>
        <v>0</v>
      </c>
      <c r="AH1179" s="119">
        <f t="shared" si="404"/>
        <v>-2.482389294122811E-15</v>
      </c>
      <c r="AI1179" s="118">
        <f t="shared" si="405"/>
        <v>1</v>
      </c>
      <c r="AJ1179" s="119">
        <f t="shared" si="406"/>
        <v>2.222222222222173E-2</v>
      </c>
      <c r="AK1179" s="118">
        <f t="shared" si="407"/>
        <v>11</v>
      </c>
      <c r="AL1179" s="119">
        <f t="shared" si="408"/>
        <v>0.36666666666666681</v>
      </c>
      <c r="AM1179" s="118">
        <f t="shared" si="409"/>
        <v>2</v>
      </c>
      <c r="AN1179" s="119">
        <f t="shared" si="410"/>
        <v>0.13333333333333353</v>
      </c>
      <c r="AO1179" s="118">
        <f t="shared" si="411"/>
        <v>2</v>
      </c>
      <c r="AP1179" s="119">
        <f t="shared" si="412"/>
        <v>0.20000000000000015</v>
      </c>
      <c r="AQ1179" s="122">
        <f t="shared" si="417"/>
        <v>0</v>
      </c>
      <c r="AR1179" s="131">
        <f t="shared" si="413"/>
        <v>7</v>
      </c>
      <c r="AS1179" s="65"/>
    </row>
    <row r="1180" spans="1:45" x14ac:dyDescent="0.25">
      <c r="A1180" s="65" t="s">
        <v>273</v>
      </c>
      <c r="B1180" s="65" t="str">
        <f t="shared" si="399"/>
        <v>DIWA3</v>
      </c>
      <c r="C1180" s="117">
        <f t="shared" si="414"/>
        <v>41045</v>
      </c>
      <c r="D1180" s="65" t="str">
        <f t="shared" si="415"/>
        <v>SIN</v>
      </c>
      <c r="E1180" s="65" t="s">
        <v>134</v>
      </c>
      <c r="F1180" s="124" t="s">
        <v>152</v>
      </c>
      <c r="G1180" s="117">
        <v>42243</v>
      </c>
      <c r="H1180" s="65">
        <v>799358</v>
      </c>
      <c r="I1180" s="65">
        <v>13937</v>
      </c>
      <c r="J1180" s="65">
        <v>0</v>
      </c>
      <c r="K1180" s="120">
        <v>7</v>
      </c>
      <c r="L1180" s="65"/>
      <c r="M1180" s="120">
        <v>1</v>
      </c>
      <c r="N1180" s="65">
        <v>7</v>
      </c>
      <c r="O1180" s="65">
        <v>36.299999999999997</v>
      </c>
      <c r="P1180" s="65">
        <v>1.17</v>
      </c>
      <c r="Q1180" s="65">
        <v>0.02</v>
      </c>
      <c r="R1180" s="65"/>
      <c r="S1180" s="120">
        <v>14</v>
      </c>
      <c r="T1180" s="120">
        <v>43</v>
      </c>
      <c r="U1180" s="120">
        <v>5</v>
      </c>
      <c r="V1180" s="120">
        <v>0</v>
      </c>
      <c r="W1180" s="120">
        <v>4</v>
      </c>
      <c r="X1180" s="120">
        <v>2</v>
      </c>
      <c r="Y1180" s="120">
        <v>0</v>
      </c>
      <c r="Z1180" s="120">
        <v>0</v>
      </c>
      <c r="AA1180" s="120">
        <v>0</v>
      </c>
      <c r="AB1180" s="120">
        <v>27</v>
      </c>
      <c r="AC1180" s="120">
        <v>3</v>
      </c>
      <c r="AD1180" s="120">
        <v>1</v>
      </c>
      <c r="AE1180" s="118">
        <f t="shared" si="402"/>
        <v>14</v>
      </c>
      <c r="AF1180" s="119">
        <f t="shared" si="416"/>
        <v>4.6666666666670513E-2</v>
      </c>
      <c r="AG1180" s="118">
        <f t="shared" si="403"/>
        <v>43</v>
      </c>
      <c r="AH1180" s="119">
        <f t="shared" si="404"/>
        <v>0.28666666666666391</v>
      </c>
      <c r="AI1180" s="118">
        <f t="shared" si="405"/>
        <v>4</v>
      </c>
      <c r="AJ1180" s="119">
        <f t="shared" si="406"/>
        <v>8.8888888888888407E-2</v>
      </c>
      <c r="AK1180" s="118">
        <f t="shared" si="407"/>
        <v>2</v>
      </c>
      <c r="AL1180" s="119">
        <f t="shared" si="408"/>
        <v>6.6666666666666874E-2</v>
      </c>
      <c r="AM1180" s="118">
        <f t="shared" si="409"/>
        <v>5</v>
      </c>
      <c r="AN1180" s="119">
        <f t="shared" si="410"/>
        <v>0.33333333333333348</v>
      </c>
      <c r="AO1180" s="118">
        <f t="shared" si="411"/>
        <v>0</v>
      </c>
      <c r="AP1180" s="119">
        <f t="shared" si="412"/>
        <v>1.3877787807814457E-16</v>
      </c>
      <c r="AQ1180" s="122">
        <f t="shared" si="417"/>
        <v>1</v>
      </c>
      <c r="AR1180" s="131">
        <f t="shared" si="413"/>
        <v>1</v>
      </c>
      <c r="AS1180" s="65"/>
    </row>
    <row r="1181" spans="1:45" x14ac:dyDescent="0.25">
      <c r="A1181" s="65"/>
      <c r="B1181" s="65" t="str">
        <f t="shared" si="399"/>
        <v>DIWA3</v>
      </c>
      <c r="C1181" s="117">
        <f t="shared" si="414"/>
        <v>41045</v>
      </c>
      <c r="D1181" s="65" t="str">
        <f t="shared" si="415"/>
        <v>SIN</v>
      </c>
      <c r="E1181" s="65" t="s">
        <v>134</v>
      </c>
      <c r="F1181" s="124" t="s">
        <v>152</v>
      </c>
      <c r="G1181" s="117">
        <v>42138</v>
      </c>
      <c r="H1181" s="65">
        <v>777842</v>
      </c>
      <c r="I1181" s="65">
        <v>93674</v>
      </c>
      <c r="J1181" s="65">
        <v>0</v>
      </c>
      <c r="K1181" s="65">
        <v>2</v>
      </c>
      <c r="L1181" s="65"/>
      <c r="M1181" s="65">
        <v>1</v>
      </c>
      <c r="N1181" s="65">
        <v>6</v>
      </c>
      <c r="O1181" s="65"/>
      <c r="P1181" s="65"/>
      <c r="Q1181" s="65">
        <v>0.09</v>
      </c>
      <c r="R1181" s="65"/>
      <c r="S1181" s="65">
        <v>29</v>
      </c>
      <c r="T1181" s="65">
        <v>56</v>
      </c>
      <c r="U1181" s="65">
        <v>5</v>
      </c>
      <c r="V1181" s="65">
        <v>0</v>
      </c>
      <c r="W1181" s="65">
        <v>6</v>
      </c>
      <c r="X1181" s="65">
        <v>3</v>
      </c>
      <c r="Y1181" s="65">
        <v>1</v>
      </c>
      <c r="Z1181" s="65">
        <v>0</v>
      </c>
      <c r="AA1181" s="65">
        <v>0</v>
      </c>
      <c r="AB1181" s="65">
        <v>33</v>
      </c>
      <c r="AC1181" s="65">
        <v>4</v>
      </c>
      <c r="AD1181" s="65">
        <v>1</v>
      </c>
      <c r="AE1181" s="118">
        <f t="shared" si="402"/>
        <v>29</v>
      </c>
      <c r="AF1181" s="119">
        <f t="shared" si="416"/>
        <v>9.6666666666670453E-2</v>
      </c>
      <c r="AG1181" s="118">
        <f t="shared" si="403"/>
        <v>56</v>
      </c>
      <c r="AH1181" s="119">
        <f t="shared" si="404"/>
        <v>0.37333333333333041</v>
      </c>
      <c r="AI1181" s="118">
        <f t="shared" si="405"/>
        <v>6</v>
      </c>
      <c r="AJ1181" s="119">
        <f t="shared" si="406"/>
        <v>0.13333333333333286</v>
      </c>
      <c r="AK1181" s="118">
        <f t="shared" si="407"/>
        <v>3</v>
      </c>
      <c r="AL1181" s="119">
        <f t="shared" si="408"/>
        <v>0.1000000000000002</v>
      </c>
      <c r="AM1181" s="118">
        <f t="shared" si="409"/>
        <v>5</v>
      </c>
      <c r="AN1181" s="119">
        <f t="shared" si="410"/>
        <v>0.33333333333333348</v>
      </c>
      <c r="AO1181" s="118">
        <f t="shared" si="411"/>
        <v>0</v>
      </c>
      <c r="AP1181" s="119">
        <f t="shared" si="412"/>
        <v>1.3877787807814457E-16</v>
      </c>
      <c r="AQ1181" s="122">
        <f t="shared" si="417"/>
        <v>0</v>
      </c>
      <c r="AR1181" s="131">
        <f t="shared" si="413"/>
        <v>2</v>
      </c>
      <c r="AS1181" s="65"/>
    </row>
    <row r="1182" spans="1:45" x14ac:dyDescent="0.25">
      <c r="A1182" s="65" t="s">
        <v>273</v>
      </c>
      <c r="B1182" s="65" t="str">
        <f t="shared" si="399"/>
        <v>DIWA3</v>
      </c>
      <c r="C1182" s="117">
        <f t="shared" si="414"/>
        <v>41045</v>
      </c>
      <c r="D1182" s="116" t="str">
        <f t="shared" si="415"/>
        <v>SIN</v>
      </c>
      <c r="E1182" s="65" t="s">
        <v>134</v>
      </c>
      <c r="F1182" s="124" t="s">
        <v>152</v>
      </c>
      <c r="G1182" s="117">
        <v>42054</v>
      </c>
      <c r="H1182" s="65">
        <v>735460</v>
      </c>
      <c r="I1182" s="65">
        <v>17435</v>
      </c>
      <c r="J1182" s="65">
        <v>0</v>
      </c>
      <c r="K1182" s="65">
        <v>7</v>
      </c>
      <c r="L1182" s="65"/>
      <c r="M1182" s="65">
        <v>3</v>
      </c>
      <c r="N1182" s="65">
        <v>6.1260000000000003</v>
      </c>
      <c r="O1182" s="65">
        <v>28.41</v>
      </c>
      <c r="P1182" s="65">
        <v>1.02</v>
      </c>
      <c r="Q1182" s="65">
        <v>0.03</v>
      </c>
      <c r="R1182" s="65"/>
      <c r="S1182" s="65">
        <v>47</v>
      </c>
      <c r="T1182" s="65">
        <v>169</v>
      </c>
      <c r="U1182" s="65">
        <v>3</v>
      </c>
      <c r="V1182" s="65">
        <v>1</v>
      </c>
      <c r="W1182" s="65">
        <v>8</v>
      </c>
      <c r="X1182" s="65">
        <v>0</v>
      </c>
      <c r="Y1182" s="65">
        <v>0</v>
      </c>
      <c r="Z1182" s="65"/>
      <c r="AA1182" s="65">
        <v>0</v>
      </c>
      <c r="AB1182" s="65">
        <v>28</v>
      </c>
      <c r="AC1182" s="65">
        <v>2</v>
      </c>
      <c r="AD1182" s="65">
        <v>1</v>
      </c>
      <c r="AE1182" s="118">
        <f t="shared" si="402"/>
        <v>47</v>
      </c>
      <c r="AF1182" s="119">
        <f t="shared" si="416"/>
        <v>0.15666666666667034</v>
      </c>
      <c r="AG1182" s="118">
        <f t="shared" si="403"/>
        <v>169</v>
      </c>
      <c r="AH1182" s="119">
        <f t="shared" si="404"/>
        <v>1</v>
      </c>
      <c r="AI1182" s="118">
        <f t="shared" si="405"/>
        <v>8</v>
      </c>
      <c r="AJ1182" s="119">
        <f t="shared" si="406"/>
        <v>0.17777777777777731</v>
      </c>
      <c r="AK1182" s="118">
        <f t="shared" si="407"/>
        <v>0</v>
      </c>
      <c r="AL1182" s="119">
        <f t="shared" si="408"/>
        <v>2.0816681711721685E-16</v>
      </c>
      <c r="AM1182" s="118">
        <f t="shared" si="409"/>
        <v>3</v>
      </c>
      <c r="AN1182" s="119">
        <f t="shared" si="410"/>
        <v>0.20000000000000018</v>
      </c>
      <c r="AO1182" s="118">
        <f t="shared" si="411"/>
        <v>1</v>
      </c>
      <c r="AP1182" s="119">
        <f t="shared" si="412"/>
        <v>0.10000000000000014</v>
      </c>
      <c r="AQ1182" s="122">
        <f t="shared" si="417"/>
        <v>0</v>
      </c>
      <c r="AR1182" s="131">
        <f t="shared" si="413"/>
        <v>3</v>
      </c>
      <c r="AS1182" s="65"/>
    </row>
    <row r="1183" spans="1:45" x14ac:dyDescent="0.25">
      <c r="A1183" s="65" t="s">
        <v>288</v>
      </c>
      <c r="B1183" s="65" t="s">
        <v>217</v>
      </c>
      <c r="C1183" s="117">
        <v>41045</v>
      </c>
      <c r="D1183" s="65" t="s">
        <v>252</v>
      </c>
      <c r="E1183" s="65" t="s">
        <v>134</v>
      </c>
      <c r="F1183" s="124" t="s">
        <v>152</v>
      </c>
      <c r="G1183" s="117">
        <v>41981</v>
      </c>
      <c r="H1183" s="65">
        <v>717915</v>
      </c>
      <c r="I1183" s="65">
        <v>50874</v>
      </c>
      <c r="J1183" s="65">
        <v>0</v>
      </c>
      <c r="K1183" s="65">
        <v>5</v>
      </c>
      <c r="L1183" s="65"/>
      <c r="M1183" s="65">
        <v>1</v>
      </c>
      <c r="N1183" s="65">
        <v>6.3</v>
      </c>
      <c r="O1183" s="65"/>
      <c r="P1183" s="65"/>
      <c r="Q1183" s="65">
        <v>0.3</v>
      </c>
      <c r="R1183" s="65"/>
      <c r="S1183" s="65">
        <v>27</v>
      </c>
      <c r="T1183" s="65">
        <v>53</v>
      </c>
      <c r="U1183" s="65">
        <v>8</v>
      </c>
      <c r="V1183" s="65">
        <v>0</v>
      </c>
      <c r="W1183" s="65">
        <v>6</v>
      </c>
      <c r="X1183" s="65">
        <v>4</v>
      </c>
      <c r="Y1183" s="65">
        <v>1</v>
      </c>
      <c r="Z1183" s="65">
        <v>1</v>
      </c>
      <c r="AA1183" s="65">
        <v>0</v>
      </c>
      <c r="AB1183" s="65">
        <v>28</v>
      </c>
      <c r="AC1183" s="65">
        <v>4</v>
      </c>
      <c r="AD1183" s="65">
        <v>1</v>
      </c>
      <c r="AE1183" s="118">
        <f t="shared" si="402"/>
        <v>27</v>
      </c>
      <c r="AF1183" s="119">
        <f t="shared" si="416"/>
        <v>9.0000000000003799E-2</v>
      </c>
      <c r="AG1183" s="118">
        <f t="shared" si="403"/>
        <v>53</v>
      </c>
      <c r="AH1183" s="119">
        <f t="shared" si="404"/>
        <v>0.35333333333333045</v>
      </c>
      <c r="AI1183" s="118">
        <f t="shared" si="405"/>
        <v>6</v>
      </c>
      <c r="AJ1183" s="119">
        <f t="shared" si="406"/>
        <v>0.13333333333333286</v>
      </c>
      <c r="AK1183" s="118">
        <f t="shared" si="407"/>
        <v>4</v>
      </c>
      <c r="AL1183" s="119">
        <f t="shared" si="408"/>
        <v>0.13333333333333353</v>
      </c>
      <c r="AM1183" s="118">
        <f t="shared" si="409"/>
        <v>8</v>
      </c>
      <c r="AN1183" s="119">
        <f t="shared" si="410"/>
        <v>0.53333333333333344</v>
      </c>
      <c r="AO1183" s="118">
        <f t="shared" si="411"/>
        <v>0</v>
      </c>
      <c r="AP1183" s="119">
        <f t="shared" si="412"/>
        <v>1.3877787807814457E-16</v>
      </c>
      <c r="AQ1183" s="122">
        <f t="shared" si="417"/>
        <v>0</v>
      </c>
      <c r="AR1183" s="131">
        <f t="shared" si="413"/>
        <v>4</v>
      </c>
      <c r="AS1183" s="65"/>
    </row>
    <row r="1184" spans="1:45" x14ac:dyDescent="0.25">
      <c r="A1184" s="65" t="s">
        <v>272</v>
      </c>
      <c r="B1184" s="65" t="str">
        <f t="shared" ref="B1184:B1247" si="418">IF(F1184&lt;="K030","DIWA2",IF(F1184&lt;="K152","DIWA3",IF(F1184&lt;="K171","DIWA5","")))</f>
        <v>DIWA3</v>
      </c>
      <c r="C1184" s="117">
        <f t="shared" ref="C1184:C1247" si="419">VLOOKUP(F1184,$BG$3:$BJ$230,4,0)</f>
        <v>41045</v>
      </c>
      <c r="D1184" s="116" t="str">
        <f t="shared" ref="D1184:D1247" si="420">IF(C1184&gt;G1184,"CON","SIN")</f>
        <v>SIN</v>
      </c>
      <c r="E1184" s="65" t="s">
        <v>134</v>
      </c>
      <c r="F1184" s="124" t="s">
        <v>152</v>
      </c>
      <c r="G1184" s="117">
        <v>41782</v>
      </c>
      <c r="H1184" s="65">
        <v>656695</v>
      </c>
      <c r="I1184" s="65">
        <v>32471</v>
      </c>
      <c r="J1184" s="65">
        <v>0</v>
      </c>
      <c r="K1184" s="65">
        <v>3</v>
      </c>
      <c r="L1184" s="65"/>
      <c r="M1184" s="65">
        <v>4</v>
      </c>
      <c r="N1184" s="65">
        <v>6.2</v>
      </c>
      <c r="O1184" s="65"/>
      <c r="P1184" s="65"/>
      <c r="Q1184" s="65">
        <v>0.76</v>
      </c>
      <c r="R1184" s="65"/>
      <c r="S1184" s="65">
        <v>91</v>
      </c>
      <c r="T1184" s="65">
        <v>62</v>
      </c>
      <c r="U1184" s="65">
        <v>6</v>
      </c>
      <c r="V1184" s="65">
        <v>0</v>
      </c>
      <c r="W1184" s="65">
        <v>8</v>
      </c>
      <c r="X1184" s="65">
        <v>10</v>
      </c>
      <c r="Y1184" s="65">
        <v>0</v>
      </c>
      <c r="Z1184" s="65">
        <v>0</v>
      </c>
      <c r="AA1184" s="65">
        <v>0</v>
      </c>
      <c r="AB1184" s="65">
        <v>36</v>
      </c>
      <c r="AC1184" s="65">
        <v>5</v>
      </c>
      <c r="AD1184" s="65">
        <v>3</v>
      </c>
      <c r="AE1184" s="118">
        <f t="shared" si="402"/>
        <v>91</v>
      </c>
      <c r="AF1184" s="119">
        <f t="shared" si="416"/>
        <v>0.30333333333333717</v>
      </c>
      <c r="AG1184" s="118">
        <f t="shared" si="403"/>
        <v>62</v>
      </c>
      <c r="AH1184" s="119">
        <f t="shared" si="404"/>
        <v>0.41333333333333033</v>
      </c>
      <c r="AI1184" s="118">
        <f t="shared" si="405"/>
        <v>8</v>
      </c>
      <c r="AJ1184" s="119">
        <f t="shared" si="406"/>
        <v>0.17777777777777731</v>
      </c>
      <c r="AK1184" s="118">
        <f t="shared" si="407"/>
        <v>10</v>
      </c>
      <c r="AL1184" s="119">
        <f t="shared" si="408"/>
        <v>0.33339999999999997</v>
      </c>
      <c r="AM1184" s="118">
        <f t="shared" si="409"/>
        <v>6</v>
      </c>
      <c r="AN1184" s="119">
        <f t="shared" si="410"/>
        <v>0.40000000000000013</v>
      </c>
      <c r="AO1184" s="118">
        <f t="shared" si="411"/>
        <v>0</v>
      </c>
      <c r="AP1184" s="119">
        <f t="shared" si="412"/>
        <v>1.3877787807814457E-16</v>
      </c>
      <c r="AQ1184" s="122">
        <f t="shared" si="417"/>
        <v>0</v>
      </c>
      <c r="AR1184" s="131">
        <f t="shared" si="413"/>
        <v>5</v>
      </c>
      <c r="AS1184" s="65"/>
    </row>
    <row r="1185" spans="1:45" x14ac:dyDescent="0.25">
      <c r="A1185" s="65" t="s">
        <v>272</v>
      </c>
      <c r="B1185" s="65" t="str">
        <f t="shared" si="418"/>
        <v>DIWA3</v>
      </c>
      <c r="C1185" s="117">
        <f t="shared" si="419"/>
        <v>41045</v>
      </c>
      <c r="D1185" s="116" t="str">
        <f t="shared" si="420"/>
        <v>SIN</v>
      </c>
      <c r="E1185" s="65" t="s">
        <v>134</v>
      </c>
      <c r="F1185" s="124" t="s">
        <v>152</v>
      </c>
      <c r="G1185" s="117">
        <v>41668</v>
      </c>
      <c r="H1185" s="65">
        <v>624274</v>
      </c>
      <c r="I1185" s="65">
        <v>119977</v>
      </c>
      <c r="J1185" s="65">
        <v>0.1</v>
      </c>
      <c r="K1185" s="65">
        <v>5</v>
      </c>
      <c r="L1185" s="65"/>
      <c r="M1185" s="65">
        <v>12</v>
      </c>
      <c r="N1185" s="65">
        <v>7.1</v>
      </c>
      <c r="O1185" s="65">
        <v>35.799999999999997</v>
      </c>
      <c r="P1185" s="65">
        <v>0.2</v>
      </c>
      <c r="Q1185" s="65">
        <v>0</v>
      </c>
      <c r="R1185" s="65" t="s">
        <v>244</v>
      </c>
      <c r="S1185" s="65">
        <v>103</v>
      </c>
      <c r="T1185" s="65">
        <v>101</v>
      </c>
      <c r="U1185" s="65">
        <v>12</v>
      </c>
      <c r="V1185" s="65">
        <v>0</v>
      </c>
      <c r="W1185" s="65">
        <v>14</v>
      </c>
      <c r="X1185" s="65">
        <v>9</v>
      </c>
      <c r="Y1185" s="65">
        <v>0</v>
      </c>
      <c r="Z1185" s="65">
        <v>0</v>
      </c>
      <c r="AA1185" s="65">
        <v>0</v>
      </c>
      <c r="AB1185" s="65">
        <v>37</v>
      </c>
      <c r="AC1185" s="65">
        <v>17</v>
      </c>
      <c r="AD1185" s="65">
        <v>10</v>
      </c>
      <c r="AE1185" s="118">
        <f t="shared" si="402"/>
        <v>103</v>
      </c>
      <c r="AF1185" s="119">
        <f t="shared" si="416"/>
        <v>0.34333333333333743</v>
      </c>
      <c r="AG1185" s="118">
        <f t="shared" si="403"/>
        <v>101</v>
      </c>
      <c r="AH1185" s="119">
        <f t="shared" si="404"/>
        <v>0.67333333333333123</v>
      </c>
      <c r="AI1185" s="118">
        <f t="shared" si="405"/>
        <v>14</v>
      </c>
      <c r="AJ1185" s="119">
        <f t="shared" si="406"/>
        <v>0.31111111111111062</v>
      </c>
      <c r="AK1185" s="118">
        <f t="shared" si="407"/>
        <v>9</v>
      </c>
      <c r="AL1185" s="119">
        <f t="shared" si="408"/>
        <v>0.30000000000000016</v>
      </c>
      <c r="AM1185" s="118">
        <f t="shared" si="409"/>
        <v>12</v>
      </c>
      <c r="AN1185" s="119">
        <f t="shared" si="410"/>
        <v>0.8</v>
      </c>
      <c r="AO1185" s="118">
        <f t="shared" si="411"/>
        <v>0</v>
      </c>
      <c r="AP1185" s="119">
        <f t="shared" si="412"/>
        <v>1.3877787807814457E-16</v>
      </c>
      <c r="AQ1185" s="122">
        <f t="shared" si="417"/>
        <v>0</v>
      </c>
      <c r="AR1185" s="131">
        <f t="shared" si="413"/>
        <v>6</v>
      </c>
      <c r="AS1185" s="65"/>
    </row>
    <row r="1186" spans="1:45" x14ac:dyDescent="0.25">
      <c r="A1186" s="65" t="s">
        <v>273</v>
      </c>
      <c r="B1186" s="65" t="str">
        <f t="shared" si="418"/>
        <v>DIWA3</v>
      </c>
      <c r="C1186" s="117">
        <f t="shared" si="419"/>
        <v>41045</v>
      </c>
      <c r="D1186" s="116" t="str">
        <f t="shared" si="420"/>
        <v>SIN</v>
      </c>
      <c r="E1186" s="65" t="s">
        <v>134</v>
      </c>
      <c r="F1186" s="124" t="s">
        <v>152</v>
      </c>
      <c r="G1186" s="117">
        <v>41572</v>
      </c>
      <c r="H1186" s="65">
        <v>600351</v>
      </c>
      <c r="I1186" s="65">
        <v>96054</v>
      </c>
      <c r="J1186" s="120">
        <v>0</v>
      </c>
      <c r="K1186" s="120">
        <v>4</v>
      </c>
      <c r="L1186" s="120">
        <v>0</v>
      </c>
      <c r="M1186" s="120">
        <v>14</v>
      </c>
      <c r="N1186" s="65">
        <v>7.2</v>
      </c>
      <c r="O1186" s="120">
        <v>37.299999999999997</v>
      </c>
      <c r="P1186" s="120">
        <v>0.4</v>
      </c>
      <c r="Q1186" s="120">
        <v>0.1</v>
      </c>
      <c r="R1186" s="65" t="s">
        <v>244</v>
      </c>
      <c r="S1186" s="120">
        <v>116</v>
      </c>
      <c r="T1186" s="120">
        <v>98</v>
      </c>
      <c r="U1186" s="120">
        <v>15</v>
      </c>
      <c r="V1186" s="120">
        <v>0</v>
      </c>
      <c r="W1186" s="120">
        <v>15</v>
      </c>
      <c r="X1186" s="120">
        <v>12</v>
      </c>
      <c r="Y1186" s="120">
        <v>1</v>
      </c>
      <c r="Z1186" s="120">
        <v>1</v>
      </c>
      <c r="AA1186" s="120">
        <v>0</v>
      </c>
      <c r="AB1186" s="120">
        <v>36</v>
      </c>
      <c r="AC1186" s="120">
        <v>18</v>
      </c>
      <c r="AD1186" s="120">
        <v>12</v>
      </c>
      <c r="AE1186" s="118">
        <f t="shared" si="402"/>
        <v>116</v>
      </c>
      <c r="AF1186" s="119">
        <f t="shared" si="416"/>
        <v>0.38666666666667104</v>
      </c>
      <c r="AG1186" s="118">
        <f t="shared" si="403"/>
        <v>98</v>
      </c>
      <c r="AH1186" s="119">
        <f t="shared" si="404"/>
        <v>0.6533333333333311</v>
      </c>
      <c r="AI1186" s="118">
        <f t="shared" si="405"/>
        <v>15</v>
      </c>
      <c r="AJ1186" s="119">
        <f t="shared" si="406"/>
        <v>0.33333333333333282</v>
      </c>
      <c r="AK1186" s="118">
        <f t="shared" si="407"/>
        <v>12</v>
      </c>
      <c r="AL1186" s="119">
        <f t="shared" si="408"/>
        <v>0.40000000000000013</v>
      </c>
      <c r="AM1186" s="118">
        <f t="shared" si="409"/>
        <v>15</v>
      </c>
      <c r="AN1186" s="119">
        <f t="shared" si="410"/>
        <v>1</v>
      </c>
      <c r="AO1186" s="118">
        <f t="shared" si="411"/>
        <v>0</v>
      </c>
      <c r="AP1186" s="119">
        <f t="shared" si="412"/>
        <v>1.3877787807814457E-16</v>
      </c>
      <c r="AQ1186" s="122">
        <f t="shared" si="417"/>
        <v>0</v>
      </c>
      <c r="AR1186" s="131">
        <f t="shared" si="413"/>
        <v>7</v>
      </c>
      <c r="AS1186" s="65"/>
    </row>
    <row r="1187" spans="1:45" x14ac:dyDescent="0.25">
      <c r="A1187" s="65" t="s">
        <v>273</v>
      </c>
      <c r="B1187" s="65" t="str">
        <f t="shared" si="418"/>
        <v>DIWA3</v>
      </c>
      <c r="C1187" s="117">
        <f t="shared" si="419"/>
        <v>41045</v>
      </c>
      <c r="D1187" s="116" t="str">
        <f t="shared" si="420"/>
        <v>SIN</v>
      </c>
      <c r="E1187" s="65" t="s">
        <v>134</v>
      </c>
      <c r="F1187" s="124" t="s">
        <v>152</v>
      </c>
      <c r="G1187" s="117">
        <v>41466</v>
      </c>
      <c r="H1187" s="65">
        <v>567596</v>
      </c>
      <c r="I1187" s="65">
        <v>63299</v>
      </c>
      <c r="J1187" s="120">
        <v>0</v>
      </c>
      <c r="K1187" s="120">
        <v>4</v>
      </c>
      <c r="L1187" s="120">
        <v>-1</v>
      </c>
      <c r="M1187" s="120">
        <v>17</v>
      </c>
      <c r="N1187" s="65">
        <v>7.2</v>
      </c>
      <c r="O1187" s="120">
        <v>39.1</v>
      </c>
      <c r="P1187" s="120">
        <v>0.7</v>
      </c>
      <c r="Q1187" s="120">
        <v>0.1</v>
      </c>
      <c r="R1187" s="65" t="s">
        <v>244</v>
      </c>
      <c r="S1187" s="120">
        <v>87</v>
      </c>
      <c r="T1187" s="120">
        <v>79</v>
      </c>
      <c r="U1187" s="120">
        <v>18</v>
      </c>
      <c r="V1187" s="120">
        <v>0</v>
      </c>
      <c r="W1187" s="120">
        <v>14</v>
      </c>
      <c r="X1187" s="120">
        <v>7</v>
      </c>
      <c r="Y1187" s="120">
        <v>2</v>
      </c>
      <c r="Z1187" s="120">
        <v>0</v>
      </c>
      <c r="AA1187" s="120">
        <v>-1</v>
      </c>
      <c r="AB1187" s="120">
        <v>45</v>
      </c>
      <c r="AC1187" s="120">
        <v>27</v>
      </c>
      <c r="AD1187" s="120">
        <v>19</v>
      </c>
      <c r="AE1187" s="118">
        <f t="shared" si="402"/>
        <v>87</v>
      </c>
      <c r="AF1187" s="119">
        <f t="shared" si="416"/>
        <v>0.29000000000000375</v>
      </c>
      <c r="AG1187" s="118">
        <f t="shared" si="403"/>
        <v>79</v>
      </c>
      <c r="AH1187" s="119">
        <f t="shared" si="404"/>
        <v>0.52666666666666362</v>
      </c>
      <c r="AI1187" s="118">
        <f t="shared" si="405"/>
        <v>14</v>
      </c>
      <c r="AJ1187" s="119">
        <f t="shared" si="406"/>
        <v>0.31111111111111062</v>
      </c>
      <c r="AK1187" s="118">
        <f t="shared" si="407"/>
        <v>7</v>
      </c>
      <c r="AL1187" s="119">
        <f t="shared" si="408"/>
        <v>0.2333333333333335</v>
      </c>
      <c r="AM1187" s="118">
        <f t="shared" si="409"/>
        <v>18</v>
      </c>
      <c r="AN1187" s="119">
        <f t="shared" si="410"/>
        <v>1</v>
      </c>
      <c r="AO1187" s="118">
        <f t="shared" si="411"/>
        <v>0</v>
      </c>
      <c r="AP1187" s="119">
        <f t="shared" si="412"/>
        <v>1.3877787807814457E-16</v>
      </c>
      <c r="AQ1187" s="122">
        <f t="shared" si="417"/>
        <v>0</v>
      </c>
      <c r="AR1187" s="131">
        <f t="shared" si="413"/>
        <v>8</v>
      </c>
      <c r="AS1187" s="65"/>
    </row>
    <row r="1188" spans="1:45" x14ac:dyDescent="0.25">
      <c r="A1188" s="65" t="s">
        <v>273</v>
      </c>
      <c r="B1188" s="65" t="str">
        <f t="shared" si="418"/>
        <v>DIWA3</v>
      </c>
      <c r="C1188" s="117">
        <f t="shared" si="419"/>
        <v>41045</v>
      </c>
      <c r="D1188" s="116" t="str">
        <f t="shared" si="420"/>
        <v>SIN</v>
      </c>
      <c r="E1188" s="65" t="s">
        <v>134</v>
      </c>
      <c r="F1188" s="124" t="s">
        <v>152</v>
      </c>
      <c r="G1188" s="117">
        <v>41356</v>
      </c>
      <c r="H1188" s="65">
        <v>535665</v>
      </c>
      <c r="I1188" s="65">
        <v>31368</v>
      </c>
      <c r="J1188" s="120">
        <v>0</v>
      </c>
      <c r="K1188" s="120">
        <v>2.4</v>
      </c>
      <c r="L1188" s="120">
        <v>0</v>
      </c>
      <c r="M1188" s="120">
        <v>28.9</v>
      </c>
      <c r="N1188" s="65">
        <v>6.8</v>
      </c>
      <c r="O1188" s="120">
        <v>37.5</v>
      </c>
      <c r="P1188" s="120"/>
      <c r="Q1188" s="120">
        <v>-1</v>
      </c>
      <c r="R1188" s="65" t="s">
        <v>29</v>
      </c>
      <c r="S1188" s="120">
        <v>89.8</v>
      </c>
      <c r="T1188" s="120">
        <v>60.3</v>
      </c>
      <c r="U1188" s="120">
        <v>12.9</v>
      </c>
      <c r="V1188" s="120">
        <v>2.2999999999999998</v>
      </c>
      <c r="W1188" s="120">
        <v>13.3</v>
      </c>
      <c r="X1188" s="120">
        <v>14.6</v>
      </c>
      <c r="Y1188" s="120">
        <v>0.6</v>
      </c>
      <c r="Z1188" s="120">
        <v>0</v>
      </c>
      <c r="AA1188" s="120">
        <v>0</v>
      </c>
      <c r="AB1188" s="120">
        <v>47.9</v>
      </c>
      <c r="AC1188" s="120">
        <v>32.9</v>
      </c>
      <c r="AD1188" s="120">
        <v>13.7</v>
      </c>
      <c r="AE1188" s="118">
        <f t="shared" si="402"/>
        <v>90</v>
      </c>
      <c r="AF1188" s="119">
        <f t="shared" si="416"/>
        <v>0.30000000000000382</v>
      </c>
      <c r="AG1188" s="118">
        <f t="shared" si="403"/>
        <v>60</v>
      </c>
      <c r="AH1188" s="119">
        <f t="shared" si="404"/>
        <v>0.39999999999999702</v>
      </c>
      <c r="AI1188" s="118">
        <f t="shared" si="405"/>
        <v>13</v>
      </c>
      <c r="AJ1188" s="119">
        <f t="shared" si="406"/>
        <v>0.28888888888888842</v>
      </c>
      <c r="AK1188" s="118">
        <f t="shared" si="407"/>
        <v>15</v>
      </c>
      <c r="AL1188" s="119">
        <f t="shared" si="408"/>
        <v>0.50000000000000011</v>
      </c>
      <c r="AM1188" s="118">
        <f t="shared" si="409"/>
        <v>13</v>
      </c>
      <c r="AN1188" s="119">
        <f t="shared" si="410"/>
        <v>0.8666666666666667</v>
      </c>
      <c r="AO1188" s="118">
        <f t="shared" si="411"/>
        <v>2</v>
      </c>
      <c r="AP1188" s="119">
        <f t="shared" si="412"/>
        <v>0.20000000000000015</v>
      </c>
      <c r="AQ1188" s="122">
        <f t="shared" si="417"/>
        <v>0</v>
      </c>
      <c r="AR1188" s="131">
        <f t="shared" si="413"/>
        <v>9</v>
      </c>
      <c r="AS1188" s="65"/>
    </row>
    <row r="1189" spans="1:45" x14ac:dyDescent="0.25">
      <c r="A1189" s="65" t="s">
        <v>273</v>
      </c>
      <c r="B1189" s="65" t="str">
        <f t="shared" si="418"/>
        <v>DIWA3</v>
      </c>
      <c r="C1189" s="117">
        <f t="shared" si="419"/>
        <v>41045</v>
      </c>
      <c r="D1189" s="116" t="str">
        <f t="shared" si="420"/>
        <v>SIN</v>
      </c>
      <c r="E1189" s="65" t="s">
        <v>134</v>
      </c>
      <c r="F1189" s="124" t="s">
        <v>152</v>
      </c>
      <c r="G1189" s="117">
        <v>41230</v>
      </c>
      <c r="H1189" s="65">
        <v>502546</v>
      </c>
      <c r="I1189" s="65">
        <v>162669</v>
      </c>
      <c r="J1189" s="120">
        <v>0</v>
      </c>
      <c r="K1189" s="120">
        <v>0</v>
      </c>
      <c r="L1189" s="120">
        <v>0.1</v>
      </c>
      <c r="M1189" s="120">
        <v>12.8</v>
      </c>
      <c r="N1189" s="65">
        <v>6.9</v>
      </c>
      <c r="O1189" s="120">
        <v>38.6</v>
      </c>
      <c r="P1189" s="120"/>
      <c r="Q1189" s="120">
        <v>0</v>
      </c>
      <c r="R1189" s="65" t="s">
        <v>29</v>
      </c>
      <c r="S1189" s="120">
        <v>119.1</v>
      </c>
      <c r="T1189" s="120">
        <v>33.200000000000003</v>
      </c>
      <c r="U1189" s="120">
        <v>35.799999999999997</v>
      </c>
      <c r="V1189" s="120">
        <v>3.4</v>
      </c>
      <c r="W1189" s="120">
        <v>7.2</v>
      </c>
      <c r="X1189" s="120">
        <v>13.4</v>
      </c>
      <c r="Y1189" s="120">
        <v>0.8</v>
      </c>
      <c r="Z1189" s="120">
        <v>3.2</v>
      </c>
      <c r="AA1189" s="120">
        <v>0</v>
      </c>
      <c r="AB1189" s="120">
        <v>49.6</v>
      </c>
      <c r="AC1189" s="120">
        <v>24</v>
      </c>
      <c r="AD1189" s="120">
        <v>6.2</v>
      </c>
      <c r="AE1189" s="118">
        <f t="shared" si="402"/>
        <v>119</v>
      </c>
      <c r="AF1189" s="119">
        <f t="shared" si="416"/>
        <v>0.39666666666667111</v>
      </c>
      <c r="AG1189" s="118">
        <f t="shared" si="403"/>
        <v>33</v>
      </c>
      <c r="AH1189" s="119">
        <f t="shared" si="404"/>
        <v>0.21999999999999736</v>
      </c>
      <c r="AI1189" s="118">
        <f t="shared" si="405"/>
        <v>7</v>
      </c>
      <c r="AJ1189" s="119">
        <f t="shared" si="406"/>
        <v>0.15555555555555509</v>
      </c>
      <c r="AK1189" s="118">
        <f t="shared" si="407"/>
        <v>13</v>
      </c>
      <c r="AL1189" s="119">
        <f t="shared" si="408"/>
        <v>0.43333333333333346</v>
      </c>
      <c r="AM1189" s="118">
        <f t="shared" si="409"/>
        <v>36</v>
      </c>
      <c r="AN1189" s="119">
        <f t="shared" si="410"/>
        <v>1</v>
      </c>
      <c r="AO1189" s="118">
        <f t="shared" si="411"/>
        <v>3</v>
      </c>
      <c r="AP1189" s="119">
        <f t="shared" si="412"/>
        <v>0.30000000000000016</v>
      </c>
      <c r="AQ1189" s="122">
        <f t="shared" si="417"/>
        <v>0</v>
      </c>
      <c r="AR1189" s="131">
        <f t="shared" si="413"/>
        <v>10</v>
      </c>
      <c r="AS1189" s="65"/>
    </row>
    <row r="1190" spans="1:45" x14ac:dyDescent="0.25">
      <c r="A1190" s="65" t="s">
        <v>272</v>
      </c>
      <c r="B1190" s="65" t="str">
        <f t="shared" si="418"/>
        <v>DIWA3</v>
      </c>
      <c r="C1190" s="117">
        <f t="shared" si="419"/>
        <v>41907</v>
      </c>
      <c r="D1190" s="65" t="str">
        <f t="shared" si="420"/>
        <v>SIN</v>
      </c>
      <c r="E1190" s="65" t="s">
        <v>134</v>
      </c>
      <c r="F1190" s="124" t="s">
        <v>153</v>
      </c>
      <c r="G1190" s="117">
        <v>42388</v>
      </c>
      <c r="H1190" s="65">
        <v>826874</v>
      </c>
      <c r="I1190" s="65">
        <v>45866</v>
      </c>
      <c r="J1190" s="65">
        <v>0</v>
      </c>
      <c r="K1190" s="65">
        <v>6</v>
      </c>
      <c r="L1190" s="65"/>
      <c r="M1190" s="65">
        <v>7</v>
      </c>
      <c r="N1190" s="65">
        <v>5.8</v>
      </c>
      <c r="O1190" s="65"/>
      <c r="P1190" s="65"/>
      <c r="Q1190" s="65">
        <v>0.47</v>
      </c>
      <c r="R1190" s="65"/>
      <c r="S1190" s="65">
        <v>305</v>
      </c>
      <c r="T1190" s="65">
        <v>73</v>
      </c>
      <c r="U1190" s="65">
        <v>4</v>
      </c>
      <c r="V1190" s="65">
        <v>0</v>
      </c>
      <c r="W1190" s="65">
        <v>7</v>
      </c>
      <c r="X1190" s="65">
        <v>22</v>
      </c>
      <c r="Y1190" s="65">
        <v>0</v>
      </c>
      <c r="Z1190" s="65">
        <v>1</v>
      </c>
      <c r="AA1190" s="65">
        <v>0</v>
      </c>
      <c r="AB1190" s="65">
        <v>94</v>
      </c>
      <c r="AC1190" s="65">
        <v>15</v>
      </c>
      <c r="AD1190" s="65">
        <v>0</v>
      </c>
      <c r="AE1190" s="118">
        <f t="shared" si="402"/>
        <v>305</v>
      </c>
      <c r="AF1190" s="119">
        <f t="shared" si="416"/>
        <v>1.3</v>
      </c>
      <c r="AG1190" s="118">
        <f t="shared" si="403"/>
        <v>73</v>
      </c>
      <c r="AH1190" s="119">
        <f t="shared" si="404"/>
        <v>0.48666666666666353</v>
      </c>
      <c r="AI1190" s="118">
        <f t="shared" si="405"/>
        <v>7</v>
      </c>
      <c r="AJ1190" s="119">
        <f t="shared" si="406"/>
        <v>0.15555555555555509</v>
      </c>
      <c r="AK1190" s="118">
        <f t="shared" si="407"/>
        <v>22</v>
      </c>
      <c r="AL1190" s="119">
        <f t="shared" si="408"/>
        <v>0.73333333333333339</v>
      </c>
      <c r="AM1190" s="118">
        <f t="shared" si="409"/>
        <v>4</v>
      </c>
      <c r="AN1190" s="119">
        <f t="shared" si="410"/>
        <v>0.26666666666666683</v>
      </c>
      <c r="AO1190" s="118">
        <f t="shared" si="411"/>
        <v>0</v>
      </c>
      <c r="AP1190" s="119">
        <f t="shared" si="412"/>
        <v>1.3877787807814457E-16</v>
      </c>
      <c r="AQ1190" s="122">
        <f t="shared" si="417"/>
        <v>1</v>
      </c>
      <c r="AR1190" s="131">
        <f t="shared" si="413"/>
        <v>1</v>
      </c>
      <c r="AS1190" s="65"/>
    </row>
    <row r="1191" spans="1:45" x14ac:dyDescent="0.25">
      <c r="A1191" s="65"/>
      <c r="B1191" s="65" t="str">
        <f t="shared" si="418"/>
        <v>DIWA3</v>
      </c>
      <c r="C1191" s="117">
        <f t="shared" si="419"/>
        <v>41907</v>
      </c>
      <c r="D1191" s="65" t="str">
        <f t="shared" si="420"/>
        <v>SIN</v>
      </c>
      <c r="E1191" s="65" t="s">
        <v>134</v>
      </c>
      <c r="F1191" s="124" t="s">
        <v>153</v>
      </c>
      <c r="G1191" s="117">
        <v>42242</v>
      </c>
      <c r="H1191" s="65">
        <v>786792</v>
      </c>
      <c r="I1191" s="65">
        <v>5606</v>
      </c>
      <c r="J1191" s="65">
        <v>0</v>
      </c>
      <c r="K1191" s="65">
        <v>5</v>
      </c>
      <c r="L1191" s="65"/>
      <c r="M1191" s="65">
        <v>6</v>
      </c>
      <c r="N1191" s="65">
        <v>6.8</v>
      </c>
      <c r="O1191" s="65"/>
      <c r="P1191" s="65"/>
      <c r="Q1191" s="65">
        <v>7.0000000000000007E-2</v>
      </c>
      <c r="R1191" s="65"/>
      <c r="S1191" s="65">
        <v>62</v>
      </c>
      <c r="T1191" s="65">
        <v>27</v>
      </c>
      <c r="U1191" s="65">
        <v>2</v>
      </c>
      <c r="V1191" s="65">
        <v>0</v>
      </c>
      <c r="W1191" s="65">
        <v>4</v>
      </c>
      <c r="X1191" s="65">
        <v>7</v>
      </c>
      <c r="Y1191" s="65">
        <v>0</v>
      </c>
      <c r="Z1191" s="65">
        <v>0</v>
      </c>
      <c r="AA1191" s="65">
        <v>0</v>
      </c>
      <c r="AB1191" s="65">
        <v>76</v>
      </c>
      <c r="AC1191" s="65">
        <v>3</v>
      </c>
      <c r="AD1191" s="65">
        <v>1</v>
      </c>
      <c r="AE1191" s="118">
        <f t="shared" si="402"/>
        <v>62</v>
      </c>
      <c r="AF1191" s="119">
        <f t="shared" si="416"/>
        <v>0.20666666666667025</v>
      </c>
      <c r="AG1191" s="118">
        <f t="shared" si="403"/>
        <v>27</v>
      </c>
      <c r="AH1191" s="119">
        <f t="shared" si="404"/>
        <v>0.17999999999999744</v>
      </c>
      <c r="AI1191" s="118">
        <f t="shared" si="405"/>
        <v>4</v>
      </c>
      <c r="AJ1191" s="119">
        <f t="shared" si="406"/>
        <v>8.8888888888888407E-2</v>
      </c>
      <c r="AK1191" s="118">
        <f t="shared" si="407"/>
        <v>7</v>
      </c>
      <c r="AL1191" s="119">
        <f t="shared" si="408"/>
        <v>0.2333333333333335</v>
      </c>
      <c r="AM1191" s="118">
        <f t="shared" si="409"/>
        <v>2</v>
      </c>
      <c r="AN1191" s="119">
        <f t="shared" si="410"/>
        <v>0.13333333333333353</v>
      </c>
      <c r="AO1191" s="118">
        <f t="shared" si="411"/>
        <v>0</v>
      </c>
      <c r="AP1191" s="119">
        <f t="shared" si="412"/>
        <v>1.3877787807814457E-16</v>
      </c>
      <c r="AQ1191" s="122">
        <f t="shared" si="417"/>
        <v>0</v>
      </c>
      <c r="AR1191" s="131">
        <f t="shared" si="413"/>
        <v>2</v>
      </c>
      <c r="AS1191" s="65"/>
    </row>
    <row r="1192" spans="1:45" x14ac:dyDescent="0.25">
      <c r="A1192" s="65" t="s">
        <v>273</v>
      </c>
      <c r="B1192" s="65" t="str">
        <f t="shared" si="418"/>
        <v>DIWA3</v>
      </c>
      <c r="C1192" s="117">
        <f t="shared" si="419"/>
        <v>41907</v>
      </c>
      <c r="D1192" s="116" t="str">
        <f t="shared" si="420"/>
        <v>SIN</v>
      </c>
      <c r="E1192" s="65" t="s">
        <v>134</v>
      </c>
      <c r="F1192" s="124" t="s">
        <v>153</v>
      </c>
      <c r="G1192" s="117">
        <v>42053</v>
      </c>
      <c r="H1192" s="65">
        <v>773422</v>
      </c>
      <c r="I1192" s="65">
        <v>77103</v>
      </c>
      <c r="J1192" s="65">
        <v>0</v>
      </c>
      <c r="K1192" s="65">
        <v>3</v>
      </c>
      <c r="L1192" s="65"/>
      <c r="M1192" s="65">
        <v>2</v>
      </c>
      <c r="N1192" s="65">
        <v>6.0110000000000001</v>
      </c>
      <c r="O1192" s="65">
        <v>28.7</v>
      </c>
      <c r="P1192" s="65">
        <v>1.46</v>
      </c>
      <c r="Q1192" s="65">
        <v>1.07</v>
      </c>
      <c r="R1192" s="65"/>
      <c r="S1192" s="65">
        <v>132</v>
      </c>
      <c r="T1192" s="65">
        <v>70</v>
      </c>
      <c r="U1192" s="65">
        <v>9</v>
      </c>
      <c r="V1192" s="65">
        <v>0</v>
      </c>
      <c r="W1192" s="65">
        <v>12</v>
      </c>
      <c r="X1192" s="65">
        <v>12</v>
      </c>
      <c r="Y1192" s="65">
        <v>0</v>
      </c>
      <c r="Z1192" s="65"/>
      <c r="AA1192" s="65">
        <v>0</v>
      </c>
      <c r="AB1192" s="65">
        <v>38</v>
      </c>
      <c r="AC1192" s="65">
        <v>6</v>
      </c>
      <c r="AD1192" s="65">
        <v>1</v>
      </c>
      <c r="AE1192" s="118">
        <f t="shared" si="402"/>
        <v>132</v>
      </c>
      <c r="AF1192" s="119">
        <f t="shared" si="416"/>
        <v>0.44000000000000472</v>
      </c>
      <c r="AG1192" s="118">
        <f t="shared" si="403"/>
        <v>70</v>
      </c>
      <c r="AH1192" s="119">
        <f t="shared" si="404"/>
        <v>0.46666666666666357</v>
      </c>
      <c r="AI1192" s="118">
        <f t="shared" si="405"/>
        <v>12</v>
      </c>
      <c r="AJ1192" s="119">
        <f t="shared" si="406"/>
        <v>0.26666666666666622</v>
      </c>
      <c r="AK1192" s="118">
        <f t="shared" si="407"/>
        <v>12</v>
      </c>
      <c r="AL1192" s="119">
        <f t="shared" si="408"/>
        <v>0.40000000000000013</v>
      </c>
      <c r="AM1192" s="118">
        <f t="shared" si="409"/>
        <v>9</v>
      </c>
      <c r="AN1192" s="119">
        <f t="shared" si="410"/>
        <v>0.60000000000000009</v>
      </c>
      <c r="AO1192" s="118">
        <f t="shared" si="411"/>
        <v>0</v>
      </c>
      <c r="AP1192" s="119">
        <f t="shared" si="412"/>
        <v>1.3877787807814457E-16</v>
      </c>
      <c r="AQ1192" s="122">
        <f t="shared" si="417"/>
        <v>0</v>
      </c>
      <c r="AR1192" s="131">
        <f t="shared" si="413"/>
        <v>3</v>
      </c>
      <c r="AS1192" s="65"/>
    </row>
    <row r="1193" spans="1:45" x14ac:dyDescent="0.25">
      <c r="A1193" s="65" t="s">
        <v>273</v>
      </c>
      <c r="B1193" s="65" t="str">
        <f t="shared" si="418"/>
        <v>DIWA3</v>
      </c>
      <c r="C1193" s="117">
        <f t="shared" si="419"/>
        <v>41907</v>
      </c>
      <c r="D1193" s="116" t="str">
        <f t="shared" si="420"/>
        <v>SIN</v>
      </c>
      <c r="E1193" s="65" t="s">
        <v>134</v>
      </c>
      <c r="F1193" s="124" t="s">
        <v>153</v>
      </c>
      <c r="G1193" s="117">
        <v>41982</v>
      </c>
      <c r="H1193" s="65">
        <v>751956</v>
      </c>
      <c r="I1193" s="65">
        <v>55637</v>
      </c>
      <c r="J1193" s="65">
        <v>0</v>
      </c>
      <c r="K1193" s="65">
        <v>3</v>
      </c>
      <c r="L1193" s="65"/>
      <c r="M1193" s="65">
        <v>2</v>
      </c>
      <c r="N1193" s="65">
        <v>5.9</v>
      </c>
      <c r="O1193" s="65"/>
      <c r="P1193" s="65"/>
      <c r="Q1193" s="65">
        <v>0.25</v>
      </c>
      <c r="R1193" s="65"/>
      <c r="S1193" s="65">
        <v>167</v>
      </c>
      <c r="T1193" s="65">
        <v>54</v>
      </c>
      <c r="U1193" s="65">
        <v>7</v>
      </c>
      <c r="V1193" s="65">
        <v>0</v>
      </c>
      <c r="W1193" s="65">
        <v>8</v>
      </c>
      <c r="X1193" s="65">
        <v>14</v>
      </c>
      <c r="Y1193" s="65">
        <v>0</v>
      </c>
      <c r="Z1193" s="65">
        <v>0</v>
      </c>
      <c r="AA1193" s="65">
        <v>1</v>
      </c>
      <c r="AB1193" s="65">
        <v>28</v>
      </c>
      <c r="AC1193" s="65">
        <v>3</v>
      </c>
      <c r="AD1193" s="65">
        <v>1</v>
      </c>
      <c r="AE1193" s="118">
        <f t="shared" si="402"/>
        <v>167</v>
      </c>
      <c r="AF1193" s="119">
        <f t="shared" si="416"/>
        <v>0.55666666666667119</v>
      </c>
      <c r="AG1193" s="118">
        <f t="shared" si="403"/>
        <v>54</v>
      </c>
      <c r="AH1193" s="119">
        <f t="shared" si="404"/>
        <v>0.3599999999999971</v>
      </c>
      <c r="AI1193" s="118">
        <f t="shared" si="405"/>
        <v>8</v>
      </c>
      <c r="AJ1193" s="119">
        <f t="shared" si="406"/>
        <v>0.17777777777777731</v>
      </c>
      <c r="AK1193" s="118">
        <f t="shared" si="407"/>
        <v>14</v>
      </c>
      <c r="AL1193" s="119">
        <f t="shared" si="408"/>
        <v>0.46666666666666679</v>
      </c>
      <c r="AM1193" s="118">
        <f t="shared" si="409"/>
        <v>7</v>
      </c>
      <c r="AN1193" s="119">
        <f t="shared" si="410"/>
        <v>0.46666666666666679</v>
      </c>
      <c r="AO1193" s="118">
        <f t="shared" si="411"/>
        <v>0</v>
      </c>
      <c r="AP1193" s="119">
        <f t="shared" si="412"/>
        <v>1.3877787807814457E-16</v>
      </c>
      <c r="AQ1193" s="122">
        <f t="shared" si="417"/>
        <v>0</v>
      </c>
      <c r="AR1193" s="131">
        <f t="shared" si="413"/>
        <v>4</v>
      </c>
      <c r="AS1193" s="65"/>
    </row>
    <row r="1194" spans="1:45" x14ac:dyDescent="0.25">
      <c r="A1194" s="65" t="s">
        <v>272</v>
      </c>
      <c r="B1194" s="65" t="str">
        <f t="shared" si="418"/>
        <v>DIWA3</v>
      </c>
      <c r="C1194" s="117">
        <f t="shared" si="419"/>
        <v>41907</v>
      </c>
      <c r="D1194" s="116" t="str">
        <f t="shared" si="420"/>
        <v>CON</v>
      </c>
      <c r="E1194" s="65" t="s">
        <v>134</v>
      </c>
      <c r="F1194" s="124" t="s">
        <v>153</v>
      </c>
      <c r="G1194" s="117">
        <v>41758</v>
      </c>
      <c r="H1194" s="65">
        <v>654189</v>
      </c>
      <c r="I1194" s="65">
        <v>33363</v>
      </c>
      <c r="J1194" s="65">
        <v>0</v>
      </c>
      <c r="K1194" s="65">
        <v>4</v>
      </c>
      <c r="L1194" s="65"/>
      <c r="M1194" s="65">
        <v>1</v>
      </c>
      <c r="N1194" s="65">
        <v>6.4</v>
      </c>
      <c r="O1194" s="65"/>
      <c r="P1194" s="65"/>
      <c r="Q1194" s="65">
        <v>0.63</v>
      </c>
      <c r="R1194" s="65"/>
      <c r="S1194" s="65">
        <v>80</v>
      </c>
      <c r="T1194" s="65">
        <v>187</v>
      </c>
      <c r="U1194" s="65">
        <v>6</v>
      </c>
      <c r="V1194" s="65">
        <v>1</v>
      </c>
      <c r="W1194" s="65">
        <v>9</v>
      </c>
      <c r="X1194" s="65">
        <v>9</v>
      </c>
      <c r="Y1194" s="65">
        <v>0</v>
      </c>
      <c r="Z1194" s="65">
        <v>1</v>
      </c>
      <c r="AA1194" s="65">
        <v>0</v>
      </c>
      <c r="AB1194" s="65">
        <v>37</v>
      </c>
      <c r="AC1194" s="65">
        <v>5</v>
      </c>
      <c r="AD1194" s="65">
        <v>2</v>
      </c>
      <c r="AE1194" s="118">
        <f t="shared" si="402"/>
        <v>80</v>
      </c>
      <c r="AF1194" s="119">
        <f t="shared" si="416"/>
        <v>0.26666666666667027</v>
      </c>
      <c r="AG1194" s="118">
        <f t="shared" si="403"/>
        <v>187</v>
      </c>
      <c r="AH1194" s="119">
        <f t="shared" si="404"/>
        <v>1</v>
      </c>
      <c r="AI1194" s="118">
        <f t="shared" si="405"/>
        <v>9</v>
      </c>
      <c r="AJ1194" s="119">
        <f t="shared" si="406"/>
        <v>0.19999999999999954</v>
      </c>
      <c r="AK1194" s="118">
        <f t="shared" si="407"/>
        <v>9</v>
      </c>
      <c r="AL1194" s="119">
        <f t="shared" si="408"/>
        <v>0.30000000000000016</v>
      </c>
      <c r="AM1194" s="118">
        <f t="shared" si="409"/>
        <v>6</v>
      </c>
      <c r="AN1194" s="119">
        <f t="shared" si="410"/>
        <v>0.40000000000000013</v>
      </c>
      <c r="AO1194" s="118">
        <f t="shared" si="411"/>
        <v>1</v>
      </c>
      <c r="AP1194" s="119">
        <f t="shared" si="412"/>
        <v>0.10000000000000014</v>
      </c>
      <c r="AQ1194" s="122">
        <f t="shared" si="417"/>
        <v>0</v>
      </c>
      <c r="AR1194" s="131">
        <f t="shared" si="413"/>
        <v>5</v>
      </c>
      <c r="AS1194" s="65"/>
    </row>
    <row r="1195" spans="1:45" x14ac:dyDescent="0.25">
      <c r="A1195" s="65" t="s">
        <v>285</v>
      </c>
      <c r="B1195" s="65" t="str">
        <f t="shared" si="418"/>
        <v>DIWA3</v>
      </c>
      <c r="C1195" s="117">
        <f t="shared" si="419"/>
        <v>41907</v>
      </c>
      <c r="D1195" s="65" t="str">
        <f t="shared" si="420"/>
        <v>CON</v>
      </c>
      <c r="E1195" s="65" t="s">
        <v>134</v>
      </c>
      <c r="F1195" s="124" t="s">
        <v>153</v>
      </c>
      <c r="G1195" s="117">
        <v>41740</v>
      </c>
      <c r="H1195" s="65">
        <v>678834</v>
      </c>
      <c r="I1195" s="65">
        <v>37184</v>
      </c>
      <c r="J1195" s="65">
        <v>0</v>
      </c>
      <c r="K1195" s="65">
        <v>4</v>
      </c>
      <c r="L1195" s="65"/>
      <c r="M1195" s="65">
        <v>4</v>
      </c>
      <c r="N1195" s="65">
        <v>6.1</v>
      </c>
      <c r="O1195" s="65" t="s">
        <v>28</v>
      </c>
      <c r="P1195" s="65" t="s">
        <v>28</v>
      </c>
      <c r="Q1195" s="65">
        <v>0.81</v>
      </c>
      <c r="R1195" s="65" t="s">
        <v>28</v>
      </c>
      <c r="S1195" s="65">
        <v>123</v>
      </c>
      <c r="T1195" s="65">
        <v>55</v>
      </c>
      <c r="U1195" s="65">
        <v>9</v>
      </c>
      <c r="V1195" s="65">
        <v>0</v>
      </c>
      <c r="W1195" s="65">
        <v>10</v>
      </c>
      <c r="X1195" s="65">
        <v>14</v>
      </c>
      <c r="Y1195" s="65">
        <v>0</v>
      </c>
      <c r="Z1195" s="65">
        <v>0</v>
      </c>
      <c r="AA1195" s="65">
        <v>1</v>
      </c>
      <c r="AB1195" s="65">
        <v>34</v>
      </c>
      <c r="AC1195" s="65">
        <v>5</v>
      </c>
      <c r="AD1195" s="65">
        <v>1</v>
      </c>
      <c r="AE1195" s="118">
        <f t="shared" si="402"/>
        <v>123</v>
      </c>
      <c r="AF1195" s="119">
        <f t="shared" si="416"/>
        <v>0.41000000000000453</v>
      </c>
      <c r="AG1195" s="118">
        <f t="shared" si="403"/>
        <v>55</v>
      </c>
      <c r="AH1195" s="119">
        <f t="shared" si="404"/>
        <v>0.36666666666666375</v>
      </c>
      <c r="AI1195" s="118">
        <f t="shared" si="405"/>
        <v>10</v>
      </c>
      <c r="AJ1195" s="119">
        <f t="shared" si="406"/>
        <v>0.22222222222222177</v>
      </c>
      <c r="AK1195" s="118">
        <f t="shared" si="407"/>
        <v>14</v>
      </c>
      <c r="AL1195" s="119">
        <f t="shared" si="408"/>
        <v>0.46666666666666679</v>
      </c>
      <c r="AM1195" s="118">
        <f t="shared" si="409"/>
        <v>9</v>
      </c>
      <c r="AN1195" s="119">
        <f t="shared" si="410"/>
        <v>0.60000000000000009</v>
      </c>
      <c r="AO1195" s="118">
        <f t="shared" si="411"/>
        <v>0</v>
      </c>
      <c r="AP1195" s="119">
        <f t="shared" si="412"/>
        <v>1.3877787807814457E-16</v>
      </c>
      <c r="AQ1195" s="122">
        <f t="shared" si="417"/>
        <v>0</v>
      </c>
      <c r="AR1195" s="131">
        <f t="shared" si="413"/>
        <v>6</v>
      </c>
      <c r="AS1195" s="65"/>
    </row>
    <row r="1196" spans="1:45" x14ac:dyDescent="0.25">
      <c r="A1196" s="65" t="s">
        <v>272</v>
      </c>
      <c r="B1196" s="65" t="str">
        <f t="shared" si="418"/>
        <v>DIWA3</v>
      </c>
      <c r="C1196" s="117">
        <f t="shared" si="419"/>
        <v>41907</v>
      </c>
      <c r="D1196" s="116" t="str">
        <f t="shared" si="420"/>
        <v>CON</v>
      </c>
      <c r="E1196" s="65" t="s">
        <v>134</v>
      </c>
      <c r="F1196" s="124" t="s">
        <v>153</v>
      </c>
      <c r="G1196" s="117">
        <v>41652</v>
      </c>
      <c r="H1196" s="65">
        <v>620826</v>
      </c>
      <c r="I1196" s="65">
        <v>117071</v>
      </c>
      <c r="J1196" s="65">
        <v>0</v>
      </c>
      <c r="K1196" s="65">
        <v>6</v>
      </c>
      <c r="L1196" s="65"/>
      <c r="M1196" s="65">
        <v>6</v>
      </c>
      <c r="N1196" s="65">
        <v>7.1</v>
      </c>
      <c r="O1196" s="65">
        <v>37.299999999999997</v>
      </c>
      <c r="P1196" s="65">
        <v>1.1000000000000001</v>
      </c>
      <c r="Q1196" s="65">
        <v>0.1</v>
      </c>
      <c r="R1196" s="65" t="s">
        <v>244</v>
      </c>
      <c r="S1196" s="65">
        <v>275</v>
      </c>
      <c r="T1196" s="65">
        <v>270</v>
      </c>
      <c r="U1196" s="65">
        <v>21</v>
      </c>
      <c r="V1196" s="65">
        <v>2</v>
      </c>
      <c r="W1196" s="65">
        <v>27</v>
      </c>
      <c r="X1196" s="65">
        <v>19</v>
      </c>
      <c r="Y1196" s="65">
        <v>0</v>
      </c>
      <c r="Z1196" s="65">
        <v>2</v>
      </c>
      <c r="AA1196" s="65">
        <v>0</v>
      </c>
      <c r="AB1196" s="65">
        <v>43</v>
      </c>
      <c r="AC1196" s="65">
        <v>23</v>
      </c>
      <c r="AD1196" s="65">
        <v>11</v>
      </c>
      <c r="AE1196" s="118">
        <f t="shared" si="402"/>
        <v>275</v>
      </c>
      <c r="AF1196" s="119">
        <f t="shared" si="416"/>
        <v>0.91666666666666752</v>
      </c>
      <c r="AG1196" s="118">
        <f t="shared" si="403"/>
        <v>270</v>
      </c>
      <c r="AH1196" s="119">
        <f t="shared" si="404"/>
        <v>1</v>
      </c>
      <c r="AI1196" s="118">
        <f t="shared" si="405"/>
        <v>27</v>
      </c>
      <c r="AJ1196" s="119">
        <f t="shared" si="406"/>
        <v>0.59999999999999942</v>
      </c>
      <c r="AK1196" s="118">
        <f t="shared" si="407"/>
        <v>19</v>
      </c>
      <c r="AL1196" s="119">
        <f t="shared" si="408"/>
        <v>0.63333333333333341</v>
      </c>
      <c r="AM1196" s="118">
        <f t="shared" si="409"/>
        <v>21</v>
      </c>
      <c r="AN1196" s="119">
        <f t="shared" si="410"/>
        <v>1</v>
      </c>
      <c r="AO1196" s="118">
        <f t="shared" si="411"/>
        <v>2</v>
      </c>
      <c r="AP1196" s="119">
        <f t="shared" si="412"/>
        <v>0.20000000000000015</v>
      </c>
      <c r="AQ1196" s="122">
        <f t="shared" si="417"/>
        <v>0</v>
      </c>
      <c r="AR1196" s="131">
        <f t="shared" si="413"/>
        <v>7</v>
      </c>
      <c r="AS1196" s="65"/>
    </row>
    <row r="1197" spans="1:45" x14ac:dyDescent="0.25">
      <c r="A1197" s="65" t="s">
        <v>272</v>
      </c>
      <c r="B1197" s="65" t="str">
        <f t="shared" si="418"/>
        <v>DIWA3</v>
      </c>
      <c r="C1197" s="117">
        <f t="shared" si="419"/>
        <v>41907</v>
      </c>
      <c r="D1197" s="116" t="str">
        <f t="shared" si="420"/>
        <v>CON</v>
      </c>
      <c r="E1197" s="65" t="s">
        <v>134</v>
      </c>
      <c r="F1197" s="124" t="s">
        <v>153</v>
      </c>
      <c r="G1197" s="117">
        <v>41613</v>
      </c>
      <c r="H1197" s="65">
        <v>609778</v>
      </c>
      <c r="I1197" s="65">
        <v>106023</v>
      </c>
      <c r="J1197" s="120">
        <v>0</v>
      </c>
      <c r="K1197" s="120">
        <v>7</v>
      </c>
      <c r="L1197" s="120">
        <v>0</v>
      </c>
      <c r="M1197" s="120">
        <v>6</v>
      </c>
      <c r="N1197" s="65">
        <v>7.2</v>
      </c>
      <c r="O1197" s="120">
        <v>37.700000000000003</v>
      </c>
      <c r="P1197" s="120">
        <v>0.1</v>
      </c>
      <c r="Q1197" s="120">
        <v>0.1</v>
      </c>
      <c r="R1197" s="65" t="s">
        <v>244</v>
      </c>
      <c r="S1197" s="120">
        <v>346</v>
      </c>
      <c r="T1197" s="120">
        <v>290</v>
      </c>
      <c r="U1197" s="120">
        <v>24</v>
      </c>
      <c r="V1197" s="120">
        <v>2</v>
      </c>
      <c r="W1197" s="120">
        <v>30</v>
      </c>
      <c r="X1197" s="120">
        <v>20</v>
      </c>
      <c r="Y1197" s="120">
        <v>1</v>
      </c>
      <c r="Z1197" s="120">
        <v>2</v>
      </c>
      <c r="AA1197" s="120">
        <v>0</v>
      </c>
      <c r="AB1197" s="120">
        <v>42</v>
      </c>
      <c r="AC1197" s="120">
        <v>25</v>
      </c>
      <c r="AD1197" s="120">
        <v>12</v>
      </c>
      <c r="AE1197" s="118">
        <f t="shared" si="402"/>
        <v>346</v>
      </c>
      <c r="AF1197" s="119">
        <f t="shared" si="416"/>
        <v>1.3</v>
      </c>
      <c r="AG1197" s="118">
        <f t="shared" si="403"/>
        <v>290</v>
      </c>
      <c r="AH1197" s="119">
        <f t="shared" si="404"/>
        <v>1</v>
      </c>
      <c r="AI1197" s="118">
        <f t="shared" si="405"/>
        <v>30</v>
      </c>
      <c r="AJ1197" s="119">
        <f t="shared" si="406"/>
        <v>0.66666666666666619</v>
      </c>
      <c r="AK1197" s="118">
        <f t="shared" si="407"/>
        <v>20</v>
      </c>
      <c r="AL1197" s="119">
        <f t="shared" si="408"/>
        <v>0.66666666666666674</v>
      </c>
      <c r="AM1197" s="118">
        <f t="shared" si="409"/>
        <v>24</v>
      </c>
      <c r="AN1197" s="119">
        <f t="shared" si="410"/>
        <v>1</v>
      </c>
      <c r="AO1197" s="118">
        <f t="shared" si="411"/>
        <v>2</v>
      </c>
      <c r="AP1197" s="119">
        <f t="shared" si="412"/>
        <v>0.20000000000000015</v>
      </c>
      <c r="AQ1197" s="122">
        <f t="shared" si="417"/>
        <v>0</v>
      </c>
      <c r="AR1197" s="131">
        <f t="shared" si="413"/>
        <v>8</v>
      </c>
      <c r="AS1197" s="65"/>
    </row>
    <row r="1198" spans="1:45" x14ac:dyDescent="0.25">
      <c r="A1198" s="65" t="s">
        <v>273</v>
      </c>
      <c r="B1198" s="65" t="str">
        <f t="shared" si="418"/>
        <v>DIWA3</v>
      </c>
      <c r="C1198" s="117">
        <f t="shared" si="419"/>
        <v>41907</v>
      </c>
      <c r="D1198" s="116" t="str">
        <f t="shared" si="420"/>
        <v>CON</v>
      </c>
      <c r="E1198" s="65" t="s">
        <v>134</v>
      </c>
      <c r="F1198" s="124" t="s">
        <v>153</v>
      </c>
      <c r="G1198" s="117">
        <v>41495</v>
      </c>
      <c r="H1198" s="65">
        <v>576686</v>
      </c>
      <c r="I1198" s="65">
        <v>72931</v>
      </c>
      <c r="J1198" s="120">
        <v>0</v>
      </c>
      <c r="K1198" s="120">
        <v>5</v>
      </c>
      <c r="L1198" s="120">
        <v>-1</v>
      </c>
      <c r="M1198" s="120">
        <v>4</v>
      </c>
      <c r="N1198" s="65">
        <v>7.1</v>
      </c>
      <c r="O1198" s="120">
        <v>37.9</v>
      </c>
      <c r="P1198" s="120">
        <v>0.6</v>
      </c>
      <c r="Q1198" s="120">
        <v>0.1</v>
      </c>
      <c r="R1198" s="65" t="s">
        <v>244</v>
      </c>
      <c r="S1198" s="120">
        <v>190</v>
      </c>
      <c r="T1198" s="120">
        <v>174</v>
      </c>
      <c r="U1198" s="120">
        <v>32</v>
      </c>
      <c r="V1198" s="120">
        <v>1</v>
      </c>
      <c r="W1198" s="120">
        <v>20</v>
      </c>
      <c r="X1198" s="120">
        <v>14</v>
      </c>
      <c r="Y1198" s="120">
        <v>1</v>
      </c>
      <c r="Z1198" s="120">
        <v>1</v>
      </c>
      <c r="AA1198" s="120">
        <v>-1</v>
      </c>
      <c r="AB1198" s="120">
        <v>42</v>
      </c>
      <c r="AC1198" s="120">
        <v>29</v>
      </c>
      <c r="AD1198" s="120">
        <v>19</v>
      </c>
      <c r="AE1198" s="118">
        <f t="shared" si="402"/>
        <v>190</v>
      </c>
      <c r="AF1198" s="119">
        <f t="shared" si="416"/>
        <v>0.63333333333333708</v>
      </c>
      <c r="AG1198" s="118">
        <f t="shared" si="403"/>
        <v>174</v>
      </c>
      <c r="AH1198" s="119">
        <f t="shared" si="404"/>
        <v>1</v>
      </c>
      <c r="AI1198" s="118">
        <f t="shared" si="405"/>
        <v>20</v>
      </c>
      <c r="AJ1198" s="119">
        <f t="shared" si="406"/>
        <v>0.44444444444444381</v>
      </c>
      <c r="AK1198" s="118">
        <f t="shared" si="407"/>
        <v>14</v>
      </c>
      <c r="AL1198" s="119">
        <f t="shared" si="408"/>
        <v>0.46666666666666679</v>
      </c>
      <c r="AM1198" s="118">
        <f t="shared" si="409"/>
        <v>32</v>
      </c>
      <c r="AN1198" s="119">
        <f t="shared" si="410"/>
        <v>1</v>
      </c>
      <c r="AO1198" s="118">
        <f t="shared" si="411"/>
        <v>1</v>
      </c>
      <c r="AP1198" s="119">
        <f t="shared" si="412"/>
        <v>0.10000000000000014</v>
      </c>
      <c r="AQ1198" s="122">
        <f t="shared" si="417"/>
        <v>0</v>
      </c>
      <c r="AR1198" s="131">
        <f t="shared" si="413"/>
        <v>9</v>
      </c>
      <c r="AS1198" s="65"/>
    </row>
    <row r="1199" spans="1:45" x14ac:dyDescent="0.25">
      <c r="A1199" s="65" t="s">
        <v>273</v>
      </c>
      <c r="B1199" s="65" t="str">
        <f t="shared" si="418"/>
        <v>DIWA3</v>
      </c>
      <c r="C1199" s="117">
        <f t="shared" si="419"/>
        <v>41907</v>
      </c>
      <c r="D1199" s="116" t="str">
        <f t="shared" si="420"/>
        <v>CON</v>
      </c>
      <c r="E1199" s="65" t="s">
        <v>134</v>
      </c>
      <c r="F1199" s="124" t="s">
        <v>153</v>
      </c>
      <c r="G1199" s="117">
        <v>41320</v>
      </c>
      <c r="H1199" s="65">
        <v>533456</v>
      </c>
      <c r="I1199" s="65">
        <v>29701</v>
      </c>
      <c r="J1199" s="120">
        <v>0</v>
      </c>
      <c r="K1199" s="120">
        <v>2</v>
      </c>
      <c r="L1199" s="120">
        <v>0</v>
      </c>
      <c r="M1199" s="120">
        <v>2.5</v>
      </c>
      <c r="N1199" s="65">
        <v>7</v>
      </c>
      <c r="O1199" s="120">
        <v>36.799999999999997</v>
      </c>
      <c r="P1199" s="120"/>
      <c r="Q1199" s="120">
        <v>-1</v>
      </c>
      <c r="R1199" s="65" t="s">
        <v>29</v>
      </c>
      <c r="S1199" s="120">
        <v>133.69999999999999</v>
      </c>
      <c r="T1199" s="120">
        <v>73.599999999999994</v>
      </c>
      <c r="U1199" s="120">
        <v>13.3</v>
      </c>
      <c r="V1199" s="120">
        <v>1.4</v>
      </c>
      <c r="W1199" s="120">
        <v>12</v>
      </c>
      <c r="X1199" s="120">
        <v>12.9</v>
      </c>
      <c r="Y1199" s="120">
        <v>0.2</v>
      </c>
      <c r="Z1199" s="120">
        <v>0</v>
      </c>
      <c r="AA1199" s="120">
        <v>0</v>
      </c>
      <c r="AB1199" s="120">
        <v>90.4</v>
      </c>
      <c r="AC1199" s="120">
        <v>34.299999999999997</v>
      </c>
      <c r="AD1199" s="120">
        <v>20.9</v>
      </c>
      <c r="AE1199" s="118">
        <f t="shared" si="402"/>
        <v>134</v>
      </c>
      <c r="AF1199" s="119">
        <f t="shared" si="416"/>
        <v>0.44666666666667143</v>
      </c>
      <c r="AG1199" s="118">
        <f t="shared" si="403"/>
        <v>74</v>
      </c>
      <c r="AH1199" s="119">
        <f t="shared" si="404"/>
        <v>0.49333333333333018</v>
      </c>
      <c r="AI1199" s="118">
        <f t="shared" si="405"/>
        <v>12</v>
      </c>
      <c r="AJ1199" s="119">
        <f t="shared" si="406"/>
        <v>0.26666666666666622</v>
      </c>
      <c r="AK1199" s="118">
        <f t="shared" si="407"/>
        <v>13</v>
      </c>
      <c r="AL1199" s="119">
        <f t="shared" si="408"/>
        <v>0.43333333333333346</v>
      </c>
      <c r="AM1199" s="118">
        <f t="shared" si="409"/>
        <v>13</v>
      </c>
      <c r="AN1199" s="119">
        <f t="shared" si="410"/>
        <v>0.8666666666666667</v>
      </c>
      <c r="AO1199" s="118">
        <f t="shared" si="411"/>
        <v>1</v>
      </c>
      <c r="AP1199" s="119">
        <f t="shared" si="412"/>
        <v>0.10000000000000014</v>
      </c>
      <c r="AQ1199" s="122">
        <f t="shared" si="417"/>
        <v>0</v>
      </c>
      <c r="AR1199" s="131">
        <f t="shared" si="413"/>
        <v>10</v>
      </c>
      <c r="AS1199" s="65"/>
    </row>
    <row r="1200" spans="1:45" x14ac:dyDescent="0.25">
      <c r="A1200" s="65" t="s">
        <v>273</v>
      </c>
      <c r="B1200" s="65" t="str">
        <f t="shared" si="418"/>
        <v>DIWA3</v>
      </c>
      <c r="C1200" s="117">
        <f t="shared" si="419"/>
        <v>41907</v>
      </c>
      <c r="D1200" s="116" t="str">
        <f t="shared" si="420"/>
        <v>CON</v>
      </c>
      <c r="E1200" s="65" t="s">
        <v>134</v>
      </c>
      <c r="F1200" s="124" t="s">
        <v>153</v>
      </c>
      <c r="G1200" s="117">
        <v>41160</v>
      </c>
      <c r="H1200" s="65">
        <v>484590</v>
      </c>
      <c r="I1200" s="65">
        <v>149563</v>
      </c>
      <c r="J1200" s="65">
        <v>0</v>
      </c>
      <c r="K1200" s="65">
        <v>0</v>
      </c>
      <c r="L1200" s="65">
        <v>0</v>
      </c>
      <c r="M1200" s="65">
        <v>10</v>
      </c>
      <c r="N1200" s="65">
        <v>6.6</v>
      </c>
      <c r="O1200" s="65">
        <v>37.4</v>
      </c>
      <c r="P1200" s="65"/>
      <c r="Q1200" s="65">
        <v>-1</v>
      </c>
      <c r="R1200" s="65" t="s">
        <v>29</v>
      </c>
      <c r="S1200" s="65">
        <v>96.4</v>
      </c>
      <c r="T1200" s="65">
        <v>88.4</v>
      </c>
      <c r="U1200" s="65">
        <v>16.399999999999999</v>
      </c>
      <c r="V1200" s="65">
        <v>4</v>
      </c>
      <c r="W1200" s="65">
        <v>14.2</v>
      </c>
      <c r="X1200" s="65">
        <v>38.9</v>
      </c>
      <c r="Y1200" s="65">
        <v>1</v>
      </c>
      <c r="Z1200" s="65">
        <v>0.5</v>
      </c>
      <c r="AA1200" s="65">
        <v>0</v>
      </c>
      <c r="AB1200" s="65">
        <v>110.4</v>
      </c>
      <c r="AC1200" s="65">
        <v>37.5</v>
      </c>
      <c r="AD1200" s="65">
        <v>2.4</v>
      </c>
      <c r="AE1200" s="118">
        <f t="shared" si="402"/>
        <v>96</v>
      </c>
      <c r="AF1200" s="119">
        <f t="shared" si="416"/>
        <v>0.32000000000000395</v>
      </c>
      <c r="AG1200" s="118">
        <f t="shared" si="403"/>
        <v>88</v>
      </c>
      <c r="AH1200" s="119">
        <f t="shared" si="404"/>
        <v>0.58666666666666401</v>
      </c>
      <c r="AI1200" s="118">
        <f t="shared" si="405"/>
        <v>14</v>
      </c>
      <c r="AJ1200" s="119">
        <f t="shared" si="406"/>
        <v>0.31111111111111062</v>
      </c>
      <c r="AK1200" s="118">
        <f t="shared" si="407"/>
        <v>39</v>
      </c>
      <c r="AL1200" s="119">
        <f t="shared" si="408"/>
        <v>1</v>
      </c>
      <c r="AM1200" s="118">
        <f t="shared" si="409"/>
        <v>16</v>
      </c>
      <c r="AN1200" s="119">
        <f t="shared" si="410"/>
        <v>1</v>
      </c>
      <c r="AO1200" s="118">
        <f t="shared" si="411"/>
        <v>4</v>
      </c>
      <c r="AP1200" s="119">
        <f t="shared" si="412"/>
        <v>0.40000000000000013</v>
      </c>
      <c r="AQ1200" s="122">
        <f t="shared" si="417"/>
        <v>0</v>
      </c>
      <c r="AR1200" s="131">
        <f t="shared" si="413"/>
        <v>11</v>
      </c>
      <c r="AS1200" s="65"/>
    </row>
    <row r="1201" spans="1:45" x14ac:dyDescent="0.25">
      <c r="A1201" s="65"/>
      <c r="B1201" s="65" t="str">
        <f t="shared" si="418"/>
        <v>DIWA3</v>
      </c>
      <c r="C1201" s="117">
        <f t="shared" si="419"/>
        <v>41261</v>
      </c>
      <c r="D1201" s="65" t="str">
        <f t="shared" si="420"/>
        <v>SIN</v>
      </c>
      <c r="E1201" s="65" t="s">
        <v>134</v>
      </c>
      <c r="F1201" s="124" t="s">
        <v>154</v>
      </c>
      <c r="G1201" s="117">
        <v>42340</v>
      </c>
      <c r="H1201" s="65">
        <v>825845</v>
      </c>
      <c r="I1201" s="65">
        <v>58117</v>
      </c>
      <c r="J1201" s="65">
        <v>0</v>
      </c>
      <c r="K1201" s="65">
        <v>19</v>
      </c>
      <c r="L1201" s="65"/>
      <c r="M1201" s="65">
        <v>3</v>
      </c>
      <c r="N1201" s="65">
        <v>5.8</v>
      </c>
      <c r="O1201" s="65"/>
      <c r="P1201" s="65"/>
      <c r="Q1201" s="65">
        <v>0.23</v>
      </c>
      <c r="R1201" s="65"/>
      <c r="S1201" s="65">
        <v>394</v>
      </c>
      <c r="T1201" s="65">
        <v>270</v>
      </c>
      <c r="U1201" s="65">
        <v>8</v>
      </c>
      <c r="V1201" s="65">
        <v>1</v>
      </c>
      <c r="W1201" s="65">
        <v>28</v>
      </c>
      <c r="X1201" s="65">
        <v>22</v>
      </c>
      <c r="Y1201" s="65">
        <v>1</v>
      </c>
      <c r="Z1201" s="65">
        <v>4</v>
      </c>
      <c r="AA1201" s="65">
        <v>2</v>
      </c>
      <c r="AB1201" s="65">
        <v>42</v>
      </c>
      <c r="AC1201" s="65">
        <v>4</v>
      </c>
      <c r="AD1201" s="65">
        <v>3</v>
      </c>
      <c r="AE1201" s="118">
        <f t="shared" si="402"/>
        <v>394</v>
      </c>
      <c r="AF1201" s="119">
        <f t="shared" si="416"/>
        <v>1.3</v>
      </c>
      <c r="AG1201" s="118">
        <f t="shared" si="403"/>
        <v>270</v>
      </c>
      <c r="AH1201" s="119">
        <f t="shared" si="404"/>
        <v>1</v>
      </c>
      <c r="AI1201" s="118">
        <f t="shared" si="405"/>
        <v>28</v>
      </c>
      <c r="AJ1201" s="119">
        <f t="shared" si="406"/>
        <v>0.62222222222222168</v>
      </c>
      <c r="AK1201" s="118">
        <f t="shared" si="407"/>
        <v>22</v>
      </c>
      <c r="AL1201" s="119">
        <f t="shared" si="408"/>
        <v>0.73333333333333339</v>
      </c>
      <c r="AM1201" s="118">
        <f t="shared" si="409"/>
        <v>8</v>
      </c>
      <c r="AN1201" s="119">
        <f t="shared" si="410"/>
        <v>0.53333333333333344</v>
      </c>
      <c r="AO1201" s="118">
        <f t="shared" si="411"/>
        <v>1</v>
      </c>
      <c r="AP1201" s="119">
        <f t="shared" si="412"/>
        <v>0.10000000000000014</v>
      </c>
      <c r="AQ1201" s="122">
        <f t="shared" si="417"/>
        <v>1</v>
      </c>
      <c r="AR1201" s="131">
        <f t="shared" si="413"/>
        <v>1</v>
      </c>
      <c r="AS1201" s="65"/>
    </row>
    <row r="1202" spans="1:45" x14ac:dyDescent="0.25">
      <c r="A1202" s="65"/>
      <c r="B1202" s="65" t="str">
        <f t="shared" si="418"/>
        <v>DIWA3</v>
      </c>
      <c r="C1202" s="117">
        <f t="shared" si="419"/>
        <v>41261</v>
      </c>
      <c r="D1202" s="65" t="str">
        <f t="shared" si="420"/>
        <v>SIN</v>
      </c>
      <c r="E1202" s="65" t="s">
        <v>134</v>
      </c>
      <c r="F1202" s="124" t="s">
        <v>154</v>
      </c>
      <c r="G1202" s="117">
        <v>42131</v>
      </c>
      <c r="H1202" s="65">
        <v>767728</v>
      </c>
      <c r="I1202" s="65">
        <v>93750</v>
      </c>
      <c r="J1202" s="65">
        <v>0</v>
      </c>
      <c r="K1202" s="65">
        <v>5</v>
      </c>
      <c r="L1202" s="65"/>
      <c r="M1202" s="65">
        <v>3</v>
      </c>
      <c r="N1202" s="65">
        <v>5.7</v>
      </c>
      <c r="O1202" s="65"/>
      <c r="P1202" s="65"/>
      <c r="Q1202" s="65">
        <v>0.37</v>
      </c>
      <c r="R1202" s="65"/>
      <c r="S1202" s="65">
        <v>197</v>
      </c>
      <c r="T1202" s="65">
        <v>85</v>
      </c>
      <c r="U1202" s="65">
        <v>7</v>
      </c>
      <c r="V1202" s="65">
        <v>1</v>
      </c>
      <c r="W1202" s="65">
        <v>14</v>
      </c>
      <c r="X1202" s="65">
        <v>15</v>
      </c>
      <c r="Y1202" s="65">
        <v>0</v>
      </c>
      <c r="Z1202" s="65">
        <v>0</v>
      </c>
      <c r="AA1202" s="65">
        <v>1</v>
      </c>
      <c r="AB1202" s="65">
        <v>27</v>
      </c>
      <c r="AC1202" s="65">
        <v>4</v>
      </c>
      <c r="AD1202" s="65">
        <v>1</v>
      </c>
      <c r="AE1202" s="118">
        <f t="shared" si="402"/>
        <v>197</v>
      </c>
      <c r="AF1202" s="119">
        <f t="shared" si="416"/>
        <v>0.65666666666667017</v>
      </c>
      <c r="AG1202" s="118">
        <f t="shared" si="403"/>
        <v>85</v>
      </c>
      <c r="AH1202" s="119">
        <f t="shared" si="404"/>
        <v>0.56666666666666388</v>
      </c>
      <c r="AI1202" s="118">
        <f t="shared" si="405"/>
        <v>14</v>
      </c>
      <c r="AJ1202" s="119">
        <f t="shared" si="406"/>
        <v>0.31111111111111062</v>
      </c>
      <c r="AK1202" s="118">
        <f t="shared" si="407"/>
        <v>15</v>
      </c>
      <c r="AL1202" s="119">
        <f t="shared" si="408"/>
        <v>0.50000000000000011</v>
      </c>
      <c r="AM1202" s="118">
        <f t="shared" si="409"/>
        <v>7</v>
      </c>
      <c r="AN1202" s="119">
        <f t="shared" si="410"/>
        <v>0.46666666666666679</v>
      </c>
      <c r="AO1202" s="118">
        <f t="shared" si="411"/>
        <v>1</v>
      </c>
      <c r="AP1202" s="119">
        <f t="shared" si="412"/>
        <v>0.10000000000000014</v>
      </c>
      <c r="AQ1202" s="122">
        <f t="shared" si="417"/>
        <v>0</v>
      </c>
      <c r="AR1202" s="131">
        <f t="shared" si="413"/>
        <v>2</v>
      </c>
      <c r="AS1202" s="65"/>
    </row>
    <row r="1203" spans="1:45" x14ac:dyDescent="0.25">
      <c r="A1203" s="65" t="s">
        <v>273</v>
      </c>
      <c r="B1203" s="65" t="str">
        <f t="shared" si="418"/>
        <v>DIWA3</v>
      </c>
      <c r="C1203" s="117">
        <f t="shared" si="419"/>
        <v>41261</v>
      </c>
      <c r="D1203" s="116" t="str">
        <f t="shared" si="420"/>
        <v>SIN</v>
      </c>
      <c r="E1203" s="65" t="s">
        <v>134</v>
      </c>
      <c r="F1203" s="124" t="s">
        <v>154</v>
      </c>
      <c r="G1203" s="117">
        <v>42054</v>
      </c>
      <c r="H1203" s="65">
        <v>734431</v>
      </c>
      <c r="I1203" s="65">
        <v>71024</v>
      </c>
      <c r="J1203" s="65">
        <v>0</v>
      </c>
      <c r="K1203" s="65">
        <v>8</v>
      </c>
      <c r="L1203" s="65"/>
      <c r="M1203" s="65">
        <v>2</v>
      </c>
      <c r="N1203" s="65">
        <v>6.0979999999999999</v>
      </c>
      <c r="O1203" s="65">
        <v>29</v>
      </c>
      <c r="P1203" s="65">
        <v>1.22</v>
      </c>
      <c r="Q1203" s="65">
        <v>0.52</v>
      </c>
      <c r="R1203" s="65"/>
      <c r="S1203" s="65">
        <v>52</v>
      </c>
      <c r="T1203" s="65">
        <v>242</v>
      </c>
      <c r="U1203" s="65">
        <v>3</v>
      </c>
      <c r="V1203" s="65">
        <v>2</v>
      </c>
      <c r="W1203" s="65">
        <v>7</v>
      </c>
      <c r="X1203" s="65">
        <v>4</v>
      </c>
      <c r="Y1203" s="65">
        <v>0</v>
      </c>
      <c r="Z1203" s="65"/>
      <c r="AA1203" s="65">
        <v>0</v>
      </c>
      <c r="AB1203" s="65">
        <v>44</v>
      </c>
      <c r="AC1203" s="65">
        <v>5</v>
      </c>
      <c r="AD1203" s="65">
        <v>2</v>
      </c>
      <c r="AE1203" s="118">
        <f t="shared" si="402"/>
        <v>52</v>
      </c>
      <c r="AF1203" s="119">
        <f t="shared" si="416"/>
        <v>0.17333333333333698</v>
      </c>
      <c r="AG1203" s="118">
        <f t="shared" si="403"/>
        <v>242</v>
      </c>
      <c r="AH1203" s="119">
        <f t="shared" si="404"/>
        <v>1</v>
      </c>
      <c r="AI1203" s="118">
        <f t="shared" si="405"/>
        <v>7</v>
      </c>
      <c r="AJ1203" s="119">
        <f t="shared" si="406"/>
        <v>0.15555555555555509</v>
      </c>
      <c r="AK1203" s="118">
        <f t="shared" si="407"/>
        <v>4</v>
      </c>
      <c r="AL1203" s="119">
        <f t="shared" si="408"/>
        <v>0.13333333333333353</v>
      </c>
      <c r="AM1203" s="118">
        <f t="shared" si="409"/>
        <v>3</v>
      </c>
      <c r="AN1203" s="119">
        <f t="shared" si="410"/>
        <v>0.20000000000000018</v>
      </c>
      <c r="AO1203" s="118">
        <f t="shared" si="411"/>
        <v>2</v>
      </c>
      <c r="AP1203" s="119">
        <f t="shared" si="412"/>
        <v>0.20000000000000015</v>
      </c>
      <c r="AQ1203" s="122">
        <f t="shared" si="417"/>
        <v>0</v>
      </c>
      <c r="AR1203" s="131">
        <f t="shared" si="413"/>
        <v>3</v>
      </c>
      <c r="AS1203" s="65"/>
    </row>
    <row r="1204" spans="1:45" x14ac:dyDescent="0.25">
      <c r="A1204" s="65" t="s">
        <v>272</v>
      </c>
      <c r="B1204" s="65" t="str">
        <f t="shared" si="418"/>
        <v>DIWA3</v>
      </c>
      <c r="C1204" s="117">
        <f t="shared" si="419"/>
        <v>41261</v>
      </c>
      <c r="D1204" s="116" t="str">
        <f t="shared" si="420"/>
        <v>SIN</v>
      </c>
      <c r="E1204" s="65" t="s">
        <v>134</v>
      </c>
      <c r="F1204" s="124" t="s">
        <v>154</v>
      </c>
      <c r="G1204" s="117">
        <v>41733</v>
      </c>
      <c r="H1204" s="65">
        <v>676746</v>
      </c>
      <c r="I1204" s="65">
        <v>35096</v>
      </c>
      <c r="J1204" s="65">
        <v>0</v>
      </c>
      <c r="K1204" s="65">
        <v>3</v>
      </c>
      <c r="L1204" s="65"/>
      <c r="M1204" s="65">
        <v>4</v>
      </c>
      <c r="N1204" s="65">
        <v>6.1</v>
      </c>
      <c r="O1204" s="65" t="s">
        <v>28</v>
      </c>
      <c r="P1204" s="65" t="s">
        <v>28</v>
      </c>
      <c r="Q1204" s="65">
        <v>0.81</v>
      </c>
      <c r="R1204" s="65" t="s">
        <v>28</v>
      </c>
      <c r="S1204" s="65">
        <v>159</v>
      </c>
      <c r="T1204" s="65">
        <v>60</v>
      </c>
      <c r="U1204" s="65">
        <v>10</v>
      </c>
      <c r="V1204" s="65">
        <v>0</v>
      </c>
      <c r="W1204" s="65">
        <v>12</v>
      </c>
      <c r="X1204" s="65">
        <v>13</v>
      </c>
      <c r="Y1204" s="65">
        <v>0</v>
      </c>
      <c r="Z1204" s="65">
        <v>0</v>
      </c>
      <c r="AA1204" s="65">
        <v>1</v>
      </c>
      <c r="AB1204" s="65">
        <v>29</v>
      </c>
      <c r="AC1204" s="65">
        <v>5</v>
      </c>
      <c r="AD1204" s="65">
        <v>1</v>
      </c>
      <c r="AE1204" s="118">
        <f t="shared" si="402"/>
        <v>159</v>
      </c>
      <c r="AF1204" s="119">
        <f t="shared" si="416"/>
        <v>0.5300000000000048</v>
      </c>
      <c r="AG1204" s="118">
        <f t="shared" si="403"/>
        <v>60</v>
      </c>
      <c r="AH1204" s="119">
        <f t="shared" si="404"/>
        <v>0.39999999999999702</v>
      </c>
      <c r="AI1204" s="118">
        <f t="shared" si="405"/>
        <v>12</v>
      </c>
      <c r="AJ1204" s="119">
        <f t="shared" si="406"/>
        <v>0.26666666666666622</v>
      </c>
      <c r="AK1204" s="118">
        <f t="shared" si="407"/>
        <v>13</v>
      </c>
      <c r="AL1204" s="119">
        <f t="shared" si="408"/>
        <v>0.43333333333333346</v>
      </c>
      <c r="AM1204" s="118">
        <f t="shared" si="409"/>
        <v>10</v>
      </c>
      <c r="AN1204" s="119">
        <f t="shared" si="410"/>
        <v>0.66666666666666674</v>
      </c>
      <c r="AO1204" s="118">
        <f t="shared" si="411"/>
        <v>0</v>
      </c>
      <c r="AP1204" s="119">
        <f t="shared" si="412"/>
        <v>1.3877787807814457E-16</v>
      </c>
      <c r="AQ1204" s="122">
        <f t="shared" si="417"/>
        <v>0</v>
      </c>
      <c r="AR1204" s="131">
        <f t="shared" si="413"/>
        <v>4</v>
      </c>
      <c r="AS1204" s="65"/>
    </row>
    <row r="1205" spans="1:45" x14ac:dyDescent="0.25">
      <c r="A1205" s="65" t="s">
        <v>272</v>
      </c>
      <c r="B1205" s="65" t="str">
        <f t="shared" si="418"/>
        <v>DIWA3</v>
      </c>
      <c r="C1205" s="117">
        <f t="shared" si="419"/>
        <v>41261</v>
      </c>
      <c r="D1205" s="116" t="str">
        <f t="shared" si="420"/>
        <v>SIN</v>
      </c>
      <c r="E1205" s="65" t="s">
        <v>134</v>
      </c>
      <c r="F1205" s="124" t="s">
        <v>154</v>
      </c>
      <c r="G1205" s="117">
        <v>41613</v>
      </c>
      <c r="H1205" s="65">
        <v>641650</v>
      </c>
      <c r="I1205" s="65">
        <v>181603</v>
      </c>
      <c r="J1205" s="120">
        <v>0</v>
      </c>
      <c r="K1205" s="120">
        <v>6</v>
      </c>
      <c r="L1205" s="120">
        <v>0</v>
      </c>
      <c r="M1205" s="120">
        <v>14</v>
      </c>
      <c r="N1205" s="65">
        <v>7.2</v>
      </c>
      <c r="O1205" s="120">
        <v>37.299999999999997</v>
      </c>
      <c r="P1205" s="120">
        <v>0.2</v>
      </c>
      <c r="Q1205" s="120">
        <v>0.1</v>
      </c>
      <c r="R1205" s="65" t="s">
        <v>244</v>
      </c>
      <c r="S1205" s="120">
        <v>485</v>
      </c>
      <c r="T1205" s="120">
        <v>144</v>
      </c>
      <c r="U1205" s="120">
        <v>21</v>
      </c>
      <c r="V1205" s="120">
        <v>0</v>
      </c>
      <c r="W1205" s="120">
        <v>22</v>
      </c>
      <c r="X1205" s="120">
        <v>24</v>
      </c>
      <c r="Y1205" s="120">
        <v>0</v>
      </c>
      <c r="Z1205" s="120">
        <v>1</v>
      </c>
      <c r="AA1205" s="120">
        <v>0</v>
      </c>
      <c r="AB1205" s="120">
        <v>50</v>
      </c>
      <c r="AC1205" s="120">
        <v>29</v>
      </c>
      <c r="AD1205" s="120">
        <v>3</v>
      </c>
      <c r="AE1205" s="118">
        <f t="shared" si="402"/>
        <v>485</v>
      </c>
      <c r="AF1205" s="119">
        <f t="shared" si="416"/>
        <v>1.3</v>
      </c>
      <c r="AG1205" s="118">
        <f t="shared" si="403"/>
        <v>144</v>
      </c>
      <c r="AH1205" s="119">
        <f t="shared" si="404"/>
        <v>0.95999999999999974</v>
      </c>
      <c r="AI1205" s="118">
        <f t="shared" si="405"/>
        <v>22</v>
      </c>
      <c r="AJ1205" s="119">
        <f t="shared" si="406"/>
        <v>0.48888888888888821</v>
      </c>
      <c r="AK1205" s="118">
        <f t="shared" si="407"/>
        <v>24</v>
      </c>
      <c r="AL1205" s="119">
        <f t="shared" si="408"/>
        <v>0.8</v>
      </c>
      <c r="AM1205" s="118">
        <f t="shared" si="409"/>
        <v>21</v>
      </c>
      <c r="AN1205" s="119">
        <f t="shared" si="410"/>
        <v>1</v>
      </c>
      <c r="AO1205" s="118">
        <f t="shared" si="411"/>
        <v>0</v>
      </c>
      <c r="AP1205" s="119">
        <f t="shared" si="412"/>
        <v>1.3877787807814457E-16</v>
      </c>
      <c r="AQ1205" s="122">
        <f t="shared" si="417"/>
        <v>0</v>
      </c>
      <c r="AR1205" s="131">
        <f t="shared" si="413"/>
        <v>5</v>
      </c>
      <c r="AS1205" s="65"/>
    </row>
    <row r="1206" spans="1:45" x14ac:dyDescent="0.25">
      <c r="A1206" s="65" t="s">
        <v>272</v>
      </c>
      <c r="B1206" s="65" t="str">
        <f t="shared" si="418"/>
        <v>DIWA3</v>
      </c>
      <c r="C1206" s="117">
        <f t="shared" si="419"/>
        <v>41261</v>
      </c>
      <c r="D1206" s="116" t="str">
        <f t="shared" si="420"/>
        <v>SIN</v>
      </c>
      <c r="E1206" s="65" t="s">
        <v>134</v>
      </c>
      <c r="F1206" s="124" t="s">
        <v>154</v>
      </c>
      <c r="G1206" s="117">
        <v>41485</v>
      </c>
      <c r="H1206" s="65">
        <v>604613</v>
      </c>
      <c r="I1206" s="65">
        <v>144566</v>
      </c>
      <c r="J1206" s="120">
        <v>0</v>
      </c>
      <c r="K1206" s="120">
        <v>4</v>
      </c>
      <c r="L1206" s="120">
        <v>-1</v>
      </c>
      <c r="M1206" s="120">
        <v>13</v>
      </c>
      <c r="N1206" s="65">
        <v>7.1</v>
      </c>
      <c r="O1206" s="120">
        <v>36.9</v>
      </c>
      <c r="P1206" s="120">
        <v>0.1</v>
      </c>
      <c r="Q1206" s="120">
        <v>0.1</v>
      </c>
      <c r="R1206" s="65" t="s">
        <v>244</v>
      </c>
      <c r="S1206" s="120">
        <v>306</v>
      </c>
      <c r="T1206" s="120">
        <v>116</v>
      </c>
      <c r="U1206" s="120">
        <v>19</v>
      </c>
      <c r="V1206" s="120">
        <v>0</v>
      </c>
      <c r="W1206" s="120">
        <v>16</v>
      </c>
      <c r="X1206" s="120">
        <v>19</v>
      </c>
      <c r="Y1206" s="120">
        <v>0</v>
      </c>
      <c r="Z1206" s="120">
        <v>1</v>
      </c>
      <c r="AA1206" s="120">
        <v>-1</v>
      </c>
      <c r="AB1206" s="120">
        <v>62</v>
      </c>
      <c r="AC1206" s="120">
        <v>28</v>
      </c>
      <c r="AD1206" s="120">
        <v>3</v>
      </c>
      <c r="AE1206" s="118">
        <f t="shared" si="402"/>
        <v>306</v>
      </c>
      <c r="AF1206" s="119">
        <f t="shared" si="416"/>
        <v>1.3</v>
      </c>
      <c r="AG1206" s="118">
        <f t="shared" si="403"/>
        <v>116</v>
      </c>
      <c r="AH1206" s="119">
        <f t="shared" si="404"/>
        <v>0.77333333333333187</v>
      </c>
      <c r="AI1206" s="118">
        <f t="shared" si="405"/>
        <v>16</v>
      </c>
      <c r="AJ1206" s="119">
        <f t="shared" si="406"/>
        <v>0.35555555555555501</v>
      </c>
      <c r="AK1206" s="118">
        <f t="shared" si="407"/>
        <v>19</v>
      </c>
      <c r="AL1206" s="119">
        <f t="shared" si="408"/>
        <v>0.63333333333333341</v>
      </c>
      <c r="AM1206" s="118">
        <f t="shared" si="409"/>
        <v>19</v>
      </c>
      <c r="AN1206" s="119">
        <f t="shared" si="410"/>
        <v>1</v>
      </c>
      <c r="AO1206" s="118">
        <f t="shared" si="411"/>
        <v>0</v>
      </c>
      <c r="AP1206" s="119">
        <f t="shared" si="412"/>
        <v>1.3877787807814457E-16</v>
      </c>
      <c r="AQ1206" s="122">
        <f t="shared" si="417"/>
        <v>0</v>
      </c>
      <c r="AR1206" s="131">
        <f t="shared" si="413"/>
        <v>6</v>
      </c>
      <c r="AS1206" s="65"/>
    </row>
    <row r="1207" spans="1:45" x14ac:dyDescent="0.25">
      <c r="A1207" s="65" t="s">
        <v>273</v>
      </c>
      <c r="B1207" s="65" t="str">
        <f t="shared" si="418"/>
        <v>DIWA3</v>
      </c>
      <c r="C1207" s="117">
        <f t="shared" si="419"/>
        <v>41261</v>
      </c>
      <c r="D1207" s="116" t="str">
        <f t="shared" si="420"/>
        <v>SIN</v>
      </c>
      <c r="E1207" s="65" t="s">
        <v>134</v>
      </c>
      <c r="F1207" s="124" t="s">
        <v>154</v>
      </c>
      <c r="G1207" s="117">
        <v>41387</v>
      </c>
      <c r="H1207" s="65">
        <v>574805</v>
      </c>
      <c r="I1207" s="65">
        <v>114758</v>
      </c>
      <c r="J1207" s="120">
        <v>0</v>
      </c>
      <c r="K1207" s="120">
        <v>1.3</v>
      </c>
      <c r="L1207" s="120">
        <v>0</v>
      </c>
      <c r="M1207" s="120">
        <v>26.9</v>
      </c>
      <c r="N1207" s="65">
        <v>7</v>
      </c>
      <c r="O1207" s="120">
        <v>37</v>
      </c>
      <c r="P1207" s="120"/>
      <c r="Q1207" s="120">
        <v>-1</v>
      </c>
      <c r="R1207" s="65" t="s">
        <v>29</v>
      </c>
      <c r="S1207" s="120">
        <v>137.5</v>
      </c>
      <c r="T1207" s="120">
        <v>58.4</v>
      </c>
      <c r="U1207" s="120">
        <v>17.8</v>
      </c>
      <c r="V1207" s="120">
        <v>2.2999999999999998</v>
      </c>
      <c r="W1207" s="120">
        <v>12</v>
      </c>
      <c r="X1207" s="120">
        <v>24.2</v>
      </c>
      <c r="Y1207" s="120">
        <v>0.9</v>
      </c>
      <c r="Z1207" s="120">
        <v>0</v>
      </c>
      <c r="AA1207" s="120">
        <v>0</v>
      </c>
      <c r="AB1207" s="120">
        <v>177.9</v>
      </c>
      <c r="AC1207" s="120">
        <v>43.9</v>
      </c>
      <c r="AD1207" s="120">
        <v>2.9</v>
      </c>
      <c r="AE1207" s="118">
        <f t="shared" si="402"/>
        <v>138</v>
      </c>
      <c r="AF1207" s="119">
        <f t="shared" si="416"/>
        <v>0.46000000000000485</v>
      </c>
      <c r="AG1207" s="118">
        <f t="shared" si="403"/>
        <v>58</v>
      </c>
      <c r="AH1207" s="119">
        <f t="shared" si="404"/>
        <v>0.38666666666666372</v>
      </c>
      <c r="AI1207" s="118">
        <f t="shared" si="405"/>
        <v>12</v>
      </c>
      <c r="AJ1207" s="119">
        <f t="shared" si="406"/>
        <v>0.26666666666666622</v>
      </c>
      <c r="AK1207" s="118">
        <f t="shared" si="407"/>
        <v>24</v>
      </c>
      <c r="AL1207" s="119">
        <f t="shared" si="408"/>
        <v>0.8</v>
      </c>
      <c r="AM1207" s="118">
        <f t="shared" si="409"/>
        <v>18</v>
      </c>
      <c r="AN1207" s="119">
        <f t="shared" si="410"/>
        <v>1</v>
      </c>
      <c r="AO1207" s="118">
        <f t="shared" si="411"/>
        <v>2</v>
      </c>
      <c r="AP1207" s="119">
        <f t="shared" si="412"/>
        <v>0.20000000000000015</v>
      </c>
      <c r="AQ1207" s="122">
        <f t="shared" si="417"/>
        <v>0</v>
      </c>
      <c r="AR1207" s="131">
        <f t="shared" si="413"/>
        <v>7</v>
      </c>
      <c r="AS1207" s="65"/>
    </row>
    <row r="1208" spans="1:45" x14ac:dyDescent="0.25">
      <c r="A1208" s="65" t="s">
        <v>273</v>
      </c>
      <c r="B1208" s="65" t="str">
        <f t="shared" si="418"/>
        <v>DIWA3</v>
      </c>
      <c r="C1208" s="117">
        <f t="shared" si="419"/>
        <v>41261</v>
      </c>
      <c r="D1208" s="116" t="str">
        <f t="shared" si="420"/>
        <v>SIN</v>
      </c>
      <c r="E1208" s="65" t="s">
        <v>134</v>
      </c>
      <c r="F1208" s="124" t="s">
        <v>154</v>
      </c>
      <c r="G1208" s="117">
        <v>41264</v>
      </c>
      <c r="H1208" s="65">
        <v>542412</v>
      </c>
      <c r="I1208" s="65">
        <v>82364</v>
      </c>
      <c r="J1208" s="120">
        <v>0</v>
      </c>
      <c r="K1208" s="120">
        <v>0</v>
      </c>
      <c r="L1208" s="120">
        <v>0</v>
      </c>
      <c r="M1208" s="120">
        <v>30.6</v>
      </c>
      <c r="N1208" s="65">
        <v>6.7</v>
      </c>
      <c r="O1208" s="120">
        <v>36.4</v>
      </c>
      <c r="P1208" s="120"/>
      <c r="Q1208" s="120">
        <v>-1</v>
      </c>
      <c r="R1208" s="65" t="s">
        <v>29</v>
      </c>
      <c r="S1208" s="120">
        <v>67.8</v>
      </c>
      <c r="T1208" s="120">
        <v>0.5</v>
      </c>
      <c r="U1208" s="120">
        <v>12.4</v>
      </c>
      <c r="V1208" s="120">
        <v>2.1</v>
      </c>
      <c r="W1208" s="120">
        <v>0.3</v>
      </c>
      <c r="X1208" s="120">
        <v>16.399999999999999</v>
      </c>
      <c r="Y1208" s="120">
        <v>0.9</v>
      </c>
      <c r="Z1208" s="120">
        <v>1.2</v>
      </c>
      <c r="AA1208" s="120">
        <v>0</v>
      </c>
      <c r="AB1208" s="120">
        <v>123.3</v>
      </c>
      <c r="AC1208" s="120">
        <v>32.6</v>
      </c>
      <c r="AD1208" s="120">
        <v>2.4</v>
      </c>
      <c r="AE1208" s="118">
        <f t="shared" si="402"/>
        <v>68</v>
      </c>
      <c r="AF1208" s="119">
        <f t="shared" si="416"/>
        <v>0.22666666666667021</v>
      </c>
      <c r="AG1208" s="118">
        <f t="shared" si="403"/>
        <v>1</v>
      </c>
      <c r="AH1208" s="119">
        <f t="shared" si="404"/>
        <v>6.6666666666641847E-3</v>
      </c>
      <c r="AI1208" s="118">
        <f t="shared" si="405"/>
        <v>0</v>
      </c>
      <c r="AJ1208" s="119">
        <f t="shared" si="406"/>
        <v>-4.9266146717741321E-16</v>
      </c>
      <c r="AK1208" s="118">
        <f t="shared" si="407"/>
        <v>16</v>
      </c>
      <c r="AL1208" s="119">
        <f t="shared" si="408"/>
        <v>0.53333333333333344</v>
      </c>
      <c r="AM1208" s="118">
        <f t="shared" si="409"/>
        <v>12</v>
      </c>
      <c r="AN1208" s="119">
        <f t="shared" si="410"/>
        <v>0.8</v>
      </c>
      <c r="AO1208" s="118">
        <f t="shared" si="411"/>
        <v>2</v>
      </c>
      <c r="AP1208" s="119">
        <f t="shared" si="412"/>
        <v>0.20000000000000015</v>
      </c>
      <c r="AQ1208" s="122">
        <f t="shared" si="417"/>
        <v>0</v>
      </c>
      <c r="AR1208" s="131">
        <f t="shared" si="413"/>
        <v>8</v>
      </c>
      <c r="AS1208" s="65"/>
    </row>
    <row r="1209" spans="1:45" x14ac:dyDescent="0.25">
      <c r="A1209" s="65" t="s">
        <v>273</v>
      </c>
      <c r="B1209" s="65" t="str">
        <f t="shared" si="418"/>
        <v>DIWA3</v>
      </c>
      <c r="C1209" s="117">
        <f t="shared" si="419"/>
        <v>41261</v>
      </c>
      <c r="D1209" s="116" t="str">
        <f t="shared" si="420"/>
        <v>CON</v>
      </c>
      <c r="E1209" s="65" t="s">
        <v>134</v>
      </c>
      <c r="F1209" s="124" t="s">
        <v>154</v>
      </c>
      <c r="G1209" s="117">
        <v>41104</v>
      </c>
      <c r="H1209" s="65">
        <v>491505</v>
      </c>
      <c r="I1209" s="65">
        <v>31458</v>
      </c>
      <c r="J1209" s="65">
        <v>0</v>
      </c>
      <c r="K1209" s="65">
        <v>0</v>
      </c>
      <c r="L1209" s="65">
        <v>0</v>
      </c>
      <c r="M1209" s="65">
        <v>21.8</v>
      </c>
      <c r="N1209" s="65">
        <v>7.2</v>
      </c>
      <c r="O1209" s="65">
        <v>36.4</v>
      </c>
      <c r="P1209" s="65"/>
      <c r="Q1209" s="65">
        <v>-1</v>
      </c>
      <c r="R1209" s="65" t="s">
        <v>29</v>
      </c>
      <c r="S1209" s="65">
        <v>59.6</v>
      </c>
      <c r="T1209" s="65">
        <v>45.5</v>
      </c>
      <c r="U1209" s="65">
        <v>19.8</v>
      </c>
      <c r="V1209" s="65">
        <v>1.9</v>
      </c>
      <c r="W1209" s="65">
        <v>8.8000000000000007</v>
      </c>
      <c r="X1209" s="65">
        <v>13.9</v>
      </c>
      <c r="Y1209" s="65">
        <v>1.7</v>
      </c>
      <c r="Z1209" s="65">
        <v>0</v>
      </c>
      <c r="AA1209" s="65">
        <v>0</v>
      </c>
      <c r="AB1209" s="65">
        <v>149.30000000000001</v>
      </c>
      <c r="AC1209" s="65">
        <v>47.4</v>
      </c>
      <c r="AD1209" s="65">
        <v>9</v>
      </c>
      <c r="AE1209" s="118">
        <f t="shared" si="402"/>
        <v>60</v>
      </c>
      <c r="AF1209" s="119">
        <f t="shared" si="416"/>
        <v>0.20000000000000359</v>
      </c>
      <c r="AG1209" s="118">
        <f t="shared" si="403"/>
        <v>46</v>
      </c>
      <c r="AH1209" s="119">
        <f t="shared" si="404"/>
        <v>0.30666666666666387</v>
      </c>
      <c r="AI1209" s="118">
        <f t="shared" si="405"/>
        <v>9</v>
      </c>
      <c r="AJ1209" s="119">
        <f t="shared" si="406"/>
        <v>0.19999999999999954</v>
      </c>
      <c r="AK1209" s="118">
        <f t="shared" si="407"/>
        <v>14</v>
      </c>
      <c r="AL1209" s="119">
        <f t="shared" si="408"/>
        <v>0.46666666666666679</v>
      </c>
      <c r="AM1209" s="118">
        <f t="shared" si="409"/>
        <v>20</v>
      </c>
      <c r="AN1209" s="119">
        <f t="shared" si="410"/>
        <v>1</v>
      </c>
      <c r="AO1209" s="118">
        <f t="shared" si="411"/>
        <v>2</v>
      </c>
      <c r="AP1209" s="119">
        <f t="shared" si="412"/>
        <v>0.20000000000000015</v>
      </c>
      <c r="AQ1209" s="122">
        <f t="shared" ref="AQ1209:AQ1240" si="421">IF(F1209=F1208,0,1)</f>
        <v>0</v>
      </c>
      <c r="AR1209" s="131">
        <f t="shared" si="413"/>
        <v>9</v>
      </c>
      <c r="AS1209" s="65"/>
    </row>
    <row r="1210" spans="1:45" x14ac:dyDescent="0.25">
      <c r="A1210" s="65" t="s">
        <v>273</v>
      </c>
      <c r="B1210" s="65" t="str">
        <f t="shared" si="418"/>
        <v>DIWA3</v>
      </c>
      <c r="C1210" s="117">
        <f t="shared" si="419"/>
        <v>41353</v>
      </c>
      <c r="D1210" s="65" t="str">
        <f t="shared" si="420"/>
        <v>SIN</v>
      </c>
      <c r="E1210" s="65" t="s">
        <v>134</v>
      </c>
      <c r="F1210" s="124" t="s">
        <v>155</v>
      </c>
      <c r="G1210" s="117">
        <v>42243</v>
      </c>
      <c r="H1210" s="65">
        <v>783031</v>
      </c>
      <c r="I1210" s="65">
        <v>9179</v>
      </c>
      <c r="J1210" s="65">
        <v>0</v>
      </c>
      <c r="K1210" s="120">
        <v>1</v>
      </c>
      <c r="L1210" s="65"/>
      <c r="M1210" s="120">
        <v>1</v>
      </c>
      <c r="N1210" s="65">
        <v>6.8</v>
      </c>
      <c r="O1210" s="65">
        <v>34.6</v>
      </c>
      <c r="P1210" s="65">
        <v>1.32</v>
      </c>
      <c r="Q1210" s="65">
        <v>0</v>
      </c>
      <c r="R1210" s="65"/>
      <c r="S1210" s="120">
        <v>17</v>
      </c>
      <c r="T1210" s="120">
        <v>17</v>
      </c>
      <c r="U1210" s="120">
        <v>2</v>
      </c>
      <c r="V1210" s="120">
        <v>0</v>
      </c>
      <c r="W1210" s="120">
        <v>2</v>
      </c>
      <c r="X1210" s="120">
        <v>2</v>
      </c>
      <c r="Y1210" s="120">
        <v>0</v>
      </c>
      <c r="Z1210" s="120">
        <v>0</v>
      </c>
      <c r="AA1210" s="120">
        <v>0</v>
      </c>
      <c r="AB1210" s="120">
        <v>25</v>
      </c>
      <c r="AC1210" s="120">
        <v>2</v>
      </c>
      <c r="AD1210" s="120">
        <v>0</v>
      </c>
      <c r="AE1210" s="118">
        <f t="shared" si="402"/>
        <v>17</v>
      </c>
      <c r="AF1210" s="119">
        <f t="shared" si="416"/>
        <v>5.6666666666670515E-2</v>
      </c>
      <c r="AG1210" s="118">
        <f t="shared" si="403"/>
        <v>17</v>
      </c>
      <c r="AH1210" s="119">
        <f t="shared" si="404"/>
        <v>0.11333333333333087</v>
      </c>
      <c r="AI1210" s="118">
        <f t="shared" si="405"/>
        <v>2</v>
      </c>
      <c r="AJ1210" s="119">
        <f t="shared" si="406"/>
        <v>4.4444444444443953E-2</v>
      </c>
      <c r="AK1210" s="118">
        <f t="shared" si="407"/>
        <v>2</v>
      </c>
      <c r="AL1210" s="119">
        <f t="shared" si="408"/>
        <v>6.6666666666666874E-2</v>
      </c>
      <c r="AM1210" s="118">
        <f t="shared" si="409"/>
        <v>2</v>
      </c>
      <c r="AN1210" s="119">
        <f t="shared" si="410"/>
        <v>0.13333333333333353</v>
      </c>
      <c r="AO1210" s="118">
        <f t="shared" si="411"/>
        <v>0</v>
      </c>
      <c r="AP1210" s="119">
        <f t="shared" si="412"/>
        <v>1.3877787807814457E-16</v>
      </c>
      <c r="AQ1210" s="122">
        <f t="shared" si="421"/>
        <v>1</v>
      </c>
      <c r="AR1210" s="131">
        <f t="shared" si="413"/>
        <v>1</v>
      </c>
      <c r="AS1210" s="65"/>
    </row>
    <row r="1211" spans="1:45" x14ac:dyDescent="0.25">
      <c r="A1211" s="65" t="s">
        <v>272</v>
      </c>
      <c r="B1211" s="65" t="str">
        <f t="shared" si="418"/>
        <v>DIWA3</v>
      </c>
      <c r="C1211" s="117">
        <f t="shared" si="419"/>
        <v>41353</v>
      </c>
      <c r="D1211" s="116" t="str">
        <f t="shared" si="420"/>
        <v>SIN</v>
      </c>
      <c r="E1211" s="65" t="s">
        <v>134</v>
      </c>
      <c r="F1211" s="124" t="s">
        <v>155</v>
      </c>
      <c r="G1211" s="117">
        <v>41982</v>
      </c>
      <c r="H1211" s="65">
        <v>715163</v>
      </c>
      <c r="I1211" s="65">
        <v>51756</v>
      </c>
      <c r="J1211" s="65">
        <v>0</v>
      </c>
      <c r="K1211" s="65">
        <v>8</v>
      </c>
      <c r="L1211" s="65"/>
      <c r="M1211" s="65">
        <v>1</v>
      </c>
      <c r="N1211" s="65">
        <v>6.3</v>
      </c>
      <c r="O1211" s="65"/>
      <c r="P1211" s="65"/>
      <c r="Q1211" s="65">
        <v>0.28000000000000003</v>
      </c>
      <c r="R1211" s="65"/>
      <c r="S1211" s="65">
        <v>37</v>
      </c>
      <c r="T1211" s="65">
        <v>344</v>
      </c>
      <c r="U1211" s="65">
        <v>3</v>
      </c>
      <c r="V1211" s="65">
        <v>3</v>
      </c>
      <c r="W1211" s="65">
        <v>6</v>
      </c>
      <c r="X1211" s="65">
        <v>5</v>
      </c>
      <c r="Y1211" s="65">
        <v>1</v>
      </c>
      <c r="Z1211" s="65">
        <v>3</v>
      </c>
      <c r="AA1211" s="65">
        <v>1</v>
      </c>
      <c r="AB1211" s="65">
        <v>32</v>
      </c>
      <c r="AC1211" s="65">
        <v>4</v>
      </c>
      <c r="AD1211" s="65">
        <v>2</v>
      </c>
      <c r="AE1211" s="118">
        <f t="shared" si="402"/>
        <v>37</v>
      </c>
      <c r="AF1211" s="119">
        <f t="shared" si="416"/>
        <v>0.12333333333333707</v>
      </c>
      <c r="AG1211" s="118">
        <f t="shared" si="403"/>
        <v>344</v>
      </c>
      <c r="AH1211" s="119">
        <f t="shared" si="404"/>
        <v>1</v>
      </c>
      <c r="AI1211" s="118">
        <f t="shared" si="405"/>
        <v>6</v>
      </c>
      <c r="AJ1211" s="119">
        <f t="shared" si="406"/>
        <v>0.13333333333333286</v>
      </c>
      <c r="AK1211" s="118">
        <f t="shared" si="407"/>
        <v>5</v>
      </c>
      <c r="AL1211" s="119">
        <f t="shared" si="408"/>
        <v>0.16666666666666685</v>
      </c>
      <c r="AM1211" s="118">
        <f t="shared" si="409"/>
        <v>3</v>
      </c>
      <c r="AN1211" s="119">
        <f t="shared" si="410"/>
        <v>0.20000000000000018</v>
      </c>
      <c r="AO1211" s="118">
        <f t="shared" si="411"/>
        <v>3</v>
      </c>
      <c r="AP1211" s="119">
        <f t="shared" si="412"/>
        <v>0.30000000000000016</v>
      </c>
      <c r="AQ1211" s="122">
        <f t="shared" si="421"/>
        <v>0</v>
      </c>
      <c r="AR1211" s="131">
        <f t="shared" si="413"/>
        <v>2</v>
      </c>
      <c r="AS1211" s="65"/>
    </row>
    <row r="1212" spans="1:45" x14ac:dyDescent="0.25">
      <c r="A1212" s="65" t="s">
        <v>272</v>
      </c>
      <c r="B1212" s="65" t="str">
        <f t="shared" si="418"/>
        <v>DIWA3</v>
      </c>
      <c r="C1212" s="117">
        <f t="shared" si="419"/>
        <v>41353</v>
      </c>
      <c r="D1212" s="116" t="str">
        <f t="shared" si="420"/>
        <v>SIN</v>
      </c>
      <c r="E1212" s="65" t="s">
        <v>134</v>
      </c>
      <c r="F1212" s="124" t="s">
        <v>155</v>
      </c>
      <c r="G1212" s="117">
        <v>41788</v>
      </c>
      <c r="H1212" s="65">
        <v>654672</v>
      </c>
      <c r="I1212" s="65">
        <v>92195</v>
      </c>
      <c r="J1212" s="65">
        <v>0</v>
      </c>
      <c r="K1212" s="65">
        <v>6</v>
      </c>
      <c r="L1212" s="65"/>
      <c r="M1212" s="65">
        <v>6</v>
      </c>
      <c r="N1212" s="65">
        <v>7.1</v>
      </c>
      <c r="O1212" s="65">
        <v>36.9</v>
      </c>
      <c r="P1212" s="65">
        <v>1.19</v>
      </c>
      <c r="Q1212" s="65">
        <v>0.09</v>
      </c>
      <c r="R1212" s="65"/>
      <c r="S1212" s="65">
        <v>76</v>
      </c>
      <c r="T1212" s="65">
        <v>191</v>
      </c>
      <c r="U1212" s="65">
        <v>4</v>
      </c>
      <c r="V1212" s="65">
        <v>3</v>
      </c>
      <c r="W1212" s="65">
        <v>10</v>
      </c>
      <c r="X1212" s="65">
        <v>8</v>
      </c>
      <c r="Y1212" s="65">
        <v>0</v>
      </c>
      <c r="Z1212" s="65">
        <v>3</v>
      </c>
      <c r="AA1212" s="65">
        <v>0</v>
      </c>
      <c r="AB1212" s="65">
        <v>34</v>
      </c>
      <c r="AC1212" s="65">
        <v>2</v>
      </c>
      <c r="AD1212" s="65">
        <v>3</v>
      </c>
      <c r="AE1212" s="118">
        <f t="shared" si="402"/>
        <v>76</v>
      </c>
      <c r="AF1212" s="119">
        <f t="shared" si="416"/>
        <v>0.25333333333333685</v>
      </c>
      <c r="AG1212" s="118">
        <f t="shared" si="403"/>
        <v>191</v>
      </c>
      <c r="AH1212" s="119">
        <f t="shared" si="404"/>
        <v>1</v>
      </c>
      <c r="AI1212" s="118">
        <f t="shared" si="405"/>
        <v>10</v>
      </c>
      <c r="AJ1212" s="119">
        <f t="shared" si="406"/>
        <v>0.22222222222222177</v>
      </c>
      <c r="AK1212" s="118">
        <f t="shared" si="407"/>
        <v>8</v>
      </c>
      <c r="AL1212" s="119">
        <f t="shared" si="408"/>
        <v>0.26666666666666683</v>
      </c>
      <c r="AM1212" s="118">
        <f t="shared" si="409"/>
        <v>4</v>
      </c>
      <c r="AN1212" s="119">
        <f t="shared" si="410"/>
        <v>0.26666666666666683</v>
      </c>
      <c r="AO1212" s="118">
        <f t="shared" si="411"/>
        <v>3</v>
      </c>
      <c r="AP1212" s="119">
        <f t="shared" si="412"/>
        <v>0.30000000000000016</v>
      </c>
      <c r="AQ1212" s="122">
        <f t="shared" si="421"/>
        <v>0</v>
      </c>
      <c r="AR1212" s="131">
        <f t="shared" si="413"/>
        <v>3</v>
      </c>
      <c r="AS1212" s="65"/>
    </row>
    <row r="1213" spans="1:45" x14ac:dyDescent="0.25">
      <c r="A1213" s="65" t="s">
        <v>273</v>
      </c>
      <c r="B1213" s="65" t="str">
        <f t="shared" si="418"/>
        <v>DIWA3</v>
      </c>
      <c r="C1213" s="117">
        <f t="shared" si="419"/>
        <v>41353</v>
      </c>
      <c r="D1213" s="116" t="str">
        <f t="shared" si="420"/>
        <v>SIN</v>
      </c>
      <c r="E1213" s="65" t="s">
        <v>134</v>
      </c>
      <c r="F1213" s="124" t="s">
        <v>155</v>
      </c>
      <c r="G1213" s="117">
        <v>41685</v>
      </c>
      <c r="H1213" s="65">
        <v>630701</v>
      </c>
      <c r="I1213" s="65">
        <v>68224</v>
      </c>
      <c r="J1213" s="65">
        <v>0</v>
      </c>
      <c r="K1213" s="65">
        <v>14</v>
      </c>
      <c r="L1213" s="65"/>
      <c r="M1213" s="65">
        <v>7</v>
      </c>
      <c r="N1213" s="65">
        <v>7.1</v>
      </c>
      <c r="O1213" s="65">
        <v>36.4</v>
      </c>
      <c r="P1213" s="65">
        <v>1.2</v>
      </c>
      <c r="Q1213" s="65">
        <v>0.1</v>
      </c>
      <c r="R1213" s="65" t="s">
        <v>244</v>
      </c>
      <c r="S1213" s="65">
        <v>103</v>
      </c>
      <c r="T1213" s="65">
        <v>316</v>
      </c>
      <c r="U1213" s="65">
        <v>4</v>
      </c>
      <c r="V1213" s="65">
        <v>3</v>
      </c>
      <c r="W1213" s="65">
        <v>16</v>
      </c>
      <c r="X1213" s="65">
        <v>10</v>
      </c>
      <c r="Y1213" s="65">
        <v>1</v>
      </c>
      <c r="Z1213" s="65">
        <v>3</v>
      </c>
      <c r="AA1213" s="65">
        <v>0</v>
      </c>
      <c r="AB1213" s="65">
        <v>34</v>
      </c>
      <c r="AC1213" s="65">
        <v>8</v>
      </c>
      <c r="AD1213" s="65">
        <v>3</v>
      </c>
      <c r="AE1213" s="118">
        <f t="shared" si="402"/>
        <v>103</v>
      </c>
      <c r="AF1213" s="119">
        <f t="shared" si="416"/>
        <v>0.34333333333333743</v>
      </c>
      <c r="AG1213" s="118">
        <f t="shared" si="403"/>
        <v>316</v>
      </c>
      <c r="AH1213" s="119">
        <f t="shared" si="404"/>
        <v>1</v>
      </c>
      <c r="AI1213" s="118">
        <f t="shared" si="405"/>
        <v>16</v>
      </c>
      <c r="AJ1213" s="119">
        <f t="shared" si="406"/>
        <v>0.35555555555555501</v>
      </c>
      <c r="AK1213" s="118">
        <f t="shared" si="407"/>
        <v>10</v>
      </c>
      <c r="AL1213" s="119">
        <f t="shared" si="408"/>
        <v>0.33339999999999997</v>
      </c>
      <c r="AM1213" s="118">
        <f t="shared" si="409"/>
        <v>4</v>
      </c>
      <c r="AN1213" s="119">
        <f t="shared" si="410"/>
        <v>0.26666666666666683</v>
      </c>
      <c r="AO1213" s="118">
        <f t="shared" si="411"/>
        <v>3</v>
      </c>
      <c r="AP1213" s="119">
        <f t="shared" si="412"/>
        <v>0.30000000000000016</v>
      </c>
      <c r="AQ1213" s="122">
        <f t="shared" si="421"/>
        <v>0</v>
      </c>
      <c r="AR1213" s="131">
        <f t="shared" si="413"/>
        <v>4</v>
      </c>
      <c r="AS1213" s="65"/>
    </row>
    <row r="1214" spans="1:45" x14ac:dyDescent="0.25">
      <c r="A1214" s="65" t="s">
        <v>273</v>
      </c>
      <c r="B1214" s="65" t="str">
        <f t="shared" si="418"/>
        <v>DIWA3</v>
      </c>
      <c r="C1214" s="117">
        <f t="shared" si="419"/>
        <v>41353</v>
      </c>
      <c r="D1214" s="116" t="str">
        <f t="shared" si="420"/>
        <v>SIN</v>
      </c>
      <c r="E1214" s="65" t="s">
        <v>134</v>
      </c>
      <c r="F1214" s="124" t="s">
        <v>155</v>
      </c>
      <c r="G1214" s="117">
        <v>41568</v>
      </c>
      <c r="H1214" s="65">
        <v>593514</v>
      </c>
      <c r="I1214" s="65">
        <v>31037</v>
      </c>
      <c r="J1214" s="120">
        <v>0</v>
      </c>
      <c r="K1214" s="120">
        <v>3</v>
      </c>
      <c r="L1214" s="120">
        <v>0</v>
      </c>
      <c r="M1214" s="120">
        <v>3</v>
      </c>
      <c r="N1214" s="65">
        <v>7</v>
      </c>
      <c r="O1214" s="120">
        <v>37.1</v>
      </c>
      <c r="P1214" s="120">
        <v>0.9</v>
      </c>
      <c r="Q1214" s="120">
        <v>0.1</v>
      </c>
      <c r="R1214" s="65" t="s">
        <v>244</v>
      </c>
      <c r="S1214" s="120">
        <v>63</v>
      </c>
      <c r="T1214" s="120">
        <v>229</v>
      </c>
      <c r="U1214" s="120">
        <v>5</v>
      </c>
      <c r="V1214" s="120">
        <v>2</v>
      </c>
      <c r="W1214" s="120">
        <v>6</v>
      </c>
      <c r="X1214" s="120">
        <v>7</v>
      </c>
      <c r="Y1214" s="120">
        <v>0</v>
      </c>
      <c r="Z1214" s="120">
        <v>2</v>
      </c>
      <c r="AA1214" s="120">
        <v>0</v>
      </c>
      <c r="AB1214" s="120">
        <v>28</v>
      </c>
      <c r="AC1214" s="120">
        <v>6</v>
      </c>
      <c r="AD1214" s="120">
        <v>1</v>
      </c>
      <c r="AE1214" s="118">
        <f t="shared" si="402"/>
        <v>63</v>
      </c>
      <c r="AF1214" s="119">
        <f t="shared" si="416"/>
        <v>0.21000000000000357</v>
      </c>
      <c r="AG1214" s="118">
        <f t="shared" si="403"/>
        <v>229</v>
      </c>
      <c r="AH1214" s="119">
        <f t="shared" si="404"/>
        <v>1</v>
      </c>
      <c r="AI1214" s="118">
        <f t="shared" si="405"/>
        <v>6</v>
      </c>
      <c r="AJ1214" s="119">
        <f t="shared" si="406"/>
        <v>0.13333333333333286</v>
      </c>
      <c r="AK1214" s="118">
        <f t="shared" si="407"/>
        <v>7</v>
      </c>
      <c r="AL1214" s="119">
        <f t="shared" si="408"/>
        <v>0.2333333333333335</v>
      </c>
      <c r="AM1214" s="118">
        <f t="shared" si="409"/>
        <v>5</v>
      </c>
      <c r="AN1214" s="119">
        <f t="shared" si="410"/>
        <v>0.33333333333333348</v>
      </c>
      <c r="AO1214" s="118">
        <f t="shared" si="411"/>
        <v>2</v>
      </c>
      <c r="AP1214" s="119">
        <f t="shared" si="412"/>
        <v>0.20000000000000015</v>
      </c>
      <c r="AQ1214" s="122">
        <f t="shared" si="421"/>
        <v>0</v>
      </c>
      <c r="AR1214" s="131">
        <f t="shared" si="413"/>
        <v>5</v>
      </c>
      <c r="AS1214" s="65"/>
    </row>
    <row r="1215" spans="1:45" x14ac:dyDescent="0.25">
      <c r="A1215" s="65" t="s">
        <v>273</v>
      </c>
      <c r="B1215" s="65" t="str">
        <f t="shared" si="418"/>
        <v>DIWA3</v>
      </c>
      <c r="C1215" s="117">
        <f t="shared" si="419"/>
        <v>41353</v>
      </c>
      <c r="D1215" s="116" t="str">
        <f t="shared" si="420"/>
        <v>SIN</v>
      </c>
      <c r="E1215" s="65" t="s">
        <v>134</v>
      </c>
      <c r="F1215" s="124" t="s">
        <v>155</v>
      </c>
      <c r="G1215" s="117">
        <v>41464</v>
      </c>
      <c r="H1215" s="65">
        <v>562477</v>
      </c>
      <c r="I1215" s="65">
        <v>183964</v>
      </c>
      <c r="J1215" s="120">
        <v>0</v>
      </c>
      <c r="K1215" s="120">
        <v>5</v>
      </c>
      <c r="L1215" s="120">
        <v>-1</v>
      </c>
      <c r="M1215" s="120">
        <v>12</v>
      </c>
      <c r="N1215" s="65">
        <v>7.1</v>
      </c>
      <c r="O1215" s="120">
        <v>36.200000000000003</v>
      </c>
      <c r="P1215" s="120">
        <v>0.2</v>
      </c>
      <c r="Q1215" s="120">
        <v>0.1</v>
      </c>
      <c r="R1215" s="65" t="s">
        <v>244</v>
      </c>
      <c r="S1215" s="120">
        <v>227</v>
      </c>
      <c r="T1215" s="120">
        <v>188</v>
      </c>
      <c r="U1215" s="120">
        <v>14</v>
      </c>
      <c r="V1215" s="120">
        <v>1</v>
      </c>
      <c r="W1215" s="120">
        <v>14</v>
      </c>
      <c r="X1215" s="120">
        <v>4</v>
      </c>
      <c r="Y1215" s="120">
        <v>1</v>
      </c>
      <c r="Z1215" s="120">
        <v>1</v>
      </c>
      <c r="AA1215" s="120">
        <v>-1</v>
      </c>
      <c r="AB1215" s="120">
        <v>49</v>
      </c>
      <c r="AC1215" s="120">
        <v>17</v>
      </c>
      <c r="AD1215" s="120">
        <v>4</v>
      </c>
      <c r="AE1215" s="118">
        <f t="shared" si="402"/>
        <v>227</v>
      </c>
      <c r="AF1215" s="119">
        <f t="shared" si="416"/>
        <v>0.75666666666666915</v>
      </c>
      <c r="AG1215" s="118">
        <f t="shared" si="403"/>
        <v>188</v>
      </c>
      <c r="AH1215" s="119">
        <f t="shared" si="404"/>
        <v>1</v>
      </c>
      <c r="AI1215" s="118">
        <f t="shared" si="405"/>
        <v>14</v>
      </c>
      <c r="AJ1215" s="119">
        <f t="shared" si="406"/>
        <v>0.31111111111111062</v>
      </c>
      <c r="AK1215" s="118">
        <f t="shared" si="407"/>
        <v>4</v>
      </c>
      <c r="AL1215" s="119">
        <f t="shared" si="408"/>
        <v>0.13333333333333353</v>
      </c>
      <c r="AM1215" s="118">
        <f t="shared" si="409"/>
        <v>14</v>
      </c>
      <c r="AN1215" s="119">
        <f t="shared" si="410"/>
        <v>0.93333333333333335</v>
      </c>
      <c r="AO1215" s="118">
        <f t="shared" si="411"/>
        <v>1</v>
      </c>
      <c r="AP1215" s="119">
        <f t="shared" si="412"/>
        <v>0.10000000000000014</v>
      </c>
      <c r="AQ1215" s="122">
        <f t="shared" si="421"/>
        <v>0</v>
      </c>
      <c r="AR1215" s="131">
        <f t="shared" si="413"/>
        <v>6</v>
      </c>
      <c r="AS1215" s="65"/>
    </row>
    <row r="1216" spans="1:45" x14ac:dyDescent="0.25">
      <c r="A1216" s="65" t="s">
        <v>273</v>
      </c>
      <c r="B1216" s="65" t="str">
        <f t="shared" si="418"/>
        <v>DIWA3</v>
      </c>
      <c r="C1216" s="117">
        <f t="shared" si="419"/>
        <v>41353</v>
      </c>
      <c r="D1216" s="116" t="str">
        <f t="shared" si="420"/>
        <v>SIN</v>
      </c>
      <c r="E1216" s="65" t="s">
        <v>134</v>
      </c>
      <c r="F1216" s="124" t="s">
        <v>155</v>
      </c>
      <c r="G1216" s="117">
        <v>41382</v>
      </c>
      <c r="H1216" s="65">
        <v>539491</v>
      </c>
      <c r="I1216" s="65">
        <v>160978</v>
      </c>
      <c r="J1216" s="120">
        <v>0</v>
      </c>
      <c r="K1216" s="120">
        <v>2.8</v>
      </c>
      <c r="L1216" s="120">
        <v>0</v>
      </c>
      <c r="M1216" s="120">
        <v>19.899999999999999</v>
      </c>
      <c r="N1216" s="65">
        <v>6.7</v>
      </c>
      <c r="O1216" s="120">
        <v>37.1</v>
      </c>
      <c r="P1216" s="120"/>
      <c r="Q1216" s="120">
        <v>-1</v>
      </c>
      <c r="R1216" s="65" t="s">
        <v>29</v>
      </c>
      <c r="S1216" s="120">
        <v>123.5</v>
      </c>
      <c r="T1216" s="120">
        <v>118.5</v>
      </c>
      <c r="U1216" s="120">
        <v>15</v>
      </c>
      <c r="V1216" s="120">
        <v>3.3</v>
      </c>
      <c r="W1216" s="120">
        <v>16.3</v>
      </c>
      <c r="X1216" s="120">
        <v>17.8</v>
      </c>
      <c r="Y1216" s="120">
        <v>2.1</v>
      </c>
      <c r="Z1216" s="120">
        <v>0</v>
      </c>
      <c r="AA1216" s="120">
        <v>0</v>
      </c>
      <c r="AB1216" s="120">
        <v>79.3</v>
      </c>
      <c r="AC1216" s="120">
        <v>31.5</v>
      </c>
      <c r="AD1216" s="120">
        <v>4.9000000000000004</v>
      </c>
      <c r="AE1216" s="118">
        <f t="shared" si="402"/>
        <v>124</v>
      </c>
      <c r="AF1216" s="119">
        <f t="shared" si="416"/>
        <v>0.41333333333333788</v>
      </c>
      <c r="AG1216" s="118">
        <f t="shared" si="403"/>
        <v>119</v>
      </c>
      <c r="AH1216" s="119">
        <f t="shared" si="404"/>
        <v>0.793333333333332</v>
      </c>
      <c r="AI1216" s="118">
        <f t="shared" si="405"/>
        <v>16</v>
      </c>
      <c r="AJ1216" s="119">
        <f t="shared" si="406"/>
        <v>0.35555555555555501</v>
      </c>
      <c r="AK1216" s="118">
        <f t="shared" si="407"/>
        <v>18</v>
      </c>
      <c r="AL1216" s="119">
        <f t="shared" si="408"/>
        <v>0.60000000000000009</v>
      </c>
      <c r="AM1216" s="118">
        <f t="shared" si="409"/>
        <v>15</v>
      </c>
      <c r="AN1216" s="119">
        <f t="shared" si="410"/>
        <v>1</v>
      </c>
      <c r="AO1216" s="118">
        <f t="shared" si="411"/>
        <v>3</v>
      </c>
      <c r="AP1216" s="119">
        <f t="shared" si="412"/>
        <v>0.30000000000000016</v>
      </c>
      <c r="AQ1216" s="122">
        <f t="shared" si="421"/>
        <v>0</v>
      </c>
      <c r="AR1216" s="131">
        <f t="shared" si="413"/>
        <v>7</v>
      </c>
      <c r="AS1216" s="65"/>
    </row>
    <row r="1217" spans="1:45" x14ac:dyDescent="0.25">
      <c r="A1217" s="65" t="s">
        <v>288</v>
      </c>
      <c r="B1217" s="65" t="str">
        <f t="shared" si="418"/>
        <v>DIWA3</v>
      </c>
      <c r="C1217" s="117">
        <f t="shared" si="419"/>
        <v>41353</v>
      </c>
      <c r="D1217" s="65" t="str">
        <f t="shared" si="420"/>
        <v>CON</v>
      </c>
      <c r="E1217" s="65" t="s">
        <v>134</v>
      </c>
      <c r="F1217" s="124" t="s">
        <v>155</v>
      </c>
      <c r="G1217" s="117">
        <v>41261</v>
      </c>
      <c r="H1217" s="65">
        <v>509329</v>
      </c>
      <c r="I1217" s="65">
        <v>130816</v>
      </c>
      <c r="J1217" s="120">
        <v>0</v>
      </c>
      <c r="K1217" s="120">
        <v>0</v>
      </c>
      <c r="L1217" s="120">
        <v>0</v>
      </c>
      <c r="M1217" s="120">
        <v>23.1</v>
      </c>
      <c r="N1217" s="65">
        <v>7.2</v>
      </c>
      <c r="O1217" s="120">
        <v>36.1</v>
      </c>
      <c r="P1217" s="120"/>
      <c r="Q1217" s="120">
        <v>-1</v>
      </c>
      <c r="R1217" s="65" t="s">
        <v>29</v>
      </c>
      <c r="S1217" s="120">
        <v>90.5</v>
      </c>
      <c r="T1217" s="120">
        <v>1.9</v>
      </c>
      <c r="U1217" s="120">
        <v>8.5</v>
      </c>
      <c r="V1217" s="120">
        <v>3.5</v>
      </c>
      <c r="W1217" s="120">
        <v>0</v>
      </c>
      <c r="X1217" s="120">
        <v>18.2</v>
      </c>
      <c r="Y1217" s="120">
        <v>1</v>
      </c>
      <c r="Z1217" s="120">
        <v>0</v>
      </c>
      <c r="AA1217" s="120">
        <v>0</v>
      </c>
      <c r="AB1217" s="120">
        <v>34</v>
      </c>
      <c r="AC1217" s="120">
        <v>8.6</v>
      </c>
      <c r="AD1217" s="120">
        <v>0.4</v>
      </c>
      <c r="AE1217" s="118">
        <f t="shared" si="402"/>
        <v>91</v>
      </c>
      <c r="AF1217" s="119">
        <f t="shared" si="416"/>
        <v>0.30333333333333717</v>
      </c>
      <c r="AG1217" s="118">
        <f t="shared" si="403"/>
        <v>2</v>
      </c>
      <c r="AH1217" s="119">
        <f t="shared" si="404"/>
        <v>1.3333333333330852E-2</v>
      </c>
      <c r="AI1217" s="118">
        <f t="shared" si="405"/>
        <v>0</v>
      </c>
      <c r="AJ1217" s="119">
        <f t="shared" si="406"/>
        <v>-4.9266146717741321E-16</v>
      </c>
      <c r="AK1217" s="118">
        <f t="shared" si="407"/>
        <v>18</v>
      </c>
      <c r="AL1217" s="119">
        <f t="shared" si="408"/>
        <v>0.60000000000000009</v>
      </c>
      <c r="AM1217" s="118">
        <f t="shared" si="409"/>
        <v>9</v>
      </c>
      <c r="AN1217" s="119">
        <f t="shared" si="410"/>
        <v>0.60000000000000009</v>
      </c>
      <c r="AO1217" s="118">
        <f t="shared" si="411"/>
        <v>4</v>
      </c>
      <c r="AP1217" s="119">
        <f t="shared" si="412"/>
        <v>0.40000000000000013</v>
      </c>
      <c r="AQ1217" s="122">
        <f t="shared" si="421"/>
        <v>0</v>
      </c>
      <c r="AR1217" s="131">
        <f t="shared" si="413"/>
        <v>8</v>
      </c>
      <c r="AS1217" s="65"/>
    </row>
    <row r="1218" spans="1:45" x14ac:dyDescent="0.25">
      <c r="A1218" s="65" t="s">
        <v>273</v>
      </c>
      <c r="B1218" s="65" t="str">
        <f t="shared" si="418"/>
        <v>DIWA3</v>
      </c>
      <c r="C1218" s="117">
        <f t="shared" si="419"/>
        <v>41179</v>
      </c>
      <c r="D1218" s="65" t="str">
        <f t="shared" si="420"/>
        <v>SIN</v>
      </c>
      <c r="E1218" s="65" t="s">
        <v>134</v>
      </c>
      <c r="F1218" s="124" t="s">
        <v>156</v>
      </c>
      <c r="G1218" s="117">
        <v>42274</v>
      </c>
      <c r="H1218" s="65">
        <v>792320</v>
      </c>
      <c r="I1218" s="65">
        <v>8951</v>
      </c>
      <c r="J1218" s="65">
        <v>0</v>
      </c>
      <c r="K1218" s="120">
        <v>5</v>
      </c>
      <c r="L1218" s="65"/>
      <c r="M1218" s="120">
        <v>1</v>
      </c>
      <c r="N1218" s="65">
        <v>7.1</v>
      </c>
      <c r="O1218" s="65">
        <v>35.200000000000003</v>
      </c>
      <c r="P1218" s="65">
        <v>1.27</v>
      </c>
      <c r="Q1218" s="65">
        <v>0</v>
      </c>
      <c r="R1218" s="65"/>
      <c r="S1218" s="120">
        <v>29</v>
      </c>
      <c r="T1218" s="120">
        <v>83</v>
      </c>
      <c r="U1218" s="120">
        <v>5</v>
      </c>
      <c r="V1218" s="120">
        <v>0</v>
      </c>
      <c r="W1218" s="120">
        <v>3</v>
      </c>
      <c r="X1218" s="120">
        <v>2</v>
      </c>
      <c r="Y1218" s="120">
        <v>0</v>
      </c>
      <c r="Z1218" s="120">
        <v>1</v>
      </c>
      <c r="AA1218" s="120">
        <v>0</v>
      </c>
      <c r="AB1218" s="120">
        <v>37</v>
      </c>
      <c r="AC1218" s="120">
        <v>9</v>
      </c>
      <c r="AD1218" s="120">
        <v>1</v>
      </c>
      <c r="AE1218" s="118">
        <f t="shared" ref="AE1218:AE1281" si="422">+ROUND(S1218,0)</f>
        <v>29</v>
      </c>
      <c r="AF1218" s="119">
        <f t="shared" si="416"/>
        <v>9.6666666666670453E-2</v>
      </c>
      <c r="AG1218" s="118">
        <f t="shared" ref="AG1218:AG1281" si="423">+ROUND(T1218,0)</f>
        <v>83</v>
      </c>
      <c r="AH1218" s="119">
        <f t="shared" ref="AH1218:AH1281" si="424">IF(AG1218&gt;=150,1,VLOOKUP(AG1218,$AV$3:$AW$228,2,0))</f>
        <v>0.55333333333333046</v>
      </c>
      <c r="AI1218" s="118">
        <f t="shared" ref="AI1218:AI1281" si="425">+ROUND(W1218,0)</f>
        <v>3</v>
      </c>
      <c r="AJ1218" s="119">
        <f t="shared" ref="AJ1218:AJ1281" si="426">IF(AI1218&gt;=45,1,VLOOKUP(AI1218,$AX$3:$AY$226,2,0))</f>
        <v>6.666666666666618E-2</v>
      </c>
      <c r="AK1218" s="118">
        <f t="shared" ref="AK1218:AK1281" si="427">+ROUND(X1218,0)</f>
        <v>2</v>
      </c>
      <c r="AL1218" s="119">
        <f t="shared" ref="AL1218:AL1281" si="428">IF(AK1218&gt;=30,1,VLOOKUP(AK1218,$AZ$3:$BA$226,2,0))</f>
        <v>6.6666666666666874E-2</v>
      </c>
      <c r="AM1218" s="118">
        <f t="shared" ref="AM1218:AM1281" si="429">+ROUND(U1218,0)</f>
        <v>5</v>
      </c>
      <c r="AN1218" s="119">
        <f t="shared" ref="AN1218:AN1281" si="430">IF(AM1218&gt;=15,1,VLOOKUP(AM1218,$BB$3:$BC$226,2,0))</f>
        <v>0.33333333333333348</v>
      </c>
      <c r="AO1218" s="118">
        <f t="shared" ref="AO1218:AO1281" si="431">ROUND(V1218,0)</f>
        <v>0</v>
      </c>
      <c r="AP1218" s="119">
        <f t="shared" ref="AP1218:AP1281" si="432">IF(AO1218&gt;=10,1,VLOOKUP(AO1218,$BD$3:$BE$226,2,0))</f>
        <v>1.3877787807814457E-16</v>
      </c>
      <c r="AQ1218" s="122">
        <f t="shared" si="421"/>
        <v>1</v>
      </c>
      <c r="AR1218" s="131">
        <f t="shared" si="413"/>
        <v>1</v>
      </c>
      <c r="AS1218" s="65"/>
    </row>
    <row r="1219" spans="1:45" x14ac:dyDescent="0.25">
      <c r="A1219" s="65" t="s">
        <v>272</v>
      </c>
      <c r="B1219" s="65" t="str">
        <f t="shared" si="418"/>
        <v>DIWA3</v>
      </c>
      <c r="C1219" s="117">
        <f t="shared" si="419"/>
        <v>41179</v>
      </c>
      <c r="D1219" s="116" t="str">
        <f t="shared" si="420"/>
        <v>SIN</v>
      </c>
      <c r="E1219" s="65" t="s">
        <v>134</v>
      </c>
      <c r="F1219" s="124" t="s">
        <v>156</v>
      </c>
      <c r="G1219" s="117">
        <v>42054</v>
      </c>
      <c r="H1219" s="65">
        <v>765525</v>
      </c>
      <c r="I1219" s="65">
        <v>3013</v>
      </c>
      <c r="J1219" s="65">
        <v>0</v>
      </c>
      <c r="K1219" s="65">
        <v>4</v>
      </c>
      <c r="L1219" s="65"/>
      <c r="M1219" s="65">
        <v>2</v>
      </c>
      <c r="N1219" s="65">
        <v>5.8620000000000001</v>
      </c>
      <c r="O1219" s="65">
        <v>27.99</v>
      </c>
      <c r="P1219" s="65">
        <v>1.45</v>
      </c>
      <c r="Q1219" s="65">
        <v>0.56000000000000005</v>
      </c>
      <c r="R1219" s="65"/>
      <c r="S1219" s="65">
        <v>96</v>
      </c>
      <c r="T1219" s="65">
        <v>44</v>
      </c>
      <c r="U1219" s="65">
        <v>4</v>
      </c>
      <c r="V1219" s="65">
        <v>0</v>
      </c>
      <c r="W1219" s="65">
        <v>6</v>
      </c>
      <c r="X1219" s="65">
        <v>13</v>
      </c>
      <c r="Y1219" s="65">
        <v>0</v>
      </c>
      <c r="Z1219" s="65"/>
      <c r="AA1219" s="65">
        <v>1</v>
      </c>
      <c r="AB1219" s="65">
        <v>34</v>
      </c>
      <c r="AC1219" s="65">
        <v>2</v>
      </c>
      <c r="AD1219" s="65">
        <v>0</v>
      </c>
      <c r="AE1219" s="118">
        <f t="shared" si="422"/>
        <v>96</v>
      </c>
      <c r="AF1219" s="119">
        <f t="shared" si="416"/>
        <v>0.32000000000000395</v>
      </c>
      <c r="AG1219" s="118">
        <f t="shared" si="423"/>
        <v>44</v>
      </c>
      <c r="AH1219" s="119">
        <f t="shared" si="424"/>
        <v>0.29333333333333056</v>
      </c>
      <c r="AI1219" s="118">
        <f t="shared" si="425"/>
        <v>6</v>
      </c>
      <c r="AJ1219" s="119">
        <f t="shared" si="426"/>
        <v>0.13333333333333286</v>
      </c>
      <c r="AK1219" s="118">
        <f t="shared" si="427"/>
        <v>13</v>
      </c>
      <c r="AL1219" s="119">
        <f t="shared" si="428"/>
        <v>0.43333333333333346</v>
      </c>
      <c r="AM1219" s="118">
        <f t="shared" si="429"/>
        <v>4</v>
      </c>
      <c r="AN1219" s="119">
        <f t="shared" si="430"/>
        <v>0.26666666666666683</v>
      </c>
      <c r="AO1219" s="118">
        <f t="shared" si="431"/>
        <v>0</v>
      </c>
      <c r="AP1219" s="119">
        <f t="shared" si="432"/>
        <v>1.3877787807814457E-16</v>
      </c>
      <c r="AQ1219" s="122">
        <f t="shared" si="421"/>
        <v>0</v>
      </c>
      <c r="AR1219" s="131">
        <f t="shared" ref="AR1219:AR1282" si="433">+IF(AQ1219=1,AQ1219,(AR1218+1))</f>
        <v>2</v>
      </c>
      <c r="AS1219" s="65"/>
    </row>
    <row r="1220" spans="1:45" x14ac:dyDescent="0.25">
      <c r="A1220" s="65" t="s">
        <v>272</v>
      </c>
      <c r="B1220" s="65" t="str">
        <f t="shared" si="418"/>
        <v>DIWA3</v>
      </c>
      <c r="C1220" s="117">
        <f t="shared" si="419"/>
        <v>41179</v>
      </c>
      <c r="D1220" s="116" t="str">
        <f t="shared" si="420"/>
        <v>SIN</v>
      </c>
      <c r="E1220" s="65" t="s">
        <v>134</v>
      </c>
      <c r="F1220" s="124" t="s">
        <v>156</v>
      </c>
      <c r="G1220" s="117">
        <v>41979</v>
      </c>
      <c r="H1220" s="65">
        <v>745514</v>
      </c>
      <c r="I1220" s="65">
        <v>69714</v>
      </c>
      <c r="J1220" s="65">
        <v>0</v>
      </c>
      <c r="K1220" s="65">
        <v>5</v>
      </c>
      <c r="L1220" s="65"/>
      <c r="M1220" s="65">
        <v>1</v>
      </c>
      <c r="N1220" s="65">
        <v>6.1</v>
      </c>
      <c r="O1220" s="65"/>
      <c r="P1220" s="65"/>
      <c r="Q1220" s="65">
        <v>0.48</v>
      </c>
      <c r="R1220" s="65"/>
      <c r="S1220" s="65">
        <v>262</v>
      </c>
      <c r="T1220" s="65">
        <v>72</v>
      </c>
      <c r="U1220" s="65">
        <v>5</v>
      </c>
      <c r="V1220" s="65">
        <v>0</v>
      </c>
      <c r="W1220" s="65">
        <v>10</v>
      </c>
      <c r="X1220" s="65">
        <v>16</v>
      </c>
      <c r="Y1220" s="65">
        <v>1</v>
      </c>
      <c r="Z1220" s="65">
        <v>1</v>
      </c>
      <c r="AA1220" s="65">
        <v>1</v>
      </c>
      <c r="AB1220" s="65">
        <v>38</v>
      </c>
      <c r="AC1220" s="65">
        <v>7</v>
      </c>
      <c r="AD1220" s="65">
        <v>1</v>
      </c>
      <c r="AE1220" s="118">
        <f t="shared" si="422"/>
        <v>262</v>
      </c>
      <c r="AF1220" s="119">
        <f t="shared" si="416"/>
        <v>0.87333333333333463</v>
      </c>
      <c r="AG1220" s="118">
        <f t="shared" si="423"/>
        <v>72</v>
      </c>
      <c r="AH1220" s="119">
        <f t="shared" si="424"/>
        <v>0.47999999999999687</v>
      </c>
      <c r="AI1220" s="118">
        <f t="shared" si="425"/>
        <v>10</v>
      </c>
      <c r="AJ1220" s="119">
        <f t="shared" si="426"/>
        <v>0.22222222222222177</v>
      </c>
      <c r="AK1220" s="118">
        <f t="shared" si="427"/>
        <v>16</v>
      </c>
      <c r="AL1220" s="119">
        <f t="shared" si="428"/>
        <v>0.53333333333333344</v>
      </c>
      <c r="AM1220" s="118">
        <f t="shared" si="429"/>
        <v>5</v>
      </c>
      <c r="AN1220" s="119">
        <f t="shared" si="430"/>
        <v>0.33333333333333348</v>
      </c>
      <c r="AO1220" s="118">
        <f t="shared" si="431"/>
        <v>0</v>
      </c>
      <c r="AP1220" s="119">
        <f t="shared" si="432"/>
        <v>1.3877787807814457E-16</v>
      </c>
      <c r="AQ1220" s="122">
        <f t="shared" si="421"/>
        <v>0</v>
      </c>
      <c r="AR1220" s="131">
        <f t="shared" si="433"/>
        <v>3</v>
      </c>
      <c r="AS1220" s="65"/>
    </row>
    <row r="1221" spans="1:45" x14ac:dyDescent="0.25">
      <c r="A1221" s="65" t="s">
        <v>272</v>
      </c>
      <c r="B1221" s="65" t="str">
        <f t="shared" si="418"/>
        <v>DIWA3</v>
      </c>
      <c r="C1221" s="117">
        <f t="shared" si="419"/>
        <v>41179</v>
      </c>
      <c r="D1221" s="116" t="str">
        <f t="shared" si="420"/>
        <v>SIN</v>
      </c>
      <c r="E1221" s="65" t="s">
        <v>134</v>
      </c>
      <c r="F1221" s="124" t="s">
        <v>156</v>
      </c>
      <c r="G1221" s="117">
        <v>41902</v>
      </c>
      <c r="H1221" s="65">
        <v>721752</v>
      </c>
      <c r="I1221" s="65">
        <v>45952</v>
      </c>
      <c r="J1221" s="65">
        <v>0</v>
      </c>
      <c r="K1221" s="65">
        <v>3</v>
      </c>
      <c r="L1221" s="65"/>
      <c r="M1221" s="65">
        <v>2</v>
      </c>
      <c r="N1221" s="65">
        <v>6.5</v>
      </c>
      <c r="O1221" s="65"/>
      <c r="P1221" s="65"/>
      <c r="Q1221" s="65">
        <v>0.49</v>
      </c>
      <c r="R1221" s="65"/>
      <c r="S1221" s="65">
        <v>90</v>
      </c>
      <c r="T1221" s="65">
        <v>42</v>
      </c>
      <c r="U1221" s="65">
        <v>4</v>
      </c>
      <c r="V1221" s="65">
        <v>0</v>
      </c>
      <c r="W1221" s="65">
        <v>7</v>
      </c>
      <c r="X1221" s="65">
        <v>10</v>
      </c>
      <c r="Y1221" s="65">
        <v>0</v>
      </c>
      <c r="Z1221" s="65">
        <v>0</v>
      </c>
      <c r="AA1221" s="65">
        <v>1</v>
      </c>
      <c r="AB1221" s="65">
        <v>33</v>
      </c>
      <c r="AC1221" s="65">
        <v>4</v>
      </c>
      <c r="AD1221" s="65">
        <v>1</v>
      </c>
      <c r="AE1221" s="118">
        <f t="shared" si="422"/>
        <v>90</v>
      </c>
      <c r="AF1221" s="119">
        <f t="shared" si="416"/>
        <v>0.30000000000000382</v>
      </c>
      <c r="AG1221" s="118">
        <f t="shared" si="423"/>
        <v>42</v>
      </c>
      <c r="AH1221" s="119">
        <f t="shared" si="424"/>
        <v>0.27999999999999725</v>
      </c>
      <c r="AI1221" s="118">
        <f t="shared" si="425"/>
        <v>7</v>
      </c>
      <c r="AJ1221" s="119">
        <f t="shared" si="426"/>
        <v>0.15555555555555509</v>
      </c>
      <c r="AK1221" s="118">
        <f t="shared" si="427"/>
        <v>10</v>
      </c>
      <c r="AL1221" s="119">
        <f t="shared" si="428"/>
        <v>0.33339999999999997</v>
      </c>
      <c r="AM1221" s="118">
        <f t="shared" si="429"/>
        <v>4</v>
      </c>
      <c r="AN1221" s="119">
        <f t="shared" si="430"/>
        <v>0.26666666666666683</v>
      </c>
      <c r="AO1221" s="118">
        <f t="shared" si="431"/>
        <v>0</v>
      </c>
      <c r="AP1221" s="119">
        <f t="shared" si="432"/>
        <v>1.3877787807814457E-16</v>
      </c>
      <c r="AQ1221" s="122">
        <f t="shared" si="421"/>
        <v>0</v>
      </c>
      <c r="AR1221" s="131">
        <f t="shared" si="433"/>
        <v>4</v>
      </c>
      <c r="AS1221" s="65"/>
    </row>
    <row r="1222" spans="1:45" x14ac:dyDescent="0.25">
      <c r="A1222" s="65" t="s">
        <v>273</v>
      </c>
      <c r="B1222" s="65" t="str">
        <f t="shared" si="418"/>
        <v>DIWA3</v>
      </c>
      <c r="C1222" s="117">
        <f t="shared" si="419"/>
        <v>41179</v>
      </c>
      <c r="D1222" s="116" t="str">
        <f t="shared" si="420"/>
        <v>SIN</v>
      </c>
      <c r="E1222" s="65" t="s">
        <v>134</v>
      </c>
      <c r="F1222" s="124" t="s">
        <v>156</v>
      </c>
      <c r="G1222" s="117">
        <v>41816</v>
      </c>
      <c r="H1222" s="65">
        <v>697991</v>
      </c>
      <c r="I1222" s="65">
        <v>22191</v>
      </c>
      <c r="J1222" s="65">
        <v>0</v>
      </c>
      <c r="K1222" s="65">
        <v>2</v>
      </c>
      <c r="L1222" s="65"/>
      <c r="M1222" s="65">
        <v>2</v>
      </c>
      <c r="N1222" s="65">
        <v>6.3</v>
      </c>
      <c r="O1222" s="65"/>
      <c r="P1222" s="65"/>
      <c r="Q1222" s="65">
        <v>0.64</v>
      </c>
      <c r="R1222" s="65"/>
      <c r="S1222" s="65">
        <v>89</v>
      </c>
      <c r="T1222" s="65">
        <v>42</v>
      </c>
      <c r="U1222" s="65">
        <v>6</v>
      </c>
      <c r="V1222" s="65">
        <v>0</v>
      </c>
      <c r="W1222" s="65">
        <v>7</v>
      </c>
      <c r="X1222" s="65">
        <v>9</v>
      </c>
      <c r="Y1222" s="65">
        <v>0</v>
      </c>
      <c r="Z1222" s="65">
        <v>1</v>
      </c>
      <c r="AA1222" s="65">
        <v>1</v>
      </c>
      <c r="AB1222" s="65">
        <v>38</v>
      </c>
      <c r="AC1222" s="65">
        <v>4</v>
      </c>
      <c r="AD1222" s="65">
        <v>1</v>
      </c>
      <c r="AE1222" s="118">
        <f t="shared" si="422"/>
        <v>89</v>
      </c>
      <c r="AF1222" s="119">
        <f t="shared" si="416"/>
        <v>0.29666666666667046</v>
      </c>
      <c r="AG1222" s="118">
        <f t="shared" si="423"/>
        <v>42</v>
      </c>
      <c r="AH1222" s="119">
        <f t="shared" si="424"/>
        <v>0.27999999999999725</v>
      </c>
      <c r="AI1222" s="118">
        <f t="shared" si="425"/>
        <v>7</v>
      </c>
      <c r="AJ1222" s="119">
        <f t="shared" si="426"/>
        <v>0.15555555555555509</v>
      </c>
      <c r="AK1222" s="118">
        <f t="shared" si="427"/>
        <v>9</v>
      </c>
      <c r="AL1222" s="119">
        <f t="shared" si="428"/>
        <v>0.30000000000000016</v>
      </c>
      <c r="AM1222" s="118">
        <f t="shared" si="429"/>
        <v>6</v>
      </c>
      <c r="AN1222" s="119">
        <f t="shared" si="430"/>
        <v>0.40000000000000013</v>
      </c>
      <c r="AO1222" s="118">
        <f t="shared" si="431"/>
        <v>0</v>
      </c>
      <c r="AP1222" s="119">
        <f t="shared" si="432"/>
        <v>1.3877787807814457E-16</v>
      </c>
      <c r="AQ1222" s="122">
        <f t="shared" si="421"/>
        <v>0</v>
      </c>
      <c r="AR1222" s="131">
        <f t="shared" si="433"/>
        <v>5</v>
      </c>
      <c r="AS1222" s="65"/>
    </row>
    <row r="1223" spans="1:45" x14ac:dyDescent="0.25">
      <c r="A1223" s="65" t="s">
        <v>273</v>
      </c>
      <c r="B1223" s="65" t="str">
        <f t="shared" si="418"/>
        <v>DIWA3</v>
      </c>
      <c r="C1223" s="117">
        <f t="shared" si="419"/>
        <v>41179</v>
      </c>
      <c r="D1223" s="116" t="str">
        <f t="shared" si="420"/>
        <v>SIN</v>
      </c>
      <c r="E1223" s="65" t="s">
        <v>134</v>
      </c>
      <c r="F1223" s="124" t="s">
        <v>156</v>
      </c>
      <c r="G1223" s="117">
        <v>41789</v>
      </c>
      <c r="H1223" s="65">
        <v>690393</v>
      </c>
      <c r="I1223" s="65">
        <v>14593</v>
      </c>
      <c r="J1223" s="65">
        <v>0</v>
      </c>
      <c r="K1223" s="65">
        <v>2</v>
      </c>
      <c r="L1223" s="65"/>
      <c r="M1223" s="65">
        <v>2</v>
      </c>
      <c r="N1223" s="65">
        <v>6.4</v>
      </c>
      <c r="O1223" s="65"/>
      <c r="P1223" s="65"/>
      <c r="Q1223" s="65">
        <v>0.65</v>
      </c>
      <c r="R1223" s="65"/>
      <c r="S1223" s="65">
        <v>77</v>
      </c>
      <c r="T1223" s="65">
        <v>41</v>
      </c>
      <c r="U1223" s="65">
        <v>5</v>
      </c>
      <c r="V1223" s="65">
        <v>0</v>
      </c>
      <c r="W1223" s="65">
        <v>6</v>
      </c>
      <c r="X1223" s="65">
        <v>8</v>
      </c>
      <c r="Y1223" s="65">
        <v>1</v>
      </c>
      <c r="Z1223" s="65">
        <v>0</v>
      </c>
      <c r="AA1223" s="65">
        <v>0</v>
      </c>
      <c r="AB1223" s="65">
        <v>30</v>
      </c>
      <c r="AC1223" s="65">
        <v>4</v>
      </c>
      <c r="AD1223" s="65">
        <v>1</v>
      </c>
      <c r="AE1223" s="118">
        <f t="shared" si="422"/>
        <v>77</v>
      </c>
      <c r="AF1223" s="119">
        <f t="shared" si="416"/>
        <v>0.25666666666667021</v>
      </c>
      <c r="AG1223" s="118">
        <f t="shared" si="423"/>
        <v>41</v>
      </c>
      <c r="AH1223" s="119">
        <f t="shared" si="424"/>
        <v>0.2733333333333306</v>
      </c>
      <c r="AI1223" s="118">
        <f t="shared" si="425"/>
        <v>6</v>
      </c>
      <c r="AJ1223" s="119">
        <f t="shared" si="426"/>
        <v>0.13333333333333286</v>
      </c>
      <c r="AK1223" s="118">
        <f t="shared" si="427"/>
        <v>8</v>
      </c>
      <c r="AL1223" s="119">
        <f t="shared" si="428"/>
        <v>0.26666666666666683</v>
      </c>
      <c r="AM1223" s="118">
        <f t="shared" si="429"/>
        <v>5</v>
      </c>
      <c r="AN1223" s="119">
        <f t="shared" si="430"/>
        <v>0.33333333333333348</v>
      </c>
      <c r="AO1223" s="118">
        <f t="shared" si="431"/>
        <v>0</v>
      </c>
      <c r="AP1223" s="119">
        <f t="shared" si="432"/>
        <v>1.3877787807814457E-16</v>
      </c>
      <c r="AQ1223" s="122">
        <f t="shared" si="421"/>
        <v>0</v>
      </c>
      <c r="AR1223" s="131">
        <f t="shared" si="433"/>
        <v>6</v>
      </c>
      <c r="AS1223" s="65"/>
    </row>
    <row r="1224" spans="1:45" x14ac:dyDescent="0.25">
      <c r="A1224" s="65" t="s">
        <v>273</v>
      </c>
      <c r="B1224" s="65" t="str">
        <f t="shared" si="418"/>
        <v>DIWA3</v>
      </c>
      <c r="C1224" s="117">
        <f t="shared" si="419"/>
        <v>41179</v>
      </c>
      <c r="D1224" s="116" t="str">
        <f t="shared" si="420"/>
        <v>SIN</v>
      </c>
      <c r="E1224" s="65" t="s">
        <v>134</v>
      </c>
      <c r="F1224" s="124" t="s">
        <v>156</v>
      </c>
      <c r="G1224" s="117">
        <v>41737</v>
      </c>
      <c r="H1224" s="65">
        <v>675800</v>
      </c>
      <c r="I1224" s="65">
        <v>40629</v>
      </c>
      <c r="J1224" s="65">
        <v>0</v>
      </c>
      <c r="K1224" s="65">
        <v>3</v>
      </c>
      <c r="L1224" s="65"/>
      <c r="M1224" s="65">
        <v>3</v>
      </c>
      <c r="N1224" s="65">
        <v>6.2</v>
      </c>
      <c r="O1224" s="65" t="s">
        <v>28</v>
      </c>
      <c r="P1224" s="65" t="s">
        <v>28</v>
      </c>
      <c r="Q1224" s="65">
        <v>0.75</v>
      </c>
      <c r="R1224" s="65" t="s">
        <v>28</v>
      </c>
      <c r="S1224" s="65">
        <v>175</v>
      </c>
      <c r="T1224" s="65">
        <v>60</v>
      </c>
      <c r="U1224" s="65">
        <v>5</v>
      </c>
      <c r="V1224" s="65">
        <v>0</v>
      </c>
      <c r="W1224" s="65">
        <v>10</v>
      </c>
      <c r="X1224" s="65">
        <v>12</v>
      </c>
      <c r="Y1224" s="65">
        <v>0</v>
      </c>
      <c r="Z1224" s="65">
        <v>1</v>
      </c>
      <c r="AA1224" s="65">
        <v>0</v>
      </c>
      <c r="AB1224" s="65">
        <v>32</v>
      </c>
      <c r="AC1224" s="65">
        <v>6</v>
      </c>
      <c r="AD1224" s="65">
        <v>2</v>
      </c>
      <c r="AE1224" s="118">
        <f t="shared" si="422"/>
        <v>175</v>
      </c>
      <c r="AF1224" s="119">
        <f t="shared" si="416"/>
        <v>0.58333333333333759</v>
      </c>
      <c r="AG1224" s="118">
        <f t="shared" si="423"/>
        <v>60</v>
      </c>
      <c r="AH1224" s="119">
        <f t="shared" si="424"/>
        <v>0.39999999999999702</v>
      </c>
      <c r="AI1224" s="118">
        <f t="shared" si="425"/>
        <v>10</v>
      </c>
      <c r="AJ1224" s="119">
        <f t="shared" si="426"/>
        <v>0.22222222222222177</v>
      </c>
      <c r="AK1224" s="118">
        <f t="shared" si="427"/>
        <v>12</v>
      </c>
      <c r="AL1224" s="119">
        <f t="shared" si="428"/>
        <v>0.40000000000000013</v>
      </c>
      <c r="AM1224" s="118">
        <f t="shared" si="429"/>
        <v>5</v>
      </c>
      <c r="AN1224" s="119">
        <f t="shared" si="430"/>
        <v>0.33333333333333348</v>
      </c>
      <c r="AO1224" s="118">
        <f t="shared" si="431"/>
        <v>0</v>
      </c>
      <c r="AP1224" s="119">
        <f t="shared" si="432"/>
        <v>1.3877787807814457E-16</v>
      </c>
      <c r="AQ1224" s="122">
        <f t="shared" si="421"/>
        <v>0</v>
      </c>
      <c r="AR1224" s="131">
        <f t="shared" si="433"/>
        <v>7</v>
      </c>
      <c r="AS1224" s="65"/>
    </row>
    <row r="1225" spans="1:45" x14ac:dyDescent="0.25">
      <c r="A1225" s="65" t="s">
        <v>273</v>
      </c>
      <c r="B1225" s="65" t="str">
        <f t="shared" si="418"/>
        <v>DIWA3</v>
      </c>
      <c r="C1225" s="117">
        <f t="shared" si="419"/>
        <v>41179</v>
      </c>
      <c r="D1225" s="116" t="str">
        <f t="shared" si="420"/>
        <v>SIN</v>
      </c>
      <c r="E1225" s="65" t="s">
        <v>134</v>
      </c>
      <c r="F1225" s="124" t="s">
        <v>156</v>
      </c>
      <c r="G1225" s="117">
        <v>41716</v>
      </c>
      <c r="H1225" s="65">
        <v>669907</v>
      </c>
      <c r="I1225" s="65">
        <v>34736</v>
      </c>
      <c r="J1225" s="65">
        <v>0</v>
      </c>
      <c r="K1225" s="65">
        <v>2</v>
      </c>
      <c r="L1225" s="65"/>
      <c r="M1225" s="65">
        <v>3</v>
      </c>
      <c r="N1225" s="65">
        <v>6.2</v>
      </c>
      <c r="O1225" s="65"/>
      <c r="P1225" s="65"/>
      <c r="Q1225" s="65">
        <v>0.75</v>
      </c>
      <c r="R1225" s="65"/>
      <c r="S1225" s="65">
        <v>151</v>
      </c>
      <c r="T1225" s="65">
        <v>61</v>
      </c>
      <c r="U1225" s="65">
        <v>4</v>
      </c>
      <c r="V1225" s="65">
        <v>0</v>
      </c>
      <c r="W1225" s="65">
        <v>10</v>
      </c>
      <c r="X1225" s="65">
        <v>13</v>
      </c>
      <c r="Y1225" s="65">
        <v>0</v>
      </c>
      <c r="Z1225" s="65">
        <v>0</v>
      </c>
      <c r="AA1225" s="65">
        <v>1</v>
      </c>
      <c r="AB1225" s="65">
        <v>32</v>
      </c>
      <c r="AC1225" s="65">
        <v>7</v>
      </c>
      <c r="AD1225" s="65">
        <v>2</v>
      </c>
      <c r="AE1225" s="118">
        <f t="shared" si="422"/>
        <v>151</v>
      </c>
      <c r="AF1225" s="119">
        <f t="shared" si="416"/>
        <v>0.50333333333333841</v>
      </c>
      <c r="AG1225" s="118">
        <f t="shared" si="423"/>
        <v>61</v>
      </c>
      <c r="AH1225" s="119">
        <f t="shared" si="424"/>
        <v>0.40666666666666368</v>
      </c>
      <c r="AI1225" s="118">
        <f t="shared" si="425"/>
        <v>10</v>
      </c>
      <c r="AJ1225" s="119">
        <f t="shared" si="426"/>
        <v>0.22222222222222177</v>
      </c>
      <c r="AK1225" s="118">
        <f t="shared" si="427"/>
        <v>13</v>
      </c>
      <c r="AL1225" s="119">
        <f t="shared" si="428"/>
        <v>0.43333333333333346</v>
      </c>
      <c r="AM1225" s="118">
        <f t="shared" si="429"/>
        <v>4</v>
      </c>
      <c r="AN1225" s="119">
        <f t="shared" si="430"/>
        <v>0.26666666666666683</v>
      </c>
      <c r="AO1225" s="118">
        <f t="shared" si="431"/>
        <v>0</v>
      </c>
      <c r="AP1225" s="119">
        <f t="shared" si="432"/>
        <v>1.3877787807814457E-16</v>
      </c>
      <c r="AQ1225" s="122">
        <f t="shared" si="421"/>
        <v>0</v>
      </c>
      <c r="AR1225" s="131">
        <f t="shared" si="433"/>
        <v>8</v>
      </c>
      <c r="AS1225" s="65"/>
    </row>
    <row r="1226" spans="1:45" x14ac:dyDescent="0.25">
      <c r="A1226" s="65" t="s">
        <v>288</v>
      </c>
      <c r="B1226" s="65" t="str">
        <f t="shared" si="418"/>
        <v>DIWA3</v>
      </c>
      <c r="C1226" s="117">
        <f t="shared" si="419"/>
        <v>41179</v>
      </c>
      <c r="D1226" s="65" t="str">
        <f t="shared" si="420"/>
        <v>SIN</v>
      </c>
      <c r="E1226" s="65" t="s">
        <v>134</v>
      </c>
      <c r="F1226" s="124" t="s">
        <v>156</v>
      </c>
      <c r="G1226" s="117">
        <v>41599</v>
      </c>
      <c r="H1226" s="65">
        <v>635171</v>
      </c>
      <c r="I1226" s="65">
        <v>182220</v>
      </c>
      <c r="J1226" s="120">
        <v>0</v>
      </c>
      <c r="K1226" s="120">
        <v>5</v>
      </c>
      <c r="L1226" s="120">
        <v>0</v>
      </c>
      <c r="M1226" s="120">
        <v>11</v>
      </c>
      <c r="N1226" s="65">
        <v>7.1</v>
      </c>
      <c r="O1226" s="120">
        <v>37.1</v>
      </c>
      <c r="P1226" s="120">
        <v>0.2</v>
      </c>
      <c r="Q1226" s="120">
        <v>0.1</v>
      </c>
      <c r="R1226" s="65" t="s">
        <v>244</v>
      </c>
      <c r="S1226" s="120">
        <v>401</v>
      </c>
      <c r="T1226" s="120">
        <v>144</v>
      </c>
      <c r="U1226" s="120">
        <v>15</v>
      </c>
      <c r="V1226" s="120">
        <v>1</v>
      </c>
      <c r="W1226" s="120">
        <v>22</v>
      </c>
      <c r="X1226" s="120">
        <v>25</v>
      </c>
      <c r="Y1226" s="120">
        <v>0</v>
      </c>
      <c r="Z1226" s="120">
        <v>1</v>
      </c>
      <c r="AA1226" s="120">
        <v>0</v>
      </c>
      <c r="AB1226" s="120">
        <v>61</v>
      </c>
      <c r="AC1226" s="120">
        <v>34</v>
      </c>
      <c r="AD1226" s="120">
        <v>7</v>
      </c>
      <c r="AE1226" s="118">
        <f t="shared" si="422"/>
        <v>401</v>
      </c>
      <c r="AF1226" s="119">
        <f t="shared" si="416"/>
        <v>1.3</v>
      </c>
      <c r="AG1226" s="118">
        <f t="shared" si="423"/>
        <v>144</v>
      </c>
      <c r="AH1226" s="119">
        <f t="shared" si="424"/>
        <v>0.95999999999999974</v>
      </c>
      <c r="AI1226" s="118">
        <f t="shared" si="425"/>
        <v>22</v>
      </c>
      <c r="AJ1226" s="119">
        <f t="shared" si="426"/>
        <v>0.48888888888888821</v>
      </c>
      <c r="AK1226" s="118">
        <f t="shared" si="427"/>
        <v>25</v>
      </c>
      <c r="AL1226" s="119">
        <f t="shared" si="428"/>
        <v>0.83333333333333337</v>
      </c>
      <c r="AM1226" s="118">
        <f t="shared" si="429"/>
        <v>15</v>
      </c>
      <c r="AN1226" s="119">
        <f t="shared" si="430"/>
        <v>1</v>
      </c>
      <c r="AO1226" s="118">
        <f t="shared" si="431"/>
        <v>1</v>
      </c>
      <c r="AP1226" s="119">
        <f t="shared" si="432"/>
        <v>0.10000000000000014</v>
      </c>
      <c r="AQ1226" s="122">
        <f t="shared" si="421"/>
        <v>0</v>
      </c>
      <c r="AR1226" s="131">
        <f t="shared" si="433"/>
        <v>9</v>
      </c>
      <c r="AS1226" s="65"/>
    </row>
    <row r="1227" spans="1:45" x14ac:dyDescent="0.25">
      <c r="A1227" s="65" t="s">
        <v>272</v>
      </c>
      <c r="B1227" s="65" t="str">
        <f t="shared" si="418"/>
        <v>DIWA3</v>
      </c>
      <c r="C1227" s="117">
        <f t="shared" si="419"/>
        <v>41004</v>
      </c>
      <c r="D1227" s="65" t="str">
        <f t="shared" si="420"/>
        <v>SIN</v>
      </c>
      <c r="E1227" s="65" t="s">
        <v>134</v>
      </c>
      <c r="F1227" s="124" t="s">
        <v>157</v>
      </c>
      <c r="G1227" s="117">
        <v>42375</v>
      </c>
      <c r="H1227" s="65">
        <v>832888</v>
      </c>
      <c r="I1227" s="65">
        <v>47831</v>
      </c>
      <c r="J1227" s="65">
        <v>0</v>
      </c>
      <c r="K1227" s="65">
        <v>4</v>
      </c>
      <c r="L1227" s="65"/>
      <c r="M1227" s="65">
        <v>1</v>
      </c>
      <c r="N1227" s="65">
        <v>6</v>
      </c>
      <c r="O1227" s="65"/>
      <c r="P1227" s="65"/>
      <c r="Q1227" s="65">
        <v>0.19</v>
      </c>
      <c r="R1227" s="65"/>
      <c r="S1227" s="65">
        <v>98</v>
      </c>
      <c r="T1227" s="65">
        <v>225</v>
      </c>
      <c r="U1227" s="65">
        <v>4</v>
      </c>
      <c r="V1227" s="65">
        <v>1</v>
      </c>
      <c r="W1227" s="65">
        <v>11</v>
      </c>
      <c r="X1227" s="65">
        <v>10</v>
      </c>
      <c r="Y1227" s="65">
        <v>0</v>
      </c>
      <c r="Z1227" s="65">
        <v>0</v>
      </c>
      <c r="AA1227" s="65">
        <v>0</v>
      </c>
      <c r="AB1227" s="65">
        <v>33</v>
      </c>
      <c r="AC1227" s="65">
        <v>5</v>
      </c>
      <c r="AD1227" s="65">
        <v>1</v>
      </c>
      <c r="AE1227" s="118">
        <f t="shared" si="422"/>
        <v>98</v>
      </c>
      <c r="AF1227" s="119">
        <f t="shared" si="416"/>
        <v>0.32666666666667066</v>
      </c>
      <c r="AG1227" s="118">
        <f t="shared" si="423"/>
        <v>225</v>
      </c>
      <c r="AH1227" s="119">
        <f t="shared" si="424"/>
        <v>1</v>
      </c>
      <c r="AI1227" s="118">
        <f t="shared" si="425"/>
        <v>11</v>
      </c>
      <c r="AJ1227" s="119">
        <f t="shared" si="426"/>
        <v>0.24444444444444399</v>
      </c>
      <c r="AK1227" s="118">
        <f t="shared" si="427"/>
        <v>10</v>
      </c>
      <c r="AL1227" s="119">
        <f t="shared" si="428"/>
        <v>0.33339999999999997</v>
      </c>
      <c r="AM1227" s="118">
        <f t="shared" si="429"/>
        <v>4</v>
      </c>
      <c r="AN1227" s="119">
        <f t="shared" si="430"/>
        <v>0.26666666666666683</v>
      </c>
      <c r="AO1227" s="118">
        <f t="shared" si="431"/>
        <v>1</v>
      </c>
      <c r="AP1227" s="119">
        <f t="shared" si="432"/>
        <v>0.10000000000000014</v>
      </c>
      <c r="AQ1227" s="122">
        <f t="shared" si="421"/>
        <v>1</v>
      </c>
      <c r="AR1227" s="131">
        <f t="shared" si="433"/>
        <v>1</v>
      </c>
      <c r="AS1227" s="65"/>
    </row>
    <row r="1228" spans="1:45" x14ac:dyDescent="0.25">
      <c r="A1228" s="65" t="s">
        <v>273</v>
      </c>
      <c r="B1228" s="65" t="str">
        <f t="shared" si="418"/>
        <v>DIWA3</v>
      </c>
      <c r="C1228" s="117">
        <f t="shared" si="419"/>
        <v>41004</v>
      </c>
      <c r="D1228" s="116" t="str">
        <f t="shared" si="420"/>
        <v>SIN</v>
      </c>
      <c r="E1228" s="65" t="s">
        <v>134</v>
      </c>
      <c r="F1228" s="124" t="s">
        <v>157</v>
      </c>
      <c r="G1228" s="117">
        <v>42058</v>
      </c>
      <c r="H1228" s="65">
        <v>762129</v>
      </c>
      <c r="I1228" s="65">
        <v>26729</v>
      </c>
      <c r="J1228" s="65">
        <v>0</v>
      </c>
      <c r="K1228" s="65">
        <v>7</v>
      </c>
      <c r="L1228" s="65"/>
      <c r="M1228" s="65">
        <v>5</v>
      </c>
      <c r="N1228" s="65">
        <v>6.1580000000000004</v>
      </c>
      <c r="O1228" s="65">
        <v>29.51</v>
      </c>
      <c r="P1228" s="65">
        <v>1.0900000000000001</v>
      </c>
      <c r="Q1228" s="65">
        <v>0.17</v>
      </c>
      <c r="R1228" s="65"/>
      <c r="S1228" s="65">
        <v>56</v>
      </c>
      <c r="T1228" s="65">
        <v>40</v>
      </c>
      <c r="U1228" s="65">
        <v>2</v>
      </c>
      <c r="V1228" s="65">
        <v>0</v>
      </c>
      <c r="W1228" s="65">
        <v>6</v>
      </c>
      <c r="X1228" s="65">
        <v>6</v>
      </c>
      <c r="Y1228" s="65">
        <v>0</v>
      </c>
      <c r="Z1228" s="65"/>
      <c r="AA1228" s="65">
        <v>0</v>
      </c>
      <c r="AB1228" s="65">
        <v>33</v>
      </c>
      <c r="AC1228" s="65">
        <v>5</v>
      </c>
      <c r="AD1228" s="65">
        <v>2</v>
      </c>
      <c r="AE1228" s="118">
        <f t="shared" si="422"/>
        <v>56</v>
      </c>
      <c r="AF1228" s="119">
        <f t="shared" si="416"/>
        <v>0.18666666666667028</v>
      </c>
      <c r="AG1228" s="118">
        <f t="shared" si="423"/>
        <v>40</v>
      </c>
      <c r="AH1228" s="119">
        <f t="shared" si="424"/>
        <v>0.26666666666666394</v>
      </c>
      <c r="AI1228" s="118">
        <f t="shared" si="425"/>
        <v>6</v>
      </c>
      <c r="AJ1228" s="119">
        <f t="shared" si="426"/>
        <v>0.13333333333333286</v>
      </c>
      <c r="AK1228" s="118">
        <f t="shared" si="427"/>
        <v>6</v>
      </c>
      <c r="AL1228" s="119">
        <f t="shared" si="428"/>
        <v>0.20000000000000018</v>
      </c>
      <c r="AM1228" s="118">
        <f t="shared" si="429"/>
        <v>2</v>
      </c>
      <c r="AN1228" s="119">
        <f t="shared" si="430"/>
        <v>0.13333333333333353</v>
      </c>
      <c r="AO1228" s="118">
        <f t="shared" si="431"/>
        <v>0</v>
      </c>
      <c r="AP1228" s="119">
        <f t="shared" si="432"/>
        <v>1.3877787807814457E-16</v>
      </c>
      <c r="AQ1228" s="122">
        <f t="shared" si="421"/>
        <v>0</v>
      </c>
      <c r="AR1228" s="131">
        <f t="shared" si="433"/>
        <v>2</v>
      </c>
      <c r="AS1228" s="65"/>
    </row>
    <row r="1229" spans="1:45" x14ac:dyDescent="0.25">
      <c r="A1229" s="65" t="s">
        <v>273</v>
      </c>
      <c r="B1229" s="65" t="str">
        <f t="shared" si="418"/>
        <v>DIWA3</v>
      </c>
      <c r="C1229" s="117">
        <f t="shared" si="419"/>
        <v>41004</v>
      </c>
      <c r="D1229" s="116" t="str">
        <f t="shared" si="420"/>
        <v>SIN</v>
      </c>
      <c r="E1229" s="65" t="s">
        <v>134</v>
      </c>
      <c r="F1229" s="124" t="s">
        <v>157</v>
      </c>
      <c r="G1229" s="117">
        <v>41992</v>
      </c>
      <c r="H1229" s="65">
        <v>744409</v>
      </c>
      <c r="I1229" s="65">
        <v>9009</v>
      </c>
      <c r="J1229" s="65">
        <v>0</v>
      </c>
      <c r="K1229" s="65">
        <v>3</v>
      </c>
      <c r="L1229" s="65"/>
      <c r="M1229" s="65">
        <v>4</v>
      </c>
      <c r="N1229" s="65">
        <v>6.4</v>
      </c>
      <c r="O1229" s="65"/>
      <c r="P1229" s="65"/>
      <c r="Q1229" s="65">
        <v>0.17</v>
      </c>
      <c r="R1229" s="65"/>
      <c r="S1229" s="65">
        <v>34</v>
      </c>
      <c r="T1229" s="65">
        <v>28</v>
      </c>
      <c r="U1229" s="65">
        <v>4</v>
      </c>
      <c r="V1229" s="65">
        <v>0</v>
      </c>
      <c r="W1229" s="65">
        <v>4</v>
      </c>
      <c r="X1229" s="65">
        <v>5</v>
      </c>
      <c r="Y1229" s="65">
        <v>1</v>
      </c>
      <c r="Z1229" s="65">
        <v>0</v>
      </c>
      <c r="AA1229" s="65">
        <v>1</v>
      </c>
      <c r="AB1229" s="65">
        <v>29</v>
      </c>
      <c r="AC1229" s="65">
        <v>6</v>
      </c>
      <c r="AD1229" s="65">
        <v>1</v>
      </c>
      <c r="AE1229" s="118">
        <f t="shared" si="422"/>
        <v>34</v>
      </c>
      <c r="AF1229" s="119">
        <f t="shared" si="416"/>
        <v>0.11333333333333709</v>
      </c>
      <c r="AG1229" s="118">
        <f t="shared" si="423"/>
        <v>28</v>
      </c>
      <c r="AH1229" s="119">
        <f t="shared" si="424"/>
        <v>0.18666666666666409</v>
      </c>
      <c r="AI1229" s="118">
        <f t="shared" si="425"/>
        <v>4</v>
      </c>
      <c r="AJ1229" s="119">
        <f t="shared" si="426"/>
        <v>8.8888888888888407E-2</v>
      </c>
      <c r="AK1229" s="118">
        <f t="shared" si="427"/>
        <v>5</v>
      </c>
      <c r="AL1229" s="119">
        <f t="shared" si="428"/>
        <v>0.16666666666666685</v>
      </c>
      <c r="AM1229" s="118">
        <f t="shared" si="429"/>
        <v>4</v>
      </c>
      <c r="AN1229" s="119">
        <f t="shared" si="430"/>
        <v>0.26666666666666683</v>
      </c>
      <c r="AO1229" s="118">
        <f t="shared" si="431"/>
        <v>0</v>
      </c>
      <c r="AP1229" s="119">
        <f t="shared" si="432"/>
        <v>1.3877787807814457E-16</v>
      </c>
      <c r="AQ1229" s="122">
        <f t="shared" si="421"/>
        <v>0</v>
      </c>
      <c r="AR1229" s="131">
        <f t="shared" si="433"/>
        <v>3</v>
      </c>
      <c r="AS1229" s="65"/>
    </row>
    <row r="1230" spans="1:45" x14ac:dyDescent="0.25">
      <c r="A1230" s="65" t="s">
        <v>273</v>
      </c>
      <c r="B1230" s="65" t="str">
        <f t="shared" si="418"/>
        <v>DIWA3</v>
      </c>
      <c r="C1230" s="117">
        <f t="shared" si="419"/>
        <v>41004</v>
      </c>
      <c r="D1230" s="116" t="str">
        <f t="shared" si="420"/>
        <v>SIN</v>
      </c>
      <c r="E1230" s="65" t="s">
        <v>134</v>
      </c>
      <c r="F1230" s="124" t="s">
        <v>157</v>
      </c>
      <c r="G1230" s="117">
        <v>41743</v>
      </c>
      <c r="H1230" s="65">
        <v>672047</v>
      </c>
      <c r="I1230" s="65">
        <v>31147</v>
      </c>
      <c r="J1230" s="65">
        <v>0</v>
      </c>
      <c r="K1230" s="65">
        <v>3</v>
      </c>
      <c r="L1230" s="65"/>
      <c r="M1230" s="65">
        <v>2</v>
      </c>
      <c r="N1230" s="65">
        <v>6.2</v>
      </c>
      <c r="O1230" s="65" t="s">
        <v>28</v>
      </c>
      <c r="P1230" s="65" t="s">
        <v>28</v>
      </c>
      <c r="Q1230" s="65">
        <v>0.76</v>
      </c>
      <c r="R1230" s="65" t="s">
        <v>28</v>
      </c>
      <c r="S1230" s="65">
        <v>98</v>
      </c>
      <c r="T1230" s="65">
        <v>35</v>
      </c>
      <c r="U1230" s="65">
        <v>4</v>
      </c>
      <c r="V1230" s="65">
        <v>0</v>
      </c>
      <c r="W1230" s="65">
        <v>5</v>
      </c>
      <c r="X1230" s="65">
        <v>10</v>
      </c>
      <c r="Y1230" s="65">
        <v>0</v>
      </c>
      <c r="Z1230" s="65">
        <v>0</v>
      </c>
      <c r="AA1230" s="65">
        <v>1</v>
      </c>
      <c r="AB1230" s="65">
        <v>29</v>
      </c>
      <c r="AC1230" s="65">
        <v>3</v>
      </c>
      <c r="AD1230" s="65">
        <v>1</v>
      </c>
      <c r="AE1230" s="118">
        <f t="shared" si="422"/>
        <v>98</v>
      </c>
      <c r="AF1230" s="119">
        <f t="shared" si="416"/>
        <v>0.32666666666667066</v>
      </c>
      <c r="AG1230" s="118">
        <f t="shared" si="423"/>
        <v>35</v>
      </c>
      <c r="AH1230" s="119">
        <f t="shared" si="424"/>
        <v>0.23333333333333067</v>
      </c>
      <c r="AI1230" s="118">
        <f t="shared" si="425"/>
        <v>5</v>
      </c>
      <c r="AJ1230" s="119">
        <f t="shared" si="426"/>
        <v>0.11111111111111063</v>
      </c>
      <c r="AK1230" s="118">
        <f t="shared" si="427"/>
        <v>10</v>
      </c>
      <c r="AL1230" s="119">
        <f t="shared" si="428"/>
        <v>0.33339999999999997</v>
      </c>
      <c r="AM1230" s="118">
        <f t="shared" si="429"/>
        <v>4</v>
      </c>
      <c r="AN1230" s="119">
        <f t="shared" si="430"/>
        <v>0.26666666666666683</v>
      </c>
      <c r="AO1230" s="118">
        <f t="shared" si="431"/>
        <v>0</v>
      </c>
      <c r="AP1230" s="119">
        <f t="shared" si="432"/>
        <v>1.3877787807814457E-16</v>
      </c>
      <c r="AQ1230" s="122">
        <f t="shared" si="421"/>
        <v>0</v>
      </c>
      <c r="AR1230" s="131">
        <f t="shared" si="433"/>
        <v>4</v>
      </c>
      <c r="AS1230" s="65"/>
    </row>
    <row r="1231" spans="1:45" x14ac:dyDescent="0.25">
      <c r="A1231" s="65" t="s">
        <v>272</v>
      </c>
      <c r="B1231" s="65" t="str">
        <f t="shared" si="418"/>
        <v>DIWA3</v>
      </c>
      <c r="C1231" s="117">
        <f t="shared" si="419"/>
        <v>41004</v>
      </c>
      <c r="D1231" s="116" t="str">
        <f t="shared" si="420"/>
        <v>SIN</v>
      </c>
      <c r="E1231" s="65" t="s">
        <v>134</v>
      </c>
      <c r="F1231" s="124" t="s">
        <v>157</v>
      </c>
      <c r="G1231" s="117">
        <v>41467</v>
      </c>
      <c r="H1231" s="65">
        <v>594983</v>
      </c>
      <c r="I1231" s="65">
        <v>142032</v>
      </c>
      <c r="J1231" s="120">
        <v>0</v>
      </c>
      <c r="K1231" s="120">
        <v>5</v>
      </c>
      <c r="L1231" s="120">
        <v>-1</v>
      </c>
      <c r="M1231" s="120">
        <v>11</v>
      </c>
      <c r="N1231" s="65">
        <v>7.1</v>
      </c>
      <c r="O1231" s="120">
        <v>38.4</v>
      </c>
      <c r="P1231" s="120">
        <v>0.1</v>
      </c>
      <c r="Q1231" s="120">
        <v>0.1</v>
      </c>
      <c r="R1231" s="65" t="s">
        <v>244</v>
      </c>
      <c r="S1231" s="120">
        <v>325</v>
      </c>
      <c r="T1231" s="120">
        <v>108</v>
      </c>
      <c r="U1231" s="120">
        <v>10</v>
      </c>
      <c r="V1231" s="120">
        <v>1</v>
      </c>
      <c r="W1231" s="120">
        <v>22</v>
      </c>
      <c r="X1231" s="120">
        <v>19</v>
      </c>
      <c r="Y1231" s="120">
        <v>1</v>
      </c>
      <c r="Z1231" s="120">
        <v>1</v>
      </c>
      <c r="AA1231" s="120">
        <v>-1</v>
      </c>
      <c r="AB1231" s="120">
        <v>82</v>
      </c>
      <c r="AC1231" s="120">
        <v>33</v>
      </c>
      <c r="AD1231" s="120">
        <v>2</v>
      </c>
      <c r="AE1231" s="118">
        <f t="shared" si="422"/>
        <v>325</v>
      </c>
      <c r="AF1231" s="119">
        <f t="shared" si="416"/>
        <v>1.3</v>
      </c>
      <c r="AG1231" s="118">
        <f t="shared" si="423"/>
        <v>108</v>
      </c>
      <c r="AH1231" s="119">
        <f t="shared" si="424"/>
        <v>0.7199999999999982</v>
      </c>
      <c r="AI1231" s="118">
        <f t="shared" si="425"/>
        <v>22</v>
      </c>
      <c r="AJ1231" s="119">
        <f t="shared" si="426"/>
        <v>0.48888888888888821</v>
      </c>
      <c r="AK1231" s="118">
        <f t="shared" si="427"/>
        <v>19</v>
      </c>
      <c r="AL1231" s="119">
        <f t="shared" si="428"/>
        <v>0.63333333333333341</v>
      </c>
      <c r="AM1231" s="118">
        <f t="shared" si="429"/>
        <v>10</v>
      </c>
      <c r="AN1231" s="119">
        <f t="shared" si="430"/>
        <v>0.66666666666666674</v>
      </c>
      <c r="AO1231" s="118">
        <f t="shared" si="431"/>
        <v>1</v>
      </c>
      <c r="AP1231" s="119">
        <f t="shared" si="432"/>
        <v>0.10000000000000014</v>
      </c>
      <c r="AQ1231" s="122">
        <f t="shared" si="421"/>
        <v>0</v>
      </c>
      <c r="AR1231" s="131">
        <f t="shared" si="433"/>
        <v>5</v>
      </c>
      <c r="AS1231" s="65"/>
    </row>
    <row r="1232" spans="1:45" x14ac:dyDescent="0.25">
      <c r="A1232" s="65" t="s">
        <v>272</v>
      </c>
      <c r="B1232" s="65" t="str">
        <f t="shared" si="418"/>
        <v>DIWA3</v>
      </c>
      <c r="C1232" s="117">
        <f t="shared" si="419"/>
        <v>41004</v>
      </c>
      <c r="D1232" s="116" t="str">
        <f t="shared" si="420"/>
        <v>SIN</v>
      </c>
      <c r="E1232" s="65" t="s">
        <v>134</v>
      </c>
      <c r="F1232" s="124" t="s">
        <v>157</v>
      </c>
      <c r="G1232" s="117">
        <v>41361</v>
      </c>
      <c r="H1232" s="65">
        <v>564244</v>
      </c>
      <c r="I1232" s="65">
        <v>111293</v>
      </c>
      <c r="J1232" s="120">
        <v>0</v>
      </c>
      <c r="K1232" s="120">
        <v>1.8</v>
      </c>
      <c r="L1232" s="120">
        <v>0</v>
      </c>
      <c r="M1232" s="120">
        <v>26.1</v>
      </c>
      <c r="N1232" s="65">
        <v>6.8</v>
      </c>
      <c r="O1232" s="120">
        <v>35.799999999999997</v>
      </c>
      <c r="P1232" s="120"/>
      <c r="Q1232" s="120">
        <v>-1</v>
      </c>
      <c r="R1232" s="65" t="s">
        <v>29</v>
      </c>
      <c r="S1232" s="120">
        <v>183.6</v>
      </c>
      <c r="T1232" s="120">
        <v>78.400000000000006</v>
      </c>
      <c r="U1232" s="120">
        <v>9.4</v>
      </c>
      <c r="V1232" s="120">
        <v>2.8</v>
      </c>
      <c r="W1232" s="120">
        <v>21.7</v>
      </c>
      <c r="X1232" s="120">
        <v>23.6</v>
      </c>
      <c r="Y1232" s="120">
        <v>0.7</v>
      </c>
      <c r="Z1232" s="120">
        <v>0</v>
      </c>
      <c r="AA1232" s="120">
        <v>0</v>
      </c>
      <c r="AB1232" s="120">
        <v>99</v>
      </c>
      <c r="AC1232" s="120">
        <v>39.6</v>
      </c>
      <c r="AD1232" s="120">
        <v>0</v>
      </c>
      <c r="AE1232" s="118">
        <f t="shared" si="422"/>
        <v>184</v>
      </c>
      <c r="AF1232" s="119">
        <f t="shared" si="416"/>
        <v>0.61333333333333728</v>
      </c>
      <c r="AG1232" s="118">
        <f t="shared" si="423"/>
        <v>78</v>
      </c>
      <c r="AH1232" s="119">
        <f t="shared" si="424"/>
        <v>0.51999999999999691</v>
      </c>
      <c r="AI1232" s="118">
        <f t="shared" si="425"/>
        <v>22</v>
      </c>
      <c r="AJ1232" s="119">
        <f t="shared" si="426"/>
        <v>0.48888888888888821</v>
      </c>
      <c r="AK1232" s="118">
        <f t="shared" si="427"/>
        <v>24</v>
      </c>
      <c r="AL1232" s="119">
        <f t="shared" si="428"/>
        <v>0.8</v>
      </c>
      <c r="AM1232" s="118">
        <f t="shared" si="429"/>
        <v>9</v>
      </c>
      <c r="AN1232" s="119">
        <f t="shared" si="430"/>
        <v>0.60000000000000009</v>
      </c>
      <c r="AO1232" s="118">
        <f t="shared" si="431"/>
        <v>3</v>
      </c>
      <c r="AP1232" s="119">
        <f t="shared" si="432"/>
        <v>0.30000000000000016</v>
      </c>
      <c r="AQ1232" s="122">
        <f t="shared" si="421"/>
        <v>0</v>
      </c>
      <c r="AR1232" s="131">
        <f t="shared" si="433"/>
        <v>6</v>
      </c>
      <c r="AS1232" s="65"/>
    </row>
    <row r="1233" spans="1:45" x14ac:dyDescent="0.25">
      <c r="A1233" s="65" t="s">
        <v>272</v>
      </c>
      <c r="B1233" s="65" t="str">
        <f t="shared" si="418"/>
        <v>DIWA3</v>
      </c>
      <c r="C1233" s="117">
        <f t="shared" si="419"/>
        <v>41004</v>
      </c>
      <c r="D1233" s="116" t="str">
        <f t="shared" si="420"/>
        <v>SIN</v>
      </c>
      <c r="E1233" s="65" t="s">
        <v>134</v>
      </c>
      <c r="F1233" s="124" t="s">
        <v>157</v>
      </c>
      <c r="G1233" s="117">
        <v>41255</v>
      </c>
      <c r="H1233" s="65">
        <v>534475</v>
      </c>
      <c r="I1233" s="65">
        <v>81524</v>
      </c>
      <c r="J1233" s="120">
        <v>0</v>
      </c>
      <c r="K1233" s="120">
        <v>0</v>
      </c>
      <c r="L1233" s="120">
        <v>0</v>
      </c>
      <c r="M1233" s="120">
        <v>22.1</v>
      </c>
      <c r="N1233" s="65">
        <v>6.7</v>
      </c>
      <c r="O1233" s="120">
        <v>36.200000000000003</v>
      </c>
      <c r="P1233" s="120"/>
      <c r="Q1233" s="120">
        <v>-1</v>
      </c>
      <c r="R1233" s="65" t="s">
        <v>29</v>
      </c>
      <c r="S1233" s="120">
        <v>101</v>
      </c>
      <c r="T1233" s="120">
        <v>0.8</v>
      </c>
      <c r="U1233" s="120">
        <v>3.4</v>
      </c>
      <c r="V1233" s="120">
        <v>2.8</v>
      </c>
      <c r="W1233" s="120">
        <v>0</v>
      </c>
      <c r="X1233" s="120">
        <v>13.7</v>
      </c>
      <c r="Y1233" s="120">
        <v>0.7</v>
      </c>
      <c r="Z1233" s="120">
        <v>0.8</v>
      </c>
      <c r="AA1233" s="120">
        <v>0</v>
      </c>
      <c r="AB1233" s="120">
        <v>73.900000000000006</v>
      </c>
      <c r="AC1233" s="120">
        <v>8.6</v>
      </c>
      <c r="AD1233" s="120">
        <v>0.5</v>
      </c>
      <c r="AE1233" s="118">
        <f t="shared" si="422"/>
        <v>101</v>
      </c>
      <c r="AF1233" s="119">
        <f t="shared" ref="AF1233:AF1296" si="434">IF(AE1233&gt;500,1.5,IF(AE1233&gt;300,1.3,VLOOKUP(AE1233,$AT$3:$AU$304,2,0)))</f>
        <v>0.33666666666667072</v>
      </c>
      <c r="AG1233" s="118">
        <f t="shared" si="423"/>
        <v>1</v>
      </c>
      <c r="AH1233" s="119">
        <f t="shared" si="424"/>
        <v>6.6666666666641847E-3</v>
      </c>
      <c r="AI1233" s="118">
        <f t="shared" si="425"/>
        <v>0</v>
      </c>
      <c r="AJ1233" s="119">
        <f t="shared" si="426"/>
        <v>-4.9266146717741321E-16</v>
      </c>
      <c r="AK1233" s="118">
        <f t="shared" si="427"/>
        <v>14</v>
      </c>
      <c r="AL1233" s="119">
        <f t="shared" si="428"/>
        <v>0.46666666666666679</v>
      </c>
      <c r="AM1233" s="118">
        <f t="shared" si="429"/>
        <v>3</v>
      </c>
      <c r="AN1233" s="119">
        <f t="shared" si="430"/>
        <v>0.20000000000000018</v>
      </c>
      <c r="AO1233" s="118">
        <f t="shared" si="431"/>
        <v>3</v>
      </c>
      <c r="AP1233" s="119">
        <f t="shared" si="432"/>
        <v>0.30000000000000016</v>
      </c>
      <c r="AQ1233" s="122">
        <f t="shared" si="421"/>
        <v>0</v>
      </c>
      <c r="AR1233" s="131">
        <f t="shared" si="433"/>
        <v>7</v>
      </c>
      <c r="AS1233" s="65"/>
    </row>
    <row r="1234" spans="1:45" x14ac:dyDescent="0.25">
      <c r="A1234" s="65" t="s">
        <v>273</v>
      </c>
      <c r="B1234" s="65" t="str">
        <f t="shared" si="418"/>
        <v>DIWA3</v>
      </c>
      <c r="C1234" s="117">
        <f t="shared" si="419"/>
        <v>41004</v>
      </c>
      <c r="D1234" s="116" t="str">
        <f t="shared" si="420"/>
        <v>SIN</v>
      </c>
      <c r="E1234" s="65" t="s">
        <v>134</v>
      </c>
      <c r="F1234" s="124" t="s">
        <v>157</v>
      </c>
      <c r="G1234" s="117">
        <v>41076</v>
      </c>
      <c r="H1234" s="65">
        <v>478809</v>
      </c>
      <c r="I1234" s="65">
        <v>87443</v>
      </c>
      <c r="J1234" s="120">
        <v>0</v>
      </c>
      <c r="K1234" s="120">
        <v>20.100000000000001</v>
      </c>
      <c r="L1234" s="120">
        <v>0</v>
      </c>
      <c r="M1234" s="120">
        <v>9.8000000000000007</v>
      </c>
      <c r="N1234" s="65">
        <v>7.2</v>
      </c>
      <c r="O1234" s="120">
        <v>34.799999999999997</v>
      </c>
      <c r="P1234" s="120"/>
      <c r="Q1234" s="120">
        <v>-1</v>
      </c>
      <c r="R1234" s="65" t="s">
        <v>29</v>
      </c>
      <c r="S1234" s="120">
        <v>38.299999999999997</v>
      </c>
      <c r="T1234" s="120">
        <v>36.200000000000003</v>
      </c>
      <c r="U1234" s="120">
        <v>2.5</v>
      </c>
      <c r="V1234" s="120">
        <v>0.1</v>
      </c>
      <c r="W1234" s="120">
        <v>9.8000000000000007</v>
      </c>
      <c r="X1234" s="120">
        <v>9.8000000000000007</v>
      </c>
      <c r="Y1234" s="120">
        <v>0.3</v>
      </c>
      <c r="Z1234" s="120">
        <v>0.9</v>
      </c>
      <c r="AA1234" s="120">
        <v>0</v>
      </c>
      <c r="AB1234" s="120">
        <v>124.9</v>
      </c>
      <c r="AC1234" s="120">
        <v>32.200000000000003</v>
      </c>
      <c r="AD1234" s="120">
        <v>2</v>
      </c>
      <c r="AE1234" s="118">
        <f t="shared" si="422"/>
        <v>38</v>
      </c>
      <c r="AF1234" s="119">
        <f t="shared" si="434"/>
        <v>0.1266666666666704</v>
      </c>
      <c r="AG1234" s="118">
        <f t="shared" si="423"/>
        <v>36</v>
      </c>
      <c r="AH1234" s="119">
        <f t="shared" si="424"/>
        <v>0.23999999999999733</v>
      </c>
      <c r="AI1234" s="118">
        <f t="shared" si="425"/>
        <v>10</v>
      </c>
      <c r="AJ1234" s="119">
        <f t="shared" si="426"/>
        <v>0.22222222222222177</v>
      </c>
      <c r="AK1234" s="118">
        <f t="shared" si="427"/>
        <v>10</v>
      </c>
      <c r="AL1234" s="119">
        <f t="shared" si="428"/>
        <v>0.33339999999999997</v>
      </c>
      <c r="AM1234" s="118">
        <f t="shared" si="429"/>
        <v>3</v>
      </c>
      <c r="AN1234" s="119">
        <f t="shared" si="430"/>
        <v>0.20000000000000018</v>
      </c>
      <c r="AO1234" s="118">
        <f t="shared" si="431"/>
        <v>0</v>
      </c>
      <c r="AP1234" s="119">
        <f t="shared" si="432"/>
        <v>1.3877787807814457E-16</v>
      </c>
      <c r="AQ1234" s="122">
        <f t="shared" si="421"/>
        <v>0</v>
      </c>
      <c r="AR1234" s="131">
        <f t="shared" si="433"/>
        <v>8</v>
      </c>
      <c r="AS1234" s="65"/>
    </row>
    <row r="1235" spans="1:45" x14ac:dyDescent="0.25">
      <c r="A1235" s="65" t="s">
        <v>272</v>
      </c>
      <c r="B1235" s="65" t="str">
        <f t="shared" si="418"/>
        <v>DIWA3</v>
      </c>
      <c r="C1235" s="117">
        <f t="shared" si="419"/>
        <v>41242</v>
      </c>
      <c r="D1235" s="65" t="str">
        <f t="shared" si="420"/>
        <v>SIN</v>
      </c>
      <c r="E1235" s="65" t="s">
        <v>134</v>
      </c>
      <c r="F1235" s="124" t="s">
        <v>158</v>
      </c>
      <c r="G1235" s="117">
        <v>42403</v>
      </c>
      <c r="H1235" s="65">
        <v>812964</v>
      </c>
      <c r="I1235" s="65">
        <v>44089</v>
      </c>
      <c r="J1235" s="65">
        <v>0</v>
      </c>
      <c r="K1235" s="65">
        <v>3</v>
      </c>
      <c r="L1235" s="65"/>
      <c r="M1235" s="65">
        <v>1</v>
      </c>
      <c r="N1235" s="65">
        <v>6.1</v>
      </c>
      <c r="O1235" s="65"/>
      <c r="P1235" s="65"/>
      <c r="Q1235" s="65">
        <v>0.53</v>
      </c>
      <c r="R1235" s="65"/>
      <c r="S1235" s="65">
        <v>87</v>
      </c>
      <c r="T1235" s="65">
        <v>76</v>
      </c>
      <c r="U1235" s="65">
        <v>3</v>
      </c>
      <c r="V1235" s="65">
        <v>0</v>
      </c>
      <c r="W1235" s="65">
        <v>5</v>
      </c>
      <c r="X1235" s="65">
        <v>10</v>
      </c>
      <c r="Y1235" s="65">
        <v>0</v>
      </c>
      <c r="Z1235" s="65">
        <v>0</v>
      </c>
      <c r="AA1235" s="65">
        <v>0</v>
      </c>
      <c r="AB1235" s="65">
        <v>43</v>
      </c>
      <c r="AC1235" s="65">
        <v>10</v>
      </c>
      <c r="AD1235" s="65">
        <v>1</v>
      </c>
      <c r="AE1235" s="118">
        <f t="shared" si="422"/>
        <v>87</v>
      </c>
      <c r="AF1235" s="119">
        <f t="shared" si="434"/>
        <v>0.29000000000000375</v>
      </c>
      <c r="AG1235" s="118">
        <f t="shared" si="423"/>
        <v>76</v>
      </c>
      <c r="AH1235" s="119">
        <f t="shared" si="424"/>
        <v>0.50666666666666349</v>
      </c>
      <c r="AI1235" s="118">
        <f t="shared" si="425"/>
        <v>5</v>
      </c>
      <c r="AJ1235" s="119">
        <f t="shared" si="426"/>
        <v>0.11111111111111063</v>
      </c>
      <c r="AK1235" s="118">
        <f t="shared" si="427"/>
        <v>10</v>
      </c>
      <c r="AL1235" s="119">
        <f t="shared" si="428"/>
        <v>0.33339999999999997</v>
      </c>
      <c r="AM1235" s="118">
        <f t="shared" si="429"/>
        <v>3</v>
      </c>
      <c r="AN1235" s="119">
        <f t="shared" si="430"/>
        <v>0.20000000000000018</v>
      </c>
      <c r="AO1235" s="118">
        <f t="shared" si="431"/>
        <v>0</v>
      </c>
      <c r="AP1235" s="119">
        <f t="shared" si="432"/>
        <v>1.3877787807814457E-16</v>
      </c>
      <c r="AQ1235" s="122">
        <f t="shared" si="421"/>
        <v>1</v>
      </c>
      <c r="AR1235" s="131">
        <f t="shared" si="433"/>
        <v>1</v>
      </c>
      <c r="AS1235" s="65"/>
    </row>
    <row r="1236" spans="1:45" x14ac:dyDescent="0.25">
      <c r="A1236" s="65" t="s">
        <v>273</v>
      </c>
      <c r="B1236" s="65" t="str">
        <f t="shared" si="418"/>
        <v>DIWA3</v>
      </c>
      <c r="C1236" s="117">
        <f t="shared" si="419"/>
        <v>41242</v>
      </c>
      <c r="D1236" s="116" t="str">
        <f t="shared" si="420"/>
        <v>SIN</v>
      </c>
      <c r="E1236" s="65" t="s">
        <v>134</v>
      </c>
      <c r="F1236" s="124" t="s">
        <v>158</v>
      </c>
      <c r="G1236" s="117">
        <v>42053</v>
      </c>
      <c r="H1236" s="65">
        <v>727449</v>
      </c>
      <c r="I1236" s="65">
        <v>61305</v>
      </c>
      <c r="J1236" s="65">
        <v>0</v>
      </c>
      <c r="K1236" s="65">
        <v>4</v>
      </c>
      <c r="L1236" s="65"/>
      <c r="M1236" s="65">
        <v>2</v>
      </c>
      <c r="N1236" s="65">
        <v>5.9039999999999999</v>
      </c>
      <c r="O1236" s="65">
        <v>27.71</v>
      </c>
      <c r="P1236" s="65">
        <v>1.35</v>
      </c>
      <c r="Q1236" s="65">
        <v>0.26</v>
      </c>
      <c r="R1236" s="65"/>
      <c r="S1236" s="65">
        <v>144</v>
      </c>
      <c r="T1236" s="65">
        <v>71</v>
      </c>
      <c r="U1236" s="65">
        <v>3</v>
      </c>
      <c r="V1236" s="65">
        <v>0</v>
      </c>
      <c r="W1236" s="65">
        <v>20</v>
      </c>
      <c r="X1236" s="65">
        <v>14</v>
      </c>
      <c r="Y1236" s="65">
        <v>0</v>
      </c>
      <c r="Z1236" s="65"/>
      <c r="AA1236" s="65">
        <v>1</v>
      </c>
      <c r="AB1236" s="65">
        <v>32</v>
      </c>
      <c r="AC1236" s="65">
        <v>4</v>
      </c>
      <c r="AD1236" s="65">
        <v>1</v>
      </c>
      <c r="AE1236" s="118">
        <f t="shared" si="422"/>
        <v>144</v>
      </c>
      <c r="AF1236" s="119">
        <f t="shared" si="434"/>
        <v>0.48000000000000498</v>
      </c>
      <c r="AG1236" s="118">
        <f t="shared" si="423"/>
        <v>71</v>
      </c>
      <c r="AH1236" s="119">
        <f t="shared" si="424"/>
        <v>0.47333333333333022</v>
      </c>
      <c r="AI1236" s="118">
        <f t="shared" si="425"/>
        <v>20</v>
      </c>
      <c r="AJ1236" s="119">
        <f t="shared" si="426"/>
        <v>0.44444444444444381</v>
      </c>
      <c r="AK1236" s="118">
        <f t="shared" si="427"/>
        <v>14</v>
      </c>
      <c r="AL1236" s="119">
        <f t="shared" si="428"/>
        <v>0.46666666666666679</v>
      </c>
      <c r="AM1236" s="118">
        <f t="shared" si="429"/>
        <v>3</v>
      </c>
      <c r="AN1236" s="119">
        <f t="shared" si="430"/>
        <v>0.20000000000000018</v>
      </c>
      <c r="AO1236" s="118">
        <f t="shared" si="431"/>
        <v>0</v>
      </c>
      <c r="AP1236" s="119">
        <f t="shared" si="432"/>
        <v>1.3877787807814457E-16</v>
      </c>
      <c r="AQ1236" s="122">
        <f t="shared" si="421"/>
        <v>0</v>
      </c>
      <c r="AR1236" s="131">
        <f t="shared" si="433"/>
        <v>2</v>
      </c>
      <c r="AS1236" s="65"/>
    </row>
    <row r="1237" spans="1:45" x14ac:dyDescent="0.25">
      <c r="A1237" s="65" t="s">
        <v>273</v>
      </c>
      <c r="B1237" s="65" t="str">
        <f t="shared" si="418"/>
        <v>DIWA3</v>
      </c>
      <c r="C1237" s="117">
        <f t="shared" si="419"/>
        <v>41242</v>
      </c>
      <c r="D1237" s="116" t="str">
        <f t="shared" si="420"/>
        <v>SIN</v>
      </c>
      <c r="E1237" s="65" t="s">
        <v>134</v>
      </c>
      <c r="F1237" s="124" t="s">
        <v>158</v>
      </c>
      <c r="G1237" s="117">
        <v>41806</v>
      </c>
      <c r="H1237" s="65">
        <v>655686</v>
      </c>
      <c r="I1237" s="65">
        <v>32164</v>
      </c>
      <c r="J1237" s="65">
        <v>0</v>
      </c>
      <c r="K1237" s="65">
        <v>5</v>
      </c>
      <c r="L1237" s="65"/>
      <c r="M1237" s="65">
        <v>5</v>
      </c>
      <c r="N1237" s="65">
        <v>6.1</v>
      </c>
      <c r="O1237" s="65"/>
      <c r="P1237" s="65"/>
      <c r="Q1237" s="65">
        <v>0.72</v>
      </c>
      <c r="R1237" s="65"/>
      <c r="S1237" s="65">
        <v>98</v>
      </c>
      <c r="T1237" s="65">
        <v>46</v>
      </c>
      <c r="U1237" s="65">
        <v>3</v>
      </c>
      <c r="V1237" s="65">
        <v>0</v>
      </c>
      <c r="W1237" s="65">
        <v>15</v>
      </c>
      <c r="X1237" s="65">
        <v>11</v>
      </c>
      <c r="Y1237" s="65">
        <v>1</v>
      </c>
      <c r="Z1237" s="65">
        <v>0</v>
      </c>
      <c r="AA1237" s="65">
        <v>1</v>
      </c>
      <c r="AB1237" s="65">
        <v>35</v>
      </c>
      <c r="AC1237" s="65">
        <v>6</v>
      </c>
      <c r="AD1237" s="65">
        <v>1</v>
      </c>
      <c r="AE1237" s="118">
        <f t="shared" si="422"/>
        <v>98</v>
      </c>
      <c r="AF1237" s="119">
        <f t="shared" si="434"/>
        <v>0.32666666666667066</v>
      </c>
      <c r="AG1237" s="118">
        <f t="shared" si="423"/>
        <v>46</v>
      </c>
      <c r="AH1237" s="119">
        <f t="shared" si="424"/>
        <v>0.30666666666666387</v>
      </c>
      <c r="AI1237" s="118">
        <f t="shared" si="425"/>
        <v>15</v>
      </c>
      <c r="AJ1237" s="119">
        <f t="shared" si="426"/>
        <v>0.33333333333333282</v>
      </c>
      <c r="AK1237" s="118">
        <f t="shared" si="427"/>
        <v>11</v>
      </c>
      <c r="AL1237" s="119">
        <f t="shared" si="428"/>
        <v>0.36666666666666681</v>
      </c>
      <c r="AM1237" s="118">
        <f t="shared" si="429"/>
        <v>3</v>
      </c>
      <c r="AN1237" s="119">
        <f t="shared" si="430"/>
        <v>0.20000000000000018</v>
      </c>
      <c r="AO1237" s="118">
        <f t="shared" si="431"/>
        <v>0</v>
      </c>
      <c r="AP1237" s="119">
        <f t="shared" si="432"/>
        <v>1.3877787807814457E-16</v>
      </c>
      <c r="AQ1237" s="122">
        <f t="shared" si="421"/>
        <v>0</v>
      </c>
      <c r="AR1237" s="131">
        <f t="shared" si="433"/>
        <v>3</v>
      </c>
      <c r="AS1237" s="65"/>
    </row>
    <row r="1238" spans="1:45" x14ac:dyDescent="0.25">
      <c r="A1238" s="65" t="s">
        <v>273</v>
      </c>
      <c r="B1238" s="65" t="str">
        <f t="shared" si="418"/>
        <v>DIWA3</v>
      </c>
      <c r="C1238" s="117">
        <f t="shared" si="419"/>
        <v>41242</v>
      </c>
      <c r="D1238" s="116" t="str">
        <f t="shared" si="420"/>
        <v>SIN</v>
      </c>
      <c r="E1238" s="65" t="s">
        <v>134</v>
      </c>
      <c r="F1238" s="124" t="s">
        <v>158</v>
      </c>
      <c r="G1238" s="117">
        <v>41685</v>
      </c>
      <c r="H1238" s="65">
        <v>623522</v>
      </c>
      <c r="I1238" s="65">
        <v>79519</v>
      </c>
      <c r="J1238" s="65">
        <v>0</v>
      </c>
      <c r="K1238" s="65">
        <v>6</v>
      </c>
      <c r="L1238" s="65"/>
      <c r="M1238" s="65">
        <v>14</v>
      </c>
      <c r="N1238" s="65">
        <v>7</v>
      </c>
      <c r="O1238" s="65">
        <v>36.1</v>
      </c>
      <c r="P1238" s="65">
        <v>0.2</v>
      </c>
      <c r="Q1238" s="65">
        <v>0.1</v>
      </c>
      <c r="R1238" s="65" t="s">
        <v>244</v>
      </c>
      <c r="S1238" s="65">
        <v>173</v>
      </c>
      <c r="T1238" s="65">
        <v>105</v>
      </c>
      <c r="U1238" s="65">
        <v>7</v>
      </c>
      <c r="V1238" s="65">
        <v>0</v>
      </c>
      <c r="W1238" s="65">
        <v>24</v>
      </c>
      <c r="X1238" s="65">
        <v>12</v>
      </c>
      <c r="Y1238" s="65">
        <v>1</v>
      </c>
      <c r="Z1238" s="65">
        <v>1</v>
      </c>
      <c r="AA1238" s="65">
        <v>0</v>
      </c>
      <c r="AB1238" s="65">
        <v>35</v>
      </c>
      <c r="AC1238" s="65">
        <v>18</v>
      </c>
      <c r="AD1238" s="65">
        <v>2</v>
      </c>
      <c r="AE1238" s="118">
        <f t="shared" si="422"/>
        <v>173</v>
      </c>
      <c r="AF1238" s="119">
        <f t="shared" si="434"/>
        <v>0.57666666666667099</v>
      </c>
      <c r="AG1238" s="118">
        <f t="shared" si="423"/>
        <v>105</v>
      </c>
      <c r="AH1238" s="119">
        <f t="shared" si="424"/>
        <v>0.69999999999999807</v>
      </c>
      <c r="AI1238" s="118">
        <f t="shared" si="425"/>
        <v>24</v>
      </c>
      <c r="AJ1238" s="119">
        <f t="shared" si="426"/>
        <v>0.53333333333333266</v>
      </c>
      <c r="AK1238" s="118">
        <f t="shared" si="427"/>
        <v>12</v>
      </c>
      <c r="AL1238" s="119">
        <f t="shared" si="428"/>
        <v>0.40000000000000013</v>
      </c>
      <c r="AM1238" s="118">
        <f t="shared" si="429"/>
        <v>7</v>
      </c>
      <c r="AN1238" s="119">
        <f t="shared" si="430"/>
        <v>0.46666666666666679</v>
      </c>
      <c r="AO1238" s="118">
        <f t="shared" si="431"/>
        <v>0</v>
      </c>
      <c r="AP1238" s="119">
        <f t="shared" si="432"/>
        <v>1.3877787807814457E-16</v>
      </c>
      <c r="AQ1238" s="122">
        <f t="shared" si="421"/>
        <v>0</v>
      </c>
      <c r="AR1238" s="131">
        <f t="shared" si="433"/>
        <v>4</v>
      </c>
      <c r="AS1238" s="65"/>
    </row>
    <row r="1239" spans="1:45" x14ac:dyDescent="0.25">
      <c r="A1239" s="65" t="s">
        <v>272</v>
      </c>
      <c r="B1239" s="65" t="str">
        <f t="shared" si="418"/>
        <v>DIWA3</v>
      </c>
      <c r="C1239" s="117">
        <f t="shared" si="419"/>
        <v>41242</v>
      </c>
      <c r="D1239" s="116" t="str">
        <f t="shared" si="420"/>
        <v>SIN</v>
      </c>
      <c r="E1239" s="65" t="s">
        <v>134</v>
      </c>
      <c r="F1239" s="124" t="s">
        <v>158</v>
      </c>
      <c r="G1239" s="117">
        <v>41627</v>
      </c>
      <c r="H1239" s="65">
        <v>640900</v>
      </c>
      <c r="I1239" s="65">
        <v>167530</v>
      </c>
      <c r="J1239" s="65">
        <v>0</v>
      </c>
      <c r="K1239" s="65">
        <v>4</v>
      </c>
      <c r="L1239" s="65"/>
      <c r="M1239" s="65">
        <v>5</v>
      </c>
      <c r="N1239" s="65">
        <v>7.2</v>
      </c>
      <c r="O1239" s="65">
        <v>37.5</v>
      </c>
      <c r="P1239" s="65">
        <v>1.1000000000000001</v>
      </c>
      <c r="Q1239" s="65">
        <v>0.1</v>
      </c>
      <c r="R1239" s="65" t="s">
        <v>244</v>
      </c>
      <c r="S1239" s="65">
        <v>88</v>
      </c>
      <c r="T1239" s="65">
        <v>56</v>
      </c>
      <c r="U1239" s="65">
        <v>11</v>
      </c>
      <c r="V1239" s="65">
        <v>0</v>
      </c>
      <c r="W1239" s="65">
        <v>11</v>
      </c>
      <c r="X1239" s="65">
        <v>8</v>
      </c>
      <c r="Y1239" s="65">
        <v>0</v>
      </c>
      <c r="Z1239" s="65">
        <v>0</v>
      </c>
      <c r="AA1239" s="65">
        <v>0</v>
      </c>
      <c r="AB1239" s="65">
        <v>36</v>
      </c>
      <c r="AC1239" s="65">
        <v>9</v>
      </c>
      <c r="AD1239" s="65">
        <v>1</v>
      </c>
      <c r="AE1239" s="118">
        <f t="shared" si="422"/>
        <v>88</v>
      </c>
      <c r="AF1239" s="119">
        <f t="shared" si="434"/>
        <v>0.29333333333333711</v>
      </c>
      <c r="AG1239" s="118">
        <f t="shared" si="423"/>
        <v>56</v>
      </c>
      <c r="AH1239" s="119">
        <f t="shared" si="424"/>
        <v>0.37333333333333041</v>
      </c>
      <c r="AI1239" s="118">
        <f t="shared" si="425"/>
        <v>11</v>
      </c>
      <c r="AJ1239" s="119">
        <f t="shared" si="426"/>
        <v>0.24444444444444399</v>
      </c>
      <c r="AK1239" s="118">
        <f t="shared" si="427"/>
        <v>8</v>
      </c>
      <c r="AL1239" s="119">
        <f t="shared" si="428"/>
        <v>0.26666666666666683</v>
      </c>
      <c r="AM1239" s="118">
        <f t="shared" si="429"/>
        <v>11</v>
      </c>
      <c r="AN1239" s="119">
        <f t="shared" si="430"/>
        <v>0.73333333333333339</v>
      </c>
      <c r="AO1239" s="118">
        <f t="shared" si="431"/>
        <v>0</v>
      </c>
      <c r="AP1239" s="119">
        <f t="shared" si="432"/>
        <v>1.3877787807814457E-16</v>
      </c>
      <c r="AQ1239" s="122">
        <f t="shared" si="421"/>
        <v>0</v>
      </c>
      <c r="AR1239" s="131">
        <f t="shared" si="433"/>
        <v>5</v>
      </c>
      <c r="AS1239" s="65"/>
    </row>
    <row r="1240" spans="1:45" x14ac:dyDescent="0.25">
      <c r="A1240" s="65" t="s">
        <v>272</v>
      </c>
      <c r="B1240" s="65" t="str">
        <f t="shared" si="418"/>
        <v>DIWA3</v>
      </c>
      <c r="C1240" s="117">
        <f t="shared" si="419"/>
        <v>41242</v>
      </c>
      <c r="D1240" s="116" t="str">
        <f t="shared" si="420"/>
        <v>SIN</v>
      </c>
      <c r="E1240" s="65" t="s">
        <v>134</v>
      </c>
      <c r="F1240" s="124" t="s">
        <v>158</v>
      </c>
      <c r="G1240" s="117">
        <v>41513</v>
      </c>
      <c r="H1240" s="65">
        <v>605436</v>
      </c>
      <c r="I1240" s="65">
        <v>132066</v>
      </c>
      <c r="J1240" s="120">
        <v>0</v>
      </c>
      <c r="K1240" s="120">
        <v>26</v>
      </c>
      <c r="L1240" s="120">
        <v>-1</v>
      </c>
      <c r="M1240" s="120">
        <v>7</v>
      </c>
      <c r="N1240" s="65">
        <v>7.1</v>
      </c>
      <c r="O1240" s="120">
        <v>37.299999999999997</v>
      </c>
      <c r="P1240" s="120">
        <v>0.4</v>
      </c>
      <c r="Q1240" s="120">
        <v>0</v>
      </c>
      <c r="R1240" s="65" t="s">
        <v>244</v>
      </c>
      <c r="S1240" s="120">
        <v>92</v>
      </c>
      <c r="T1240" s="120">
        <v>77</v>
      </c>
      <c r="U1240" s="120">
        <v>6</v>
      </c>
      <c r="V1240" s="120">
        <v>0</v>
      </c>
      <c r="W1240" s="120">
        <v>15</v>
      </c>
      <c r="X1240" s="120">
        <v>11</v>
      </c>
      <c r="Y1240" s="120">
        <v>0</v>
      </c>
      <c r="Z1240" s="120">
        <v>1</v>
      </c>
      <c r="AA1240" s="120">
        <v>-1</v>
      </c>
      <c r="AB1240" s="120">
        <v>31</v>
      </c>
      <c r="AC1240" s="120">
        <v>6</v>
      </c>
      <c r="AD1240" s="120">
        <v>2</v>
      </c>
      <c r="AE1240" s="118">
        <f t="shared" si="422"/>
        <v>92</v>
      </c>
      <c r="AF1240" s="119">
        <f t="shared" si="434"/>
        <v>0.30666666666667053</v>
      </c>
      <c r="AG1240" s="118">
        <f t="shared" si="423"/>
        <v>77</v>
      </c>
      <c r="AH1240" s="119">
        <f t="shared" si="424"/>
        <v>0.5133333333333302</v>
      </c>
      <c r="AI1240" s="118">
        <f t="shared" si="425"/>
        <v>15</v>
      </c>
      <c r="AJ1240" s="119">
        <f t="shared" si="426"/>
        <v>0.33333333333333282</v>
      </c>
      <c r="AK1240" s="118">
        <f t="shared" si="427"/>
        <v>11</v>
      </c>
      <c r="AL1240" s="119">
        <f t="shared" si="428"/>
        <v>0.36666666666666681</v>
      </c>
      <c r="AM1240" s="118">
        <f t="shared" si="429"/>
        <v>6</v>
      </c>
      <c r="AN1240" s="119">
        <f t="shared" si="430"/>
        <v>0.40000000000000013</v>
      </c>
      <c r="AO1240" s="118">
        <f t="shared" si="431"/>
        <v>0</v>
      </c>
      <c r="AP1240" s="119">
        <f t="shared" si="432"/>
        <v>1.3877787807814457E-16</v>
      </c>
      <c r="AQ1240" s="122">
        <f t="shared" si="421"/>
        <v>0</v>
      </c>
      <c r="AR1240" s="131">
        <f t="shared" si="433"/>
        <v>6</v>
      </c>
      <c r="AS1240" s="65"/>
    </row>
    <row r="1241" spans="1:45" x14ac:dyDescent="0.25">
      <c r="A1241" s="65" t="s">
        <v>272</v>
      </c>
      <c r="B1241" s="65" t="str">
        <f t="shared" si="418"/>
        <v>DIWA3</v>
      </c>
      <c r="C1241" s="117">
        <f t="shared" si="419"/>
        <v>41242</v>
      </c>
      <c r="D1241" s="116" t="str">
        <f t="shared" si="420"/>
        <v>SIN</v>
      </c>
      <c r="E1241" s="65" t="s">
        <v>134</v>
      </c>
      <c r="F1241" s="124" t="s">
        <v>158</v>
      </c>
      <c r="G1241" s="117">
        <v>41411</v>
      </c>
      <c r="H1241" s="65">
        <v>574928</v>
      </c>
      <c r="I1241" s="65">
        <v>101558</v>
      </c>
      <c r="J1241" s="120">
        <v>0</v>
      </c>
      <c r="K1241" s="120">
        <v>33.299999999999997</v>
      </c>
      <c r="L1241" s="120">
        <v>0</v>
      </c>
      <c r="M1241" s="120">
        <v>19.899999999999999</v>
      </c>
      <c r="N1241" s="65">
        <v>6.8</v>
      </c>
      <c r="O1241" s="120">
        <v>36.9</v>
      </c>
      <c r="P1241" s="120"/>
      <c r="Q1241" s="120">
        <v>-1</v>
      </c>
      <c r="R1241" s="65" t="s">
        <v>29</v>
      </c>
      <c r="S1241" s="120">
        <v>141.6</v>
      </c>
      <c r="T1241" s="120">
        <v>75.599999999999994</v>
      </c>
      <c r="U1241" s="120">
        <v>10.5</v>
      </c>
      <c r="V1241" s="120">
        <v>5.7</v>
      </c>
      <c r="W1241" s="120">
        <v>15</v>
      </c>
      <c r="X1241" s="120">
        <v>25.3</v>
      </c>
      <c r="Y1241" s="120">
        <v>2.1</v>
      </c>
      <c r="Z1241" s="120">
        <v>0</v>
      </c>
      <c r="AA1241" s="120">
        <v>0</v>
      </c>
      <c r="AB1241" s="120">
        <v>58.3</v>
      </c>
      <c r="AC1241" s="120">
        <v>24.1</v>
      </c>
      <c r="AD1241" s="120">
        <v>0</v>
      </c>
      <c r="AE1241" s="118">
        <f t="shared" si="422"/>
        <v>142</v>
      </c>
      <c r="AF1241" s="119">
        <f t="shared" si="434"/>
        <v>0.47333333333333827</v>
      </c>
      <c r="AG1241" s="118">
        <f t="shared" si="423"/>
        <v>76</v>
      </c>
      <c r="AH1241" s="119">
        <f t="shared" si="424"/>
        <v>0.50666666666666349</v>
      </c>
      <c r="AI1241" s="118">
        <f t="shared" si="425"/>
        <v>15</v>
      </c>
      <c r="AJ1241" s="119">
        <f t="shared" si="426"/>
        <v>0.33333333333333282</v>
      </c>
      <c r="AK1241" s="118">
        <f t="shared" si="427"/>
        <v>25</v>
      </c>
      <c r="AL1241" s="119">
        <f t="shared" si="428"/>
        <v>0.83333333333333337</v>
      </c>
      <c r="AM1241" s="118">
        <f t="shared" si="429"/>
        <v>11</v>
      </c>
      <c r="AN1241" s="119">
        <f t="shared" si="430"/>
        <v>0.73333333333333339</v>
      </c>
      <c r="AO1241" s="118">
        <f t="shared" si="431"/>
        <v>6</v>
      </c>
      <c r="AP1241" s="119">
        <f t="shared" si="432"/>
        <v>0.60000000000000009</v>
      </c>
      <c r="AQ1241" s="122">
        <f t="shared" ref="AQ1241:AQ1272" si="435">IF(F1241=F1240,0,1)</f>
        <v>0</v>
      </c>
      <c r="AR1241" s="131">
        <f t="shared" si="433"/>
        <v>7</v>
      </c>
      <c r="AS1241" s="65"/>
    </row>
    <row r="1242" spans="1:45" x14ac:dyDescent="0.25">
      <c r="A1242" s="65" t="s">
        <v>273</v>
      </c>
      <c r="B1242" s="65" t="str">
        <f t="shared" si="418"/>
        <v>DIWA3</v>
      </c>
      <c r="C1242" s="117">
        <f t="shared" si="419"/>
        <v>41242</v>
      </c>
      <c r="D1242" s="116" t="str">
        <f t="shared" si="420"/>
        <v>SIN</v>
      </c>
      <c r="E1242" s="65" t="s">
        <v>134</v>
      </c>
      <c r="F1242" s="124" t="s">
        <v>158</v>
      </c>
      <c r="G1242" s="117">
        <v>41312</v>
      </c>
      <c r="H1242" s="65">
        <v>543473</v>
      </c>
      <c r="I1242" s="65">
        <v>70103</v>
      </c>
      <c r="J1242" s="120">
        <v>0</v>
      </c>
      <c r="K1242" s="120">
        <v>4.8</v>
      </c>
      <c r="L1242" s="120">
        <v>0</v>
      </c>
      <c r="M1242" s="120">
        <v>28</v>
      </c>
      <c r="N1242" s="65">
        <v>6.8</v>
      </c>
      <c r="O1242" s="120">
        <v>35.9</v>
      </c>
      <c r="P1242" s="120"/>
      <c r="Q1242" s="120">
        <v>-1</v>
      </c>
      <c r="R1242" s="65" t="s">
        <v>29</v>
      </c>
      <c r="S1242" s="120">
        <v>276.2</v>
      </c>
      <c r="T1242" s="120">
        <v>65.599999999999994</v>
      </c>
      <c r="U1242" s="120">
        <v>3.9</v>
      </c>
      <c r="V1242" s="120">
        <v>0.8</v>
      </c>
      <c r="W1242" s="120">
        <v>15.6</v>
      </c>
      <c r="X1242" s="120">
        <v>27.4</v>
      </c>
      <c r="Y1242" s="120">
        <v>0.5</v>
      </c>
      <c r="Z1242" s="120">
        <v>0</v>
      </c>
      <c r="AA1242" s="120">
        <v>0</v>
      </c>
      <c r="AB1242" s="120">
        <v>65</v>
      </c>
      <c r="AC1242" s="120">
        <v>32.6</v>
      </c>
      <c r="AD1242" s="120">
        <v>3.6</v>
      </c>
      <c r="AE1242" s="118">
        <f t="shared" si="422"/>
        <v>276</v>
      </c>
      <c r="AF1242" s="119">
        <f t="shared" si="434"/>
        <v>0.92000000000000082</v>
      </c>
      <c r="AG1242" s="118">
        <f t="shared" si="423"/>
        <v>66</v>
      </c>
      <c r="AH1242" s="119">
        <f t="shared" si="424"/>
        <v>0.43999999999999695</v>
      </c>
      <c r="AI1242" s="118">
        <f t="shared" si="425"/>
        <v>16</v>
      </c>
      <c r="AJ1242" s="119">
        <f t="shared" si="426"/>
        <v>0.35555555555555501</v>
      </c>
      <c r="AK1242" s="118">
        <f t="shared" si="427"/>
        <v>27</v>
      </c>
      <c r="AL1242" s="119">
        <f t="shared" si="428"/>
        <v>0.9</v>
      </c>
      <c r="AM1242" s="118">
        <f t="shared" si="429"/>
        <v>4</v>
      </c>
      <c r="AN1242" s="119">
        <f t="shared" si="430"/>
        <v>0.26666666666666683</v>
      </c>
      <c r="AO1242" s="118">
        <f t="shared" si="431"/>
        <v>1</v>
      </c>
      <c r="AP1242" s="119">
        <f t="shared" si="432"/>
        <v>0.10000000000000014</v>
      </c>
      <c r="AQ1242" s="122">
        <f t="shared" si="435"/>
        <v>0</v>
      </c>
      <c r="AR1242" s="131">
        <f t="shared" si="433"/>
        <v>8</v>
      </c>
      <c r="AS1242" s="65"/>
    </row>
    <row r="1243" spans="1:45" x14ac:dyDescent="0.25">
      <c r="A1243" s="65" t="s">
        <v>273</v>
      </c>
      <c r="B1243" s="65" t="str">
        <f t="shared" si="418"/>
        <v>DIWA3</v>
      </c>
      <c r="C1243" s="117">
        <f t="shared" si="419"/>
        <v>41242</v>
      </c>
      <c r="D1243" s="116" t="str">
        <f t="shared" si="420"/>
        <v>CON</v>
      </c>
      <c r="E1243" s="65" t="s">
        <v>134</v>
      </c>
      <c r="F1243" s="124" t="s">
        <v>158</v>
      </c>
      <c r="G1243" s="117">
        <v>41178</v>
      </c>
      <c r="H1243" s="65">
        <v>504015</v>
      </c>
      <c r="I1243" s="65">
        <v>30645</v>
      </c>
      <c r="J1243" s="65">
        <v>0</v>
      </c>
      <c r="K1243" s="65">
        <v>0</v>
      </c>
      <c r="L1243" s="65">
        <v>0</v>
      </c>
      <c r="M1243" s="65">
        <v>27.2</v>
      </c>
      <c r="N1243" s="65">
        <v>6.5</v>
      </c>
      <c r="O1243" s="65">
        <v>37.799999999999997</v>
      </c>
      <c r="P1243" s="65"/>
      <c r="Q1243" s="65">
        <v>-1</v>
      </c>
      <c r="R1243" s="65" t="s">
        <v>29</v>
      </c>
      <c r="S1243" s="65">
        <v>96.3</v>
      </c>
      <c r="T1243" s="65">
        <v>26.6</v>
      </c>
      <c r="U1243" s="65">
        <v>11.8</v>
      </c>
      <c r="V1243" s="65">
        <v>1.3</v>
      </c>
      <c r="W1243" s="65">
        <v>6.8</v>
      </c>
      <c r="X1243" s="65">
        <v>15.5</v>
      </c>
      <c r="Y1243" s="65">
        <v>0.9</v>
      </c>
      <c r="Z1243" s="65">
        <v>0.8</v>
      </c>
      <c r="AA1243" s="65">
        <v>0</v>
      </c>
      <c r="AB1243" s="65">
        <v>122.8</v>
      </c>
      <c r="AC1243" s="65">
        <v>31.8</v>
      </c>
      <c r="AD1243" s="65">
        <v>6.4</v>
      </c>
      <c r="AE1243" s="118">
        <f t="shared" si="422"/>
        <v>96</v>
      </c>
      <c r="AF1243" s="119">
        <f t="shared" si="434"/>
        <v>0.32000000000000395</v>
      </c>
      <c r="AG1243" s="118">
        <f t="shared" si="423"/>
        <v>27</v>
      </c>
      <c r="AH1243" s="119">
        <f t="shared" si="424"/>
        <v>0.17999999999999744</v>
      </c>
      <c r="AI1243" s="118">
        <f t="shared" si="425"/>
        <v>7</v>
      </c>
      <c r="AJ1243" s="119">
        <f t="shared" si="426"/>
        <v>0.15555555555555509</v>
      </c>
      <c r="AK1243" s="118">
        <f t="shared" si="427"/>
        <v>16</v>
      </c>
      <c r="AL1243" s="119">
        <f t="shared" si="428"/>
        <v>0.53333333333333344</v>
      </c>
      <c r="AM1243" s="118">
        <f t="shared" si="429"/>
        <v>12</v>
      </c>
      <c r="AN1243" s="119">
        <f t="shared" si="430"/>
        <v>0.8</v>
      </c>
      <c r="AO1243" s="118">
        <f t="shared" si="431"/>
        <v>1</v>
      </c>
      <c r="AP1243" s="119">
        <f t="shared" si="432"/>
        <v>0.10000000000000014</v>
      </c>
      <c r="AQ1243" s="122">
        <f t="shared" si="435"/>
        <v>0</v>
      </c>
      <c r="AR1243" s="131">
        <f t="shared" si="433"/>
        <v>9</v>
      </c>
      <c r="AS1243" s="65"/>
    </row>
    <row r="1244" spans="1:45" x14ac:dyDescent="0.25">
      <c r="A1244" s="65" t="s">
        <v>273</v>
      </c>
      <c r="B1244" s="65" t="str">
        <f t="shared" si="418"/>
        <v>DIWA3</v>
      </c>
      <c r="C1244" s="117">
        <f t="shared" si="419"/>
        <v>42004</v>
      </c>
      <c r="D1244" s="65" t="str">
        <f t="shared" si="420"/>
        <v>SIN</v>
      </c>
      <c r="E1244" s="65" t="s">
        <v>134</v>
      </c>
      <c r="F1244" s="124" t="s">
        <v>159</v>
      </c>
      <c r="G1244" s="117">
        <v>42417</v>
      </c>
      <c r="H1244" s="65">
        <v>835675</v>
      </c>
      <c r="I1244" s="65">
        <v>27631</v>
      </c>
      <c r="J1244" s="65">
        <v>0</v>
      </c>
      <c r="K1244" s="65">
        <v>5</v>
      </c>
      <c r="L1244" s="65"/>
      <c r="M1244" s="65">
        <v>1</v>
      </c>
      <c r="N1244" s="65">
        <v>7.1</v>
      </c>
      <c r="O1244" s="65"/>
      <c r="P1244" s="65"/>
      <c r="Q1244" s="65">
        <v>0.02</v>
      </c>
      <c r="R1244" s="65" t="s">
        <v>295</v>
      </c>
      <c r="S1244" s="65">
        <v>30</v>
      </c>
      <c r="T1244" s="65">
        <v>219</v>
      </c>
      <c r="U1244" s="65">
        <v>0</v>
      </c>
      <c r="V1244" s="65">
        <v>1</v>
      </c>
      <c r="W1244" s="65">
        <v>4</v>
      </c>
      <c r="X1244" s="65">
        <v>4</v>
      </c>
      <c r="Y1244" s="65">
        <v>1</v>
      </c>
      <c r="Z1244" s="65">
        <v>1</v>
      </c>
      <c r="AA1244" s="65">
        <v>0</v>
      </c>
      <c r="AB1244" s="65">
        <v>31</v>
      </c>
      <c r="AC1244" s="65">
        <v>2</v>
      </c>
      <c r="AD1244" s="65">
        <v>0</v>
      </c>
      <c r="AE1244" s="118">
        <f t="shared" si="422"/>
        <v>30</v>
      </c>
      <c r="AF1244" s="119">
        <f t="shared" si="434"/>
        <v>0.10000000000000378</v>
      </c>
      <c r="AG1244" s="118">
        <f t="shared" si="423"/>
        <v>219</v>
      </c>
      <c r="AH1244" s="119">
        <f t="shared" si="424"/>
        <v>1</v>
      </c>
      <c r="AI1244" s="118">
        <f t="shared" si="425"/>
        <v>4</v>
      </c>
      <c r="AJ1244" s="119">
        <f t="shared" si="426"/>
        <v>8.8888888888888407E-2</v>
      </c>
      <c r="AK1244" s="118">
        <f t="shared" si="427"/>
        <v>4</v>
      </c>
      <c r="AL1244" s="119">
        <f t="shared" si="428"/>
        <v>0.13333333333333353</v>
      </c>
      <c r="AM1244" s="118">
        <f t="shared" si="429"/>
        <v>0</v>
      </c>
      <c r="AN1244" s="119">
        <f t="shared" si="430"/>
        <v>1.9428902930940239E-16</v>
      </c>
      <c r="AO1244" s="118">
        <f t="shared" si="431"/>
        <v>1</v>
      </c>
      <c r="AP1244" s="119">
        <f t="shared" si="432"/>
        <v>0.10000000000000014</v>
      </c>
      <c r="AQ1244" s="122">
        <f t="shared" si="435"/>
        <v>1</v>
      </c>
      <c r="AR1244" s="131">
        <f t="shared" si="433"/>
        <v>1</v>
      </c>
      <c r="AS1244" s="65"/>
    </row>
    <row r="1245" spans="1:45" x14ac:dyDescent="0.25">
      <c r="A1245" s="65"/>
      <c r="B1245" s="65" t="str">
        <f t="shared" si="418"/>
        <v>DIWA3</v>
      </c>
      <c r="C1245" s="117">
        <f t="shared" si="419"/>
        <v>42004</v>
      </c>
      <c r="D1245" s="65" t="str">
        <f t="shared" si="420"/>
        <v>SIN</v>
      </c>
      <c r="E1245" s="65" t="s">
        <v>134</v>
      </c>
      <c r="F1245" s="124" t="s">
        <v>159</v>
      </c>
      <c r="G1245" s="117">
        <v>42313</v>
      </c>
      <c r="H1245" s="65">
        <v>808182</v>
      </c>
      <c r="I1245" s="65">
        <v>89812</v>
      </c>
      <c r="J1245" s="65">
        <v>0</v>
      </c>
      <c r="K1245" s="65">
        <v>7</v>
      </c>
      <c r="L1245" s="65"/>
      <c r="M1245" s="65">
        <v>3</v>
      </c>
      <c r="N1245" s="65">
        <v>5.9</v>
      </c>
      <c r="O1245" s="65"/>
      <c r="P1245" s="65"/>
      <c r="Q1245" s="65">
        <v>0.7</v>
      </c>
      <c r="R1245" s="65"/>
      <c r="S1245" s="65">
        <v>80</v>
      </c>
      <c r="T1245" s="65">
        <v>275</v>
      </c>
      <c r="U1245" s="65">
        <v>7</v>
      </c>
      <c r="V1245" s="65">
        <v>2</v>
      </c>
      <c r="W1245" s="65">
        <v>13</v>
      </c>
      <c r="X1245" s="65">
        <v>5</v>
      </c>
      <c r="Y1245" s="65">
        <v>1</v>
      </c>
      <c r="Z1245" s="65">
        <v>3</v>
      </c>
      <c r="AA1245" s="65">
        <v>1</v>
      </c>
      <c r="AB1245" s="65">
        <v>33</v>
      </c>
      <c r="AC1245" s="65">
        <v>4</v>
      </c>
      <c r="AD1245" s="65">
        <v>1</v>
      </c>
      <c r="AE1245" s="118">
        <f t="shared" si="422"/>
        <v>80</v>
      </c>
      <c r="AF1245" s="119">
        <f t="shared" si="434"/>
        <v>0.26666666666667027</v>
      </c>
      <c r="AG1245" s="118">
        <f t="shared" si="423"/>
        <v>275</v>
      </c>
      <c r="AH1245" s="119">
        <f t="shared" si="424"/>
        <v>1</v>
      </c>
      <c r="AI1245" s="118">
        <f t="shared" si="425"/>
        <v>13</v>
      </c>
      <c r="AJ1245" s="119">
        <f t="shared" si="426"/>
        <v>0.28888888888888842</v>
      </c>
      <c r="AK1245" s="118">
        <f t="shared" si="427"/>
        <v>5</v>
      </c>
      <c r="AL1245" s="119">
        <f t="shared" si="428"/>
        <v>0.16666666666666685</v>
      </c>
      <c r="AM1245" s="118">
        <f t="shared" si="429"/>
        <v>7</v>
      </c>
      <c r="AN1245" s="119">
        <f t="shared" si="430"/>
        <v>0.46666666666666679</v>
      </c>
      <c r="AO1245" s="118">
        <f t="shared" si="431"/>
        <v>2</v>
      </c>
      <c r="AP1245" s="119">
        <f t="shared" si="432"/>
        <v>0.20000000000000015</v>
      </c>
      <c r="AQ1245" s="122">
        <f t="shared" si="435"/>
        <v>0</v>
      </c>
      <c r="AR1245" s="131">
        <f t="shared" si="433"/>
        <v>2</v>
      </c>
      <c r="AS1245" s="65"/>
    </row>
    <row r="1246" spans="1:45" x14ac:dyDescent="0.25">
      <c r="A1246" s="65" t="s">
        <v>272</v>
      </c>
      <c r="B1246" s="65" t="str">
        <f t="shared" si="418"/>
        <v>DIWA3</v>
      </c>
      <c r="C1246" s="117">
        <f t="shared" si="419"/>
        <v>42004</v>
      </c>
      <c r="D1246" s="116" t="str">
        <f t="shared" si="420"/>
        <v>SIN</v>
      </c>
      <c r="E1246" s="65" t="s">
        <v>134</v>
      </c>
      <c r="F1246" s="124" t="s">
        <v>159</v>
      </c>
      <c r="G1246" s="117">
        <v>42059</v>
      </c>
      <c r="H1246" s="65">
        <v>726551</v>
      </c>
      <c r="I1246" s="65">
        <v>58426</v>
      </c>
      <c r="J1246" s="65">
        <v>0</v>
      </c>
      <c r="K1246" s="65">
        <v>3</v>
      </c>
      <c r="L1246" s="65"/>
      <c r="M1246" s="65">
        <v>3</v>
      </c>
      <c r="N1246" s="65">
        <v>5.8860000000000001</v>
      </c>
      <c r="O1246" s="65">
        <v>27.57</v>
      </c>
      <c r="P1246" s="65">
        <v>1.3</v>
      </c>
      <c r="Q1246" s="65">
        <v>0.22</v>
      </c>
      <c r="R1246" s="65"/>
      <c r="S1246" s="65">
        <v>78</v>
      </c>
      <c r="T1246" s="65">
        <v>46</v>
      </c>
      <c r="U1246" s="65">
        <v>2</v>
      </c>
      <c r="V1246" s="65">
        <v>0</v>
      </c>
      <c r="W1246" s="65">
        <v>10</v>
      </c>
      <c r="X1246" s="65">
        <v>7</v>
      </c>
      <c r="Y1246" s="65">
        <v>0</v>
      </c>
      <c r="Z1246" s="65"/>
      <c r="AA1246" s="65">
        <v>0</v>
      </c>
      <c r="AB1246" s="65">
        <v>28</v>
      </c>
      <c r="AC1246" s="65">
        <v>1</v>
      </c>
      <c r="AD1246" s="65">
        <v>0</v>
      </c>
      <c r="AE1246" s="118">
        <f t="shared" si="422"/>
        <v>78</v>
      </c>
      <c r="AF1246" s="119">
        <f t="shared" si="434"/>
        <v>0.26000000000000356</v>
      </c>
      <c r="AG1246" s="118">
        <f t="shared" si="423"/>
        <v>46</v>
      </c>
      <c r="AH1246" s="119">
        <f t="shared" si="424"/>
        <v>0.30666666666666387</v>
      </c>
      <c r="AI1246" s="118">
        <f t="shared" si="425"/>
        <v>10</v>
      </c>
      <c r="AJ1246" s="119">
        <f t="shared" si="426"/>
        <v>0.22222222222222177</v>
      </c>
      <c r="AK1246" s="118">
        <f t="shared" si="427"/>
        <v>7</v>
      </c>
      <c r="AL1246" s="119">
        <f t="shared" si="428"/>
        <v>0.2333333333333335</v>
      </c>
      <c r="AM1246" s="118">
        <f t="shared" si="429"/>
        <v>2</v>
      </c>
      <c r="AN1246" s="119">
        <f t="shared" si="430"/>
        <v>0.13333333333333353</v>
      </c>
      <c r="AO1246" s="118">
        <f t="shared" si="431"/>
        <v>0</v>
      </c>
      <c r="AP1246" s="119">
        <f t="shared" si="432"/>
        <v>1.3877787807814457E-16</v>
      </c>
      <c r="AQ1246" s="122">
        <f t="shared" si="435"/>
        <v>0</v>
      </c>
      <c r="AR1246" s="131">
        <f t="shared" si="433"/>
        <v>3</v>
      </c>
      <c r="AS1246" s="65"/>
    </row>
    <row r="1247" spans="1:45" x14ac:dyDescent="0.25">
      <c r="A1247" s="65" t="s">
        <v>273</v>
      </c>
      <c r="B1247" s="65" t="str">
        <f t="shared" si="418"/>
        <v>DIWA3</v>
      </c>
      <c r="C1247" s="117">
        <f t="shared" si="419"/>
        <v>42004</v>
      </c>
      <c r="D1247" s="116" t="str">
        <f t="shared" si="420"/>
        <v>CON</v>
      </c>
      <c r="E1247" s="65" t="s">
        <v>134</v>
      </c>
      <c r="F1247" s="124" t="s">
        <v>159</v>
      </c>
      <c r="G1247" s="117">
        <v>41990</v>
      </c>
      <c r="H1247" s="65">
        <v>709724</v>
      </c>
      <c r="I1247" s="65">
        <v>41599</v>
      </c>
      <c r="J1247" s="65">
        <v>0</v>
      </c>
      <c r="K1247" s="65">
        <v>3</v>
      </c>
      <c r="L1247" s="65"/>
      <c r="M1247" s="65">
        <v>1</v>
      </c>
      <c r="N1247" s="65">
        <v>6</v>
      </c>
      <c r="O1247" s="65"/>
      <c r="P1247" s="65"/>
      <c r="Q1247" s="65">
        <v>0.25</v>
      </c>
      <c r="R1247" s="65"/>
      <c r="S1247" s="65">
        <v>66</v>
      </c>
      <c r="T1247" s="65">
        <v>33</v>
      </c>
      <c r="U1247" s="65">
        <v>4</v>
      </c>
      <c r="V1247" s="65">
        <v>0</v>
      </c>
      <c r="W1247" s="65">
        <v>9</v>
      </c>
      <c r="X1247" s="65">
        <v>9</v>
      </c>
      <c r="Y1247" s="65">
        <v>0</v>
      </c>
      <c r="Z1247" s="65">
        <v>0</v>
      </c>
      <c r="AA1247" s="65">
        <v>1</v>
      </c>
      <c r="AB1247" s="65">
        <v>25</v>
      </c>
      <c r="AC1247" s="65">
        <v>2</v>
      </c>
      <c r="AD1247" s="65">
        <v>1</v>
      </c>
      <c r="AE1247" s="118">
        <f t="shared" si="422"/>
        <v>66</v>
      </c>
      <c r="AF1247" s="119">
        <f t="shared" si="434"/>
        <v>0.22000000000000355</v>
      </c>
      <c r="AG1247" s="118">
        <f t="shared" si="423"/>
        <v>33</v>
      </c>
      <c r="AH1247" s="119">
        <f t="shared" si="424"/>
        <v>0.21999999999999736</v>
      </c>
      <c r="AI1247" s="118">
        <f t="shared" si="425"/>
        <v>9</v>
      </c>
      <c r="AJ1247" s="119">
        <f t="shared" si="426"/>
        <v>0.19999999999999954</v>
      </c>
      <c r="AK1247" s="118">
        <f t="shared" si="427"/>
        <v>9</v>
      </c>
      <c r="AL1247" s="119">
        <f t="shared" si="428"/>
        <v>0.30000000000000016</v>
      </c>
      <c r="AM1247" s="118">
        <f t="shared" si="429"/>
        <v>4</v>
      </c>
      <c r="AN1247" s="119">
        <f t="shared" si="430"/>
        <v>0.26666666666666683</v>
      </c>
      <c r="AO1247" s="118">
        <f t="shared" si="431"/>
        <v>0</v>
      </c>
      <c r="AP1247" s="119">
        <f t="shared" si="432"/>
        <v>1.3877787807814457E-16</v>
      </c>
      <c r="AQ1247" s="122">
        <f t="shared" si="435"/>
        <v>0</v>
      </c>
      <c r="AR1247" s="131">
        <f t="shared" si="433"/>
        <v>4</v>
      </c>
      <c r="AS1247" s="65"/>
    </row>
    <row r="1248" spans="1:45" x14ac:dyDescent="0.25">
      <c r="A1248" s="65" t="s">
        <v>273</v>
      </c>
      <c r="B1248" s="65" t="str">
        <f t="shared" ref="B1248:B1311" si="436">IF(F1248&lt;="K030","DIWA2",IF(F1248&lt;="K152","DIWA3",IF(F1248&lt;="K171","DIWA5","")))</f>
        <v>DIWA3</v>
      </c>
      <c r="C1248" s="117">
        <f t="shared" ref="C1248:C1311" si="437">VLOOKUP(F1248,$BG$3:$BJ$230,4,0)</f>
        <v>42004</v>
      </c>
      <c r="D1248" s="116" t="str">
        <f t="shared" ref="D1248:D1311" si="438">IF(C1248&gt;G1248,"CON","SIN")</f>
        <v>CON</v>
      </c>
      <c r="E1248" s="65" t="s">
        <v>134</v>
      </c>
      <c r="F1248" s="124" t="s">
        <v>159</v>
      </c>
      <c r="G1248" s="117">
        <v>41785</v>
      </c>
      <c r="H1248" s="65">
        <v>659204</v>
      </c>
      <c r="I1248" s="65">
        <v>30368</v>
      </c>
      <c r="J1248" s="65">
        <v>0</v>
      </c>
      <c r="K1248" s="65">
        <v>4</v>
      </c>
      <c r="L1248" s="65"/>
      <c r="M1248" s="65">
        <v>2</v>
      </c>
      <c r="N1248" s="65">
        <v>6.3</v>
      </c>
      <c r="O1248" s="65"/>
      <c r="P1248" s="65"/>
      <c r="Q1248" s="65">
        <v>0.91</v>
      </c>
      <c r="R1248" s="65"/>
      <c r="S1248" s="65">
        <v>66</v>
      </c>
      <c r="T1248" s="65">
        <v>45</v>
      </c>
      <c r="U1248" s="65">
        <v>6</v>
      </c>
      <c r="V1248" s="65">
        <v>0</v>
      </c>
      <c r="W1248" s="65">
        <v>12</v>
      </c>
      <c r="X1248" s="65">
        <v>7</v>
      </c>
      <c r="Y1248" s="65">
        <v>1</v>
      </c>
      <c r="Z1248" s="65">
        <v>0</v>
      </c>
      <c r="AA1248" s="65">
        <v>0</v>
      </c>
      <c r="AB1248" s="65">
        <v>35</v>
      </c>
      <c r="AC1248" s="65">
        <v>4</v>
      </c>
      <c r="AD1248" s="65">
        <v>2</v>
      </c>
      <c r="AE1248" s="118">
        <f t="shared" si="422"/>
        <v>66</v>
      </c>
      <c r="AF1248" s="119">
        <f t="shared" si="434"/>
        <v>0.22000000000000355</v>
      </c>
      <c r="AG1248" s="118">
        <f t="shared" si="423"/>
        <v>45</v>
      </c>
      <c r="AH1248" s="119">
        <f t="shared" si="424"/>
        <v>0.29999999999999721</v>
      </c>
      <c r="AI1248" s="118">
        <f t="shared" si="425"/>
        <v>12</v>
      </c>
      <c r="AJ1248" s="119">
        <f t="shared" si="426"/>
        <v>0.26666666666666622</v>
      </c>
      <c r="AK1248" s="118">
        <f t="shared" si="427"/>
        <v>7</v>
      </c>
      <c r="AL1248" s="119">
        <f t="shared" si="428"/>
        <v>0.2333333333333335</v>
      </c>
      <c r="AM1248" s="118">
        <f t="shared" si="429"/>
        <v>6</v>
      </c>
      <c r="AN1248" s="119">
        <f t="shared" si="430"/>
        <v>0.40000000000000013</v>
      </c>
      <c r="AO1248" s="118">
        <f t="shared" si="431"/>
        <v>0</v>
      </c>
      <c r="AP1248" s="119">
        <f t="shared" si="432"/>
        <v>1.3877787807814457E-16</v>
      </c>
      <c r="AQ1248" s="122">
        <f t="shared" si="435"/>
        <v>0</v>
      </c>
      <c r="AR1248" s="131">
        <f t="shared" si="433"/>
        <v>5</v>
      </c>
      <c r="AS1248" s="65"/>
    </row>
    <row r="1249" spans="1:45" x14ac:dyDescent="0.25">
      <c r="A1249" s="65" t="s">
        <v>273</v>
      </c>
      <c r="B1249" s="65" t="str">
        <f t="shared" si="436"/>
        <v>DIWA3</v>
      </c>
      <c r="C1249" s="117">
        <f t="shared" si="437"/>
        <v>42004</v>
      </c>
      <c r="D1249" s="116" t="str">
        <f t="shared" si="438"/>
        <v>CON</v>
      </c>
      <c r="E1249" s="65" t="s">
        <v>134</v>
      </c>
      <c r="F1249" s="124" t="s">
        <v>159</v>
      </c>
      <c r="G1249" s="117">
        <v>41641</v>
      </c>
      <c r="H1249" s="65">
        <v>628836</v>
      </c>
      <c r="I1249" s="65">
        <v>121006</v>
      </c>
      <c r="J1249" s="65">
        <v>0</v>
      </c>
      <c r="K1249" s="65">
        <v>4</v>
      </c>
      <c r="L1249" s="65"/>
      <c r="M1249" s="65">
        <v>5</v>
      </c>
      <c r="N1249" s="65">
        <v>7.2</v>
      </c>
      <c r="O1249" s="65">
        <v>37.4</v>
      </c>
      <c r="P1249" s="65">
        <v>0.2</v>
      </c>
      <c r="Q1249" s="65">
        <v>0.1</v>
      </c>
      <c r="R1249" s="65" t="s">
        <v>244</v>
      </c>
      <c r="S1249" s="65">
        <v>82</v>
      </c>
      <c r="T1249" s="65">
        <v>66</v>
      </c>
      <c r="U1249" s="65">
        <v>8</v>
      </c>
      <c r="V1249" s="65">
        <v>0</v>
      </c>
      <c r="W1249" s="65">
        <v>12</v>
      </c>
      <c r="X1249" s="65">
        <v>7</v>
      </c>
      <c r="Y1249" s="65">
        <v>0</v>
      </c>
      <c r="Z1249" s="65">
        <v>0</v>
      </c>
      <c r="AA1249" s="65">
        <v>0</v>
      </c>
      <c r="AB1249" s="65">
        <v>33</v>
      </c>
      <c r="AC1249" s="65">
        <v>10</v>
      </c>
      <c r="AD1249" s="65">
        <v>4</v>
      </c>
      <c r="AE1249" s="118">
        <f t="shared" si="422"/>
        <v>82</v>
      </c>
      <c r="AF1249" s="119">
        <f t="shared" si="434"/>
        <v>0.27333333333333698</v>
      </c>
      <c r="AG1249" s="118">
        <f t="shared" si="423"/>
        <v>66</v>
      </c>
      <c r="AH1249" s="119">
        <f t="shared" si="424"/>
        <v>0.43999999999999695</v>
      </c>
      <c r="AI1249" s="118">
        <f t="shared" si="425"/>
        <v>12</v>
      </c>
      <c r="AJ1249" s="119">
        <f t="shared" si="426"/>
        <v>0.26666666666666622</v>
      </c>
      <c r="AK1249" s="118">
        <f t="shared" si="427"/>
        <v>7</v>
      </c>
      <c r="AL1249" s="119">
        <f t="shared" si="428"/>
        <v>0.2333333333333335</v>
      </c>
      <c r="AM1249" s="118">
        <f t="shared" si="429"/>
        <v>8</v>
      </c>
      <c r="AN1249" s="119">
        <f t="shared" si="430"/>
        <v>0.53333333333333344</v>
      </c>
      <c r="AO1249" s="118">
        <f t="shared" si="431"/>
        <v>0</v>
      </c>
      <c r="AP1249" s="119">
        <f t="shared" si="432"/>
        <v>1.3877787807814457E-16</v>
      </c>
      <c r="AQ1249" s="122">
        <f t="shared" si="435"/>
        <v>0</v>
      </c>
      <c r="AR1249" s="131">
        <f t="shared" si="433"/>
        <v>6</v>
      </c>
      <c r="AS1249" s="65"/>
    </row>
    <row r="1250" spans="1:45" x14ac:dyDescent="0.25">
      <c r="A1250" s="65" t="s">
        <v>273</v>
      </c>
      <c r="B1250" s="65" t="str">
        <f t="shared" si="436"/>
        <v>DIWA3</v>
      </c>
      <c r="C1250" s="117">
        <f t="shared" si="437"/>
        <v>42004</v>
      </c>
      <c r="D1250" s="116" t="str">
        <f t="shared" si="438"/>
        <v>CON</v>
      </c>
      <c r="E1250" s="65" t="s">
        <v>134</v>
      </c>
      <c r="F1250" s="124" t="s">
        <v>159</v>
      </c>
      <c r="G1250" s="117">
        <v>41538</v>
      </c>
      <c r="H1250" s="65">
        <v>597859</v>
      </c>
      <c r="I1250" s="65">
        <v>90029</v>
      </c>
      <c r="J1250" s="120">
        <v>0</v>
      </c>
      <c r="K1250" s="120">
        <v>4</v>
      </c>
      <c r="L1250" s="120">
        <v>0</v>
      </c>
      <c r="M1250" s="120">
        <v>4</v>
      </c>
      <c r="N1250" s="65">
        <v>7.2</v>
      </c>
      <c r="O1250" s="120">
        <v>37.799999999999997</v>
      </c>
      <c r="P1250" s="120">
        <v>0.9</v>
      </c>
      <c r="Q1250" s="120">
        <v>0.1</v>
      </c>
      <c r="R1250" s="65" t="s">
        <v>244</v>
      </c>
      <c r="S1250" s="120">
        <v>75</v>
      </c>
      <c r="T1250" s="120">
        <v>53</v>
      </c>
      <c r="U1250" s="120">
        <v>9</v>
      </c>
      <c r="V1250" s="120">
        <v>0</v>
      </c>
      <c r="W1250" s="120">
        <v>9</v>
      </c>
      <c r="X1250" s="120">
        <v>7</v>
      </c>
      <c r="Y1250" s="120">
        <v>0</v>
      </c>
      <c r="Z1250" s="120">
        <v>0</v>
      </c>
      <c r="AA1250" s="120">
        <v>0</v>
      </c>
      <c r="AB1250" s="120">
        <v>36</v>
      </c>
      <c r="AC1250" s="120">
        <v>13</v>
      </c>
      <c r="AD1250" s="120">
        <v>4</v>
      </c>
      <c r="AE1250" s="118">
        <f t="shared" si="422"/>
        <v>75</v>
      </c>
      <c r="AF1250" s="119">
        <f t="shared" si="434"/>
        <v>0.2500000000000035</v>
      </c>
      <c r="AG1250" s="118">
        <f t="shared" si="423"/>
        <v>53</v>
      </c>
      <c r="AH1250" s="119">
        <f t="shared" si="424"/>
        <v>0.35333333333333045</v>
      </c>
      <c r="AI1250" s="118">
        <f t="shared" si="425"/>
        <v>9</v>
      </c>
      <c r="AJ1250" s="119">
        <f t="shared" si="426"/>
        <v>0.19999999999999954</v>
      </c>
      <c r="AK1250" s="118">
        <f t="shared" si="427"/>
        <v>7</v>
      </c>
      <c r="AL1250" s="119">
        <f t="shared" si="428"/>
        <v>0.2333333333333335</v>
      </c>
      <c r="AM1250" s="118">
        <f t="shared" si="429"/>
        <v>9</v>
      </c>
      <c r="AN1250" s="119">
        <f t="shared" si="430"/>
        <v>0.60000000000000009</v>
      </c>
      <c r="AO1250" s="118">
        <f t="shared" si="431"/>
        <v>0</v>
      </c>
      <c r="AP1250" s="119">
        <f t="shared" si="432"/>
        <v>1.3877787807814457E-16</v>
      </c>
      <c r="AQ1250" s="122">
        <f t="shared" si="435"/>
        <v>0</v>
      </c>
      <c r="AR1250" s="131">
        <f t="shared" si="433"/>
        <v>7</v>
      </c>
      <c r="AS1250" s="65"/>
    </row>
    <row r="1251" spans="1:45" x14ac:dyDescent="0.25">
      <c r="A1251" s="65" t="s">
        <v>272</v>
      </c>
      <c r="B1251" s="65" t="str">
        <f t="shared" si="436"/>
        <v>DIWA3</v>
      </c>
      <c r="C1251" s="117">
        <f t="shared" si="437"/>
        <v>42004</v>
      </c>
      <c r="D1251" s="116" t="str">
        <f t="shared" si="438"/>
        <v>CON</v>
      </c>
      <c r="E1251" s="65" t="s">
        <v>134</v>
      </c>
      <c r="F1251" s="124" t="s">
        <v>159</v>
      </c>
      <c r="G1251" s="117">
        <v>41508</v>
      </c>
      <c r="H1251" s="65">
        <v>574100</v>
      </c>
      <c r="I1251" s="65">
        <v>30097</v>
      </c>
      <c r="J1251" s="120">
        <v>0</v>
      </c>
      <c r="K1251" s="120">
        <v>5</v>
      </c>
      <c r="L1251" s="120">
        <v>-1</v>
      </c>
      <c r="M1251" s="120">
        <v>14</v>
      </c>
      <c r="N1251" s="65">
        <v>7</v>
      </c>
      <c r="O1251" s="120">
        <v>36.799999999999997</v>
      </c>
      <c r="P1251" s="120">
        <v>0.1</v>
      </c>
      <c r="Q1251" s="120">
        <v>0.1</v>
      </c>
      <c r="R1251" s="65" t="s">
        <v>244</v>
      </c>
      <c r="S1251" s="120">
        <v>81</v>
      </c>
      <c r="T1251" s="120">
        <v>48</v>
      </c>
      <c r="U1251" s="120">
        <v>6</v>
      </c>
      <c r="V1251" s="120">
        <v>0</v>
      </c>
      <c r="W1251" s="120">
        <v>13</v>
      </c>
      <c r="X1251" s="120">
        <v>7</v>
      </c>
      <c r="Y1251" s="120">
        <v>0</v>
      </c>
      <c r="Z1251" s="120">
        <v>0</v>
      </c>
      <c r="AA1251" s="120">
        <v>-1</v>
      </c>
      <c r="AB1251" s="120">
        <v>41</v>
      </c>
      <c r="AC1251" s="120">
        <v>11</v>
      </c>
      <c r="AD1251" s="120">
        <v>2</v>
      </c>
      <c r="AE1251" s="118">
        <f t="shared" si="422"/>
        <v>81</v>
      </c>
      <c r="AF1251" s="119">
        <f t="shared" si="434"/>
        <v>0.27000000000000363</v>
      </c>
      <c r="AG1251" s="118">
        <f t="shared" si="423"/>
        <v>48</v>
      </c>
      <c r="AH1251" s="119">
        <f t="shared" si="424"/>
        <v>0.31999999999999718</v>
      </c>
      <c r="AI1251" s="118">
        <f t="shared" si="425"/>
        <v>13</v>
      </c>
      <c r="AJ1251" s="119">
        <f t="shared" si="426"/>
        <v>0.28888888888888842</v>
      </c>
      <c r="AK1251" s="118">
        <f t="shared" si="427"/>
        <v>7</v>
      </c>
      <c r="AL1251" s="119">
        <f t="shared" si="428"/>
        <v>0.2333333333333335</v>
      </c>
      <c r="AM1251" s="118">
        <f t="shared" si="429"/>
        <v>6</v>
      </c>
      <c r="AN1251" s="119">
        <f t="shared" si="430"/>
        <v>0.40000000000000013</v>
      </c>
      <c r="AO1251" s="118">
        <f t="shared" si="431"/>
        <v>0</v>
      </c>
      <c r="AP1251" s="119">
        <f t="shared" si="432"/>
        <v>1.3877787807814457E-16</v>
      </c>
      <c r="AQ1251" s="122">
        <f t="shared" si="435"/>
        <v>0</v>
      </c>
      <c r="AR1251" s="131">
        <f t="shared" si="433"/>
        <v>8</v>
      </c>
      <c r="AS1251" s="65"/>
    </row>
    <row r="1252" spans="1:45" x14ac:dyDescent="0.25">
      <c r="A1252" s="65" t="s">
        <v>273</v>
      </c>
      <c r="B1252" s="65" t="str">
        <f t="shared" si="436"/>
        <v>DIWA3</v>
      </c>
      <c r="C1252" s="117">
        <f t="shared" si="437"/>
        <v>42004</v>
      </c>
      <c r="D1252" s="116" t="str">
        <f t="shared" si="438"/>
        <v>CON</v>
      </c>
      <c r="E1252" s="65" t="s">
        <v>134</v>
      </c>
      <c r="F1252" s="124" t="s">
        <v>159</v>
      </c>
      <c r="G1252" s="117">
        <v>41438</v>
      </c>
      <c r="H1252" s="65">
        <v>568046</v>
      </c>
      <c r="I1252" s="65">
        <v>60216</v>
      </c>
      <c r="J1252" s="120">
        <v>0</v>
      </c>
      <c r="K1252" s="120">
        <v>27.1</v>
      </c>
      <c r="L1252" s="120">
        <v>0</v>
      </c>
      <c r="M1252" s="120">
        <v>7.3</v>
      </c>
      <c r="N1252" s="65">
        <v>8</v>
      </c>
      <c r="O1252" s="120">
        <v>38.799999999999997</v>
      </c>
      <c r="P1252" s="120">
        <v>0</v>
      </c>
      <c r="Q1252" s="120">
        <v>-1</v>
      </c>
      <c r="R1252" s="65" t="s">
        <v>29</v>
      </c>
      <c r="S1252" s="120">
        <v>76.099999999999994</v>
      </c>
      <c r="T1252" s="120">
        <v>55.8</v>
      </c>
      <c r="U1252" s="120">
        <v>1.4</v>
      </c>
      <c r="V1252" s="120">
        <v>2.7</v>
      </c>
      <c r="W1252" s="120">
        <v>10.6</v>
      </c>
      <c r="X1252" s="120">
        <v>12.1</v>
      </c>
      <c r="Y1252" s="120">
        <v>1</v>
      </c>
      <c r="Z1252" s="120">
        <v>0</v>
      </c>
      <c r="AA1252" s="120">
        <v>0</v>
      </c>
      <c r="AB1252" s="120">
        <v>106.2</v>
      </c>
      <c r="AC1252" s="120">
        <v>18.600000000000001</v>
      </c>
      <c r="AD1252" s="120">
        <v>9.9</v>
      </c>
      <c r="AE1252" s="118">
        <f t="shared" si="422"/>
        <v>76</v>
      </c>
      <c r="AF1252" s="119">
        <f t="shared" si="434"/>
        <v>0.25333333333333685</v>
      </c>
      <c r="AG1252" s="118">
        <f t="shared" si="423"/>
        <v>56</v>
      </c>
      <c r="AH1252" s="119">
        <f t="shared" si="424"/>
        <v>0.37333333333333041</v>
      </c>
      <c r="AI1252" s="118">
        <f t="shared" si="425"/>
        <v>11</v>
      </c>
      <c r="AJ1252" s="119">
        <f t="shared" si="426"/>
        <v>0.24444444444444399</v>
      </c>
      <c r="AK1252" s="118">
        <f t="shared" si="427"/>
        <v>12</v>
      </c>
      <c r="AL1252" s="119">
        <f t="shared" si="428"/>
        <v>0.40000000000000013</v>
      </c>
      <c r="AM1252" s="118">
        <f t="shared" si="429"/>
        <v>1</v>
      </c>
      <c r="AN1252" s="119">
        <f t="shared" si="430"/>
        <v>6.666666666666686E-2</v>
      </c>
      <c r="AO1252" s="118">
        <f t="shared" si="431"/>
        <v>3</v>
      </c>
      <c r="AP1252" s="119">
        <f t="shared" si="432"/>
        <v>0.30000000000000016</v>
      </c>
      <c r="AQ1252" s="122">
        <f t="shared" si="435"/>
        <v>0</v>
      </c>
      <c r="AR1252" s="131">
        <f t="shared" si="433"/>
        <v>9</v>
      </c>
      <c r="AS1252" s="65"/>
    </row>
    <row r="1253" spans="1:45" x14ac:dyDescent="0.25">
      <c r="A1253" s="65" t="s">
        <v>272</v>
      </c>
      <c r="B1253" s="65" t="str">
        <f t="shared" si="436"/>
        <v>DIWA3</v>
      </c>
      <c r="C1253" s="117">
        <f t="shared" si="437"/>
        <v>42004</v>
      </c>
      <c r="D1253" s="116" t="str">
        <f t="shared" si="438"/>
        <v>CON</v>
      </c>
      <c r="E1253" s="65" t="s">
        <v>134</v>
      </c>
      <c r="F1253" s="124" t="s">
        <v>159</v>
      </c>
      <c r="G1253" s="117">
        <v>41230</v>
      </c>
      <c r="H1253" s="65">
        <v>494471</v>
      </c>
      <c r="I1253" s="65">
        <v>156733</v>
      </c>
      <c r="J1253" s="120">
        <v>0</v>
      </c>
      <c r="K1253" s="120">
        <v>0</v>
      </c>
      <c r="L1253" s="120">
        <v>0.1</v>
      </c>
      <c r="M1253" s="120">
        <v>9.6</v>
      </c>
      <c r="N1253" s="65">
        <v>7</v>
      </c>
      <c r="O1253" s="120">
        <v>40.5</v>
      </c>
      <c r="P1253" s="120"/>
      <c r="Q1253" s="120">
        <v>0</v>
      </c>
      <c r="R1253" s="65" t="s">
        <v>29</v>
      </c>
      <c r="S1253" s="120">
        <v>159</v>
      </c>
      <c r="T1253" s="120">
        <v>41.8</v>
      </c>
      <c r="U1253" s="120">
        <v>14.8</v>
      </c>
      <c r="V1253" s="120">
        <v>2.2999999999999998</v>
      </c>
      <c r="W1253" s="120">
        <v>5.8</v>
      </c>
      <c r="X1253" s="120">
        <v>21</v>
      </c>
      <c r="Y1253" s="120">
        <v>1.3</v>
      </c>
      <c r="Z1253" s="120">
        <v>2.6</v>
      </c>
      <c r="AA1253" s="120">
        <v>0</v>
      </c>
      <c r="AB1253" s="120">
        <v>40.799999999999997</v>
      </c>
      <c r="AC1253" s="120">
        <v>23.2</v>
      </c>
      <c r="AD1253" s="120">
        <v>2.4</v>
      </c>
      <c r="AE1253" s="118">
        <f t="shared" si="422"/>
        <v>159</v>
      </c>
      <c r="AF1253" s="119">
        <f t="shared" si="434"/>
        <v>0.5300000000000048</v>
      </c>
      <c r="AG1253" s="118">
        <f t="shared" si="423"/>
        <v>42</v>
      </c>
      <c r="AH1253" s="119">
        <f t="shared" si="424"/>
        <v>0.27999999999999725</v>
      </c>
      <c r="AI1253" s="118">
        <f t="shared" si="425"/>
        <v>6</v>
      </c>
      <c r="AJ1253" s="119">
        <f t="shared" si="426"/>
        <v>0.13333333333333286</v>
      </c>
      <c r="AK1253" s="118">
        <f t="shared" si="427"/>
        <v>21</v>
      </c>
      <c r="AL1253" s="119">
        <f t="shared" si="428"/>
        <v>0.70000000000000007</v>
      </c>
      <c r="AM1253" s="118">
        <f t="shared" si="429"/>
        <v>15</v>
      </c>
      <c r="AN1253" s="119">
        <f t="shared" si="430"/>
        <v>1</v>
      </c>
      <c r="AO1253" s="118">
        <f t="shared" si="431"/>
        <v>2</v>
      </c>
      <c r="AP1253" s="119">
        <f t="shared" si="432"/>
        <v>0.20000000000000015</v>
      </c>
      <c r="AQ1253" s="122">
        <f t="shared" si="435"/>
        <v>0</v>
      </c>
      <c r="AR1253" s="131">
        <f t="shared" si="433"/>
        <v>10</v>
      </c>
      <c r="AS1253" s="65"/>
    </row>
    <row r="1254" spans="1:45" x14ac:dyDescent="0.25">
      <c r="A1254" s="65" t="s">
        <v>273</v>
      </c>
      <c r="B1254" s="65" t="str">
        <f t="shared" si="436"/>
        <v>DIWA3</v>
      </c>
      <c r="C1254" s="117">
        <f t="shared" si="437"/>
        <v>40993</v>
      </c>
      <c r="D1254" s="65" t="str">
        <f t="shared" si="438"/>
        <v>SIN</v>
      </c>
      <c r="E1254" s="65" t="s">
        <v>134</v>
      </c>
      <c r="F1254" s="124" t="s">
        <v>160</v>
      </c>
      <c r="G1254" s="117">
        <v>42416</v>
      </c>
      <c r="H1254" s="65">
        <v>872514</v>
      </c>
      <c r="I1254" s="65">
        <v>27209</v>
      </c>
      <c r="J1254" s="65">
        <v>0</v>
      </c>
      <c r="K1254" s="65">
        <v>5</v>
      </c>
      <c r="L1254" s="65"/>
      <c r="M1254" s="65">
        <v>1</v>
      </c>
      <c r="N1254" s="65">
        <v>7</v>
      </c>
      <c r="O1254" s="65"/>
      <c r="P1254" s="65"/>
      <c r="Q1254" s="65">
        <v>0.02</v>
      </c>
      <c r="R1254" s="65" t="s">
        <v>295</v>
      </c>
      <c r="S1254" s="65">
        <v>100</v>
      </c>
      <c r="T1254" s="65">
        <v>33</v>
      </c>
      <c r="U1254" s="65">
        <v>3</v>
      </c>
      <c r="V1254" s="65">
        <v>0</v>
      </c>
      <c r="W1254" s="65">
        <v>7</v>
      </c>
      <c r="X1254" s="65">
        <v>11</v>
      </c>
      <c r="Y1254" s="65">
        <v>0</v>
      </c>
      <c r="Z1254" s="65">
        <v>0</v>
      </c>
      <c r="AA1254" s="65">
        <v>0</v>
      </c>
      <c r="AB1254" s="65">
        <v>33</v>
      </c>
      <c r="AC1254" s="65">
        <v>2</v>
      </c>
      <c r="AD1254" s="65">
        <v>0</v>
      </c>
      <c r="AE1254" s="118">
        <f t="shared" si="422"/>
        <v>100</v>
      </c>
      <c r="AF1254" s="119">
        <f t="shared" si="434"/>
        <v>0.33333333333333737</v>
      </c>
      <c r="AG1254" s="118">
        <f t="shared" si="423"/>
        <v>33</v>
      </c>
      <c r="AH1254" s="119">
        <f t="shared" si="424"/>
        <v>0.21999999999999736</v>
      </c>
      <c r="AI1254" s="118">
        <f t="shared" si="425"/>
        <v>7</v>
      </c>
      <c r="AJ1254" s="119">
        <f t="shared" si="426"/>
        <v>0.15555555555555509</v>
      </c>
      <c r="AK1254" s="118">
        <f t="shared" si="427"/>
        <v>11</v>
      </c>
      <c r="AL1254" s="119">
        <f t="shared" si="428"/>
        <v>0.36666666666666681</v>
      </c>
      <c r="AM1254" s="118">
        <f t="shared" si="429"/>
        <v>3</v>
      </c>
      <c r="AN1254" s="119">
        <f t="shared" si="430"/>
        <v>0.20000000000000018</v>
      </c>
      <c r="AO1254" s="118">
        <f t="shared" si="431"/>
        <v>0</v>
      </c>
      <c r="AP1254" s="119">
        <f t="shared" si="432"/>
        <v>1.3877787807814457E-16</v>
      </c>
      <c r="AQ1254" s="122">
        <f t="shared" si="435"/>
        <v>1</v>
      </c>
      <c r="AR1254" s="131">
        <f t="shared" si="433"/>
        <v>1</v>
      </c>
      <c r="AS1254" s="65"/>
    </row>
    <row r="1255" spans="1:45" x14ac:dyDescent="0.25">
      <c r="A1255" s="65"/>
      <c r="B1255" s="65" t="str">
        <f t="shared" si="436"/>
        <v>DIWA3</v>
      </c>
      <c r="C1255" s="117">
        <f t="shared" si="437"/>
        <v>40993</v>
      </c>
      <c r="D1255" s="65" t="str">
        <f t="shared" si="438"/>
        <v>SIN</v>
      </c>
      <c r="E1255" s="65" t="s">
        <v>134</v>
      </c>
      <c r="F1255" s="124" t="s">
        <v>160</v>
      </c>
      <c r="G1255" s="117">
        <v>42308</v>
      </c>
      <c r="H1255" s="65">
        <v>845319</v>
      </c>
      <c r="I1255" s="65">
        <v>49151</v>
      </c>
      <c r="J1255" s="65">
        <v>0</v>
      </c>
      <c r="K1255" s="65">
        <v>3</v>
      </c>
      <c r="L1255" s="65"/>
      <c r="M1255" s="65">
        <v>1</v>
      </c>
      <c r="N1255" s="65">
        <v>5.9</v>
      </c>
      <c r="O1255" s="65"/>
      <c r="P1255" s="65"/>
      <c r="Q1255" s="65">
        <v>0.26</v>
      </c>
      <c r="R1255" s="65"/>
      <c r="S1255" s="65">
        <v>336</v>
      </c>
      <c r="T1255" s="65">
        <v>53</v>
      </c>
      <c r="U1255" s="65">
        <v>7</v>
      </c>
      <c r="V1255" s="65">
        <v>0</v>
      </c>
      <c r="W1255" s="65">
        <v>10</v>
      </c>
      <c r="X1255" s="65">
        <v>19</v>
      </c>
      <c r="Y1255" s="65">
        <v>0</v>
      </c>
      <c r="Z1255" s="65">
        <v>0</v>
      </c>
      <c r="AA1255" s="65">
        <v>1</v>
      </c>
      <c r="AB1255" s="65">
        <v>33</v>
      </c>
      <c r="AC1255" s="65">
        <v>3</v>
      </c>
      <c r="AD1255" s="65">
        <v>0</v>
      </c>
      <c r="AE1255" s="118">
        <f t="shared" si="422"/>
        <v>336</v>
      </c>
      <c r="AF1255" s="119">
        <f t="shared" si="434"/>
        <v>1.3</v>
      </c>
      <c r="AG1255" s="118">
        <f t="shared" si="423"/>
        <v>53</v>
      </c>
      <c r="AH1255" s="119">
        <f t="shared" si="424"/>
        <v>0.35333333333333045</v>
      </c>
      <c r="AI1255" s="118">
        <f t="shared" si="425"/>
        <v>10</v>
      </c>
      <c r="AJ1255" s="119">
        <f t="shared" si="426"/>
        <v>0.22222222222222177</v>
      </c>
      <c r="AK1255" s="118">
        <f t="shared" si="427"/>
        <v>19</v>
      </c>
      <c r="AL1255" s="119">
        <f t="shared" si="428"/>
        <v>0.63333333333333341</v>
      </c>
      <c r="AM1255" s="118">
        <f t="shared" si="429"/>
        <v>7</v>
      </c>
      <c r="AN1255" s="119">
        <f t="shared" si="430"/>
        <v>0.46666666666666679</v>
      </c>
      <c r="AO1255" s="118">
        <f t="shared" si="431"/>
        <v>0</v>
      </c>
      <c r="AP1255" s="119">
        <f t="shared" si="432"/>
        <v>1.3877787807814457E-16</v>
      </c>
      <c r="AQ1255" s="122">
        <f t="shared" si="435"/>
        <v>0</v>
      </c>
      <c r="AR1255" s="131">
        <f t="shared" si="433"/>
        <v>2</v>
      </c>
      <c r="AS1255" s="65"/>
    </row>
    <row r="1256" spans="1:45" x14ac:dyDescent="0.25">
      <c r="A1256" s="65"/>
      <c r="B1256" s="65" t="str">
        <f t="shared" si="436"/>
        <v>DIWA3</v>
      </c>
      <c r="C1256" s="117">
        <f t="shared" si="437"/>
        <v>40993</v>
      </c>
      <c r="D1256" s="65" t="str">
        <f t="shared" si="438"/>
        <v>SIN</v>
      </c>
      <c r="E1256" s="65" t="s">
        <v>134</v>
      </c>
      <c r="F1256" s="124" t="s">
        <v>160</v>
      </c>
      <c r="G1256" s="117">
        <v>42138</v>
      </c>
      <c r="H1256" s="65">
        <v>796168</v>
      </c>
      <c r="I1256" s="65">
        <v>91849</v>
      </c>
      <c r="J1256" s="65">
        <v>0</v>
      </c>
      <c r="K1256" s="65">
        <v>4</v>
      </c>
      <c r="L1256" s="65"/>
      <c r="M1256" s="65">
        <v>3</v>
      </c>
      <c r="N1256" s="65">
        <v>6.1</v>
      </c>
      <c r="O1256" s="65"/>
      <c r="P1256" s="65"/>
      <c r="Q1256" s="65">
        <v>0.9</v>
      </c>
      <c r="R1256" s="65"/>
      <c r="S1256" s="65">
        <v>284</v>
      </c>
      <c r="T1256" s="65">
        <v>92</v>
      </c>
      <c r="U1256" s="65">
        <v>12</v>
      </c>
      <c r="V1256" s="65">
        <v>0</v>
      </c>
      <c r="W1256" s="65">
        <v>18</v>
      </c>
      <c r="X1256" s="65">
        <v>21</v>
      </c>
      <c r="Y1256" s="65">
        <v>1</v>
      </c>
      <c r="Z1256" s="65">
        <v>1</v>
      </c>
      <c r="AA1256" s="65">
        <v>1</v>
      </c>
      <c r="AB1256" s="65">
        <v>38</v>
      </c>
      <c r="AC1256" s="65">
        <v>8</v>
      </c>
      <c r="AD1256" s="65">
        <v>1</v>
      </c>
      <c r="AE1256" s="118">
        <f t="shared" si="422"/>
        <v>284</v>
      </c>
      <c r="AF1256" s="119">
        <f t="shared" si="434"/>
        <v>0.94666666666666721</v>
      </c>
      <c r="AG1256" s="118">
        <f t="shared" si="423"/>
        <v>92</v>
      </c>
      <c r="AH1256" s="119">
        <f t="shared" si="424"/>
        <v>0.61333333333333084</v>
      </c>
      <c r="AI1256" s="118">
        <f t="shared" si="425"/>
        <v>18</v>
      </c>
      <c r="AJ1256" s="119">
        <f t="shared" si="426"/>
        <v>0.39999999999999941</v>
      </c>
      <c r="AK1256" s="118">
        <f t="shared" si="427"/>
        <v>21</v>
      </c>
      <c r="AL1256" s="119">
        <f t="shared" si="428"/>
        <v>0.70000000000000007</v>
      </c>
      <c r="AM1256" s="118">
        <f t="shared" si="429"/>
        <v>12</v>
      </c>
      <c r="AN1256" s="119">
        <f t="shared" si="430"/>
        <v>0.8</v>
      </c>
      <c r="AO1256" s="118">
        <f t="shared" si="431"/>
        <v>0</v>
      </c>
      <c r="AP1256" s="119">
        <f t="shared" si="432"/>
        <v>1.3877787807814457E-16</v>
      </c>
      <c r="AQ1256" s="122">
        <f t="shared" si="435"/>
        <v>0</v>
      </c>
      <c r="AR1256" s="131">
        <f t="shared" si="433"/>
        <v>3</v>
      </c>
      <c r="AS1256" s="65"/>
    </row>
    <row r="1257" spans="1:45" x14ac:dyDescent="0.25">
      <c r="A1257" s="65" t="s">
        <v>272</v>
      </c>
      <c r="B1257" s="65" t="str">
        <f t="shared" si="436"/>
        <v>DIWA3</v>
      </c>
      <c r="C1257" s="117">
        <f t="shared" si="437"/>
        <v>40993</v>
      </c>
      <c r="D1257" s="116" t="str">
        <f t="shared" si="438"/>
        <v>SIN</v>
      </c>
      <c r="E1257" s="65" t="s">
        <v>134</v>
      </c>
      <c r="F1257" s="124" t="s">
        <v>160</v>
      </c>
      <c r="G1257" s="117">
        <v>42054</v>
      </c>
      <c r="H1257" s="65">
        <v>763270</v>
      </c>
      <c r="I1257" s="65">
        <v>65849</v>
      </c>
      <c r="J1257" s="65">
        <v>0</v>
      </c>
      <c r="K1257" s="65">
        <v>2</v>
      </c>
      <c r="L1257" s="65"/>
      <c r="M1257" s="65">
        <v>2</v>
      </c>
      <c r="N1257" s="65">
        <v>5.9</v>
      </c>
      <c r="O1257" s="65">
        <v>27.39</v>
      </c>
      <c r="P1257" s="65">
        <v>1.32</v>
      </c>
      <c r="Q1257" s="65">
        <v>0.24</v>
      </c>
      <c r="R1257" s="65"/>
      <c r="S1257" s="65">
        <v>113</v>
      </c>
      <c r="T1257" s="65">
        <v>42</v>
      </c>
      <c r="U1257" s="65">
        <v>5</v>
      </c>
      <c r="V1257" s="65">
        <v>0</v>
      </c>
      <c r="W1257" s="65">
        <v>10</v>
      </c>
      <c r="X1257" s="65">
        <v>11</v>
      </c>
      <c r="Y1257" s="65">
        <v>0</v>
      </c>
      <c r="Z1257" s="65"/>
      <c r="AA1257" s="65">
        <v>1</v>
      </c>
      <c r="AB1257" s="65">
        <v>33</v>
      </c>
      <c r="AC1257" s="65">
        <v>4</v>
      </c>
      <c r="AD1257" s="65">
        <v>0</v>
      </c>
      <c r="AE1257" s="118">
        <f t="shared" si="422"/>
        <v>113</v>
      </c>
      <c r="AF1257" s="119">
        <f t="shared" si="434"/>
        <v>0.37666666666667098</v>
      </c>
      <c r="AG1257" s="118">
        <f t="shared" si="423"/>
        <v>42</v>
      </c>
      <c r="AH1257" s="119">
        <f t="shared" si="424"/>
        <v>0.27999999999999725</v>
      </c>
      <c r="AI1257" s="118">
        <f t="shared" si="425"/>
        <v>10</v>
      </c>
      <c r="AJ1257" s="119">
        <f t="shared" si="426"/>
        <v>0.22222222222222177</v>
      </c>
      <c r="AK1257" s="118">
        <f t="shared" si="427"/>
        <v>11</v>
      </c>
      <c r="AL1257" s="119">
        <f t="shared" si="428"/>
        <v>0.36666666666666681</v>
      </c>
      <c r="AM1257" s="118">
        <f t="shared" si="429"/>
        <v>5</v>
      </c>
      <c r="AN1257" s="119">
        <f t="shared" si="430"/>
        <v>0.33333333333333348</v>
      </c>
      <c r="AO1257" s="118">
        <f t="shared" si="431"/>
        <v>0</v>
      </c>
      <c r="AP1257" s="119">
        <f t="shared" si="432"/>
        <v>1.3877787807814457E-16</v>
      </c>
      <c r="AQ1257" s="122">
        <f t="shared" si="435"/>
        <v>0</v>
      </c>
      <c r="AR1257" s="131">
        <f t="shared" si="433"/>
        <v>4</v>
      </c>
      <c r="AS1257" s="65"/>
    </row>
    <row r="1258" spans="1:45" x14ac:dyDescent="0.25">
      <c r="A1258" s="65" t="s">
        <v>272</v>
      </c>
      <c r="B1258" s="65" t="str">
        <f t="shared" si="436"/>
        <v>DIWA3</v>
      </c>
      <c r="C1258" s="117">
        <f t="shared" si="437"/>
        <v>40993</v>
      </c>
      <c r="D1258" s="116" t="str">
        <f t="shared" si="438"/>
        <v>SIN</v>
      </c>
      <c r="E1258" s="65" t="s">
        <v>134</v>
      </c>
      <c r="F1258" s="124" t="s">
        <v>160</v>
      </c>
      <c r="G1258" s="117">
        <v>41992</v>
      </c>
      <c r="H1258" s="65">
        <v>747770</v>
      </c>
      <c r="I1258" s="65">
        <v>50349</v>
      </c>
      <c r="J1258" s="65">
        <v>0</v>
      </c>
      <c r="K1258" s="65">
        <v>3</v>
      </c>
      <c r="L1258" s="65"/>
      <c r="M1258" s="65">
        <v>1</v>
      </c>
      <c r="N1258" s="65">
        <v>5.9</v>
      </c>
      <c r="O1258" s="65"/>
      <c r="P1258" s="65"/>
      <c r="Q1258" s="65">
        <v>0.28999999999999998</v>
      </c>
      <c r="R1258" s="65"/>
      <c r="S1258" s="65">
        <v>177</v>
      </c>
      <c r="T1258" s="65">
        <v>44</v>
      </c>
      <c r="U1258" s="65">
        <v>7</v>
      </c>
      <c r="V1258" s="65">
        <v>0</v>
      </c>
      <c r="W1258" s="65">
        <v>10</v>
      </c>
      <c r="X1258" s="65">
        <v>15</v>
      </c>
      <c r="Y1258" s="65">
        <v>1</v>
      </c>
      <c r="Z1258" s="65">
        <v>0</v>
      </c>
      <c r="AA1258" s="65">
        <v>1</v>
      </c>
      <c r="AB1258" s="65">
        <v>27</v>
      </c>
      <c r="AC1258" s="65">
        <v>3</v>
      </c>
      <c r="AD1258" s="65">
        <v>0</v>
      </c>
      <c r="AE1258" s="118">
        <f t="shared" si="422"/>
        <v>177</v>
      </c>
      <c r="AF1258" s="119">
        <f t="shared" si="434"/>
        <v>0.59000000000000419</v>
      </c>
      <c r="AG1258" s="118">
        <f t="shared" si="423"/>
        <v>44</v>
      </c>
      <c r="AH1258" s="119">
        <f t="shared" si="424"/>
        <v>0.29333333333333056</v>
      </c>
      <c r="AI1258" s="118">
        <f t="shared" si="425"/>
        <v>10</v>
      </c>
      <c r="AJ1258" s="119">
        <f t="shared" si="426"/>
        <v>0.22222222222222177</v>
      </c>
      <c r="AK1258" s="118">
        <f t="shared" si="427"/>
        <v>15</v>
      </c>
      <c r="AL1258" s="119">
        <f t="shared" si="428"/>
        <v>0.50000000000000011</v>
      </c>
      <c r="AM1258" s="118">
        <f t="shared" si="429"/>
        <v>7</v>
      </c>
      <c r="AN1258" s="119">
        <f t="shared" si="430"/>
        <v>0.46666666666666679</v>
      </c>
      <c r="AO1258" s="118">
        <f t="shared" si="431"/>
        <v>0</v>
      </c>
      <c r="AP1258" s="119">
        <f t="shared" si="432"/>
        <v>1.3877787807814457E-16</v>
      </c>
      <c r="AQ1258" s="122">
        <f t="shared" si="435"/>
        <v>0</v>
      </c>
      <c r="AR1258" s="131">
        <f t="shared" si="433"/>
        <v>5</v>
      </c>
      <c r="AS1258" s="65"/>
    </row>
    <row r="1259" spans="1:45" x14ac:dyDescent="0.25">
      <c r="A1259" s="65" t="s">
        <v>273</v>
      </c>
      <c r="B1259" s="65" t="str">
        <f t="shared" si="436"/>
        <v>DIWA3</v>
      </c>
      <c r="C1259" s="117">
        <f t="shared" si="437"/>
        <v>40993</v>
      </c>
      <c r="D1259" s="116" t="str">
        <f t="shared" si="438"/>
        <v>SIN</v>
      </c>
      <c r="E1259" s="65" t="s">
        <v>134</v>
      </c>
      <c r="F1259" s="124" t="s">
        <v>160</v>
      </c>
      <c r="G1259" s="117">
        <v>41789</v>
      </c>
      <c r="H1259" s="65">
        <v>675811</v>
      </c>
      <c r="I1259" s="65">
        <v>33329</v>
      </c>
      <c r="J1259" s="65">
        <v>0</v>
      </c>
      <c r="K1259" s="65">
        <v>4</v>
      </c>
      <c r="L1259" s="65"/>
      <c r="M1259" s="65">
        <v>3</v>
      </c>
      <c r="N1259" s="65">
        <v>6.2</v>
      </c>
      <c r="O1259" s="65"/>
      <c r="P1259" s="65"/>
      <c r="Q1259" s="65">
        <v>0.81</v>
      </c>
      <c r="R1259" s="65"/>
      <c r="S1259" s="65">
        <v>185</v>
      </c>
      <c r="T1259" s="65">
        <v>54</v>
      </c>
      <c r="U1259" s="65">
        <v>12</v>
      </c>
      <c r="V1259" s="65">
        <v>0</v>
      </c>
      <c r="W1259" s="65">
        <v>17</v>
      </c>
      <c r="X1259" s="65">
        <v>18</v>
      </c>
      <c r="Y1259" s="65">
        <v>0</v>
      </c>
      <c r="Z1259" s="65">
        <v>0</v>
      </c>
      <c r="AA1259" s="65">
        <v>1</v>
      </c>
      <c r="AB1259" s="65">
        <v>31</v>
      </c>
      <c r="AC1259" s="65">
        <v>4</v>
      </c>
      <c r="AD1259" s="65">
        <v>1</v>
      </c>
      <c r="AE1259" s="118">
        <f t="shared" si="422"/>
        <v>185</v>
      </c>
      <c r="AF1259" s="119">
        <f t="shared" si="434"/>
        <v>0.61666666666667058</v>
      </c>
      <c r="AG1259" s="118">
        <f t="shared" si="423"/>
        <v>54</v>
      </c>
      <c r="AH1259" s="119">
        <f t="shared" si="424"/>
        <v>0.3599999999999971</v>
      </c>
      <c r="AI1259" s="118">
        <f t="shared" si="425"/>
        <v>17</v>
      </c>
      <c r="AJ1259" s="119">
        <f t="shared" si="426"/>
        <v>0.37777777777777721</v>
      </c>
      <c r="AK1259" s="118">
        <f t="shared" si="427"/>
        <v>18</v>
      </c>
      <c r="AL1259" s="119">
        <f t="shared" si="428"/>
        <v>0.60000000000000009</v>
      </c>
      <c r="AM1259" s="118">
        <f t="shared" si="429"/>
        <v>12</v>
      </c>
      <c r="AN1259" s="119">
        <f t="shared" si="430"/>
        <v>0.8</v>
      </c>
      <c r="AO1259" s="118">
        <f t="shared" si="431"/>
        <v>0</v>
      </c>
      <c r="AP1259" s="119">
        <f t="shared" si="432"/>
        <v>1.3877787807814457E-16</v>
      </c>
      <c r="AQ1259" s="122">
        <f t="shared" si="435"/>
        <v>0</v>
      </c>
      <c r="AR1259" s="131">
        <f t="shared" si="433"/>
        <v>6</v>
      </c>
      <c r="AS1259" s="65"/>
    </row>
    <row r="1260" spans="1:45" x14ac:dyDescent="0.25">
      <c r="A1260" s="65" t="s">
        <v>273</v>
      </c>
      <c r="B1260" s="65" t="str">
        <f t="shared" si="436"/>
        <v>DIWA3</v>
      </c>
      <c r="C1260" s="117">
        <f t="shared" si="437"/>
        <v>40993</v>
      </c>
      <c r="D1260" s="116" t="str">
        <f t="shared" si="438"/>
        <v>SIN</v>
      </c>
      <c r="E1260" s="65" t="s">
        <v>134</v>
      </c>
      <c r="F1260" s="124" t="s">
        <v>160</v>
      </c>
      <c r="G1260" s="117">
        <v>41627</v>
      </c>
      <c r="H1260" s="65">
        <v>642482</v>
      </c>
      <c r="I1260" s="65">
        <v>177219</v>
      </c>
      <c r="J1260" s="65">
        <v>0</v>
      </c>
      <c r="K1260" s="65">
        <v>4</v>
      </c>
      <c r="L1260" s="65"/>
      <c r="M1260" s="65">
        <v>10</v>
      </c>
      <c r="N1260" s="65">
        <v>7.1</v>
      </c>
      <c r="O1260" s="65">
        <v>37.1</v>
      </c>
      <c r="P1260" s="65">
        <v>1.1000000000000001</v>
      </c>
      <c r="Q1260" s="65">
        <v>0.1</v>
      </c>
      <c r="R1260" s="65" t="s">
        <v>244</v>
      </c>
      <c r="S1260" s="65">
        <v>295</v>
      </c>
      <c r="T1260" s="65">
        <v>103</v>
      </c>
      <c r="U1260" s="65">
        <v>19</v>
      </c>
      <c r="V1260" s="65">
        <v>0</v>
      </c>
      <c r="W1260" s="65">
        <v>17</v>
      </c>
      <c r="X1260" s="65">
        <v>22</v>
      </c>
      <c r="Y1260" s="65">
        <v>0</v>
      </c>
      <c r="Z1260" s="65">
        <v>0</v>
      </c>
      <c r="AA1260" s="65">
        <v>0</v>
      </c>
      <c r="AB1260" s="65">
        <v>37</v>
      </c>
      <c r="AC1260" s="65">
        <v>10</v>
      </c>
      <c r="AD1260" s="65">
        <v>2</v>
      </c>
      <c r="AE1260" s="118">
        <f t="shared" si="422"/>
        <v>295</v>
      </c>
      <c r="AF1260" s="119">
        <f t="shared" si="434"/>
        <v>0.9833333333333335</v>
      </c>
      <c r="AG1260" s="118">
        <f t="shared" si="423"/>
        <v>103</v>
      </c>
      <c r="AH1260" s="119">
        <f t="shared" si="424"/>
        <v>0.68666666666666465</v>
      </c>
      <c r="AI1260" s="118">
        <f t="shared" si="425"/>
        <v>17</v>
      </c>
      <c r="AJ1260" s="119">
        <f t="shared" si="426"/>
        <v>0.37777777777777721</v>
      </c>
      <c r="AK1260" s="118">
        <f t="shared" si="427"/>
        <v>22</v>
      </c>
      <c r="AL1260" s="119">
        <f t="shared" si="428"/>
        <v>0.73333333333333339</v>
      </c>
      <c r="AM1260" s="118">
        <f t="shared" si="429"/>
        <v>19</v>
      </c>
      <c r="AN1260" s="119">
        <f t="shared" si="430"/>
        <v>1</v>
      </c>
      <c r="AO1260" s="118">
        <f t="shared" si="431"/>
        <v>0</v>
      </c>
      <c r="AP1260" s="119">
        <f t="shared" si="432"/>
        <v>1.3877787807814457E-16</v>
      </c>
      <c r="AQ1260" s="122">
        <f t="shared" si="435"/>
        <v>0</v>
      </c>
      <c r="AR1260" s="131">
        <f t="shared" si="433"/>
        <v>7</v>
      </c>
      <c r="AS1260" s="65"/>
    </row>
    <row r="1261" spans="1:45" x14ac:dyDescent="0.25">
      <c r="A1261" s="65" t="s">
        <v>273</v>
      </c>
      <c r="B1261" s="65" t="str">
        <f t="shared" si="436"/>
        <v>DIWA3</v>
      </c>
      <c r="C1261" s="117">
        <f t="shared" si="437"/>
        <v>40993</v>
      </c>
      <c r="D1261" s="116" t="str">
        <f t="shared" si="438"/>
        <v>SIN</v>
      </c>
      <c r="E1261" s="65" t="s">
        <v>134</v>
      </c>
      <c r="F1261" s="124" t="s">
        <v>160</v>
      </c>
      <c r="G1261" s="117">
        <v>41568</v>
      </c>
      <c r="H1261" s="65">
        <v>624216</v>
      </c>
      <c r="I1261" s="65">
        <v>158953</v>
      </c>
      <c r="J1261" s="120">
        <v>0</v>
      </c>
      <c r="K1261" s="120">
        <v>3</v>
      </c>
      <c r="L1261" s="120">
        <v>0</v>
      </c>
      <c r="M1261" s="120">
        <v>9</v>
      </c>
      <c r="N1261" s="65">
        <v>6.7</v>
      </c>
      <c r="O1261" s="120">
        <v>37.200000000000003</v>
      </c>
      <c r="P1261" s="120">
        <v>0.3</v>
      </c>
      <c r="Q1261" s="120">
        <v>0.1</v>
      </c>
      <c r="R1261" s="65" t="s">
        <v>244</v>
      </c>
      <c r="S1261" s="120">
        <v>297</v>
      </c>
      <c r="T1261" s="120">
        <v>106</v>
      </c>
      <c r="U1261" s="120">
        <v>18</v>
      </c>
      <c r="V1261" s="120">
        <v>0</v>
      </c>
      <c r="W1261" s="120">
        <v>16</v>
      </c>
      <c r="X1261" s="120">
        <v>20</v>
      </c>
      <c r="Y1261" s="120">
        <v>0</v>
      </c>
      <c r="Z1261" s="120">
        <v>0</v>
      </c>
      <c r="AA1261" s="120">
        <v>0</v>
      </c>
      <c r="AB1261" s="120">
        <v>33</v>
      </c>
      <c r="AC1261" s="120">
        <v>13</v>
      </c>
      <c r="AD1261" s="120">
        <v>2</v>
      </c>
      <c r="AE1261" s="118">
        <f t="shared" si="422"/>
        <v>297</v>
      </c>
      <c r="AF1261" s="119">
        <f t="shared" si="434"/>
        <v>0.9900000000000001</v>
      </c>
      <c r="AG1261" s="118">
        <f t="shared" si="423"/>
        <v>106</v>
      </c>
      <c r="AH1261" s="119">
        <f t="shared" si="424"/>
        <v>0.70666666666666478</v>
      </c>
      <c r="AI1261" s="118">
        <f t="shared" si="425"/>
        <v>16</v>
      </c>
      <c r="AJ1261" s="119">
        <f t="shared" si="426"/>
        <v>0.35555555555555501</v>
      </c>
      <c r="AK1261" s="118">
        <f t="shared" si="427"/>
        <v>20</v>
      </c>
      <c r="AL1261" s="119">
        <f t="shared" si="428"/>
        <v>0.66666666666666674</v>
      </c>
      <c r="AM1261" s="118">
        <f t="shared" si="429"/>
        <v>18</v>
      </c>
      <c r="AN1261" s="119">
        <f t="shared" si="430"/>
        <v>1</v>
      </c>
      <c r="AO1261" s="118">
        <f t="shared" si="431"/>
        <v>0</v>
      </c>
      <c r="AP1261" s="119">
        <f t="shared" si="432"/>
        <v>1.3877787807814457E-16</v>
      </c>
      <c r="AQ1261" s="122">
        <f t="shared" si="435"/>
        <v>0</v>
      </c>
      <c r="AR1261" s="131">
        <f t="shared" si="433"/>
        <v>8</v>
      </c>
      <c r="AS1261" s="65"/>
    </row>
    <row r="1262" spans="1:45" x14ac:dyDescent="0.25">
      <c r="A1262" s="65" t="s">
        <v>273</v>
      </c>
      <c r="B1262" s="65" t="str">
        <f t="shared" si="436"/>
        <v>DIWA3</v>
      </c>
      <c r="C1262" s="117">
        <f t="shared" si="437"/>
        <v>40993</v>
      </c>
      <c r="D1262" s="116" t="str">
        <f t="shared" si="438"/>
        <v>SIN</v>
      </c>
      <c r="E1262" s="65" t="s">
        <v>134</v>
      </c>
      <c r="F1262" s="124" t="s">
        <v>160</v>
      </c>
      <c r="G1262" s="117">
        <v>41465</v>
      </c>
      <c r="H1262" s="65">
        <v>592228</v>
      </c>
      <c r="I1262" s="65">
        <v>126965</v>
      </c>
      <c r="J1262" s="120">
        <v>0</v>
      </c>
      <c r="K1262" s="120">
        <v>7</v>
      </c>
      <c r="L1262" s="120">
        <v>-1</v>
      </c>
      <c r="M1262" s="120">
        <v>12</v>
      </c>
      <c r="N1262" s="65">
        <v>7.1</v>
      </c>
      <c r="O1262" s="120">
        <v>36.799999999999997</v>
      </c>
      <c r="P1262" s="120">
        <v>0.1</v>
      </c>
      <c r="Q1262" s="120">
        <v>0.1</v>
      </c>
      <c r="R1262" s="65" t="s">
        <v>244</v>
      </c>
      <c r="S1262" s="120">
        <v>299</v>
      </c>
      <c r="T1262" s="120">
        <v>115</v>
      </c>
      <c r="U1262" s="120">
        <v>17</v>
      </c>
      <c r="V1262" s="120">
        <v>0</v>
      </c>
      <c r="W1262" s="120">
        <v>16</v>
      </c>
      <c r="X1262" s="120">
        <v>18</v>
      </c>
      <c r="Y1262" s="120">
        <v>1</v>
      </c>
      <c r="Z1262" s="120">
        <v>1</v>
      </c>
      <c r="AA1262" s="120">
        <v>-1</v>
      </c>
      <c r="AB1262" s="120">
        <v>46</v>
      </c>
      <c r="AC1262" s="120">
        <v>17</v>
      </c>
      <c r="AD1262" s="120">
        <v>3</v>
      </c>
      <c r="AE1262" s="118">
        <f t="shared" si="422"/>
        <v>299</v>
      </c>
      <c r="AF1262" s="119">
        <f t="shared" si="434"/>
        <v>0.9966666666666667</v>
      </c>
      <c r="AG1262" s="118">
        <f t="shared" si="423"/>
        <v>115</v>
      </c>
      <c r="AH1262" s="119">
        <f t="shared" si="424"/>
        <v>0.76666666666666516</v>
      </c>
      <c r="AI1262" s="118">
        <f t="shared" si="425"/>
        <v>16</v>
      </c>
      <c r="AJ1262" s="119">
        <f t="shared" si="426"/>
        <v>0.35555555555555501</v>
      </c>
      <c r="AK1262" s="118">
        <f t="shared" si="427"/>
        <v>18</v>
      </c>
      <c r="AL1262" s="119">
        <f t="shared" si="428"/>
        <v>0.60000000000000009</v>
      </c>
      <c r="AM1262" s="118">
        <f t="shared" si="429"/>
        <v>17</v>
      </c>
      <c r="AN1262" s="119">
        <f t="shared" si="430"/>
        <v>1</v>
      </c>
      <c r="AO1262" s="118">
        <f t="shared" si="431"/>
        <v>0</v>
      </c>
      <c r="AP1262" s="119">
        <f t="shared" si="432"/>
        <v>1.3877787807814457E-16</v>
      </c>
      <c r="AQ1262" s="122">
        <f t="shared" si="435"/>
        <v>0</v>
      </c>
      <c r="AR1262" s="131">
        <f t="shared" si="433"/>
        <v>9</v>
      </c>
      <c r="AS1262" s="65"/>
    </row>
    <row r="1263" spans="1:45" x14ac:dyDescent="0.25">
      <c r="A1263" s="65" t="s">
        <v>273</v>
      </c>
      <c r="B1263" s="65" t="str">
        <f t="shared" si="436"/>
        <v>DIWA3</v>
      </c>
      <c r="C1263" s="117">
        <f t="shared" si="437"/>
        <v>40993</v>
      </c>
      <c r="D1263" s="116" t="str">
        <f t="shared" si="438"/>
        <v>SIN</v>
      </c>
      <c r="E1263" s="65" t="s">
        <v>134</v>
      </c>
      <c r="F1263" s="124" t="s">
        <v>160</v>
      </c>
      <c r="G1263" s="117">
        <v>41360</v>
      </c>
      <c r="H1263" s="65">
        <v>561736</v>
      </c>
      <c r="I1263" s="65">
        <v>96473</v>
      </c>
      <c r="J1263" s="120">
        <v>0</v>
      </c>
      <c r="K1263" s="120">
        <v>1.2</v>
      </c>
      <c r="L1263" s="120">
        <v>0</v>
      </c>
      <c r="M1263" s="120">
        <v>21.6</v>
      </c>
      <c r="N1263" s="65">
        <v>6.7</v>
      </c>
      <c r="O1263" s="120">
        <v>36.1</v>
      </c>
      <c r="P1263" s="120"/>
      <c r="Q1263" s="120">
        <v>-1</v>
      </c>
      <c r="R1263" s="65" t="s">
        <v>29</v>
      </c>
      <c r="S1263" s="120">
        <v>156.1</v>
      </c>
      <c r="T1263" s="120">
        <v>78.7</v>
      </c>
      <c r="U1263" s="120">
        <v>11.5</v>
      </c>
      <c r="V1263" s="120">
        <v>3.5</v>
      </c>
      <c r="W1263" s="120">
        <v>13.2</v>
      </c>
      <c r="X1263" s="120">
        <v>26.2</v>
      </c>
      <c r="Y1263" s="120">
        <v>0.5</v>
      </c>
      <c r="Z1263" s="120">
        <v>0</v>
      </c>
      <c r="AA1263" s="120">
        <v>0</v>
      </c>
      <c r="AB1263" s="120">
        <v>65.3</v>
      </c>
      <c r="AC1263" s="120">
        <v>35.9</v>
      </c>
      <c r="AD1263" s="120">
        <v>0.3</v>
      </c>
      <c r="AE1263" s="118">
        <f t="shared" si="422"/>
        <v>156</v>
      </c>
      <c r="AF1263" s="119">
        <f t="shared" si="434"/>
        <v>0.5200000000000049</v>
      </c>
      <c r="AG1263" s="118">
        <f t="shared" si="423"/>
        <v>79</v>
      </c>
      <c r="AH1263" s="119">
        <f t="shared" si="424"/>
        <v>0.52666666666666362</v>
      </c>
      <c r="AI1263" s="118">
        <f t="shared" si="425"/>
        <v>13</v>
      </c>
      <c r="AJ1263" s="119">
        <f t="shared" si="426"/>
        <v>0.28888888888888842</v>
      </c>
      <c r="AK1263" s="118">
        <f t="shared" si="427"/>
        <v>26</v>
      </c>
      <c r="AL1263" s="119">
        <f t="shared" si="428"/>
        <v>0.8666666666666667</v>
      </c>
      <c r="AM1263" s="118">
        <f t="shared" si="429"/>
        <v>12</v>
      </c>
      <c r="AN1263" s="119">
        <f t="shared" si="430"/>
        <v>0.8</v>
      </c>
      <c r="AO1263" s="118">
        <f t="shared" si="431"/>
        <v>4</v>
      </c>
      <c r="AP1263" s="119">
        <f t="shared" si="432"/>
        <v>0.40000000000000013</v>
      </c>
      <c r="AQ1263" s="122">
        <f t="shared" si="435"/>
        <v>0</v>
      </c>
      <c r="AR1263" s="131">
        <f t="shared" si="433"/>
        <v>10</v>
      </c>
      <c r="AS1263" s="65"/>
    </row>
    <row r="1264" spans="1:45" x14ac:dyDescent="0.25">
      <c r="A1264" s="65" t="s">
        <v>272</v>
      </c>
      <c r="B1264" s="65" t="str">
        <f t="shared" si="436"/>
        <v>DIWA3</v>
      </c>
      <c r="C1264" s="117">
        <f t="shared" si="437"/>
        <v>40993</v>
      </c>
      <c r="D1264" s="116" t="str">
        <f t="shared" si="438"/>
        <v>SIN</v>
      </c>
      <c r="E1264" s="65" t="s">
        <v>134</v>
      </c>
      <c r="F1264" s="124" t="s">
        <v>160</v>
      </c>
      <c r="G1264" s="117">
        <v>41331</v>
      </c>
      <c r="H1264" s="65">
        <v>538064</v>
      </c>
      <c r="I1264" s="65">
        <v>30234</v>
      </c>
      <c r="J1264" s="120">
        <v>0</v>
      </c>
      <c r="K1264" s="120">
        <v>3.5</v>
      </c>
      <c r="L1264" s="120">
        <v>0</v>
      </c>
      <c r="M1264" s="120">
        <v>4.8</v>
      </c>
      <c r="N1264" s="65">
        <v>7.2</v>
      </c>
      <c r="O1264" s="120">
        <v>37.299999999999997</v>
      </c>
      <c r="P1264" s="120"/>
      <c r="Q1264" s="120">
        <v>-1</v>
      </c>
      <c r="R1264" s="65" t="s">
        <v>29</v>
      </c>
      <c r="S1264" s="120">
        <v>64.3</v>
      </c>
      <c r="T1264" s="120">
        <v>34.9</v>
      </c>
      <c r="U1264" s="120">
        <v>2.1</v>
      </c>
      <c r="V1264" s="120">
        <v>0.5</v>
      </c>
      <c r="W1264" s="120">
        <v>8.6999999999999993</v>
      </c>
      <c r="X1264" s="120">
        <v>0</v>
      </c>
      <c r="Y1264" s="120">
        <v>0.5</v>
      </c>
      <c r="Z1264" s="120">
        <v>0</v>
      </c>
      <c r="AA1264" s="120">
        <v>0</v>
      </c>
      <c r="AB1264" s="120">
        <v>52.5</v>
      </c>
      <c r="AC1264" s="120">
        <v>26.5</v>
      </c>
      <c r="AD1264" s="120">
        <v>8.6</v>
      </c>
      <c r="AE1264" s="118">
        <f t="shared" si="422"/>
        <v>64</v>
      </c>
      <c r="AF1264" s="119">
        <f t="shared" si="434"/>
        <v>0.2133333333333369</v>
      </c>
      <c r="AG1264" s="118">
        <f t="shared" si="423"/>
        <v>35</v>
      </c>
      <c r="AH1264" s="119">
        <f t="shared" si="424"/>
        <v>0.23333333333333067</v>
      </c>
      <c r="AI1264" s="118">
        <f t="shared" si="425"/>
        <v>9</v>
      </c>
      <c r="AJ1264" s="119">
        <f t="shared" si="426"/>
        <v>0.19999999999999954</v>
      </c>
      <c r="AK1264" s="118">
        <f t="shared" si="427"/>
        <v>0</v>
      </c>
      <c r="AL1264" s="119">
        <f t="shared" si="428"/>
        <v>2.0816681711721685E-16</v>
      </c>
      <c r="AM1264" s="118">
        <f t="shared" si="429"/>
        <v>2</v>
      </c>
      <c r="AN1264" s="119">
        <f t="shared" si="430"/>
        <v>0.13333333333333353</v>
      </c>
      <c r="AO1264" s="118">
        <f t="shared" si="431"/>
        <v>1</v>
      </c>
      <c r="AP1264" s="119">
        <f t="shared" si="432"/>
        <v>0.10000000000000014</v>
      </c>
      <c r="AQ1264" s="122">
        <f t="shared" si="435"/>
        <v>0</v>
      </c>
      <c r="AR1264" s="131">
        <f t="shared" si="433"/>
        <v>11</v>
      </c>
      <c r="AS1264" s="65"/>
    </row>
    <row r="1265" spans="1:45" x14ac:dyDescent="0.25">
      <c r="A1265" s="65" t="s">
        <v>272</v>
      </c>
      <c r="B1265" s="65" t="str">
        <f t="shared" si="436"/>
        <v>DIWA3</v>
      </c>
      <c r="C1265" s="117">
        <f t="shared" si="437"/>
        <v>40993</v>
      </c>
      <c r="D1265" s="116" t="str">
        <f t="shared" si="438"/>
        <v>SIN</v>
      </c>
      <c r="E1265" s="65" t="s">
        <v>134</v>
      </c>
      <c r="F1265" s="124" t="s">
        <v>160</v>
      </c>
      <c r="G1265" s="117">
        <v>41107</v>
      </c>
      <c r="H1265" s="65">
        <v>474457</v>
      </c>
      <c r="I1265" s="65">
        <v>142363</v>
      </c>
      <c r="J1265" s="120">
        <v>0</v>
      </c>
      <c r="K1265" s="120">
        <v>0</v>
      </c>
      <c r="L1265" s="120">
        <v>0</v>
      </c>
      <c r="M1265" s="120">
        <v>6.6</v>
      </c>
      <c r="N1265" s="65">
        <v>7.3</v>
      </c>
      <c r="O1265" s="120">
        <v>39.4</v>
      </c>
      <c r="P1265" s="120"/>
      <c r="Q1265" s="120">
        <v>-1</v>
      </c>
      <c r="R1265" s="65" t="s">
        <v>29</v>
      </c>
      <c r="S1265" s="120">
        <v>106.4</v>
      </c>
      <c r="T1265" s="120">
        <v>85.3</v>
      </c>
      <c r="U1265" s="120">
        <v>37.799999999999997</v>
      </c>
      <c r="V1265" s="120">
        <v>0</v>
      </c>
      <c r="W1265" s="120">
        <v>34.200000000000003</v>
      </c>
      <c r="X1265" s="120">
        <v>22.6</v>
      </c>
      <c r="Y1265" s="120">
        <v>1</v>
      </c>
      <c r="Z1265" s="120">
        <v>0</v>
      </c>
      <c r="AA1265" s="120">
        <v>0</v>
      </c>
      <c r="AB1265" s="120">
        <v>606.79999999999995</v>
      </c>
      <c r="AC1265" s="120">
        <v>70</v>
      </c>
      <c r="AD1265" s="120">
        <v>3</v>
      </c>
      <c r="AE1265" s="118">
        <f t="shared" si="422"/>
        <v>106</v>
      </c>
      <c r="AF1265" s="119">
        <f t="shared" si="434"/>
        <v>0.3533333333333375</v>
      </c>
      <c r="AG1265" s="118">
        <f t="shared" si="423"/>
        <v>85</v>
      </c>
      <c r="AH1265" s="119">
        <f t="shared" si="424"/>
        <v>0.56666666666666388</v>
      </c>
      <c r="AI1265" s="118">
        <f t="shared" si="425"/>
        <v>34</v>
      </c>
      <c r="AJ1265" s="119">
        <f t="shared" si="426"/>
        <v>0.7555555555555552</v>
      </c>
      <c r="AK1265" s="118">
        <f t="shared" si="427"/>
        <v>23</v>
      </c>
      <c r="AL1265" s="119">
        <f t="shared" si="428"/>
        <v>0.76666666666666672</v>
      </c>
      <c r="AM1265" s="118">
        <f t="shared" si="429"/>
        <v>38</v>
      </c>
      <c r="AN1265" s="119">
        <f t="shared" si="430"/>
        <v>1</v>
      </c>
      <c r="AO1265" s="118">
        <f t="shared" si="431"/>
        <v>0</v>
      </c>
      <c r="AP1265" s="119">
        <f t="shared" si="432"/>
        <v>1.3877787807814457E-16</v>
      </c>
      <c r="AQ1265" s="122">
        <f t="shared" si="435"/>
        <v>0</v>
      </c>
      <c r="AR1265" s="131">
        <f t="shared" si="433"/>
        <v>12</v>
      </c>
      <c r="AS1265" s="65"/>
    </row>
    <row r="1266" spans="1:45" x14ac:dyDescent="0.25">
      <c r="A1266" s="65"/>
      <c r="B1266" s="65" t="str">
        <f t="shared" si="436"/>
        <v>DIWA3</v>
      </c>
      <c r="C1266" s="117">
        <f t="shared" si="437"/>
        <v>40754</v>
      </c>
      <c r="D1266" s="65" t="str">
        <f t="shared" si="438"/>
        <v>SIN</v>
      </c>
      <c r="E1266" s="65" t="s">
        <v>134</v>
      </c>
      <c r="F1266" s="124" t="s">
        <v>161</v>
      </c>
      <c r="G1266" s="117">
        <v>42373</v>
      </c>
      <c r="H1266" s="65">
        <v>807801</v>
      </c>
      <c r="I1266" s="65">
        <v>47470</v>
      </c>
      <c r="J1266" s="65">
        <v>0</v>
      </c>
      <c r="K1266" s="65">
        <v>4</v>
      </c>
      <c r="L1266" s="65"/>
      <c r="M1266" s="65">
        <v>1</v>
      </c>
      <c r="N1266" s="65">
        <v>6.3</v>
      </c>
      <c r="O1266" s="65"/>
      <c r="P1266" s="65"/>
      <c r="Q1266" s="65">
        <v>0.21</v>
      </c>
      <c r="R1266" s="65"/>
      <c r="S1266" s="65">
        <v>23</v>
      </c>
      <c r="T1266" s="65">
        <v>116</v>
      </c>
      <c r="U1266" s="65">
        <v>0</v>
      </c>
      <c r="V1266" s="65">
        <v>1</v>
      </c>
      <c r="W1266" s="65">
        <v>3</v>
      </c>
      <c r="X1266" s="65">
        <v>2</v>
      </c>
      <c r="Y1266" s="65">
        <v>0</v>
      </c>
      <c r="Z1266" s="65">
        <v>2</v>
      </c>
      <c r="AA1266" s="65">
        <v>0</v>
      </c>
      <c r="AB1266" s="65">
        <v>54</v>
      </c>
      <c r="AC1266" s="65">
        <v>23</v>
      </c>
      <c r="AD1266" s="65">
        <v>1</v>
      </c>
      <c r="AE1266" s="118">
        <f t="shared" si="422"/>
        <v>23</v>
      </c>
      <c r="AF1266" s="119">
        <f t="shared" si="434"/>
        <v>7.6666666666670491E-2</v>
      </c>
      <c r="AG1266" s="118">
        <f t="shared" si="423"/>
        <v>116</v>
      </c>
      <c r="AH1266" s="119">
        <f t="shared" si="424"/>
        <v>0.77333333333333187</v>
      </c>
      <c r="AI1266" s="118">
        <f t="shared" si="425"/>
        <v>3</v>
      </c>
      <c r="AJ1266" s="119">
        <f t="shared" si="426"/>
        <v>6.666666666666618E-2</v>
      </c>
      <c r="AK1266" s="118">
        <f t="shared" si="427"/>
        <v>2</v>
      </c>
      <c r="AL1266" s="119">
        <f t="shared" si="428"/>
        <v>6.6666666666666874E-2</v>
      </c>
      <c r="AM1266" s="118">
        <f t="shared" si="429"/>
        <v>0</v>
      </c>
      <c r="AN1266" s="119">
        <f t="shared" si="430"/>
        <v>1.9428902930940239E-16</v>
      </c>
      <c r="AO1266" s="118">
        <f t="shared" si="431"/>
        <v>1</v>
      </c>
      <c r="AP1266" s="119">
        <f t="shared" si="432"/>
        <v>0.10000000000000014</v>
      </c>
      <c r="AQ1266" s="122">
        <f t="shared" si="435"/>
        <v>1</v>
      </c>
      <c r="AR1266" s="131">
        <f t="shared" si="433"/>
        <v>1</v>
      </c>
      <c r="AS1266" s="65"/>
    </row>
    <row r="1267" spans="1:45" x14ac:dyDescent="0.25">
      <c r="A1267" s="65"/>
      <c r="B1267" s="65" t="str">
        <f t="shared" si="436"/>
        <v>DIWA3</v>
      </c>
      <c r="C1267" s="117">
        <f t="shared" si="437"/>
        <v>40754</v>
      </c>
      <c r="D1267" s="65" t="str">
        <f t="shared" si="438"/>
        <v>SIN</v>
      </c>
      <c r="E1267" s="65" t="s">
        <v>134</v>
      </c>
      <c r="F1267" s="124" t="s">
        <v>161</v>
      </c>
      <c r="G1267" s="117">
        <v>42138</v>
      </c>
      <c r="H1267" s="65">
        <v>735755</v>
      </c>
      <c r="I1267" s="65">
        <v>72348</v>
      </c>
      <c r="J1267" s="65">
        <v>0</v>
      </c>
      <c r="K1267" s="65">
        <v>6</v>
      </c>
      <c r="L1267" s="65"/>
      <c r="M1267" s="65">
        <v>2</v>
      </c>
      <c r="N1267" s="65">
        <v>6</v>
      </c>
      <c r="O1267" s="65"/>
      <c r="P1267" s="65"/>
      <c r="Q1267" s="65">
        <v>0.41</v>
      </c>
      <c r="R1267" s="65"/>
      <c r="S1267" s="65">
        <v>56</v>
      </c>
      <c r="T1267" s="65">
        <v>347</v>
      </c>
      <c r="U1267" s="65">
        <v>4</v>
      </c>
      <c r="V1267" s="65">
        <v>2</v>
      </c>
      <c r="W1267" s="65">
        <v>9</v>
      </c>
      <c r="X1267" s="65">
        <v>5</v>
      </c>
      <c r="Y1267" s="65">
        <v>1</v>
      </c>
      <c r="Z1267" s="65">
        <v>3</v>
      </c>
      <c r="AA1267" s="65">
        <v>1</v>
      </c>
      <c r="AB1267" s="65">
        <v>40</v>
      </c>
      <c r="AC1267" s="65">
        <v>9</v>
      </c>
      <c r="AD1267" s="65">
        <v>1</v>
      </c>
      <c r="AE1267" s="118">
        <f t="shared" si="422"/>
        <v>56</v>
      </c>
      <c r="AF1267" s="119">
        <f t="shared" si="434"/>
        <v>0.18666666666667028</v>
      </c>
      <c r="AG1267" s="118">
        <f t="shared" si="423"/>
        <v>347</v>
      </c>
      <c r="AH1267" s="119">
        <f t="shared" si="424"/>
        <v>1</v>
      </c>
      <c r="AI1267" s="118">
        <f t="shared" si="425"/>
        <v>9</v>
      </c>
      <c r="AJ1267" s="119">
        <f t="shared" si="426"/>
        <v>0.19999999999999954</v>
      </c>
      <c r="AK1267" s="118">
        <f t="shared" si="427"/>
        <v>5</v>
      </c>
      <c r="AL1267" s="119">
        <f t="shared" si="428"/>
        <v>0.16666666666666685</v>
      </c>
      <c r="AM1267" s="118">
        <f t="shared" si="429"/>
        <v>4</v>
      </c>
      <c r="AN1267" s="119">
        <f t="shared" si="430"/>
        <v>0.26666666666666683</v>
      </c>
      <c r="AO1267" s="118">
        <f t="shared" si="431"/>
        <v>2</v>
      </c>
      <c r="AP1267" s="119">
        <f t="shared" si="432"/>
        <v>0.20000000000000015</v>
      </c>
      <c r="AQ1267" s="122">
        <f t="shared" si="435"/>
        <v>0</v>
      </c>
      <c r="AR1267" s="131">
        <f t="shared" si="433"/>
        <v>2</v>
      </c>
      <c r="AS1267" s="65"/>
    </row>
    <row r="1268" spans="1:45" x14ac:dyDescent="0.25">
      <c r="A1268" s="65" t="s">
        <v>273</v>
      </c>
      <c r="B1268" s="65" t="str">
        <f t="shared" si="436"/>
        <v>DIWA3</v>
      </c>
      <c r="C1268" s="117">
        <f t="shared" si="437"/>
        <v>40754</v>
      </c>
      <c r="D1268" s="116" t="str">
        <f t="shared" si="438"/>
        <v>SIN</v>
      </c>
      <c r="E1268" s="65" t="s">
        <v>134</v>
      </c>
      <c r="F1268" s="124" t="s">
        <v>161</v>
      </c>
      <c r="G1268" s="117">
        <v>42060</v>
      </c>
      <c r="H1268" s="65">
        <v>748300</v>
      </c>
      <c r="I1268" s="65">
        <v>62759</v>
      </c>
      <c r="J1268" s="65">
        <v>0</v>
      </c>
      <c r="K1268" s="65">
        <v>5</v>
      </c>
      <c r="L1268" s="65"/>
      <c r="M1268" s="65">
        <v>3</v>
      </c>
      <c r="N1268" s="65">
        <v>5.8250000000000002</v>
      </c>
      <c r="O1268" s="65">
        <v>27.45</v>
      </c>
      <c r="P1268" s="65">
        <v>1.35</v>
      </c>
      <c r="Q1268" s="65">
        <v>0.33</v>
      </c>
      <c r="R1268" s="65"/>
      <c r="S1268" s="65">
        <v>220</v>
      </c>
      <c r="T1268" s="65">
        <v>51</v>
      </c>
      <c r="U1268" s="65">
        <v>3</v>
      </c>
      <c r="V1268" s="65">
        <v>0</v>
      </c>
      <c r="W1268" s="65">
        <v>8</v>
      </c>
      <c r="X1268" s="65">
        <v>18</v>
      </c>
      <c r="Y1268" s="65">
        <v>0</v>
      </c>
      <c r="Z1268" s="65"/>
      <c r="AA1268" s="65">
        <v>1</v>
      </c>
      <c r="AB1268" s="65">
        <v>32</v>
      </c>
      <c r="AC1268" s="65">
        <v>4</v>
      </c>
      <c r="AD1268" s="65">
        <v>1</v>
      </c>
      <c r="AE1268" s="118">
        <f t="shared" si="422"/>
        <v>220</v>
      </c>
      <c r="AF1268" s="119">
        <f t="shared" si="434"/>
        <v>0.73333333333333606</v>
      </c>
      <c r="AG1268" s="118">
        <f t="shared" si="423"/>
        <v>51</v>
      </c>
      <c r="AH1268" s="119">
        <f t="shared" si="424"/>
        <v>0.33999999999999714</v>
      </c>
      <c r="AI1268" s="118">
        <f t="shared" si="425"/>
        <v>8</v>
      </c>
      <c r="AJ1268" s="119">
        <f t="shared" si="426"/>
        <v>0.17777777777777731</v>
      </c>
      <c r="AK1268" s="118">
        <f t="shared" si="427"/>
        <v>18</v>
      </c>
      <c r="AL1268" s="119">
        <f t="shared" si="428"/>
        <v>0.60000000000000009</v>
      </c>
      <c r="AM1268" s="118">
        <f t="shared" si="429"/>
        <v>3</v>
      </c>
      <c r="AN1268" s="119">
        <f t="shared" si="430"/>
        <v>0.20000000000000018</v>
      </c>
      <c r="AO1268" s="118">
        <f t="shared" si="431"/>
        <v>0</v>
      </c>
      <c r="AP1268" s="119">
        <f t="shared" si="432"/>
        <v>1.3877787807814457E-16</v>
      </c>
      <c r="AQ1268" s="122">
        <f t="shared" si="435"/>
        <v>0</v>
      </c>
      <c r="AR1268" s="131">
        <f t="shared" si="433"/>
        <v>3</v>
      </c>
      <c r="AS1268" s="65"/>
    </row>
    <row r="1269" spans="1:45" x14ac:dyDescent="0.25">
      <c r="A1269" s="65" t="s">
        <v>273</v>
      </c>
      <c r="B1269" s="65" t="str">
        <f t="shared" si="436"/>
        <v>DIWA3</v>
      </c>
      <c r="C1269" s="117">
        <f t="shared" si="437"/>
        <v>40754</v>
      </c>
      <c r="D1269" s="116" t="str">
        <f t="shared" si="438"/>
        <v>SIN</v>
      </c>
      <c r="E1269" s="65" t="s">
        <v>134</v>
      </c>
      <c r="F1269" s="124" t="s">
        <v>161</v>
      </c>
      <c r="G1269" s="117">
        <v>41991</v>
      </c>
      <c r="H1269" s="65">
        <v>730318</v>
      </c>
      <c r="I1269" s="65">
        <v>44777</v>
      </c>
      <c r="J1269" s="65">
        <v>0</v>
      </c>
      <c r="K1269" s="65">
        <v>3</v>
      </c>
      <c r="L1269" s="65"/>
      <c r="M1269" s="65">
        <v>2</v>
      </c>
      <c r="N1269" s="65">
        <v>6</v>
      </c>
      <c r="O1269" s="65"/>
      <c r="P1269" s="65"/>
      <c r="Q1269" s="65">
        <v>0.34</v>
      </c>
      <c r="R1269" s="65"/>
      <c r="S1269" s="65">
        <v>241</v>
      </c>
      <c r="T1269" s="65">
        <v>45</v>
      </c>
      <c r="U1269" s="65">
        <v>4</v>
      </c>
      <c r="V1269" s="65">
        <v>0</v>
      </c>
      <c r="W1269" s="65">
        <v>5</v>
      </c>
      <c r="X1269" s="65">
        <v>19</v>
      </c>
      <c r="Y1269" s="65">
        <v>0</v>
      </c>
      <c r="Z1269" s="65">
        <v>0</v>
      </c>
      <c r="AA1269" s="65">
        <v>1</v>
      </c>
      <c r="AB1269" s="65">
        <v>32</v>
      </c>
      <c r="AC1269" s="65">
        <v>5</v>
      </c>
      <c r="AD1269" s="65">
        <v>1</v>
      </c>
      <c r="AE1269" s="118">
        <f t="shared" si="422"/>
        <v>241</v>
      </c>
      <c r="AF1269" s="119">
        <f t="shared" si="434"/>
        <v>0.80333333333333534</v>
      </c>
      <c r="AG1269" s="118">
        <f t="shared" si="423"/>
        <v>45</v>
      </c>
      <c r="AH1269" s="119">
        <f t="shared" si="424"/>
        <v>0.29999999999999721</v>
      </c>
      <c r="AI1269" s="118">
        <f t="shared" si="425"/>
        <v>5</v>
      </c>
      <c r="AJ1269" s="119">
        <f t="shared" si="426"/>
        <v>0.11111111111111063</v>
      </c>
      <c r="AK1269" s="118">
        <f t="shared" si="427"/>
        <v>19</v>
      </c>
      <c r="AL1269" s="119">
        <f t="shared" si="428"/>
        <v>0.63333333333333341</v>
      </c>
      <c r="AM1269" s="118">
        <f t="shared" si="429"/>
        <v>4</v>
      </c>
      <c r="AN1269" s="119">
        <f t="shared" si="430"/>
        <v>0.26666666666666683</v>
      </c>
      <c r="AO1269" s="118">
        <f t="shared" si="431"/>
        <v>0</v>
      </c>
      <c r="AP1269" s="119">
        <f t="shared" si="432"/>
        <v>1.3877787807814457E-16</v>
      </c>
      <c r="AQ1269" s="122">
        <f t="shared" si="435"/>
        <v>0</v>
      </c>
      <c r="AR1269" s="131">
        <f t="shared" si="433"/>
        <v>4</v>
      </c>
      <c r="AS1269" s="65"/>
    </row>
    <row r="1270" spans="1:45" x14ac:dyDescent="0.25">
      <c r="A1270" s="65" t="s">
        <v>273</v>
      </c>
      <c r="B1270" s="65" t="str">
        <f t="shared" si="436"/>
        <v>DIWA3</v>
      </c>
      <c r="C1270" s="117">
        <f t="shared" si="437"/>
        <v>40754</v>
      </c>
      <c r="D1270" s="116" t="str">
        <f t="shared" si="438"/>
        <v>SIN</v>
      </c>
      <c r="E1270" s="65" t="s">
        <v>134</v>
      </c>
      <c r="F1270" s="124" t="s">
        <v>161</v>
      </c>
      <c r="G1270" s="117">
        <v>41657</v>
      </c>
      <c r="H1270" s="65">
        <v>627153</v>
      </c>
      <c r="I1270" s="65">
        <v>102553</v>
      </c>
      <c r="J1270" s="65">
        <v>0</v>
      </c>
      <c r="K1270" s="65">
        <v>4</v>
      </c>
      <c r="L1270" s="65"/>
      <c r="M1270" s="65">
        <v>8</v>
      </c>
      <c r="N1270" s="65">
        <v>7.1</v>
      </c>
      <c r="O1270" s="65">
        <v>37.5</v>
      </c>
      <c r="P1270" s="65">
        <v>1</v>
      </c>
      <c r="Q1270" s="65">
        <v>0</v>
      </c>
      <c r="R1270" s="65" t="s">
        <v>244</v>
      </c>
      <c r="S1270" s="65">
        <v>177</v>
      </c>
      <c r="T1270" s="65">
        <v>86</v>
      </c>
      <c r="U1270" s="65">
        <v>7</v>
      </c>
      <c r="V1270" s="65">
        <v>0</v>
      </c>
      <c r="W1270" s="65">
        <v>12</v>
      </c>
      <c r="X1270" s="65">
        <v>12</v>
      </c>
      <c r="Y1270" s="65">
        <v>0</v>
      </c>
      <c r="Z1270" s="65">
        <v>0</v>
      </c>
      <c r="AA1270" s="65">
        <v>0</v>
      </c>
      <c r="AB1270" s="65">
        <v>33</v>
      </c>
      <c r="AC1270" s="65">
        <v>9</v>
      </c>
      <c r="AD1270" s="65">
        <v>3</v>
      </c>
      <c r="AE1270" s="118">
        <f t="shared" si="422"/>
        <v>177</v>
      </c>
      <c r="AF1270" s="119">
        <f t="shared" si="434"/>
        <v>0.59000000000000419</v>
      </c>
      <c r="AG1270" s="118">
        <f t="shared" si="423"/>
        <v>86</v>
      </c>
      <c r="AH1270" s="119">
        <f t="shared" si="424"/>
        <v>0.57333333333333059</v>
      </c>
      <c r="AI1270" s="118">
        <f t="shared" si="425"/>
        <v>12</v>
      </c>
      <c r="AJ1270" s="119">
        <f t="shared" si="426"/>
        <v>0.26666666666666622</v>
      </c>
      <c r="AK1270" s="118">
        <f t="shared" si="427"/>
        <v>12</v>
      </c>
      <c r="AL1270" s="119">
        <f t="shared" si="428"/>
        <v>0.40000000000000013</v>
      </c>
      <c r="AM1270" s="118">
        <f t="shared" si="429"/>
        <v>7</v>
      </c>
      <c r="AN1270" s="119">
        <f t="shared" si="430"/>
        <v>0.46666666666666679</v>
      </c>
      <c r="AO1270" s="118">
        <f t="shared" si="431"/>
        <v>0</v>
      </c>
      <c r="AP1270" s="119">
        <f t="shared" si="432"/>
        <v>1.3877787807814457E-16</v>
      </c>
      <c r="AQ1270" s="122">
        <f t="shared" si="435"/>
        <v>0</v>
      </c>
      <c r="AR1270" s="131">
        <f t="shared" si="433"/>
        <v>5</v>
      </c>
      <c r="AS1270" s="65"/>
    </row>
    <row r="1271" spans="1:45" x14ac:dyDescent="0.25">
      <c r="A1271" s="65" t="s">
        <v>273</v>
      </c>
      <c r="B1271" s="65" t="str">
        <f t="shared" si="436"/>
        <v>DIWA3</v>
      </c>
      <c r="C1271" s="117">
        <f t="shared" si="437"/>
        <v>40754</v>
      </c>
      <c r="D1271" s="116" t="str">
        <f t="shared" si="438"/>
        <v>SIN</v>
      </c>
      <c r="E1271" s="65" t="s">
        <v>134</v>
      </c>
      <c r="F1271" s="124" t="s">
        <v>161</v>
      </c>
      <c r="G1271" s="117">
        <v>41635</v>
      </c>
      <c r="H1271" s="65">
        <v>620161</v>
      </c>
      <c r="I1271" s="65">
        <v>95561</v>
      </c>
      <c r="J1271" s="65">
        <v>0</v>
      </c>
      <c r="K1271" s="65">
        <v>4</v>
      </c>
      <c r="L1271" s="65"/>
      <c r="M1271" s="65">
        <v>9</v>
      </c>
      <c r="N1271" s="65">
        <v>7.2</v>
      </c>
      <c r="O1271" s="65">
        <v>37.200000000000003</v>
      </c>
      <c r="P1271" s="65">
        <v>0.3</v>
      </c>
      <c r="Q1271" s="65">
        <v>0</v>
      </c>
      <c r="R1271" s="65" t="s">
        <v>244</v>
      </c>
      <c r="S1271" s="65">
        <v>112</v>
      </c>
      <c r="T1271" s="65">
        <v>77</v>
      </c>
      <c r="U1271" s="65">
        <v>8</v>
      </c>
      <c r="V1271" s="65">
        <v>0</v>
      </c>
      <c r="W1271" s="65">
        <v>12</v>
      </c>
      <c r="X1271" s="65">
        <v>11</v>
      </c>
      <c r="Y1271" s="65">
        <v>0</v>
      </c>
      <c r="Z1271" s="65">
        <v>0</v>
      </c>
      <c r="AA1271" s="65">
        <v>0</v>
      </c>
      <c r="AB1271" s="65">
        <v>32</v>
      </c>
      <c r="AC1271" s="65">
        <v>9</v>
      </c>
      <c r="AD1271" s="65">
        <v>3</v>
      </c>
      <c r="AE1271" s="118">
        <f t="shared" si="422"/>
        <v>112</v>
      </c>
      <c r="AF1271" s="119">
        <f t="shared" si="434"/>
        <v>0.37333333333333762</v>
      </c>
      <c r="AG1271" s="118">
        <f t="shared" si="423"/>
        <v>77</v>
      </c>
      <c r="AH1271" s="119">
        <f t="shared" si="424"/>
        <v>0.5133333333333302</v>
      </c>
      <c r="AI1271" s="118">
        <f t="shared" si="425"/>
        <v>12</v>
      </c>
      <c r="AJ1271" s="119">
        <f t="shared" si="426"/>
        <v>0.26666666666666622</v>
      </c>
      <c r="AK1271" s="118">
        <f t="shared" si="427"/>
        <v>11</v>
      </c>
      <c r="AL1271" s="119">
        <f t="shared" si="428"/>
        <v>0.36666666666666681</v>
      </c>
      <c r="AM1271" s="118">
        <f t="shared" si="429"/>
        <v>8</v>
      </c>
      <c r="AN1271" s="119">
        <f t="shared" si="430"/>
        <v>0.53333333333333344</v>
      </c>
      <c r="AO1271" s="118">
        <f t="shared" si="431"/>
        <v>0</v>
      </c>
      <c r="AP1271" s="119">
        <f t="shared" si="432"/>
        <v>1.3877787807814457E-16</v>
      </c>
      <c r="AQ1271" s="122">
        <f t="shared" si="435"/>
        <v>0</v>
      </c>
      <c r="AR1271" s="131">
        <f t="shared" si="433"/>
        <v>6</v>
      </c>
      <c r="AS1271" s="65"/>
    </row>
    <row r="1272" spans="1:45" x14ac:dyDescent="0.25">
      <c r="A1272" s="65" t="s">
        <v>273</v>
      </c>
      <c r="B1272" s="65" t="str">
        <f t="shared" si="436"/>
        <v>DIWA3</v>
      </c>
      <c r="C1272" s="117">
        <f t="shared" si="437"/>
        <v>40754</v>
      </c>
      <c r="D1272" s="116" t="str">
        <f t="shared" si="438"/>
        <v>SIN</v>
      </c>
      <c r="E1272" s="65" t="s">
        <v>134</v>
      </c>
      <c r="F1272" s="124" t="s">
        <v>161</v>
      </c>
      <c r="G1272" s="117">
        <v>41527</v>
      </c>
      <c r="H1272" s="65">
        <v>588863</v>
      </c>
      <c r="I1272" s="65">
        <v>64263</v>
      </c>
      <c r="J1272" s="120">
        <v>0</v>
      </c>
      <c r="K1272" s="120">
        <v>4</v>
      </c>
      <c r="L1272" s="120">
        <v>-1</v>
      </c>
      <c r="M1272" s="120">
        <v>13</v>
      </c>
      <c r="N1272" s="65">
        <v>7.1</v>
      </c>
      <c r="O1272" s="120">
        <v>37.299999999999997</v>
      </c>
      <c r="P1272" s="120">
        <v>0.1</v>
      </c>
      <c r="Q1272" s="120">
        <v>0.1</v>
      </c>
      <c r="R1272" s="65" t="s">
        <v>244</v>
      </c>
      <c r="S1272" s="120">
        <v>114</v>
      </c>
      <c r="T1272" s="120">
        <v>56</v>
      </c>
      <c r="U1272" s="120">
        <v>9</v>
      </c>
      <c r="V1272" s="120">
        <v>0</v>
      </c>
      <c r="W1272" s="120">
        <v>9</v>
      </c>
      <c r="X1272" s="120">
        <v>9</v>
      </c>
      <c r="Y1272" s="120">
        <v>1</v>
      </c>
      <c r="Z1272" s="120">
        <v>0</v>
      </c>
      <c r="AA1272" s="120">
        <v>0</v>
      </c>
      <c r="AB1272" s="120">
        <v>34</v>
      </c>
      <c r="AC1272" s="120">
        <v>14</v>
      </c>
      <c r="AD1272" s="120">
        <v>4</v>
      </c>
      <c r="AE1272" s="118">
        <f t="shared" si="422"/>
        <v>114</v>
      </c>
      <c r="AF1272" s="119">
        <f t="shared" si="434"/>
        <v>0.38000000000000433</v>
      </c>
      <c r="AG1272" s="118">
        <f t="shared" si="423"/>
        <v>56</v>
      </c>
      <c r="AH1272" s="119">
        <f t="shared" si="424"/>
        <v>0.37333333333333041</v>
      </c>
      <c r="AI1272" s="118">
        <f t="shared" si="425"/>
        <v>9</v>
      </c>
      <c r="AJ1272" s="119">
        <f t="shared" si="426"/>
        <v>0.19999999999999954</v>
      </c>
      <c r="AK1272" s="118">
        <f t="shared" si="427"/>
        <v>9</v>
      </c>
      <c r="AL1272" s="119">
        <f t="shared" si="428"/>
        <v>0.30000000000000016</v>
      </c>
      <c r="AM1272" s="118">
        <f t="shared" si="429"/>
        <v>9</v>
      </c>
      <c r="AN1272" s="119">
        <f t="shared" si="430"/>
        <v>0.60000000000000009</v>
      </c>
      <c r="AO1272" s="118">
        <f t="shared" si="431"/>
        <v>0</v>
      </c>
      <c r="AP1272" s="119">
        <f t="shared" si="432"/>
        <v>1.3877787807814457E-16</v>
      </c>
      <c r="AQ1272" s="122">
        <f t="shared" si="435"/>
        <v>0</v>
      </c>
      <c r="AR1272" s="131">
        <f t="shared" si="433"/>
        <v>7</v>
      </c>
      <c r="AS1272" s="65"/>
    </row>
    <row r="1273" spans="1:45" x14ac:dyDescent="0.25">
      <c r="A1273" s="65" t="s">
        <v>272</v>
      </c>
      <c r="B1273" s="65" t="str">
        <f t="shared" si="436"/>
        <v>DIWA3</v>
      </c>
      <c r="C1273" s="117">
        <f t="shared" si="437"/>
        <v>40754</v>
      </c>
      <c r="D1273" s="116" t="str">
        <f t="shared" si="438"/>
        <v>SIN</v>
      </c>
      <c r="E1273" s="65" t="s">
        <v>134</v>
      </c>
      <c r="F1273" s="124" t="s">
        <v>161</v>
      </c>
      <c r="G1273" s="117">
        <v>41254</v>
      </c>
      <c r="H1273" s="65">
        <v>531024</v>
      </c>
      <c r="I1273" s="65">
        <v>65761</v>
      </c>
      <c r="J1273" s="120">
        <v>0</v>
      </c>
      <c r="K1273" s="120">
        <v>0</v>
      </c>
      <c r="L1273" s="120">
        <v>0</v>
      </c>
      <c r="M1273" s="120">
        <v>27.4</v>
      </c>
      <c r="N1273" s="65">
        <v>6.6</v>
      </c>
      <c r="O1273" s="120">
        <v>35.6</v>
      </c>
      <c r="P1273" s="120"/>
      <c r="Q1273" s="120">
        <v>-1</v>
      </c>
      <c r="R1273" s="65" t="s">
        <v>29</v>
      </c>
      <c r="S1273" s="120">
        <v>92.9</v>
      </c>
      <c r="T1273" s="120">
        <v>0.5</v>
      </c>
      <c r="U1273" s="120">
        <v>13.5</v>
      </c>
      <c r="V1273" s="120">
        <v>2.2000000000000002</v>
      </c>
      <c r="W1273" s="120">
        <v>0</v>
      </c>
      <c r="X1273" s="120">
        <v>23.2</v>
      </c>
      <c r="Y1273" s="120">
        <v>0</v>
      </c>
      <c r="Z1273" s="120">
        <v>0.4</v>
      </c>
      <c r="AA1273" s="120">
        <v>0</v>
      </c>
      <c r="AB1273" s="120">
        <v>37.4</v>
      </c>
      <c r="AC1273" s="120">
        <v>7</v>
      </c>
      <c r="AD1273" s="120">
        <v>0.3</v>
      </c>
      <c r="AE1273" s="118">
        <f t="shared" si="422"/>
        <v>93</v>
      </c>
      <c r="AF1273" s="119">
        <f t="shared" si="434"/>
        <v>0.31000000000000388</v>
      </c>
      <c r="AG1273" s="118">
        <f t="shared" si="423"/>
        <v>1</v>
      </c>
      <c r="AH1273" s="119">
        <f t="shared" si="424"/>
        <v>6.6666666666641847E-3</v>
      </c>
      <c r="AI1273" s="118">
        <f t="shared" si="425"/>
        <v>0</v>
      </c>
      <c r="AJ1273" s="119">
        <f t="shared" si="426"/>
        <v>-4.9266146717741321E-16</v>
      </c>
      <c r="AK1273" s="118">
        <f t="shared" si="427"/>
        <v>23</v>
      </c>
      <c r="AL1273" s="119">
        <f t="shared" si="428"/>
        <v>0.76666666666666672</v>
      </c>
      <c r="AM1273" s="118">
        <f t="shared" si="429"/>
        <v>14</v>
      </c>
      <c r="AN1273" s="119">
        <f t="shared" si="430"/>
        <v>0.93333333333333335</v>
      </c>
      <c r="AO1273" s="118">
        <f t="shared" si="431"/>
        <v>2</v>
      </c>
      <c r="AP1273" s="119">
        <f t="shared" si="432"/>
        <v>0.20000000000000015</v>
      </c>
      <c r="AQ1273" s="122">
        <f t="shared" ref="AQ1273:AQ1304" si="439">IF(F1273=F1272,0,1)</f>
        <v>0</v>
      </c>
      <c r="AR1273" s="131">
        <f t="shared" si="433"/>
        <v>8</v>
      </c>
      <c r="AS1273" s="65"/>
    </row>
    <row r="1274" spans="1:45" x14ac:dyDescent="0.25">
      <c r="A1274" s="65" t="s">
        <v>272</v>
      </c>
      <c r="B1274" s="65" t="str">
        <f t="shared" si="436"/>
        <v>DIWA3</v>
      </c>
      <c r="C1274" s="117">
        <f t="shared" si="437"/>
        <v>40754</v>
      </c>
      <c r="D1274" s="116" t="str">
        <f t="shared" si="438"/>
        <v>SIN</v>
      </c>
      <c r="E1274" s="65" t="s">
        <v>134</v>
      </c>
      <c r="F1274" s="124" t="s">
        <v>161</v>
      </c>
      <c r="G1274" s="117">
        <v>41156</v>
      </c>
      <c r="H1274" s="65">
        <v>498001</v>
      </c>
      <c r="I1274" s="65">
        <v>32738</v>
      </c>
      <c r="J1274" s="120">
        <v>0</v>
      </c>
      <c r="K1274" s="120">
        <v>0</v>
      </c>
      <c r="L1274" s="120">
        <v>0</v>
      </c>
      <c r="M1274" s="120">
        <v>15.8</v>
      </c>
      <c r="N1274" s="65">
        <v>6.9</v>
      </c>
      <c r="O1274" s="120">
        <v>35.1</v>
      </c>
      <c r="P1274" s="120"/>
      <c r="Q1274" s="120">
        <v>-1</v>
      </c>
      <c r="R1274" s="65" t="s">
        <v>29</v>
      </c>
      <c r="S1274" s="120">
        <v>66.400000000000006</v>
      </c>
      <c r="T1274" s="120">
        <v>30.5</v>
      </c>
      <c r="U1274" s="120">
        <v>13.9</v>
      </c>
      <c r="V1274" s="120">
        <v>1.2</v>
      </c>
      <c r="W1274" s="120">
        <v>8.1</v>
      </c>
      <c r="X1274" s="120">
        <v>10.3</v>
      </c>
      <c r="Y1274" s="120">
        <v>1.3</v>
      </c>
      <c r="Z1274" s="120">
        <v>0.6</v>
      </c>
      <c r="AA1274" s="120">
        <v>0</v>
      </c>
      <c r="AB1274" s="120">
        <v>157.19999999999999</v>
      </c>
      <c r="AC1274" s="120">
        <v>32.5</v>
      </c>
      <c r="AD1274" s="120">
        <v>10.199999999999999</v>
      </c>
      <c r="AE1274" s="118">
        <f t="shared" si="422"/>
        <v>66</v>
      </c>
      <c r="AF1274" s="119">
        <f t="shared" si="434"/>
        <v>0.22000000000000355</v>
      </c>
      <c r="AG1274" s="118">
        <f t="shared" si="423"/>
        <v>31</v>
      </c>
      <c r="AH1274" s="119">
        <f t="shared" si="424"/>
        <v>0.20666666666666406</v>
      </c>
      <c r="AI1274" s="118">
        <f t="shared" si="425"/>
        <v>8</v>
      </c>
      <c r="AJ1274" s="119">
        <f t="shared" si="426"/>
        <v>0.17777777777777731</v>
      </c>
      <c r="AK1274" s="118">
        <f t="shared" si="427"/>
        <v>10</v>
      </c>
      <c r="AL1274" s="119">
        <f t="shared" si="428"/>
        <v>0.33339999999999997</v>
      </c>
      <c r="AM1274" s="118">
        <f t="shared" si="429"/>
        <v>14</v>
      </c>
      <c r="AN1274" s="119">
        <f t="shared" si="430"/>
        <v>0.93333333333333335</v>
      </c>
      <c r="AO1274" s="118">
        <f t="shared" si="431"/>
        <v>1</v>
      </c>
      <c r="AP1274" s="119">
        <f t="shared" si="432"/>
        <v>0.10000000000000014</v>
      </c>
      <c r="AQ1274" s="122">
        <f t="shared" si="439"/>
        <v>0</v>
      </c>
      <c r="AR1274" s="131">
        <f t="shared" si="433"/>
        <v>9</v>
      </c>
      <c r="AS1274" s="65"/>
    </row>
    <row r="1275" spans="1:45" x14ac:dyDescent="0.25">
      <c r="A1275" s="65" t="s">
        <v>273</v>
      </c>
      <c r="B1275" s="65" t="str">
        <f t="shared" si="436"/>
        <v>DIWA3</v>
      </c>
      <c r="C1275" s="117">
        <f t="shared" si="437"/>
        <v>40754</v>
      </c>
      <c r="D1275" s="116" t="str">
        <f t="shared" si="438"/>
        <v>SIN</v>
      </c>
      <c r="E1275" s="65" t="s">
        <v>134</v>
      </c>
      <c r="F1275" s="124" t="s">
        <v>161</v>
      </c>
      <c r="G1275" s="117">
        <v>41146</v>
      </c>
      <c r="H1275" s="65">
        <v>495557</v>
      </c>
      <c r="I1275" s="65">
        <v>30294</v>
      </c>
      <c r="J1275" s="65">
        <v>0</v>
      </c>
      <c r="K1275" s="65">
        <v>0</v>
      </c>
      <c r="L1275" s="65">
        <v>0</v>
      </c>
      <c r="M1275" s="65">
        <v>15.1</v>
      </c>
      <c r="N1275" s="65">
        <v>7</v>
      </c>
      <c r="O1275" s="65">
        <v>36.299999999999997</v>
      </c>
      <c r="P1275" s="65"/>
      <c r="Q1275" s="65">
        <v>-1</v>
      </c>
      <c r="R1275" s="65" t="s">
        <v>29</v>
      </c>
      <c r="S1275" s="65">
        <v>63.6</v>
      </c>
      <c r="T1275" s="65">
        <v>26.2</v>
      </c>
      <c r="U1275" s="65">
        <v>11.1</v>
      </c>
      <c r="V1275" s="65">
        <v>0.7</v>
      </c>
      <c r="W1275" s="65">
        <v>7.7</v>
      </c>
      <c r="X1275" s="65">
        <v>0</v>
      </c>
      <c r="Y1275" s="65">
        <v>0.1</v>
      </c>
      <c r="Z1275" s="65">
        <v>2.2999999999999998</v>
      </c>
      <c r="AA1275" s="65">
        <v>0</v>
      </c>
      <c r="AB1275" s="65">
        <v>89.8</v>
      </c>
      <c r="AC1275" s="65">
        <v>44.6</v>
      </c>
      <c r="AD1275" s="65">
        <v>2.9</v>
      </c>
      <c r="AE1275" s="118">
        <f t="shared" si="422"/>
        <v>64</v>
      </c>
      <c r="AF1275" s="119">
        <f t="shared" si="434"/>
        <v>0.2133333333333369</v>
      </c>
      <c r="AG1275" s="118">
        <f t="shared" si="423"/>
        <v>26</v>
      </c>
      <c r="AH1275" s="119">
        <f t="shared" si="424"/>
        <v>0.17333333333333079</v>
      </c>
      <c r="AI1275" s="118">
        <f t="shared" si="425"/>
        <v>8</v>
      </c>
      <c r="AJ1275" s="119">
        <f t="shared" si="426"/>
        <v>0.17777777777777731</v>
      </c>
      <c r="AK1275" s="118">
        <f t="shared" si="427"/>
        <v>0</v>
      </c>
      <c r="AL1275" s="119">
        <f t="shared" si="428"/>
        <v>2.0816681711721685E-16</v>
      </c>
      <c r="AM1275" s="118">
        <f t="shared" si="429"/>
        <v>11</v>
      </c>
      <c r="AN1275" s="119">
        <f t="shared" si="430"/>
        <v>0.73333333333333339</v>
      </c>
      <c r="AO1275" s="118">
        <f t="shared" si="431"/>
        <v>1</v>
      </c>
      <c r="AP1275" s="119">
        <f t="shared" si="432"/>
        <v>0.10000000000000014</v>
      </c>
      <c r="AQ1275" s="122">
        <f t="shared" si="439"/>
        <v>0</v>
      </c>
      <c r="AR1275" s="131">
        <f t="shared" si="433"/>
        <v>10</v>
      </c>
      <c r="AS1275" s="65"/>
    </row>
    <row r="1276" spans="1:45" x14ac:dyDescent="0.25">
      <c r="A1276" s="65" t="s">
        <v>272</v>
      </c>
      <c r="B1276" s="65" t="str">
        <f t="shared" si="436"/>
        <v>DIWA3</v>
      </c>
      <c r="C1276" s="117">
        <f t="shared" si="437"/>
        <v>40972</v>
      </c>
      <c r="D1276" s="65" t="str">
        <f t="shared" si="438"/>
        <v>SIN</v>
      </c>
      <c r="E1276" s="65" t="s">
        <v>134</v>
      </c>
      <c r="F1276" s="124" t="s">
        <v>162</v>
      </c>
      <c r="G1276" s="117">
        <v>42374</v>
      </c>
      <c r="H1276" s="65">
        <v>828583</v>
      </c>
      <c r="I1276" s="65">
        <v>66071</v>
      </c>
      <c r="J1276" s="65">
        <v>0</v>
      </c>
      <c r="K1276" s="65">
        <v>11</v>
      </c>
      <c r="L1276" s="65"/>
      <c r="M1276" s="65">
        <v>3</v>
      </c>
      <c r="N1276" s="65">
        <v>5.8</v>
      </c>
      <c r="O1276" s="65"/>
      <c r="P1276" s="65"/>
      <c r="Q1276" s="65">
        <v>0.42</v>
      </c>
      <c r="R1276" s="65"/>
      <c r="S1276" s="65">
        <v>466</v>
      </c>
      <c r="T1276" s="65">
        <v>87</v>
      </c>
      <c r="U1276" s="65">
        <v>11</v>
      </c>
      <c r="V1276" s="65">
        <v>0</v>
      </c>
      <c r="W1276" s="65">
        <v>60</v>
      </c>
      <c r="X1276" s="65">
        <v>25</v>
      </c>
      <c r="Y1276" s="65">
        <v>2</v>
      </c>
      <c r="Z1276" s="65">
        <v>1</v>
      </c>
      <c r="AA1276" s="65">
        <v>1</v>
      </c>
      <c r="AB1276" s="65">
        <v>44</v>
      </c>
      <c r="AC1276" s="65">
        <v>8</v>
      </c>
      <c r="AD1276" s="65">
        <v>1</v>
      </c>
      <c r="AE1276" s="118">
        <f t="shared" si="422"/>
        <v>466</v>
      </c>
      <c r="AF1276" s="119">
        <f t="shared" si="434"/>
        <v>1.3</v>
      </c>
      <c r="AG1276" s="118">
        <f t="shared" si="423"/>
        <v>87</v>
      </c>
      <c r="AH1276" s="119">
        <f t="shared" si="424"/>
        <v>0.5799999999999973</v>
      </c>
      <c r="AI1276" s="118">
        <f t="shared" si="425"/>
        <v>60</v>
      </c>
      <c r="AJ1276" s="119">
        <f t="shared" si="426"/>
        <v>1</v>
      </c>
      <c r="AK1276" s="118">
        <f t="shared" si="427"/>
        <v>25</v>
      </c>
      <c r="AL1276" s="119">
        <f t="shared" si="428"/>
        <v>0.83333333333333337</v>
      </c>
      <c r="AM1276" s="118">
        <f t="shared" si="429"/>
        <v>11</v>
      </c>
      <c r="AN1276" s="119">
        <f t="shared" si="430"/>
        <v>0.73333333333333339</v>
      </c>
      <c r="AO1276" s="118">
        <f t="shared" si="431"/>
        <v>0</v>
      </c>
      <c r="AP1276" s="119">
        <f t="shared" si="432"/>
        <v>1.3877787807814457E-16</v>
      </c>
      <c r="AQ1276" s="122">
        <f t="shared" si="439"/>
        <v>1</v>
      </c>
      <c r="AR1276" s="131">
        <f t="shared" si="433"/>
        <v>1</v>
      </c>
      <c r="AS1276" s="65"/>
    </row>
    <row r="1277" spans="1:45" x14ac:dyDescent="0.25">
      <c r="A1277" s="65"/>
      <c r="B1277" s="65" t="str">
        <f t="shared" si="436"/>
        <v>DIWA3</v>
      </c>
      <c r="C1277" s="117">
        <f t="shared" si="437"/>
        <v>40972</v>
      </c>
      <c r="D1277" s="65" t="str">
        <f t="shared" si="438"/>
        <v>SIN</v>
      </c>
      <c r="E1277" s="65" t="s">
        <v>134</v>
      </c>
      <c r="F1277" s="124" t="s">
        <v>162</v>
      </c>
      <c r="G1277" s="117">
        <v>42243</v>
      </c>
      <c r="H1277" s="65">
        <v>806979</v>
      </c>
      <c r="I1277" s="65">
        <v>44467</v>
      </c>
      <c r="J1277" s="65">
        <v>0</v>
      </c>
      <c r="K1277" s="65">
        <v>7</v>
      </c>
      <c r="L1277" s="65"/>
      <c r="M1277" s="65">
        <v>2</v>
      </c>
      <c r="N1277" s="65">
        <v>5.9</v>
      </c>
      <c r="O1277" s="65"/>
      <c r="P1277" s="65"/>
      <c r="Q1277" s="65">
        <v>0.28000000000000003</v>
      </c>
      <c r="R1277" s="65"/>
      <c r="S1277" s="65">
        <v>279</v>
      </c>
      <c r="T1277" s="65">
        <v>46</v>
      </c>
      <c r="U1277" s="65">
        <v>6</v>
      </c>
      <c r="V1277" s="65">
        <v>0</v>
      </c>
      <c r="W1277" s="65">
        <v>35</v>
      </c>
      <c r="X1277" s="65">
        <v>17</v>
      </c>
      <c r="Y1277" s="65">
        <v>1</v>
      </c>
      <c r="Z1277" s="65">
        <v>1</v>
      </c>
      <c r="AA1277" s="65">
        <v>1</v>
      </c>
      <c r="AB1277" s="65">
        <v>36</v>
      </c>
      <c r="AC1277" s="65">
        <v>4</v>
      </c>
      <c r="AD1277" s="65">
        <v>1</v>
      </c>
      <c r="AE1277" s="118">
        <f t="shared" si="422"/>
        <v>279</v>
      </c>
      <c r="AF1277" s="119">
        <f t="shared" si="434"/>
        <v>0.93000000000000071</v>
      </c>
      <c r="AG1277" s="118">
        <f t="shared" si="423"/>
        <v>46</v>
      </c>
      <c r="AH1277" s="119">
        <f t="shared" si="424"/>
        <v>0.30666666666666387</v>
      </c>
      <c r="AI1277" s="118">
        <f t="shared" si="425"/>
        <v>35</v>
      </c>
      <c r="AJ1277" s="119">
        <f t="shared" si="426"/>
        <v>0.77777777777777746</v>
      </c>
      <c r="AK1277" s="118">
        <f t="shared" si="427"/>
        <v>17</v>
      </c>
      <c r="AL1277" s="119">
        <f t="shared" si="428"/>
        <v>0.56666666666666676</v>
      </c>
      <c r="AM1277" s="118">
        <f t="shared" si="429"/>
        <v>6</v>
      </c>
      <c r="AN1277" s="119">
        <f t="shared" si="430"/>
        <v>0.40000000000000013</v>
      </c>
      <c r="AO1277" s="118">
        <f t="shared" si="431"/>
        <v>0</v>
      </c>
      <c r="AP1277" s="119">
        <f t="shared" si="432"/>
        <v>1.3877787807814457E-16</v>
      </c>
      <c r="AQ1277" s="122">
        <f t="shared" si="439"/>
        <v>0</v>
      </c>
      <c r="AR1277" s="131">
        <f t="shared" si="433"/>
        <v>2</v>
      </c>
      <c r="AS1277" s="65"/>
    </row>
    <row r="1278" spans="1:45" x14ac:dyDescent="0.25">
      <c r="A1278" s="65" t="s">
        <v>272</v>
      </c>
      <c r="B1278" s="65" t="str">
        <f t="shared" si="436"/>
        <v>DIWA3</v>
      </c>
      <c r="C1278" s="117">
        <f t="shared" si="437"/>
        <v>40972</v>
      </c>
      <c r="D1278" s="116" t="str">
        <f t="shared" si="438"/>
        <v>SIN</v>
      </c>
      <c r="E1278" s="65" t="s">
        <v>134</v>
      </c>
      <c r="F1278" s="124" t="s">
        <v>162</v>
      </c>
      <c r="G1278" s="117">
        <v>42053</v>
      </c>
      <c r="H1278" s="65">
        <v>763798</v>
      </c>
      <c r="I1278" s="65">
        <v>71994</v>
      </c>
      <c r="J1278" s="65">
        <v>0</v>
      </c>
      <c r="K1278" s="65">
        <v>4</v>
      </c>
      <c r="L1278" s="65"/>
      <c r="M1278" s="65">
        <v>2</v>
      </c>
      <c r="N1278" s="65">
        <v>5.8140000000000001</v>
      </c>
      <c r="O1278" s="65">
        <v>27.29</v>
      </c>
      <c r="P1278" s="65">
        <v>1.38</v>
      </c>
      <c r="Q1278" s="65">
        <v>0.34</v>
      </c>
      <c r="R1278" s="65"/>
      <c r="S1278" s="65">
        <v>108</v>
      </c>
      <c r="T1278" s="65">
        <v>60</v>
      </c>
      <c r="U1278" s="65">
        <v>7</v>
      </c>
      <c r="V1278" s="65">
        <v>0</v>
      </c>
      <c r="W1278" s="65">
        <v>12</v>
      </c>
      <c r="X1278" s="65">
        <v>12</v>
      </c>
      <c r="Y1278" s="65">
        <v>0</v>
      </c>
      <c r="Z1278" s="65"/>
      <c r="AA1278" s="65">
        <v>1</v>
      </c>
      <c r="AB1278" s="65">
        <v>32</v>
      </c>
      <c r="AC1278" s="65">
        <v>5</v>
      </c>
      <c r="AD1278" s="65">
        <v>0</v>
      </c>
      <c r="AE1278" s="118">
        <f t="shared" si="422"/>
        <v>108</v>
      </c>
      <c r="AF1278" s="119">
        <f t="shared" si="434"/>
        <v>0.36000000000000421</v>
      </c>
      <c r="AG1278" s="118">
        <f t="shared" si="423"/>
        <v>60</v>
      </c>
      <c r="AH1278" s="119">
        <f t="shared" si="424"/>
        <v>0.39999999999999702</v>
      </c>
      <c r="AI1278" s="118">
        <f t="shared" si="425"/>
        <v>12</v>
      </c>
      <c r="AJ1278" s="119">
        <f t="shared" si="426"/>
        <v>0.26666666666666622</v>
      </c>
      <c r="AK1278" s="118">
        <f t="shared" si="427"/>
        <v>12</v>
      </c>
      <c r="AL1278" s="119">
        <f t="shared" si="428"/>
        <v>0.40000000000000013</v>
      </c>
      <c r="AM1278" s="118">
        <f t="shared" si="429"/>
        <v>7</v>
      </c>
      <c r="AN1278" s="119">
        <f t="shared" si="430"/>
        <v>0.46666666666666679</v>
      </c>
      <c r="AO1278" s="118">
        <f t="shared" si="431"/>
        <v>0</v>
      </c>
      <c r="AP1278" s="119">
        <f t="shared" si="432"/>
        <v>1.3877787807814457E-16</v>
      </c>
      <c r="AQ1278" s="122">
        <f t="shared" si="439"/>
        <v>0</v>
      </c>
      <c r="AR1278" s="131">
        <f t="shared" si="433"/>
        <v>3</v>
      </c>
      <c r="AS1278" s="65"/>
    </row>
    <row r="1279" spans="1:45" x14ac:dyDescent="0.25">
      <c r="A1279" s="65" t="s">
        <v>273</v>
      </c>
      <c r="B1279" s="65" t="str">
        <f t="shared" si="436"/>
        <v>DIWA3</v>
      </c>
      <c r="C1279" s="117">
        <f t="shared" si="437"/>
        <v>40972</v>
      </c>
      <c r="D1279" s="116" t="str">
        <f t="shared" si="438"/>
        <v>SIN</v>
      </c>
      <c r="E1279" s="65" t="s">
        <v>134</v>
      </c>
      <c r="F1279" s="124" t="s">
        <v>162</v>
      </c>
      <c r="G1279" s="117">
        <v>42053</v>
      </c>
      <c r="H1279" s="65">
        <v>770728</v>
      </c>
      <c r="I1279" s="65">
        <v>55040</v>
      </c>
      <c r="J1279" s="65">
        <v>0</v>
      </c>
      <c r="K1279" s="65">
        <v>5</v>
      </c>
      <c r="L1279" s="65"/>
      <c r="M1279" s="65">
        <v>2</v>
      </c>
      <c r="N1279" s="65">
        <v>5.8840000000000003</v>
      </c>
      <c r="O1279" s="65">
        <v>27.29</v>
      </c>
      <c r="P1279" s="65">
        <v>1.02</v>
      </c>
      <c r="Q1279" s="65">
        <v>0.12</v>
      </c>
      <c r="R1279" s="65"/>
      <c r="S1279" s="65">
        <v>81</v>
      </c>
      <c r="T1279" s="65">
        <v>100</v>
      </c>
      <c r="U1279" s="65">
        <v>4</v>
      </c>
      <c r="V1279" s="65">
        <v>0</v>
      </c>
      <c r="W1279" s="65">
        <v>12</v>
      </c>
      <c r="X1279" s="65">
        <v>5</v>
      </c>
      <c r="Y1279" s="65">
        <v>0</v>
      </c>
      <c r="Z1279" s="65"/>
      <c r="AA1279" s="65">
        <v>0</v>
      </c>
      <c r="AB1279" s="65">
        <v>28</v>
      </c>
      <c r="AC1279" s="65">
        <v>2</v>
      </c>
      <c r="AD1279" s="65">
        <v>1</v>
      </c>
      <c r="AE1279" s="118">
        <f t="shared" si="422"/>
        <v>81</v>
      </c>
      <c r="AF1279" s="119">
        <f t="shared" si="434"/>
        <v>0.27000000000000363</v>
      </c>
      <c r="AG1279" s="118">
        <f t="shared" si="423"/>
        <v>100</v>
      </c>
      <c r="AH1279" s="119">
        <f t="shared" si="424"/>
        <v>0.66666666666666452</v>
      </c>
      <c r="AI1279" s="118">
        <f t="shared" si="425"/>
        <v>12</v>
      </c>
      <c r="AJ1279" s="119">
        <f t="shared" si="426"/>
        <v>0.26666666666666622</v>
      </c>
      <c r="AK1279" s="118">
        <f t="shared" si="427"/>
        <v>5</v>
      </c>
      <c r="AL1279" s="119">
        <f t="shared" si="428"/>
        <v>0.16666666666666685</v>
      </c>
      <c r="AM1279" s="118">
        <f t="shared" si="429"/>
        <v>4</v>
      </c>
      <c r="AN1279" s="119">
        <f t="shared" si="430"/>
        <v>0.26666666666666683</v>
      </c>
      <c r="AO1279" s="118">
        <f t="shared" si="431"/>
        <v>0</v>
      </c>
      <c r="AP1279" s="119">
        <f t="shared" si="432"/>
        <v>1.3877787807814457E-16</v>
      </c>
      <c r="AQ1279" s="122">
        <f t="shared" si="439"/>
        <v>0</v>
      </c>
      <c r="AR1279" s="131">
        <f t="shared" si="433"/>
        <v>4</v>
      </c>
      <c r="AS1279" s="65"/>
    </row>
    <row r="1280" spans="1:45" x14ac:dyDescent="0.25">
      <c r="A1280" s="65" t="s">
        <v>273</v>
      </c>
      <c r="B1280" s="65" t="str">
        <f t="shared" si="436"/>
        <v>DIWA3</v>
      </c>
      <c r="C1280" s="117">
        <f t="shared" si="437"/>
        <v>40972</v>
      </c>
      <c r="D1280" s="116" t="str">
        <f t="shared" si="438"/>
        <v>SIN</v>
      </c>
      <c r="E1280" s="65" t="s">
        <v>134</v>
      </c>
      <c r="F1280" s="124" t="s">
        <v>162</v>
      </c>
      <c r="G1280" s="117">
        <v>41991</v>
      </c>
      <c r="H1280" s="65">
        <v>752051</v>
      </c>
      <c r="I1280" s="65">
        <v>36363</v>
      </c>
      <c r="J1280" s="65">
        <v>0</v>
      </c>
      <c r="K1280" s="65">
        <v>3</v>
      </c>
      <c r="L1280" s="65"/>
      <c r="M1280" s="65">
        <v>1</v>
      </c>
      <c r="N1280" s="65">
        <v>6</v>
      </c>
      <c r="O1280" s="65"/>
      <c r="P1280" s="65"/>
      <c r="Q1280" s="65">
        <v>0.05</v>
      </c>
      <c r="R1280" s="65"/>
      <c r="S1280" s="65">
        <v>63</v>
      </c>
      <c r="T1280" s="65">
        <v>50</v>
      </c>
      <c r="U1280" s="65">
        <v>7</v>
      </c>
      <c r="V1280" s="65">
        <v>0</v>
      </c>
      <c r="W1280" s="65">
        <v>5</v>
      </c>
      <c r="X1280" s="65">
        <v>4</v>
      </c>
      <c r="Y1280" s="65">
        <v>1</v>
      </c>
      <c r="Z1280" s="65">
        <v>1</v>
      </c>
      <c r="AA1280" s="65">
        <v>0</v>
      </c>
      <c r="AB1280" s="65">
        <v>27</v>
      </c>
      <c r="AC1280" s="65">
        <v>4</v>
      </c>
      <c r="AD1280" s="65">
        <v>1</v>
      </c>
      <c r="AE1280" s="118">
        <f t="shared" si="422"/>
        <v>63</v>
      </c>
      <c r="AF1280" s="119">
        <f t="shared" si="434"/>
        <v>0.21000000000000357</v>
      </c>
      <c r="AG1280" s="118">
        <f t="shared" si="423"/>
        <v>50</v>
      </c>
      <c r="AH1280" s="119">
        <f t="shared" si="424"/>
        <v>0.33333333333333048</v>
      </c>
      <c r="AI1280" s="118">
        <f t="shared" si="425"/>
        <v>5</v>
      </c>
      <c r="AJ1280" s="119">
        <f t="shared" si="426"/>
        <v>0.11111111111111063</v>
      </c>
      <c r="AK1280" s="118">
        <f t="shared" si="427"/>
        <v>4</v>
      </c>
      <c r="AL1280" s="119">
        <f t="shared" si="428"/>
        <v>0.13333333333333353</v>
      </c>
      <c r="AM1280" s="118">
        <f t="shared" si="429"/>
        <v>7</v>
      </c>
      <c r="AN1280" s="119">
        <f t="shared" si="430"/>
        <v>0.46666666666666679</v>
      </c>
      <c r="AO1280" s="118">
        <f t="shared" si="431"/>
        <v>0</v>
      </c>
      <c r="AP1280" s="119">
        <f t="shared" si="432"/>
        <v>1.3877787807814457E-16</v>
      </c>
      <c r="AQ1280" s="122">
        <f t="shared" si="439"/>
        <v>0</v>
      </c>
      <c r="AR1280" s="131">
        <f t="shared" si="433"/>
        <v>5</v>
      </c>
      <c r="AS1280" s="65"/>
    </row>
    <row r="1281" spans="1:45" x14ac:dyDescent="0.25">
      <c r="A1281" s="65" t="s">
        <v>272</v>
      </c>
      <c r="B1281" s="65" t="str">
        <f t="shared" si="436"/>
        <v>DIWA3</v>
      </c>
      <c r="C1281" s="117">
        <f t="shared" si="437"/>
        <v>40972</v>
      </c>
      <c r="D1281" s="116" t="str">
        <f t="shared" si="438"/>
        <v>SIN</v>
      </c>
      <c r="E1281" s="65" t="s">
        <v>134</v>
      </c>
      <c r="F1281" s="124" t="s">
        <v>162</v>
      </c>
      <c r="G1281" s="117">
        <v>41975</v>
      </c>
      <c r="H1281" s="65">
        <v>742150</v>
      </c>
      <c r="I1281" s="65">
        <v>50346</v>
      </c>
      <c r="J1281" s="65">
        <v>0</v>
      </c>
      <c r="K1281" s="65">
        <v>4</v>
      </c>
      <c r="L1281" s="65"/>
      <c r="M1281" s="65">
        <v>2</v>
      </c>
      <c r="N1281" s="65">
        <v>6</v>
      </c>
      <c r="O1281" s="65"/>
      <c r="P1281" s="65"/>
      <c r="Q1281" s="65">
        <v>0.31</v>
      </c>
      <c r="R1281" s="65"/>
      <c r="S1281" s="65">
        <v>92</v>
      </c>
      <c r="T1281" s="65">
        <v>60</v>
      </c>
      <c r="U1281" s="65">
        <v>7</v>
      </c>
      <c r="V1281" s="65">
        <v>0</v>
      </c>
      <c r="W1281" s="65">
        <v>11</v>
      </c>
      <c r="X1281" s="65">
        <v>10</v>
      </c>
      <c r="Y1281" s="65">
        <v>1</v>
      </c>
      <c r="Z1281" s="65">
        <v>1</v>
      </c>
      <c r="AA1281" s="65">
        <v>1</v>
      </c>
      <c r="AB1281" s="65">
        <v>34</v>
      </c>
      <c r="AC1281" s="65">
        <v>7</v>
      </c>
      <c r="AD1281" s="65">
        <v>1</v>
      </c>
      <c r="AE1281" s="118">
        <f t="shared" si="422"/>
        <v>92</v>
      </c>
      <c r="AF1281" s="119">
        <f t="shared" si="434"/>
        <v>0.30666666666667053</v>
      </c>
      <c r="AG1281" s="118">
        <f t="shared" si="423"/>
        <v>60</v>
      </c>
      <c r="AH1281" s="119">
        <f t="shared" si="424"/>
        <v>0.39999999999999702</v>
      </c>
      <c r="AI1281" s="118">
        <f t="shared" si="425"/>
        <v>11</v>
      </c>
      <c r="AJ1281" s="119">
        <f t="shared" si="426"/>
        <v>0.24444444444444399</v>
      </c>
      <c r="AK1281" s="118">
        <f t="shared" si="427"/>
        <v>10</v>
      </c>
      <c r="AL1281" s="119">
        <f t="shared" si="428"/>
        <v>0.33339999999999997</v>
      </c>
      <c r="AM1281" s="118">
        <f t="shared" si="429"/>
        <v>7</v>
      </c>
      <c r="AN1281" s="119">
        <f t="shared" si="430"/>
        <v>0.46666666666666679</v>
      </c>
      <c r="AO1281" s="118">
        <f t="shared" si="431"/>
        <v>0</v>
      </c>
      <c r="AP1281" s="119">
        <f t="shared" si="432"/>
        <v>1.3877787807814457E-16</v>
      </c>
      <c r="AQ1281" s="122">
        <f t="shared" si="439"/>
        <v>0</v>
      </c>
      <c r="AR1281" s="131">
        <f t="shared" si="433"/>
        <v>6</v>
      </c>
      <c r="AS1281" s="65"/>
    </row>
    <row r="1282" spans="1:45" x14ac:dyDescent="0.25">
      <c r="A1282" s="65" t="s">
        <v>272</v>
      </c>
      <c r="B1282" s="65" t="str">
        <f t="shared" si="436"/>
        <v>DIWA3</v>
      </c>
      <c r="C1282" s="117">
        <f t="shared" si="437"/>
        <v>40972</v>
      </c>
      <c r="D1282" s="116" t="str">
        <f t="shared" si="438"/>
        <v>SIN</v>
      </c>
      <c r="E1282" s="65" t="s">
        <v>134</v>
      </c>
      <c r="F1282" s="124" t="s">
        <v>162</v>
      </c>
      <c r="G1282" s="117">
        <v>41743</v>
      </c>
      <c r="H1282" s="65">
        <v>671275</v>
      </c>
      <c r="I1282" s="65">
        <v>31381</v>
      </c>
      <c r="J1282" s="65">
        <v>0</v>
      </c>
      <c r="K1282" s="65">
        <v>3</v>
      </c>
      <c r="L1282" s="65"/>
      <c r="M1282" s="65">
        <v>2</v>
      </c>
      <c r="N1282" s="65">
        <v>6.2</v>
      </c>
      <c r="O1282" s="65" t="s">
        <v>28</v>
      </c>
      <c r="P1282" s="65" t="s">
        <v>28</v>
      </c>
      <c r="Q1282" s="65">
        <v>0.62</v>
      </c>
      <c r="R1282" s="65" t="s">
        <v>28</v>
      </c>
      <c r="S1282" s="65">
        <v>100</v>
      </c>
      <c r="T1282" s="65">
        <v>39</v>
      </c>
      <c r="U1282" s="65">
        <v>3</v>
      </c>
      <c r="V1282" s="65">
        <v>0</v>
      </c>
      <c r="W1282" s="65">
        <v>10</v>
      </c>
      <c r="X1282" s="65">
        <v>8</v>
      </c>
      <c r="Y1282" s="65">
        <v>0</v>
      </c>
      <c r="Z1282" s="65">
        <v>0</v>
      </c>
      <c r="AA1282" s="65">
        <v>1</v>
      </c>
      <c r="AB1282" s="65">
        <v>27</v>
      </c>
      <c r="AC1282" s="65">
        <v>4</v>
      </c>
      <c r="AD1282" s="65">
        <v>0</v>
      </c>
      <c r="AE1282" s="118">
        <f t="shared" ref="AE1282:AE1345" si="440">+ROUND(S1282,0)</f>
        <v>100</v>
      </c>
      <c r="AF1282" s="119">
        <f t="shared" si="434"/>
        <v>0.33333333333333737</v>
      </c>
      <c r="AG1282" s="118">
        <f t="shared" ref="AG1282:AG1345" si="441">+ROUND(T1282,0)</f>
        <v>39</v>
      </c>
      <c r="AH1282" s="119">
        <f t="shared" ref="AH1282:AH1345" si="442">IF(AG1282&gt;=150,1,VLOOKUP(AG1282,$AV$3:$AW$228,2,0))</f>
        <v>0.25999999999999729</v>
      </c>
      <c r="AI1282" s="118">
        <f t="shared" ref="AI1282:AI1345" si="443">+ROUND(W1282,0)</f>
        <v>10</v>
      </c>
      <c r="AJ1282" s="119">
        <f t="shared" ref="AJ1282:AJ1345" si="444">IF(AI1282&gt;=45,1,VLOOKUP(AI1282,$AX$3:$AY$226,2,0))</f>
        <v>0.22222222222222177</v>
      </c>
      <c r="AK1282" s="118">
        <f t="shared" ref="AK1282:AK1345" si="445">+ROUND(X1282,0)</f>
        <v>8</v>
      </c>
      <c r="AL1282" s="119">
        <f t="shared" ref="AL1282:AL1345" si="446">IF(AK1282&gt;=30,1,VLOOKUP(AK1282,$AZ$3:$BA$226,2,0))</f>
        <v>0.26666666666666683</v>
      </c>
      <c r="AM1282" s="118">
        <f t="shared" ref="AM1282:AM1345" si="447">+ROUND(U1282,0)</f>
        <v>3</v>
      </c>
      <c r="AN1282" s="119">
        <f t="shared" ref="AN1282:AN1345" si="448">IF(AM1282&gt;=15,1,VLOOKUP(AM1282,$BB$3:$BC$226,2,0))</f>
        <v>0.20000000000000018</v>
      </c>
      <c r="AO1282" s="118">
        <f t="shared" ref="AO1282:AO1345" si="449">ROUND(V1282,0)</f>
        <v>0</v>
      </c>
      <c r="AP1282" s="119">
        <f t="shared" ref="AP1282:AP1345" si="450">IF(AO1282&gt;=10,1,VLOOKUP(AO1282,$BD$3:$BE$226,2,0))</f>
        <v>1.3877787807814457E-16</v>
      </c>
      <c r="AQ1282" s="122">
        <f t="shared" si="439"/>
        <v>0</v>
      </c>
      <c r="AR1282" s="131">
        <f t="shared" si="433"/>
        <v>7</v>
      </c>
      <c r="AS1282" s="65"/>
    </row>
    <row r="1283" spans="1:45" x14ac:dyDescent="0.25">
      <c r="A1283" s="65" t="s">
        <v>272</v>
      </c>
      <c r="B1283" s="65" t="str">
        <f t="shared" si="436"/>
        <v>DIWA3</v>
      </c>
      <c r="C1283" s="117">
        <f t="shared" si="437"/>
        <v>40972</v>
      </c>
      <c r="D1283" s="116" t="str">
        <f t="shared" si="438"/>
        <v>SIN</v>
      </c>
      <c r="E1283" s="65" t="s">
        <v>134</v>
      </c>
      <c r="F1283" s="124" t="s">
        <v>162</v>
      </c>
      <c r="G1283" s="117">
        <v>41634</v>
      </c>
      <c r="H1283" s="65">
        <v>639894</v>
      </c>
      <c r="I1283" s="65">
        <v>174645</v>
      </c>
      <c r="J1283" s="65">
        <v>0</v>
      </c>
      <c r="K1283" s="65">
        <v>4</v>
      </c>
      <c r="L1283" s="65"/>
      <c r="M1283" s="65">
        <v>6</v>
      </c>
      <c r="N1283" s="65">
        <v>7.1</v>
      </c>
      <c r="O1283" s="65">
        <v>36.799999999999997</v>
      </c>
      <c r="P1283" s="65">
        <v>1.1000000000000001</v>
      </c>
      <c r="Q1283" s="65">
        <v>0</v>
      </c>
      <c r="R1283" s="65" t="s">
        <v>244</v>
      </c>
      <c r="S1283" s="65">
        <v>113</v>
      </c>
      <c r="T1283" s="65">
        <v>83</v>
      </c>
      <c r="U1283" s="65">
        <v>6</v>
      </c>
      <c r="V1283" s="65">
        <v>0</v>
      </c>
      <c r="W1283" s="65">
        <v>22</v>
      </c>
      <c r="X1283" s="65">
        <v>10</v>
      </c>
      <c r="Y1283" s="65">
        <v>0</v>
      </c>
      <c r="Z1283" s="65">
        <v>0</v>
      </c>
      <c r="AA1283" s="65">
        <v>0</v>
      </c>
      <c r="AB1283" s="65">
        <v>34</v>
      </c>
      <c r="AC1283" s="65">
        <v>10</v>
      </c>
      <c r="AD1283" s="65">
        <v>1</v>
      </c>
      <c r="AE1283" s="118">
        <f t="shared" si="440"/>
        <v>113</v>
      </c>
      <c r="AF1283" s="119">
        <f t="shared" si="434"/>
        <v>0.37666666666667098</v>
      </c>
      <c r="AG1283" s="118">
        <f t="shared" si="441"/>
        <v>83</v>
      </c>
      <c r="AH1283" s="119">
        <f t="shared" si="442"/>
        <v>0.55333333333333046</v>
      </c>
      <c r="AI1283" s="118">
        <f t="shared" si="443"/>
        <v>22</v>
      </c>
      <c r="AJ1283" s="119">
        <f t="shared" si="444"/>
        <v>0.48888888888888821</v>
      </c>
      <c r="AK1283" s="118">
        <f t="shared" si="445"/>
        <v>10</v>
      </c>
      <c r="AL1283" s="119">
        <f t="shared" si="446"/>
        <v>0.33339999999999997</v>
      </c>
      <c r="AM1283" s="118">
        <f t="shared" si="447"/>
        <v>6</v>
      </c>
      <c r="AN1283" s="119">
        <f t="shared" si="448"/>
        <v>0.40000000000000013</v>
      </c>
      <c r="AO1283" s="118">
        <f t="shared" si="449"/>
        <v>0</v>
      </c>
      <c r="AP1283" s="119">
        <f t="shared" si="450"/>
        <v>1.3877787807814457E-16</v>
      </c>
      <c r="AQ1283" s="122">
        <f t="shared" si="439"/>
        <v>0</v>
      </c>
      <c r="AR1283" s="131">
        <f t="shared" ref="AR1283:AR1346" si="451">+IF(AQ1283=1,AQ1283,(AR1282+1))</f>
        <v>8</v>
      </c>
      <c r="AS1283" s="65"/>
    </row>
    <row r="1284" spans="1:45" x14ac:dyDescent="0.25">
      <c r="A1284" s="65" t="s">
        <v>272</v>
      </c>
      <c r="B1284" s="65" t="str">
        <f t="shared" si="436"/>
        <v>DIWA3</v>
      </c>
      <c r="C1284" s="117">
        <f t="shared" si="437"/>
        <v>40972</v>
      </c>
      <c r="D1284" s="116" t="str">
        <f t="shared" si="438"/>
        <v>SIN</v>
      </c>
      <c r="E1284" s="65" t="s">
        <v>134</v>
      </c>
      <c r="F1284" s="124" t="s">
        <v>162</v>
      </c>
      <c r="G1284" s="117">
        <v>41535</v>
      </c>
      <c r="H1284" s="65">
        <v>609484</v>
      </c>
      <c r="I1284" s="65">
        <v>144235</v>
      </c>
      <c r="J1284" s="120">
        <v>0</v>
      </c>
      <c r="K1284" s="120">
        <v>4</v>
      </c>
      <c r="L1284" s="120">
        <v>-1</v>
      </c>
      <c r="M1284" s="120">
        <v>7</v>
      </c>
      <c r="N1284" s="65">
        <v>7.1</v>
      </c>
      <c r="O1284" s="120">
        <v>36.9</v>
      </c>
      <c r="P1284" s="120">
        <v>0</v>
      </c>
      <c r="Q1284" s="120">
        <v>0.1</v>
      </c>
      <c r="R1284" s="65" t="s">
        <v>244</v>
      </c>
      <c r="S1284" s="120">
        <v>110</v>
      </c>
      <c r="T1284" s="120">
        <v>69</v>
      </c>
      <c r="U1284" s="120">
        <v>6</v>
      </c>
      <c r="V1284" s="120">
        <v>0</v>
      </c>
      <c r="W1284" s="120">
        <v>19</v>
      </c>
      <c r="X1284" s="120">
        <v>11</v>
      </c>
      <c r="Y1284" s="120">
        <v>0</v>
      </c>
      <c r="Z1284" s="120">
        <v>0</v>
      </c>
      <c r="AA1284" s="120">
        <v>0</v>
      </c>
      <c r="AB1284" s="120">
        <v>34</v>
      </c>
      <c r="AC1284" s="120">
        <v>8</v>
      </c>
      <c r="AD1284" s="120">
        <v>2</v>
      </c>
      <c r="AE1284" s="118">
        <f t="shared" si="440"/>
        <v>110</v>
      </c>
      <c r="AF1284" s="119">
        <f t="shared" si="434"/>
        <v>0.36666666666667092</v>
      </c>
      <c r="AG1284" s="118">
        <f t="shared" si="441"/>
        <v>69</v>
      </c>
      <c r="AH1284" s="119">
        <f t="shared" si="442"/>
        <v>0.45999999999999691</v>
      </c>
      <c r="AI1284" s="118">
        <f t="shared" si="443"/>
        <v>19</v>
      </c>
      <c r="AJ1284" s="119">
        <f t="shared" si="444"/>
        <v>0.42222222222222161</v>
      </c>
      <c r="AK1284" s="118">
        <f t="shared" si="445"/>
        <v>11</v>
      </c>
      <c r="AL1284" s="119">
        <f t="shared" si="446"/>
        <v>0.36666666666666681</v>
      </c>
      <c r="AM1284" s="118">
        <f t="shared" si="447"/>
        <v>6</v>
      </c>
      <c r="AN1284" s="119">
        <f t="shared" si="448"/>
        <v>0.40000000000000013</v>
      </c>
      <c r="AO1284" s="118">
        <f t="shared" si="449"/>
        <v>0</v>
      </c>
      <c r="AP1284" s="119">
        <f t="shared" si="450"/>
        <v>1.3877787807814457E-16</v>
      </c>
      <c r="AQ1284" s="122">
        <f t="shared" si="439"/>
        <v>0</v>
      </c>
      <c r="AR1284" s="131">
        <f t="shared" si="451"/>
        <v>9</v>
      </c>
      <c r="AS1284" s="65"/>
    </row>
    <row r="1285" spans="1:45" x14ac:dyDescent="0.25">
      <c r="A1285" s="65" t="s">
        <v>272</v>
      </c>
      <c r="B1285" s="65" t="str">
        <f t="shared" si="436"/>
        <v>DIWA3</v>
      </c>
      <c r="C1285" s="117">
        <f t="shared" si="437"/>
        <v>40972</v>
      </c>
      <c r="D1285" s="116" t="str">
        <f t="shared" si="438"/>
        <v>SIN</v>
      </c>
      <c r="E1285" s="65" t="s">
        <v>134</v>
      </c>
      <c r="F1285" s="124" t="s">
        <v>162</v>
      </c>
      <c r="G1285" s="117">
        <v>41419</v>
      </c>
      <c r="H1285" s="65">
        <v>555381</v>
      </c>
      <c r="I1285" s="65">
        <v>30781</v>
      </c>
      <c r="J1285" s="120">
        <v>0</v>
      </c>
      <c r="K1285" s="120">
        <v>29.5</v>
      </c>
      <c r="L1285" s="120">
        <v>0</v>
      </c>
      <c r="M1285" s="120">
        <v>25.3</v>
      </c>
      <c r="N1285" s="65">
        <v>8</v>
      </c>
      <c r="O1285" s="120">
        <v>38.4</v>
      </c>
      <c r="P1285" s="120"/>
      <c r="Q1285" s="120">
        <v>-1</v>
      </c>
      <c r="R1285" s="65" t="s">
        <v>29</v>
      </c>
      <c r="S1285" s="120">
        <v>106.9</v>
      </c>
      <c r="T1285" s="120">
        <v>50.8</v>
      </c>
      <c r="U1285" s="120">
        <v>5.6</v>
      </c>
      <c r="V1285" s="120">
        <v>1.8</v>
      </c>
      <c r="W1285" s="120">
        <v>6</v>
      </c>
      <c r="X1285" s="120">
        <v>9.8000000000000007</v>
      </c>
      <c r="Y1285" s="120">
        <v>0.9</v>
      </c>
      <c r="Z1285" s="120">
        <v>0</v>
      </c>
      <c r="AA1285" s="120">
        <v>0</v>
      </c>
      <c r="AB1285" s="120">
        <v>104.4</v>
      </c>
      <c r="AC1285" s="120">
        <v>19.2</v>
      </c>
      <c r="AD1285" s="120">
        <v>8.6999999999999993</v>
      </c>
      <c r="AE1285" s="118">
        <f t="shared" si="440"/>
        <v>107</v>
      </c>
      <c r="AF1285" s="119">
        <f t="shared" si="434"/>
        <v>0.35666666666667085</v>
      </c>
      <c r="AG1285" s="118">
        <f t="shared" si="441"/>
        <v>51</v>
      </c>
      <c r="AH1285" s="119">
        <f t="shared" si="442"/>
        <v>0.33999999999999714</v>
      </c>
      <c r="AI1285" s="118">
        <f t="shared" si="443"/>
        <v>6</v>
      </c>
      <c r="AJ1285" s="119">
        <f t="shared" si="444"/>
        <v>0.13333333333333286</v>
      </c>
      <c r="AK1285" s="118">
        <f t="shared" si="445"/>
        <v>10</v>
      </c>
      <c r="AL1285" s="119">
        <f t="shared" si="446"/>
        <v>0.33339999999999997</v>
      </c>
      <c r="AM1285" s="118">
        <f t="shared" si="447"/>
        <v>6</v>
      </c>
      <c r="AN1285" s="119">
        <f t="shared" si="448"/>
        <v>0.40000000000000013</v>
      </c>
      <c r="AO1285" s="118">
        <f t="shared" si="449"/>
        <v>2</v>
      </c>
      <c r="AP1285" s="119">
        <f t="shared" si="450"/>
        <v>0.20000000000000015</v>
      </c>
      <c r="AQ1285" s="122">
        <f t="shared" si="439"/>
        <v>0</v>
      </c>
      <c r="AR1285" s="131">
        <f t="shared" si="451"/>
        <v>10</v>
      </c>
      <c r="AS1285" s="65"/>
    </row>
    <row r="1286" spans="1:45" x14ac:dyDescent="0.25">
      <c r="A1286" s="65" t="s">
        <v>273</v>
      </c>
      <c r="B1286" s="65" t="str">
        <f t="shared" si="436"/>
        <v>DIWA3</v>
      </c>
      <c r="C1286" s="117">
        <f t="shared" si="437"/>
        <v>40972</v>
      </c>
      <c r="D1286" s="116" t="str">
        <f t="shared" si="438"/>
        <v>SIN</v>
      </c>
      <c r="E1286" s="65" t="s">
        <v>134</v>
      </c>
      <c r="F1286" s="124" t="s">
        <v>162</v>
      </c>
      <c r="G1286" s="117">
        <v>41407</v>
      </c>
      <c r="H1286" s="65">
        <v>571791</v>
      </c>
      <c r="I1286" s="65">
        <v>106542</v>
      </c>
      <c r="J1286" s="120">
        <v>0</v>
      </c>
      <c r="K1286" s="120">
        <v>0.7</v>
      </c>
      <c r="L1286" s="120">
        <v>0</v>
      </c>
      <c r="M1286" s="120">
        <v>21.9</v>
      </c>
      <c r="N1286" s="65">
        <v>6.8</v>
      </c>
      <c r="O1286" s="120">
        <v>36.1</v>
      </c>
      <c r="P1286" s="120"/>
      <c r="Q1286" s="120">
        <v>-1</v>
      </c>
      <c r="R1286" s="65" t="s">
        <v>29</v>
      </c>
      <c r="S1286" s="120">
        <v>124.9</v>
      </c>
      <c r="T1286" s="120">
        <v>56.6</v>
      </c>
      <c r="U1286" s="120">
        <v>9.5</v>
      </c>
      <c r="V1286" s="120">
        <v>3</v>
      </c>
      <c r="W1286" s="120">
        <v>14.3</v>
      </c>
      <c r="X1286" s="120">
        <v>21.8</v>
      </c>
      <c r="Y1286" s="120">
        <v>1</v>
      </c>
      <c r="Z1286" s="120">
        <v>0</v>
      </c>
      <c r="AA1286" s="120">
        <v>0</v>
      </c>
      <c r="AB1286" s="120">
        <v>40.299999999999997</v>
      </c>
      <c r="AC1286" s="120">
        <v>25.8</v>
      </c>
      <c r="AD1286" s="120">
        <v>2.2000000000000002</v>
      </c>
      <c r="AE1286" s="118">
        <f t="shared" si="440"/>
        <v>125</v>
      </c>
      <c r="AF1286" s="119">
        <f t="shared" si="434"/>
        <v>0.41666666666667124</v>
      </c>
      <c r="AG1286" s="118">
        <f t="shared" si="441"/>
        <v>57</v>
      </c>
      <c r="AH1286" s="119">
        <f t="shared" si="442"/>
        <v>0.37999999999999706</v>
      </c>
      <c r="AI1286" s="118">
        <f t="shared" si="443"/>
        <v>14</v>
      </c>
      <c r="AJ1286" s="119">
        <f t="shared" si="444"/>
        <v>0.31111111111111062</v>
      </c>
      <c r="AK1286" s="118">
        <f t="shared" si="445"/>
        <v>22</v>
      </c>
      <c r="AL1286" s="119">
        <f t="shared" si="446"/>
        <v>0.73333333333333339</v>
      </c>
      <c r="AM1286" s="118">
        <f t="shared" si="447"/>
        <v>10</v>
      </c>
      <c r="AN1286" s="119">
        <f t="shared" si="448"/>
        <v>0.66666666666666674</v>
      </c>
      <c r="AO1286" s="118">
        <f t="shared" si="449"/>
        <v>3</v>
      </c>
      <c r="AP1286" s="119">
        <f t="shared" si="450"/>
        <v>0.30000000000000016</v>
      </c>
      <c r="AQ1286" s="122">
        <f t="shared" si="439"/>
        <v>0</v>
      </c>
      <c r="AR1286" s="131">
        <f t="shared" si="451"/>
        <v>11</v>
      </c>
      <c r="AS1286" s="65"/>
    </row>
    <row r="1287" spans="1:45" x14ac:dyDescent="0.25">
      <c r="A1287" s="65" t="s">
        <v>273</v>
      </c>
      <c r="B1287" s="65" t="str">
        <f t="shared" si="436"/>
        <v>DIWA3</v>
      </c>
      <c r="C1287" s="117">
        <f t="shared" si="437"/>
        <v>40972</v>
      </c>
      <c r="D1287" s="116" t="str">
        <f t="shared" si="438"/>
        <v>SIN</v>
      </c>
      <c r="E1287" s="65" t="s">
        <v>134</v>
      </c>
      <c r="F1287" s="124" t="s">
        <v>162</v>
      </c>
      <c r="G1287" s="117">
        <v>41265</v>
      </c>
      <c r="H1287" s="65">
        <v>531215</v>
      </c>
      <c r="I1287" s="65">
        <v>65966</v>
      </c>
      <c r="J1287" s="65">
        <v>0</v>
      </c>
      <c r="K1287" s="65">
        <v>0</v>
      </c>
      <c r="L1287" s="65">
        <v>0</v>
      </c>
      <c r="M1287" s="65">
        <v>23.9</v>
      </c>
      <c r="N1287" s="65">
        <v>6.7</v>
      </c>
      <c r="O1287" s="65">
        <v>34.9</v>
      </c>
      <c r="P1287" s="65"/>
      <c r="Q1287" s="65">
        <v>-1</v>
      </c>
      <c r="R1287" s="65" t="s">
        <v>29</v>
      </c>
      <c r="S1287" s="65">
        <v>72.900000000000006</v>
      </c>
      <c r="T1287" s="65">
        <v>0.4</v>
      </c>
      <c r="U1287" s="65">
        <v>4.4000000000000004</v>
      </c>
      <c r="V1287" s="65">
        <v>0.4</v>
      </c>
      <c r="W1287" s="65">
        <v>0</v>
      </c>
      <c r="X1287" s="65">
        <v>2.7</v>
      </c>
      <c r="Y1287" s="65">
        <v>0.3</v>
      </c>
      <c r="Z1287" s="65">
        <v>0.2</v>
      </c>
      <c r="AA1287" s="65">
        <v>0</v>
      </c>
      <c r="AB1287" s="65">
        <v>74.900000000000006</v>
      </c>
      <c r="AC1287" s="65">
        <v>19.399999999999999</v>
      </c>
      <c r="AD1287" s="65">
        <v>1.1000000000000001</v>
      </c>
      <c r="AE1287" s="118">
        <f t="shared" si="440"/>
        <v>73</v>
      </c>
      <c r="AF1287" s="119">
        <f t="shared" si="434"/>
        <v>0.24333333333333684</v>
      </c>
      <c r="AG1287" s="118">
        <f t="shared" si="441"/>
        <v>0</v>
      </c>
      <c r="AH1287" s="119">
        <f t="shared" si="442"/>
        <v>-2.482389294122811E-15</v>
      </c>
      <c r="AI1287" s="118">
        <f t="shared" si="443"/>
        <v>0</v>
      </c>
      <c r="AJ1287" s="119">
        <f t="shared" si="444"/>
        <v>-4.9266146717741321E-16</v>
      </c>
      <c r="AK1287" s="118">
        <f t="shared" si="445"/>
        <v>3</v>
      </c>
      <c r="AL1287" s="119">
        <f t="shared" si="446"/>
        <v>0.1000000000000002</v>
      </c>
      <c r="AM1287" s="118">
        <f t="shared" si="447"/>
        <v>4</v>
      </c>
      <c r="AN1287" s="119">
        <f t="shared" si="448"/>
        <v>0.26666666666666683</v>
      </c>
      <c r="AO1287" s="118">
        <f t="shared" si="449"/>
        <v>0</v>
      </c>
      <c r="AP1287" s="119">
        <f t="shared" si="450"/>
        <v>1.3877787807814457E-16</v>
      </c>
      <c r="AQ1287" s="122">
        <f t="shared" si="439"/>
        <v>0</v>
      </c>
      <c r="AR1287" s="131">
        <f t="shared" si="451"/>
        <v>12</v>
      </c>
      <c r="AS1287" s="65"/>
    </row>
    <row r="1288" spans="1:45" x14ac:dyDescent="0.25">
      <c r="A1288" s="65" t="s">
        <v>272</v>
      </c>
      <c r="B1288" s="65" t="str">
        <f t="shared" si="436"/>
        <v>DIWA3</v>
      </c>
      <c r="C1288" s="117">
        <f t="shared" si="437"/>
        <v>40972</v>
      </c>
      <c r="D1288" s="116" t="str">
        <f t="shared" si="438"/>
        <v>SIN</v>
      </c>
      <c r="E1288" s="65" t="s">
        <v>134</v>
      </c>
      <c r="F1288" s="124" t="s">
        <v>162</v>
      </c>
      <c r="G1288" s="117">
        <v>41167</v>
      </c>
      <c r="H1288" s="65">
        <v>486584</v>
      </c>
      <c r="I1288" s="65">
        <v>153215</v>
      </c>
      <c r="J1288" s="65">
        <v>0</v>
      </c>
      <c r="K1288" s="65">
        <v>0</v>
      </c>
      <c r="L1288" s="65">
        <v>0</v>
      </c>
      <c r="M1288" s="65">
        <v>8.9</v>
      </c>
      <c r="N1288" s="65">
        <v>6.7</v>
      </c>
      <c r="O1288" s="65">
        <v>38.1</v>
      </c>
      <c r="P1288" s="65"/>
      <c r="Q1288" s="65">
        <v>-1</v>
      </c>
      <c r="R1288" s="65" t="s">
        <v>29</v>
      </c>
      <c r="S1288" s="65">
        <v>63.4</v>
      </c>
      <c r="T1288" s="65">
        <v>30.7</v>
      </c>
      <c r="U1288" s="65">
        <v>2.8</v>
      </c>
      <c r="V1288" s="65">
        <v>0.6</v>
      </c>
      <c r="W1288" s="65">
        <v>9.9</v>
      </c>
      <c r="X1288" s="65">
        <v>4.9000000000000004</v>
      </c>
      <c r="Y1288" s="65">
        <v>0.5</v>
      </c>
      <c r="Z1288" s="65">
        <v>2.9</v>
      </c>
      <c r="AA1288" s="65">
        <v>0</v>
      </c>
      <c r="AB1288" s="65">
        <v>135.4</v>
      </c>
      <c r="AC1288" s="65">
        <v>35.5</v>
      </c>
      <c r="AD1288" s="65">
        <v>2.2999999999999998</v>
      </c>
      <c r="AE1288" s="118">
        <f t="shared" si="440"/>
        <v>63</v>
      </c>
      <c r="AF1288" s="119">
        <f t="shared" si="434"/>
        <v>0.21000000000000357</v>
      </c>
      <c r="AG1288" s="118">
        <f t="shared" si="441"/>
        <v>31</v>
      </c>
      <c r="AH1288" s="119">
        <f t="shared" si="442"/>
        <v>0.20666666666666406</v>
      </c>
      <c r="AI1288" s="118">
        <f t="shared" si="443"/>
        <v>10</v>
      </c>
      <c r="AJ1288" s="119">
        <f t="shared" si="444"/>
        <v>0.22222222222222177</v>
      </c>
      <c r="AK1288" s="118">
        <f t="shared" si="445"/>
        <v>5</v>
      </c>
      <c r="AL1288" s="119">
        <f t="shared" si="446"/>
        <v>0.16666666666666685</v>
      </c>
      <c r="AM1288" s="118">
        <f t="shared" si="447"/>
        <v>3</v>
      </c>
      <c r="AN1288" s="119">
        <f t="shared" si="448"/>
        <v>0.20000000000000018</v>
      </c>
      <c r="AO1288" s="118">
        <f t="shared" si="449"/>
        <v>1</v>
      </c>
      <c r="AP1288" s="119">
        <f t="shared" si="450"/>
        <v>0.10000000000000014</v>
      </c>
      <c r="AQ1288" s="122">
        <f t="shared" si="439"/>
        <v>0</v>
      </c>
      <c r="AR1288" s="131">
        <f t="shared" si="451"/>
        <v>13</v>
      </c>
      <c r="AS1288" s="65"/>
    </row>
    <row r="1289" spans="1:45" x14ac:dyDescent="0.25">
      <c r="A1289" s="65" t="s">
        <v>273</v>
      </c>
      <c r="B1289" s="65" t="str">
        <f t="shared" si="436"/>
        <v>DIWA3</v>
      </c>
      <c r="C1289" s="117">
        <f t="shared" si="437"/>
        <v>40972</v>
      </c>
      <c r="D1289" s="116" t="str">
        <f t="shared" si="438"/>
        <v>SIN</v>
      </c>
      <c r="E1289" s="65" t="s">
        <v>134</v>
      </c>
      <c r="F1289" s="124" t="s">
        <v>162</v>
      </c>
      <c r="G1289" s="117">
        <v>41148</v>
      </c>
      <c r="H1289" s="65">
        <v>497694</v>
      </c>
      <c r="I1289" s="65">
        <v>32445</v>
      </c>
      <c r="J1289" s="65">
        <v>0</v>
      </c>
      <c r="K1289" s="65">
        <v>0</v>
      </c>
      <c r="L1289" s="65">
        <v>0</v>
      </c>
      <c r="M1289" s="65">
        <v>15.8</v>
      </c>
      <c r="N1289" s="65">
        <v>7</v>
      </c>
      <c r="O1289" s="65">
        <v>35.9</v>
      </c>
      <c r="P1289" s="65"/>
      <c r="Q1289" s="65">
        <v>-1</v>
      </c>
      <c r="R1289" s="65" t="s">
        <v>29</v>
      </c>
      <c r="S1289" s="65">
        <v>53.5</v>
      </c>
      <c r="T1289" s="65">
        <v>19.100000000000001</v>
      </c>
      <c r="U1289" s="65">
        <v>5</v>
      </c>
      <c r="V1289" s="65">
        <v>0.7</v>
      </c>
      <c r="W1289" s="65">
        <v>7.1</v>
      </c>
      <c r="X1289" s="65">
        <v>8.4</v>
      </c>
      <c r="Y1289" s="65">
        <v>1</v>
      </c>
      <c r="Z1289" s="65">
        <v>0.9</v>
      </c>
      <c r="AA1289" s="65">
        <v>0</v>
      </c>
      <c r="AB1289" s="65">
        <v>103</v>
      </c>
      <c r="AC1289" s="65">
        <v>29.6</v>
      </c>
      <c r="AD1289" s="65">
        <v>3.6</v>
      </c>
      <c r="AE1289" s="118">
        <f t="shared" si="440"/>
        <v>54</v>
      </c>
      <c r="AF1289" s="119">
        <f t="shared" si="434"/>
        <v>0.18000000000000363</v>
      </c>
      <c r="AG1289" s="118">
        <f t="shared" si="441"/>
        <v>19</v>
      </c>
      <c r="AH1289" s="119">
        <f t="shared" si="442"/>
        <v>0.12666666666666421</v>
      </c>
      <c r="AI1289" s="118">
        <f t="shared" si="443"/>
        <v>7</v>
      </c>
      <c r="AJ1289" s="119">
        <f t="shared" si="444"/>
        <v>0.15555555555555509</v>
      </c>
      <c r="AK1289" s="118">
        <f t="shared" si="445"/>
        <v>8</v>
      </c>
      <c r="AL1289" s="119">
        <f t="shared" si="446"/>
        <v>0.26666666666666683</v>
      </c>
      <c r="AM1289" s="118">
        <f t="shared" si="447"/>
        <v>5</v>
      </c>
      <c r="AN1289" s="119">
        <f t="shared" si="448"/>
        <v>0.33333333333333348</v>
      </c>
      <c r="AO1289" s="118">
        <f t="shared" si="449"/>
        <v>1</v>
      </c>
      <c r="AP1289" s="119">
        <f t="shared" si="450"/>
        <v>0.10000000000000014</v>
      </c>
      <c r="AQ1289" s="122">
        <f t="shared" si="439"/>
        <v>0</v>
      </c>
      <c r="AR1289" s="131">
        <f t="shared" si="451"/>
        <v>14</v>
      </c>
      <c r="AS1289" s="65"/>
    </row>
    <row r="1290" spans="1:45" x14ac:dyDescent="0.25">
      <c r="A1290" s="65"/>
      <c r="B1290" s="65" t="str">
        <f t="shared" si="436"/>
        <v>DIWA3</v>
      </c>
      <c r="C1290" s="117">
        <f t="shared" si="437"/>
        <v>41069</v>
      </c>
      <c r="D1290" s="65" t="str">
        <f t="shared" si="438"/>
        <v>SIN</v>
      </c>
      <c r="E1290" s="65" t="s">
        <v>134</v>
      </c>
      <c r="F1290" s="124" t="s">
        <v>163</v>
      </c>
      <c r="G1290" s="117">
        <v>42341</v>
      </c>
      <c r="H1290" s="65">
        <v>840197</v>
      </c>
      <c r="I1290" s="65">
        <v>104797</v>
      </c>
      <c r="J1290" s="65">
        <v>0</v>
      </c>
      <c r="K1290" s="65">
        <v>6</v>
      </c>
      <c r="L1290" s="65"/>
      <c r="M1290" s="65">
        <v>5</v>
      </c>
      <c r="N1290" s="65">
        <v>6</v>
      </c>
      <c r="O1290" s="65"/>
      <c r="P1290" s="65"/>
      <c r="Q1290" s="65">
        <v>0.22</v>
      </c>
      <c r="R1290" s="65"/>
      <c r="S1290" s="65">
        <v>387</v>
      </c>
      <c r="T1290" s="65">
        <v>107</v>
      </c>
      <c r="U1290" s="65">
        <v>8</v>
      </c>
      <c r="V1290" s="65">
        <v>0</v>
      </c>
      <c r="W1290" s="65">
        <v>17</v>
      </c>
      <c r="X1290" s="65">
        <v>24</v>
      </c>
      <c r="Y1290" s="65">
        <v>0</v>
      </c>
      <c r="Z1290" s="65">
        <v>1</v>
      </c>
      <c r="AA1290" s="65">
        <v>2</v>
      </c>
      <c r="AB1290" s="65">
        <v>55</v>
      </c>
      <c r="AC1290" s="65">
        <v>19</v>
      </c>
      <c r="AD1290" s="65">
        <v>2</v>
      </c>
      <c r="AE1290" s="118">
        <f t="shared" si="440"/>
        <v>387</v>
      </c>
      <c r="AF1290" s="119">
        <f t="shared" si="434"/>
        <v>1.3</v>
      </c>
      <c r="AG1290" s="118">
        <f t="shared" si="441"/>
        <v>107</v>
      </c>
      <c r="AH1290" s="119">
        <f t="shared" si="442"/>
        <v>0.71333333333333149</v>
      </c>
      <c r="AI1290" s="118">
        <f t="shared" si="443"/>
        <v>17</v>
      </c>
      <c r="AJ1290" s="119">
        <f t="shared" si="444"/>
        <v>0.37777777777777721</v>
      </c>
      <c r="AK1290" s="118">
        <f t="shared" si="445"/>
        <v>24</v>
      </c>
      <c r="AL1290" s="119">
        <f t="shared" si="446"/>
        <v>0.8</v>
      </c>
      <c r="AM1290" s="118">
        <f t="shared" si="447"/>
        <v>8</v>
      </c>
      <c r="AN1290" s="119">
        <f t="shared" si="448"/>
        <v>0.53333333333333344</v>
      </c>
      <c r="AO1290" s="118">
        <f t="shared" si="449"/>
        <v>0</v>
      </c>
      <c r="AP1290" s="119">
        <f t="shared" si="450"/>
        <v>1.3877787807814457E-16</v>
      </c>
      <c r="AQ1290" s="122">
        <f t="shared" si="439"/>
        <v>1</v>
      </c>
      <c r="AR1290" s="131">
        <f t="shared" si="451"/>
        <v>1</v>
      </c>
      <c r="AS1290" s="65"/>
    </row>
    <row r="1291" spans="1:45" x14ac:dyDescent="0.25">
      <c r="A1291" s="65"/>
      <c r="B1291" s="65" t="str">
        <f t="shared" si="436"/>
        <v>DIWA3</v>
      </c>
      <c r="C1291" s="117">
        <f t="shared" si="437"/>
        <v>41069</v>
      </c>
      <c r="D1291" s="65" t="str">
        <f t="shared" si="438"/>
        <v>SIN</v>
      </c>
      <c r="E1291" s="65" t="s">
        <v>134</v>
      </c>
      <c r="F1291" s="124" t="s">
        <v>163</v>
      </c>
      <c r="G1291" s="117">
        <v>42292</v>
      </c>
      <c r="H1291" s="65">
        <v>826896</v>
      </c>
      <c r="I1291" s="65">
        <v>91496</v>
      </c>
      <c r="J1291" s="65">
        <v>0</v>
      </c>
      <c r="K1291" s="65">
        <v>4</v>
      </c>
      <c r="L1291" s="65"/>
      <c r="M1291" s="65">
        <v>5</v>
      </c>
      <c r="N1291" s="65">
        <v>5.8</v>
      </c>
      <c r="O1291" s="65"/>
      <c r="P1291" s="65"/>
      <c r="Q1291" s="65">
        <v>0.22</v>
      </c>
      <c r="R1291" s="65"/>
      <c r="S1291" s="65">
        <v>250</v>
      </c>
      <c r="T1291" s="65">
        <v>75</v>
      </c>
      <c r="U1291" s="65">
        <v>6</v>
      </c>
      <c r="V1291" s="65">
        <v>0</v>
      </c>
      <c r="W1291" s="65">
        <v>10</v>
      </c>
      <c r="X1291" s="65">
        <v>17</v>
      </c>
      <c r="Y1291" s="65">
        <v>0</v>
      </c>
      <c r="Z1291" s="65">
        <v>1</v>
      </c>
      <c r="AA1291" s="65">
        <v>1</v>
      </c>
      <c r="AB1291" s="65">
        <v>50</v>
      </c>
      <c r="AC1291" s="65">
        <v>24</v>
      </c>
      <c r="AD1291" s="65">
        <v>1</v>
      </c>
      <c r="AE1291" s="118">
        <f t="shared" si="440"/>
        <v>250</v>
      </c>
      <c r="AF1291" s="119">
        <f t="shared" si="434"/>
        <v>0.83333333333333504</v>
      </c>
      <c r="AG1291" s="118">
        <f t="shared" si="441"/>
        <v>75</v>
      </c>
      <c r="AH1291" s="119">
        <f t="shared" si="442"/>
        <v>0.49999999999999684</v>
      </c>
      <c r="AI1291" s="118">
        <f t="shared" si="443"/>
        <v>10</v>
      </c>
      <c r="AJ1291" s="119">
        <f t="shared" si="444"/>
        <v>0.22222222222222177</v>
      </c>
      <c r="AK1291" s="118">
        <f t="shared" si="445"/>
        <v>17</v>
      </c>
      <c r="AL1291" s="119">
        <f t="shared" si="446"/>
        <v>0.56666666666666676</v>
      </c>
      <c r="AM1291" s="118">
        <f t="shared" si="447"/>
        <v>6</v>
      </c>
      <c r="AN1291" s="119">
        <f t="shared" si="448"/>
        <v>0.40000000000000013</v>
      </c>
      <c r="AO1291" s="118">
        <f t="shared" si="449"/>
        <v>0</v>
      </c>
      <c r="AP1291" s="119">
        <f t="shared" si="450"/>
        <v>1.3877787807814457E-16</v>
      </c>
      <c r="AQ1291" s="122">
        <f t="shared" si="439"/>
        <v>0</v>
      </c>
      <c r="AR1291" s="131">
        <f t="shared" si="451"/>
        <v>2</v>
      </c>
      <c r="AS1291" s="65"/>
    </row>
    <row r="1292" spans="1:45" x14ac:dyDescent="0.25">
      <c r="A1292" s="65"/>
      <c r="B1292" s="65" t="str">
        <f t="shared" si="436"/>
        <v>DIWA3</v>
      </c>
      <c r="C1292" s="117">
        <f t="shared" si="437"/>
        <v>41069</v>
      </c>
      <c r="D1292" s="65" t="str">
        <f t="shared" si="438"/>
        <v>SIN</v>
      </c>
      <c r="E1292" s="65" t="s">
        <v>134</v>
      </c>
      <c r="F1292" s="124" t="s">
        <v>163</v>
      </c>
      <c r="G1292" s="117">
        <v>42128</v>
      </c>
      <c r="H1292" s="65">
        <v>780581</v>
      </c>
      <c r="I1292" s="65">
        <v>45181</v>
      </c>
      <c r="J1292" s="65">
        <v>0</v>
      </c>
      <c r="K1292" s="65">
        <v>3</v>
      </c>
      <c r="L1292" s="65"/>
      <c r="M1292" s="65">
        <v>4</v>
      </c>
      <c r="N1292" s="65">
        <v>6</v>
      </c>
      <c r="O1292" s="65"/>
      <c r="P1292" s="65"/>
      <c r="Q1292" s="65">
        <v>0.18</v>
      </c>
      <c r="R1292" s="65"/>
      <c r="S1292" s="65">
        <v>94</v>
      </c>
      <c r="T1292" s="65">
        <v>61</v>
      </c>
      <c r="U1292" s="65">
        <v>5</v>
      </c>
      <c r="V1292" s="65">
        <v>0</v>
      </c>
      <c r="W1292" s="65">
        <v>8</v>
      </c>
      <c r="X1292" s="65">
        <v>13</v>
      </c>
      <c r="Y1292" s="65">
        <v>0</v>
      </c>
      <c r="Z1292" s="65">
        <v>0</v>
      </c>
      <c r="AA1292" s="65">
        <v>1</v>
      </c>
      <c r="AB1292" s="65">
        <v>38</v>
      </c>
      <c r="AC1292" s="65">
        <v>8</v>
      </c>
      <c r="AD1292" s="65">
        <v>2</v>
      </c>
      <c r="AE1292" s="118">
        <f t="shared" si="440"/>
        <v>94</v>
      </c>
      <c r="AF1292" s="119">
        <f t="shared" si="434"/>
        <v>0.31333333333333724</v>
      </c>
      <c r="AG1292" s="118">
        <f t="shared" si="441"/>
        <v>61</v>
      </c>
      <c r="AH1292" s="119">
        <f t="shared" si="442"/>
        <v>0.40666666666666368</v>
      </c>
      <c r="AI1292" s="118">
        <f t="shared" si="443"/>
        <v>8</v>
      </c>
      <c r="AJ1292" s="119">
        <f t="shared" si="444"/>
        <v>0.17777777777777731</v>
      </c>
      <c r="AK1292" s="118">
        <f t="shared" si="445"/>
        <v>13</v>
      </c>
      <c r="AL1292" s="119">
        <f t="shared" si="446"/>
        <v>0.43333333333333346</v>
      </c>
      <c r="AM1292" s="118">
        <f t="shared" si="447"/>
        <v>5</v>
      </c>
      <c r="AN1292" s="119">
        <f t="shared" si="448"/>
        <v>0.33333333333333348</v>
      </c>
      <c r="AO1292" s="118">
        <f t="shared" si="449"/>
        <v>0</v>
      </c>
      <c r="AP1292" s="119">
        <f t="shared" si="450"/>
        <v>1.3877787807814457E-16</v>
      </c>
      <c r="AQ1292" s="122">
        <f t="shared" si="439"/>
        <v>0</v>
      </c>
      <c r="AR1292" s="131">
        <f t="shared" si="451"/>
        <v>3</v>
      </c>
      <c r="AS1292" s="65"/>
    </row>
    <row r="1293" spans="1:45" x14ac:dyDescent="0.25">
      <c r="A1293" s="65" t="s">
        <v>273</v>
      </c>
      <c r="B1293" s="65" t="str">
        <f t="shared" si="436"/>
        <v>DIWA3</v>
      </c>
      <c r="C1293" s="117">
        <f t="shared" si="437"/>
        <v>41069</v>
      </c>
      <c r="D1293" s="116" t="str">
        <f t="shared" si="438"/>
        <v>SIN</v>
      </c>
      <c r="E1293" s="65" t="s">
        <v>134</v>
      </c>
      <c r="F1293" s="124" t="s">
        <v>163</v>
      </c>
      <c r="G1293" s="117">
        <v>42052</v>
      </c>
      <c r="H1293" s="65">
        <v>747802</v>
      </c>
      <c r="I1293" s="65">
        <v>62434</v>
      </c>
      <c r="J1293" s="65">
        <v>0</v>
      </c>
      <c r="K1293" s="65">
        <v>2</v>
      </c>
      <c r="L1293" s="65"/>
      <c r="M1293" s="65">
        <v>4</v>
      </c>
      <c r="N1293" s="65">
        <v>5.8470000000000004</v>
      </c>
      <c r="O1293" s="65">
        <v>27.5</v>
      </c>
      <c r="P1293" s="65">
        <v>1.1499999999999999</v>
      </c>
      <c r="Q1293" s="65">
        <v>0.28999999999999998</v>
      </c>
      <c r="R1293" s="65"/>
      <c r="S1293" s="65">
        <v>116</v>
      </c>
      <c r="T1293" s="65">
        <v>49</v>
      </c>
      <c r="U1293" s="65">
        <v>3</v>
      </c>
      <c r="V1293" s="65">
        <v>0</v>
      </c>
      <c r="W1293" s="65">
        <v>8</v>
      </c>
      <c r="X1293" s="65">
        <v>11</v>
      </c>
      <c r="Y1293" s="65">
        <v>0</v>
      </c>
      <c r="Z1293" s="65"/>
      <c r="AA1293" s="65">
        <v>1</v>
      </c>
      <c r="AB1293" s="65">
        <v>30</v>
      </c>
      <c r="AC1293" s="65">
        <v>6</v>
      </c>
      <c r="AD1293" s="65">
        <v>0</v>
      </c>
      <c r="AE1293" s="118">
        <f t="shared" si="440"/>
        <v>116</v>
      </c>
      <c r="AF1293" s="119">
        <f t="shared" si="434"/>
        <v>0.38666666666667104</v>
      </c>
      <c r="AG1293" s="118">
        <f t="shared" si="441"/>
        <v>49</v>
      </c>
      <c r="AH1293" s="119">
        <f t="shared" si="442"/>
        <v>0.32666666666666383</v>
      </c>
      <c r="AI1293" s="118">
        <f t="shared" si="443"/>
        <v>8</v>
      </c>
      <c r="AJ1293" s="119">
        <f t="shared" si="444"/>
        <v>0.17777777777777731</v>
      </c>
      <c r="AK1293" s="118">
        <f t="shared" si="445"/>
        <v>11</v>
      </c>
      <c r="AL1293" s="119">
        <f t="shared" si="446"/>
        <v>0.36666666666666681</v>
      </c>
      <c r="AM1293" s="118">
        <f t="shared" si="447"/>
        <v>3</v>
      </c>
      <c r="AN1293" s="119">
        <f t="shared" si="448"/>
        <v>0.20000000000000018</v>
      </c>
      <c r="AO1293" s="118">
        <f t="shared" si="449"/>
        <v>0</v>
      </c>
      <c r="AP1293" s="119">
        <f t="shared" si="450"/>
        <v>1.3877787807814457E-16</v>
      </c>
      <c r="AQ1293" s="122">
        <f t="shared" si="439"/>
        <v>0</v>
      </c>
      <c r="AR1293" s="131">
        <f t="shared" si="451"/>
        <v>4</v>
      </c>
      <c r="AS1293" s="65"/>
    </row>
    <row r="1294" spans="1:45" x14ac:dyDescent="0.25">
      <c r="A1294" s="65" t="s">
        <v>273</v>
      </c>
      <c r="B1294" s="65" t="str">
        <f t="shared" si="436"/>
        <v>DIWA3</v>
      </c>
      <c r="C1294" s="117">
        <f t="shared" si="437"/>
        <v>41069</v>
      </c>
      <c r="D1294" s="116" t="str">
        <f t="shared" si="438"/>
        <v>SIN</v>
      </c>
      <c r="E1294" s="65" t="s">
        <v>134</v>
      </c>
      <c r="F1294" s="124" t="s">
        <v>163</v>
      </c>
      <c r="G1294" s="117">
        <v>41992</v>
      </c>
      <c r="H1294" s="65">
        <v>731233</v>
      </c>
      <c r="I1294" s="65">
        <v>45865</v>
      </c>
      <c r="J1294" s="65">
        <v>0</v>
      </c>
      <c r="K1294" s="65">
        <v>3</v>
      </c>
      <c r="L1294" s="65"/>
      <c r="M1294" s="65">
        <v>4</v>
      </c>
      <c r="N1294" s="65">
        <v>5.9</v>
      </c>
      <c r="O1294" s="65"/>
      <c r="P1294" s="65"/>
      <c r="Q1294" s="65">
        <v>0.2</v>
      </c>
      <c r="R1294" s="65"/>
      <c r="S1294" s="65">
        <v>83</v>
      </c>
      <c r="T1294" s="65">
        <v>46</v>
      </c>
      <c r="U1294" s="65">
        <v>5</v>
      </c>
      <c r="V1294" s="65">
        <v>0</v>
      </c>
      <c r="W1294" s="65">
        <v>10</v>
      </c>
      <c r="X1294" s="65">
        <v>8</v>
      </c>
      <c r="Y1294" s="65">
        <v>0</v>
      </c>
      <c r="Z1294" s="65">
        <v>0</v>
      </c>
      <c r="AA1294" s="65">
        <v>1</v>
      </c>
      <c r="AB1294" s="65">
        <v>29</v>
      </c>
      <c r="AC1294" s="65">
        <v>13</v>
      </c>
      <c r="AD1294" s="65">
        <v>1</v>
      </c>
      <c r="AE1294" s="118">
        <f t="shared" si="440"/>
        <v>83</v>
      </c>
      <c r="AF1294" s="119">
        <f t="shared" si="434"/>
        <v>0.27666666666667034</v>
      </c>
      <c r="AG1294" s="118">
        <f t="shared" si="441"/>
        <v>46</v>
      </c>
      <c r="AH1294" s="119">
        <f t="shared" si="442"/>
        <v>0.30666666666666387</v>
      </c>
      <c r="AI1294" s="118">
        <f t="shared" si="443"/>
        <v>10</v>
      </c>
      <c r="AJ1294" s="119">
        <f t="shared" si="444"/>
        <v>0.22222222222222177</v>
      </c>
      <c r="AK1294" s="118">
        <f t="shared" si="445"/>
        <v>8</v>
      </c>
      <c r="AL1294" s="119">
        <f t="shared" si="446"/>
        <v>0.26666666666666683</v>
      </c>
      <c r="AM1294" s="118">
        <f t="shared" si="447"/>
        <v>5</v>
      </c>
      <c r="AN1294" s="119">
        <f t="shared" si="448"/>
        <v>0.33333333333333348</v>
      </c>
      <c r="AO1294" s="118">
        <f t="shared" si="449"/>
        <v>0</v>
      </c>
      <c r="AP1294" s="119">
        <f t="shared" si="450"/>
        <v>1.3877787807814457E-16</v>
      </c>
      <c r="AQ1294" s="122">
        <f t="shared" si="439"/>
        <v>0</v>
      </c>
      <c r="AR1294" s="131">
        <f t="shared" si="451"/>
        <v>5</v>
      </c>
      <c r="AS1294" s="65"/>
    </row>
    <row r="1295" spans="1:45" x14ac:dyDescent="0.25">
      <c r="A1295" s="65" t="s">
        <v>272</v>
      </c>
      <c r="B1295" s="65" t="str">
        <f t="shared" si="436"/>
        <v>DIWA3</v>
      </c>
      <c r="C1295" s="117">
        <f t="shared" si="437"/>
        <v>41069</v>
      </c>
      <c r="D1295" s="116" t="str">
        <f t="shared" si="438"/>
        <v>SIN</v>
      </c>
      <c r="E1295" s="65" t="s">
        <v>134</v>
      </c>
      <c r="F1295" s="124" t="s">
        <v>163</v>
      </c>
      <c r="G1295" s="117">
        <v>41856</v>
      </c>
      <c r="H1295" s="65">
        <v>710715</v>
      </c>
      <c r="I1295" s="65">
        <v>110560</v>
      </c>
      <c r="J1295" s="65">
        <v>0</v>
      </c>
      <c r="K1295" s="65">
        <v>5</v>
      </c>
      <c r="L1295" s="65"/>
      <c r="M1295" s="65">
        <v>8</v>
      </c>
      <c r="N1295" s="65">
        <v>7</v>
      </c>
      <c r="O1295" s="65">
        <v>35.5</v>
      </c>
      <c r="P1295" s="65">
        <v>1.18</v>
      </c>
      <c r="Q1295" s="65">
        <v>0.04</v>
      </c>
      <c r="R1295" s="65"/>
      <c r="S1295" s="65">
        <v>66</v>
      </c>
      <c r="T1295" s="65">
        <v>69</v>
      </c>
      <c r="U1295" s="65">
        <v>10</v>
      </c>
      <c r="V1295" s="65">
        <v>0</v>
      </c>
      <c r="W1295" s="65">
        <v>11</v>
      </c>
      <c r="X1295" s="65">
        <v>7</v>
      </c>
      <c r="Y1295" s="65">
        <v>0</v>
      </c>
      <c r="Z1295" s="65">
        <v>1</v>
      </c>
      <c r="AA1295" s="65">
        <v>1</v>
      </c>
      <c r="AB1295" s="65">
        <v>32</v>
      </c>
      <c r="AC1295" s="65">
        <v>9</v>
      </c>
      <c r="AD1295" s="65">
        <v>1</v>
      </c>
      <c r="AE1295" s="118">
        <f t="shared" si="440"/>
        <v>66</v>
      </c>
      <c r="AF1295" s="119">
        <f t="shared" si="434"/>
        <v>0.22000000000000355</v>
      </c>
      <c r="AG1295" s="118">
        <f t="shared" si="441"/>
        <v>69</v>
      </c>
      <c r="AH1295" s="119">
        <f t="shared" si="442"/>
        <v>0.45999999999999691</v>
      </c>
      <c r="AI1295" s="118">
        <f t="shared" si="443"/>
        <v>11</v>
      </c>
      <c r="AJ1295" s="119">
        <f t="shared" si="444"/>
        <v>0.24444444444444399</v>
      </c>
      <c r="AK1295" s="118">
        <f t="shared" si="445"/>
        <v>7</v>
      </c>
      <c r="AL1295" s="119">
        <f t="shared" si="446"/>
        <v>0.2333333333333335</v>
      </c>
      <c r="AM1295" s="118">
        <f t="shared" si="447"/>
        <v>10</v>
      </c>
      <c r="AN1295" s="119">
        <f t="shared" si="448"/>
        <v>0.66666666666666674</v>
      </c>
      <c r="AO1295" s="118">
        <f t="shared" si="449"/>
        <v>0</v>
      </c>
      <c r="AP1295" s="119">
        <f t="shared" si="450"/>
        <v>1.3877787807814457E-16</v>
      </c>
      <c r="AQ1295" s="122">
        <f t="shared" si="439"/>
        <v>0</v>
      </c>
      <c r="AR1295" s="131">
        <f t="shared" si="451"/>
        <v>6</v>
      </c>
      <c r="AS1295" s="65"/>
    </row>
    <row r="1296" spans="1:45" x14ac:dyDescent="0.25">
      <c r="A1296" s="65" t="s">
        <v>273</v>
      </c>
      <c r="B1296" s="65" t="str">
        <f t="shared" si="436"/>
        <v>DIWA3</v>
      </c>
      <c r="C1296" s="117">
        <f t="shared" si="437"/>
        <v>41069</v>
      </c>
      <c r="D1296" s="116" t="str">
        <f t="shared" si="438"/>
        <v>SIN</v>
      </c>
      <c r="E1296" s="65" t="s">
        <v>134</v>
      </c>
      <c r="F1296" s="124" t="s">
        <v>163</v>
      </c>
      <c r="G1296" s="117">
        <v>41789</v>
      </c>
      <c r="H1296" s="65">
        <v>666966</v>
      </c>
      <c r="I1296" s="65">
        <v>34135</v>
      </c>
      <c r="J1296" s="65">
        <v>0</v>
      </c>
      <c r="K1296" s="65">
        <v>4</v>
      </c>
      <c r="L1296" s="65"/>
      <c r="M1296" s="65">
        <v>9</v>
      </c>
      <c r="N1296" s="65">
        <v>6.2</v>
      </c>
      <c r="O1296" s="65"/>
      <c r="P1296" s="65"/>
      <c r="Q1296" s="65">
        <v>0.69</v>
      </c>
      <c r="R1296" s="65"/>
      <c r="S1296" s="65">
        <v>99</v>
      </c>
      <c r="T1296" s="65">
        <v>64</v>
      </c>
      <c r="U1296" s="65">
        <v>11</v>
      </c>
      <c r="V1296" s="65">
        <v>0</v>
      </c>
      <c r="W1296" s="65">
        <v>17</v>
      </c>
      <c r="X1296" s="65">
        <v>9</v>
      </c>
      <c r="Y1296" s="65">
        <v>1</v>
      </c>
      <c r="Z1296" s="65">
        <v>0</v>
      </c>
      <c r="AA1296" s="65">
        <v>0</v>
      </c>
      <c r="AB1296" s="65">
        <v>47</v>
      </c>
      <c r="AC1296" s="65">
        <v>41</v>
      </c>
      <c r="AD1296" s="65">
        <v>1</v>
      </c>
      <c r="AE1296" s="118">
        <f t="shared" si="440"/>
        <v>99</v>
      </c>
      <c r="AF1296" s="119">
        <f t="shared" si="434"/>
        <v>0.33000000000000401</v>
      </c>
      <c r="AG1296" s="118">
        <f t="shared" si="441"/>
        <v>64</v>
      </c>
      <c r="AH1296" s="119">
        <f t="shared" si="442"/>
        <v>0.42666666666666364</v>
      </c>
      <c r="AI1296" s="118">
        <f t="shared" si="443"/>
        <v>17</v>
      </c>
      <c r="AJ1296" s="119">
        <f t="shared" si="444"/>
        <v>0.37777777777777721</v>
      </c>
      <c r="AK1296" s="118">
        <f t="shared" si="445"/>
        <v>9</v>
      </c>
      <c r="AL1296" s="119">
        <f t="shared" si="446"/>
        <v>0.30000000000000016</v>
      </c>
      <c r="AM1296" s="118">
        <f t="shared" si="447"/>
        <v>11</v>
      </c>
      <c r="AN1296" s="119">
        <f t="shared" si="448"/>
        <v>0.73333333333333339</v>
      </c>
      <c r="AO1296" s="118">
        <f t="shared" si="449"/>
        <v>0</v>
      </c>
      <c r="AP1296" s="119">
        <f t="shared" si="450"/>
        <v>1.3877787807814457E-16</v>
      </c>
      <c r="AQ1296" s="122">
        <f t="shared" si="439"/>
        <v>0</v>
      </c>
      <c r="AR1296" s="131">
        <f t="shared" si="451"/>
        <v>7</v>
      </c>
      <c r="AS1296" s="65"/>
    </row>
    <row r="1297" spans="1:45" x14ac:dyDescent="0.25">
      <c r="A1297" s="65" t="s">
        <v>272</v>
      </c>
      <c r="B1297" s="65" t="str">
        <f t="shared" si="436"/>
        <v>DIWA3</v>
      </c>
      <c r="C1297" s="117">
        <f t="shared" si="437"/>
        <v>41069</v>
      </c>
      <c r="D1297" s="116" t="str">
        <f t="shared" si="438"/>
        <v>SIN</v>
      </c>
      <c r="E1297" s="65" t="s">
        <v>134</v>
      </c>
      <c r="F1297" s="124" t="s">
        <v>163</v>
      </c>
      <c r="G1297" s="117">
        <v>41737</v>
      </c>
      <c r="H1297" s="65">
        <v>674908</v>
      </c>
      <c r="I1297" s="65">
        <v>74753</v>
      </c>
      <c r="J1297" s="65">
        <v>0</v>
      </c>
      <c r="K1297" s="65">
        <v>6</v>
      </c>
      <c r="L1297" s="65"/>
      <c r="M1297" s="65">
        <v>7</v>
      </c>
      <c r="N1297" s="65">
        <v>7.2</v>
      </c>
      <c r="O1297" s="65">
        <v>36.799999999999997</v>
      </c>
      <c r="P1297" s="65">
        <v>1.1399999999999999</v>
      </c>
      <c r="Q1297" s="65">
        <v>0.12</v>
      </c>
      <c r="R1297" s="65" t="s">
        <v>28</v>
      </c>
      <c r="S1297" s="65">
        <v>302</v>
      </c>
      <c r="T1297" s="65">
        <v>90</v>
      </c>
      <c r="U1297" s="65">
        <v>27</v>
      </c>
      <c r="V1297" s="65">
        <v>0</v>
      </c>
      <c r="W1297" s="65">
        <v>19</v>
      </c>
      <c r="X1297" s="65">
        <v>17</v>
      </c>
      <c r="Y1297" s="65">
        <v>0</v>
      </c>
      <c r="Z1297" s="65">
        <v>0</v>
      </c>
      <c r="AA1297" s="65">
        <v>1</v>
      </c>
      <c r="AB1297" s="65">
        <v>40</v>
      </c>
      <c r="AC1297" s="65">
        <v>14</v>
      </c>
      <c r="AD1297" s="65">
        <v>2</v>
      </c>
      <c r="AE1297" s="118">
        <f t="shared" si="440"/>
        <v>302</v>
      </c>
      <c r="AF1297" s="119">
        <f t="shared" ref="AF1297:AF1360" si="452">IF(AE1297&gt;500,1.5,IF(AE1297&gt;300,1.3,VLOOKUP(AE1297,$AT$3:$AU$304,2,0)))</f>
        <v>1.3</v>
      </c>
      <c r="AG1297" s="118">
        <f t="shared" si="441"/>
        <v>90</v>
      </c>
      <c r="AH1297" s="119">
        <f t="shared" si="442"/>
        <v>0.59999999999999742</v>
      </c>
      <c r="AI1297" s="118">
        <f t="shared" si="443"/>
        <v>19</v>
      </c>
      <c r="AJ1297" s="119">
        <f t="shared" si="444"/>
        <v>0.42222222222222161</v>
      </c>
      <c r="AK1297" s="118">
        <f t="shared" si="445"/>
        <v>17</v>
      </c>
      <c r="AL1297" s="119">
        <f t="shared" si="446"/>
        <v>0.56666666666666676</v>
      </c>
      <c r="AM1297" s="118">
        <f t="shared" si="447"/>
        <v>27</v>
      </c>
      <c r="AN1297" s="119">
        <f t="shared" si="448"/>
        <v>1</v>
      </c>
      <c r="AO1297" s="118">
        <f t="shared" si="449"/>
        <v>0</v>
      </c>
      <c r="AP1297" s="119">
        <f t="shared" si="450"/>
        <v>1.3877787807814457E-16</v>
      </c>
      <c r="AQ1297" s="122">
        <f t="shared" si="439"/>
        <v>0</v>
      </c>
      <c r="AR1297" s="131">
        <f t="shared" si="451"/>
        <v>8</v>
      </c>
      <c r="AS1297" s="65"/>
    </row>
    <row r="1298" spans="1:45" x14ac:dyDescent="0.25">
      <c r="A1298" s="65" t="s">
        <v>272</v>
      </c>
      <c r="B1298" s="65" t="str">
        <f t="shared" si="436"/>
        <v>DIWA3</v>
      </c>
      <c r="C1298" s="117">
        <f t="shared" si="437"/>
        <v>41069</v>
      </c>
      <c r="D1298" s="116" t="str">
        <f t="shared" si="438"/>
        <v>SIN</v>
      </c>
      <c r="E1298" s="65" t="s">
        <v>134</v>
      </c>
      <c r="F1298" s="124" t="s">
        <v>163</v>
      </c>
      <c r="G1298" s="117">
        <v>41592</v>
      </c>
      <c r="H1298" s="65">
        <v>634640</v>
      </c>
      <c r="I1298" s="65">
        <v>34485</v>
      </c>
      <c r="J1298" s="120">
        <v>0</v>
      </c>
      <c r="K1298" s="120">
        <v>5</v>
      </c>
      <c r="L1298" s="120">
        <v>0</v>
      </c>
      <c r="M1298" s="120">
        <v>6</v>
      </c>
      <c r="N1298" s="65">
        <v>7.2</v>
      </c>
      <c r="O1298" s="120">
        <v>37.299999999999997</v>
      </c>
      <c r="P1298" s="120">
        <v>1.1000000000000001</v>
      </c>
      <c r="Q1298" s="120">
        <v>0.1</v>
      </c>
      <c r="R1298" s="65" t="s">
        <v>244</v>
      </c>
      <c r="S1298" s="120">
        <v>192</v>
      </c>
      <c r="T1298" s="120">
        <v>77</v>
      </c>
      <c r="U1298" s="120">
        <v>25</v>
      </c>
      <c r="V1298" s="120">
        <v>0</v>
      </c>
      <c r="W1298" s="120">
        <v>15</v>
      </c>
      <c r="X1298" s="120">
        <v>17</v>
      </c>
      <c r="Y1298" s="120">
        <v>0</v>
      </c>
      <c r="Z1298" s="120">
        <v>1</v>
      </c>
      <c r="AA1298" s="120">
        <v>0</v>
      </c>
      <c r="AB1298" s="120">
        <v>37</v>
      </c>
      <c r="AC1298" s="120">
        <v>15</v>
      </c>
      <c r="AD1298" s="120">
        <v>2</v>
      </c>
      <c r="AE1298" s="118">
        <f t="shared" si="440"/>
        <v>192</v>
      </c>
      <c r="AF1298" s="119">
        <f t="shared" si="452"/>
        <v>0.64000000000000368</v>
      </c>
      <c r="AG1298" s="118">
        <f t="shared" si="441"/>
        <v>77</v>
      </c>
      <c r="AH1298" s="119">
        <f t="shared" si="442"/>
        <v>0.5133333333333302</v>
      </c>
      <c r="AI1298" s="118">
        <f t="shared" si="443"/>
        <v>15</v>
      </c>
      <c r="AJ1298" s="119">
        <f t="shared" si="444"/>
        <v>0.33333333333333282</v>
      </c>
      <c r="AK1298" s="118">
        <f t="shared" si="445"/>
        <v>17</v>
      </c>
      <c r="AL1298" s="119">
        <f t="shared" si="446"/>
        <v>0.56666666666666676</v>
      </c>
      <c r="AM1298" s="118">
        <f t="shared" si="447"/>
        <v>25</v>
      </c>
      <c r="AN1298" s="119">
        <f t="shared" si="448"/>
        <v>1</v>
      </c>
      <c r="AO1298" s="118">
        <f t="shared" si="449"/>
        <v>0</v>
      </c>
      <c r="AP1298" s="119">
        <f t="shared" si="450"/>
        <v>1.3877787807814457E-16</v>
      </c>
      <c r="AQ1298" s="122">
        <f t="shared" si="439"/>
        <v>0</v>
      </c>
      <c r="AR1298" s="131">
        <f t="shared" si="451"/>
        <v>9</v>
      </c>
      <c r="AS1298" s="65"/>
    </row>
    <row r="1299" spans="1:45" x14ac:dyDescent="0.25">
      <c r="A1299" s="65" t="s">
        <v>273</v>
      </c>
      <c r="B1299" s="65" t="str">
        <f t="shared" si="436"/>
        <v>DIWA3</v>
      </c>
      <c r="C1299" s="117">
        <f t="shared" si="437"/>
        <v>41069</v>
      </c>
      <c r="D1299" s="116" t="str">
        <f t="shared" si="438"/>
        <v>SIN</v>
      </c>
      <c r="E1299" s="65" t="s">
        <v>134</v>
      </c>
      <c r="F1299" s="124" t="s">
        <v>163</v>
      </c>
      <c r="G1299" s="117">
        <v>41363</v>
      </c>
      <c r="H1299" s="65">
        <v>571609</v>
      </c>
      <c r="I1299" s="65">
        <v>109838</v>
      </c>
      <c r="J1299" s="120">
        <v>0</v>
      </c>
      <c r="K1299" s="120">
        <v>1.2</v>
      </c>
      <c r="L1299" s="120">
        <v>0</v>
      </c>
      <c r="M1299" s="120">
        <v>21.9</v>
      </c>
      <c r="N1299" s="65">
        <v>6.9</v>
      </c>
      <c r="O1299" s="120">
        <v>37.299999999999997</v>
      </c>
      <c r="P1299" s="120"/>
      <c r="Q1299" s="120">
        <v>-1</v>
      </c>
      <c r="R1299" s="65" t="s">
        <v>29</v>
      </c>
      <c r="S1299" s="120">
        <v>216.4</v>
      </c>
      <c r="T1299" s="120">
        <v>101.1</v>
      </c>
      <c r="U1299" s="120">
        <v>16.899999999999999</v>
      </c>
      <c r="V1299" s="120">
        <v>3.7</v>
      </c>
      <c r="W1299" s="120">
        <v>21.1</v>
      </c>
      <c r="X1299" s="120">
        <v>36.9</v>
      </c>
      <c r="Y1299" s="120">
        <v>0.6</v>
      </c>
      <c r="Z1299" s="120">
        <v>0</v>
      </c>
      <c r="AA1299" s="120">
        <v>0</v>
      </c>
      <c r="AB1299" s="120">
        <v>191.8</v>
      </c>
      <c r="AC1299" s="120">
        <v>55.2</v>
      </c>
      <c r="AD1299" s="120">
        <v>0.5</v>
      </c>
      <c r="AE1299" s="118">
        <f t="shared" si="440"/>
        <v>216</v>
      </c>
      <c r="AF1299" s="119">
        <f t="shared" si="452"/>
        <v>0.72000000000000286</v>
      </c>
      <c r="AG1299" s="118">
        <f t="shared" si="441"/>
        <v>101</v>
      </c>
      <c r="AH1299" s="119">
        <f t="shared" si="442"/>
        <v>0.67333333333333123</v>
      </c>
      <c r="AI1299" s="118">
        <f t="shared" si="443"/>
        <v>21</v>
      </c>
      <c r="AJ1299" s="119">
        <f t="shared" si="444"/>
        <v>0.46666666666666601</v>
      </c>
      <c r="AK1299" s="118">
        <f t="shared" si="445"/>
        <v>37</v>
      </c>
      <c r="AL1299" s="119">
        <f t="shared" si="446"/>
        <v>1</v>
      </c>
      <c r="AM1299" s="118">
        <f t="shared" si="447"/>
        <v>17</v>
      </c>
      <c r="AN1299" s="119">
        <f t="shared" si="448"/>
        <v>1</v>
      </c>
      <c r="AO1299" s="118">
        <f t="shared" si="449"/>
        <v>4</v>
      </c>
      <c r="AP1299" s="119">
        <f t="shared" si="450"/>
        <v>0.40000000000000013</v>
      </c>
      <c r="AQ1299" s="122">
        <f t="shared" si="439"/>
        <v>0</v>
      </c>
      <c r="AR1299" s="131">
        <f t="shared" si="451"/>
        <v>10</v>
      </c>
      <c r="AS1299" s="65"/>
    </row>
    <row r="1300" spans="1:45" x14ac:dyDescent="0.25">
      <c r="A1300" s="65" t="s">
        <v>273</v>
      </c>
      <c r="B1300" s="65" t="str">
        <f t="shared" si="436"/>
        <v>DIWA3</v>
      </c>
      <c r="C1300" s="117">
        <f t="shared" si="437"/>
        <v>41069</v>
      </c>
      <c r="D1300" s="116" t="str">
        <f t="shared" si="438"/>
        <v>SIN</v>
      </c>
      <c r="E1300" s="65" t="s">
        <v>134</v>
      </c>
      <c r="F1300" s="124" t="s">
        <v>163</v>
      </c>
      <c r="G1300" s="117">
        <v>41253</v>
      </c>
      <c r="H1300" s="65">
        <v>539317</v>
      </c>
      <c r="I1300" s="65">
        <v>77546</v>
      </c>
      <c r="J1300" s="65">
        <v>0</v>
      </c>
      <c r="K1300" s="65">
        <v>0</v>
      </c>
      <c r="L1300" s="65">
        <v>0</v>
      </c>
      <c r="M1300" s="65">
        <v>20</v>
      </c>
      <c r="N1300" s="65">
        <v>7.3</v>
      </c>
      <c r="O1300" s="65">
        <v>40.6</v>
      </c>
      <c r="P1300" s="65"/>
      <c r="Q1300" s="65">
        <v>-1</v>
      </c>
      <c r="R1300" s="65" t="s">
        <v>29</v>
      </c>
      <c r="S1300" s="65">
        <v>116.5</v>
      </c>
      <c r="T1300" s="65">
        <v>24.2</v>
      </c>
      <c r="U1300" s="65">
        <v>5.4</v>
      </c>
      <c r="V1300" s="65">
        <v>0.8</v>
      </c>
      <c r="W1300" s="65">
        <v>2.8</v>
      </c>
      <c r="X1300" s="65">
        <v>25.1</v>
      </c>
      <c r="Y1300" s="65">
        <v>1.1000000000000001</v>
      </c>
      <c r="Z1300" s="65">
        <v>1.8</v>
      </c>
      <c r="AA1300" s="65">
        <v>0</v>
      </c>
      <c r="AB1300" s="65">
        <v>101.1</v>
      </c>
      <c r="AC1300" s="65">
        <v>34.799999999999997</v>
      </c>
      <c r="AD1300" s="65">
        <v>0.2</v>
      </c>
      <c r="AE1300" s="118">
        <f t="shared" si="440"/>
        <v>117</v>
      </c>
      <c r="AF1300" s="119">
        <f t="shared" si="452"/>
        <v>0.3900000000000044</v>
      </c>
      <c r="AG1300" s="118">
        <f t="shared" si="441"/>
        <v>24</v>
      </c>
      <c r="AH1300" s="119">
        <f t="shared" si="442"/>
        <v>0.15999999999999748</v>
      </c>
      <c r="AI1300" s="118">
        <f t="shared" si="443"/>
        <v>3</v>
      </c>
      <c r="AJ1300" s="119">
        <f t="shared" si="444"/>
        <v>6.666666666666618E-2</v>
      </c>
      <c r="AK1300" s="118">
        <f t="shared" si="445"/>
        <v>25</v>
      </c>
      <c r="AL1300" s="119">
        <f t="shared" si="446"/>
        <v>0.83333333333333337</v>
      </c>
      <c r="AM1300" s="118">
        <f t="shared" si="447"/>
        <v>5</v>
      </c>
      <c r="AN1300" s="119">
        <f t="shared" si="448"/>
        <v>0.33333333333333348</v>
      </c>
      <c r="AO1300" s="118">
        <f t="shared" si="449"/>
        <v>1</v>
      </c>
      <c r="AP1300" s="119">
        <f t="shared" si="450"/>
        <v>0.10000000000000014</v>
      </c>
      <c r="AQ1300" s="122">
        <f t="shared" si="439"/>
        <v>0</v>
      </c>
      <c r="AR1300" s="131">
        <f t="shared" si="451"/>
        <v>11</v>
      </c>
      <c r="AS1300" s="65"/>
    </row>
    <row r="1301" spans="1:45" x14ac:dyDescent="0.25">
      <c r="A1301" s="65" t="s">
        <v>272</v>
      </c>
      <c r="B1301" s="65" t="str">
        <f t="shared" si="436"/>
        <v>DIWA3</v>
      </c>
      <c r="C1301" s="117">
        <f t="shared" si="437"/>
        <v>41410</v>
      </c>
      <c r="D1301" s="65" t="str">
        <f t="shared" si="438"/>
        <v>SIN</v>
      </c>
      <c r="E1301" s="65" t="s">
        <v>134</v>
      </c>
      <c r="F1301" s="124" t="s">
        <v>164</v>
      </c>
      <c r="G1301" s="117">
        <v>42387</v>
      </c>
      <c r="H1301" s="65">
        <v>804333</v>
      </c>
      <c r="I1301" s="65">
        <v>46389</v>
      </c>
      <c r="J1301" s="65">
        <v>0</v>
      </c>
      <c r="K1301" s="65">
        <v>6</v>
      </c>
      <c r="L1301" s="65"/>
      <c r="M1301" s="65">
        <v>4</v>
      </c>
      <c r="N1301" s="65">
        <v>5.8</v>
      </c>
      <c r="O1301" s="65"/>
      <c r="P1301" s="65"/>
      <c r="Q1301" s="65">
        <v>0.55000000000000004</v>
      </c>
      <c r="R1301" s="65"/>
      <c r="S1301" s="65">
        <v>167</v>
      </c>
      <c r="T1301" s="65">
        <v>70</v>
      </c>
      <c r="U1301" s="65">
        <v>3</v>
      </c>
      <c r="V1301" s="65">
        <v>0</v>
      </c>
      <c r="W1301" s="65">
        <v>17</v>
      </c>
      <c r="X1301" s="65">
        <v>15</v>
      </c>
      <c r="Y1301" s="65">
        <v>0</v>
      </c>
      <c r="Z1301" s="65">
        <v>0</v>
      </c>
      <c r="AA1301" s="65">
        <v>1</v>
      </c>
      <c r="AB1301" s="65">
        <v>49</v>
      </c>
      <c r="AC1301" s="65">
        <v>11</v>
      </c>
      <c r="AD1301" s="65">
        <v>0</v>
      </c>
      <c r="AE1301" s="118">
        <f t="shared" si="440"/>
        <v>167</v>
      </c>
      <c r="AF1301" s="119">
        <f t="shared" si="452"/>
        <v>0.55666666666667119</v>
      </c>
      <c r="AG1301" s="118">
        <f t="shared" si="441"/>
        <v>70</v>
      </c>
      <c r="AH1301" s="119">
        <f t="shared" si="442"/>
        <v>0.46666666666666357</v>
      </c>
      <c r="AI1301" s="118">
        <f t="shared" si="443"/>
        <v>17</v>
      </c>
      <c r="AJ1301" s="119">
        <f t="shared" si="444"/>
        <v>0.37777777777777721</v>
      </c>
      <c r="AK1301" s="118">
        <f t="shared" si="445"/>
        <v>15</v>
      </c>
      <c r="AL1301" s="119">
        <f t="shared" si="446"/>
        <v>0.50000000000000011</v>
      </c>
      <c r="AM1301" s="118">
        <f t="shared" si="447"/>
        <v>3</v>
      </c>
      <c r="AN1301" s="119">
        <f t="shared" si="448"/>
        <v>0.20000000000000018</v>
      </c>
      <c r="AO1301" s="118">
        <f t="shared" si="449"/>
        <v>0</v>
      </c>
      <c r="AP1301" s="119">
        <f t="shared" si="450"/>
        <v>1.3877787807814457E-16</v>
      </c>
      <c r="AQ1301" s="122">
        <f t="shared" si="439"/>
        <v>1</v>
      </c>
      <c r="AR1301" s="131">
        <f t="shared" si="451"/>
        <v>1</v>
      </c>
      <c r="AS1301" s="65"/>
    </row>
    <row r="1302" spans="1:45" x14ac:dyDescent="0.25">
      <c r="A1302" s="65"/>
      <c r="B1302" s="65" t="str">
        <f t="shared" si="436"/>
        <v>DIWA3</v>
      </c>
      <c r="C1302" s="117">
        <f t="shared" si="437"/>
        <v>41410</v>
      </c>
      <c r="D1302" s="65" t="str">
        <f t="shared" si="438"/>
        <v>SIN</v>
      </c>
      <c r="E1302" s="65" t="s">
        <v>134</v>
      </c>
      <c r="F1302" s="124" t="s">
        <v>164</v>
      </c>
      <c r="G1302" s="117">
        <v>42347</v>
      </c>
      <c r="H1302" s="65">
        <v>793848</v>
      </c>
      <c r="I1302" s="65">
        <v>35904</v>
      </c>
      <c r="J1302" s="65">
        <v>0</v>
      </c>
      <c r="K1302" s="65">
        <v>6</v>
      </c>
      <c r="L1302" s="65"/>
      <c r="M1302" s="65">
        <v>3</v>
      </c>
      <c r="N1302" s="65">
        <v>6.2</v>
      </c>
      <c r="O1302" s="65"/>
      <c r="P1302" s="65"/>
      <c r="Q1302" s="65">
        <v>0.55000000000000004</v>
      </c>
      <c r="R1302" s="65"/>
      <c r="S1302" s="65">
        <v>172</v>
      </c>
      <c r="T1302" s="65">
        <v>55</v>
      </c>
      <c r="U1302" s="65">
        <v>2</v>
      </c>
      <c r="V1302" s="65">
        <v>0</v>
      </c>
      <c r="W1302" s="65">
        <v>13</v>
      </c>
      <c r="X1302" s="65">
        <v>12</v>
      </c>
      <c r="Y1302" s="65">
        <v>0</v>
      </c>
      <c r="Z1302" s="65">
        <v>0</v>
      </c>
      <c r="AA1302" s="65">
        <v>1</v>
      </c>
      <c r="AB1302" s="65">
        <v>45</v>
      </c>
      <c r="AC1302" s="65">
        <v>13</v>
      </c>
      <c r="AD1302" s="65">
        <v>0</v>
      </c>
      <c r="AE1302" s="118">
        <f t="shared" si="440"/>
        <v>172</v>
      </c>
      <c r="AF1302" s="119">
        <f t="shared" si="452"/>
        <v>0.57333333333333769</v>
      </c>
      <c r="AG1302" s="118">
        <f t="shared" si="441"/>
        <v>55</v>
      </c>
      <c r="AH1302" s="119">
        <f t="shared" si="442"/>
        <v>0.36666666666666375</v>
      </c>
      <c r="AI1302" s="118">
        <f t="shared" si="443"/>
        <v>13</v>
      </c>
      <c r="AJ1302" s="119">
        <f t="shared" si="444"/>
        <v>0.28888888888888842</v>
      </c>
      <c r="AK1302" s="118">
        <f t="shared" si="445"/>
        <v>12</v>
      </c>
      <c r="AL1302" s="119">
        <f t="shared" si="446"/>
        <v>0.40000000000000013</v>
      </c>
      <c r="AM1302" s="118">
        <f t="shared" si="447"/>
        <v>2</v>
      </c>
      <c r="AN1302" s="119">
        <f t="shared" si="448"/>
        <v>0.13333333333333353</v>
      </c>
      <c r="AO1302" s="118">
        <f t="shared" si="449"/>
        <v>0</v>
      </c>
      <c r="AP1302" s="119">
        <f t="shared" si="450"/>
        <v>1.3877787807814457E-16</v>
      </c>
      <c r="AQ1302" s="122">
        <f t="shared" si="439"/>
        <v>0</v>
      </c>
      <c r="AR1302" s="131">
        <f t="shared" si="451"/>
        <v>2</v>
      </c>
      <c r="AS1302" s="65"/>
    </row>
    <row r="1303" spans="1:45" x14ac:dyDescent="0.25">
      <c r="A1303" s="65" t="s">
        <v>272</v>
      </c>
      <c r="B1303" s="65" t="str">
        <f t="shared" si="436"/>
        <v>DIWA3</v>
      </c>
      <c r="C1303" s="117">
        <f t="shared" si="437"/>
        <v>41410</v>
      </c>
      <c r="D1303" s="116" t="str">
        <f t="shared" si="438"/>
        <v>SIN</v>
      </c>
      <c r="E1303" s="65" t="s">
        <v>134</v>
      </c>
      <c r="F1303" s="124" t="s">
        <v>164</v>
      </c>
      <c r="G1303" s="117">
        <v>41642</v>
      </c>
      <c r="H1303" s="65">
        <v>632831</v>
      </c>
      <c r="I1303" s="65">
        <v>157743</v>
      </c>
      <c r="J1303" s="65">
        <v>0</v>
      </c>
      <c r="K1303" s="65">
        <v>4</v>
      </c>
      <c r="L1303" s="65"/>
      <c r="M1303" s="65">
        <v>29</v>
      </c>
      <c r="N1303" s="65">
        <v>7.2</v>
      </c>
      <c r="O1303" s="65">
        <v>37.4</v>
      </c>
      <c r="P1303" s="65">
        <v>0</v>
      </c>
      <c r="Q1303" s="65">
        <v>0.1</v>
      </c>
      <c r="R1303" s="65" t="s">
        <v>244</v>
      </c>
      <c r="S1303" s="65">
        <v>113</v>
      </c>
      <c r="T1303" s="65">
        <v>122</v>
      </c>
      <c r="U1303" s="65">
        <v>29</v>
      </c>
      <c r="V1303" s="65">
        <v>1</v>
      </c>
      <c r="W1303" s="65">
        <v>22</v>
      </c>
      <c r="X1303" s="65">
        <v>10</v>
      </c>
      <c r="Y1303" s="65">
        <v>0</v>
      </c>
      <c r="Z1303" s="65">
        <v>1</v>
      </c>
      <c r="AA1303" s="65">
        <v>0</v>
      </c>
      <c r="AB1303" s="65">
        <v>38</v>
      </c>
      <c r="AC1303" s="65">
        <v>84</v>
      </c>
      <c r="AD1303" s="65">
        <v>2</v>
      </c>
      <c r="AE1303" s="118">
        <f t="shared" si="440"/>
        <v>113</v>
      </c>
      <c r="AF1303" s="119">
        <f t="shared" si="452"/>
        <v>0.37666666666667098</v>
      </c>
      <c r="AG1303" s="118">
        <f t="shared" si="441"/>
        <v>122</v>
      </c>
      <c r="AH1303" s="119">
        <f t="shared" si="442"/>
        <v>0.81333333333333213</v>
      </c>
      <c r="AI1303" s="118">
        <f t="shared" si="443"/>
        <v>22</v>
      </c>
      <c r="AJ1303" s="119">
        <f t="shared" si="444"/>
        <v>0.48888888888888821</v>
      </c>
      <c r="AK1303" s="118">
        <f t="shared" si="445"/>
        <v>10</v>
      </c>
      <c r="AL1303" s="119">
        <f t="shared" si="446"/>
        <v>0.33339999999999997</v>
      </c>
      <c r="AM1303" s="118">
        <f t="shared" si="447"/>
        <v>29</v>
      </c>
      <c r="AN1303" s="119">
        <f t="shared" si="448"/>
        <v>1</v>
      </c>
      <c r="AO1303" s="118">
        <f t="shared" si="449"/>
        <v>1</v>
      </c>
      <c r="AP1303" s="119">
        <f t="shared" si="450"/>
        <v>0.10000000000000014</v>
      </c>
      <c r="AQ1303" s="122">
        <f t="shared" si="439"/>
        <v>0</v>
      </c>
      <c r="AR1303" s="131">
        <f t="shared" si="451"/>
        <v>3</v>
      </c>
      <c r="AS1303" s="65"/>
    </row>
    <row r="1304" spans="1:45" x14ac:dyDescent="0.25">
      <c r="A1304" s="65" t="s">
        <v>272</v>
      </c>
      <c r="B1304" s="65" t="str">
        <f t="shared" si="436"/>
        <v>DIWA3</v>
      </c>
      <c r="C1304" s="117">
        <f t="shared" si="437"/>
        <v>41410</v>
      </c>
      <c r="D1304" s="116" t="str">
        <f t="shared" si="438"/>
        <v>SIN</v>
      </c>
      <c r="E1304" s="65" t="s">
        <v>134</v>
      </c>
      <c r="F1304" s="124" t="s">
        <v>164</v>
      </c>
      <c r="G1304" s="117">
        <v>41540</v>
      </c>
      <c r="H1304" s="65">
        <v>603338</v>
      </c>
      <c r="I1304" s="65">
        <v>128250</v>
      </c>
      <c r="J1304" s="120">
        <v>0</v>
      </c>
      <c r="K1304" s="120">
        <v>6</v>
      </c>
      <c r="L1304" s="120">
        <v>0</v>
      </c>
      <c r="M1304" s="120">
        <v>46</v>
      </c>
      <c r="N1304" s="65">
        <v>7.1</v>
      </c>
      <c r="O1304" s="120">
        <v>37.9</v>
      </c>
      <c r="P1304" s="120">
        <v>0</v>
      </c>
      <c r="Q1304" s="120">
        <v>0.1</v>
      </c>
      <c r="R1304" s="65" t="s">
        <v>29</v>
      </c>
      <c r="S1304" s="120">
        <v>197</v>
      </c>
      <c r="T1304" s="120">
        <v>156</v>
      </c>
      <c r="U1304" s="120">
        <v>50</v>
      </c>
      <c r="V1304" s="120">
        <v>1</v>
      </c>
      <c r="W1304" s="120">
        <v>27</v>
      </c>
      <c r="X1304" s="120">
        <v>13</v>
      </c>
      <c r="Y1304" s="120">
        <v>0</v>
      </c>
      <c r="Z1304" s="120">
        <v>2</v>
      </c>
      <c r="AA1304" s="120">
        <v>0</v>
      </c>
      <c r="AB1304" s="120">
        <v>40</v>
      </c>
      <c r="AC1304" s="120">
        <v>153</v>
      </c>
      <c r="AD1304" s="120">
        <v>3</v>
      </c>
      <c r="AE1304" s="118">
        <f t="shared" si="440"/>
        <v>197</v>
      </c>
      <c r="AF1304" s="119">
        <f t="shared" si="452"/>
        <v>0.65666666666667017</v>
      </c>
      <c r="AG1304" s="118">
        <f t="shared" si="441"/>
        <v>156</v>
      </c>
      <c r="AH1304" s="119">
        <f t="shared" si="442"/>
        <v>1</v>
      </c>
      <c r="AI1304" s="118">
        <f t="shared" si="443"/>
        <v>27</v>
      </c>
      <c r="AJ1304" s="119">
        <f t="shared" si="444"/>
        <v>0.59999999999999942</v>
      </c>
      <c r="AK1304" s="118">
        <f t="shared" si="445"/>
        <v>13</v>
      </c>
      <c r="AL1304" s="119">
        <f t="shared" si="446"/>
        <v>0.43333333333333346</v>
      </c>
      <c r="AM1304" s="118">
        <f t="shared" si="447"/>
        <v>50</v>
      </c>
      <c r="AN1304" s="119">
        <f t="shared" si="448"/>
        <v>1</v>
      </c>
      <c r="AO1304" s="118">
        <f t="shared" si="449"/>
        <v>1</v>
      </c>
      <c r="AP1304" s="119">
        <f t="shared" si="450"/>
        <v>0.10000000000000014</v>
      </c>
      <c r="AQ1304" s="122">
        <f t="shared" si="439"/>
        <v>0</v>
      </c>
      <c r="AR1304" s="131">
        <f t="shared" si="451"/>
        <v>4</v>
      </c>
      <c r="AS1304" s="65"/>
    </row>
    <row r="1305" spans="1:45" x14ac:dyDescent="0.25">
      <c r="A1305" s="65" t="s">
        <v>273</v>
      </c>
      <c r="B1305" s="65" t="str">
        <f t="shared" si="436"/>
        <v>DIWA3</v>
      </c>
      <c r="C1305" s="117">
        <f t="shared" si="437"/>
        <v>41410</v>
      </c>
      <c r="D1305" s="116" t="str">
        <f t="shared" si="438"/>
        <v>SIN</v>
      </c>
      <c r="E1305" s="65" t="s">
        <v>134</v>
      </c>
      <c r="F1305" s="124" t="s">
        <v>164</v>
      </c>
      <c r="G1305" s="117">
        <v>41415</v>
      </c>
      <c r="H1305" s="65">
        <v>566788</v>
      </c>
      <c r="I1305" s="65">
        <v>91700</v>
      </c>
      <c r="J1305" s="120">
        <v>0</v>
      </c>
      <c r="K1305" s="120">
        <v>36.200000000000003</v>
      </c>
      <c r="L1305" s="120">
        <v>0</v>
      </c>
      <c r="M1305" s="120">
        <v>44.2</v>
      </c>
      <c r="N1305" s="65">
        <v>7</v>
      </c>
      <c r="O1305" s="120">
        <v>36.5</v>
      </c>
      <c r="P1305" s="120"/>
      <c r="Q1305" s="120">
        <v>-1</v>
      </c>
      <c r="R1305" s="65" t="s">
        <v>29</v>
      </c>
      <c r="S1305" s="120">
        <v>128.6</v>
      </c>
      <c r="T1305" s="120">
        <v>104.2</v>
      </c>
      <c r="U1305" s="120">
        <v>39.299999999999997</v>
      </c>
      <c r="V1305" s="120">
        <v>5.9</v>
      </c>
      <c r="W1305" s="120">
        <v>20</v>
      </c>
      <c r="X1305" s="120">
        <v>16.600000000000001</v>
      </c>
      <c r="Y1305" s="120">
        <v>2.5</v>
      </c>
      <c r="Z1305" s="120">
        <v>0</v>
      </c>
      <c r="AA1305" s="120">
        <v>0</v>
      </c>
      <c r="AB1305" s="120">
        <v>52.4</v>
      </c>
      <c r="AC1305" s="120">
        <v>66.8</v>
      </c>
      <c r="AD1305" s="120">
        <v>4.0999999999999996</v>
      </c>
      <c r="AE1305" s="118">
        <f t="shared" si="440"/>
        <v>129</v>
      </c>
      <c r="AF1305" s="119">
        <f t="shared" si="452"/>
        <v>0.43000000000000466</v>
      </c>
      <c r="AG1305" s="118">
        <f t="shared" si="441"/>
        <v>104</v>
      </c>
      <c r="AH1305" s="119">
        <f t="shared" si="442"/>
        <v>0.69333333333333136</v>
      </c>
      <c r="AI1305" s="118">
        <f t="shared" si="443"/>
        <v>20</v>
      </c>
      <c r="AJ1305" s="119">
        <f t="shared" si="444"/>
        <v>0.44444444444444381</v>
      </c>
      <c r="AK1305" s="118">
        <f t="shared" si="445"/>
        <v>17</v>
      </c>
      <c r="AL1305" s="119">
        <f t="shared" si="446"/>
        <v>0.56666666666666676</v>
      </c>
      <c r="AM1305" s="118">
        <f t="shared" si="447"/>
        <v>39</v>
      </c>
      <c r="AN1305" s="119">
        <f t="shared" si="448"/>
        <v>1</v>
      </c>
      <c r="AO1305" s="118">
        <f t="shared" si="449"/>
        <v>6</v>
      </c>
      <c r="AP1305" s="119">
        <f t="shared" si="450"/>
        <v>0.60000000000000009</v>
      </c>
      <c r="AQ1305" s="122">
        <f t="shared" ref="AQ1305:AQ1325" si="453">IF(F1305=F1304,0,1)</f>
        <v>0</v>
      </c>
      <c r="AR1305" s="131">
        <f t="shared" si="451"/>
        <v>5</v>
      </c>
      <c r="AS1305" s="65"/>
    </row>
    <row r="1306" spans="1:45" x14ac:dyDescent="0.25">
      <c r="A1306" s="65" t="s">
        <v>273</v>
      </c>
      <c r="B1306" s="65" t="str">
        <f t="shared" si="436"/>
        <v>DIWA3</v>
      </c>
      <c r="C1306" s="117">
        <f t="shared" si="437"/>
        <v>41410</v>
      </c>
      <c r="D1306" s="116" t="str">
        <f t="shared" si="438"/>
        <v>CON</v>
      </c>
      <c r="E1306" s="65" t="s">
        <v>134</v>
      </c>
      <c r="F1306" s="124" t="s">
        <v>164</v>
      </c>
      <c r="G1306" s="117">
        <v>41313</v>
      </c>
      <c r="H1306" s="65">
        <v>537330</v>
      </c>
      <c r="I1306" s="65">
        <v>62242</v>
      </c>
      <c r="J1306" s="120">
        <v>0</v>
      </c>
      <c r="K1306" s="120">
        <v>0.9</v>
      </c>
      <c r="L1306" s="120">
        <v>0</v>
      </c>
      <c r="M1306" s="120">
        <v>54.5</v>
      </c>
      <c r="N1306" s="65">
        <v>7</v>
      </c>
      <c r="O1306" s="120">
        <v>36.6</v>
      </c>
      <c r="P1306" s="120"/>
      <c r="Q1306" s="120">
        <v>0</v>
      </c>
      <c r="R1306" s="65" t="s">
        <v>29</v>
      </c>
      <c r="S1306" s="120">
        <v>156</v>
      </c>
      <c r="T1306" s="120">
        <v>66.099999999999994</v>
      </c>
      <c r="U1306" s="120">
        <v>29.1</v>
      </c>
      <c r="V1306" s="120">
        <v>0.6</v>
      </c>
      <c r="W1306" s="120">
        <v>12.8</v>
      </c>
      <c r="X1306" s="120">
        <v>9.8000000000000007</v>
      </c>
      <c r="Y1306" s="120">
        <v>2.6</v>
      </c>
      <c r="Z1306" s="120">
        <v>0</v>
      </c>
      <c r="AA1306" s="120">
        <v>0</v>
      </c>
      <c r="AB1306" s="120">
        <v>22.6</v>
      </c>
      <c r="AC1306" s="120">
        <v>114.6</v>
      </c>
      <c r="AD1306" s="120">
        <v>4.3</v>
      </c>
      <c r="AE1306" s="118">
        <f t="shared" si="440"/>
        <v>156</v>
      </c>
      <c r="AF1306" s="119">
        <f t="shared" si="452"/>
        <v>0.5200000000000049</v>
      </c>
      <c r="AG1306" s="118">
        <f t="shared" si="441"/>
        <v>66</v>
      </c>
      <c r="AH1306" s="119">
        <f t="shared" si="442"/>
        <v>0.43999999999999695</v>
      </c>
      <c r="AI1306" s="118">
        <f t="shared" si="443"/>
        <v>13</v>
      </c>
      <c r="AJ1306" s="119">
        <f t="shared" si="444"/>
        <v>0.28888888888888842</v>
      </c>
      <c r="AK1306" s="118">
        <f t="shared" si="445"/>
        <v>10</v>
      </c>
      <c r="AL1306" s="119">
        <f t="shared" si="446"/>
        <v>0.33339999999999997</v>
      </c>
      <c r="AM1306" s="118">
        <f t="shared" si="447"/>
        <v>29</v>
      </c>
      <c r="AN1306" s="119">
        <f t="shared" si="448"/>
        <v>1</v>
      </c>
      <c r="AO1306" s="118">
        <f t="shared" si="449"/>
        <v>1</v>
      </c>
      <c r="AP1306" s="119">
        <f t="shared" si="450"/>
        <v>0.10000000000000014</v>
      </c>
      <c r="AQ1306" s="122">
        <f t="shared" si="453"/>
        <v>0</v>
      </c>
      <c r="AR1306" s="131">
        <f t="shared" si="451"/>
        <v>6</v>
      </c>
      <c r="AS1306" s="65"/>
    </row>
    <row r="1307" spans="1:45" x14ac:dyDescent="0.25">
      <c r="A1307" s="65" t="s">
        <v>273</v>
      </c>
      <c r="B1307" s="65" t="str">
        <f t="shared" si="436"/>
        <v>DIWA3</v>
      </c>
      <c r="C1307" s="117">
        <f t="shared" si="437"/>
        <v>41410</v>
      </c>
      <c r="D1307" s="116" t="str">
        <f t="shared" si="438"/>
        <v>CON</v>
      </c>
      <c r="E1307" s="65" t="s">
        <v>134</v>
      </c>
      <c r="F1307" s="124" t="s">
        <v>164</v>
      </c>
      <c r="G1307" s="117">
        <v>41206</v>
      </c>
      <c r="H1307" s="65">
        <v>509062</v>
      </c>
      <c r="I1307" s="65">
        <v>33974</v>
      </c>
      <c r="J1307" s="65">
        <v>0</v>
      </c>
      <c r="K1307" s="65">
        <v>0</v>
      </c>
      <c r="L1307" s="65">
        <v>0</v>
      </c>
      <c r="M1307" s="65">
        <v>52.4</v>
      </c>
      <c r="N1307" s="65">
        <v>6.7</v>
      </c>
      <c r="O1307" s="65">
        <v>40.1</v>
      </c>
      <c r="P1307" s="65"/>
      <c r="Q1307" s="65">
        <v>-1</v>
      </c>
      <c r="R1307" s="65" t="s">
        <v>29</v>
      </c>
      <c r="S1307" s="65">
        <v>26.2</v>
      </c>
      <c r="T1307" s="65">
        <v>62.6</v>
      </c>
      <c r="U1307" s="65">
        <v>41.8</v>
      </c>
      <c r="V1307" s="65">
        <v>1.6</v>
      </c>
      <c r="W1307" s="65">
        <v>4.3</v>
      </c>
      <c r="X1307" s="65">
        <v>6.9</v>
      </c>
      <c r="Y1307" s="65">
        <v>0.8</v>
      </c>
      <c r="Z1307" s="65">
        <v>2.2999999999999998</v>
      </c>
      <c r="AA1307" s="65">
        <v>0</v>
      </c>
      <c r="AB1307" s="65">
        <v>51.9</v>
      </c>
      <c r="AC1307" s="65">
        <v>4</v>
      </c>
      <c r="AD1307" s="65">
        <v>4.5</v>
      </c>
      <c r="AE1307" s="118">
        <f t="shared" si="440"/>
        <v>26</v>
      </c>
      <c r="AF1307" s="119">
        <f t="shared" si="452"/>
        <v>8.6666666666670472E-2</v>
      </c>
      <c r="AG1307" s="118">
        <f t="shared" si="441"/>
        <v>63</v>
      </c>
      <c r="AH1307" s="119">
        <f t="shared" si="442"/>
        <v>0.41999999999999699</v>
      </c>
      <c r="AI1307" s="118">
        <f t="shared" si="443"/>
        <v>4</v>
      </c>
      <c r="AJ1307" s="119">
        <f t="shared" si="444"/>
        <v>8.8888888888888407E-2</v>
      </c>
      <c r="AK1307" s="118">
        <f t="shared" si="445"/>
        <v>7</v>
      </c>
      <c r="AL1307" s="119">
        <f t="shared" si="446"/>
        <v>0.2333333333333335</v>
      </c>
      <c r="AM1307" s="118">
        <f t="shared" si="447"/>
        <v>42</v>
      </c>
      <c r="AN1307" s="119">
        <f t="shared" si="448"/>
        <v>1</v>
      </c>
      <c r="AO1307" s="118">
        <f t="shared" si="449"/>
        <v>2</v>
      </c>
      <c r="AP1307" s="119">
        <f t="shared" si="450"/>
        <v>0.20000000000000015</v>
      </c>
      <c r="AQ1307" s="122">
        <f t="shared" si="453"/>
        <v>0</v>
      </c>
      <c r="AR1307" s="131">
        <f t="shared" si="451"/>
        <v>7</v>
      </c>
      <c r="AS1307" s="65"/>
    </row>
    <row r="1308" spans="1:45" x14ac:dyDescent="0.25">
      <c r="A1308" s="65" t="s">
        <v>272</v>
      </c>
      <c r="B1308" s="65" t="str">
        <f t="shared" si="436"/>
        <v>DIWA3</v>
      </c>
      <c r="C1308" s="117">
        <f t="shared" si="437"/>
        <v>41226</v>
      </c>
      <c r="D1308" s="65" t="str">
        <f t="shared" si="438"/>
        <v>SIN</v>
      </c>
      <c r="E1308" s="65" t="s">
        <v>134</v>
      </c>
      <c r="F1308" s="124" t="s">
        <v>165</v>
      </c>
      <c r="G1308" s="117">
        <v>42387</v>
      </c>
      <c r="H1308" s="65">
        <v>815367</v>
      </c>
      <c r="I1308" s="65">
        <v>48310</v>
      </c>
      <c r="J1308" s="65">
        <v>0</v>
      </c>
      <c r="K1308" s="65">
        <v>3</v>
      </c>
      <c r="L1308" s="65"/>
      <c r="M1308" s="65">
        <v>1</v>
      </c>
      <c r="N1308" s="65">
        <v>6.5</v>
      </c>
      <c r="O1308" s="65"/>
      <c r="P1308" s="65"/>
      <c r="Q1308" s="65">
        <v>0.15</v>
      </c>
      <c r="R1308" s="65"/>
      <c r="S1308" s="65">
        <v>106</v>
      </c>
      <c r="T1308" s="65">
        <v>54</v>
      </c>
      <c r="U1308" s="65">
        <v>1</v>
      </c>
      <c r="V1308" s="65">
        <v>0</v>
      </c>
      <c r="W1308" s="65">
        <v>7</v>
      </c>
      <c r="X1308" s="65">
        <v>15</v>
      </c>
      <c r="Y1308" s="65">
        <v>0</v>
      </c>
      <c r="Z1308" s="65">
        <v>0</v>
      </c>
      <c r="AA1308" s="65">
        <v>1</v>
      </c>
      <c r="AB1308" s="65">
        <v>33</v>
      </c>
      <c r="AC1308" s="65">
        <v>5</v>
      </c>
      <c r="AD1308" s="65">
        <v>0</v>
      </c>
      <c r="AE1308" s="118">
        <f t="shared" si="440"/>
        <v>106</v>
      </c>
      <c r="AF1308" s="119">
        <f t="shared" si="452"/>
        <v>0.3533333333333375</v>
      </c>
      <c r="AG1308" s="118">
        <f t="shared" si="441"/>
        <v>54</v>
      </c>
      <c r="AH1308" s="119">
        <f t="shared" si="442"/>
        <v>0.3599999999999971</v>
      </c>
      <c r="AI1308" s="118">
        <f t="shared" si="443"/>
        <v>7</v>
      </c>
      <c r="AJ1308" s="119">
        <f t="shared" si="444"/>
        <v>0.15555555555555509</v>
      </c>
      <c r="AK1308" s="118">
        <f t="shared" si="445"/>
        <v>15</v>
      </c>
      <c r="AL1308" s="119">
        <f t="shared" si="446"/>
        <v>0.50000000000000011</v>
      </c>
      <c r="AM1308" s="118">
        <f t="shared" si="447"/>
        <v>1</v>
      </c>
      <c r="AN1308" s="119">
        <f t="shared" si="448"/>
        <v>6.666666666666686E-2</v>
      </c>
      <c r="AO1308" s="118">
        <f t="shared" si="449"/>
        <v>0</v>
      </c>
      <c r="AP1308" s="119">
        <f t="shared" si="450"/>
        <v>1.3877787807814457E-16</v>
      </c>
      <c r="AQ1308" s="122">
        <f t="shared" si="453"/>
        <v>1</v>
      </c>
      <c r="AR1308" s="131">
        <f t="shared" si="451"/>
        <v>1</v>
      </c>
      <c r="AS1308" s="65"/>
    </row>
    <row r="1309" spans="1:45" x14ac:dyDescent="0.25">
      <c r="A1309" s="65"/>
      <c r="B1309" s="65" t="str">
        <f t="shared" si="436"/>
        <v>DIWA3</v>
      </c>
      <c r="C1309" s="117">
        <f t="shared" si="437"/>
        <v>41226</v>
      </c>
      <c r="D1309" s="65" t="str">
        <f t="shared" si="438"/>
        <v>SIN</v>
      </c>
      <c r="E1309" s="65" t="s">
        <v>134</v>
      </c>
      <c r="F1309" s="124" t="s">
        <v>165</v>
      </c>
      <c r="G1309" s="117">
        <v>42243</v>
      </c>
      <c r="H1309" s="65">
        <v>776760</v>
      </c>
      <c r="I1309" s="65">
        <v>9826</v>
      </c>
      <c r="J1309" s="65">
        <v>0</v>
      </c>
      <c r="K1309" s="65">
        <v>3</v>
      </c>
      <c r="L1309" s="65"/>
      <c r="M1309" s="65">
        <v>1</v>
      </c>
      <c r="N1309" s="65">
        <v>6.2</v>
      </c>
      <c r="O1309" s="65"/>
      <c r="P1309" s="65"/>
      <c r="Q1309" s="65">
        <v>0.09</v>
      </c>
      <c r="R1309" s="65"/>
      <c r="S1309" s="65">
        <v>70</v>
      </c>
      <c r="T1309" s="65">
        <v>31</v>
      </c>
      <c r="U1309" s="65">
        <v>2</v>
      </c>
      <c r="V1309" s="65">
        <v>0</v>
      </c>
      <c r="W1309" s="65">
        <v>4</v>
      </c>
      <c r="X1309" s="65">
        <v>9</v>
      </c>
      <c r="Y1309" s="65">
        <v>1</v>
      </c>
      <c r="Z1309" s="65">
        <v>0</v>
      </c>
      <c r="AA1309" s="65">
        <v>0</v>
      </c>
      <c r="AB1309" s="65">
        <v>31</v>
      </c>
      <c r="AC1309" s="65">
        <v>4</v>
      </c>
      <c r="AD1309" s="65">
        <v>0</v>
      </c>
      <c r="AE1309" s="118">
        <f t="shared" si="440"/>
        <v>70</v>
      </c>
      <c r="AF1309" s="119">
        <f t="shared" si="452"/>
        <v>0.23333333333333686</v>
      </c>
      <c r="AG1309" s="118">
        <f t="shared" si="441"/>
        <v>31</v>
      </c>
      <c r="AH1309" s="119">
        <f t="shared" si="442"/>
        <v>0.20666666666666406</v>
      </c>
      <c r="AI1309" s="118">
        <f t="shared" si="443"/>
        <v>4</v>
      </c>
      <c r="AJ1309" s="119">
        <f t="shared" si="444"/>
        <v>8.8888888888888407E-2</v>
      </c>
      <c r="AK1309" s="118">
        <f t="shared" si="445"/>
        <v>9</v>
      </c>
      <c r="AL1309" s="119">
        <f t="shared" si="446"/>
        <v>0.30000000000000016</v>
      </c>
      <c r="AM1309" s="118">
        <f t="shared" si="447"/>
        <v>2</v>
      </c>
      <c r="AN1309" s="119">
        <f t="shared" si="448"/>
        <v>0.13333333333333353</v>
      </c>
      <c r="AO1309" s="118">
        <f t="shared" si="449"/>
        <v>0</v>
      </c>
      <c r="AP1309" s="119">
        <f t="shared" si="450"/>
        <v>1.3877787807814457E-16</v>
      </c>
      <c r="AQ1309" s="122">
        <f t="shared" si="453"/>
        <v>0</v>
      </c>
      <c r="AR1309" s="131">
        <f t="shared" si="451"/>
        <v>2</v>
      </c>
      <c r="AS1309" s="65"/>
    </row>
    <row r="1310" spans="1:45" x14ac:dyDescent="0.25">
      <c r="A1310" s="65" t="s">
        <v>272</v>
      </c>
      <c r="B1310" s="65" t="str">
        <f t="shared" si="436"/>
        <v>DIWA3</v>
      </c>
      <c r="C1310" s="117">
        <f t="shared" si="437"/>
        <v>41226</v>
      </c>
      <c r="D1310" s="116" t="str">
        <f t="shared" si="438"/>
        <v>SIN</v>
      </c>
      <c r="E1310" s="65" t="s">
        <v>134</v>
      </c>
      <c r="F1310" s="124" t="s">
        <v>165</v>
      </c>
      <c r="G1310" s="117">
        <v>42052</v>
      </c>
      <c r="H1310" s="65">
        <v>757590</v>
      </c>
      <c r="I1310" s="65">
        <v>27990</v>
      </c>
      <c r="J1310" s="65">
        <v>0</v>
      </c>
      <c r="K1310" s="65">
        <v>2</v>
      </c>
      <c r="L1310" s="65"/>
      <c r="M1310" s="65">
        <v>3</v>
      </c>
      <c r="N1310" s="65">
        <v>5.9820000000000002</v>
      </c>
      <c r="O1310" s="65">
        <v>27.83</v>
      </c>
      <c r="P1310" s="65">
        <v>1.17</v>
      </c>
      <c r="Q1310" s="65">
        <v>0.38</v>
      </c>
      <c r="R1310" s="65"/>
      <c r="S1310" s="65">
        <v>82</v>
      </c>
      <c r="T1310" s="65">
        <v>47</v>
      </c>
      <c r="U1310" s="65">
        <v>6</v>
      </c>
      <c r="V1310" s="65">
        <v>0</v>
      </c>
      <c r="W1310" s="65">
        <v>9</v>
      </c>
      <c r="X1310" s="65">
        <v>6</v>
      </c>
      <c r="Y1310" s="65">
        <v>0</v>
      </c>
      <c r="Z1310" s="65"/>
      <c r="AA1310" s="65">
        <v>0</v>
      </c>
      <c r="AB1310" s="65">
        <v>26</v>
      </c>
      <c r="AC1310" s="65">
        <v>1</v>
      </c>
      <c r="AD1310" s="65">
        <v>0</v>
      </c>
      <c r="AE1310" s="118">
        <f t="shared" si="440"/>
        <v>82</v>
      </c>
      <c r="AF1310" s="119">
        <f t="shared" si="452"/>
        <v>0.27333333333333698</v>
      </c>
      <c r="AG1310" s="118">
        <f t="shared" si="441"/>
        <v>47</v>
      </c>
      <c r="AH1310" s="119">
        <f t="shared" si="442"/>
        <v>0.31333333333333052</v>
      </c>
      <c r="AI1310" s="118">
        <f t="shared" si="443"/>
        <v>9</v>
      </c>
      <c r="AJ1310" s="119">
        <f t="shared" si="444"/>
        <v>0.19999999999999954</v>
      </c>
      <c r="AK1310" s="118">
        <f t="shared" si="445"/>
        <v>6</v>
      </c>
      <c r="AL1310" s="119">
        <f t="shared" si="446"/>
        <v>0.20000000000000018</v>
      </c>
      <c r="AM1310" s="118">
        <f t="shared" si="447"/>
        <v>6</v>
      </c>
      <c r="AN1310" s="119">
        <f t="shared" si="448"/>
        <v>0.40000000000000013</v>
      </c>
      <c r="AO1310" s="118">
        <f t="shared" si="449"/>
        <v>0</v>
      </c>
      <c r="AP1310" s="119">
        <f t="shared" si="450"/>
        <v>1.3877787807814457E-16</v>
      </c>
      <c r="AQ1310" s="122">
        <f t="shared" si="453"/>
        <v>0</v>
      </c>
      <c r="AR1310" s="131">
        <f t="shared" si="451"/>
        <v>3</v>
      </c>
      <c r="AS1310" s="65"/>
    </row>
    <row r="1311" spans="1:45" x14ac:dyDescent="0.25">
      <c r="A1311" s="65" t="s">
        <v>272</v>
      </c>
      <c r="B1311" s="65" t="str">
        <f t="shared" si="436"/>
        <v>DIWA3</v>
      </c>
      <c r="C1311" s="117">
        <f t="shared" si="437"/>
        <v>41226</v>
      </c>
      <c r="D1311" s="116" t="str">
        <f t="shared" si="438"/>
        <v>SIN</v>
      </c>
      <c r="E1311" s="65" t="s">
        <v>134</v>
      </c>
      <c r="F1311" s="124" t="s">
        <v>165</v>
      </c>
      <c r="G1311" s="117">
        <v>42012</v>
      </c>
      <c r="H1311" s="65">
        <v>745756</v>
      </c>
      <c r="I1311" s="65">
        <v>16156</v>
      </c>
      <c r="J1311" s="65">
        <v>0</v>
      </c>
      <c r="K1311" s="120">
        <v>4</v>
      </c>
      <c r="L1311" s="65"/>
      <c r="M1311" s="120">
        <v>1</v>
      </c>
      <c r="N1311" s="65">
        <v>6.2</v>
      </c>
      <c r="O1311" s="65">
        <v>29.6</v>
      </c>
      <c r="P1311" s="65">
        <v>1.03</v>
      </c>
      <c r="Q1311" s="65">
        <v>0.36</v>
      </c>
      <c r="R1311" s="65"/>
      <c r="S1311" s="120">
        <v>56</v>
      </c>
      <c r="T1311" s="120">
        <v>41</v>
      </c>
      <c r="U1311" s="120">
        <v>8</v>
      </c>
      <c r="V1311" s="120">
        <v>0</v>
      </c>
      <c r="W1311" s="120">
        <v>7</v>
      </c>
      <c r="X1311" s="120">
        <v>7</v>
      </c>
      <c r="Y1311" s="120">
        <v>0</v>
      </c>
      <c r="Z1311" s="120">
        <v>0</v>
      </c>
      <c r="AA1311" s="120">
        <v>0</v>
      </c>
      <c r="AB1311" s="120">
        <v>26</v>
      </c>
      <c r="AC1311" s="120">
        <v>3</v>
      </c>
      <c r="AD1311" s="120">
        <v>0</v>
      </c>
      <c r="AE1311" s="118">
        <f t="shared" si="440"/>
        <v>56</v>
      </c>
      <c r="AF1311" s="119">
        <f t="shared" si="452"/>
        <v>0.18666666666667028</v>
      </c>
      <c r="AG1311" s="118">
        <f t="shared" si="441"/>
        <v>41</v>
      </c>
      <c r="AH1311" s="119">
        <f t="shared" si="442"/>
        <v>0.2733333333333306</v>
      </c>
      <c r="AI1311" s="118">
        <f t="shared" si="443"/>
        <v>7</v>
      </c>
      <c r="AJ1311" s="119">
        <f t="shared" si="444"/>
        <v>0.15555555555555509</v>
      </c>
      <c r="AK1311" s="118">
        <f t="shared" si="445"/>
        <v>7</v>
      </c>
      <c r="AL1311" s="119">
        <f t="shared" si="446"/>
        <v>0.2333333333333335</v>
      </c>
      <c r="AM1311" s="118">
        <f t="shared" si="447"/>
        <v>8</v>
      </c>
      <c r="AN1311" s="119">
        <f t="shared" si="448"/>
        <v>0.53333333333333344</v>
      </c>
      <c r="AO1311" s="118">
        <f t="shared" si="449"/>
        <v>0</v>
      </c>
      <c r="AP1311" s="119">
        <f t="shared" si="450"/>
        <v>1.3877787807814457E-16</v>
      </c>
      <c r="AQ1311" s="122">
        <f t="shared" si="453"/>
        <v>0</v>
      </c>
      <c r="AR1311" s="131">
        <f t="shared" si="451"/>
        <v>4</v>
      </c>
      <c r="AS1311" s="65"/>
    </row>
    <row r="1312" spans="1:45" x14ac:dyDescent="0.25">
      <c r="A1312" s="65" t="s">
        <v>272</v>
      </c>
      <c r="B1312" s="65" t="str">
        <f t="shared" ref="B1312:B1375" si="454">IF(F1312&lt;="K030","DIWA2",IF(F1312&lt;="K152","DIWA3",IF(F1312&lt;="K171","DIWA5","")))</f>
        <v>DIWA3</v>
      </c>
      <c r="C1312" s="117">
        <f t="shared" ref="C1312:C1375" si="455">VLOOKUP(F1312,$BG$3:$BJ$230,4,0)</f>
        <v>41226</v>
      </c>
      <c r="D1312" s="116" t="str">
        <f t="shared" ref="D1312:D1375" si="456">IF(C1312&gt;G1312,"CON","SIN")</f>
        <v>SIN</v>
      </c>
      <c r="E1312" s="65" t="s">
        <v>134</v>
      </c>
      <c r="F1312" s="124" t="s">
        <v>165</v>
      </c>
      <c r="G1312" s="117">
        <v>41956</v>
      </c>
      <c r="H1312" s="65">
        <v>729600</v>
      </c>
      <c r="I1312" s="65">
        <v>98388</v>
      </c>
      <c r="J1312" s="65">
        <v>0</v>
      </c>
      <c r="K1312" s="65">
        <v>4</v>
      </c>
      <c r="L1312" s="65"/>
      <c r="M1312" s="65">
        <v>2</v>
      </c>
      <c r="N1312" s="65">
        <v>5.9</v>
      </c>
      <c r="O1312" s="65"/>
      <c r="P1312" s="65"/>
      <c r="Q1312" s="65">
        <v>1.1299999999999999</v>
      </c>
      <c r="R1312" s="65"/>
      <c r="S1312" s="65">
        <v>187</v>
      </c>
      <c r="T1312" s="65">
        <v>81</v>
      </c>
      <c r="U1312" s="65">
        <v>20</v>
      </c>
      <c r="V1312" s="65">
        <v>1</v>
      </c>
      <c r="W1312" s="65">
        <v>19</v>
      </c>
      <c r="X1312" s="65">
        <v>12</v>
      </c>
      <c r="Y1312" s="65">
        <v>0</v>
      </c>
      <c r="Z1312" s="65">
        <v>0</v>
      </c>
      <c r="AA1312" s="65">
        <v>1</v>
      </c>
      <c r="AB1312" s="65">
        <v>26</v>
      </c>
      <c r="AC1312" s="65">
        <v>6</v>
      </c>
      <c r="AD1312" s="65">
        <v>1</v>
      </c>
      <c r="AE1312" s="118">
        <f t="shared" si="440"/>
        <v>187</v>
      </c>
      <c r="AF1312" s="119">
        <f t="shared" si="452"/>
        <v>0.62333333333333718</v>
      </c>
      <c r="AG1312" s="118">
        <f t="shared" si="441"/>
        <v>81</v>
      </c>
      <c r="AH1312" s="119">
        <f t="shared" si="442"/>
        <v>0.53999999999999704</v>
      </c>
      <c r="AI1312" s="118">
        <f t="shared" si="443"/>
        <v>19</v>
      </c>
      <c r="AJ1312" s="119">
        <f t="shared" si="444"/>
        <v>0.42222222222222161</v>
      </c>
      <c r="AK1312" s="118">
        <f t="shared" si="445"/>
        <v>12</v>
      </c>
      <c r="AL1312" s="119">
        <f t="shared" si="446"/>
        <v>0.40000000000000013</v>
      </c>
      <c r="AM1312" s="118">
        <f t="shared" si="447"/>
        <v>20</v>
      </c>
      <c r="AN1312" s="119">
        <f t="shared" si="448"/>
        <v>1</v>
      </c>
      <c r="AO1312" s="118">
        <f t="shared" si="449"/>
        <v>1</v>
      </c>
      <c r="AP1312" s="119">
        <f t="shared" si="450"/>
        <v>0.10000000000000014</v>
      </c>
      <c r="AQ1312" s="122">
        <f t="shared" si="453"/>
        <v>0</v>
      </c>
      <c r="AR1312" s="131">
        <f t="shared" si="451"/>
        <v>5</v>
      </c>
      <c r="AS1312" s="65"/>
    </row>
    <row r="1313" spans="1:45" x14ac:dyDescent="0.25">
      <c r="A1313" s="65" t="s">
        <v>273</v>
      </c>
      <c r="B1313" s="65" t="str">
        <f t="shared" si="454"/>
        <v>DIWA3</v>
      </c>
      <c r="C1313" s="117">
        <f t="shared" si="455"/>
        <v>41226</v>
      </c>
      <c r="D1313" s="116" t="str">
        <f t="shared" si="456"/>
        <v>SIN</v>
      </c>
      <c r="E1313" s="65" t="s">
        <v>134</v>
      </c>
      <c r="F1313" s="124" t="s">
        <v>165</v>
      </c>
      <c r="G1313" s="117">
        <v>41823</v>
      </c>
      <c r="H1313" s="65">
        <v>689987</v>
      </c>
      <c r="I1313" s="65">
        <v>58775</v>
      </c>
      <c r="J1313" s="65">
        <v>0</v>
      </c>
      <c r="K1313" s="65">
        <v>8</v>
      </c>
      <c r="L1313" s="65"/>
      <c r="M1313" s="65">
        <v>4</v>
      </c>
      <c r="N1313" s="65">
        <v>5.7</v>
      </c>
      <c r="O1313" s="65"/>
      <c r="P1313" s="65"/>
      <c r="Q1313" s="65">
        <v>0.1</v>
      </c>
      <c r="R1313" s="65"/>
      <c r="S1313" s="65">
        <v>169</v>
      </c>
      <c r="T1313" s="65">
        <v>93</v>
      </c>
      <c r="U1313" s="65">
        <v>10</v>
      </c>
      <c r="V1313" s="65">
        <v>0</v>
      </c>
      <c r="W1313" s="65">
        <v>21</v>
      </c>
      <c r="X1313" s="65">
        <v>12</v>
      </c>
      <c r="Y1313" s="65">
        <v>1</v>
      </c>
      <c r="Z1313" s="65">
        <v>1</v>
      </c>
      <c r="AA1313" s="65">
        <v>2</v>
      </c>
      <c r="AB1313" s="65">
        <v>44</v>
      </c>
      <c r="AC1313" s="65">
        <v>8</v>
      </c>
      <c r="AD1313" s="65">
        <v>1</v>
      </c>
      <c r="AE1313" s="118">
        <f t="shared" si="440"/>
        <v>169</v>
      </c>
      <c r="AF1313" s="119">
        <f t="shared" si="452"/>
        <v>0.56333333333333779</v>
      </c>
      <c r="AG1313" s="118">
        <f t="shared" si="441"/>
        <v>93</v>
      </c>
      <c r="AH1313" s="119">
        <f t="shared" si="442"/>
        <v>0.62</v>
      </c>
      <c r="AI1313" s="118">
        <f t="shared" si="443"/>
        <v>21</v>
      </c>
      <c r="AJ1313" s="119">
        <f t="shared" si="444"/>
        <v>0.46666666666666601</v>
      </c>
      <c r="AK1313" s="118">
        <f t="shared" si="445"/>
        <v>12</v>
      </c>
      <c r="AL1313" s="119">
        <f t="shared" si="446"/>
        <v>0.40000000000000013</v>
      </c>
      <c r="AM1313" s="118">
        <f t="shared" si="447"/>
        <v>10</v>
      </c>
      <c r="AN1313" s="119">
        <f t="shared" si="448"/>
        <v>0.66666666666666674</v>
      </c>
      <c r="AO1313" s="118">
        <f t="shared" si="449"/>
        <v>0</v>
      </c>
      <c r="AP1313" s="119">
        <f t="shared" si="450"/>
        <v>1.3877787807814457E-16</v>
      </c>
      <c r="AQ1313" s="122">
        <f t="shared" si="453"/>
        <v>0</v>
      </c>
      <c r="AR1313" s="131">
        <f t="shared" si="451"/>
        <v>6</v>
      </c>
      <c r="AS1313" s="65"/>
    </row>
    <row r="1314" spans="1:45" x14ac:dyDescent="0.25">
      <c r="A1314" s="65" t="s">
        <v>273</v>
      </c>
      <c r="B1314" s="65" t="str">
        <f t="shared" si="454"/>
        <v>DIWA3</v>
      </c>
      <c r="C1314" s="117">
        <f t="shared" si="455"/>
        <v>41226</v>
      </c>
      <c r="D1314" s="116" t="str">
        <f t="shared" si="456"/>
        <v>SIN</v>
      </c>
      <c r="E1314" s="65" t="s">
        <v>134</v>
      </c>
      <c r="F1314" s="124" t="s">
        <v>165</v>
      </c>
      <c r="G1314" s="117">
        <v>41732</v>
      </c>
      <c r="H1314" s="65">
        <v>661376</v>
      </c>
      <c r="I1314" s="65">
        <v>30164</v>
      </c>
      <c r="J1314" s="65">
        <v>0</v>
      </c>
      <c r="K1314" s="65">
        <v>6</v>
      </c>
      <c r="L1314" s="65"/>
      <c r="M1314" s="65">
        <v>3</v>
      </c>
      <c r="N1314" s="65">
        <v>5.9</v>
      </c>
      <c r="O1314" s="65" t="s">
        <v>28</v>
      </c>
      <c r="P1314" s="65" t="s">
        <v>28</v>
      </c>
      <c r="Q1314" s="65">
        <v>0.1</v>
      </c>
      <c r="R1314" s="65" t="s">
        <v>28</v>
      </c>
      <c r="S1314" s="65">
        <v>70</v>
      </c>
      <c r="T1314" s="65">
        <v>67</v>
      </c>
      <c r="U1314" s="65">
        <v>7</v>
      </c>
      <c r="V1314" s="65">
        <v>0</v>
      </c>
      <c r="W1314" s="65">
        <v>12</v>
      </c>
      <c r="X1314" s="65">
        <v>6</v>
      </c>
      <c r="Y1314" s="65">
        <v>1</v>
      </c>
      <c r="Z1314" s="65">
        <v>0</v>
      </c>
      <c r="AA1314" s="65">
        <v>1</v>
      </c>
      <c r="AB1314" s="65">
        <v>27</v>
      </c>
      <c r="AC1314" s="65">
        <v>6</v>
      </c>
      <c r="AD1314" s="65">
        <v>1</v>
      </c>
      <c r="AE1314" s="118">
        <f t="shared" si="440"/>
        <v>70</v>
      </c>
      <c r="AF1314" s="119">
        <f t="shared" si="452"/>
        <v>0.23333333333333686</v>
      </c>
      <c r="AG1314" s="118">
        <f t="shared" si="441"/>
        <v>67</v>
      </c>
      <c r="AH1314" s="119">
        <f t="shared" si="442"/>
        <v>0.4466666666666636</v>
      </c>
      <c r="AI1314" s="118">
        <f t="shared" si="443"/>
        <v>12</v>
      </c>
      <c r="AJ1314" s="119">
        <f t="shared" si="444"/>
        <v>0.26666666666666622</v>
      </c>
      <c r="AK1314" s="118">
        <f t="shared" si="445"/>
        <v>6</v>
      </c>
      <c r="AL1314" s="119">
        <f t="shared" si="446"/>
        <v>0.20000000000000018</v>
      </c>
      <c r="AM1314" s="118">
        <f t="shared" si="447"/>
        <v>7</v>
      </c>
      <c r="AN1314" s="119">
        <f t="shared" si="448"/>
        <v>0.46666666666666679</v>
      </c>
      <c r="AO1314" s="118">
        <f t="shared" si="449"/>
        <v>0</v>
      </c>
      <c r="AP1314" s="119">
        <f t="shared" si="450"/>
        <v>1.3877787807814457E-16</v>
      </c>
      <c r="AQ1314" s="122">
        <f t="shared" si="453"/>
        <v>0</v>
      </c>
      <c r="AR1314" s="131">
        <f t="shared" si="451"/>
        <v>7</v>
      </c>
      <c r="AS1314" s="65"/>
    </row>
    <row r="1315" spans="1:45" x14ac:dyDescent="0.25">
      <c r="A1315" s="65" t="s">
        <v>273</v>
      </c>
      <c r="B1315" s="65" t="str">
        <f t="shared" si="454"/>
        <v>DIWA3</v>
      </c>
      <c r="C1315" s="117">
        <f t="shared" si="455"/>
        <v>41226</v>
      </c>
      <c r="D1315" s="116" t="str">
        <f t="shared" si="456"/>
        <v>SIN</v>
      </c>
      <c r="E1315" s="65" t="s">
        <v>134</v>
      </c>
      <c r="F1315" s="124" t="s">
        <v>165</v>
      </c>
      <c r="G1315" s="117">
        <v>41517</v>
      </c>
      <c r="H1315" s="65">
        <v>602554</v>
      </c>
      <c r="I1315" s="65">
        <v>131147</v>
      </c>
      <c r="J1315" s="120">
        <v>0</v>
      </c>
      <c r="K1315" s="120">
        <v>30</v>
      </c>
      <c r="L1315" s="120">
        <v>-1</v>
      </c>
      <c r="M1315" s="120">
        <v>19</v>
      </c>
      <c r="N1315" s="65">
        <v>7.1</v>
      </c>
      <c r="O1315" s="120">
        <v>36.6</v>
      </c>
      <c r="P1315" s="120">
        <v>0.2</v>
      </c>
      <c r="Q1315" s="120">
        <v>0.1</v>
      </c>
      <c r="R1315" s="65" t="s">
        <v>244</v>
      </c>
      <c r="S1315" s="120">
        <v>191</v>
      </c>
      <c r="T1315" s="120">
        <v>224</v>
      </c>
      <c r="U1315" s="120">
        <v>28</v>
      </c>
      <c r="V1315" s="120">
        <v>1</v>
      </c>
      <c r="W1315" s="120">
        <v>89</v>
      </c>
      <c r="X1315" s="120">
        <v>16</v>
      </c>
      <c r="Y1315" s="120">
        <v>1</v>
      </c>
      <c r="Z1315" s="120">
        <v>3</v>
      </c>
      <c r="AA1315" s="120">
        <v>-1</v>
      </c>
      <c r="AB1315" s="120">
        <v>44</v>
      </c>
      <c r="AC1315" s="120">
        <v>13</v>
      </c>
      <c r="AD1315" s="120">
        <v>4</v>
      </c>
      <c r="AE1315" s="118">
        <f t="shared" si="440"/>
        <v>191</v>
      </c>
      <c r="AF1315" s="119">
        <f t="shared" si="452"/>
        <v>0.63666666666667038</v>
      </c>
      <c r="AG1315" s="118">
        <f t="shared" si="441"/>
        <v>224</v>
      </c>
      <c r="AH1315" s="119">
        <f t="shared" si="442"/>
        <v>1</v>
      </c>
      <c r="AI1315" s="118">
        <f t="shared" si="443"/>
        <v>89</v>
      </c>
      <c r="AJ1315" s="119">
        <f t="shared" si="444"/>
        <v>1</v>
      </c>
      <c r="AK1315" s="118">
        <f t="shared" si="445"/>
        <v>16</v>
      </c>
      <c r="AL1315" s="119">
        <f t="shared" si="446"/>
        <v>0.53333333333333344</v>
      </c>
      <c r="AM1315" s="118">
        <f t="shared" si="447"/>
        <v>28</v>
      </c>
      <c r="AN1315" s="119">
        <f t="shared" si="448"/>
        <v>1</v>
      </c>
      <c r="AO1315" s="118">
        <f t="shared" si="449"/>
        <v>1</v>
      </c>
      <c r="AP1315" s="119">
        <f t="shared" si="450"/>
        <v>0.10000000000000014</v>
      </c>
      <c r="AQ1315" s="122">
        <f t="shared" si="453"/>
        <v>0</v>
      </c>
      <c r="AR1315" s="131">
        <f t="shared" si="451"/>
        <v>8</v>
      </c>
      <c r="AS1315" s="65"/>
    </row>
    <row r="1316" spans="1:45" x14ac:dyDescent="0.25">
      <c r="A1316" s="65" t="s">
        <v>273</v>
      </c>
      <c r="B1316" s="65" t="str">
        <f t="shared" si="454"/>
        <v>DIWA3</v>
      </c>
      <c r="C1316" s="117">
        <f t="shared" si="455"/>
        <v>41226</v>
      </c>
      <c r="D1316" s="116" t="str">
        <f t="shared" si="456"/>
        <v>SIN</v>
      </c>
      <c r="E1316" s="65" t="s">
        <v>134</v>
      </c>
      <c r="F1316" s="124" t="s">
        <v>165</v>
      </c>
      <c r="G1316" s="117">
        <v>41401</v>
      </c>
      <c r="H1316" s="65">
        <v>570932</v>
      </c>
      <c r="I1316" s="65">
        <v>99525</v>
      </c>
      <c r="J1316" s="120">
        <v>0</v>
      </c>
      <c r="K1316" s="120">
        <v>1.8</v>
      </c>
      <c r="L1316" s="120">
        <v>0</v>
      </c>
      <c r="M1316" s="120">
        <v>27</v>
      </c>
      <c r="N1316" s="65">
        <v>6.8</v>
      </c>
      <c r="O1316" s="120">
        <v>36.299999999999997</v>
      </c>
      <c r="P1316" s="120"/>
      <c r="Q1316" s="120">
        <v>-1</v>
      </c>
      <c r="R1316" s="65" t="s">
        <v>29</v>
      </c>
      <c r="S1316" s="120">
        <v>167.8</v>
      </c>
      <c r="T1316" s="120">
        <v>70.400000000000006</v>
      </c>
      <c r="U1316" s="120">
        <v>19.899999999999999</v>
      </c>
      <c r="V1316" s="120">
        <v>1.1000000000000001</v>
      </c>
      <c r="W1316" s="120">
        <v>14</v>
      </c>
      <c r="X1316" s="120">
        <v>25.1</v>
      </c>
      <c r="Y1316" s="120">
        <v>0.9</v>
      </c>
      <c r="Z1316" s="120">
        <v>0</v>
      </c>
      <c r="AA1316" s="120">
        <v>0</v>
      </c>
      <c r="AB1316" s="120">
        <v>45</v>
      </c>
      <c r="AC1316" s="120">
        <v>27.3</v>
      </c>
      <c r="AD1316" s="120">
        <v>3.1</v>
      </c>
      <c r="AE1316" s="118">
        <f t="shared" si="440"/>
        <v>168</v>
      </c>
      <c r="AF1316" s="119">
        <f t="shared" si="452"/>
        <v>0.56000000000000449</v>
      </c>
      <c r="AG1316" s="118">
        <f t="shared" si="441"/>
        <v>70</v>
      </c>
      <c r="AH1316" s="119">
        <f t="shared" si="442"/>
        <v>0.46666666666666357</v>
      </c>
      <c r="AI1316" s="118">
        <f t="shared" si="443"/>
        <v>14</v>
      </c>
      <c r="AJ1316" s="119">
        <f t="shared" si="444"/>
        <v>0.31111111111111062</v>
      </c>
      <c r="AK1316" s="118">
        <f t="shared" si="445"/>
        <v>25</v>
      </c>
      <c r="AL1316" s="119">
        <f t="shared" si="446"/>
        <v>0.83333333333333337</v>
      </c>
      <c r="AM1316" s="118">
        <f t="shared" si="447"/>
        <v>20</v>
      </c>
      <c r="AN1316" s="119">
        <f t="shared" si="448"/>
        <v>1</v>
      </c>
      <c r="AO1316" s="118">
        <f t="shared" si="449"/>
        <v>1</v>
      </c>
      <c r="AP1316" s="119">
        <f t="shared" si="450"/>
        <v>0.10000000000000014</v>
      </c>
      <c r="AQ1316" s="122">
        <f t="shared" si="453"/>
        <v>0</v>
      </c>
      <c r="AR1316" s="131">
        <f t="shared" si="451"/>
        <v>9</v>
      </c>
      <c r="AS1316" s="65"/>
    </row>
    <row r="1317" spans="1:45" x14ac:dyDescent="0.25">
      <c r="A1317" s="65" t="s">
        <v>273</v>
      </c>
      <c r="B1317" s="65" t="str">
        <f t="shared" si="454"/>
        <v>DIWA3</v>
      </c>
      <c r="C1317" s="117">
        <f t="shared" si="455"/>
        <v>41226</v>
      </c>
      <c r="D1317" s="116" t="str">
        <f t="shared" si="456"/>
        <v>SIN</v>
      </c>
      <c r="E1317" s="65" t="s">
        <v>134</v>
      </c>
      <c r="F1317" s="124" t="s">
        <v>165</v>
      </c>
      <c r="G1317" s="117">
        <v>41300</v>
      </c>
      <c r="H1317" s="65">
        <v>540413</v>
      </c>
      <c r="I1317" s="65">
        <v>69006</v>
      </c>
      <c r="J1317" s="120">
        <v>0</v>
      </c>
      <c r="K1317" s="120">
        <v>0</v>
      </c>
      <c r="L1317" s="120">
        <v>0</v>
      </c>
      <c r="M1317" s="120">
        <v>18.5</v>
      </c>
      <c r="N1317" s="65">
        <v>6.6</v>
      </c>
      <c r="O1317" s="120">
        <v>35.9</v>
      </c>
      <c r="P1317" s="120"/>
      <c r="Q1317" s="120">
        <v>-1</v>
      </c>
      <c r="R1317" s="65" t="s">
        <v>29</v>
      </c>
      <c r="S1317" s="120">
        <v>73.8</v>
      </c>
      <c r="T1317" s="120">
        <v>28.4</v>
      </c>
      <c r="U1317" s="120">
        <v>16.100000000000001</v>
      </c>
      <c r="V1317" s="120">
        <v>1.1000000000000001</v>
      </c>
      <c r="W1317" s="120">
        <v>5</v>
      </c>
      <c r="X1317" s="120">
        <v>17</v>
      </c>
      <c r="Y1317" s="120">
        <v>1.1000000000000001</v>
      </c>
      <c r="Z1317" s="120">
        <v>0</v>
      </c>
      <c r="AA1317" s="120">
        <v>0</v>
      </c>
      <c r="AB1317" s="120">
        <v>95</v>
      </c>
      <c r="AC1317" s="120">
        <v>28.2</v>
      </c>
      <c r="AD1317" s="120">
        <v>2.7</v>
      </c>
      <c r="AE1317" s="118">
        <f t="shared" si="440"/>
        <v>74</v>
      </c>
      <c r="AF1317" s="119">
        <f t="shared" si="452"/>
        <v>0.24666666666667017</v>
      </c>
      <c r="AG1317" s="118">
        <f t="shared" si="441"/>
        <v>28</v>
      </c>
      <c r="AH1317" s="119">
        <f t="shared" si="442"/>
        <v>0.18666666666666409</v>
      </c>
      <c r="AI1317" s="118">
        <f t="shared" si="443"/>
        <v>5</v>
      </c>
      <c r="AJ1317" s="119">
        <f t="shared" si="444"/>
        <v>0.11111111111111063</v>
      </c>
      <c r="AK1317" s="118">
        <f t="shared" si="445"/>
        <v>17</v>
      </c>
      <c r="AL1317" s="119">
        <f t="shared" si="446"/>
        <v>0.56666666666666676</v>
      </c>
      <c r="AM1317" s="118">
        <f t="shared" si="447"/>
        <v>16</v>
      </c>
      <c r="AN1317" s="119">
        <f t="shared" si="448"/>
        <v>1</v>
      </c>
      <c r="AO1317" s="118">
        <f t="shared" si="449"/>
        <v>1</v>
      </c>
      <c r="AP1317" s="119">
        <f t="shared" si="450"/>
        <v>0.10000000000000014</v>
      </c>
      <c r="AQ1317" s="122">
        <f t="shared" si="453"/>
        <v>0</v>
      </c>
      <c r="AR1317" s="131">
        <f t="shared" si="451"/>
        <v>10</v>
      </c>
      <c r="AS1317" s="65"/>
    </row>
    <row r="1318" spans="1:45" x14ac:dyDescent="0.25">
      <c r="A1318" s="65" t="s">
        <v>284</v>
      </c>
      <c r="B1318" s="65" t="str">
        <f t="shared" si="454"/>
        <v>DIWA3</v>
      </c>
      <c r="C1318" s="117">
        <f t="shared" si="455"/>
        <v>41226</v>
      </c>
      <c r="D1318" s="65" t="str">
        <f t="shared" si="456"/>
        <v>CON</v>
      </c>
      <c r="E1318" s="65" t="s">
        <v>134</v>
      </c>
      <c r="F1318" s="124" t="s">
        <v>165</v>
      </c>
      <c r="G1318" s="117">
        <v>41178</v>
      </c>
      <c r="H1318" s="65">
        <v>502104</v>
      </c>
      <c r="I1318" s="65">
        <v>30697</v>
      </c>
      <c r="J1318" s="65">
        <v>0</v>
      </c>
      <c r="K1318" s="65">
        <v>0</v>
      </c>
      <c r="L1318" s="65">
        <v>0</v>
      </c>
      <c r="M1318" s="65">
        <v>21.5</v>
      </c>
      <c r="N1318" s="65">
        <v>6.9</v>
      </c>
      <c r="O1318" s="65">
        <v>38</v>
      </c>
      <c r="P1318" s="65"/>
      <c r="Q1318" s="65">
        <v>-1</v>
      </c>
      <c r="R1318" s="65" t="s">
        <v>29</v>
      </c>
      <c r="S1318" s="65">
        <v>62.2</v>
      </c>
      <c r="T1318" s="65">
        <v>25.7</v>
      </c>
      <c r="U1318" s="65">
        <v>28</v>
      </c>
      <c r="V1318" s="65">
        <v>3.1</v>
      </c>
      <c r="W1318" s="65">
        <v>4.8</v>
      </c>
      <c r="X1318" s="65">
        <v>13.6</v>
      </c>
      <c r="Y1318" s="65">
        <v>0.9</v>
      </c>
      <c r="Z1318" s="65">
        <v>0</v>
      </c>
      <c r="AA1318" s="65">
        <v>0</v>
      </c>
      <c r="AB1318" s="65">
        <v>90.6</v>
      </c>
      <c r="AC1318" s="65">
        <v>29.9</v>
      </c>
      <c r="AD1318" s="65">
        <v>5.2</v>
      </c>
      <c r="AE1318" s="118">
        <f t="shared" si="440"/>
        <v>62</v>
      </c>
      <c r="AF1318" s="119">
        <f t="shared" si="452"/>
        <v>0.20666666666667025</v>
      </c>
      <c r="AG1318" s="118">
        <f t="shared" si="441"/>
        <v>26</v>
      </c>
      <c r="AH1318" s="119">
        <f t="shared" si="442"/>
        <v>0.17333333333333079</v>
      </c>
      <c r="AI1318" s="118">
        <f t="shared" si="443"/>
        <v>5</v>
      </c>
      <c r="AJ1318" s="119">
        <f t="shared" si="444"/>
        <v>0.11111111111111063</v>
      </c>
      <c r="AK1318" s="118">
        <f t="shared" si="445"/>
        <v>14</v>
      </c>
      <c r="AL1318" s="119">
        <f t="shared" si="446"/>
        <v>0.46666666666666679</v>
      </c>
      <c r="AM1318" s="118">
        <f t="shared" si="447"/>
        <v>28</v>
      </c>
      <c r="AN1318" s="119">
        <f t="shared" si="448"/>
        <v>1</v>
      </c>
      <c r="AO1318" s="118">
        <f t="shared" si="449"/>
        <v>3</v>
      </c>
      <c r="AP1318" s="119">
        <f t="shared" si="450"/>
        <v>0.30000000000000016</v>
      </c>
      <c r="AQ1318" s="122">
        <f t="shared" si="453"/>
        <v>0</v>
      </c>
      <c r="AR1318" s="131">
        <f t="shared" si="451"/>
        <v>11</v>
      </c>
      <c r="AS1318" s="65"/>
    </row>
    <row r="1319" spans="1:45" x14ac:dyDescent="0.25">
      <c r="A1319" s="65" t="s">
        <v>273</v>
      </c>
      <c r="B1319" s="65" t="str">
        <f t="shared" si="454"/>
        <v>DIWA3</v>
      </c>
      <c r="C1319" s="117">
        <f t="shared" si="455"/>
        <v>41028</v>
      </c>
      <c r="D1319" s="65" t="str">
        <f t="shared" si="456"/>
        <v>SIN</v>
      </c>
      <c r="E1319" s="65" t="s">
        <v>134</v>
      </c>
      <c r="F1319" s="124" t="s">
        <v>166</v>
      </c>
      <c r="G1319" s="117">
        <v>42243</v>
      </c>
      <c r="H1319" s="65">
        <v>816018</v>
      </c>
      <c r="I1319" s="65">
        <v>18129</v>
      </c>
      <c r="J1319" s="65">
        <v>0</v>
      </c>
      <c r="K1319" s="120">
        <v>3</v>
      </c>
      <c r="L1319" s="65"/>
      <c r="M1319" s="120">
        <v>1</v>
      </c>
      <c r="N1319" s="65">
        <v>7</v>
      </c>
      <c r="O1319" s="65">
        <v>1.01</v>
      </c>
      <c r="P1319" s="65">
        <v>34.9</v>
      </c>
      <c r="Q1319" s="65">
        <v>0.03</v>
      </c>
      <c r="R1319" s="65"/>
      <c r="S1319" s="120">
        <v>72</v>
      </c>
      <c r="T1319" s="120">
        <v>57</v>
      </c>
      <c r="U1319" s="120">
        <v>5</v>
      </c>
      <c r="V1319" s="120">
        <v>0</v>
      </c>
      <c r="W1319" s="120">
        <v>10</v>
      </c>
      <c r="X1319" s="120">
        <v>7</v>
      </c>
      <c r="Y1319" s="120">
        <v>0</v>
      </c>
      <c r="Z1319" s="120">
        <v>0</v>
      </c>
      <c r="AA1319" s="120">
        <v>1</v>
      </c>
      <c r="AB1319" s="120">
        <v>29</v>
      </c>
      <c r="AC1319" s="120">
        <v>3</v>
      </c>
      <c r="AD1319" s="120">
        <v>0</v>
      </c>
      <c r="AE1319" s="118">
        <f t="shared" si="440"/>
        <v>72</v>
      </c>
      <c r="AF1319" s="119">
        <f t="shared" si="452"/>
        <v>0.24000000000000352</v>
      </c>
      <c r="AG1319" s="118">
        <f t="shared" si="441"/>
        <v>57</v>
      </c>
      <c r="AH1319" s="119">
        <f t="shared" si="442"/>
        <v>0.37999999999999706</v>
      </c>
      <c r="AI1319" s="118">
        <f t="shared" si="443"/>
        <v>10</v>
      </c>
      <c r="AJ1319" s="119">
        <f t="shared" si="444"/>
        <v>0.22222222222222177</v>
      </c>
      <c r="AK1319" s="118">
        <f t="shared" si="445"/>
        <v>7</v>
      </c>
      <c r="AL1319" s="119">
        <f t="shared" si="446"/>
        <v>0.2333333333333335</v>
      </c>
      <c r="AM1319" s="118">
        <f t="shared" si="447"/>
        <v>5</v>
      </c>
      <c r="AN1319" s="119">
        <f t="shared" si="448"/>
        <v>0.33333333333333348</v>
      </c>
      <c r="AO1319" s="118">
        <f t="shared" si="449"/>
        <v>0</v>
      </c>
      <c r="AP1319" s="119">
        <f t="shared" si="450"/>
        <v>1.3877787807814457E-16</v>
      </c>
      <c r="AQ1319" s="122">
        <f t="shared" si="453"/>
        <v>1</v>
      </c>
      <c r="AR1319" s="131">
        <f t="shared" si="451"/>
        <v>1</v>
      </c>
      <c r="AS1319" s="65"/>
    </row>
    <row r="1320" spans="1:45" x14ac:dyDescent="0.25">
      <c r="A1320" s="65" t="s">
        <v>273</v>
      </c>
      <c r="B1320" s="65" t="str">
        <f t="shared" si="454"/>
        <v>DIWA3</v>
      </c>
      <c r="C1320" s="117">
        <f t="shared" si="455"/>
        <v>41028</v>
      </c>
      <c r="D1320" s="116" t="str">
        <f t="shared" si="456"/>
        <v>SIN</v>
      </c>
      <c r="E1320" s="65" t="s">
        <v>134</v>
      </c>
      <c r="F1320" s="124" t="s">
        <v>166</v>
      </c>
      <c r="G1320" s="117">
        <v>42058</v>
      </c>
      <c r="H1320" s="65">
        <v>776484</v>
      </c>
      <c r="I1320" s="65">
        <v>21857</v>
      </c>
      <c r="J1320" s="65">
        <v>0</v>
      </c>
      <c r="K1320" s="65">
        <v>2</v>
      </c>
      <c r="L1320" s="65"/>
      <c r="M1320" s="65">
        <v>3</v>
      </c>
      <c r="N1320" s="65">
        <v>6.4089999999999998</v>
      </c>
      <c r="O1320" s="65">
        <v>29.59</v>
      </c>
      <c r="P1320" s="65">
        <v>1.19</v>
      </c>
      <c r="Q1320" s="65">
        <v>0.36</v>
      </c>
      <c r="R1320" s="65"/>
      <c r="S1320" s="65">
        <v>58</v>
      </c>
      <c r="T1320" s="65">
        <v>34</v>
      </c>
      <c r="U1320" s="65">
        <v>40</v>
      </c>
      <c r="V1320" s="65">
        <v>0</v>
      </c>
      <c r="W1320" s="65">
        <v>6</v>
      </c>
      <c r="X1320" s="65">
        <v>6</v>
      </c>
      <c r="Y1320" s="65">
        <v>0</v>
      </c>
      <c r="Z1320" s="65"/>
      <c r="AA1320" s="65">
        <v>0</v>
      </c>
      <c r="AB1320" s="65">
        <v>35</v>
      </c>
      <c r="AC1320" s="65">
        <v>3</v>
      </c>
      <c r="AD1320" s="65">
        <v>1</v>
      </c>
      <c r="AE1320" s="118">
        <f t="shared" si="440"/>
        <v>58</v>
      </c>
      <c r="AF1320" s="119">
        <f t="shared" si="452"/>
        <v>0.19333333333333694</v>
      </c>
      <c r="AG1320" s="118">
        <f t="shared" si="441"/>
        <v>34</v>
      </c>
      <c r="AH1320" s="119">
        <f t="shared" si="442"/>
        <v>0.22666666666666402</v>
      </c>
      <c r="AI1320" s="118">
        <f t="shared" si="443"/>
        <v>6</v>
      </c>
      <c r="AJ1320" s="119">
        <f t="shared" si="444"/>
        <v>0.13333333333333286</v>
      </c>
      <c r="AK1320" s="118">
        <f t="shared" si="445"/>
        <v>6</v>
      </c>
      <c r="AL1320" s="119">
        <f t="shared" si="446"/>
        <v>0.20000000000000018</v>
      </c>
      <c r="AM1320" s="118">
        <f t="shared" si="447"/>
        <v>40</v>
      </c>
      <c r="AN1320" s="119">
        <f t="shared" si="448"/>
        <v>1</v>
      </c>
      <c r="AO1320" s="118">
        <f t="shared" si="449"/>
        <v>0</v>
      </c>
      <c r="AP1320" s="119">
        <f t="shared" si="450"/>
        <v>1.3877787807814457E-16</v>
      </c>
      <c r="AQ1320" s="122">
        <f t="shared" si="453"/>
        <v>0</v>
      </c>
      <c r="AR1320" s="131">
        <f t="shared" si="451"/>
        <v>2</v>
      </c>
      <c r="AS1320" s="65"/>
    </row>
    <row r="1321" spans="1:45" x14ac:dyDescent="0.25">
      <c r="A1321" s="65" t="s">
        <v>272</v>
      </c>
      <c r="B1321" s="65" t="str">
        <f t="shared" si="454"/>
        <v>DIWA3</v>
      </c>
      <c r="C1321" s="117">
        <f t="shared" si="455"/>
        <v>41028</v>
      </c>
      <c r="D1321" s="116" t="str">
        <f t="shared" si="456"/>
        <v>SIN</v>
      </c>
      <c r="E1321" s="65" t="s">
        <v>134</v>
      </c>
      <c r="F1321" s="124" t="s">
        <v>166</v>
      </c>
      <c r="G1321" s="117">
        <v>42054</v>
      </c>
      <c r="H1321" s="65">
        <v>744947</v>
      </c>
      <c r="I1321" s="65">
        <v>31850</v>
      </c>
      <c r="J1321" s="65">
        <v>0</v>
      </c>
      <c r="K1321" s="65">
        <v>1</v>
      </c>
      <c r="L1321" s="65"/>
      <c r="M1321" s="65">
        <v>2</v>
      </c>
      <c r="N1321" s="65">
        <v>6.032</v>
      </c>
      <c r="O1321" s="65">
        <v>28.09</v>
      </c>
      <c r="P1321" s="65">
        <v>1.18</v>
      </c>
      <c r="Q1321" s="65">
        <v>0.22</v>
      </c>
      <c r="R1321" s="65"/>
      <c r="S1321" s="65">
        <v>59</v>
      </c>
      <c r="T1321" s="65">
        <v>32</v>
      </c>
      <c r="U1321" s="65">
        <v>4</v>
      </c>
      <c r="V1321" s="65">
        <v>0</v>
      </c>
      <c r="W1321" s="65">
        <v>4</v>
      </c>
      <c r="X1321" s="65">
        <v>4</v>
      </c>
      <c r="Y1321" s="65">
        <v>0</v>
      </c>
      <c r="Z1321" s="65"/>
      <c r="AA1321" s="65">
        <v>0</v>
      </c>
      <c r="AB1321" s="65">
        <v>25</v>
      </c>
      <c r="AC1321" s="65">
        <v>1</v>
      </c>
      <c r="AD1321" s="65">
        <v>0</v>
      </c>
      <c r="AE1321" s="118">
        <f t="shared" si="440"/>
        <v>59</v>
      </c>
      <c r="AF1321" s="119">
        <f t="shared" si="452"/>
        <v>0.19666666666667026</v>
      </c>
      <c r="AG1321" s="118">
        <f t="shared" si="441"/>
        <v>32</v>
      </c>
      <c r="AH1321" s="119">
        <f t="shared" si="442"/>
        <v>0.21333333333333071</v>
      </c>
      <c r="AI1321" s="118">
        <f t="shared" si="443"/>
        <v>4</v>
      </c>
      <c r="AJ1321" s="119">
        <f t="shared" si="444"/>
        <v>8.8888888888888407E-2</v>
      </c>
      <c r="AK1321" s="118">
        <f t="shared" si="445"/>
        <v>4</v>
      </c>
      <c r="AL1321" s="119">
        <f t="shared" si="446"/>
        <v>0.13333333333333353</v>
      </c>
      <c r="AM1321" s="118">
        <f t="shared" si="447"/>
        <v>4</v>
      </c>
      <c r="AN1321" s="119">
        <f t="shared" si="448"/>
        <v>0.26666666666666683</v>
      </c>
      <c r="AO1321" s="118">
        <f t="shared" si="449"/>
        <v>0</v>
      </c>
      <c r="AP1321" s="119">
        <f t="shared" si="450"/>
        <v>1.3877787807814457E-16</v>
      </c>
      <c r="AQ1321" s="122">
        <f t="shared" si="453"/>
        <v>0</v>
      </c>
      <c r="AR1321" s="131">
        <f t="shared" si="451"/>
        <v>3</v>
      </c>
      <c r="AS1321" s="65"/>
    </row>
    <row r="1322" spans="1:45" x14ac:dyDescent="0.25">
      <c r="A1322" s="65" t="s">
        <v>272</v>
      </c>
      <c r="B1322" s="65" t="str">
        <f t="shared" si="454"/>
        <v>DIWA3</v>
      </c>
      <c r="C1322" s="117">
        <f t="shared" si="455"/>
        <v>41028</v>
      </c>
      <c r="D1322" s="116" t="str">
        <f t="shared" si="456"/>
        <v>SIN</v>
      </c>
      <c r="E1322" s="65" t="s">
        <v>134</v>
      </c>
      <c r="F1322" s="124" t="s">
        <v>166</v>
      </c>
      <c r="G1322" s="117">
        <v>41991</v>
      </c>
      <c r="H1322" s="65">
        <v>727807</v>
      </c>
      <c r="I1322" s="65">
        <v>14710</v>
      </c>
      <c r="J1322" s="65">
        <v>0</v>
      </c>
      <c r="K1322" s="65">
        <v>2</v>
      </c>
      <c r="L1322" s="65"/>
      <c r="M1322" s="65">
        <v>1</v>
      </c>
      <c r="N1322" s="65">
        <v>6.4</v>
      </c>
      <c r="O1322" s="65"/>
      <c r="P1322" s="65"/>
      <c r="Q1322" s="65">
        <v>0.21</v>
      </c>
      <c r="R1322" s="65"/>
      <c r="S1322" s="65">
        <v>29</v>
      </c>
      <c r="T1322" s="65">
        <v>23</v>
      </c>
      <c r="U1322" s="65">
        <v>5</v>
      </c>
      <c r="V1322" s="65">
        <v>0</v>
      </c>
      <c r="W1322" s="65">
        <v>2</v>
      </c>
      <c r="X1322" s="65">
        <v>5</v>
      </c>
      <c r="Y1322" s="65">
        <v>0</v>
      </c>
      <c r="Z1322" s="65">
        <v>0</v>
      </c>
      <c r="AA1322" s="65">
        <v>0</v>
      </c>
      <c r="AB1322" s="65">
        <v>27</v>
      </c>
      <c r="AC1322" s="65">
        <v>3</v>
      </c>
      <c r="AD1322" s="65">
        <v>0</v>
      </c>
      <c r="AE1322" s="118">
        <f t="shared" si="440"/>
        <v>29</v>
      </c>
      <c r="AF1322" s="119">
        <f t="shared" si="452"/>
        <v>9.6666666666670453E-2</v>
      </c>
      <c r="AG1322" s="118">
        <f t="shared" si="441"/>
        <v>23</v>
      </c>
      <c r="AH1322" s="119">
        <f t="shared" si="442"/>
        <v>0.15333333333333082</v>
      </c>
      <c r="AI1322" s="118">
        <f t="shared" si="443"/>
        <v>2</v>
      </c>
      <c r="AJ1322" s="119">
        <f t="shared" si="444"/>
        <v>4.4444444444443953E-2</v>
      </c>
      <c r="AK1322" s="118">
        <f t="shared" si="445"/>
        <v>5</v>
      </c>
      <c r="AL1322" s="119">
        <f t="shared" si="446"/>
        <v>0.16666666666666685</v>
      </c>
      <c r="AM1322" s="118">
        <f t="shared" si="447"/>
        <v>5</v>
      </c>
      <c r="AN1322" s="119">
        <f t="shared" si="448"/>
        <v>0.33333333333333348</v>
      </c>
      <c r="AO1322" s="118">
        <f t="shared" si="449"/>
        <v>0</v>
      </c>
      <c r="AP1322" s="119">
        <f t="shared" si="450"/>
        <v>1.3877787807814457E-16</v>
      </c>
      <c r="AQ1322" s="122">
        <f t="shared" si="453"/>
        <v>0</v>
      </c>
      <c r="AR1322" s="131">
        <f t="shared" si="451"/>
        <v>4</v>
      </c>
      <c r="AS1322" s="65"/>
    </row>
    <row r="1323" spans="1:45" x14ac:dyDescent="0.25">
      <c r="A1323" s="65" t="s">
        <v>273</v>
      </c>
      <c r="B1323" s="65" t="str">
        <f t="shared" si="454"/>
        <v>DIWA3</v>
      </c>
      <c r="C1323" s="117">
        <f t="shared" si="455"/>
        <v>41028</v>
      </c>
      <c r="D1323" s="116" t="str">
        <f t="shared" si="456"/>
        <v>SIN</v>
      </c>
      <c r="E1323" s="65" t="s">
        <v>134</v>
      </c>
      <c r="F1323" s="124" t="s">
        <v>166</v>
      </c>
      <c r="G1323" s="117">
        <v>41990</v>
      </c>
      <c r="H1323" s="65">
        <v>757750</v>
      </c>
      <c r="I1323" s="65">
        <v>3123</v>
      </c>
      <c r="J1323" s="65">
        <v>0</v>
      </c>
      <c r="K1323" s="65">
        <v>2</v>
      </c>
      <c r="L1323" s="65"/>
      <c r="M1323" s="65">
        <v>1</v>
      </c>
      <c r="N1323" s="65">
        <v>6.1</v>
      </c>
      <c r="O1323" s="65"/>
      <c r="P1323" s="65"/>
      <c r="Q1323" s="65">
        <v>0.25</v>
      </c>
      <c r="R1323" s="65"/>
      <c r="S1323" s="65">
        <v>87</v>
      </c>
      <c r="T1323" s="65">
        <v>71</v>
      </c>
      <c r="U1323" s="65">
        <v>3</v>
      </c>
      <c r="V1323" s="65">
        <v>0</v>
      </c>
      <c r="W1323" s="65">
        <v>5</v>
      </c>
      <c r="X1323" s="65">
        <v>11</v>
      </c>
      <c r="Y1323" s="65">
        <v>0</v>
      </c>
      <c r="Z1323" s="65">
        <v>0</v>
      </c>
      <c r="AA1323" s="65">
        <v>1</v>
      </c>
      <c r="AB1323" s="65">
        <v>30</v>
      </c>
      <c r="AC1323" s="65">
        <v>4</v>
      </c>
      <c r="AD1323" s="65">
        <v>0</v>
      </c>
      <c r="AE1323" s="118">
        <f t="shared" si="440"/>
        <v>87</v>
      </c>
      <c r="AF1323" s="119">
        <f t="shared" si="452"/>
        <v>0.29000000000000375</v>
      </c>
      <c r="AG1323" s="118">
        <f t="shared" si="441"/>
        <v>71</v>
      </c>
      <c r="AH1323" s="119">
        <f t="shared" si="442"/>
        <v>0.47333333333333022</v>
      </c>
      <c r="AI1323" s="118">
        <f t="shared" si="443"/>
        <v>5</v>
      </c>
      <c r="AJ1323" s="119">
        <f t="shared" si="444"/>
        <v>0.11111111111111063</v>
      </c>
      <c r="AK1323" s="118">
        <f t="shared" si="445"/>
        <v>11</v>
      </c>
      <c r="AL1323" s="119">
        <f t="shared" si="446"/>
        <v>0.36666666666666681</v>
      </c>
      <c r="AM1323" s="118">
        <f t="shared" si="447"/>
        <v>3</v>
      </c>
      <c r="AN1323" s="119">
        <f t="shared" si="448"/>
        <v>0.20000000000000018</v>
      </c>
      <c r="AO1323" s="118">
        <f t="shared" si="449"/>
        <v>0</v>
      </c>
      <c r="AP1323" s="119">
        <f t="shared" si="450"/>
        <v>1.3877787807814457E-16</v>
      </c>
      <c r="AQ1323" s="122">
        <f t="shared" si="453"/>
        <v>0</v>
      </c>
      <c r="AR1323" s="131">
        <f t="shared" si="451"/>
        <v>5</v>
      </c>
      <c r="AS1323" s="65"/>
    </row>
    <row r="1324" spans="1:45" x14ac:dyDescent="0.25">
      <c r="A1324" s="65" t="s">
        <v>273</v>
      </c>
      <c r="B1324" s="65" t="str">
        <f t="shared" si="454"/>
        <v>DIWA3</v>
      </c>
      <c r="C1324" s="117">
        <f t="shared" si="455"/>
        <v>41028</v>
      </c>
      <c r="D1324" s="116" t="str">
        <f t="shared" si="456"/>
        <v>SIN</v>
      </c>
      <c r="E1324" s="65" t="s">
        <v>134</v>
      </c>
      <c r="F1324" s="124" t="s">
        <v>166</v>
      </c>
      <c r="G1324" s="117">
        <v>41933</v>
      </c>
      <c r="H1324" s="65">
        <v>742718</v>
      </c>
      <c r="I1324" s="65">
        <v>114138</v>
      </c>
      <c r="J1324" s="65">
        <v>0</v>
      </c>
      <c r="K1324" s="65">
        <v>4</v>
      </c>
      <c r="L1324" s="65"/>
      <c r="M1324" s="65">
        <v>5</v>
      </c>
      <c r="N1324" s="65">
        <v>6.7</v>
      </c>
      <c r="O1324" s="65">
        <v>33.6</v>
      </c>
      <c r="P1324" s="65">
        <v>1.1100000000000001</v>
      </c>
      <c r="Q1324" s="65">
        <v>0.03</v>
      </c>
      <c r="R1324" s="65"/>
      <c r="S1324" s="65">
        <v>156</v>
      </c>
      <c r="T1324" s="65">
        <v>73</v>
      </c>
      <c r="U1324" s="65">
        <v>32</v>
      </c>
      <c r="V1324" s="65">
        <v>1</v>
      </c>
      <c r="W1324" s="65">
        <v>8</v>
      </c>
      <c r="X1324" s="65">
        <v>9</v>
      </c>
      <c r="Y1324" s="65">
        <v>0</v>
      </c>
      <c r="Z1324" s="65">
        <v>0</v>
      </c>
      <c r="AA1324" s="65">
        <v>0</v>
      </c>
      <c r="AB1324" s="65">
        <v>41</v>
      </c>
      <c r="AC1324" s="65">
        <v>8</v>
      </c>
      <c r="AD1324" s="65">
        <v>2</v>
      </c>
      <c r="AE1324" s="118">
        <f t="shared" si="440"/>
        <v>156</v>
      </c>
      <c r="AF1324" s="119">
        <f t="shared" si="452"/>
        <v>0.5200000000000049</v>
      </c>
      <c r="AG1324" s="118">
        <f t="shared" si="441"/>
        <v>73</v>
      </c>
      <c r="AH1324" s="119">
        <f t="shared" si="442"/>
        <v>0.48666666666666353</v>
      </c>
      <c r="AI1324" s="118">
        <f t="shared" si="443"/>
        <v>8</v>
      </c>
      <c r="AJ1324" s="119">
        <f t="shared" si="444"/>
        <v>0.17777777777777731</v>
      </c>
      <c r="AK1324" s="118">
        <f t="shared" si="445"/>
        <v>9</v>
      </c>
      <c r="AL1324" s="119">
        <f t="shared" si="446"/>
        <v>0.30000000000000016</v>
      </c>
      <c r="AM1324" s="118">
        <f t="shared" si="447"/>
        <v>32</v>
      </c>
      <c r="AN1324" s="119">
        <f t="shared" si="448"/>
        <v>1</v>
      </c>
      <c r="AO1324" s="118">
        <f t="shared" si="449"/>
        <v>1</v>
      </c>
      <c r="AP1324" s="119">
        <f t="shared" si="450"/>
        <v>0.10000000000000014</v>
      </c>
      <c r="AQ1324" s="122">
        <f t="shared" si="453"/>
        <v>0</v>
      </c>
      <c r="AR1324" s="131">
        <f t="shared" si="451"/>
        <v>6</v>
      </c>
      <c r="AS1324" s="65"/>
    </row>
    <row r="1325" spans="1:45" x14ac:dyDescent="0.25">
      <c r="A1325" s="65" t="s">
        <v>272</v>
      </c>
      <c r="B1325" s="65" t="str">
        <f t="shared" si="454"/>
        <v>DIWA3</v>
      </c>
      <c r="C1325" s="117">
        <f t="shared" si="455"/>
        <v>41028</v>
      </c>
      <c r="D1325" s="116" t="str">
        <f t="shared" si="456"/>
        <v>SIN</v>
      </c>
      <c r="E1325" s="65" t="s">
        <v>134</v>
      </c>
      <c r="F1325" s="124" t="s">
        <v>166</v>
      </c>
      <c r="G1325" s="117">
        <v>41887</v>
      </c>
      <c r="H1325" s="65">
        <v>695435</v>
      </c>
      <c r="I1325" s="65">
        <v>103794</v>
      </c>
      <c r="J1325" s="65">
        <v>0</v>
      </c>
      <c r="K1325" s="65">
        <v>5</v>
      </c>
      <c r="L1325" s="65"/>
      <c r="M1325" s="65">
        <v>5</v>
      </c>
      <c r="N1325" s="65">
        <v>6.9</v>
      </c>
      <c r="O1325" s="65">
        <v>35.4</v>
      </c>
      <c r="P1325" s="65">
        <v>1.1299999999999999</v>
      </c>
      <c r="Q1325" s="65">
        <v>0.03</v>
      </c>
      <c r="R1325" s="65"/>
      <c r="S1325" s="65">
        <v>231</v>
      </c>
      <c r="T1325" s="65">
        <v>103</v>
      </c>
      <c r="U1325" s="65">
        <v>9</v>
      </c>
      <c r="V1325" s="65">
        <v>0</v>
      </c>
      <c r="W1325" s="65">
        <v>12</v>
      </c>
      <c r="X1325" s="65">
        <v>13</v>
      </c>
      <c r="Y1325" s="65">
        <v>0</v>
      </c>
      <c r="Z1325" s="65">
        <v>0</v>
      </c>
      <c r="AA1325" s="65">
        <v>1</v>
      </c>
      <c r="AB1325" s="65">
        <v>36</v>
      </c>
      <c r="AC1325" s="65">
        <v>9</v>
      </c>
      <c r="AD1325" s="65">
        <v>1</v>
      </c>
      <c r="AE1325" s="118">
        <f t="shared" si="440"/>
        <v>231</v>
      </c>
      <c r="AF1325" s="119">
        <f t="shared" si="452"/>
        <v>0.77000000000000235</v>
      </c>
      <c r="AG1325" s="118">
        <f t="shared" si="441"/>
        <v>103</v>
      </c>
      <c r="AH1325" s="119">
        <f t="shared" si="442"/>
        <v>0.68666666666666465</v>
      </c>
      <c r="AI1325" s="118">
        <f t="shared" si="443"/>
        <v>12</v>
      </c>
      <c r="AJ1325" s="119">
        <f t="shared" si="444"/>
        <v>0.26666666666666622</v>
      </c>
      <c r="AK1325" s="118">
        <f t="shared" si="445"/>
        <v>13</v>
      </c>
      <c r="AL1325" s="119">
        <f t="shared" si="446"/>
        <v>0.43333333333333346</v>
      </c>
      <c r="AM1325" s="118">
        <f t="shared" si="447"/>
        <v>9</v>
      </c>
      <c r="AN1325" s="119">
        <f t="shared" si="448"/>
        <v>0.60000000000000009</v>
      </c>
      <c r="AO1325" s="118">
        <f t="shared" si="449"/>
        <v>0</v>
      </c>
      <c r="AP1325" s="119">
        <f t="shared" si="450"/>
        <v>1.3877787807814457E-16</v>
      </c>
      <c r="AQ1325" s="122">
        <f t="shared" si="453"/>
        <v>0</v>
      </c>
      <c r="AR1325" s="131">
        <f t="shared" si="451"/>
        <v>7</v>
      </c>
      <c r="AS1325" s="65"/>
    </row>
    <row r="1326" spans="1:45" x14ac:dyDescent="0.25">
      <c r="A1326" s="65" t="s">
        <v>288</v>
      </c>
      <c r="B1326" s="65" t="str">
        <f t="shared" si="454"/>
        <v>DIWA3</v>
      </c>
      <c r="C1326" s="117">
        <f t="shared" si="455"/>
        <v>41028</v>
      </c>
      <c r="D1326" s="65" t="str">
        <f t="shared" si="456"/>
        <v>SIN</v>
      </c>
      <c r="E1326" s="65" t="s">
        <v>134</v>
      </c>
      <c r="F1326" s="124" t="s">
        <v>166</v>
      </c>
      <c r="G1326" s="117">
        <v>41765</v>
      </c>
      <c r="H1326" s="65">
        <v>690832</v>
      </c>
      <c r="I1326" s="65">
        <v>62252</v>
      </c>
      <c r="J1326" s="65">
        <v>0</v>
      </c>
      <c r="K1326" s="65">
        <v>5</v>
      </c>
      <c r="L1326" s="65"/>
      <c r="M1326" s="65">
        <v>6</v>
      </c>
      <c r="N1326" s="65">
        <v>7.4</v>
      </c>
      <c r="O1326" s="65">
        <v>37.6</v>
      </c>
      <c r="P1326" s="65">
        <v>1.1000000000000001</v>
      </c>
      <c r="Q1326" s="65">
        <v>0.06</v>
      </c>
      <c r="R1326" s="65"/>
      <c r="S1326" s="65">
        <v>124</v>
      </c>
      <c r="T1326" s="65">
        <v>93</v>
      </c>
      <c r="U1326" s="65">
        <v>49</v>
      </c>
      <c r="V1326" s="65">
        <v>1</v>
      </c>
      <c r="W1326" s="65">
        <v>10</v>
      </c>
      <c r="X1326" s="65">
        <v>9</v>
      </c>
      <c r="Y1326" s="65">
        <v>0</v>
      </c>
      <c r="Z1326" s="65">
        <v>0</v>
      </c>
      <c r="AA1326" s="65">
        <v>0</v>
      </c>
      <c r="AB1326" s="65">
        <v>33</v>
      </c>
      <c r="AC1326" s="65">
        <v>6</v>
      </c>
      <c r="AD1326" s="65">
        <v>2</v>
      </c>
      <c r="AE1326" s="118">
        <f t="shared" si="440"/>
        <v>124</v>
      </c>
      <c r="AF1326" s="119">
        <f t="shared" si="452"/>
        <v>0.41333333333333788</v>
      </c>
      <c r="AG1326" s="118">
        <f t="shared" si="441"/>
        <v>93</v>
      </c>
      <c r="AH1326" s="119">
        <f t="shared" si="442"/>
        <v>0.62</v>
      </c>
      <c r="AI1326" s="118">
        <f t="shared" si="443"/>
        <v>10</v>
      </c>
      <c r="AJ1326" s="119">
        <f t="shared" si="444"/>
        <v>0.22222222222222177</v>
      </c>
      <c r="AK1326" s="118">
        <f t="shared" si="445"/>
        <v>9</v>
      </c>
      <c r="AL1326" s="119">
        <f t="shared" si="446"/>
        <v>0.30000000000000016</v>
      </c>
      <c r="AM1326" s="118">
        <f t="shared" si="447"/>
        <v>49</v>
      </c>
      <c r="AN1326" s="119">
        <f t="shared" si="448"/>
        <v>1</v>
      </c>
      <c r="AO1326" s="118">
        <f t="shared" si="449"/>
        <v>1</v>
      </c>
      <c r="AP1326" s="119">
        <f t="shared" si="450"/>
        <v>0.10000000000000014</v>
      </c>
      <c r="AQ1326" s="122">
        <f>IF(F1326=F1330,0,1)</f>
        <v>0</v>
      </c>
      <c r="AR1326" s="131">
        <f t="shared" si="451"/>
        <v>8</v>
      </c>
      <c r="AS1326" s="65"/>
    </row>
    <row r="1327" spans="1:45" x14ac:dyDescent="0.25">
      <c r="A1327" s="65" t="s">
        <v>273</v>
      </c>
      <c r="B1327" s="65" t="str">
        <f t="shared" si="454"/>
        <v>DIWA3</v>
      </c>
      <c r="C1327" s="117">
        <f t="shared" si="455"/>
        <v>41028</v>
      </c>
      <c r="D1327" s="116" t="str">
        <f t="shared" si="456"/>
        <v>SIN</v>
      </c>
      <c r="E1327" s="65" t="s">
        <v>134</v>
      </c>
      <c r="F1327" s="124" t="s">
        <v>166</v>
      </c>
      <c r="G1327" s="117">
        <v>41758</v>
      </c>
      <c r="H1327" s="65">
        <v>654755</v>
      </c>
      <c r="I1327" s="65">
        <v>63114</v>
      </c>
      <c r="J1327" s="65">
        <v>0</v>
      </c>
      <c r="K1327" s="65">
        <v>2</v>
      </c>
      <c r="L1327" s="65"/>
      <c r="M1327" s="65">
        <v>5</v>
      </c>
      <c r="N1327" s="65">
        <v>7.1</v>
      </c>
      <c r="O1327" s="65">
        <v>37.1</v>
      </c>
      <c r="P1327" s="65">
        <v>1.1200000000000001</v>
      </c>
      <c r="Q1327" s="65">
        <v>0.06</v>
      </c>
      <c r="R1327" s="65"/>
      <c r="S1327" s="65">
        <v>104</v>
      </c>
      <c r="T1327" s="65">
        <v>51</v>
      </c>
      <c r="U1327" s="65">
        <v>8</v>
      </c>
      <c r="V1327" s="65">
        <v>0</v>
      </c>
      <c r="W1327" s="65">
        <v>8</v>
      </c>
      <c r="X1327" s="65">
        <v>10</v>
      </c>
      <c r="Y1327" s="65">
        <v>0</v>
      </c>
      <c r="Z1327" s="65">
        <v>0</v>
      </c>
      <c r="AA1327" s="65">
        <v>0</v>
      </c>
      <c r="AB1327" s="65">
        <v>27</v>
      </c>
      <c r="AC1327" s="65">
        <v>3</v>
      </c>
      <c r="AD1327" s="65">
        <v>1</v>
      </c>
      <c r="AE1327" s="118">
        <f t="shared" si="440"/>
        <v>104</v>
      </c>
      <c r="AF1327" s="119">
        <f t="shared" si="452"/>
        <v>0.34666666666667079</v>
      </c>
      <c r="AG1327" s="118">
        <f t="shared" si="441"/>
        <v>51</v>
      </c>
      <c r="AH1327" s="119">
        <f t="shared" si="442"/>
        <v>0.33999999999999714</v>
      </c>
      <c r="AI1327" s="118">
        <f t="shared" si="443"/>
        <v>8</v>
      </c>
      <c r="AJ1327" s="119">
        <f t="shared" si="444"/>
        <v>0.17777777777777731</v>
      </c>
      <c r="AK1327" s="118">
        <f t="shared" si="445"/>
        <v>10</v>
      </c>
      <c r="AL1327" s="119">
        <f t="shared" si="446"/>
        <v>0.33339999999999997</v>
      </c>
      <c r="AM1327" s="118">
        <f t="shared" si="447"/>
        <v>8</v>
      </c>
      <c r="AN1327" s="119">
        <f t="shared" si="448"/>
        <v>0.53333333333333344</v>
      </c>
      <c r="AO1327" s="118">
        <f t="shared" si="449"/>
        <v>0</v>
      </c>
      <c r="AP1327" s="119">
        <f t="shared" si="450"/>
        <v>1.3877787807814457E-16</v>
      </c>
      <c r="AQ1327" s="122">
        <f>IF(F1327=F1325,0,1)</f>
        <v>0</v>
      </c>
      <c r="AR1327" s="131">
        <f t="shared" si="451"/>
        <v>9</v>
      </c>
      <c r="AS1327" s="65"/>
    </row>
    <row r="1328" spans="1:45" x14ac:dyDescent="0.25">
      <c r="A1328" s="65" t="s">
        <v>273</v>
      </c>
      <c r="B1328" s="65" t="str">
        <f t="shared" si="454"/>
        <v>DIWA3</v>
      </c>
      <c r="C1328" s="117">
        <f t="shared" si="455"/>
        <v>41028</v>
      </c>
      <c r="D1328" s="116" t="str">
        <f t="shared" si="456"/>
        <v>SIN</v>
      </c>
      <c r="E1328" s="65" t="s">
        <v>134</v>
      </c>
      <c r="F1328" s="124" t="s">
        <v>166</v>
      </c>
      <c r="G1328" s="117">
        <v>41646</v>
      </c>
      <c r="H1328" s="65">
        <v>620280</v>
      </c>
      <c r="I1328" s="65">
        <v>28639</v>
      </c>
      <c r="J1328" s="65">
        <v>0</v>
      </c>
      <c r="K1328" s="65">
        <v>1</v>
      </c>
      <c r="L1328" s="65"/>
      <c r="M1328" s="65">
        <v>3</v>
      </c>
      <c r="N1328" s="65">
        <v>7.2</v>
      </c>
      <c r="O1328" s="65">
        <v>36.799999999999997</v>
      </c>
      <c r="P1328" s="65">
        <v>0.8</v>
      </c>
      <c r="Q1328" s="65">
        <v>0</v>
      </c>
      <c r="R1328" s="65" t="s">
        <v>244</v>
      </c>
      <c r="S1328" s="65">
        <v>55</v>
      </c>
      <c r="T1328" s="65">
        <v>33</v>
      </c>
      <c r="U1328" s="65">
        <v>7</v>
      </c>
      <c r="V1328" s="65">
        <v>0</v>
      </c>
      <c r="W1328" s="65">
        <v>4</v>
      </c>
      <c r="X1328" s="65">
        <v>5</v>
      </c>
      <c r="Y1328" s="65">
        <v>0</v>
      </c>
      <c r="Z1328" s="65">
        <v>0</v>
      </c>
      <c r="AA1328" s="65">
        <v>0</v>
      </c>
      <c r="AB1328" s="65">
        <v>25</v>
      </c>
      <c r="AC1328" s="65">
        <v>3</v>
      </c>
      <c r="AD1328" s="65">
        <v>1</v>
      </c>
      <c r="AE1328" s="118">
        <f t="shared" si="440"/>
        <v>55</v>
      </c>
      <c r="AF1328" s="119">
        <f t="shared" si="452"/>
        <v>0.18333333333333696</v>
      </c>
      <c r="AG1328" s="118">
        <f t="shared" si="441"/>
        <v>33</v>
      </c>
      <c r="AH1328" s="119">
        <f t="shared" si="442"/>
        <v>0.21999999999999736</v>
      </c>
      <c r="AI1328" s="118">
        <f t="shared" si="443"/>
        <v>4</v>
      </c>
      <c r="AJ1328" s="119">
        <f t="shared" si="444"/>
        <v>8.8888888888888407E-2</v>
      </c>
      <c r="AK1328" s="118">
        <f t="shared" si="445"/>
        <v>5</v>
      </c>
      <c r="AL1328" s="119">
        <f t="shared" si="446"/>
        <v>0.16666666666666685</v>
      </c>
      <c r="AM1328" s="118">
        <f t="shared" si="447"/>
        <v>7</v>
      </c>
      <c r="AN1328" s="119">
        <f t="shared" si="448"/>
        <v>0.46666666666666679</v>
      </c>
      <c r="AO1328" s="118">
        <f t="shared" si="449"/>
        <v>0</v>
      </c>
      <c r="AP1328" s="119">
        <f t="shared" si="450"/>
        <v>1.3877787807814457E-16</v>
      </c>
      <c r="AQ1328" s="122">
        <f t="shared" ref="AQ1328:AQ1391" si="457">IF(F1328=F1327,0,1)</f>
        <v>0</v>
      </c>
      <c r="AR1328" s="131">
        <f t="shared" si="451"/>
        <v>10</v>
      </c>
      <c r="AS1328" s="65"/>
    </row>
    <row r="1329" spans="1:45" x14ac:dyDescent="0.25">
      <c r="A1329" s="65" t="s">
        <v>273</v>
      </c>
      <c r="B1329" s="65" t="str">
        <f t="shared" si="454"/>
        <v>DIWA3</v>
      </c>
      <c r="C1329" s="117">
        <f t="shared" si="455"/>
        <v>41028</v>
      </c>
      <c r="D1329" s="116" t="str">
        <f t="shared" si="456"/>
        <v>SIN</v>
      </c>
      <c r="E1329" s="65" t="s">
        <v>134</v>
      </c>
      <c r="F1329" s="124" t="s">
        <v>166</v>
      </c>
      <c r="G1329" s="117">
        <v>41550</v>
      </c>
      <c r="H1329" s="65">
        <v>591643</v>
      </c>
      <c r="I1329" s="65">
        <v>62767</v>
      </c>
      <c r="J1329" s="120">
        <v>0</v>
      </c>
      <c r="K1329" s="120">
        <v>5</v>
      </c>
      <c r="L1329" s="120">
        <v>0</v>
      </c>
      <c r="M1329" s="120">
        <v>12</v>
      </c>
      <c r="N1329" s="65">
        <v>7</v>
      </c>
      <c r="O1329" s="120">
        <v>37.299999999999997</v>
      </c>
      <c r="P1329" s="120">
        <v>0.1</v>
      </c>
      <c r="Q1329" s="120">
        <v>0.1</v>
      </c>
      <c r="R1329" s="65" t="s">
        <v>244</v>
      </c>
      <c r="S1329" s="120">
        <v>111</v>
      </c>
      <c r="T1329" s="120">
        <v>80</v>
      </c>
      <c r="U1329" s="120">
        <v>29</v>
      </c>
      <c r="V1329" s="120">
        <v>0</v>
      </c>
      <c r="W1329" s="120">
        <v>12</v>
      </c>
      <c r="X1329" s="120">
        <v>9</v>
      </c>
      <c r="Y1329" s="120">
        <v>0</v>
      </c>
      <c r="Z1329" s="120">
        <v>0</v>
      </c>
      <c r="AA1329" s="120">
        <v>0</v>
      </c>
      <c r="AB1329" s="120">
        <v>40</v>
      </c>
      <c r="AC1329" s="120">
        <v>15</v>
      </c>
      <c r="AD1329" s="120">
        <v>3</v>
      </c>
      <c r="AE1329" s="118">
        <f t="shared" si="440"/>
        <v>111</v>
      </c>
      <c r="AF1329" s="119">
        <f t="shared" si="452"/>
        <v>0.37000000000000427</v>
      </c>
      <c r="AG1329" s="118">
        <f t="shared" si="441"/>
        <v>80</v>
      </c>
      <c r="AH1329" s="119">
        <f t="shared" si="442"/>
        <v>0.53333333333333033</v>
      </c>
      <c r="AI1329" s="118">
        <f t="shared" si="443"/>
        <v>12</v>
      </c>
      <c r="AJ1329" s="119">
        <f t="shared" si="444"/>
        <v>0.26666666666666622</v>
      </c>
      <c r="AK1329" s="118">
        <f t="shared" si="445"/>
        <v>9</v>
      </c>
      <c r="AL1329" s="119">
        <f t="shared" si="446"/>
        <v>0.30000000000000016</v>
      </c>
      <c r="AM1329" s="118">
        <f t="shared" si="447"/>
        <v>29</v>
      </c>
      <c r="AN1329" s="119">
        <f t="shared" si="448"/>
        <v>1</v>
      </c>
      <c r="AO1329" s="118">
        <f t="shared" si="449"/>
        <v>0</v>
      </c>
      <c r="AP1329" s="119">
        <f t="shared" si="450"/>
        <v>1.3877787807814457E-16</v>
      </c>
      <c r="AQ1329" s="122">
        <f t="shared" si="457"/>
        <v>0</v>
      </c>
      <c r="AR1329" s="131">
        <f t="shared" si="451"/>
        <v>11</v>
      </c>
      <c r="AS1329" s="65"/>
    </row>
    <row r="1330" spans="1:45" x14ac:dyDescent="0.25">
      <c r="A1330" s="65" t="s">
        <v>273</v>
      </c>
      <c r="B1330" s="65" t="str">
        <f t="shared" si="454"/>
        <v>DIWA3</v>
      </c>
      <c r="C1330" s="117">
        <f t="shared" si="455"/>
        <v>41028</v>
      </c>
      <c r="D1330" s="116" t="str">
        <f t="shared" si="456"/>
        <v>SIN</v>
      </c>
      <c r="E1330" s="65" t="s">
        <v>134</v>
      </c>
      <c r="F1330" s="124" t="s">
        <v>166</v>
      </c>
      <c r="G1330" s="117">
        <v>41447</v>
      </c>
      <c r="H1330" s="65">
        <v>560753</v>
      </c>
      <c r="I1330" s="65">
        <v>31877</v>
      </c>
      <c r="J1330" s="120">
        <v>0</v>
      </c>
      <c r="K1330" s="120">
        <v>5</v>
      </c>
      <c r="L1330" s="120">
        <v>-1</v>
      </c>
      <c r="M1330" s="120">
        <v>14</v>
      </c>
      <c r="N1330" s="65">
        <v>6.9</v>
      </c>
      <c r="O1330" s="120">
        <v>38.9</v>
      </c>
      <c r="P1330" s="120">
        <v>0.1</v>
      </c>
      <c r="Q1330" s="120">
        <v>0</v>
      </c>
      <c r="R1330" s="65" t="s">
        <v>244</v>
      </c>
      <c r="S1330" s="120">
        <v>63</v>
      </c>
      <c r="T1330" s="120">
        <v>60</v>
      </c>
      <c r="U1330" s="120">
        <v>29</v>
      </c>
      <c r="V1330" s="120">
        <v>0</v>
      </c>
      <c r="W1330" s="120">
        <v>10</v>
      </c>
      <c r="X1330" s="120">
        <v>5</v>
      </c>
      <c r="Y1330" s="120">
        <v>0</v>
      </c>
      <c r="Z1330" s="120">
        <v>1</v>
      </c>
      <c r="AA1330" s="120">
        <v>-1</v>
      </c>
      <c r="AB1330" s="120">
        <v>36</v>
      </c>
      <c r="AC1330" s="120">
        <v>11</v>
      </c>
      <c r="AD1330" s="120">
        <v>4</v>
      </c>
      <c r="AE1330" s="118">
        <f t="shared" si="440"/>
        <v>63</v>
      </c>
      <c r="AF1330" s="119">
        <f t="shared" si="452"/>
        <v>0.21000000000000357</v>
      </c>
      <c r="AG1330" s="118">
        <f t="shared" si="441"/>
        <v>60</v>
      </c>
      <c r="AH1330" s="119">
        <f t="shared" si="442"/>
        <v>0.39999999999999702</v>
      </c>
      <c r="AI1330" s="118">
        <f t="shared" si="443"/>
        <v>10</v>
      </c>
      <c r="AJ1330" s="119">
        <f t="shared" si="444"/>
        <v>0.22222222222222177</v>
      </c>
      <c r="AK1330" s="118">
        <f t="shared" si="445"/>
        <v>5</v>
      </c>
      <c r="AL1330" s="119">
        <f t="shared" si="446"/>
        <v>0.16666666666666685</v>
      </c>
      <c r="AM1330" s="118">
        <f t="shared" si="447"/>
        <v>29</v>
      </c>
      <c r="AN1330" s="119">
        <f t="shared" si="448"/>
        <v>1</v>
      </c>
      <c r="AO1330" s="118">
        <f t="shared" si="449"/>
        <v>0</v>
      </c>
      <c r="AP1330" s="119">
        <f t="shared" si="450"/>
        <v>1.3877787807814457E-16</v>
      </c>
      <c r="AQ1330" s="122">
        <f t="shared" si="457"/>
        <v>0</v>
      </c>
      <c r="AR1330" s="131">
        <f t="shared" si="451"/>
        <v>12</v>
      </c>
      <c r="AS1330" s="65"/>
    </row>
    <row r="1331" spans="1:45" x14ac:dyDescent="0.25">
      <c r="A1331" s="65"/>
      <c r="B1331" s="65" t="str">
        <f t="shared" si="454"/>
        <v>DIWA3</v>
      </c>
      <c r="C1331" s="117">
        <f t="shared" si="455"/>
        <v>41317</v>
      </c>
      <c r="D1331" s="65" t="str">
        <f t="shared" si="456"/>
        <v>SIN</v>
      </c>
      <c r="E1331" s="65" t="s">
        <v>134</v>
      </c>
      <c r="F1331" s="124" t="s">
        <v>167</v>
      </c>
      <c r="G1331" s="117">
        <v>42336</v>
      </c>
      <c r="H1331" s="65">
        <v>819520</v>
      </c>
      <c r="I1331" s="65">
        <v>49518</v>
      </c>
      <c r="J1331" s="65">
        <v>0</v>
      </c>
      <c r="K1331" s="65">
        <v>11</v>
      </c>
      <c r="L1331" s="65"/>
      <c r="M1331" s="65">
        <v>2</v>
      </c>
      <c r="N1331" s="65">
        <v>5.7</v>
      </c>
      <c r="O1331" s="65"/>
      <c r="P1331" s="65"/>
      <c r="Q1331" s="65">
        <v>0.09</v>
      </c>
      <c r="R1331" s="65"/>
      <c r="S1331" s="65">
        <v>128</v>
      </c>
      <c r="T1331" s="65">
        <v>111</v>
      </c>
      <c r="U1331" s="65">
        <v>85</v>
      </c>
      <c r="V1331" s="65">
        <v>0</v>
      </c>
      <c r="W1331" s="65">
        <v>17</v>
      </c>
      <c r="X1331" s="65">
        <v>10</v>
      </c>
      <c r="Y1331" s="65">
        <v>0</v>
      </c>
      <c r="Z1331" s="65">
        <v>1</v>
      </c>
      <c r="AA1331" s="65">
        <v>0</v>
      </c>
      <c r="AB1331" s="65">
        <v>39</v>
      </c>
      <c r="AC1331" s="65">
        <v>5</v>
      </c>
      <c r="AD1331" s="65">
        <v>1</v>
      </c>
      <c r="AE1331" s="118">
        <f t="shared" si="440"/>
        <v>128</v>
      </c>
      <c r="AF1331" s="119">
        <f t="shared" si="452"/>
        <v>0.4266666666666713</v>
      </c>
      <c r="AG1331" s="118">
        <f t="shared" si="441"/>
        <v>111</v>
      </c>
      <c r="AH1331" s="119">
        <f t="shared" si="442"/>
        <v>0.73999999999999833</v>
      </c>
      <c r="AI1331" s="118">
        <f t="shared" si="443"/>
        <v>17</v>
      </c>
      <c r="AJ1331" s="119">
        <f t="shared" si="444"/>
        <v>0.37777777777777721</v>
      </c>
      <c r="AK1331" s="118">
        <f t="shared" si="445"/>
        <v>10</v>
      </c>
      <c r="AL1331" s="119">
        <f t="shared" si="446"/>
        <v>0.33339999999999997</v>
      </c>
      <c r="AM1331" s="118">
        <f t="shared" si="447"/>
        <v>85</v>
      </c>
      <c r="AN1331" s="119">
        <f t="shared" si="448"/>
        <v>1</v>
      </c>
      <c r="AO1331" s="118">
        <f t="shared" si="449"/>
        <v>0</v>
      </c>
      <c r="AP1331" s="119">
        <f t="shared" si="450"/>
        <v>1.3877787807814457E-16</v>
      </c>
      <c r="AQ1331" s="122">
        <f t="shared" si="457"/>
        <v>1</v>
      </c>
      <c r="AR1331" s="131">
        <f t="shared" si="451"/>
        <v>1</v>
      </c>
      <c r="AS1331" s="65"/>
    </row>
    <row r="1332" spans="1:45" x14ac:dyDescent="0.25">
      <c r="A1332" s="65" t="s">
        <v>273</v>
      </c>
      <c r="B1332" s="65" t="str">
        <f t="shared" si="454"/>
        <v>DIWA3</v>
      </c>
      <c r="C1332" s="117">
        <f t="shared" si="455"/>
        <v>41317</v>
      </c>
      <c r="D1332" s="116" t="str">
        <f t="shared" si="456"/>
        <v>SIN</v>
      </c>
      <c r="E1332" s="65" t="s">
        <v>134</v>
      </c>
      <c r="F1332" s="124" t="s">
        <v>167</v>
      </c>
      <c r="G1332" s="117">
        <v>42054</v>
      </c>
      <c r="H1332" s="65">
        <v>779875</v>
      </c>
      <c r="I1332" s="65">
        <v>8324</v>
      </c>
      <c r="J1332" s="65">
        <v>0</v>
      </c>
      <c r="K1332" s="65">
        <v>10</v>
      </c>
      <c r="L1332" s="65"/>
      <c r="M1332" s="65">
        <v>2</v>
      </c>
      <c r="N1332" s="65">
        <v>6.3460000000000001</v>
      </c>
      <c r="O1332" s="65">
        <v>29.7</v>
      </c>
      <c r="P1332" s="65">
        <v>1.06</v>
      </c>
      <c r="Q1332" s="65">
        <v>0.05</v>
      </c>
      <c r="R1332" s="65"/>
      <c r="S1332" s="65">
        <v>38</v>
      </c>
      <c r="T1332" s="65">
        <v>47</v>
      </c>
      <c r="U1332" s="65">
        <v>10</v>
      </c>
      <c r="V1332" s="65">
        <v>0</v>
      </c>
      <c r="W1332" s="65">
        <v>9</v>
      </c>
      <c r="X1332" s="65">
        <v>4</v>
      </c>
      <c r="Y1332" s="65">
        <v>0</v>
      </c>
      <c r="Z1332" s="65"/>
      <c r="AA1332" s="65">
        <v>0</v>
      </c>
      <c r="AB1332" s="65">
        <v>31</v>
      </c>
      <c r="AC1332" s="65">
        <v>4</v>
      </c>
      <c r="AD1332" s="65">
        <v>1</v>
      </c>
      <c r="AE1332" s="118">
        <f t="shared" si="440"/>
        <v>38</v>
      </c>
      <c r="AF1332" s="119">
        <f t="shared" si="452"/>
        <v>0.1266666666666704</v>
      </c>
      <c r="AG1332" s="118">
        <f t="shared" si="441"/>
        <v>47</v>
      </c>
      <c r="AH1332" s="119">
        <f t="shared" si="442"/>
        <v>0.31333333333333052</v>
      </c>
      <c r="AI1332" s="118">
        <f t="shared" si="443"/>
        <v>9</v>
      </c>
      <c r="AJ1332" s="119">
        <f t="shared" si="444"/>
        <v>0.19999999999999954</v>
      </c>
      <c r="AK1332" s="118">
        <f t="shared" si="445"/>
        <v>4</v>
      </c>
      <c r="AL1332" s="119">
        <f t="shared" si="446"/>
        <v>0.13333333333333353</v>
      </c>
      <c r="AM1332" s="118">
        <f t="shared" si="447"/>
        <v>10</v>
      </c>
      <c r="AN1332" s="119">
        <f t="shared" si="448"/>
        <v>0.66666666666666674</v>
      </c>
      <c r="AO1332" s="118">
        <f t="shared" si="449"/>
        <v>0</v>
      </c>
      <c r="AP1332" s="119">
        <f t="shared" si="450"/>
        <v>1.3877787807814457E-16</v>
      </c>
      <c r="AQ1332" s="122">
        <f t="shared" si="457"/>
        <v>0</v>
      </c>
      <c r="AR1332" s="131">
        <f t="shared" si="451"/>
        <v>2</v>
      </c>
      <c r="AS1332" s="65"/>
    </row>
    <row r="1333" spans="1:45" x14ac:dyDescent="0.25">
      <c r="A1333" s="65" t="s">
        <v>273</v>
      </c>
      <c r="B1333" s="65" t="str">
        <f t="shared" si="454"/>
        <v>DIWA3</v>
      </c>
      <c r="C1333" s="117">
        <f t="shared" si="455"/>
        <v>41317</v>
      </c>
      <c r="D1333" s="116" t="str">
        <f t="shared" si="456"/>
        <v>SIN</v>
      </c>
      <c r="E1333" s="65" t="s">
        <v>134</v>
      </c>
      <c r="F1333" s="124" t="s">
        <v>167</v>
      </c>
      <c r="G1333" s="117">
        <v>41954</v>
      </c>
      <c r="H1333" s="65">
        <v>755980</v>
      </c>
      <c r="I1333" s="65">
        <v>106734</v>
      </c>
      <c r="J1333" s="65">
        <v>0</v>
      </c>
      <c r="K1333" s="120">
        <v>4</v>
      </c>
      <c r="L1333" s="65"/>
      <c r="M1333" s="120">
        <v>3</v>
      </c>
      <c r="N1333" s="65">
        <v>6.9</v>
      </c>
      <c r="O1333" s="65">
        <v>33.6</v>
      </c>
      <c r="P1333" s="65">
        <v>1.38</v>
      </c>
      <c r="Q1333" s="65">
        <v>0.02</v>
      </c>
      <c r="R1333" s="65"/>
      <c r="S1333" s="120">
        <v>98</v>
      </c>
      <c r="T1333" s="120">
        <v>83</v>
      </c>
      <c r="U1333" s="120">
        <v>10</v>
      </c>
      <c r="V1333" s="120">
        <v>0</v>
      </c>
      <c r="W1333" s="120">
        <v>12</v>
      </c>
      <c r="X1333" s="120">
        <v>10</v>
      </c>
      <c r="Y1333" s="120">
        <v>0</v>
      </c>
      <c r="Z1333" s="120">
        <v>1</v>
      </c>
      <c r="AA1333" s="120">
        <v>1</v>
      </c>
      <c r="AB1333" s="120">
        <v>46</v>
      </c>
      <c r="AC1333" s="120">
        <v>13</v>
      </c>
      <c r="AD1333" s="120">
        <v>1</v>
      </c>
      <c r="AE1333" s="118">
        <f t="shared" si="440"/>
        <v>98</v>
      </c>
      <c r="AF1333" s="119">
        <f t="shared" si="452"/>
        <v>0.32666666666667066</v>
      </c>
      <c r="AG1333" s="118">
        <f t="shared" si="441"/>
        <v>83</v>
      </c>
      <c r="AH1333" s="119">
        <f t="shared" si="442"/>
        <v>0.55333333333333046</v>
      </c>
      <c r="AI1333" s="118">
        <f t="shared" si="443"/>
        <v>12</v>
      </c>
      <c r="AJ1333" s="119">
        <f t="shared" si="444"/>
        <v>0.26666666666666622</v>
      </c>
      <c r="AK1333" s="118">
        <f t="shared" si="445"/>
        <v>10</v>
      </c>
      <c r="AL1333" s="119">
        <f t="shared" si="446"/>
        <v>0.33339999999999997</v>
      </c>
      <c r="AM1333" s="118">
        <f t="shared" si="447"/>
        <v>10</v>
      </c>
      <c r="AN1333" s="119">
        <f t="shared" si="448"/>
        <v>0.66666666666666674</v>
      </c>
      <c r="AO1333" s="118">
        <f t="shared" si="449"/>
        <v>0</v>
      </c>
      <c r="AP1333" s="119">
        <f t="shared" si="450"/>
        <v>1.3877787807814457E-16</v>
      </c>
      <c r="AQ1333" s="122">
        <f t="shared" si="457"/>
        <v>0</v>
      </c>
      <c r="AR1333" s="131">
        <f t="shared" si="451"/>
        <v>3</v>
      </c>
      <c r="AS1333" s="65"/>
    </row>
    <row r="1334" spans="1:45" x14ac:dyDescent="0.25">
      <c r="A1334" s="65" t="s">
        <v>272</v>
      </c>
      <c r="B1334" s="65" t="str">
        <f t="shared" si="454"/>
        <v>DIWA3</v>
      </c>
      <c r="C1334" s="117">
        <f t="shared" si="455"/>
        <v>41317</v>
      </c>
      <c r="D1334" s="116" t="str">
        <f t="shared" si="456"/>
        <v>SIN</v>
      </c>
      <c r="E1334" s="65" t="s">
        <v>134</v>
      </c>
      <c r="F1334" s="124" t="s">
        <v>167</v>
      </c>
      <c r="G1334" s="117">
        <v>41647</v>
      </c>
      <c r="H1334" s="65">
        <v>658350</v>
      </c>
      <c r="I1334" s="65">
        <v>29770</v>
      </c>
      <c r="J1334" s="65">
        <v>0</v>
      </c>
      <c r="K1334" s="65">
        <v>3</v>
      </c>
      <c r="L1334" s="65"/>
      <c r="M1334" s="65">
        <v>6</v>
      </c>
      <c r="N1334" s="65">
        <v>7.2</v>
      </c>
      <c r="O1334" s="65">
        <v>37.5</v>
      </c>
      <c r="P1334" s="65">
        <v>0.2</v>
      </c>
      <c r="Q1334" s="65">
        <v>0.1</v>
      </c>
      <c r="R1334" s="65" t="s">
        <v>244</v>
      </c>
      <c r="S1334" s="65">
        <v>83</v>
      </c>
      <c r="T1334" s="65">
        <v>71</v>
      </c>
      <c r="U1334" s="65">
        <v>46</v>
      </c>
      <c r="V1334" s="65">
        <v>0</v>
      </c>
      <c r="W1334" s="65">
        <v>10</v>
      </c>
      <c r="X1334" s="65">
        <v>7</v>
      </c>
      <c r="Y1334" s="65">
        <v>0</v>
      </c>
      <c r="Z1334" s="65">
        <v>0</v>
      </c>
      <c r="AA1334" s="65">
        <v>0</v>
      </c>
      <c r="AB1334" s="65">
        <v>28</v>
      </c>
      <c r="AC1334" s="65">
        <v>4</v>
      </c>
      <c r="AD1334" s="65">
        <v>2</v>
      </c>
      <c r="AE1334" s="118">
        <f t="shared" si="440"/>
        <v>83</v>
      </c>
      <c r="AF1334" s="119">
        <f t="shared" si="452"/>
        <v>0.27666666666667034</v>
      </c>
      <c r="AG1334" s="118">
        <f t="shared" si="441"/>
        <v>71</v>
      </c>
      <c r="AH1334" s="119">
        <f t="shared" si="442"/>
        <v>0.47333333333333022</v>
      </c>
      <c r="AI1334" s="118">
        <f t="shared" si="443"/>
        <v>10</v>
      </c>
      <c r="AJ1334" s="119">
        <f t="shared" si="444"/>
        <v>0.22222222222222177</v>
      </c>
      <c r="AK1334" s="118">
        <f t="shared" si="445"/>
        <v>7</v>
      </c>
      <c r="AL1334" s="119">
        <f t="shared" si="446"/>
        <v>0.2333333333333335</v>
      </c>
      <c r="AM1334" s="118">
        <f t="shared" si="447"/>
        <v>46</v>
      </c>
      <c r="AN1334" s="119">
        <f t="shared" si="448"/>
        <v>1</v>
      </c>
      <c r="AO1334" s="118">
        <f t="shared" si="449"/>
        <v>0</v>
      </c>
      <c r="AP1334" s="119">
        <f t="shared" si="450"/>
        <v>1.3877787807814457E-16</v>
      </c>
      <c r="AQ1334" s="122">
        <f t="shared" si="457"/>
        <v>0</v>
      </c>
      <c r="AR1334" s="131">
        <f t="shared" si="451"/>
        <v>4</v>
      </c>
      <c r="AS1334" s="65"/>
    </row>
    <row r="1335" spans="1:45" x14ac:dyDescent="0.25">
      <c r="A1335" s="65" t="s">
        <v>272</v>
      </c>
      <c r="B1335" s="65" t="str">
        <f t="shared" si="454"/>
        <v>DIWA3</v>
      </c>
      <c r="C1335" s="117">
        <f t="shared" si="455"/>
        <v>41317</v>
      </c>
      <c r="D1335" s="116" t="str">
        <f t="shared" si="456"/>
        <v>SIN</v>
      </c>
      <c r="E1335" s="65" t="s">
        <v>134</v>
      </c>
      <c r="F1335" s="124" t="s">
        <v>167</v>
      </c>
      <c r="G1335" s="117">
        <v>41535</v>
      </c>
      <c r="H1335" s="65">
        <v>628580</v>
      </c>
      <c r="I1335" s="65">
        <v>182964</v>
      </c>
      <c r="J1335" s="120">
        <v>0</v>
      </c>
      <c r="K1335" s="120">
        <v>6</v>
      </c>
      <c r="L1335" s="120">
        <v>-1</v>
      </c>
      <c r="M1335" s="120">
        <v>18</v>
      </c>
      <c r="N1335" s="65">
        <v>7.1</v>
      </c>
      <c r="O1335" s="120">
        <v>37.700000000000003</v>
      </c>
      <c r="P1335" s="120">
        <v>0.7</v>
      </c>
      <c r="Q1335" s="120">
        <v>0.1</v>
      </c>
      <c r="R1335" s="65" t="s">
        <v>244</v>
      </c>
      <c r="S1335" s="120">
        <v>212</v>
      </c>
      <c r="T1335" s="120">
        <v>146</v>
      </c>
      <c r="U1335" s="120">
        <v>136</v>
      </c>
      <c r="V1335" s="120">
        <v>1</v>
      </c>
      <c r="W1335" s="120">
        <v>24</v>
      </c>
      <c r="X1335" s="120">
        <v>16</v>
      </c>
      <c r="Y1335" s="120">
        <v>1</v>
      </c>
      <c r="Z1335" s="120">
        <v>1</v>
      </c>
      <c r="AA1335" s="120">
        <v>0</v>
      </c>
      <c r="AB1335" s="120">
        <v>44</v>
      </c>
      <c r="AC1335" s="120">
        <v>16</v>
      </c>
      <c r="AD1335" s="120">
        <v>6</v>
      </c>
      <c r="AE1335" s="118">
        <f t="shared" si="440"/>
        <v>212</v>
      </c>
      <c r="AF1335" s="119">
        <f t="shared" si="452"/>
        <v>0.70666666666666966</v>
      </c>
      <c r="AG1335" s="118">
        <f t="shared" si="441"/>
        <v>146</v>
      </c>
      <c r="AH1335" s="119">
        <f t="shared" si="442"/>
        <v>0.97333333333333316</v>
      </c>
      <c r="AI1335" s="118">
        <f t="shared" si="443"/>
        <v>24</v>
      </c>
      <c r="AJ1335" s="119">
        <f t="shared" si="444"/>
        <v>0.53333333333333266</v>
      </c>
      <c r="AK1335" s="118">
        <f t="shared" si="445"/>
        <v>16</v>
      </c>
      <c r="AL1335" s="119">
        <f t="shared" si="446"/>
        <v>0.53333333333333344</v>
      </c>
      <c r="AM1335" s="118">
        <f t="shared" si="447"/>
        <v>136</v>
      </c>
      <c r="AN1335" s="119">
        <f t="shared" si="448"/>
        <v>1</v>
      </c>
      <c r="AO1335" s="118">
        <f t="shared" si="449"/>
        <v>1</v>
      </c>
      <c r="AP1335" s="119">
        <f t="shared" si="450"/>
        <v>0.10000000000000014</v>
      </c>
      <c r="AQ1335" s="122">
        <f t="shared" si="457"/>
        <v>0</v>
      </c>
      <c r="AR1335" s="131">
        <f t="shared" si="451"/>
        <v>5</v>
      </c>
      <c r="AS1335" s="65"/>
    </row>
    <row r="1336" spans="1:45" x14ac:dyDescent="0.25">
      <c r="A1336" s="65" t="s">
        <v>273</v>
      </c>
      <c r="B1336" s="65" t="str">
        <f t="shared" si="454"/>
        <v>DIWA3</v>
      </c>
      <c r="C1336" s="117">
        <f t="shared" si="455"/>
        <v>41317</v>
      </c>
      <c r="D1336" s="116" t="str">
        <f t="shared" si="456"/>
        <v>SIN</v>
      </c>
      <c r="E1336" s="65" t="s">
        <v>134</v>
      </c>
      <c r="F1336" s="124" t="s">
        <v>167</v>
      </c>
      <c r="G1336" s="117">
        <v>41431</v>
      </c>
      <c r="H1336" s="65">
        <v>599923</v>
      </c>
      <c r="I1336" s="65">
        <v>154307</v>
      </c>
      <c r="J1336" s="120">
        <v>0</v>
      </c>
      <c r="K1336" s="120">
        <v>30.7</v>
      </c>
      <c r="L1336" s="120">
        <v>0</v>
      </c>
      <c r="M1336" s="120">
        <v>35.700000000000003</v>
      </c>
      <c r="N1336" s="65">
        <v>8</v>
      </c>
      <c r="O1336" s="120">
        <v>38.6</v>
      </c>
      <c r="P1336" s="120">
        <v>0</v>
      </c>
      <c r="Q1336" s="120">
        <v>-1</v>
      </c>
      <c r="R1336" s="65" t="s">
        <v>29</v>
      </c>
      <c r="S1336" s="120">
        <v>209.7</v>
      </c>
      <c r="T1336" s="120">
        <v>117.9</v>
      </c>
      <c r="U1336" s="120">
        <v>108.4</v>
      </c>
      <c r="V1336" s="120">
        <v>4.4000000000000004</v>
      </c>
      <c r="W1336" s="120">
        <v>21.9</v>
      </c>
      <c r="X1336" s="120">
        <v>20.9</v>
      </c>
      <c r="Y1336" s="120">
        <v>0.6</v>
      </c>
      <c r="Z1336" s="120">
        <v>0</v>
      </c>
      <c r="AA1336" s="120">
        <v>0</v>
      </c>
      <c r="AB1336" s="120">
        <v>112.7</v>
      </c>
      <c r="AC1336" s="120">
        <v>19.399999999999999</v>
      </c>
      <c r="AD1336" s="120">
        <v>9.8000000000000007</v>
      </c>
      <c r="AE1336" s="118">
        <f t="shared" si="440"/>
        <v>210</v>
      </c>
      <c r="AF1336" s="119">
        <f t="shared" si="452"/>
        <v>0.70000000000000306</v>
      </c>
      <c r="AG1336" s="118">
        <f t="shared" si="441"/>
        <v>118</v>
      </c>
      <c r="AH1336" s="119">
        <f t="shared" si="442"/>
        <v>0.78666666666666529</v>
      </c>
      <c r="AI1336" s="118">
        <f t="shared" si="443"/>
        <v>22</v>
      </c>
      <c r="AJ1336" s="119">
        <f t="shared" si="444"/>
        <v>0.48888888888888821</v>
      </c>
      <c r="AK1336" s="118">
        <f t="shared" si="445"/>
        <v>21</v>
      </c>
      <c r="AL1336" s="119">
        <f t="shared" si="446"/>
        <v>0.70000000000000007</v>
      </c>
      <c r="AM1336" s="118">
        <f t="shared" si="447"/>
        <v>108</v>
      </c>
      <c r="AN1336" s="119">
        <f t="shared" si="448"/>
        <v>1</v>
      </c>
      <c r="AO1336" s="118">
        <f t="shared" si="449"/>
        <v>4</v>
      </c>
      <c r="AP1336" s="119">
        <f t="shared" si="450"/>
        <v>0.40000000000000013</v>
      </c>
      <c r="AQ1336" s="122">
        <f t="shared" si="457"/>
        <v>0</v>
      </c>
      <c r="AR1336" s="131">
        <f t="shared" si="451"/>
        <v>6</v>
      </c>
      <c r="AS1336" s="65"/>
    </row>
    <row r="1337" spans="1:45" x14ac:dyDescent="0.25">
      <c r="A1337" s="65" t="s">
        <v>273</v>
      </c>
      <c r="B1337" s="65" t="str">
        <f t="shared" si="454"/>
        <v>DIWA3</v>
      </c>
      <c r="C1337" s="117">
        <f t="shared" si="455"/>
        <v>41317</v>
      </c>
      <c r="D1337" s="116" t="str">
        <f t="shared" si="456"/>
        <v>CON</v>
      </c>
      <c r="E1337" s="65" t="s">
        <v>134</v>
      </c>
      <c r="F1337" s="124" t="s">
        <v>167</v>
      </c>
      <c r="G1337" s="117">
        <v>41299</v>
      </c>
      <c r="H1337" s="65">
        <v>571302</v>
      </c>
      <c r="I1337" s="65">
        <v>125686</v>
      </c>
      <c r="J1337" s="120">
        <v>0</v>
      </c>
      <c r="K1337" s="120">
        <v>0</v>
      </c>
      <c r="L1337" s="120">
        <v>0</v>
      </c>
      <c r="M1337" s="120">
        <v>38.299999999999997</v>
      </c>
      <c r="N1337" s="65">
        <v>7.2</v>
      </c>
      <c r="O1337" s="120">
        <v>36.299999999999997</v>
      </c>
      <c r="P1337" s="120"/>
      <c r="Q1337" s="120">
        <v>-1</v>
      </c>
      <c r="R1337" s="65" t="s">
        <v>29</v>
      </c>
      <c r="S1337" s="120">
        <v>129.6</v>
      </c>
      <c r="T1337" s="120">
        <v>64.900000000000006</v>
      </c>
      <c r="U1337" s="120">
        <v>155</v>
      </c>
      <c r="V1337" s="120">
        <v>0.1</v>
      </c>
      <c r="W1337" s="120">
        <v>23.5</v>
      </c>
      <c r="X1337" s="120">
        <v>29.3</v>
      </c>
      <c r="Y1337" s="120">
        <v>2</v>
      </c>
      <c r="Z1337" s="120">
        <v>0</v>
      </c>
      <c r="AA1337" s="120">
        <v>0</v>
      </c>
      <c r="AB1337" s="120">
        <v>80.099999999999994</v>
      </c>
      <c r="AC1337" s="120">
        <v>55.3</v>
      </c>
      <c r="AD1337" s="120">
        <v>10.199999999999999</v>
      </c>
      <c r="AE1337" s="118">
        <f t="shared" si="440"/>
        <v>130</v>
      </c>
      <c r="AF1337" s="119">
        <f t="shared" si="452"/>
        <v>0.43333333333333801</v>
      </c>
      <c r="AG1337" s="118">
        <f t="shared" si="441"/>
        <v>65</v>
      </c>
      <c r="AH1337" s="119">
        <f t="shared" si="442"/>
        <v>0.4333333333333303</v>
      </c>
      <c r="AI1337" s="118">
        <f t="shared" si="443"/>
        <v>24</v>
      </c>
      <c r="AJ1337" s="119">
        <f t="shared" si="444"/>
        <v>0.53333333333333266</v>
      </c>
      <c r="AK1337" s="118">
        <f t="shared" si="445"/>
        <v>29</v>
      </c>
      <c r="AL1337" s="119">
        <f t="shared" si="446"/>
        <v>0.96666666666666667</v>
      </c>
      <c r="AM1337" s="118">
        <f t="shared" si="447"/>
        <v>155</v>
      </c>
      <c r="AN1337" s="119">
        <f t="shared" si="448"/>
        <v>1</v>
      </c>
      <c r="AO1337" s="118">
        <f t="shared" si="449"/>
        <v>0</v>
      </c>
      <c r="AP1337" s="119">
        <f t="shared" si="450"/>
        <v>1.3877787807814457E-16</v>
      </c>
      <c r="AQ1337" s="122">
        <f t="shared" si="457"/>
        <v>0</v>
      </c>
      <c r="AR1337" s="131">
        <f t="shared" si="451"/>
        <v>7</v>
      </c>
      <c r="AS1337" s="65"/>
    </row>
    <row r="1338" spans="1:45" x14ac:dyDescent="0.25">
      <c r="A1338" s="65" t="s">
        <v>273</v>
      </c>
      <c r="B1338" s="65" t="str">
        <f t="shared" si="454"/>
        <v>DIWA3</v>
      </c>
      <c r="C1338" s="117">
        <f t="shared" si="455"/>
        <v>41317</v>
      </c>
      <c r="D1338" s="116" t="str">
        <f t="shared" si="456"/>
        <v>CON</v>
      </c>
      <c r="E1338" s="65" t="s">
        <v>134</v>
      </c>
      <c r="F1338" s="124" t="s">
        <v>167</v>
      </c>
      <c r="G1338" s="117">
        <v>41179</v>
      </c>
      <c r="H1338" s="65">
        <v>535965</v>
      </c>
      <c r="I1338" s="65">
        <v>90349</v>
      </c>
      <c r="J1338" s="65">
        <v>0</v>
      </c>
      <c r="K1338" s="65">
        <v>0</v>
      </c>
      <c r="L1338" s="65">
        <v>0</v>
      </c>
      <c r="M1338" s="65">
        <v>37.1</v>
      </c>
      <c r="N1338" s="65">
        <v>6.8</v>
      </c>
      <c r="O1338" s="65">
        <v>37.5</v>
      </c>
      <c r="P1338" s="65"/>
      <c r="Q1338" s="65">
        <v>-1</v>
      </c>
      <c r="R1338" s="65" t="s">
        <v>29</v>
      </c>
      <c r="S1338" s="65">
        <v>132.30000000000001</v>
      </c>
      <c r="T1338" s="65">
        <v>56.6</v>
      </c>
      <c r="U1338" s="65">
        <v>179.6</v>
      </c>
      <c r="V1338" s="65">
        <v>5.2</v>
      </c>
      <c r="W1338" s="65">
        <v>7.2</v>
      </c>
      <c r="X1338" s="65">
        <v>20.6</v>
      </c>
      <c r="Y1338" s="65">
        <v>0.8</v>
      </c>
      <c r="Z1338" s="65">
        <v>2</v>
      </c>
      <c r="AA1338" s="65">
        <v>0</v>
      </c>
      <c r="AB1338" s="65">
        <v>79.599999999999994</v>
      </c>
      <c r="AC1338" s="65">
        <v>30.7</v>
      </c>
      <c r="AD1338" s="65">
        <v>10.199999999999999</v>
      </c>
      <c r="AE1338" s="118">
        <f t="shared" si="440"/>
        <v>132</v>
      </c>
      <c r="AF1338" s="119">
        <f t="shared" si="452"/>
        <v>0.44000000000000472</v>
      </c>
      <c r="AG1338" s="118">
        <f t="shared" si="441"/>
        <v>57</v>
      </c>
      <c r="AH1338" s="119">
        <f t="shared" si="442"/>
        <v>0.37999999999999706</v>
      </c>
      <c r="AI1338" s="118">
        <f t="shared" si="443"/>
        <v>7</v>
      </c>
      <c r="AJ1338" s="119">
        <f t="shared" si="444"/>
        <v>0.15555555555555509</v>
      </c>
      <c r="AK1338" s="118">
        <f t="shared" si="445"/>
        <v>21</v>
      </c>
      <c r="AL1338" s="119">
        <f t="shared" si="446"/>
        <v>0.70000000000000007</v>
      </c>
      <c r="AM1338" s="118">
        <f t="shared" si="447"/>
        <v>180</v>
      </c>
      <c r="AN1338" s="119">
        <f t="shared" si="448"/>
        <v>1</v>
      </c>
      <c r="AO1338" s="118">
        <f t="shared" si="449"/>
        <v>5</v>
      </c>
      <c r="AP1338" s="119">
        <f t="shared" si="450"/>
        <v>0.50000000000000011</v>
      </c>
      <c r="AQ1338" s="122">
        <f t="shared" si="457"/>
        <v>0</v>
      </c>
      <c r="AR1338" s="131">
        <f t="shared" si="451"/>
        <v>8</v>
      </c>
      <c r="AS1338" s="65"/>
    </row>
    <row r="1339" spans="1:45" x14ac:dyDescent="0.25">
      <c r="A1339" s="65"/>
      <c r="B1339" s="65" t="str">
        <f t="shared" si="454"/>
        <v>DIWA3</v>
      </c>
      <c r="C1339" s="117">
        <f t="shared" si="455"/>
        <v>41020</v>
      </c>
      <c r="D1339" s="65" t="str">
        <f t="shared" si="456"/>
        <v>SIN</v>
      </c>
      <c r="E1339" s="65" t="s">
        <v>134</v>
      </c>
      <c r="F1339" s="124" t="s">
        <v>168</v>
      </c>
      <c r="G1339" s="117">
        <v>42138</v>
      </c>
      <c r="H1339" s="65">
        <v>786620</v>
      </c>
      <c r="I1339" s="65">
        <v>94816</v>
      </c>
      <c r="J1339" s="65">
        <v>0</v>
      </c>
      <c r="K1339" s="65">
        <v>6</v>
      </c>
      <c r="L1339" s="65"/>
      <c r="M1339" s="65">
        <v>2</v>
      </c>
      <c r="N1339" s="65">
        <v>5.7</v>
      </c>
      <c r="O1339" s="65"/>
      <c r="P1339" s="65"/>
      <c r="Q1339" s="65">
        <v>0.31</v>
      </c>
      <c r="R1339" s="65"/>
      <c r="S1339" s="65">
        <v>288</v>
      </c>
      <c r="T1339" s="65">
        <v>88</v>
      </c>
      <c r="U1339" s="65">
        <v>10</v>
      </c>
      <c r="V1339" s="65">
        <v>0</v>
      </c>
      <c r="W1339" s="65">
        <v>27</v>
      </c>
      <c r="X1339" s="65">
        <v>21</v>
      </c>
      <c r="Y1339" s="65">
        <v>2</v>
      </c>
      <c r="Z1339" s="65">
        <v>1</v>
      </c>
      <c r="AA1339" s="65">
        <v>2</v>
      </c>
      <c r="AB1339" s="65">
        <v>32</v>
      </c>
      <c r="AC1339" s="65">
        <v>8</v>
      </c>
      <c r="AD1339" s="65">
        <v>1</v>
      </c>
      <c r="AE1339" s="118">
        <f t="shared" si="440"/>
        <v>288</v>
      </c>
      <c r="AF1339" s="119">
        <f t="shared" si="452"/>
        <v>0.96000000000000041</v>
      </c>
      <c r="AG1339" s="118">
        <f t="shared" si="441"/>
        <v>88</v>
      </c>
      <c r="AH1339" s="119">
        <f t="shared" si="442"/>
        <v>0.58666666666666401</v>
      </c>
      <c r="AI1339" s="118">
        <f t="shared" si="443"/>
        <v>27</v>
      </c>
      <c r="AJ1339" s="119">
        <f t="shared" si="444"/>
        <v>0.59999999999999942</v>
      </c>
      <c r="AK1339" s="118">
        <f t="shared" si="445"/>
        <v>21</v>
      </c>
      <c r="AL1339" s="119">
        <f t="shared" si="446"/>
        <v>0.70000000000000007</v>
      </c>
      <c r="AM1339" s="118">
        <f t="shared" si="447"/>
        <v>10</v>
      </c>
      <c r="AN1339" s="119">
        <f t="shared" si="448"/>
        <v>0.66666666666666674</v>
      </c>
      <c r="AO1339" s="118">
        <f t="shared" si="449"/>
        <v>0</v>
      </c>
      <c r="AP1339" s="119">
        <f t="shared" si="450"/>
        <v>1.3877787807814457E-16</v>
      </c>
      <c r="AQ1339" s="122">
        <f t="shared" si="457"/>
        <v>1</v>
      </c>
      <c r="AR1339" s="131">
        <f t="shared" si="451"/>
        <v>1</v>
      </c>
      <c r="AS1339" s="65"/>
    </row>
    <row r="1340" spans="1:45" x14ac:dyDescent="0.25">
      <c r="A1340" s="65"/>
      <c r="B1340" s="65" t="str">
        <f t="shared" si="454"/>
        <v>DIWA3</v>
      </c>
      <c r="C1340" s="117">
        <f t="shared" si="455"/>
        <v>41020</v>
      </c>
      <c r="D1340" s="65" t="str">
        <f t="shared" si="456"/>
        <v>SIN</v>
      </c>
      <c r="E1340" s="65" t="s">
        <v>134</v>
      </c>
      <c r="F1340" s="124" t="s">
        <v>168</v>
      </c>
      <c r="G1340" s="117">
        <v>42129</v>
      </c>
      <c r="H1340" s="65">
        <v>783936</v>
      </c>
      <c r="I1340" s="65">
        <v>92132</v>
      </c>
      <c r="J1340" s="65">
        <v>0</v>
      </c>
      <c r="K1340" s="65">
        <v>6</v>
      </c>
      <c r="L1340" s="65"/>
      <c r="M1340" s="65">
        <v>2</v>
      </c>
      <c r="N1340" s="65">
        <v>5.8</v>
      </c>
      <c r="O1340" s="65"/>
      <c r="P1340" s="65"/>
      <c r="Q1340" s="65">
        <v>0.32</v>
      </c>
      <c r="R1340" s="65"/>
      <c r="S1340" s="65">
        <v>229</v>
      </c>
      <c r="T1340" s="65">
        <v>79</v>
      </c>
      <c r="U1340" s="65">
        <v>11</v>
      </c>
      <c r="V1340" s="65">
        <v>0</v>
      </c>
      <c r="W1340" s="65">
        <v>24</v>
      </c>
      <c r="X1340" s="65">
        <v>19</v>
      </c>
      <c r="Y1340" s="65">
        <v>0</v>
      </c>
      <c r="Z1340" s="65">
        <v>0</v>
      </c>
      <c r="AA1340" s="65">
        <v>2</v>
      </c>
      <c r="AB1340" s="65">
        <v>39</v>
      </c>
      <c r="AC1340" s="65">
        <v>8</v>
      </c>
      <c r="AD1340" s="65">
        <v>1</v>
      </c>
      <c r="AE1340" s="118">
        <f t="shared" si="440"/>
        <v>229</v>
      </c>
      <c r="AF1340" s="119">
        <f t="shared" si="452"/>
        <v>0.76333333333333575</v>
      </c>
      <c r="AG1340" s="118">
        <f t="shared" si="441"/>
        <v>79</v>
      </c>
      <c r="AH1340" s="119">
        <f t="shared" si="442"/>
        <v>0.52666666666666362</v>
      </c>
      <c r="AI1340" s="118">
        <f t="shared" si="443"/>
        <v>24</v>
      </c>
      <c r="AJ1340" s="119">
        <f t="shared" si="444"/>
        <v>0.53333333333333266</v>
      </c>
      <c r="AK1340" s="118">
        <f t="shared" si="445"/>
        <v>19</v>
      </c>
      <c r="AL1340" s="119">
        <f t="shared" si="446"/>
        <v>0.63333333333333341</v>
      </c>
      <c r="AM1340" s="118">
        <f t="shared" si="447"/>
        <v>11</v>
      </c>
      <c r="AN1340" s="119">
        <f t="shared" si="448"/>
        <v>0.73333333333333339</v>
      </c>
      <c r="AO1340" s="118">
        <f t="shared" si="449"/>
        <v>0</v>
      </c>
      <c r="AP1340" s="119">
        <f t="shared" si="450"/>
        <v>1.3877787807814457E-16</v>
      </c>
      <c r="AQ1340" s="122">
        <f t="shared" si="457"/>
        <v>0</v>
      </c>
      <c r="AR1340" s="131">
        <f t="shared" si="451"/>
        <v>2</v>
      </c>
      <c r="AS1340" s="65"/>
    </row>
    <row r="1341" spans="1:45" x14ac:dyDescent="0.25">
      <c r="A1341" s="65" t="s">
        <v>273</v>
      </c>
      <c r="B1341" s="65" t="str">
        <f t="shared" si="454"/>
        <v>DIWA3</v>
      </c>
      <c r="C1341" s="117">
        <f t="shared" si="455"/>
        <v>41020</v>
      </c>
      <c r="D1341" s="116" t="str">
        <f t="shared" si="456"/>
        <v>SIN</v>
      </c>
      <c r="E1341" s="65" t="s">
        <v>134</v>
      </c>
      <c r="F1341" s="124" t="s">
        <v>168</v>
      </c>
      <c r="G1341" s="117">
        <v>42052</v>
      </c>
      <c r="H1341" s="65">
        <v>782345</v>
      </c>
      <c r="I1341" s="65">
        <v>19799</v>
      </c>
      <c r="J1341" s="65">
        <v>0</v>
      </c>
      <c r="K1341" s="65">
        <v>3</v>
      </c>
      <c r="L1341" s="65"/>
      <c r="M1341" s="65">
        <v>2</v>
      </c>
      <c r="N1341" s="65">
        <v>6.4820000000000002</v>
      </c>
      <c r="O1341" s="65">
        <v>29.8</v>
      </c>
      <c r="P1341" s="65">
        <v>1.21</v>
      </c>
      <c r="Q1341" s="65">
        <v>0.56000000000000005</v>
      </c>
      <c r="R1341" s="65"/>
      <c r="S1341" s="65">
        <v>37</v>
      </c>
      <c r="T1341" s="65">
        <v>30</v>
      </c>
      <c r="U1341" s="65">
        <v>22</v>
      </c>
      <c r="V1341" s="65">
        <v>0</v>
      </c>
      <c r="W1341" s="65">
        <v>4</v>
      </c>
      <c r="X1341" s="65">
        <v>4</v>
      </c>
      <c r="Y1341" s="65">
        <v>0</v>
      </c>
      <c r="Z1341" s="65"/>
      <c r="AA1341" s="65">
        <v>0</v>
      </c>
      <c r="AB1341" s="65">
        <v>37</v>
      </c>
      <c r="AC1341" s="65">
        <v>2</v>
      </c>
      <c r="AD1341" s="65">
        <v>0</v>
      </c>
      <c r="AE1341" s="118">
        <f t="shared" si="440"/>
        <v>37</v>
      </c>
      <c r="AF1341" s="119">
        <f t="shared" si="452"/>
        <v>0.12333333333333707</v>
      </c>
      <c r="AG1341" s="118">
        <f t="shared" si="441"/>
        <v>30</v>
      </c>
      <c r="AH1341" s="119">
        <f t="shared" si="442"/>
        <v>0.1999999999999974</v>
      </c>
      <c r="AI1341" s="118">
        <f t="shared" si="443"/>
        <v>4</v>
      </c>
      <c r="AJ1341" s="119">
        <f t="shared" si="444"/>
        <v>8.8888888888888407E-2</v>
      </c>
      <c r="AK1341" s="118">
        <f t="shared" si="445"/>
        <v>4</v>
      </c>
      <c r="AL1341" s="119">
        <f t="shared" si="446"/>
        <v>0.13333333333333353</v>
      </c>
      <c r="AM1341" s="118">
        <f t="shared" si="447"/>
        <v>22</v>
      </c>
      <c r="AN1341" s="119">
        <f t="shared" si="448"/>
        <v>1</v>
      </c>
      <c r="AO1341" s="118">
        <f t="shared" si="449"/>
        <v>0</v>
      </c>
      <c r="AP1341" s="119">
        <f t="shared" si="450"/>
        <v>1.3877787807814457E-16</v>
      </c>
      <c r="AQ1341" s="122">
        <f t="shared" si="457"/>
        <v>0</v>
      </c>
      <c r="AR1341" s="131">
        <f t="shared" si="451"/>
        <v>3</v>
      </c>
      <c r="AS1341" s="65"/>
    </row>
    <row r="1342" spans="1:45" x14ac:dyDescent="0.25">
      <c r="A1342" s="65" t="s">
        <v>273</v>
      </c>
      <c r="B1342" s="65" t="str">
        <f t="shared" si="454"/>
        <v>DIWA3</v>
      </c>
      <c r="C1342" s="117">
        <f t="shared" si="455"/>
        <v>41020</v>
      </c>
      <c r="D1342" s="116" t="str">
        <f t="shared" si="456"/>
        <v>SIN</v>
      </c>
      <c r="E1342" s="65" t="s">
        <v>134</v>
      </c>
      <c r="F1342" s="124" t="s">
        <v>168</v>
      </c>
      <c r="G1342" s="117">
        <v>41992</v>
      </c>
      <c r="H1342" s="65">
        <v>766674</v>
      </c>
      <c r="I1342" s="65">
        <v>4128</v>
      </c>
      <c r="J1342" s="65">
        <v>0</v>
      </c>
      <c r="K1342" s="65">
        <v>2</v>
      </c>
      <c r="L1342" s="65"/>
      <c r="M1342" s="65">
        <v>2</v>
      </c>
      <c r="N1342" s="65">
        <v>6.8</v>
      </c>
      <c r="O1342" s="65"/>
      <c r="P1342" s="65"/>
      <c r="Q1342" s="65">
        <v>0.51</v>
      </c>
      <c r="R1342" s="65"/>
      <c r="S1342" s="65">
        <v>49</v>
      </c>
      <c r="T1342" s="65">
        <v>28</v>
      </c>
      <c r="U1342" s="65">
        <v>30</v>
      </c>
      <c r="V1342" s="65">
        <v>0</v>
      </c>
      <c r="W1342" s="65">
        <v>4</v>
      </c>
      <c r="X1342" s="65">
        <v>5</v>
      </c>
      <c r="Y1342" s="65">
        <v>0</v>
      </c>
      <c r="Z1342" s="65">
        <v>0</v>
      </c>
      <c r="AA1342" s="65">
        <v>0</v>
      </c>
      <c r="AB1342" s="65">
        <v>42</v>
      </c>
      <c r="AC1342" s="65">
        <v>5</v>
      </c>
      <c r="AD1342" s="65">
        <v>0</v>
      </c>
      <c r="AE1342" s="118">
        <f t="shared" si="440"/>
        <v>49</v>
      </c>
      <c r="AF1342" s="119">
        <f t="shared" si="452"/>
        <v>0.16333333333333699</v>
      </c>
      <c r="AG1342" s="118">
        <f t="shared" si="441"/>
        <v>28</v>
      </c>
      <c r="AH1342" s="119">
        <f t="shared" si="442"/>
        <v>0.18666666666666409</v>
      </c>
      <c r="AI1342" s="118">
        <f t="shared" si="443"/>
        <v>4</v>
      </c>
      <c r="AJ1342" s="119">
        <f t="shared" si="444"/>
        <v>8.8888888888888407E-2</v>
      </c>
      <c r="AK1342" s="118">
        <f t="shared" si="445"/>
        <v>5</v>
      </c>
      <c r="AL1342" s="119">
        <f t="shared" si="446"/>
        <v>0.16666666666666685</v>
      </c>
      <c r="AM1342" s="118">
        <f t="shared" si="447"/>
        <v>30</v>
      </c>
      <c r="AN1342" s="119">
        <f t="shared" si="448"/>
        <v>1</v>
      </c>
      <c r="AO1342" s="118">
        <f t="shared" si="449"/>
        <v>0</v>
      </c>
      <c r="AP1342" s="119">
        <f t="shared" si="450"/>
        <v>1.3877787807814457E-16</v>
      </c>
      <c r="AQ1342" s="122">
        <f t="shared" si="457"/>
        <v>0</v>
      </c>
      <c r="AR1342" s="131">
        <f t="shared" si="451"/>
        <v>4</v>
      </c>
      <c r="AS1342" s="65"/>
    </row>
    <row r="1343" spans="1:45" x14ac:dyDescent="0.25">
      <c r="A1343" s="65" t="s">
        <v>272</v>
      </c>
      <c r="B1343" s="65" t="str">
        <f t="shared" si="454"/>
        <v>DIWA3</v>
      </c>
      <c r="C1343" s="117">
        <f t="shared" si="455"/>
        <v>41020</v>
      </c>
      <c r="D1343" s="116" t="str">
        <f t="shared" si="456"/>
        <v>SIN</v>
      </c>
      <c r="E1343" s="65" t="s">
        <v>134</v>
      </c>
      <c r="F1343" s="124" t="s">
        <v>168</v>
      </c>
      <c r="G1343" s="117">
        <v>41809</v>
      </c>
      <c r="H1343" s="65">
        <v>712562</v>
      </c>
      <c r="I1343" s="65">
        <v>63316</v>
      </c>
      <c r="J1343" s="65">
        <v>0</v>
      </c>
      <c r="K1343" s="65">
        <v>5</v>
      </c>
      <c r="L1343" s="65"/>
      <c r="M1343" s="65">
        <v>6</v>
      </c>
      <c r="N1343" s="65">
        <v>7.1</v>
      </c>
      <c r="O1343" s="65">
        <v>37.9</v>
      </c>
      <c r="P1343" s="65">
        <v>1.52</v>
      </c>
      <c r="Q1343" s="65">
        <v>0.09</v>
      </c>
      <c r="R1343" s="65" t="s">
        <v>270</v>
      </c>
      <c r="S1343" s="65">
        <v>85</v>
      </c>
      <c r="T1343" s="65">
        <v>84</v>
      </c>
      <c r="U1343" s="65">
        <v>6</v>
      </c>
      <c r="V1343" s="65">
        <v>0</v>
      </c>
      <c r="W1343" s="65">
        <v>11</v>
      </c>
      <c r="X1343" s="65">
        <v>7</v>
      </c>
      <c r="Y1343" s="65">
        <v>1</v>
      </c>
      <c r="Z1343" s="65">
        <v>1</v>
      </c>
      <c r="AA1343" s="65">
        <v>1</v>
      </c>
      <c r="AB1343" s="65">
        <v>46</v>
      </c>
      <c r="AC1343" s="65">
        <v>11</v>
      </c>
      <c r="AD1343" s="65">
        <v>1</v>
      </c>
      <c r="AE1343" s="118">
        <f t="shared" si="440"/>
        <v>85</v>
      </c>
      <c r="AF1343" s="119">
        <f t="shared" si="452"/>
        <v>0.28333333333333705</v>
      </c>
      <c r="AG1343" s="118">
        <f t="shared" si="441"/>
        <v>84</v>
      </c>
      <c r="AH1343" s="119">
        <f t="shared" si="442"/>
        <v>0.55999999999999717</v>
      </c>
      <c r="AI1343" s="118">
        <f t="shared" si="443"/>
        <v>11</v>
      </c>
      <c r="AJ1343" s="119">
        <f t="shared" si="444"/>
        <v>0.24444444444444399</v>
      </c>
      <c r="AK1343" s="118">
        <f t="shared" si="445"/>
        <v>7</v>
      </c>
      <c r="AL1343" s="119">
        <f t="shared" si="446"/>
        <v>0.2333333333333335</v>
      </c>
      <c r="AM1343" s="118">
        <f t="shared" si="447"/>
        <v>6</v>
      </c>
      <c r="AN1343" s="119">
        <f t="shared" si="448"/>
        <v>0.40000000000000013</v>
      </c>
      <c r="AO1343" s="118">
        <f t="shared" si="449"/>
        <v>0</v>
      </c>
      <c r="AP1343" s="119">
        <f t="shared" si="450"/>
        <v>1.3877787807814457E-16</v>
      </c>
      <c r="AQ1343" s="122">
        <f t="shared" si="457"/>
        <v>0</v>
      </c>
      <c r="AR1343" s="131">
        <f t="shared" si="451"/>
        <v>5</v>
      </c>
      <c r="AS1343" s="65"/>
    </row>
    <row r="1344" spans="1:45" x14ac:dyDescent="0.25">
      <c r="A1344" s="65" t="s">
        <v>272</v>
      </c>
      <c r="B1344" s="65" t="str">
        <f t="shared" si="454"/>
        <v>DIWA3</v>
      </c>
      <c r="C1344" s="117">
        <f t="shared" si="455"/>
        <v>41020</v>
      </c>
      <c r="D1344" s="116" t="str">
        <f t="shared" si="456"/>
        <v>SIN</v>
      </c>
      <c r="E1344" s="65" t="s">
        <v>134</v>
      </c>
      <c r="F1344" s="124" t="s">
        <v>168</v>
      </c>
      <c r="G1344" s="117">
        <v>41698</v>
      </c>
      <c r="H1344" s="65">
        <v>682326</v>
      </c>
      <c r="I1344" s="65">
        <v>33080</v>
      </c>
      <c r="J1344" s="65">
        <v>0</v>
      </c>
      <c r="K1344" s="65">
        <v>3</v>
      </c>
      <c r="L1344" s="65"/>
      <c r="M1344" s="65">
        <v>5</v>
      </c>
      <c r="N1344" s="65">
        <v>7.2</v>
      </c>
      <c r="O1344" s="65">
        <v>36.799999999999997</v>
      </c>
      <c r="P1344" s="65">
        <v>0.4</v>
      </c>
      <c r="Q1344" s="65">
        <v>0.1</v>
      </c>
      <c r="R1344" s="65" t="s">
        <v>244</v>
      </c>
      <c r="S1344" s="65">
        <v>64</v>
      </c>
      <c r="T1344" s="65">
        <v>75</v>
      </c>
      <c r="U1344" s="65">
        <v>3</v>
      </c>
      <c r="V1344" s="65">
        <v>0</v>
      </c>
      <c r="W1344" s="65">
        <v>9</v>
      </c>
      <c r="X1344" s="65">
        <v>5</v>
      </c>
      <c r="Y1344" s="65">
        <v>1</v>
      </c>
      <c r="Z1344" s="65">
        <v>1</v>
      </c>
      <c r="AA1344" s="65">
        <v>0</v>
      </c>
      <c r="AB1344" s="65">
        <v>36</v>
      </c>
      <c r="AC1344" s="65">
        <v>9</v>
      </c>
      <c r="AD1344" s="65">
        <v>1</v>
      </c>
      <c r="AE1344" s="118">
        <f t="shared" si="440"/>
        <v>64</v>
      </c>
      <c r="AF1344" s="119">
        <f t="shared" si="452"/>
        <v>0.2133333333333369</v>
      </c>
      <c r="AG1344" s="118">
        <f t="shared" si="441"/>
        <v>75</v>
      </c>
      <c r="AH1344" s="119">
        <f t="shared" si="442"/>
        <v>0.49999999999999684</v>
      </c>
      <c r="AI1344" s="118">
        <f t="shared" si="443"/>
        <v>9</v>
      </c>
      <c r="AJ1344" s="119">
        <f t="shared" si="444"/>
        <v>0.19999999999999954</v>
      </c>
      <c r="AK1344" s="118">
        <f t="shared" si="445"/>
        <v>5</v>
      </c>
      <c r="AL1344" s="119">
        <f t="shared" si="446"/>
        <v>0.16666666666666685</v>
      </c>
      <c r="AM1344" s="118">
        <f t="shared" si="447"/>
        <v>3</v>
      </c>
      <c r="AN1344" s="119">
        <f t="shared" si="448"/>
        <v>0.20000000000000018</v>
      </c>
      <c r="AO1344" s="118">
        <f t="shared" si="449"/>
        <v>0</v>
      </c>
      <c r="AP1344" s="119">
        <f t="shared" si="450"/>
        <v>1.3877787807814457E-16</v>
      </c>
      <c r="AQ1344" s="122">
        <f t="shared" si="457"/>
        <v>0</v>
      </c>
      <c r="AR1344" s="131">
        <f t="shared" si="451"/>
        <v>6</v>
      </c>
      <c r="AS1344" s="65"/>
    </row>
    <row r="1345" spans="1:45" x14ac:dyDescent="0.25">
      <c r="A1345" s="65" t="s">
        <v>272</v>
      </c>
      <c r="B1345" s="65" t="str">
        <f t="shared" si="454"/>
        <v>DIWA3</v>
      </c>
      <c r="C1345" s="117">
        <f t="shared" si="455"/>
        <v>41020</v>
      </c>
      <c r="D1345" s="116" t="str">
        <f t="shared" si="456"/>
        <v>SIN</v>
      </c>
      <c r="E1345" s="65" t="s">
        <v>134</v>
      </c>
      <c r="F1345" s="124" t="s">
        <v>168</v>
      </c>
      <c r="G1345" s="117">
        <v>41580</v>
      </c>
      <c r="H1345" s="65">
        <v>649246</v>
      </c>
      <c r="I1345" s="65">
        <v>188212</v>
      </c>
      <c r="J1345" s="120">
        <v>0</v>
      </c>
      <c r="K1345" s="120">
        <v>6</v>
      </c>
      <c r="L1345" s="120">
        <v>0</v>
      </c>
      <c r="M1345" s="120">
        <v>10</v>
      </c>
      <c r="N1345" s="65">
        <v>7.1</v>
      </c>
      <c r="O1345" s="120">
        <v>37.6</v>
      </c>
      <c r="P1345" s="120">
        <v>0.8</v>
      </c>
      <c r="Q1345" s="120">
        <v>0.1</v>
      </c>
      <c r="R1345" s="65" t="s">
        <v>244</v>
      </c>
      <c r="S1345" s="120">
        <v>107</v>
      </c>
      <c r="T1345" s="120">
        <v>115</v>
      </c>
      <c r="U1345" s="120">
        <v>10</v>
      </c>
      <c r="V1345" s="120">
        <v>1</v>
      </c>
      <c r="W1345" s="120">
        <v>17</v>
      </c>
      <c r="X1345" s="120">
        <v>12</v>
      </c>
      <c r="Y1345" s="120">
        <v>0</v>
      </c>
      <c r="Z1345" s="120">
        <v>1</v>
      </c>
      <c r="AA1345" s="120">
        <v>0</v>
      </c>
      <c r="AB1345" s="120">
        <v>51</v>
      </c>
      <c r="AC1345" s="120">
        <v>18</v>
      </c>
      <c r="AD1345" s="120">
        <v>2</v>
      </c>
      <c r="AE1345" s="118">
        <f t="shared" si="440"/>
        <v>107</v>
      </c>
      <c r="AF1345" s="119">
        <f t="shared" si="452"/>
        <v>0.35666666666667085</v>
      </c>
      <c r="AG1345" s="118">
        <f t="shared" si="441"/>
        <v>115</v>
      </c>
      <c r="AH1345" s="119">
        <f t="shared" si="442"/>
        <v>0.76666666666666516</v>
      </c>
      <c r="AI1345" s="118">
        <f t="shared" si="443"/>
        <v>17</v>
      </c>
      <c r="AJ1345" s="119">
        <f t="shared" si="444"/>
        <v>0.37777777777777721</v>
      </c>
      <c r="AK1345" s="118">
        <f t="shared" si="445"/>
        <v>12</v>
      </c>
      <c r="AL1345" s="119">
        <f t="shared" si="446"/>
        <v>0.40000000000000013</v>
      </c>
      <c r="AM1345" s="118">
        <f t="shared" si="447"/>
        <v>10</v>
      </c>
      <c r="AN1345" s="119">
        <f t="shared" si="448"/>
        <v>0.66666666666666674</v>
      </c>
      <c r="AO1345" s="118">
        <f t="shared" si="449"/>
        <v>1</v>
      </c>
      <c r="AP1345" s="119">
        <f t="shared" si="450"/>
        <v>0.10000000000000014</v>
      </c>
      <c r="AQ1345" s="122">
        <f t="shared" si="457"/>
        <v>0</v>
      </c>
      <c r="AR1345" s="131">
        <f t="shared" si="451"/>
        <v>7</v>
      </c>
      <c r="AS1345" s="65"/>
    </row>
    <row r="1346" spans="1:45" x14ac:dyDescent="0.25">
      <c r="A1346" s="65" t="s">
        <v>273</v>
      </c>
      <c r="B1346" s="65" t="str">
        <f t="shared" si="454"/>
        <v>DIWA3</v>
      </c>
      <c r="C1346" s="117">
        <f t="shared" si="455"/>
        <v>41020</v>
      </c>
      <c r="D1346" s="116" t="str">
        <f t="shared" si="456"/>
        <v>SIN</v>
      </c>
      <c r="E1346" s="65" t="s">
        <v>134</v>
      </c>
      <c r="F1346" s="124" t="s">
        <v>168</v>
      </c>
      <c r="G1346" s="117">
        <v>41468</v>
      </c>
      <c r="H1346" s="65">
        <v>617058</v>
      </c>
      <c r="I1346" s="65">
        <v>156024</v>
      </c>
      <c r="J1346" s="120">
        <v>0</v>
      </c>
      <c r="K1346" s="120">
        <v>5</v>
      </c>
      <c r="L1346" s="120">
        <v>-1</v>
      </c>
      <c r="M1346" s="120">
        <v>10</v>
      </c>
      <c r="N1346" s="65">
        <v>7.2</v>
      </c>
      <c r="O1346" s="120">
        <v>38.5</v>
      </c>
      <c r="P1346" s="120">
        <v>0</v>
      </c>
      <c r="Q1346" s="120">
        <v>0.1</v>
      </c>
      <c r="R1346" s="65" t="s">
        <v>244</v>
      </c>
      <c r="S1346" s="120">
        <v>116</v>
      </c>
      <c r="T1346" s="120">
        <v>100</v>
      </c>
      <c r="U1346" s="120">
        <v>10</v>
      </c>
      <c r="V1346" s="120">
        <v>0</v>
      </c>
      <c r="W1346" s="120">
        <v>14</v>
      </c>
      <c r="X1346" s="120">
        <v>11</v>
      </c>
      <c r="Y1346" s="120">
        <v>1</v>
      </c>
      <c r="Z1346" s="120">
        <v>0</v>
      </c>
      <c r="AA1346" s="120">
        <v>-1</v>
      </c>
      <c r="AB1346" s="120">
        <v>63</v>
      </c>
      <c r="AC1346" s="120">
        <v>27</v>
      </c>
      <c r="AD1346" s="120">
        <v>10</v>
      </c>
      <c r="AE1346" s="118">
        <f t="shared" ref="AE1346:AE1409" si="458">+ROUND(S1346,0)</f>
        <v>116</v>
      </c>
      <c r="AF1346" s="119">
        <f t="shared" si="452"/>
        <v>0.38666666666667104</v>
      </c>
      <c r="AG1346" s="118">
        <f t="shared" ref="AG1346:AG1409" si="459">+ROUND(T1346,0)</f>
        <v>100</v>
      </c>
      <c r="AH1346" s="119">
        <f t="shared" ref="AH1346:AH1409" si="460">IF(AG1346&gt;=150,1,VLOOKUP(AG1346,$AV$3:$AW$228,2,0))</f>
        <v>0.66666666666666452</v>
      </c>
      <c r="AI1346" s="118">
        <f t="shared" ref="AI1346:AI1409" si="461">+ROUND(W1346,0)</f>
        <v>14</v>
      </c>
      <c r="AJ1346" s="119">
        <f t="shared" ref="AJ1346:AJ1409" si="462">IF(AI1346&gt;=45,1,VLOOKUP(AI1346,$AX$3:$AY$226,2,0))</f>
        <v>0.31111111111111062</v>
      </c>
      <c r="AK1346" s="118">
        <f t="shared" ref="AK1346:AK1409" si="463">+ROUND(X1346,0)</f>
        <v>11</v>
      </c>
      <c r="AL1346" s="119">
        <f t="shared" ref="AL1346:AL1409" si="464">IF(AK1346&gt;=30,1,VLOOKUP(AK1346,$AZ$3:$BA$226,2,0))</f>
        <v>0.36666666666666681</v>
      </c>
      <c r="AM1346" s="118">
        <f t="shared" ref="AM1346:AM1409" si="465">+ROUND(U1346,0)</f>
        <v>10</v>
      </c>
      <c r="AN1346" s="119">
        <f t="shared" ref="AN1346:AN1409" si="466">IF(AM1346&gt;=15,1,VLOOKUP(AM1346,$BB$3:$BC$226,2,0))</f>
        <v>0.66666666666666674</v>
      </c>
      <c r="AO1346" s="118">
        <f t="shared" ref="AO1346:AO1409" si="467">ROUND(V1346,0)</f>
        <v>0</v>
      </c>
      <c r="AP1346" s="119">
        <f t="shared" ref="AP1346:AP1409" si="468">IF(AO1346&gt;=10,1,VLOOKUP(AO1346,$BD$3:$BE$226,2,0))</f>
        <v>1.3877787807814457E-16</v>
      </c>
      <c r="AQ1346" s="122">
        <f t="shared" si="457"/>
        <v>0</v>
      </c>
      <c r="AR1346" s="131">
        <f t="shared" si="451"/>
        <v>8</v>
      </c>
      <c r="AS1346" s="65"/>
    </row>
    <row r="1347" spans="1:45" x14ac:dyDescent="0.25">
      <c r="A1347" s="65" t="s">
        <v>273</v>
      </c>
      <c r="B1347" s="65" t="str">
        <f t="shared" si="454"/>
        <v>DIWA3</v>
      </c>
      <c r="C1347" s="117">
        <f t="shared" si="455"/>
        <v>41020</v>
      </c>
      <c r="D1347" s="116" t="str">
        <f t="shared" si="456"/>
        <v>SIN</v>
      </c>
      <c r="E1347" s="65" t="s">
        <v>134</v>
      </c>
      <c r="F1347" s="124" t="s">
        <v>168</v>
      </c>
      <c r="G1347" s="117">
        <v>41352</v>
      </c>
      <c r="H1347" s="65">
        <v>587941</v>
      </c>
      <c r="I1347" s="65">
        <v>126907</v>
      </c>
      <c r="J1347" s="120">
        <v>0</v>
      </c>
      <c r="K1347" s="120">
        <v>2.7</v>
      </c>
      <c r="L1347" s="120">
        <v>0</v>
      </c>
      <c r="M1347" s="120">
        <v>24.8</v>
      </c>
      <c r="N1347" s="65">
        <v>6.7</v>
      </c>
      <c r="O1347" s="120">
        <v>35.799999999999997</v>
      </c>
      <c r="P1347" s="120"/>
      <c r="Q1347" s="120">
        <v>-1</v>
      </c>
      <c r="R1347" s="65" t="s">
        <v>29</v>
      </c>
      <c r="S1347" s="120">
        <v>129.80000000000001</v>
      </c>
      <c r="T1347" s="120">
        <v>76.900000000000006</v>
      </c>
      <c r="U1347" s="120">
        <v>11.1</v>
      </c>
      <c r="V1347" s="120">
        <v>3.8</v>
      </c>
      <c r="W1347" s="120">
        <v>16.7</v>
      </c>
      <c r="X1347" s="120">
        <v>19.899999999999999</v>
      </c>
      <c r="Y1347" s="120">
        <v>0.5</v>
      </c>
      <c r="Z1347" s="120">
        <v>0</v>
      </c>
      <c r="AA1347" s="120">
        <v>0</v>
      </c>
      <c r="AB1347" s="120">
        <v>102.5</v>
      </c>
      <c r="AC1347" s="120">
        <v>39.1</v>
      </c>
      <c r="AD1347" s="120">
        <v>0.1</v>
      </c>
      <c r="AE1347" s="118">
        <f t="shared" si="458"/>
        <v>130</v>
      </c>
      <c r="AF1347" s="119">
        <f t="shared" si="452"/>
        <v>0.43333333333333801</v>
      </c>
      <c r="AG1347" s="118">
        <f t="shared" si="459"/>
        <v>77</v>
      </c>
      <c r="AH1347" s="119">
        <f t="shared" si="460"/>
        <v>0.5133333333333302</v>
      </c>
      <c r="AI1347" s="118">
        <f t="shared" si="461"/>
        <v>17</v>
      </c>
      <c r="AJ1347" s="119">
        <f t="shared" si="462"/>
        <v>0.37777777777777721</v>
      </c>
      <c r="AK1347" s="118">
        <f t="shared" si="463"/>
        <v>20</v>
      </c>
      <c r="AL1347" s="119">
        <f t="shared" si="464"/>
        <v>0.66666666666666674</v>
      </c>
      <c r="AM1347" s="118">
        <f t="shared" si="465"/>
        <v>11</v>
      </c>
      <c r="AN1347" s="119">
        <f t="shared" si="466"/>
        <v>0.73333333333333339</v>
      </c>
      <c r="AO1347" s="118">
        <f t="shared" si="467"/>
        <v>4</v>
      </c>
      <c r="AP1347" s="119">
        <f t="shared" si="468"/>
        <v>0.40000000000000013</v>
      </c>
      <c r="AQ1347" s="122">
        <f t="shared" si="457"/>
        <v>0</v>
      </c>
      <c r="AR1347" s="131">
        <f t="shared" ref="AR1347:AR1410" si="469">+IF(AQ1347=1,AQ1347,(AR1346+1))</f>
        <v>9</v>
      </c>
      <c r="AS1347" s="65"/>
    </row>
    <row r="1348" spans="1:45" x14ac:dyDescent="0.25">
      <c r="A1348" s="65" t="s">
        <v>273</v>
      </c>
      <c r="B1348" s="65" t="str">
        <f t="shared" si="454"/>
        <v>DIWA3</v>
      </c>
      <c r="C1348" s="117">
        <f t="shared" si="455"/>
        <v>41020</v>
      </c>
      <c r="D1348" s="116" t="str">
        <f t="shared" si="456"/>
        <v>SIN</v>
      </c>
      <c r="E1348" s="65" t="s">
        <v>134</v>
      </c>
      <c r="F1348" s="124" t="s">
        <v>168</v>
      </c>
      <c r="G1348" s="117">
        <v>41254</v>
      </c>
      <c r="H1348" s="65">
        <v>556760</v>
      </c>
      <c r="I1348" s="65">
        <v>95726</v>
      </c>
      <c r="J1348" s="120">
        <v>0</v>
      </c>
      <c r="K1348" s="120">
        <v>0</v>
      </c>
      <c r="L1348" s="120">
        <v>0</v>
      </c>
      <c r="M1348" s="120">
        <v>23.2</v>
      </c>
      <c r="N1348" s="65">
        <v>6.7</v>
      </c>
      <c r="O1348" s="120">
        <v>39.9</v>
      </c>
      <c r="P1348" s="120"/>
      <c r="Q1348" s="120">
        <v>-1</v>
      </c>
      <c r="R1348" s="65" t="s">
        <v>29</v>
      </c>
      <c r="S1348" s="120">
        <v>76.099999999999994</v>
      </c>
      <c r="T1348" s="120">
        <v>1.3</v>
      </c>
      <c r="U1348" s="120">
        <v>5.4</v>
      </c>
      <c r="V1348" s="120">
        <v>1.9</v>
      </c>
      <c r="W1348" s="120">
        <v>0</v>
      </c>
      <c r="X1348" s="120">
        <v>19.7</v>
      </c>
      <c r="Y1348" s="120">
        <v>0.9</v>
      </c>
      <c r="Z1348" s="120">
        <v>1</v>
      </c>
      <c r="AA1348" s="120">
        <v>0</v>
      </c>
      <c r="AB1348" s="120">
        <v>177.9</v>
      </c>
      <c r="AC1348" s="120">
        <v>11.8</v>
      </c>
      <c r="AD1348" s="120">
        <v>0.4</v>
      </c>
      <c r="AE1348" s="118">
        <f t="shared" si="458"/>
        <v>76</v>
      </c>
      <c r="AF1348" s="119">
        <f t="shared" si="452"/>
        <v>0.25333333333333685</v>
      </c>
      <c r="AG1348" s="118">
        <f t="shared" si="459"/>
        <v>1</v>
      </c>
      <c r="AH1348" s="119">
        <f t="shared" si="460"/>
        <v>6.6666666666641847E-3</v>
      </c>
      <c r="AI1348" s="118">
        <f t="shared" si="461"/>
        <v>0</v>
      </c>
      <c r="AJ1348" s="119">
        <f t="shared" si="462"/>
        <v>-4.9266146717741321E-16</v>
      </c>
      <c r="AK1348" s="118">
        <f t="shared" si="463"/>
        <v>20</v>
      </c>
      <c r="AL1348" s="119">
        <f t="shared" si="464"/>
        <v>0.66666666666666674</v>
      </c>
      <c r="AM1348" s="118">
        <f t="shared" si="465"/>
        <v>5</v>
      </c>
      <c r="AN1348" s="119">
        <f t="shared" si="466"/>
        <v>0.33333333333333348</v>
      </c>
      <c r="AO1348" s="118">
        <f t="shared" si="467"/>
        <v>2</v>
      </c>
      <c r="AP1348" s="119">
        <f t="shared" si="468"/>
        <v>0.20000000000000015</v>
      </c>
      <c r="AQ1348" s="122">
        <f t="shared" si="457"/>
        <v>0</v>
      </c>
      <c r="AR1348" s="131">
        <f t="shared" si="469"/>
        <v>10</v>
      </c>
      <c r="AS1348" s="65"/>
    </row>
    <row r="1349" spans="1:45" x14ac:dyDescent="0.25">
      <c r="A1349" s="65"/>
      <c r="B1349" s="65" t="str">
        <f t="shared" si="454"/>
        <v>DIWA3</v>
      </c>
      <c r="C1349" s="117">
        <f t="shared" si="455"/>
        <v>41855</v>
      </c>
      <c r="D1349" s="65" t="str">
        <f t="shared" si="456"/>
        <v>SIN</v>
      </c>
      <c r="E1349" s="65" t="s">
        <v>134</v>
      </c>
      <c r="F1349" s="124" t="s">
        <v>169</v>
      </c>
      <c r="G1349" s="117">
        <v>42339</v>
      </c>
      <c r="H1349" s="65">
        <v>851226</v>
      </c>
      <c r="I1349" s="65">
        <v>43131</v>
      </c>
      <c r="J1349" s="65">
        <v>0</v>
      </c>
      <c r="K1349" s="65">
        <v>3</v>
      </c>
      <c r="L1349" s="65"/>
      <c r="M1349" s="65">
        <v>2</v>
      </c>
      <c r="N1349" s="65">
        <v>6.4</v>
      </c>
      <c r="O1349" s="65"/>
      <c r="P1349" s="65"/>
      <c r="Q1349" s="65">
        <v>1.05</v>
      </c>
      <c r="R1349" s="65"/>
      <c r="S1349" s="65">
        <v>55</v>
      </c>
      <c r="T1349" s="65">
        <v>55</v>
      </c>
      <c r="U1349" s="65">
        <v>1</v>
      </c>
      <c r="V1349" s="65">
        <v>0</v>
      </c>
      <c r="W1349" s="65">
        <v>5</v>
      </c>
      <c r="X1349" s="65">
        <v>5</v>
      </c>
      <c r="Y1349" s="65">
        <v>0</v>
      </c>
      <c r="Z1349" s="65">
        <v>0</v>
      </c>
      <c r="AA1349" s="65">
        <v>0</v>
      </c>
      <c r="AB1349" s="65">
        <v>40</v>
      </c>
      <c r="AC1349" s="65">
        <v>4</v>
      </c>
      <c r="AD1349" s="65">
        <v>1</v>
      </c>
      <c r="AE1349" s="118">
        <f t="shared" si="458"/>
        <v>55</v>
      </c>
      <c r="AF1349" s="119">
        <f t="shared" si="452"/>
        <v>0.18333333333333696</v>
      </c>
      <c r="AG1349" s="118">
        <f t="shared" si="459"/>
        <v>55</v>
      </c>
      <c r="AH1349" s="119">
        <f t="shared" si="460"/>
        <v>0.36666666666666375</v>
      </c>
      <c r="AI1349" s="118">
        <f t="shared" si="461"/>
        <v>5</v>
      </c>
      <c r="AJ1349" s="119">
        <f t="shared" si="462"/>
        <v>0.11111111111111063</v>
      </c>
      <c r="AK1349" s="118">
        <f t="shared" si="463"/>
        <v>5</v>
      </c>
      <c r="AL1349" s="119">
        <f t="shared" si="464"/>
        <v>0.16666666666666685</v>
      </c>
      <c r="AM1349" s="118">
        <f t="shared" si="465"/>
        <v>1</v>
      </c>
      <c r="AN1349" s="119">
        <f t="shared" si="466"/>
        <v>6.666666666666686E-2</v>
      </c>
      <c r="AO1349" s="118">
        <f t="shared" si="467"/>
        <v>0</v>
      </c>
      <c r="AP1349" s="119">
        <f t="shared" si="468"/>
        <v>1.3877787807814457E-16</v>
      </c>
      <c r="AQ1349" s="122">
        <f t="shared" si="457"/>
        <v>1</v>
      </c>
      <c r="AR1349" s="131">
        <f t="shared" si="469"/>
        <v>1</v>
      </c>
      <c r="AS1349" s="65"/>
    </row>
    <row r="1350" spans="1:45" x14ac:dyDescent="0.25">
      <c r="A1350" s="65"/>
      <c r="B1350" s="65" t="str">
        <f t="shared" si="454"/>
        <v>DIWA3</v>
      </c>
      <c r="C1350" s="117">
        <f t="shared" si="455"/>
        <v>41855</v>
      </c>
      <c r="D1350" s="65" t="str">
        <f t="shared" si="456"/>
        <v>SIN</v>
      </c>
      <c r="E1350" s="65" t="s">
        <v>134</v>
      </c>
      <c r="F1350" s="124" t="s">
        <v>169</v>
      </c>
      <c r="G1350" s="117">
        <v>42243</v>
      </c>
      <c r="H1350" s="65">
        <v>825125</v>
      </c>
      <c r="I1350" s="65">
        <v>17035</v>
      </c>
      <c r="J1350" s="65">
        <v>0</v>
      </c>
      <c r="K1350" s="65">
        <v>4</v>
      </c>
      <c r="L1350" s="65"/>
      <c r="M1350" s="65">
        <v>1</v>
      </c>
      <c r="N1350" s="65">
        <v>6.2</v>
      </c>
      <c r="O1350" s="65"/>
      <c r="P1350" s="65"/>
      <c r="Q1350" s="65">
        <v>0.16</v>
      </c>
      <c r="R1350" s="65"/>
      <c r="S1350" s="65">
        <v>57</v>
      </c>
      <c r="T1350" s="65">
        <v>33</v>
      </c>
      <c r="U1350" s="65">
        <v>2</v>
      </c>
      <c r="V1350" s="65">
        <v>0</v>
      </c>
      <c r="W1350" s="65">
        <v>10</v>
      </c>
      <c r="X1350" s="65">
        <v>6</v>
      </c>
      <c r="Y1350" s="65">
        <v>1</v>
      </c>
      <c r="Z1350" s="65">
        <v>0</v>
      </c>
      <c r="AA1350" s="65">
        <v>0</v>
      </c>
      <c r="AB1350" s="65">
        <v>31</v>
      </c>
      <c r="AC1350" s="65">
        <v>5</v>
      </c>
      <c r="AD1350" s="65">
        <v>1</v>
      </c>
      <c r="AE1350" s="118">
        <f t="shared" si="458"/>
        <v>57</v>
      </c>
      <c r="AF1350" s="119">
        <f t="shared" si="452"/>
        <v>0.19000000000000361</v>
      </c>
      <c r="AG1350" s="118">
        <f t="shared" si="459"/>
        <v>33</v>
      </c>
      <c r="AH1350" s="119">
        <f t="shared" si="460"/>
        <v>0.21999999999999736</v>
      </c>
      <c r="AI1350" s="118">
        <f t="shared" si="461"/>
        <v>10</v>
      </c>
      <c r="AJ1350" s="119">
        <f t="shared" si="462"/>
        <v>0.22222222222222177</v>
      </c>
      <c r="AK1350" s="118">
        <f t="shared" si="463"/>
        <v>6</v>
      </c>
      <c r="AL1350" s="119">
        <f t="shared" si="464"/>
        <v>0.20000000000000018</v>
      </c>
      <c r="AM1350" s="118">
        <f t="shared" si="465"/>
        <v>2</v>
      </c>
      <c r="AN1350" s="119">
        <f t="shared" si="466"/>
        <v>0.13333333333333353</v>
      </c>
      <c r="AO1350" s="118">
        <f t="shared" si="467"/>
        <v>0</v>
      </c>
      <c r="AP1350" s="119">
        <f t="shared" si="468"/>
        <v>1.3877787807814457E-16</v>
      </c>
      <c r="AQ1350" s="122">
        <f t="shared" si="457"/>
        <v>0</v>
      </c>
      <c r="AR1350" s="131">
        <f t="shared" si="469"/>
        <v>2</v>
      </c>
      <c r="AS1350" s="65"/>
    </row>
    <row r="1351" spans="1:45" x14ac:dyDescent="0.25">
      <c r="A1351" s="65" t="s">
        <v>284</v>
      </c>
      <c r="B1351" s="65" t="str">
        <f t="shared" si="454"/>
        <v>DIWA3</v>
      </c>
      <c r="C1351" s="117">
        <f t="shared" si="455"/>
        <v>41855</v>
      </c>
      <c r="D1351" s="65" t="str">
        <f t="shared" si="456"/>
        <v>SIN</v>
      </c>
      <c r="E1351" s="65" t="s">
        <v>134</v>
      </c>
      <c r="F1351" s="124" t="s">
        <v>169</v>
      </c>
      <c r="G1351" s="117">
        <v>42054</v>
      </c>
      <c r="H1351" s="65">
        <v>773383</v>
      </c>
      <c r="I1351" s="65">
        <v>6006</v>
      </c>
      <c r="J1351" s="65">
        <v>0</v>
      </c>
      <c r="K1351" s="65">
        <v>5</v>
      </c>
      <c r="L1351" s="65"/>
      <c r="M1351" s="65">
        <v>2</v>
      </c>
      <c r="N1351" s="65">
        <v>6.3259999999999996</v>
      </c>
      <c r="O1351" s="65">
        <v>28.77</v>
      </c>
      <c r="P1351" s="65">
        <v>1.24</v>
      </c>
      <c r="Q1351" s="65">
        <v>0.12</v>
      </c>
      <c r="R1351" s="65"/>
      <c r="S1351" s="65">
        <v>36</v>
      </c>
      <c r="T1351" s="65">
        <v>34</v>
      </c>
      <c r="U1351" s="65">
        <v>17</v>
      </c>
      <c r="V1351" s="65">
        <v>0</v>
      </c>
      <c r="W1351" s="65">
        <v>5</v>
      </c>
      <c r="X1351" s="65">
        <v>2</v>
      </c>
      <c r="Y1351" s="65">
        <v>0</v>
      </c>
      <c r="Z1351" s="65"/>
      <c r="AA1351" s="65">
        <v>0</v>
      </c>
      <c r="AB1351" s="65">
        <v>31</v>
      </c>
      <c r="AC1351" s="65">
        <v>2</v>
      </c>
      <c r="AD1351" s="65">
        <v>0</v>
      </c>
      <c r="AE1351" s="118">
        <f t="shared" si="458"/>
        <v>36</v>
      </c>
      <c r="AF1351" s="119">
        <f t="shared" si="452"/>
        <v>0.12000000000000374</v>
      </c>
      <c r="AG1351" s="118">
        <f t="shared" si="459"/>
        <v>34</v>
      </c>
      <c r="AH1351" s="119">
        <f t="shared" si="460"/>
        <v>0.22666666666666402</v>
      </c>
      <c r="AI1351" s="118">
        <f t="shared" si="461"/>
        <v>5</v>
      </c>
      <c r="AJ1351" s="119">
        <f t="shared" si="462"/>
        <v>0.11111111111111063</v>
      </c>
      <c r="AK1351" s="118">
        <f t="shared" si="463"/>
        <v>2</v>
      </c>
      <c r="AL1351" s="119">
        <f t="shared" si="464"/>
        <v>6.6666666666666874E-2</v>
      </c>
      <c r="AM1351" s="118">
        <f t="shared" si="465"/>
        <v>17</v>
      </c>
      <c r="AN1351" s="119">
        <f t="shared" si="466"/>
        <v>1</v>
      </c>
      <c r="AO1351" s="118">
        <f t="shared" si="467"/>
        <v>0</v>
      </c>
      <c r="AP1351" s="119">
        <f t="shared" si="468"/>
        <v>1.3877787807814457E-16</v>
      </c>
      <c r="AQ1351" s="122">
        <f t="shared" si="457"/>
        <v>0</v>
      </c>
      <c r="AR1351" s="131">
        <f t="shared" si="469"/>
        <v>3</v>
      </c>
      <c r="AS1351" s="65"/>
    </row>
    <row r="1352" spans="1:45" x14ac:dyDescent="0.25">
      <c r="A1352" s="65" t="s">
        <v>272</v>
      </c>
      <c r="B1352" s="65" t="str">
        <f t="shared" si="454"/>
        <v>DIWA3</v>
      </c>
      <c r="C1352" s="117">
        <f t="shared" si="455"/>
        <v>41855</v>
      </c>
      <c r="D1352" s="116" t="str">
        <f t="shared" si="456"/>
        <v>SIN</v>
      </c>
      <c r="E1352" s="65" t="s">
        <v>134</v>
      </c>
      <c r="F1352" s="124" t="s">
        <v>169</v>
      </c>
      <c r="G1352" s="117">
        <v>41932</v>
      </c>
      <c r="H1352" s="65">
        <v>749667</v>
      </c>
      <c r="I1352" s="65">
        <v>112154</v>
      </c>
      <c r="J1352" s="65">
        <v>0</v>
      </c>
      <c r="K1352" s="65">
        <v>4</v>
      </c>
      <c r="L1352" s="65"/>
      <c r="M1352" s="65">
        <v>5</v>
      </c>
      <c r="N1352" s="65">
        <v>7</v>
      </c>
      <c r="O1352" s="65">
        <v>36.1</v>
      </c>
      <c r="P1352" s="65">
        <v>1.1100000000000001</v>
      </c>
      <c r="Q1352" s="65">
        <v>0.03</v>
      </c>
      <c r="R1352" s="65"/>
      <c r="S1352" s="65">
        <v>90</v>
      </c>
      <c r="T1352" s="65">
        <v>76</v>
      </c>
      <c r="U1352" s="65">
        <v>7</v>
      </c>
      <c r="V1352" s="65">
        <v>1</v>
      </c>
      <c r="W1352" s="65">
        <v>10</v>
      </c>
      <c r="X1352" s="65">
        <v>8</v>
      </c>
      <c r="Y1352" s="65">
        <v>0</v>
      </c>
      <c r="Z1352" s="65">
        <v>0</v>
      </c>
      <c r="AA1352" s="65">
        <v>1</v>
      </c>
      <c r="AB1352" s="65">
        <v>46</v>
      </c>
      <c r="AC1352" s="65">
        <v>12</v>
      </c>
      <c r="AD1352" s="65">
        <v>1</v>
      </c>
      <c r="AE1352" s="118">
        <f t="shared" si="458"/>
        <v>90</v>
      </c>
      <c r="AF1352" s="119">
        <f t="shared" si="452"/>
        <v>0.30000000000000382</v>
      </c>
      <c r="AG1352" s="118">
        <f t="shared" si="459"/>
        <v>76</v>
      </c>
      <c r="AH1352" s="119">
        <f t="shared" si="460"/>
        <v>0.50666666666666349</v>
      </c>
      <c r="AI1352" s="118">
        <f t="shared" si="461"/>
        <v>10</v>
      </c>
      <c r="AJ1352" s="119">
        <f t="shared" si="462"/>
        <v>0.22222222222222177</v>
      </c>
      <c r="AK1352" s="118">
        <f t="shared" si="463"/>
        <v>8</v>
      </c>
      <c r="AL1352" s="119">
        <f t="shared" si="464"/>
        <v>0.26666666666666683</v>
      </c>
      <c r="AM1352" s="118">
        <f t="shared" si="465"/>
        <v>7</v>
      </c>
      <c r="AN1352" s="119">
        <f t="shared" si="466"/>
        <v>0.46666666666666679</v>
      </c>
      <c r="AO1352" s="118">
        <f t="shared" si="467"/>
        <v>1</v>
      </c>
      <c r="AP1352" s="119">
        <f t="shared" si="468"/>
        <v>0.10000000000000014</v>
      </c>
      <c r="AQ1352" s="122">
        <f t="shared" si="457"/>
        <v>0</v>
      </c>
      <c r="AR1352" s="131">
        <f t="shared" si="469"/>
        <v>4</v>
      </c>
      <c r="AS1352" s="65"/>
    </row>
    <row r="1353" spans="1:45" x14ac:dyDescent="0.25">
      <c r="A1353" s="65" t="s">
        <v>272</v>
      </c>
      <c r="B1353" s="65" t="str">
        <f t="shared" si="454"/>
        <v>DIWA3</v>
      </c>
      <c r="C1353" s="117">
        <f t="shared" si="455"/>
        <v>41855</v>
      </c>
      <c r="D1353" s="116" t="str">
        <f t="shared" si="456"/>
        <v>CON</v>
      </c>
      <c r="E1353" s="65" t="s">
        <v>134</v>
      </c>
      <c r="F1353" s="124" t="s">
        <v>169</v>
      </c>
      <c r="G1353" s="117">
        <v>41761</v>
      </c>
      <c r="H1353" s="65">
        <v>700026</v>
      </c>
      <c r="I1353" s="65">
        <v>62513</v>
      </c>
      <c r="J1353" s="65">
        <v>0</v>
      </c>
      <c r="K1353" s="65">
        <v>2</v>
      </c>
      <c r="L1353" s="65"/>
      <c r="M1353" s="65">
        <v>4</v>
      </c>
      <c r="N1353" s="65">
        <v>7.2</v>
      </c>
      <c r="O1353" s="65">
        <v>37.1</v>
      </c>
      <c r="P1353" s="65">
        <v>1.1399999999999999</v>
      </c>
      <c r="Q1353" s="65">
        <v>7.0000000000000007E-2</v>
      </c>
      <c r="R1353" s="65"/>
      <c r="S1353" s="65">
        <v>55</v>
      </c>
      <c r="T1353" s="65">
        <v>38</v>
      </c>
      <c r="U1353" s="65">
        <v>3</v>
      </c>
      <c r="V1353" s="65">
        <v>0</v>
      </c>
      <c r="W1353" s="65">
        <v>6</v>
      </c>
      <c r="X1353" s="65">
        <v>5</v>
      </c>
      <c r="Y1353" s="65">
        <v>0</v>
      </c>
      <c r="Z1353" s="65">
        <v>0</v>
      </c>
      <c r="AA1353" s="65">
        <v>0</v>
      </c>
      <c r="AB1353" s="65">
        <v>41</v>
      </c>
      <c r="AC1353" s="65">
        <v>7</v>
      </c>
      <c r="AD1353" s="65">
        <v>1</v>
      </c>
      <c r="AE1353" s="118">
        <f t="shared" si="458"/>
        <v>55</v>
      </c>
      <c r="AF1353" s="119">
        <f t="shared" si="452"/>
        <v>0.18333333333333696</v>
      </c>
      <c r="AG1353" s="118">
        <f t="shared" si="459"/>
        <v>38</v>
      </c>
      <c r="AH1353" s="119">
        <f t="shared" si="460"/>
        <v>0.25333333333333063</v>
      </c>
      <c r="AI1353" s="118">
        <f t="shared" si="461"/>
        <v>6</v>
      </c>
      <c r="AJ1353" s="119">
        <f t="shared" si="462"/>
        <v>0.13333333333333286</v>
      </c>
      <c r="AK1353" s="118">
        <f t="shared" si="463"/>
        <v>5</v>
      </c>
      <c r="AL1353" s="119">
        <f t="shared" si="464"/>
        <v>0.16666666666666685</v>
      </c>
      <c r="AM1353" s="118">
        <f t="shared" si="465"/>
        <v>3</v>
      </c>
      <c r="AN1353" s="119">
        <f t="shared" si="466"/>
        <v>0.20000000000000018</v>
      </c>
      <c r="AO1353" s="118">
        <f t="shared" si="467"/>
        <v>0</v>
      </c>
      <c r="AP1353" s="119">
        <f t="shared" si="468"/>
        <v>1.3877787807814457E-16</v>
      </c>
      <c r="AQ1353" s="122">
        <f t="shared" si="457"/>
        <v>0</v>
      </c>
      <c r="AR1353" s="131">
        <f t="shared" si="469"/>
        <v>5</v>
      </c>
      <c r="AS1353" s="65"/>
    </row>
    <row r="1354" spans="1:45" x14ac:dyDescent="0.25">
      <c r="A1354" s="65" t="s">
        <v>273</v>
      </c>
      <c r="B1354" s="65" t="str">
        <f t="shared" si="454"/>
        <v>DIWA3</v>
      </c>
      <c r="C1354" s="117">
        <f t="shared" si="455"/>
        <v>41855</v>
      </c>
      <c r="D1354" s="116" t="str">
        <f t="shared" si="456"/>
        <v>CON</v>
      </c>
      <c r="E1354" s="65" t="s">
        <v>134</v>
      </c>
      <c r="F1354" s="124" t="s">
        <v>169</v>
      </c>
      <c r="G1354" s="117">
        <v>41645</v>
      </c>
      <c r="H1354" s="65">
        <v>667444</v>
      </c>
      <c r="I1354" s="65">
        <v>29931</v>
      </c>
      <c r="J1354" s="65">
        <v>0</v>
      </c>
      <c r="K1354" s="65">
        <v>2</v>
      </c>
      <c r="L1354" s="65"/>
      <c r="M1354" s="65">
        <v>3</v>
      </c>
      <c r="N1354" s="65">
        <v>7.3</v>
      </c>
      <c r="O1354" s="65">
        <v>37.4</v>
      </c>
      <c r="P1354" s="65">
        <v>1.2</v>
      </c>
      <c r="Q1354" s="65">
        <v>0.1</v>
      </c>
      <c r="R1354" s="65" t="s">
        <v>244</v>
      </c>
      <c r="S1354" s="65">
        <v>47</v>
      </c>
      <c r="T1354" s="65">
        <v>38</v>
      </c>
      <c r="U1354" s="65">
        <v>2</v>
      </c>
      <c r="V1354" s="65">
        <v>0</v>
      </c>
      <c r="W1354" s="65">
        <v>5</v>
      </c>
      <c r="X1354" s="65">
        <v>5</v>
      </c>
      <c r="Y1354" s="65">
        <v>0</v>
      </c>
      <c r="Z1354" s="65">
        <v>0</v>
      </c>
      <c r="AA1354" s="65">
        <v>0</v>
      </c>
      <c r="AB1354" s="65">
        <v>39</v>
      </c>
      <c r="AC1354" s="65">
        <v>11</v>
      </c>
      <c r="AD1354" s="65">
        <v>1</v>
      </c>
      <c r="AE1354" s="118">
        <f t="shared" si="458"/>
        <v>47</v>
      </c>
      <c r="AF1354" s="119">
        <f t="shared" si="452"/>
        <v>0.15666666666667034</v>
      </c>
      <c r="AG1354" s="118">
        <f t="shared" si="459"/>
        <v>38</v>
      </c>
      <c r="AH1354" s="119">
        <f t="shared" si="460"/>
        <v>0.25333333333333063</v>
      </c>
      <c r="AI1354" s="118">
        <f t="shared" si="461"/>
        <v>5</v>
      </c>
      <c r="AJ1354" s="119">
        <f t="shared" si="462"/>
        <v>0.11111111111111063</v>
      </c>
      <c r="AK1354" s="118">
        <f t="shared" si="463"/>
        <v>5</v>
      </c>
      <c r="AL1354" s="119">
        <f t="shared" si="464"/>
        <v>0.16666666666666685</v>
      </c>
      <c r="AM1354" s="118">
        <f t="shared" si="465"/>
        <v>2</v>
      </c>
      <c r="AN1354" s="119">
        <f t="shared" si="466"/>
        <v>0.13333333333333353</v>
      </c>
      <c r="AO1354" s="118">
        <f t="shared" si="467"/>
        <v>0</v>
      </c>
      <c r="AP1354" s="119">
        <f t="shared" si="468"/>
        <v>1.3877787807814457E-16</v>
      </c>
      <c r="AQ1354" s="122">
        <f t="shared" si="457"/>
        <v>0</v>
      </c>
      <c r="AR1354" s="131">
        <f t="shared" si="469"/>
        <v>6</v>
      </c>
      <c r="AS1354" s="65"/>
    </row>
    <row r="1355" spans="1:45" x14ac:dyDescent="0.25">
      <c r="A1355" s="65" t="s">
        <v>273</v>
      </c>
      <c r="B1355" s="65" t="str">
        <f t="shared" si="454"/>
        <v>DIWA3</v>
      </c>
      <c r="C1355" s="117">
        <f t="shared" si="455"/>
        <v>41855</v>
      </c>
      <c r="D1355" s="116" t="str">
        <f t="shared" si="456"/>
        <v>CON</v>
      </c>
      <c r="E1355" s="65" t="s">
        <v>134</v>
      </c>
      <c r="F1355" s="124" t="s">
        <v>169</v>
      </c>
      <c r="G1355" s="117">
        <v>41516</v>
      </c>
      <c r="H1355" s="65">
        <v>637513</v>
      </c>
      <c r="I1355" s="65">
        <v>177495</v>
      </c>
      <c r="J1355" s="120">
        <v>0</v>
      </c>
      <c r="K1355" s="120">
        <v>6</v>
      </c>
      <c r="L1355" s="120">
        <v>-1</v>
      </c>
      <c r="M1355" s="120">
        <v>12</v>
      </c>
      <c r="N1355" s="65">
        <v>7.3</v>
      </c>
      <c r="O1355" s="120">
        <v>37.700000000000003</v>
      </c>
      <c r="P1355" s="120">
        <v>0.1</v>
      </c>
      <c r="Q1355" s="120">
        <v>0.1</v>
      </c>
      <c r="R1355" s="65" t="s">
        <v>244</v>
      </c>
      <c r="S1355" s="120">
        <v>210</v>
      </c>
      <c r="T1355" s="120">
        <v>113</v>
      </c>
      <c r="U1355" s="120">
        <v>10</v>
      </c>
      <c r="V1355" s="120">
        <v>1</v>
      </c>
      <c r="W1355" s="120">
        <v>19</v>
      </c>
      <c r="X1355" s="120">
        <v>17</v>
      </c>
      <c r="Y1355" s="120">
        <v>1</v>
      </c>
      <c r="Z1355" s="120">
        <v>1</v>
      </c>
      <c r="AA1355" s="120">
        <v>-1</v>
      </c>
      <c r="AB1355" s="120">
        <v>79</v>
      </c>
      <c r="AC1355" s="120">
        <v>36</v>
      </c>
      <c r="AD1355" s="120">
        <v>4</v>
      </c>
      <c r="AE1355" s="118">
        <f t="shared" si="458"/>
        <v>210</v>
      </c>
      <c r="AF1355" s="119">
        <f t="shared" si="452"/>
        <v>0.70000000000000306</v>
      </c>
      <c r="AG1355" s="118">
        <f t="shared" si="459"/>
        <v>113</v>
      </c>
      <c r="AH1355" s="119">
        <f t="shared" si="460"/>
        <v>0.75333333333333174</v>
      </c>
      <c r="AI1355" s="118">
        <f t="shared" si="461"/>
        <v>19</v>
      </c>
      <c r="AJ1355" s="119">
        <f t="shared" si="462"/>
        <v>0.42222222222222161</v>
      </c>
      <c r="AK1355" s="118">
        <f t="shared" si="463"/>
        <v>17</v>
      </c>
      <c r="AL1355" s="119">
        <f t="shared" si="464"/>
        <v>0.56666666666666676</v>
      </c>
      <c r="AM1355" s="118">
        <f t="shared" si="465"/>
        <v>10</v>
      </c>
      <c r="AN1355" s="119">
        <f t="shared" si="466"/>
        <v>0.66666666666666674</v>
      </c>
      <c r="AO1355" s="118">
        <f t="shared" si="467"/>
        <v>1</v>
      </c>
      <c r="AP1355" s="119">
        <f t="shared" si="468"/>
        <v>0.10000000000000014</v>
      </c>
      <c r="AQ1355" s="122">
        <f t="shared" si="457"/>
        <v>0</v>
      </c>
      <c r="AR1355" s="131">
        <f t="shared" si="469"/>
        <v>7</v>
      </c>
      <c r="AS1355" s="65"/>
    </row>
    <row r="1356" spans="1:45" x14ac:dyDescent="0.25">
      <c r="A1356" s="65" t="s">
        <v>273</v>
      </c>
      <c r="B1356" s="65" t="str">
        <f t="shared" si="454"/>
        <v>DIWA3</v>
      </c>
      <c r="C1356" s="117">
        <f t="shared" si="455"/>
        <v>41855</v>
      </c>
      <c r="D1356" s="116" t="str">
        <f t="shared" si="456"/>
        <v>CON</v>
      </c>
      <c r="E1356" s="65" t="s">
        <v>134</v>
      </c>
      <c r="F1356" s="124" t="s">
        <v>169</v>
      </c>
      <c r="G1356" s="117">
        <v>41374</v>
      </c>
      <c r="H1356" s="65">
        <v>544592</v>
      </c>
      <c r="I1356" s="65">
        <v>139504</v>
      </c>
      <c r="J1356" s="120">
        <v>0</v>
      </c>
      <c r="K1356" s="120">
        <v>2.1</v>
      </c>
      <c r="L1356" s="120">
        <v>0</v>
      </c>
      <c r="M1356" s="120">
        <v>27.1</v>
      </c>
      <c r="N1356" s="65">
        <v>7</v>
      </c>
      <c r="O1356" s="120">
        <v>38.299999999999997</v>
      </c>
      <c r="P1356" s="120"/>
      <c r="Q1356" s="120">
        <v>-1</v>
      </c>
      <c r="R1356" s="65" t="s">
        <v>29</v>
      </c>
      <c r="S1356" s="120">
        <v>129.4</v>
      </c>
      <c r="T1356" s="120">
        <v>68.099999999999994</v>
      </c>
      <c r="U1356" s="120">
        <v>10.3</v>
      </c>
      <c r="V1356" s="120">
        <v>4.2</v>
      </c>
      <c r="W1356" s="120">
        <v>12.2</v>
      </c>
      <c r="X1356" s="120">
        <v>26.5</v>
      </c>
      <c r="Y1356" s="120">
        <v>0.9</v>
      </c>
      <c r="Z1356" s="120">
        <v>0</v>
      </c>
      <c r="AA1356" s="120">
        <v>0</v>
      </c>
      <c r="AB1356" s="120">
        <v>159.9</v>
      </c>
      <c r="AC1356" s="120">
        <v>59.8</v>
      </c>
      <c r="AD1356" s="120">
        <v>4.8</v>
      </c>
      <c r="AE1356" s="118">
        <f t="shared" si="458"/>
        <v>129</v>
      </c>
      <c r="AF1356" s="119">
        <f t="shared" si="452"/>
        <v>0.43000000000000466</v>
      </c>
      <c r="AG1356" s="118">
        <f t="shared" si="459"/>
        <v>68</v>
      </c>
      <c r="AH1356" s="119">
        <f t="shared" si="460"/>
        <v>0.45333333333333026</v>
      </c>
      <c r="AI1356" s="118">
        <f t="shared" si="461"/>
        <v>12</v>
      </c>
      <c r="AJ1356" s="119">
        <f t="shared" si="462"/>
        <v>0.26666666666666622</v>
      </c>
      <c r="AK1356" s="118">
        <f t="shared" si="463"/>
        <v>27</v>
      </c>
      <c r="AL1356" s="119">
        <f t="shared" si="464"/>
        <v>0.9</v>
      </c>
      <c r="AM1356" s="118">
        <f t="shared" si="465"/>
        <v>10</v>
      </c>
      <c r="AN1356" s="119">
        <f t="shared" si="466"/>
        <v>0.66666666666666674</v>
      </c>
      <c r="AO1356" s="118">
        <f t="shared" si="467"/>
        <v>4</v>
      </c>
      <c r="AP1356" s="119">
        <f t="shared" si="468"/>
        <v>0.40000000000000013</v>
      </c>
      <c r="AQ1356" s="122">
        <f t="shared" si="457"/>
        <v>0</v>
      </c>
      <c r="AR1356" s="131">
        <f t="shared" si="469"/>
        <v>8</v>
      </c>
      <c r="AS1356" s="65"/>
    </row>
    <row r="1357" spans="1:45" x14ac:dyDescent="0.25">
      <c r="A1357" s="65" t="s">
        <v>273</v>
      </c>
      <c r="B1357" s="65" t="str">
        <f t="shared" si="454"/>
        <v>DIWA3</v>
      </c>
      <c r="C1357" s="117">
        <f t="shared" si="455"/>
        <v>41855</v>
      </c>
      <c r="D1357" s="116" t="str">
        <f t="shared" si="456"/>
        <v>CON</v>
      </c>
      <c r="E1357" s="65" t="s">
        <v>134</v>
      </c>
      <c r="F1357" s="124" t="s">
        <v>169</v>
      </c>
      <c r="G1357" s="117">
        <v>41256</v>
      </c>
      <c r="H1357" s="65">
        <v>569529</v>
      </c>
      <c r="I1357" s="65">
        <v>109510</v>
      </c>
      <c r="J1357" s="65">
        <v>0</v>
      </c>
      <c r="K1357" s="65">
        <v>0</v>
      </c>
      <c r="L1357" s="65">
        <v>0</v>
      </c>
      <c r="M1357" s="65">
        <v>35.6</v>
      </c>
      <c r="N1357" s="65">
        <v>6.6</v>
      </c>
      <c r="O1357" s="65">
        <v>36</v>
      </c>
      <c r="P1357" s="65"/>
      <c r="Q1357" s="65">
        <v>-1</v>
      </c>
      <c r="R1357" s="65" t="s">
        <v>29</v>
      </c>
      <c r="S1357" s="65">
        <v>86.9</v>
      </c>
      <c r="T1357" s="65">
        <v>0.7</v>
      </c>
      <c r="U1357" s="65">
        <v>5.6</v>
      </c>
      <c r="V1357" s="65">
        <v>1.9</v>
      </c>
      <c r="W1357" s="65">
        <v>0</v>
      </c>
      <c r="X1357" s="65">
        <v>15.4</v>
      </c>
      <c r="Y1357" s="65">
        <v>0.9</v>
      </c>
      <c r="Z1357" s="65">
        <v>0</v>
      </c>
      <c r="AA1357" s="65">
        <v>0</v>
      </c>
      <c r="AB1357" s="65">
        <v>37.6</v>
      </c>
      <c r="AC1357" s="65">
        <v>9</v>
      </c>
      <c r="AD1357" s="65">
        <v>0.4</v>
      </c>
      <c r="AE1357" s="118">
        <f t="shared" si="458"/>
        <v>87</v>
      </c>
      <c r="AF1357" s="119">
        <f t="shared" si="452"/>
        <v>0.29000000000000375</v>
      </c>
      <c r="AG1357" s="118">
        <f t="shared" si="459"/>
        <v>1</v>
      </c>
      <c r="AH1357" s="119">
        <f t="shared" si="460"/>
        <v>6.6666666666641847E-3</v>
      </c>
      <c r="AI1357" s="118">
        <f t="shared" si="461"/>
        <v>0</v>
      </c>
      <c r="AJ1357" s="119">
        <f t="shared" si="462"/>
        <v>-4.9266146717741321E-16</v>
      </c>
      <c r="AK1357" s="118">
        <f t="shared" si="463"/>
        <v>15</v>
      </c>
      <c r="AL1357" s="119">
        <f t="shared" si="464"/>
        <v>0.50000000000000011</v>
      </c>
      <c r="AM1357" s="118">
        <f t="shared" si="465"/>
        <v>6</v>
      </c>
      <c r="AN1357" s="119">
        <f t="shared" si="466"/>
        <v>0.40000000000000013</v>
      </c>
      <c r="AO1357" s="118">
        <f t="shared" si="467"/>
        <v>2</v>
      </c>
      <c r="AP1357" s="119">
        <f t="shared" si="468"/>
        <v>0.20000000000000015</v>
      </c>
      <c r="AQ1357" s="122">
        <f t="shared" si="457"/>
        <v>0</v>
      </c>
      <c r="AR1357" s="131">
        <f t="shared" si="469"/>
        <v>9</v>
      </c>
      <c r="AS1357" s="65"/>
    </row>
    <row r="1358" spans="1:45" x14ac:dyDescent="0.25">
      <c r="A1358" s="65" t="s">
        <v>273</v>
      </c>
      <c r="B1358" s="65" t="str">
        <f t="shared" si="454"/>
        <v>DIWA3</v>
      </c>
      <c r="C1358" s="117">
        <f t="shared" si="455"/>
        <v>41855</v>
      </c>
      <c r="D1358" s="116" t="str">
        <f t="shared" si="456"/>
        <v>CON</v>
      </c>
      <c r="E1358" s="65" t="s">
        <v>134</v>
      </c>
      <c r="F1358" s="124" t="s">
        <v>169</v>
      </c>
      <c r="G1358" s="117">
        <v>41118</v>
      </c>
      <c r="H1358" s="65">
        <v>528283</v>
      </c>
      <c r="I1358" s="65">
        <v>168202</v>
      </c>
      <c r="J1358" s="120">
        <v>0</v>
      </c>
      <c r="K1358" s="120">
        <v>0</v>
      </c>
      <c r="L1358" s="120">
        <v>0</v>
      </c>
      <c r="M1358" s="120">
        <v>19.100000000000001</v>
      </c>
      <c r="N1358" s="65">
        <v>6.8</v>
      </c>
      <c r="O1358" s="120">
        <v>35.5</v>
      </c>
      <c r="P1358" s="120"/>
      <c r="Q1358" s="120">
        <v>-1</v>
      </c>
      <c r="R1358" s="65" t="s">
        <v>29</v>
      </c>
      <c r="S1358" s="120">
        <v>128</v>
      </c>
      <c r="T1358" s="120">
        <v>38.299999999999997</v>
      </c>
      <c r="U1358" s="120">
        <v>8.3000000000000007</v>
      </c>
      <c r="V1358" s="120">
        <v>1.2</v>
      </c>
      <c r="W1358" s="120">
        <v>10</v>
      </c>
      <c r="X1358" s="120">
        <v>9.6999999999999993</v>
      </c>
      <c r="Y1358" s="120">
        <v>0.8</v>
      </c>
      <c r="Z1358" s="120">
        <v>0.7</v>
      </c>
      <c r="AA1358" s="120">
        <v>0</v>
      </c>
      <c r="AB1358" s="120">
        <v>34.299999999999997</v>
      </c>
      <c r="AC1358" s="120">
        <v>23.7</v>
      </c>
      <c r="AD1358" s="120">
        <v>0</v>
      </c>
      <c r="AE1358" s="118">
        <f t="shared" si="458"/>
        <v>128</v>
      </c>
      <c r="AF1358" s="119">
        <f t="shared" si="452"/>
        <v>0.4266666666666713</v>
      </c>
      <c r="AG1358" s="118">
        <f t="shared" si="459"/>
        <v>38</v>
      </c>
      <c r="AH1358" s="119">
        <f t="shared" si="460"/>
        <v>0.25333333333333063</v>
      </c>
      <c r="AI1358" s="118">
        <f t="shared" si="461"/>
        <v>10</v>
      </c>
      <c r="AJ1358" s="119">
        <f t="shared" si="462"/>
        <v>0.22222222222222177</v>
      </c>
      <c r="AK1358" s="118">
        <f t="shared" si="463"/>
        <v>10</v>
      </c>
      <c r="AL1358" s="119">
        <f t="shared" si="464"/>
        <v>0.33339999999999997</v>
      </c>
      <c r="AM1358" s="118">
        <f t="shared" si="465"/>
        <v>8</v>
      </c>
      <c r="AN1358" s="119">
        <f t="shared" si="466"/>
        <v>0.53333333333333344</v>
      </c>
      <c r="AO1358" s="118">
        <f t="shared" si="467"/>
        <v>1</v>
      </c>
      <c r="AP1358" s="119">
        <f t="shared" si="468"/>
        <v>0.10000000000000014</v>
      </c>
      <c r="AQ1358" s="122">
        <f t="shared" si="457"/>
        <v>0</v>
      </c>
      <c r="AR1358" s="131">
        <f t="shared" si="469"/>
        <v>10</v>
      </c>
      <c r="AS1358" s="65"/>
    </row>
    <row r="1359" spans="1:45" x14ac:dyDescent="0.25">
      <c r="A1359" s="65"/>
      <c r="B1359" s="65" t="str">
        <f t="shared" si="454"/>
        <v>DIWA3</v>
      </c>
      <c r="C1359" s="117">
        <f t="shared" si="455"/>
        <v>41090</v>
      </c>
      <c r="D1359" s="65" t="str">
        <f t="shared" si="456"/>
        <v>SIN</v>
      </c>
      <c r="E1359" s="65" t="s">
        <v>134</v>
      </c>
      <c r="F1359" s="124" t="s">
        <v>170</v>
      </c>
      <c r="G1359" s="117">
        <v>42237</v>
      </c>
      <c r="H1359" s="65">
        <v>796361</v>
      </c>
      <c r="I1359" s="65">
        <v>5488</v>
      </c>
      <c r="J1359" s="65">
        <v>0</v>
      </c>
      <c r="K1359" s="65">
        <v>5</v>
      </c>
      <c r="L1359" s="65"/>
      <c r="M1359" s="65">
        <v>5</v>
      </c>
      <c r="N1359" s="65">
        <v>6.8</v>
      </c>
      <c r="O1359" s="65"/>
      <c r="P1359" s="65"/>
      <c r="Q1359" s="65">
        <v>0.02</v>
      </c>
      <c r="R1359" s="65"/>
      <c r="S1359" s="65">
        <v>56</v>
      </c>
      <c r="T1359" s="65">
        <v>39</v>
      </c>
      <c r="U1359" s="65">
        <v>2</v>
      </c>
      <c r="V1359" s="65">
        <v>0</v>
      </c>
      <c r="W1359" s="65">
        <v>3</v>
      </c>
      <c r="X1359" s="65">
        <v>6</v>
      </c>
      <c r="Y1359" s="65">
        <v>0</v>
      </c>
      <c r="Z1359" s="65">
        <v>0</v>
      </c>
      <c r="AA1359" s="65">
        <v>0</v>
      </c>
      <c r="AB1359" s="65">
        <v>76</v>
      </c>
      <c r="AC1359" s="65">
        <v>4</v>
      </c>
      <c r="AD1359" s="65">
        <v>1</v>
      </c>
      <c r="AE1359" s="118">
        <f t="shared" si="458"/>
        <v>56</v>
      </c>
      <c r="AF1359" s="119">
        <f t="shared" si="452"/>
        <v>0.18666666666667028</v>
      </c>
      <c r="AG1359" s="118">
        <f t="shared" si="459"/>
        <v>39</v>
      </c>
      <c r="AH1359" s="119">
        <f t="shared" si="460"/>
        <v>0.25999999999999729</v>
      </c>
      <c r="AI1359" s="118">
        <f t="shared" si="461"/>
        <v>3</v>
      </c>
      <c r="AJ1359" s="119">
        <f t="shared" si="462"/>
        <v>6.666666666666618E-2</v>
      </c>
      <c r="AK1359" s="118">
        <f t="shared" si="463"/>
        <v>6</v>
      </c>
      <c r="AL1359" s="119">
        <f t="shared" si="464"/>
        <v>0.20000000000000018</v>
      </c>
      <c r="AM1359" s="118">
        <f t="shared" si="465"/>
        <v>2</v>
      </c>
      <c r="AN1359" s="119">
        <f t="shared" si="466"/>
        <v>0.13333333333333353</v>
      </c>
      <c r="AO1359" s="118">
        <f t="shared" si="467"/>
        <v>0</v>
      </c>
      <c r="AP1359" s="119">
        <f t="shared" si="468"/>
        <v>1.3877787807814457E-16</v>
      </c>
      <c r="AQ1359" s="122">
        <f t="shared" si="457"/>
        <v>1</v>
      </c>
      <c r="AR1359" s="131">
        <f t="shared" si="469"/>
        <v>1</v>
      </c>
      <c r="AS1359" s="65"/>
    </row>
    <row r="1360" spans="1:45" x14ac:dyDescent="0.25">
      <c r="A1360" s="65" t="s">
        <v>272</v>
      </c>
      <c r="B1360" s="65" t="str">
        <f t="shared" si="454"/>
        <v>DIWA3</v>
      </c>
      <c r="C1360" s="117">
        <f t="shared" si="455"/>
        <v>41090</v>
      </c>
      <c r="D1360" s="116" t="str">
        <f t="shared" si="456"/>
        <v>SIN</v>
      </c>
      <c r="E1360" s="65" t="s">
        <v>134</v>
      </c>
      <c r="F1360" s="124" t="s">
        <v>170</v>
      </c>
      <c r="G1360" s="117">
        <v>42035</v>
      </c>
      <c r="H1360" s="65">
        <v>767377</v>
      </c>
      <c r="I1360" s="65">
        <v>100819</v>
      </c>
      <c r="J1360" s="65">
        <v>0</v>
      </c>
      <c r="K1360" s="65">
        <v>7</v>
      </c>
      <c r="L1360" s="65"/>
      <c r="M1360" s="65">
        <v>7</v>
      </c>
      <c r="N1360" s="65">
        <v>5.7</v>
      </c>
      <c r="O1360" s="65"/>
      <c r="P1360" s="65"/>
      <c r="Q1360" s="65">
        <v>0.46</v>
      </c>
      <c r="R1360" s="65"/>
      <c r="S1360" s="65">
        <v>104</v>
      </c>
      <c r="T1360" s="65">
        <v>98</v>
      </c>
      <c r="U1360" s="65">
        <v>72</v>
      </c>
      <c r="V1360" s="65">
        <v>1</v>
      </c>
      <c r="W1360" s="65">
        <v>21</v>
      </c>
      <c r="X1360" s="65">
        <v>9</v>
      </c>
      <c r="Y1360" s="65">
        <v>0</v>
      </c>
      <c r="Z1360" s="65">
        <v>1</v>
      </c>
      <c r="AA1360" s="65">
        <v>1</v>
      </c>
      <c r="AB1360" s="65">
        <v>50</v>
      </c>
      <c r="AC1360" s="65">
        <v>12</v>
      </c>
      <c r="AD1360" s="65">
        <v>2</v>
      </c>
      <c r="AE1360" s="118">
        <f t="shared" si="458"/>
        <v>104</v>
      </c>
      <c r="AF1360" s="119">
        <f t="shared" si="452"/>
        <v>0.34666666666667079</v>
      </c>
      <c r="AG1360" s="118">
        <f t="shared" si="459"/>
        <v>98</v>
      </c>
      <c r="AH1360" s="119">
        <f t="shared" si="460"/>
        <v>0.6533333333333311</v>
      </c>
      <c r="AI1360" s="118">
        <f t="shared" si="461"/>
        <v>21</v>
      </c>
      <c r="AJ1360" s="119">
        <f t="shared" si="462"/>
        <v>0.46666666666666601</v>
      </c>
      <c r="AK1360" s="118">
        <f t="shared" si="463"/>
        <v>9</v>
      </c>
      <c r="AL1360" s="119">
        <f t="shared" si="464"/>
        <v>0.30000000000000016</v>
      </c>
      <c r="AM1360" s="118">
        <f t="shared" si="465"/>
        <v>72</v>
      </c>
      <c r="AN1360" s="119">
        <f t="shared" si="466"/>
        <v>1</v>
      </c>
      <c r="AO1360" s="118">
        <f t="shared" si="467"/>
        <v>1</v>
      </c>
      <c r="AP1360" s="119">
        <f t="shared" si="468"/>
        <v>0.10000000000000014</v>
      </c>
      <c r="AQ1360" s="122">
        <f t="shared" si="457"/>
        <v>0</v>
      </c>
      <c r="AR1360" s="131">
        <f t="shared" si="469"/>
        <v>2</v>
      </c>
      <c r="AS1360" s="65"/>
    </row>
    <row r="1361" spans="1:45" x14ac:dyDescent="0.25">
      <c r="A1361" s="65" t="s">
        <v>272</v>
      </c>
      <c r="B1361" s="65" t="str">
        <f t="shared" si="454"/>
        <v>DIWA3</v>
      </c>
      <c r="C1361" s="117">
        <f t="shared" si="455"/>
        <v>41090</v>
      </c>
      <c r="D1361" s="116" t="str">
        <f t="shared" si="456"/>
        <v>SIN</v>
      </c>
      <c r="E1361" s="65" t="s">
        <v>134</v>
      </c>
      <c r="F1361" s="124" t="s">
        <v>170</v>
      </c>
      <c r="G1361" s="117">
        <v>41981</v>
      </c>
      <c r="H1361" s="65">
        <v>749482</v>
      </c>
      <c r="I1361" s="65">
        <v>82924</v>
      </c>
      <c r="J1361" s="65">
        <v>0</v>
      </c>
      <c r="K1361" s="65">
        <v>6</v>
      </c>
      <c r="L1361" s="65"/>
      <c r="M1361" s="65">
        <v>5</v>
      </c>
      <c r="N1361" s="65">
        <v>5.8</v>
      </c>
      <c r="O1361" s="65"/>
      <c r="P1361" s="65"/>
      <c r="Q1361" s="65">
        <v>0.44</v>
      </c>
      <c r="R1361" s="65"/>
      <c r="S1361" s="65">
        <v>174</v>
      </c>
      <c r="T1361" s="65">
        <v>96</v>
      </c>
      <c r="U1361" s="65">
        <v>83</v>
      </c>
      <c r="V1361" s="65">
        <v>0</v>
      </c>
      <c r="W1361" s="65">
        <v>17</v>
      </c>
      <c r="X1361" s="65">
        <v>11</v>
      </c>
      <c r="Y1361" s="65">
        <v>1</v>
      </c>
      <c r="Z1361" s="65">
        <v>1</v>
      </c>
      <c r="AA1361" s="65">
        <v>1</v>
      </c>
      <c r="AB1361" s="65">
        <v>63</v>
      </c>
      <c r="AC1361" s="65">
        <v>16</v>
      </c>
      <c r="AD1361" s="65">
        <v>2</v>
      </c>
      <c r="AE1361" s="118">
        <f t="shared" si="458"/>
        <v>174</v>
      </c>
      <c r="AF1361" s="119">
        <f t="shared" ref="AF1361:AF1424" si="470">IF(AE1361&gt;500,1.5,IF(AE1361&gt;300,1.3,VLOOKUP(AE1361,$AT$3:$AU$304,2,0)))</f>
        <v>0.58000000000000429</v>
      </c>
      <c r="AG1361" s="118">
        <f t="shared" si="459"/>
        <v>96</v>
      </c>
      <c r="AH1361" s="119">
        <f t="shared" si="460"/>
        <v>0.63999999999999768</v>
      </c>
      <c r="AI1361" s="118">
        <f t="shared" si="461"/>
        <v>17</v>
      </c>
      <c r="AJ1361" s="119">
        <f t="shared" si="462"/>
        <v>0.37777777777777721</v>
      </c>
      <c r="AK1361" s="118">
        <f t="shared" si="463"/>
        <v>11</v>
      </c>
      <c r="AL1361" s="119">
        <f t="shared" si="464"/>
        <v>0.36666666666666681</v>
      </c>
      <c r="AM1361" s="118">
        <f t="shared" si="465"/>
        <v>83</v>
      </c>
      <c r="AN1361" s="119">
        <f t="shared" si="466"/>
        <v>1</v>
      </c>
      <c r="AO1361" s="118">
        <f t="shared" si="467"/>
        <v>0</v>
      </c>
      <c r="AP1361" s="119">
        <f t="shared" si="468"/>
        <v>1.3877787807814457E-16</v>
      </c>
      <c r="AQ1361" s="122">
        <f t="shared" si="457"/>
        <v>0</v>
      </c>
      <c r="AR1361" s="131">
        <f t="shared" si="469"/>
        <v>3</v>
      </c>
      <c r="AS1361" s="65"/>
    </row>
    <row r="1362" spans="1:45" x14ac:dyDescent="0.25">
      <c r="A1362" s="65" t="s">
        <v>272</v>
      </c>
      <c r="B1362" s="65" t="str">
        <f t="shared" si="454"/>
        <v>DIWA3</v>
      </c>
      <c r="C1362" s="117">
        <f t="shared" si="455"/>
        <v>41090</v>
      </c>
      <c r="D1362" s="116" t="str">
        <f t="shared" si="456"/>
        <v>SIN</v>
      </c>
      <c r="E1362" s="65" t="s">
        <v>134</v>
      </c>
      <c r="F1362" s="124" t="s">
        <v>170</v>
      </c>
      <c r="G1362" s="117">
        <v>41940</v>
      </c>
      <c r="H1362" s="65">
        <v>736831</v>
      </c>
      <c r="I1362" s="65">
        <v>70273</v>
      </c>
      <c r="J1362" s="65">
        <v>0</v>
      </c>
      <c r="K1362" s="65">
        <v>5</v>
      </c>
      <c r="L1362" s="65"/>
      <c r="M1362" s="65">
        <v>3</v>
      </c>
      <c r="N1362" s="65">
        <v>5.7</v>
      </c>
      <c r="O1362" s="65"/>
      <c r="P1362" s="65"/>
      <c r="Q1362" s="65">
        <v>0.24</v>
      </c>
      <c r="R1362" s="65"/>
      <c r="S1362" s="65">
        <v>68</v>
      </c>
      <c r="T1362" s="65">
        <v>88</v>
      </c>
      <c r="U1362" s="65">
        <v>5</v>
      </c>
      <c r="V1362" s="65">
        <v>1</v>
      </c>
      <c r="W1362" s="65">
        <v>14</v>
      </c>
      <c r="X1362" s="65">
        <v>6</v>
      </c>
      <c r="Y1362" s="65">
        <v>0</v>
      </c>
      <c r="Z1362" s="65">
        <v>1</v>
      </c>
      <c r="AA1362" s="65">
        <v>1</v>
      </c>
      <c r="AB1362" s="65">
        <v>29</v>
      </c>
      <c r="AC1362" s="65">
        <v>12</v>
      </c>
      <c r="AD1362" s="65">
        <v>1</v>
      </c>
      <c r="AE1362" s="118">
        <f t="shared" si="458"/>
        <v>68</v>
      </c>
      <c r="AF1362" s="119">
        <f t="shared" si="470"/>
        <v>0.22666666666667021</v>
      </c>
      <c r="AG1362" s="118">
        <f t="shared" si="459"/>
        <v>88</v>
      </c>
      <c r="AH1362" s="119">
        <f t="shared" si="460"/>
        <v>0.58666666666666401</v>
      </c>
      <c r="AI1362" s="118">
        <f t="shared" si="461"/>
        <v>14</v>
      </c>
      <c r="AJ1362" s="119">
        <f t="shared" si="462"/>
        <v>0.31111111111111062</v>
      </c>
      <c r="AK1362" s="118">
        <f t="shared" si="463"/>
        <v>6</v>
      </c>
      <c r="AL1362" s="119">
        <f t="shared" si="464"/>
        <v>0.20000000000000018</v>
      </c>
      <c r="AM1362" s="118">
        <f t="shared" si="465"/>
        <v>5</v>
      </c>
      <c r="AN1362" s="119">
        <f t="shared" si="466"/>
        <v>0.33333333333333348</v>
      </c>
      <c r="AO1362" s="118">
        <f t="shared" si="467"/>
        <v>1</v>
      </c>
      <c r="AP1362" s="119">
        <f t="shared" si="468"/>
        <v>0.10000000000000014</v>
      </c>
      <c r="AQ1362" s="122">
        <f t="shared" si="457"/>
        <v>0</v>
      </c>
      <c r="AR1362" s="131">
        <f t="shared" si="469"/>
        <v>4</v>
      </c>
      <c r="AS1362" s="65"/>
    </row>
    <row r="1363" spans="1:45" x14ac:dyDescent="0.25">
      <c r="A1363" s="65" t="s">
        <v>273</v>
      </c>
      <c r="B1363" s="65" t="str">
        <f t="shared" si="454"/>
        <v>DIWA3</v>
      </c>
      <c r="C1363" s="117">
        <f t="shared" si="455"/>
        <v>41090</v>
      </c>
      <c r="D1363" s="116" t="str">
        <f t="shared" si="456"/>
        <v>SIN</v>
      </c>
      <c r="E1363" s="65" t="s">
        <v>134</v>
      </c>
      <c r="F1363" s="124" t="s">
        <v>170</v>
      </c>
      <c r="G1363" s="117">
        <v>41789</v>
      </c>
      <c r="H1363" s="65">
        <v>688993</v>
      </c>
      <c r="I1363" s="65">
        <v>23378</v>
      </c>
      <c r="J1363" s="65">
        <v>0</v>
      </c>
      <c r="K1363" s="65">
        <v>5</v>
      </c>
      <c r="L1363" s="65"/>
      <c r="M1363" s="65">
        <v>3</v>
      </c>
      <c r="N1363" s="65">
        <v>6.1</v>
      </c>
      <c r="O1363" s="65"/>
      <c r="P1363" s="65"/>
      <c r="Q1363" s="65">
        <v>0.22</v>
      </c>
      <c r="R1363" s="65"/>
      <c r="S1363" s="65">
        <v>56</v>
      </c>
      <c r="T1363" s="65">
        <v>72</v>
      </c>
      <c r="U1363" s="65">
        <v>7</v>
      </c>
      <c r="V1363" s="65">
        <v>0</v>
      </c>
      <c r="W1363" s="65">
        <v>11</v>
      </c>
      <c r="X1363" s="65">
        <v>7</v>
      </c>
      <c r="Y1363" s="65">
        <v>0</v>
      </c>
      <c r="Z1363" s="65">
        <v>0</v>
      </c>
      <c r="AA1363" s="65">
        <v>0</v>
      </c>
      <c r="AB1363" s="65">
        <v>52</v>
      </c>
      <c r="AC1363" s="65">
        <v>15</v>
      </c>
      <c r="AD1363" s="65">
        <v>2</v>
      </c>
      <c r="AE1363" s="118">
        <f t="shared" si="458"/>
        <v>56</v>
      </c>
      <c r="AF1363" s="119">
        <f t="shared" si="470"/>
        <v>0.18666666666667028</v>
      </c>
      <c r="AG1363" s="118">
        <f t="shared" si="459"/>
        <v>72</v>
      </c>
      <c r="AH1363" s="119">
        <f t="shared" si="460"/>
        <v>0.47999999999999687</v>
      </c>
      <c r="AI1363" s="118">
        <f t="shared" si="461"/>
        <v>11</v>
      </c>
      <c r="AJ1363" s="119">
        <f t="shared" si="462"/>
        <v>0.24444444444444399</v>
      </c>
      <c r="AK1363" s="118">
        <f t="shared" si="463"/>
        <v>7</v>
      </c>
      <c r="AL1363" s="119">
        <f t="shared" si="464"/>
        <v>0.2333333333333335</v>
      </c>
      <c r="AM1363" s="118">
        <f t="shared" si="465"/>
        <v>7</v>
      </c>
      <c r="AN1363" s="119">
        <f t="shared" si="466"/>
        <v>0.46666666666666679</v>
      </c>
      <c r="AO1363" s="118">
        <f t="shared" si="467"/>
        <v>0</v>
      </c>
      <c r="AP1363" s="119">
        <f t="shared" si="468"/>
        <v>1.3877787807814457E-16</v>
      </c>
      <c r="AQ1363" s="122">
        <f t="shared" si="457"/>
        <v>0</v>
      </c>
      <c r="AR1363" s="131">
        <f t="shared" si="469"/>
        <v>5</v>
      </c>
      <c r="AS1363" s="65"/>
    </row>
    <row r="1364" spans="1:45" x14ac:dyDescent="0.25">
      <c r="A1364" s="65" t="s">
        <v>273</v>
      </c>
      <c r="B1364" s="65" t="str">
        <f t="shared" si="454"/>
        <v>DIWA3</v>
      </c>
      <c r="C1364" s="117">
        <f t="shared" si="455"/>
        <v>41090</v>
      </c>
      <c r="D1364" s="116" t="str">
        <f t="shared" si="456"/>
        <v>SIN</v>
      </c>
      <c r="E1364" s="65" t="s">
        <v>134</v>
      </c>
      <c r="F1364" s="124" t="s">
        <v>170</v>
      </c>
      <c r="G1364" s="117">
        <v>41712</v>
      </c>
      <c r="H1364" s="65">
        <v>665417</v>
      </c>
      <c r="I1364" s="65">
        <v>37451</v>
      </c>
      <c r="J1364" s="65">
        <v>0</v>
      </c>
      <c r="K1364" s="65">
        <v>7</v>
      </c>
      <c r="L1364" s="65"/>
      <c r="M1364" s="65">
        <v>5</v>
      </c>
      <c r="N1364" s="65">
        <v>6.2</v>
      </c>
      <c r="O1364" s="65"/>
      <c r="P1364" s="65"/>
      <c r="Q1364" s="65">
        <v>0.74</v>
      </c>
      <c r="R1364" s="65"/>
      <c r="S1364" s="65">
        <v>74</v>
      </c>
      <c r="T1364" s="65">
        <v>79</v>
      </c>
      <c r="U1364" s="65">
        <v>8</v>
      </c>
      <c r="V1364" s="65">
        <v>0</v>
      </c>
      <c r="W1364" s="65">
        <v>18</v>
      </c>
      <c r="X1364" s="65">
        <v>9</v>
      </c>
      <c r="Y1364" s="65">
        <v>0</v>
      </c>
      <c r="Z1364" s="65">
        <v>1</v>
      </c>
      <c r="AA1364" s="65">
        <v>1</v>
      </c>
      <c r="AB1364" s="65">
        <v>30</v>
      </c>
      <c r="AC1364" s="65">
        <v>6</v>
      </c>
      <c r="AD1364" s="65">
        <v>3</v>
      </c>
      <c r="AE1364" s="118">
        <f t="shared" si="458"/>
        <v>74</v>
      </c>
      <c r="AF1364" s="119">
        <f t="shared" si="470"/>
        <v>0.24666666666667017</v>
      </c>
      <c r="AG1364" s="118">
        <f t="shared" si="459"/>
        <v>79</v>
      </c>
      <c r="AH1364" s="119">
        <f t="shared" si="460"/>
        <v>0.52666666666666362</v>
      </c>
      <c r="AI1364" s="118">
        <f t="shared" si="461"/>
        <v>18</v>
      </c>
      <c r="AJ1364" s="119">
        <f t="shared" si="462"/>
        <v>0.39999999999999941</v>
      </c>
      <c r="AK1364" s="118">
        <f t="shared" si="463"/>
        <v>9</v>
      </c>
      <c r="AL1364" s="119">
        <f t="shared" si="464"/>
        <v>0.30000000000000016</v>
      </c>
      <c r="AM1364" s="118">
        <f t="shared" si="465"/>
        <v>8</v>
      </c>
      <c r="AN1364" s="119">
        <f t="shared" si="466"/>
        <v>0.53333333333333344</v>
      </c>
      <c r="AO1364" s="118">
        <f t="shared" si="467"/>
        <v>0</v>
      </c>
      <c r="AP1364" s="119">
        <f t="shared" si="468"/>
        <v>1.3877787807814457E-16</v>
      </c>
      <c r="AQ1364" s="122">
        <f t="shared" si="457"/>
        <v>0</v>
      </c>
      <c r="AR1364" s="131">
        <f t="shared" si="469"/>
        <v>6</v>
      </c>
      <c r="AS1364" s="65"/>
    </row>
    <row r="1365" spans="1:45" x14ac:dyDescent="0.25">
      <c r="A1365" s="65" t="s">
        <v>273</v>
      </c>
      <c r="B1365" s="65" t="str">
        <f t="shared" si="454"/>
        <v>DIWA3</v>
      </c>
      <c r="C1365" s="117">
        <f t="shared" si="455"/>
        <v>41090</v>
      </c>
      <c r="D1365" s="116" t="str">
        <f t="shared" si="456"/>
        <v>SIN</v>
      </c>
      <c r="E1365" s="65" t="s">
        <v>134</v>
      </c>
      <c r="F1365" s="124" t="s">
        <v>170</v>
      </c>
      <c r="G1365" s="117">
        <v>41712</v>
      </c>
      <c r="H1365" s="65">
        <v>667558</v>
      </c>
      <c r="I1365" s="65">
        <v>39592</v>
      </c>
      <c r="J1365" s="65">
        <v>0</v>
      </c>
      <c r="K1365" s="65">
        <v>8</v>
      </c>
      <c r="L1365" s="65"/>
      <c r="M1365" s="65">
        <v>5</v>
      </c>
      <c r="N1365" s="65">
        <v>6.1</v>
      </c>
      <c r="O1365" s="65"/>
      <c r="P1365" s="65"/>
      <c r="Q1365" s="65">
        <v>0.72</v>
      </c>
      <c r="R1365" s="65"/>
      <c r="S1365" s="65">
        <v>77</v>
      </c>
      <c r="T1365" s="65">
        <v>86</v>
      </c>
      <c r="U1365" s="65">
        <v>7</v>
      </c>
      <c r="V1365" s="65">
        <v>0</v>
      </c>
      <c r="W1365" s="65">
        <v>14</v>
      </c>
      <c r="X1365" s="65">
        <v>3</v>
      </c>
      <c r="Y1365" s="65">
        <v>0</v>
      </c>
      <c r="Z1365" s="65">
        <v>1</v>
      </c>
      <c r="AA1365" s="65">
        <v>1</v>
      </c>
      <c r="AB1365" s="65">
        <v>29</v>
      </c>
      <c r="AC1365" s="65">
        <v>9</v>
      </c>
      <c r="AD1365" s="65">
        <v>2</v>
      </c>
      <c r="AE1365" s="118">
        <f t="shared" si="458"/>
        <v>77</v>
      </c>
      <c r="AF1365" s="119">
        <f t="shared" si="470"/>
        <v>0.25666666666667021</v>
      </c>
      <c r="AG1365" s="118">
        <f t="shared" si="459"/>
        <v>86</v>
      </c>
      <c r="AH1365" s="119">
        <f t="shared" si="460"/>
        <v>0.57333333333333059</v>
      </c>
      <c r="AI1365" s="118">
        <f t="shared" si="461"/>
        <v>14</v>
      </c>
      <c r="AJ1365" s="119">
        <f t="shared" si="462"/>
        <v>0.31111111111111062</v>
      </c>
      <c r="AK1365" s="118">
        <f t="shared" si="463"/>
        <v>3</v>
      </c>
      <c r="AL1365" s="119">
        <f t="shared" si="464"/>
        <v>0.1000000000000002</v>
      </c>
      <c r="AM1365" s="118">
        <f t="shared" si="465"/>
        <v>7</v>
      </c>
      <c r="AN1365" s="119">
        <f t="shared" si="466"/>
        <v>0.46666666666666679</v>
      </c>
      <c r="AO1365" s="118">
        <f t="shared" si="467"/>
        <v>0</v>
      </c>
      <c r="AP1365" s="119">
        <f t="shared" si="468"/>
        <v>1.3877787807814457E-16</v>
      </c>
      <c r="AQ1365" s="122">
        <f t="shared" si="457"/>
        <v>0</v>
      </c>
      <c r="AR1365" s="131">
        <f t="shared" si="469"/>
        <v>7</v>
      </c>
      <c r="AS1365" s="65"/>
    </row>
    <row r="1366" spans="1:45" x14ac:dyDescent="0.25">
      <c r="A1366" s="65" t="s">
        <v>273</v>
      </c>
      <c r="B1366" s="65" t="str">
        <f t="shared" si="454"/>
        <v>DIWA3</v>
      </c>
      <c r="C1366" s="117">
        <f t="shared" si="455"/>
        <v>41090</v>
      </c>
      <c r="D1366" s="116" t="str">
        <f t="shared" si="456"/>
        <v>SIN</v>
      </c>
      <c r="E1366" s="65" t="s">
        <v>134</v>
      </c>
      <c r="F1366" s="124" t="s">
        <v>170</v>
      </c>
      <c r="G1366" s="117">
        <v>41688</v>
      </c>
      <c r="H1366" s="65">
        <v>659104</v>
      </c>
      <c r="I1366" s="65">
        <v>31138</v>
      </c>
      <c r="J1366" s="65">
        <v>0</v>
      </c>
      <c r="K1366" s="65">
        <v>8</v>
      </c>
      <c r="L1366" s="65"/>
      <c r="M1366" s="65">
        <v>5</v>
      </c>
      <c r="N1366" s="65">
        <v>6</v>
      </c>
      <c r="O1366" s="65">
        <v>36</v>
      </c>
      <c r="P1366" s="65"/>
      <c r="Q1366" s="65">
        <v>0.7</v>
      </c>
      <c r="R1366" s="65" t="s">
        <v>244</v>
      </c>
      <c r="S1366" s="65">
        <v>69</v>
      </c>
      <c r="T1366" s="65">
        <v>78</v>
      </c>
      <c r="U1366" s="65">
        <v>8</v>
      </c>
      <c r="V1366" s="65">
        <v>1</v>
      </c>
      <c r="W1366" s="65">
        <v>13</v>
      </c>
      <c r="X1366" s="65">
        <v>8</v>
      </c>
      <c r="Y1366" s="65">
        <v>1</v>
      </c>
      <c r="Z1366" s="65">
        <v>-1</v>
      </c>
      <c r="AA1366" s="65">
        <v>1</v>
      </c>
      <c r="AB1366" s="65">
        <v>29</v>
      </c>
      <c r="AC1366" s="65">
        <v>8</v>
      </c>
      <c r="AD1366" s="65">
        <v>2</v>
      </c>
      <c r="AE1366" s="118">
        <f t="shared" si="458"/>
        <v>69</v>
      </c>
      <c r="AF1366" s="119">
        <f t="shared" si="470"/>
        <v>0.23000000000000353</v>
      </c>
      <c r="AG1366" s="118">
        <f t="shared" si="459"/>
        <v>78</v>
      </c>
      <c r="AH1366" s="119">
        <f t="shared" si="460"/>
        <v>0.51999999999999691</v>
      </c>
      <c r="AI1366" s="118">
        <f t="shared" si="461"/>
        <v>13</v>
      </c>
      <c r="AJ1366" s="119">
        <f t="shared" si="462"/>
        <v>0.28888888888888842</v>
      </c>
      <c r="AK1366" s="118">
        <f t="shared" si="463"/>
        <v>8</v>
      </c>
      <c r="AL1366" s="119">
        <f t="shared" si="464"/>
        <v>0.26666666666666683</v>
      </c>
      <c r="AM1366" s="118">
        <f t="shared" si="465"/>
        <v>8</v>
      </c>
      <c r="AN1366" s="119">
        <f t="shared" si="466"/>
        <v>0.53333333333333344</v>
      </c>
      <c r="AO1366" s="118">
        <f t="shared" si="467"/>
        <v>1</v>
      </c>
      <c r="AP1366" s="119">
        <f t="shared" si="468"/>
        <v>0.10000000000000014</v>
      </c>
      <c r="AQ1366" s="122">
        <f t="shared" si="457"/>
        <v>0</v>
      </c>
      <c r="AR1366" s="131">
        <f t="shared" si="469"/>
        <v>8</v>
      </c>
      <c r="AS1366" s="65"/>
    </row>
    <row r="1367" spans="1:45" x14ac:dyDescent="0.25">
      <c r="A1367" s="65" t="s">
        <v>273</v>
      </c>
      <c r="B1367" s="65" t="str">
        <f t="shared" si="454"/>
        <v>DIWA3</v>
      </c>
      <c r="C1367" s="117">
        <f t="shared" si="455"/>
        <v>41090</v>
      </c>
      <c r="D1367" s="116" t="str">
        <f t="shared" si="456"/>
        <v>SIN</v>
      </c>
      <c r="E1367" s="65" t="s">
        <v>134</v>
      </c>
      <c r="F1367" s="124" t="s">
        <v>170</v>
      </c>
      <c r="G1367" s="117">
        <v>41547</v>
      </c>
      <c r="H1367" s="65">
        <v>618339</v>
      </c>
      <c r="I1367" s="65">
        <v>150482</v>
      </c>
      <c r="J1367" s="120">
        <v>0</v>
      </c>
      <c r="K1367" s="120">
        <v>5</v>
      </c>
      <c r="L1367" s="120">
        <v>0</v>
      </c>
      <c r="M1367" s="120">
        <v>12</v>
      </c>
      <c r="N1367" s="65">
        <v>7.1</v>
      </c>
      <c r="O1367" s="120">
        <v>36.799999999999997</v>
      </c>
      <c r="P1367" s="120">
        <v>1</v>
      </c>
      <c r="Q1367" s="120">
        <v>0.1</v>
      </c>
      <c r="R1367" s="65" t="s">
        <v>244</v>
      </c>
      <c r="S1367" s="120">
        <v>203</v>
      </c>
      <c r="T1367" s="120">
        <v>76</v>
      </c>
      <c r="U1367" s="120">
        <v>17</v>
      </c>
      <c r="V1367" s="120">
        <v>0</v>
      </c>
      <c r="W1367" s="120">
        <v>14</v>
      </c>
      <c r="X1367" s="120">
        <v>14</v>
      </c>
      <c r="Y1367" s="120">
        <v>0</v>
      </c>
      <c r="Z1367" s="120">
        <v>0</v>
      </c>
      <c r="AA1367" s="120">
        <v>0</v>
      </c>
      <c r="AB1367" s="120">
        <v>36</v>
      </c>
      <c r="AC1367" s="120">
        <v>10</v>
      </c>
      <c r="AD1367" s="120">
        <v>2</v>
      </c>
      <c r="AE1367" s="118">
        <f t="shared" si="458"/>
        <v>203</v>
      </c>
      <c r="AF1367" s="119">
        <f t="shared" si="470"/>
        <v>0.67666666666666997</v>
      </c>
      <c r="AG1367" s="118">
        <f t="shared" si="459"/>
        <v>76</v>
      </c>
      <c r="AH1367" s="119">
        <f t="shared" si="460"/>
        <v>0.50666666666666349</v>
      </c>
      <c r="AI1367" s="118">
        <f t="shared" si="461"/>
        <v>14</v>
      </c>
      <c r="AJ1367" s="119">
        <f t="shared" si="462"/>
        <v>0.31111111111111062</v>
      </c>
      <c r="AK1367" s="118">
        <f t="shared" si="463"/>
        <v>14</v>
      </c>
      <c r="AL1367" s="119">
        <f t="shared" si="464"/>
        <v>0.46666666666666679</v>
      </c>
      <c r="AM1367" s="118">
        <f t="shared" si="465"/>
        <v>17</v>
      </c>
      <c r="AN1367" s="119">
        <f t="shared" si="466"/>
        <v>1</v>
      </c>
      <c r="AO1367" s="118">
        <f t="shared" si="467"/>
        <v>0</v>
      </c>
      <c r="AP1367" s="119">
        <f t="shared" si="468"/>
        <v>1.3877787807814457E-16</v>
      </c>
      <c r="AQ1367" s="122">
        <f t="shared" si="457"/>
        <v>0</v>
      </c>
      <c r="AR1367" s="131">
        <f t="shared" si="469"/>
        <v>9</v>
      </c>
      <c r="AS1367" s="65"/>
    </row>
    <row r="1368" spans="1:45" x14ac:dyDescent="0.25">
      <c r="A1368" s="65" t="s">
        <v>285</v>
      </c>
      <c r="B1368" s="65" t="str">
        <f t="shared" si="454"/>
        <v>DIWA3</v>
      </c>
      <c r="C1368" s="117">
        <f t="shared" si="455"/>
        <v>41090</v>
      </c>
      <c r="D1368" s="65" t="str">
        <f t="shared" si="456"/>
        <v>SIN</v>
      </c>
      <c r="E1368" s="65" t="s">
        <v>134</v>
      </c>
      <c r="F1368" s="124" t="s">
        <v>170</v>
      </c>
      <c r="G1368" s="117">
        <v>41446</v>
      </c>
      <c r="H1368" s="65">
        <v>589289</v>
      </c>
      <c r="I1368" s="65">
        <v>121432</v>
      </c>
      <c r="J1368" s="120">
        <v>0</v>
      </c>
      <c r="K1368" s="120">
        <v>7</v>
      </c>
      <c r="L1368" s="120">
        <v>-1</v>
      </c>
      <c r="M1368" s="120">
        <v>31</v>
      </c>
      <c r="N1368" s="65">
        <v>7.1</v>
      </c>
      <c r="O1368" s="120">
        <v>37.700000000000003</v>
      </c>
      <c r="P1368" s="120">
        <v>0.5</v>
      </c>
      <c r="Q1368" s="120">
        <v>0.1</v>
      </c>
      <c r="R1368" s="65" t="s">
        <v>244</v>
      </c>
      <c r="S1368" s="120">
        <v>462</v>
      </c>
      <c r="T1368" s="120">
        <v>117</v>
      </c>
      <c r="U1368" s="120">
        <v>30</v>
      </c>
      <c r="V1368" s="120">
        <v>0</v>
      </c>
      <c r="W1368" s="120">
        <v>24</v>
      </c>
      <c r="X1368" s="120">
        <v>22</v>
      </c>
      <c r="Y1368" s="120">
        <v>0</v>
      </c>
      <c r="Z1368" s="120">
        <v>1</v>
      </c>
      <c r="AA1368" s="120">
        <v>-1</v>
      </c>
      <c r="AB1368" s="120">
        <v>45</v>
      </c>
      <c r="AC1368" s="120">
        <v>16</v>
      </c>
      <c r="AD1368" s="120">
        <v>4</v>
      </c>
      <c r="AE1368" s="118">
        <f t="shared" si="458"/>
        <v>462</v>
      </c>
      <c r="AF1368" s="119">
        <f t="shared" si="470"/>
        <v>1.3</v>
      </c>
      <c r="AG1368" s="118">
        <f t="shared" si="459"/>
        <v>117</v>
      </c>
      <c r="AH1368" s="119">
        <f t="shared" si="460"/>
        <v>0.77999999999999858</v>
      </c>
      <c r="AI1368" s="118">
        <f t="shared" si="461"/>
        <v>24</v>
      </c>
      <c r="AJ1368" s="119">
        <f t="shared" si="462"/>
        <v>0.53333333333333266</v>
      </c>
      <c r="AK1368" s="118">
        <f t="shared" si="463"/>
        <v>22</v>
      </c>
      <c r="AL1368" s="119">
        <f t="shared" si="464"/>
        <v>0.73333333333333339</v>
      </c>
      <c r="AM1368" s="118">
        <f t="shared" si="465"/>
        <v>30</v>
      </c>
      <c r="AN1368" s="119">
        <f t="shared" si="466"/>
        <v>1</v>
      </c>
      <c r="AO1368" s="118">
        <f t="shared" si="467"/>
        <v>0</v>
      </c>
      <c r="AP1368" s="119">
        <f t="shared" si="468"/>
        <v>1.3877787807814457E-16</v>
      </c>
      <c r="AQ1368" s="122">
        <f t="shared" si="457"/>
        <v>0</v>
      </c>
      <c r="AR1368" s="131">
        <f t="shared" si="469"/>
        <v>10</v>
      </c>
      <c r="AS1368" s="65"/>
    </row>
    <row r="1369" spans="1:45" x14ac:dyDescent="0.25">
      <c r="A1369" s="65"/>
      <c r="B1369" s="65" t="str">
        <f t="shared" si="454"/>
        <v>DIWA3</v>
      </c>
      <c r="C1369" s="117">
        <f t="shared" si="455"/>
        <v>41073</v>
      </c>
      <c r="D1369" s="65" t="str">
        <f t="shared" si="456"/>
        <v>SIN</v>
      </c>
      <c r="E1369" s="65" t="s">
        <v>134</v>
      </c>
      <c r="F1369" s="124" t="s">
        <v>171</v>
      </c>
      <c r="G1369" s="117">
        <v>42307</v>
      </c>
      <c r="H1369" s="65">
        <v>820540</v>
      </c>
      <c r="I1369" s="65">
        <v>90940</v>
      </c>
      <c r="J1369" s="65">
        <v>0</v>
      </c>
      <c r="K1369" s="65">
        <v>5</v>
      </c>
      <c r="L1369" s="65"/>
      <c r="M1369" s="65">
        <v>2</v>
      </c>
      <c r="N1369" s="65">
        <v>5.7</v>
      </c>
      <c r="O1369" s="65"/>
      <c r="P1369" s="65"/>
      <c r="Q1369" s="65">
        <v>0.33</v>
      </c>
      <c r="R1369" s="65"/>
      <c r="S1369" s="65">
        <v>109</v>
      </c>
      <c r="T1369" s="65">
        <v>109</v>
      </c>
      <c r="U1369" s="65">
        <v>5</v>
      </c>
      <c r="V1369" s="65">
        <v>1</v>
      </c>
      <c r="W1369" s="65">
        <v>14</v>
      </c>
      <c r="X1369" s="65">
        <v>13</v>
      </c>
      <c r="Y1369" s="65">
        <v>0</v>
      </c>
      <c r="Z1369" s="65">
        <v>1</v>
      </c>
      <c r="AA1369" s="65">
        <v>1</v>
      </c>
      <c r="AB1369" s="65">
        <v>34</v>
      </c>
      <c r="AC1369" s="65">
        <v>5</v>
      </c>
      <c r="AD1369" s="65">
        <v>0</v>
      </c>
      <c r="AE1369" s="118">
        <f t="shared" si="458"/>
        <v>109</v>
      </c>
      <c r="AF1369" s="119">
        <f t="shared" si="470"/>
        <v>0.36333333333333756</v>
      </c>
      <c r="AG1369" s="118">
        <f t="shared" si="459"/>
        <v>109</v>
      </c>
      <c r="AH1369" s="119">
        <f t="shared" si="460"/>
        <v>0.72666666666666491</v>
      </c>
      <c r="AI1369" s="118">
        <f t="shared" si="461"/>
        <v>14</v>
      </c>
      <c r="AJ1369" s="119">
        <f t="shared" si="462"/>
        <v>0.31111111111111062</v>
      </c>
      <c r="AK1369" s="118">
        <f t="shared" si="463"/>
        <v>13</v>
      </c>
      <c r="AL1369" s="119">
        <f t="shared" si="464"/>
        <v>0.43333333333333346</v>
      </c>
      <c r="AM1369" s="118">
        <f t="shared" si="465"/>
        <v>5</v>
      </c>
      <c r="AN1369" s="119">
        <f t="shared" si="466"/>
        <v>0.33333333333333348</v>
      </c>
      <c r="AO1369" s="118">
        <f t="shared" si="467"/>
        <v>1</v>
      </c>
      <c r="AP1369" s="119">
        <f t="shared" si="468"/>
        <v>0.10000000000000014</v>
      </c>
      <c r="AQ1369" s="122">
        <f t="shared" si="457"/>
        <v>1</v>
      </c>
      <c r="AR1369" s="131">
        <f t="shared" si="469"/>
        <v>1</v>
      </c>
      <c r="AS1369" s="65"/>
    </row>
    <row r="1370" spans="1:45" x14ac:dyDescent="0.25">
      <c r="A1370" s="65"/>
      <c r="B1370" s="65" t="str">
        <f t="shared" si="454"/>
        <v>DIWA3</v>
      </c>
      <c r="C1370" s="117">
        <f t="shared" si="455"/>
        <v>41073</v>
      </c>
      <c r="D1370" s="65" t="str">
        <f t="shared" si="456"/>
        <v>SIN</v>
      </c>
      <c r="E1370" s="65" t="s">
        <v>134</v>
      </c>
      <c r="F1370" s="124" t="s">
        <v>171</v>
      </c>
      <c r="G1370" s="117">
        <v>42138</v>
      </c>
      <c r="H1370" s="65">
        <v>781250</v>
      </c>
      <c r="I1370" s="65">
        <v>51650</v>
      </c>
      <c r="J1370" s="65">
        <v>0</v>
      </c>
      <c r="K1370" s="65">
        <v>4</v>
      </c>
      <c r="L1370" s="65"/>
      <c r="M1370" s="65">
        <v>1</v>
      </c>
      <c r="N1370" s="65">
        <v>5.8</v>
      </c>
      <c r="O1370" s="65"/>
      <c r="P1370" s="65"/>
      <c r="Q1370" s="65">
        <v>0.33</v>
      </c>
      <c r="R1370" s="65"/>
      <c r="S1370" s="65">
        <v>94</v>
      </c>
      <c r="T1370" s="65">
        <v>72</v>
      </c>
      <c r="U1370" s="65">
        <v>7</v>
      </c>
      <c r="V1370" s="65">
        <v>0</v>
      </c>
      <c r="W1370" s="65">
        <v>14</v>
      </c>
      <c r="X1370" s="65">
        <v>10</v>
      </c>
      <c r="Y1370" s="65">
        <v>1</v>
      </c>
      <c r="Z1370" s="65">
        <v>1</v>
      </c>
      <c r="AA1370" s="65">
        <v>1</v>
      </c>
      <c r="AB1370" s="65">
        <v>31</v>
      </c>
      <c r="AC1370" s="65">
        <v>4</v>
      </c>
      <c r="AD1370" s="65">
        <v>0</v>
      </c>
      <c r="AE1370" s="118">
        <f t="shared" si="458"/>
        <v>94</v>
      </c>
      <c r="AF1370" s="119">
        <f t="shared" si="470"/>
        <v>0.31333333333333724</v>
      </c>
      <c r="AG1370" s="118">
        <f t="shared" si="459"/>
        <v>72</v>
      </c>
      <c r="AH1370" s="119">
        <f t="shared" si="460"/>
        <v>0.47999999999999687</v>
      </c>
      <c r="AI1370" s="118">
        <f t="shared" si="461"/>
        <v>14</v>
      </c>
      <c r="AJ1370" s="119">
        <f t="shared" si="462"/>
        <v>0.31111111111111062</v>
      </c>
      <c r="AK1370" s="118">
        <f t="shared" si="463"/>
        <v>10</v>
      </c>
      <c r="AL1370" s="119">
        <f t="shared" si="464"/>
        <v>0.33339999999999997</v>
      </c>
      <c r="AM1370" s="118">
        <f t="shared" si="465"/>
        <v>7</v>
      </c>
      <c r="AN1370" s="119">
        <f t="shared" si="466"/>
        <v>0.46666666666666679</v>
      </c>
      <c r="AO1370" s="118">
        <f t="shared" si="467"/>
        <v>0</v>
      </c>
      <c r="AP1370" s="119">
        <f t="shared" si="468"/>
        <v>1.3877787807814457E-16</v>
      </c>
      <c r="AQ1370" s="122">
        <f t="shared" si="457"/>
        <v>0</v>
      </c>
      <c r="AR1370" s="131">
        <f t="shared" si="469"/>
        <v>2</v>
      </c>
      <c r="AS1370" s="65"/>
    </row>
    <row r="1371" spans="1:45" x14ac:dyDescent="0.25">
      <c r="A1371" s="65" t="s">
        <v>272</v>
      </c>
      <c r="B1371" s="65" t="str">
        <f t="shared" si="454"/>
        <v>DIWA3</v>
      </c>
      <c r="C1371" s="117">
        <f t="shared" si="455"/>
        <v>41073</v>
      </c>
      <c r="D1371" s="116" t="str">
        <f t="shared" si="456"/>
        <v>SIN</v>
      </c>
      <c r="E1371" s="65" t="s">
        <v>134</v>
      </c>
      <c r="F1371" s="124" t="s">
        <v>171</v>
      </c>
      <c r="G1371" s="117">
        <v>42037</v>
      </c>
      <c r="H1371" s="65">
        <v>732811</v>
      </c>
      <c r="I1371" s="65">
        <v>69648</v>
      </c>
      <c r="J1371" s="65">
        <v>0</v>
      </c>
      <c r="K1371" s="65">
        <v>183</v>
      </c>
      <c r="L1371" s="65"/>
      <c r="M1371" s="65">
        <v>6</v>
      </c>
      <c r="N1371" s="65">
        <v>6</v>
      </c>
      <c r="O1371" s="65"/>
      <c r="P1371" s="65"/>
      <c r="Q1371" s="65">
        <v>0.25</v>
      </c>
      <c r="R1371" s="65"/>
      <c r="S1371" s="65">
        <v>108</v>
      </c>
      <c r="T1371" s="65">
        <v>221</v>
      </c>
      <c r="U1371" s="65">
        <v>10</v>
      </c>
      <c r="V1371" s="65">
        <v>3</v>
      </c>
      <c r="W1371" s="65">
        <v>1787</v>
      </c>
      <c r="X1371" s="65">
        <v>11</v>
      </c>
      <c r="Y1371" s="65">
        <v>29</v>
      </c>
      <c r="Z1371" s="65">
        <v>13</v>
      </c>
      <c r="AA1371" s="65">
        <v>1</v>
      </c>
      <c r="AB1371" s="65">
        <v>52</v>
      </c>
      <c r="AC1371" s="65">
        <v>5</v>
      </c>
      <c r="AD1371" s="65">
        <v>24</v>
      </c>
      <c r="AE1371" s="118">
        <f t="shared" si="458"/>
        <v>108</v>
      </c>
      <c r="AF1371" s="119">
        <f t="shared" si="470"/>
        <v>0.36000000000000421</v>
      </c>
      <c r="AG1371" s="118">
        <f t="shared" si="459"/>
        <v>221</v>
      </c>
      <c r="AH1371" s="119">
        <f t="shared" si="460"/>
        <v>1</v>
      </c>
      <c r="AI1371" s="118">
        <f t="shared" si="461"/>
        <v>1787</v>
      </c>
      <c r="AJ1371" s="119">
        <f t="shared" si="462"/>
        <v>1</v>
      </c>
      <c r="AK1371" s="118">
        <f t="shared" si="463"/>
        <v>11</v>
      </c>
      <c r="AL1371" s="119">
        <f t="shared" si="464"/>
        <v>0.36666666666666681</v>
      </c>
      <c r="AM1371" s="118">
        <f t="shared" si="465"/>
        <v>10</v>
      </c>
      <c r="AN1371" s="119">
        <f t="shared" si="466"/>
        <v>0.66666666666666674</v>
      </c>
      <c r="AO1371" s="118">
        <f t="shared" si="467"/>
        <v>3</v>
      </c>
      <c r="AP1371" s="119">
        <f t="shared" si="468"/>
        <v>0.30000000000000016</v>
      </c>
      <c r="AQ1371" s="122">
        <f t="shared" si="457"/>
        <v>0</v>
      </c>
      <c r="AR1371" s="131">
        <f t="shared" si="469"/>
        <v>3</v>
      </c>
      <c r="AS1371" s="65"/>
    </row>
    <row r="1372" spans="1:45" x14ac:dyDescent="0.25">
      <c r="A1372" s="65" t="s">
        <v>272</v>
      </c>
      <c r="B1372" s="65" t="str">
        <f t="shared" si="454"/>
        <v>DIWA3</v>
      </c>
      <c r="C1372" s="117">
        <f t="shared" si="455"/>
        <v>41073</v>
      </c>
      <c r="D1372" s="116" t="str">
        <f t="shared" si="456"/>
        <v>SIN</v>
      </c>
      <c r="E1372" s="65" t="s">
        <v>134</v>
      </c>
      <c r="F1372" s="124" t="s">
        <v>171</v>
      </c>
      <c r="G1372" s="117">
        <v>41981</v>
      </c>
      <c r="H1372" s="65">
        <v>717958</v>
      </c>
      <c r="I1372" s="65">
        <v>54795</v>
      </c>
      <c r="J1372" s="65">
        <v>0</v>
      </c>
      <c r="K1372" s="65">
        <v>6</v>
      </c>
      <c r="L1372" s="65"/>
      <c r="M1372" s="65">
        <v>2</v>
      </c>
      <c r="N1372" s="65">
        <v>6.1</v>
      </c>
      <c r="O1372" s="65"/>
      <c r="P1372" s="65"/>
      <c r="Q1372" s="65">
        <v>0.23</v>
      </c>
      <c r="R1372" s="65"/>
      <c r="S1372" s="65">
        <v>63</v>
      </c>
      <c r="T1372" s="65">
        <v>51</v>
      </c>
      <c r="U1372" s="65">
        <v>5</v>
      </c>
      <c r="V1372" s="65">
        <v>0</v>
      </c>
      <c r="W1372" s="65">
        <v>14</v>
      </c>
      <c r="X1372" s="65">
        <v>7</v>
      </c>
      <c r="Y1372" s="65">
        <v>0</v>
      </c>
      <c r="Z1372" s="65">
        <v>1</v>
      </c>
      <c r="AA1372" s="65">
        <v>0</v>
      </c>
      <c r="AB1372" s="65">
        <v>41</v>
      </c>
      <c r="AC1372" s="65">
        <v>4</v>
      </c>
      <c r="AD1372" s="65">
        <v>2</v>
      </c>
      <c r="AE1372" s="118">
        <f t="shared" si="458"/>
        <v>63</v>
      </c>
      <c r="AF1372" s="119">
        <f t="shared" si="470"/>
        <v>0.21000000000000357</v>
      </c>
      <c r="AG1372" s="118">
        <f t="shared" si="459"/>
        <v>51</v>
      </c>
      <c r="AH1372" s="119">
        <f t="shared" si="460"/>
        <v>0.33999999999999714</v>
      </c>
      <c r="AI1372" s="118">
        <f t="shared" si="461"/>
        <v>14</v>
      </c>
      <c r="AJ1372" s="119">
        <f t="shared" si="462"/>
        <v>0.31111111111111062</v>
      </c>
      <c r="AK1372" s="118">
        <f t="shared" si="463"/>
        <v>7</v>
      </c>
      <c r="AL1372" s="119">
        <f t="shared" si="464"/>
        <v>0.2333333333333335</v>
      </c>
      <c r="AM1372" s="118">
        <f t="shared" si="465"/>
        <v>5</v>
      </c>
      <c r="AN1372" s="119">
        <f t="shared" si="466"/>
        <v>0.33333333333333348</v>
      </c>
      <c r="AO1372" s="118">
        <f t="shared" si="467"/>
        <v>0</v>
      </c>
      <c r="AP1372" s="119">
        <f t="shared" si="468"/>
        <v>1.3877787807814457E-16</v>
      </c>
      <c r="AQ1372" s="122">
        <f t="shared" si="457"/>
        <v>0</v>
      </c>
      <c r="AR1372" s="131">
        <f t="shared" si="469"/>
        <v>4</v>
      </c>
      <c r="AS1372" s="65"/>
    </row>
    <row r="1373" spans="1:45" x14ac:dyDescent="0.25">
      <c r="A1373" s="65" t="s">
        <v>273</v>
      </c>
      <c r="B1373" s="65" t="str">
        <f t="shared" si="454"/>
        <v>DIWA3</v>
      </c>
      <c r="C1373" s="117">
        <f t="shared" si="455"/>
        <v>41073</v>
      </c>
      <c r="D1373" s="116" t="str">
        <f t="shared" si="456"/>
        <v>SIN</v>
      </c>
      <c r="E1373" s="65" t="s">
        <v>134</v>
      </c>
      <c r="F1373" s="124" t="s">
        <v>171</v>
      </c>
      <c r="G1373" s="117">
        <v>41783</v>
      </c>
      <c r="H1373" s="65">
        <v>657087</v>
      </c>
      <c r="I1373" s="65">
        <v>31604</v>
      </c>
      <c r="J1373" s="65">
        <v>0</v>
      </c>
      <c r="K1373" s="65">
        <v>4</v>
      </c>
      <c r="L1373" s="65"/>
      <c r="M1373" s="65">
        <v>3</v>
      </c>
      <c r="N1373" s="65">
        <v>6.3</v>
      </c>
      <c r="O1373" s="65"/>
      <c r="P1373" s="65"/>
      <c r="Q1373" s="65">
        <v>0.85</v>
      </c>
      <c r="R1373" s="65"/>
      <c r="S1373" s="65">
        <v>56</v>
      </c>
      <c r="T1373" s="65">
        <v>59</v>
      </c>
      <c r="U1373" s="65">
        <v>7</v>
      </c>
      <c r="V1373" s="65">
        <v>0</v>
      </c>
      <c r="W1373" s="65">
        <v>14</v>
      </c>
      <c r="X1373" s="65">
        <v>6</v>
      </c>
      <c r="Y1373" s="65">
        <v>0</v>
      </c>
      <c r="Z1373" s="65">
        <v>0</v>
      </c>
      <c r="AA1373" s="65">
        <v>0</v>
      </c>
      <c r="AB1373" s="65">
        <v>32</v>
      </c>
      <c r="AC1373" s="65">
        <v>3</v>
      </c>
      <c r="AD1373" s="65">
        <v>1</v>
      </c>
      <c r="AE1373" s="118">
        <f t="shared" si="458"/>
        <v>56</v>
      </c>
      <c r="AF1373" s="119">
        <f t="shared" si="470"/>
        <v>0.18666666666667028</v>
      </c>
      <c r="AG1373" s="118">
        <f t="shared" si="459"/>
        <v>59</v>
      </c>
      <c r="AH1373" s="119">
        <f t="shared" si="460"/>
        <v>0.39333333333333037</v>
      </c>
      <c r="AI1373" s="118">
        <f t="shared" si="461"/>
        <v>14</v>
      </c>
      <c r="AJ1373" s="119">
        <f t="shared" si="462"/>
        <v>0.31111111111111062</v>
      </c>
      <c r="AK1373" s="118">
        <f t="shared" si="463"/>
        <v>6</v>
      </c>
      <c r="AL1373" s="119">
        <f t="shared" si="464"/>
        <v>0.20000000000000018</v>
      </c>
      <c r="AM1373" s="118">
        <f t="shared" si="465"/>
        <v>7</v>
      </c>
      <c r="AN1373" s="119">
        <f t="shared" si="466"/>
        <v>0.46666666666666679</v>
      </c>
      <c r="AO1373" s="118">
        <f t="shared" si="467"/>
        <v>0</v>
      </c>
      <c r="AP1373" s="119">
        <f t="shared" si="468"/>
        <v>1.3877787807814457E-16</v>
      </c>
      <c r="AQ1373" s="122">
        <f t="shared" si="457"/>
        <v>0</v>
      </c>
      <c r="AR1373" s="131">
        <f t="shared" si="469"/>
        <v>5</v>
      </c>
      <c r="AS1373" s="65"/>
    </row>
    <row r="1374" spans="1:45" x14ac:dyDescent="0.25">
      <c r="A1374" s="65" t="s">
        <v>273</v>
      </c>
      <c r="B1374" s="65" t="str">
        <f t="shared" si="454"/>
        <v>DIWA3</v>
      </c>
      <c r="C1374" s="117">
        <f t="shared" si="455"/>
        <v>41073</v>
      </c>
      <c r="D1374" s="116" t="str">
        <f t="shared" si="456"/>
        <v>SIN</v>
      </c>
      <c r="E1374" s="65" t="s">
        <v>134</v>
      </c>
      <c r="F1374" s="124" t="s">
        <v>171</v>
      </c>
      <c r="G1374" s="117">
        <v>41677</v>
      </c>
      <c r="H1374" s="65">
        <v>625483</v>
      </c>
      <c r="I1374" s="65">
        <v>101185</v>
      </c>
      <c r="J1374" s="65">
        <v>0</v>
      </c>
      <c r="K1374" s="65">
        <v>6</v>
      </c>
      <c r="L1374" s="65"/>
      <c r="M1374" s="65">
        <v>9</v>
      </c>
      <c r="N1374" s="65">
        <v>7.1</v>
      </c>
      <c r="O1374" s="65">
        <v>37.200000000000003</v>
      </c>
      <c r="P1374" s="65">
        <v>0.2</v>
      </c>
      <c r="Q1374" s="65">
        <v>0.1</v>
      </c>
      <c r="R1374" s="65" t="s">
        <v>244</v>
      </c>
      <c r="S1374" s="65">
        <v>70</v>
      </c>
      <c r="T1374" s="65">
        <v>99</v>
      </c>
      <c r="U1374" s="65">
        <v>14</v>
      </c>
      <c r="V1374" s="65">
        <v>0</v>
      </c>
      <c r="W1374" s="65">
        <v>13</v>
      </c>
      <c r="X1374" s="65">
        <v>5</v>
      </c>
      <c r="Y1374" s="65">
        <v>1</v>
      </c>
      <c r="Z1374" s="65">
        <v>1</v>
      </c>
      <c r="AA1374" s="65">
        <v>0</v>
      </c>
      <c r="AB1374" s="65">
        <v>30</v>
      </c>
      <c r="AC1374" s="65">
        <v>7</v>
      </c>
      <c r="AD1374" s="65">
        <v>3</v>
      </c>
      <c r="AE1374" s="118">
        <f t="shared" si="458"/>
        <v>70</v>
      </c>
      <c r="AF1374" s="119">
        <f t="shared" si="470"/>
        <v>0.23333333333333686</v>
      </c>
      <c r="AG1374" s="118">
        <f t="shared" si="459"/>
        <v>99</v>
      </c>
      <c r="AH1374" s="119">
        <f t="shared" si="460"/>
        <v>0.6</v>
      </c>
      <c r="AI1374" s="118">
        <f t="shared" si="461"/>
        <v>13</v>
      </c>
      <c r="AJ1374" s="119">
        <f t="shared" si="462"/>
        <v>0.28888888888888842</v>
      </c>
      <c r="AK1374" s="118">
        <f t="shared" si="463"/>
        <v>5</v>
      </c>
      <c r="AL1374" s="119">
        <f t="shared" si="464"/>
        <v>0.16666666666666685</v>
      </c>
      <c r="AM1374" s="118">
        <f t="shared" si="465"/>
        <v>14</v>
      </c>
      <c r="AN1374" s="119">
        <f t="shared" si="466"/>
        <v>0.93333333333333335</v>
      </c>
      <c r="AO1374" s="118">
        <f t="shared" si="467"/>
        <v>0</v>
      </c>
      <c r="AP1374" s="119">
        <f t="shared" si="468"/>
        <v>1.3877787807814457E-16</v>
      </c>
      <c r="AQ1374" s="122">
        <f t="shared" si="457"/>
        <v>0</v>
      </c>
      <c r="AR1374" s="131">
        <f t="shared" si="469"/>
        <v>6</v>
      </c>
      <c r="AS1374" s="65"/>
    </row>
    <row r="1375" spans="1:45" x14ac:dyDescent="0.25">
      <c r="A1375" s="65" t="s">
        <v>273</v>
      </c>
      <c r="B1375" s="65" t="str">
        <f t="shared" si="454"/>
        <v>DIWA3</v>
      </c>
      <c r="C1375" s="117">
        <f t="shared" si="455"/>
        <v>41073</v>
      </c>
      <c r="D1375" s="116" t="str">
        <f t="shared" si="456"/>
        <v>SIN</v>
      </c>
      <c r="E1375" s="65" t="s">
        <v>134</v>
      </c>
      <c r="F1375" s="124" t="s">
        <v>171</v>
      </c>
      <c r="G1375" s="117">
        <v>41535</v>
      </c>
      <c r="H1375" s="65">
        <v>593872</v>
      </c>
      <c r="I1375" s="65">
        <v>69574</v>
      </c>
      <c r="J1375" s="120">
        <v>0</v>
      </c>
      <c r="K1375" s="120">
        <v>4</v>
      </c>
      <c r="L1375" s="120">
        <v>-1</v>
      </c>
      <c r="M1375" s="120">
        <v>7</v>
      </c>
      <c r="N1375" s="65">
        <v>7.2</v>
      </c>
      <c r="O1375" s="120">
        <v>37.6</v>
      </c>
      <c r="P1375" s="120">
        <v>0.8</v>
      </c>
      <c r="Q1375" s="120">
        <v>0.1</v>
      </c>
      <c r="R1375" s="65" t="s">
        <v>244</v>
      </c>
      <c r="S1375" s="120">
        <v>33</v>
      </c>
      <c r="T1375" s="120">
        <v>70</v>
      </c>
      <c r="U1375" s="120">
        <v>16</v>
      </c>
      <c r="V1375" s="120">
        <v>1</v>
      </c>
      <c r="W1375" s="120">
        <v>5</v>
      </c>
      <c r="X1375" s="120">
        <v>3</v>
      </c>
      <c r="Y1375" s="120">
        <v>0</v>
      </c>
      <c r="Z1375" s="120">
        <v>2</v>
      </c>
      <c r="AA1375" s="120">
        <v>0</v>
      </c>
      <c r="AB1375" s="120">
        <v>21</v>
      </c>
      <c r="AC1375" s="120">
        <v>3</v>
      </c>
      <c r="AD1375" s="120">
        <v>1</v>
      </c>
      <c r="AE1375" s="118">
        <f t="shared" si="458"/>
        <v>33</v>
      </c>
      <c r="AF1375" s="119">
        <f t="shared" si="470"/>
        <v>0.11000000000000376</v>
      </c>
      <c r="AG1375" s="118">
        <f t="shared" si="459"/>
        <v>70</v>
      </c>
      <c r="AH1375" s="119">
        <f t="shared" si="460"/>
        <v>0.46666666666666357</v>
      </c>
      <c r="AI1375" s="118">
        <f t="shared" si="461"/>
        <v>5</v>
      </c>
      <c r="AJ1375" s="119">
        <f t="shared" si="462"/>
        <v>0.11111111111111063</v>
      </c>
      <c r="AK1375" s="118">
        <f t="shared" si="463"/>
        <v>3</v>
      </c>
      <c r="AL1375" s="119">
        <f t="shared" si="464"/>
        <v>0.1000000000000002</v>
      </c>
      <c r="AM1375" s="118">
        <f t="shared" si="465"/>
        <v>16</v>
      </c>
      <c r="AN1375" s="119">
        <f t="shared" si="466"/>
        <v>1</v>
      </c>
      <c r="AO1375" s="118">
        <f t="shared" si="467"/>
        <v>1</v>
      </c>
      <c r="AP1375" s="119">
        <f t="shared" si="468"/>
        <v>0.10000000000000014</v>
      </c>
      <c r="AQ1375" s="122">
        <f t="shared" si="457"/>
        <v>0</v>
      </c>
      <c r="AR1375" s="131">
        <f t="shared" si="469"/>
        <v>7</v>
      </c>
      <c r="AS1375" s="65"/>
    </row>
    <row r="1376" spans="1:45" x14ac:dyDescent="0.25">
      <c r="A1376" s="65" t="s">
        <v>273</v>
      </c>
      <c r="B1376" s="65" t="str">
        <f t="shared" ref="B1376:B1439" si="471">IF(F1376&lt;="K030","DIWA2",IF(F1376&lt;="K152","DIWA3",IF(F1376&lt;="K171","DIWA5","")))</f>
        <v>DIWA3</v>
      </c>
      <c r="C1376" s="117">
        <f t="shared" ref="C1376:C1439" si="472">VLOOKUP(F1376,$BG$3:$BJ$230,4,0)</f>
        <v>41073</v>
      </c>
      <c r="D1376" s="116" t="str">
        <f t="shared" ref="D1376:D1439" si="473">IF(C1376&gt;G1376,"CON","SIN")</f>
        <v>SIN</v>
      </c>
      <c r="E1376" s="65" t="s">
        <v>134</v>
      </c>
      <c r="F1376" s="124" t="s">
        <v>171</v>
      </c>
      <c r="G1376" s="117">
        <v>41414</v>
      </c>
      <c r="H1376" s="65">
        <v>557136</v>
      </c>
      <c r="I1376" s="65">
        <v>32838</v>
      </c>
      <c r="J1376" s="120">
        <v>0</v>
      </c>
      <c r="K1376" s="120">
        <v>42.2</v>
      </c>
      <c r="L1376" s="120">
        <v>0</v>
      </c>
      <c r="M1376" s="120">
        <v>12.4</v>
      </c>
      <c r="N1376" s="65">
        <v>7</v>
      </c>
      <c r="O1376" s="120">
        <v>37</v>
      </c>
      <c r="P1376" s="120"/>
      <c r="Q1376" s="120">
        <v>-1</v>
      </c>
      <c r="R1376" s="65" t="s">
        <v>29</v>
      </c>
      <c r="S1376" s="120">
        <v>24.3</v>
      </c>
      <c r="T1376" s="120">
        <v>57.2</v>
      </c>
      <c r="U1376" s="120">
        <v>15.5</v>
      </c>
      <c r="V1376" s="120">
        <v>4.5999999999999996</v>
      </c>
      <c r="W1376" s="120">
        <v>6.3</v>
      </c>
      <c r="X1376" s="120">
        <v>14.5</v>
      </c>
      <c r="Y1376" s="120">
        <v>2.6</v>
      </c>
      <c r="Z1376" s="120">
        <v>0</v>
      </c>
      <c r="AA1376" s="120">
        <v>0</v>
      </c>
      <c r="AB1376" s="120">
        <v>51.3</v>
      </c>
      <c r="AC1376" s="120">
        <v>21.2</v>
      </c>
      <c r="AD1376" s="120">
        <v>3.1</v>
      </c>
      <c r="AE1376" s="118">
        <f t="shared" si="458"/>
        <v>24</v>
      </c>
      <c r="AF1376" s="119">
        <f t="shared" si="470"/>
        <v>8.0000000000003818E-2</v>
      </c>
      <c r="AG1376" s="118">
        <f t="shared" si="459"/>
        <v>57</v>
      </c>
      <c r="AH1376" s="119">
        <f t="shared" si="460"/>
        <v>0.37999999999999706</v>
      </c>
      <c r="AI1376" s="118">
        <f t="shared" si="461"/>
        <v>6</v>
      </c>
      <c r="AJ1376" s="119">
        <f t="shared" si="462"/>
        <v>0.13333333333333286</v>
      </c>
      <c r="AK1376" s="118">
        <f t="shared" si="463"/>
        <v>15</v>
      </c>
      <c r="AL1376" s="119">
        <f t="shared" si="464"/>
        <v>0.50000000000000011</v>
      </c>
      <c r="AM1376" s="118">
        <f t="shared" si="465"/>
        <v>16</v>
      </c>
      <c r="AN1376" s="119">
        <f t="shared" si="466"/>
        <v>1</v>
      </c>
      <c r="AO1376" s="118">
        <f t="shared" si="467"/>
        <v>5</v>
      </c>
      <c r="AP1376" s="119">
        <f t="shared" si="468"/>
        <v>0.50000000000000011</v>
      </c>
      <c r="AQ1376" s="122">
        <f t="shared" si="457"/>
        <v>0</v>
      </c>
      <c r="AR1376" s="131">
        <f t="shared" si="469"/>
        <v>8</v>
      </c>
      <c r="AS1376" s="65"/>
    </row>
    <row r="1377" spans="1:45" x14ac:dyDescent="0.25">
      <c r="A1377" s="65" t="s">
        <v>272</v>
      </c>
      <c r="B1377" s="65" t="str">
        <f t="shared" si="471"/>
        <v>DIWA3</v>
      </c>
      <c r="C1377" s="117">
        <f t="shared" si="472"/>
        <v>41073</v>
      </c>
      <c r="D1377" s="116" t="str">
        <f t="shared" si="473"/>
        <v>SIN</v>
      </c>
      <c r="E1377" s="65" t="s">
        <v>134</v>
      </c>
      <c r="F1377" s="124" t="s">
        <v>171</v>
      </c>
      <c r="G1377" s="117">
        <v>41338</v>
      </c>
      <c r="H1377" s="65">
        <v>590000</v>
      </c>
      <c r="I1377" s="65">
        <v>122143</v>
      </c>
      <c r="J1377" s="120">
        <v>0</v>
      </c>
      <c r="K1377" s="120">
        <v>0.7</v>
      </c>
      <c r="L1377" s="120">
        <v>0</v>
      </c>
      <c r="M1377" s="120">
        <v>30.5</v>
      </c>
      <c r="N1377" s="65">
        <v>7.1</v>
      </c>
      <c r="O1377" s="120">
        <v>37.4</v>
      </c>
      <c r="P1377" s="120"/>
      <c r="Q1377" s="120">
        <v>-1</v>
      </c>
      <c r="R1377" s="65" t="s">
        <v>29</v>
      </c>
      <c r="S1377" s="120">
        <v>211.4</v>
      </c>
      <c r="T1377" s="120">
        <v>51.1</v>
      </c>
      <c r="U1377" s="120">
        <v>9.4</v>
      </c>
      <c r="V1377" s="120">
        <v>2.5</v>
      </c>
      <c r="W1377" s="120">
        <v>17</v>
      </c>
      <c r="X1377" s="120">
        <v>22.3</v>
      </c>
      <c r="Y1377" s="120">
        <v>0.8</v>
      </c>
      <c r="Z1377" s="120">
        <v>0</v>
      </c>
      <c r="AA1377" s="120">
        <v>0</v>
      </c>
      <c r="AB1377" s="120">
        <v>116.2</v>
      </c>
      <c r="AC1377" s="120">
        <v>31</v>
      </c>
      <c r="AD1377" s="120">
        <v>10</v>
      </c>
      <c r="AE1377" s="118">
        <f t="shared" si="458"/>
        <v>211</v>
      </c>
      <c r="AF1377" s="119">
        <f t="shared" si="470"/>
        <v>0.70333333333333636</v>
      </c>
      <c r="AG1377" s="118">
        <f t="shared" si="459"/>
        <v>51</v>
      </c>
      <c r="AH1377" s="119">
        <f t="shared" si="460"/>
        <v>0.33999999999999714</v>
      </c>
      <c r="AI1377" s="118">
        <f t="shared" si="461"/>
        <v>17</v>
      </c>
      <c r="AJ1377" s="119">
        <f t="shared" si="462"/>
        <v>0.37777777777777721</v>
      </c>
      <c r="AK1377" s="118">
        <f t="shared" si="463"/>
        <v>22</v>
      </c>
      <c r="AL1377" s="119">
        <f t="shared" si="464"/>
        <v>0.73333333333333339</v>
      </c>
      <c r="AM1377" s="118">
        <f t="shared" si="465"/>
        <v>9</v>
      </c>
      <c r="AN1377" s="119">
        <f t="shared" si="466"/>
        <v>0.60000000000000009</v>
      </c>
      <c r="AO1377" s="118">
        <f t="shared" si="467"/>
        <v>3</v>
      </c>
      <c r="AP1377" s="119">
        <f t="shared" si="468"/>
        <v>0.30000000000000016</v>
      </c>
      <c r="AQ1377" s="122">
        <f t="shared" si="457"/>
        <v>0</v>
      </c>
      <c r="AR1377" s="131">
        <f t="shared" si="469"/>
        <v>9</v>
      </c>
      <c r="AS1377" s="65"/>
    </row>
    <row r="1378" spans="1:45" x14ac:dyDescent="0.25">
      <c r="A1378" s="65" t="s">
        <v>272</v>
      </c>
      <c r="B1378" s="65" t="str">
        <f t="shared" si="471"/>
        <v>DIWA3</v>
      </c>
      <c r="C1378" s="117">
        <f t="shared" si="472"/>
        <v>41073</v>
      </c>
      <c r="D1378" s="116" t="str">
        <f t="shared" si="473"/>
        <v>SIN</v>
      </c>
      <c r="E1378" s="65" t="s">
        <v>134</v>
      </c>
      <c r="F1378" s="124" t="s">
        <v>171</v>
      </c>
      <c r="G1378" s="117">
        <v>41242</v>
      </c>
      <c r="H1378" s="65">
        <v>529614</v>
      </c>
      <c r="I1378" s="65">
        <v>148371</v>
      </c>
      <c r="J1378" s="65">
        <v>0</v>
      </c>
      <c r="K1378" s="65">
        <v>0</v>
      </c>
      <c r="L1378" s="65">
        <v>0</v>
      </c>
      <c r="M1378" s="65">
        <v>42.5</v>
      </c>
      <c r="N1378" s="65">
        <v>6.8</v>
      </c>
      <c r="O1378" s="65">
        <v>37.4</v>
      </c>
      <c r="P1378" s="65"/>
      <c r="Q1378" s="65">
        <v>-1</v>
      </c>
      <c r="R1378" s="65" t="s">
        <v>29</v>
      </c>
      <c r="S1378" s="65">
        <v>109.5</v>
      </c>
      <c r="T1378" s="65">
        <v>28.4</v>
      </c>
      <c r="U1378" s="65">
        <v>10.6</v>
      </c>
      <c r="V1378" s="65">
        <v>1</v>
      </c>
      <c r="W1378" s="65">
        <v>6.7</v>
      </c>
      <c r="X1378" s="65">
        <v>13.3</v>
      </c>
      <c r="Y1378" s="65">
        <v>1.2</v>
      </c>
      <c r="Z1378" s="65">
        <v>1.7</v>
      </c>
      <c r="AA1378" s="65">
        <v>0</v>
      </c>
      <c r="AB1378" s="65">
        <v>157.80000000000001</v>
      </c>
      <c r="AC1378" s="65">
        <v>40.200000000000003</v>
      </c>
      <c r="AD1378" s="65">
        <v>12.4</v>
      </c>
      <c r="AE1378" s="118">
        <f t="shared" si="458"/>
        <v>110</v>
      </c>
      <c r="AF1378" s="119">
        <f t="shared" si="470"/>
        <v>0.36666666666667092</v>
      </c>
      <c r="AG1378" s="118">
        <f t="shared" si="459"/>
        <v>28</v>
      </c>
      <c r="AH1378" s="119">
        <f t="shared" si="460"/>
        <v>0.18666666666666409</v>
      </c>
      <c r="AI1378" s="118">
        <f t="shared" si="461"/>
        <v>7</v>
      </c>
      <c r="AJ1378" s="119">
        <f t="shared" si="462"/>
        <v>0.15555555555555509</v>
      </c>
      <c r="AK1378" s="118">
        <f t="shared" si="463"/>
        <v>13</v>
      </c>
      <c r="AL1378" s="119">
        <f t="shared" si="464"/>
        <v>0.43333333333333346</v>
      </c>
      <c r="AM1378" s="118">
        <f t="shared" si="465"/>
        <v>11</v>
      </c>
      <c r="AN1378" s="119">
        <f t="shared" si="466"/>
        <v>0.73333333333333339</v>
      </c>
      <c r="AO1378" s="118">
        <f t="shared" si="467"/>
        <v>1</v>
      </c>
      <c r="AP1378" s="119">
        <f t="shared" si="468"/>
        <v>0.10000000000000014</v>
      </c>
      <c r="AQ1378" s="122">
        <f t="shared" si="457"/>
        <v>0</v>
      </c>
      <c r="AR1378" s="131">
        <f t="shared" si="469"/>
        <v>10</v>
      </c>
      <c r="AS1378" s="65"/>
    </row>
    <row r="1379" spans="1:45" x14ac:dyDescent="0.25">
      <c r="A1379" s="65" t="s">
        <v>272</v>
      </c>
      <c r="B1379" s="65" t="str">
        <f t="shared" si="471"/>
        <v>DIWA3</v>
      </c>
      <c r="C1379" s="117">
        <f t="shared" si="472"/>
        <v>41073</v>
      </c>
      <c r="D1379" s="116" t="str">
        <f t="shared" si="473"/>
        <v>SIN</v>
      </c>
      <c r="E1379" s="65" t="s">
        <v>134</v>
      </c>
      <c r="F1379" s="124" t="s">
        <v>171</v>
      </c>
      <c r="G1379" s="117">
        <v>41082</v>
      </c>
      <c r="H1379" s="65">
        <v>481525</v>
      </c>
      <c r="I1379" s="65">
        <v>100282</v>
      </c>
      <c r="J1379" s="120">
        <v>0</v>
      </c>
      <c r="K1379" s="120">
        <v>12.7</v>
      </c>
      <c r="L1379" s="120">
        <v>0</v>
      </c>
      <c r="M1379" s="120">
        <v>27.3</v>
      </c>
      <c r="N1379" s="65">
        <v>6.9</v>
      </c>
      <c r="O1379" s="120">
        <v>39</v>
      </c>
      <c r="P1379" s="120"/>
      <c r="Q1379" s="120">
        <v>-1</v>
      </c>
      <c r="R1379" s="65" t="s">
        <v>29</v>
      </c>
      <c r="S1379" s="120">
        <v>29.6</v>
      </c>
      <c r="T1379" s="120">
        <v>26.4</v>
      </c>
      <c r="U1379" s="120">
        <v>3.4</v>
      </c>
      <c r="V1379" s="120">
        <v>0</v>
      </c>
      <c r="W1379" s="120">
        <v>5.6</v>
      </c>
      <c r="X1379" s="120">
        <v>5.5</v>
      </c>
      <c r="Y1379" s="120">
        <v>0.4</v>
      </c>
      <c r="Z1379" s="120">
        <v>0.1</v>
      </c>
      <c r="AA1379" s="120">
        <v>0</v>
      </c>
      <c r="AB1379" s="120">
        <v>38.299999999999997</v>
      </c>
      <c r="AC1379" s="120">
        <v>25.8</v>
      </c>
      <c r="AD1379" s="120">
        <v>4.5999999999999996</v>
      </c>
      <c r="AE1379" s="118">
        <f t="shared" si="458"/>
        <v>30</v>
      </c>
      <c r="AF1379" s="119">
        <f t="shared" si="470"/>
        <v>0.10000000000000378</v>
      </c>
      <c r="AG1379" s="118">
        <f t="shared" si="459"/>
        <v>26</v>
      </c>
      <c r="AH1379" s="119">
        <f t="shared" si="460"/>
        <v>0.17333333333333079</v>
      </c>
      <c r="AI1379" s="118">
        <f t="shared" si="461"/>
        <v>6</v>
      </c>
      <c r="AJ1379" s="119">
        <f t="shared" si="462"/>
        <v>0.13333333333333286</v>
      </c>
      <c r="AK1379" s="118">
        <f t="shared" si="463"/>
        <v>6</v>
      </c>
      <c r="AL1379" s="119">
        <f t="shared" si="464"/>
        <v>0.20000000000000018</v>
      </c>
      <c r="AM1379" s="118">
        <f t="shared" si="465"/>
        <v>3</v>
      </c>
      <c r="AN1379" s="119">
        <f t="shared" si="466"/>
        <v>0.20000000000000018</v>
      </c>
      <c r="AO1379" s="118">
        <f t="shared" si="467"/>
        <v>0</v>
      </c>
      <c r="AP1379" s="119">
        <f t="shared" si="468"/>
        <v>1.3877787807814457E-16</v>
      </c>
      <c r="AQ1379" s="122">
        <f t="shared" si="457"/>
        <v>0</v>
      </c>
      <c r="AR1379" s="131">
        <f t="shared" si="469"/>
        <v>11</v>
      </c>
      <c r="AS1379" s="65"/>
    </row>
    <row r="1380" spans="1:45" x14ac:dyDescent="0.25">
      <c r="A1380" s="65" t="s">
        <v>273</v>
      </c>
      <c r="B1380" s="65" t="str">
        <f t="shared" si="471"/>
        <v>DIWA3</v>
      </c>
      <c r="C1380" s="117">
        <f t="shared" si="472"/>
        <v>41335</v>
      </c>
      <c r="D1380" s="65" t="str">
        <f t="shared" si="473"/>
        <v>SIN</v>
      </c>
      <c r="E1380" s="65" t="s">
        <v>134</v>
      </c>
      <c r="F1380" s="124" t="s">
        <v>172</v>
      </c>
      <c r="G1380" s="117">
        <v>42416</v>
      </c>
      <c r="H1380" s="65">
        <v>839302</v>
      </c>
      <c r="I1380" s="65">
        <v>36218</v>
      </c>
      <c r="J1380" s="65">
        <v>0</v>
      </c>
      <c r="K1380" s="65">
        <v>7</v>
      </c>
      <c r="L1380" s="65"/>
      <c r="M1380" s="65">
        <v>10</v>
      </c>
      <c r="N1380" s="65">
        <v>7</v>
      </c>
      <c r="O1380" s="65"/>
      <c r="P1380" s="65"/>
      <c r="Q1380" s="65">
        <v>0.02</v>
      </c>
      <c r="R1380" s="65" t="s">
        <v>295</v>
      </c>
      <c r="S1380" s="65">
        <v>43</v>
      </c>
      <c r="T1380" s="65">
        <v>65</v>
      </c>
      <c r="U1380" s="65">
        <v>1</v>
      </c>
      <c r="V1380" s="65">
        <v>0</v>
      </c>
      <c r="W1380" s="65">
        <v>10</v>
      </c>
      <c r="X1380" s="65">
        <v>5</v>
      </c>
      <c r="Y1380" s="65">
        <v>1</v>
      </c>
      <c r="Z1380" s="65">
        <v>0</v>
      </c>
      <c r="AA1380" s="65">
        <v>0</v>
      </c>
      <c r="AB1380" s="65">
        <v>39</v>
      </c>
      <c r="AC1380" s="65">
        <v>8</v>
      </c>
      <c r="AD1380" s="65">
        <v>1</v>
      </c>
      <c r="AE1380" s="118">
        <f t="shared" si="458"/>
        <v>43</v>
      </c>
      <c r="AF1380" s="119">
        <f t="shared" si="470"/>
        <v>0.14333333333333703</v>
      </c>
      <c r="AG1380" s="118">
        <f t="shared" si="459"/>
        <v>65</v>
      </c>
      <c r="AH1380" s="119">
        <f t="shared" si="460"/>
        <v>0.4333333333333303</v>
      </c>
      <c r="AI1380" s="118">
        <f t="shared" si="461"/>
        <v>10</v>
      </c>
      <c r="AJ1380" s="119">
        <f t="shared" si="462"/>
        <v>0.22222222222222177</v>
      </c>
      <c r="AK1380" s="118">
        <f t="shared" si="463"/>
        <v>5</v>
      </c>
      <c r="AL1380" s="119">
        <f t="shared" si="464"/>
        <v>0.16666666666666685</v>
      </c>
      <c r="AM1380" s="118">
        <f t="shared" si="465"/>
        <v>1</v>
      </c>
      <c r="AN1380" s="119">
        <f t="shared" si="466"/>
        <v>6.666666666666686E-2</v>
      </c>
      <c r="AO1380" s="118">
        <f t="shared" si="467"/>
        <v>0</v>
      </c>
      <c r="AP1380" s="119">
        <f t="shared" si="468"/>
        <v>1.3877787807814457E-16</v>
      </c>
      <c r="AQ1380" s="122">
        <f t="shared" si="457"/>
        <v>1</v>
      </c>
      <c r="AR1380" s="131">
        <f t="shared" si="469"/>
        <v>1</v>
      </c>
      <c r="AS1380" s="65"/>
    </row>
    <row r="1381" spans="1:45" x14ac:dyDescent="0.25">
      <c r="A1381" s="65" t="s">
        <v>273</v>
      </c>
      <c r="B1381" s="65" t="str">
        <f t="shared" si="471"/>
        <v>DIWA3</v>
      </c>
      <c r="C1381" s="117">
        <f t="shared" si="472"/>
        <v>41335</v>
      </c>
      <c r="D1381" s="65" t="str">
        <f t="shared" si="473"/>
        <v>SIN</v>
      </c>
      <c r="E1381" s="65" t="s">
        <v>134</v>
      </c>
      <c r="F1381" s="124" t="s">
        <v>172</v>
      </c>
      <c r="G1381" s="117">
        <v>42243</v>
      </c>
      <c r="H1381" s="65">
        <v>819865</v>
      </c>
      <c r="I1381" s="65">
        <v>16781</v>
      </c>
      <c r="J1381" s="65">
        <v>0</v>
      </c>
      <c r="K1381" s="120">
        <v>3</v>
      </c>
      <c r="L1381" s="65"/>
      <c r="M1381" s="120">
        <v>9</v>
      </c>
      <c r="N1381" s="65">
        <v>7.1</v>
      </c>
      <c r="O1381" s="65">
        <v>36.299999999999997</v>
      </c>
      <c r="P1381" s="65">
        <v>1.1599999999999999</v>
      </c>
      <c r="Q1381" s="65">
        <v>0</v>
      </c>
      <c r="R1381" s="65"/>
      <c r="S1381" s="120">
        <v>24</v>
      </c>
      <c r="T1381" s="120">
        <v>36</v>
      </c>
      <c r="U1381" s="120">
        <v>2</v>
      </c>
      <c r="V1381" s="120">
        <v>0</v>
      </c>
      <c r="W1381" s="120">
        <v>5</v>
      </c>
      <c r="X1381" s="120">
        <v>2</v>
      </c>
      <c r="Y1381" s="120">
        <v>0</v>
      </c>
      <c r="Z1381" s="120">
        <v>0</v>
      </c>
      <c r="AA1381" s="120">
        <v>0</v>
      </c>
      <c r="AB1381" s="120">
        <v>37</v>
      </c>
      <c r="AC1381" s="120">
        <v>6</v>
      </c>
      <c r="AD1381" s="120">
        <v>1</v>
      </c>
      <c r="AE1381" s="118">
        <f t="shared" si="458"/>
        <v>24</v>
      </c>
      <c r="AF1381" s="119">
        <f t="shared" si="470"/>
        <v>8.0000000000003818E-2</v>
      </c>
      <c r="AG1381" s="118">
        <f t="shared" si="459"/>
        <v>36</v>
      </c>
      <c r="AH1381" s="119">
        <f t="shared" si="460"/>
        <v>0.23999999999999733</v>
      </c>
      <c r="AI1381" s="118">
        <f t="shared" si="461"/>
        <v>5</v>
      </c>
      <c r="AJ1381" s="119">
        <f t="shared" si="462"/>
        <v>0.11111111111111063</v>
      </c>
      <c r="AK1381" s="118">
        <f t="shared" si="463"/>
        <v>2</v>
      </c>
      <c r="AL1381" s="119">
        <f t="shared" si="464"/>
        <v>6.6666666666666874E-2</v>
      </c>
      <c r="AM1381" s="118">
        <f t="shared" si="465"/>
        <v>2</v>
      </c>
      <c r="AN1381" s="119">
        <f t="shared" si="466"/>
        <v>0.13333333333333353</v>
      </c>
      <c r="AO1381" s="118">
        <f t="shared" si="467"/>
        <v>0</v>
      </c>
      <c r="AP1381" s="119">
        <f t="shared" si="468"/>
        <v>1.3877787807814457E-16</v>
      </c>
      <c r="AQ1381" s="122">
        <f t="shared" si="457"/>
        <v>0</v>
      </c>
      <c r="AR1381" s="131">
        <f t="shared" si="469"/>
        <v>2</v>
      </c>
      <c r="AS1381" s="65"/>
    </row>
    <row r="1382" spans="1:45" x14ac:dyDescent="0.25">
      <c r="A1382" s="65" t="s">
        <v>272</v>
      </c>
      <c r="B1382" s="65" t="str">
        <f t="shared" si="471"/>
        <v>DIWA3</v>
      </c>
      <c r="C1382" s="117">
        <f t="shared" si="472"/>
        <v>41335</v>
      </c>
      <c r="D1382" s="116" t="str">
        <f t="shared" si="473"/>
        <v>SIN</v>
      </c>
      <c r="E1382" s="65" t="s">
        <v>134</v>
      </c>
      <c r="F1382" s="124" t="s">
        <v>172</v>
      </c>
      <c r="G1382" s="117">
        <v>42058</v>
      </c>
      <c r="H1382" s="65">
        <v>752595</v>
      </c>
      <c r="I1382" s="65">
        <v>71119</v>
      </c>
      <c r="J1382" s="65">
        <v>0</v>
      </c>
      <c r="K1382" s="65">
        <v>4</v>
      </c>
      <c r="L1382" s="65"/>
      <c r="M1382" s="65">
        <v>3</v>
      </c>
      <c r="N1382" s="65">
        <v>5.9669999999999996</v>
      </c>
      <c r="O1382" s="65">
        <v>28.21</v>
      </c>
      <c r="P1382" s="65">
        <v>1.28</v>
      </c>
      <c r="Q1382" s="65">
        <v>0.36</v>
      </c>
      <c r="R1382" s="65"/>
      <c r="S1382" s="65">
        <v>114</v>
      </c>
      <c r="T1382" s="65">
        <v>68</v>
      </c>
      <c r="U1382" s="65">
        <v>4</v>
      </c>
      <c r="V1382" s="65">
        <v>0</v>
      </c>
      <c r="W1382" s="65">
        <v>14</v>
      </c>
      <c r="X1382" s="65">
        <v>7</v>
      </c>
      <c r="Y1382" s="65">
        <v>0</v>
      </c>
      <c r="Z1382" s="65"/>
      <c r="AA1382" s="65">
        <v>1</v>
      </c>
      <c r="AB1382" s="65">
        <v>28</v>
      </c>
      <c r="AC1382" s="65">
        <v>3</v>
      </c>
      <c r="AD1382" s="65">
        <v>1</v>
      </c>
      <c r="AE1382" s="118">
        <f t="shared" si="458"/>
        <v>114</v>
      </c>
      <c r="AF1382" s="119">
        <f t="shared" si="470"/>
        <v>0.38000000000000433</v>
      </c>
      <c r="AG1382" s="118">
        <f t="shared" si="459"/>
        <v>68</v>
      </c>
      <c r="AH1382" s="119">
        <f t="shared" si="460"/>
        <v>0.45333333333333026</v>
      </c>
      <c r="AI1382" s="118">
        <f t="shared" si="461"/>
        <v>14</v>
      </c>
      <c r="AJ1382" s="119">
        <f t="shared" si="462"/>
        <v>0.31111111111111062</v>
      </c>
      <c r="AK1382" s="118">
        <f t="shared" si="463"/>
        <v>7</v>
      </c>
      <c r="AL1382" s="119">
        <f t="shared" si="464"/>
        <v>0.2333333333333335</v>
      </c>
      <c r="AM1382" s="118">
        <f t="shared" si="465"/>
        <v>4</v>
      </c>
      <c r="AN1382" s="119">
        <f t="shared" si="466"/>
        <v>0.26666666666666683</v>
      </c>
      <c r="AO1382" s="118">
        <f t="shared" si="467"/>
        <v>0</v>
      </c>
      <c r="AP1382" s="119">
        <f t="shared" si="468"/>
        <v>1.3877787807814457E-16</v>
      </c>
      <c r="AQ1382" s="122">
        <f t="shared" si="457"/>
        <v>0</v>
      </c>
      <c r="AR1382" s="131">
        <f t="shared" si="469"/>
        <v>3</v>
      </c>
      <c r="AS1382" s="65"/>
    </row>
    <row r="1383" spans="1:45" x14ac:dyDescent="0.25">
      <c r="A1383" s="65" t="s">
        <v>273</v>
      </c>
      <c r="B1383" s="65" t="str">
        <f t="shared" si="471"/>
        <v>DIWA3</v>
      </c>
      <c r="C1383" s="117">
        <f t="shared" si="472"/>
        <v>41335</v>
      </c>
      <c r="D1383" s="116" t="str">
        <f t="shared" si="473"/>
        <v>SIN</v>
      </c>
      <c r="E1383" s="65" t="s">
        <v>134</v>
      </c>
      <c r="F1383" s="124" t="s">
        <v>172</v>
      </c>
      <c r="G1383" s="117">
        <v>41981</v>
      </c>
      <c r="H1383" s="65">
        <v>733453</v>
      </c>
      <c r="I1383" s="65">
        <v>51977</v>
      </c>
      <c r="J1383" s="65">
        <v>0</v>
      </c>
      <c r="K1383" s="65">
        <v>4</v>
      </c>
      <c r="L1383" s="65"/>
      <c r="M1383" s="65">
        <v>2</v>
      </c>
      <c r="N1383" s="65">
        <v>6.1</v>
      </c>
      <c r="O1383" s="65"/>
      <c r="P1383" s="65"/>
      <c r="Q1383" s="65">
        <v>0.39</v>
      </c>
      <c r="R1383" s="65"/>
      <c r="S1383" s="65">
        <v>89</v>
      </c>
      <c r="T1383" s="65">
        <v>64</v>
      </c>
      <c r="U1383" s="65">
        <v>5</v>
      </c>
      <c r="V1383" s="65">
        <v>0</v>
      </c>
      <c r="W1383" s="65">
        <v>14</v>
      </c>
      <c r="X1383" s="65">
        <v>10</v>
      </c>
      <c r="Y1383" s="65">
        <v>1</v>
      </c>
      <c r="Z1383" s="65">
        <v>1</v>
      </c>
      <c r="AA1383" s="65">
        <v>1</v>
      </c>
      <c r="AB1383" s="65">
        <v>32</v>
      </c>
      <c r="AC1383" s="65">
        <v>5</v>
      </c>
      <c r="AD1383" s="65">
        <v>1</v>
      </c>
      <c r="AE1383" s="118">
        <f t="shared" si="458"/>
        <v>89</v>
      </c>
      <c r="AF1383" s="119">
        <f t="shared" si="470"/>
        <v>0.29666666666667046</v>
      </c>
      <c r="AG1383" s="118">
        <f t="shared" si="459"/>
        <v>64</v>
      </c>
      <c r="AH1383" s="119">
        <f t="shared" si="460"/>
        <v>0.42666666666666364</v>
      </c>
      <c r="AI1383" s="118">
        <f t="shared" si="461"/>
        <v>14</v>
      </c>
      <c r="AJ1383" s="119">
        <f t="shared" si="462"/>
        <v>0.31111111111111062</v>
      </c>
      <c r="AK1383" s="118">
        <f t="shared" si="463"/>
        <v>10</v>
      </c>
      <c r="AL1383" s="119">
        <f t="shared" si="464"/>
        <v>0.33339999999999997</v>
      </c>
      <c r="AM1383" s="118">
        <f t="shared" si="465"/>
        <v>5</v>
      </c>
      <c r="AN1383" s="119">
        <f t="shared" si="466"/>
        <v>0.33333333333333348</v>
      </c>
      <c r="AO1383" s="118">
        <f t="shared" si="467"/>
        <v>0</v>
      </c>
      <c r="AP1383" s="119">
        <f t="shared" si="468"/>
        <v>1.3877787807814457E-16</v>
      </c>
      <c r="AQ1383" s="122">
        <f t="shared" si="457"/>
        <v>0</v>
      </c>
      <c r="AR1383" s="131">
        <f t="shared" si="469"/>
        <v>4</v>
      </c>
      <c r="AS1383" s="65"/>
    </row>
    <row r="1384" spans="1:45" x14ac:dyDescent="0.25">
      <c r="A1384" s="65" t="s">
        <v>273</v>
      </c>
      <c r="B1384" s="65" t="str">
        <f t="shared" si="471"/>
        <v>DIWA3</v>
      </c>
      <c r="C1384" s="117">
        <f t="shared" si="472"/>
        <v>41335</v>
      </c>
      <c r="D1384" s="116" t="str">
        <f t="shared" si="473"/>
        <v>SIN</v>
      </c>
      <c r="E1384" s="65" t="s">
        <v>134</v>
      </c>
      <c r="F1384" s="124" t="s">
        <v>172</v>
      </c>
      <c r="G1384" s="117">
        <v>41744</v>
      </c>
      <c r="H1384" s="65">
        <v>664310</v>
      </c>
      <c r="I1384" s="65">
        <v>32610</v>
      </c>
      <c r="J1384" s="65">
        <v>0</v>
      </c>
      <c r="K1384" s="65">
        <v>4</v>
      </c>
      <c r="L1384" s="65"/>
      <c r="M1384" s="65">
        <v>4</v>
      </c>
      <c r="N1384" s="65">
        <v>6.3</v>
      </c>
      <c r="O1384" s="65" t="s">
        <v>28</v>
      </c>
      <c r="P1384" s="65" t="s">
        <v>28</v>
      </c>
      <c r="Q1384" s="65">
        <v>0.81</v>
      </c>
      <c r="R1384" s="65" t="s">
        <v>28</v>
      </c>
      <c r="S1384" s="65">
        <v>91</v>
      </c>
      <c r="T1384" s="65">
        <v>64</v>
      </c>
      <c r="U1384" s="65">
        <v>5</v>
      </c>
      <c r="V1384" s="65">
        <v>0</v>
      </c>
      <c r="W1384" s="65">
        <v>16</v>
      </c>
      <c r="X1384" s="65">
        <v>8</v>
      </c>
      <c r="Y1384" s="65">
        <v>0</v>
      </c>
      <c r="Z1384" s="65">
        <v>0</v>
      </c>
      <c r="AA1384" s="65">
        <v>1</v>
      </c>
      <c r="AB1384" s="65">
        <v>32</v>
      </c>
      <c r="AC1384" s="65">
        <v>6</v>
      </c>
      <c r="AD1384" s="65">
        <v>1</v>
      </c>
      <c r="AE1384" s="118">
        <f t="shared" si="458"/>
        <v>91</v>
      </c>
      <c r="AF1384" s="119">
        <f t="shared" si="470"/>
        <v>0.30333333333333717</v>
      </c>
      <c r="AG1384" s="118">
        <f t="shared" si="459"/>
        <v>64</v>
      </c>
      <c r="AH1384" s="119">
        <f t="shared" si="460"/>
        <v>0.42666666666666364</v>
      </c>
      <c r="AI1384" s="118">
        <f t="shared" si="461"/>
        <v>16</v>
      </c>
      <c r="AJ1384" s="119">
        <f t="shared" si="462"/>
        <v>0.35555555555555501</v>
      </c>
      <c r="AK1384" s="118">
        <f t="shared" si="463"/>
        <v>8</v>
      </c>
      <c r="AL1384" s="119">
        <f t="shared" si="464"/>
        <v>0.26666666666666683</v>
      </c>
      <c r="AM1384" s="118">
        <f t="shared" si="465"/>
        <v>5</v>
      </c>
      <c r="AN1384" s="119">
        <f t="shared" si="466"/>
        <v>0.33333333333333348</v>
      </c>
      <c r="AO1384" s="118">
        <f t="shared" si="467"/>
        <v>0</v>
      </c>
      <c r="AP1384" s="119">
        <f t="shared" si="468"/>
        <v>1.3877787807814457E-16</v>
      </c>
      <c r="AQ1384" s="122">
        <f t="shared" si="457"/>
        <v>0</v>
      </c>
      <c r="AR1384" s="131">
        <f t="shared" si="469"/>
        <v>5</v>
      </c>
      <c r="AS1384" s="65"/>
    </row>
    <row r="1385" spans="1:45" x14ac:dyDescent="0.25">
      <c r="A1385" s="65" t="s">
        <v>273</v>
      </c>
      <c r="B1385" s="65" t="str">
        <f t="shared" si="471"/>
        <v>DIWA3</v>
      </c>
      <c r="C1385" s="117">
        <f t="shared" si="472"/>
        <v>41335</v>
      </c>
      <c r="D1385" s="116" t="str">
        <f t="shared" si="473"/>
        <v>SIN</v>
      </c>
      <c r="E1385" s="65" t="s">
        <v>134</v>
      </c>
      <c r="F1385" s="124" t="s">
        <v>172</v>
      </c>
      <c r="G1385" s="117">
        <v>41733</v>
      </c>
      <c r="H1385" s="65">
        <v>660957</v>
      </c>
      <c r="I1385" s="65">
        <v>29257</v>
      </c>
      <c r="J1385" s="65">
        <v>0</v>
      </c>
      <c r="K1385" s="65">
        <v>4</v>
      </c>
      <c r="L1385" s="65"/>
      <c r="M1385" s="65">
        <v>4</v>
      </c>
      <c r="N1385" s="65">
        <v>6.4</v>
      </c>
      <c r="O1385" s="65" t="s">
        <v>28</v>
      </c>
      <c r="P1385" s="65" t="s">
        <v>28</v>
      </c>
      <c r="Q1385" s="65">
        <v>0.8</v>
      </c>
      <c r="R1385" s="65" t="s">
        <v>28</v>
      </c>
      <c r="S1385" s="65">
        <v>85</v>
      </c>
      <c r="T1385" s="65">
        <v>70</v>
      </c>
      <c r="U1385" s="65">
        <v>4</v>
      </c>
      <c r="V1385" s="65">
        <v>0</v>
      </c>
      <c r="W1385" s="65">
        <v>18</v>
      </c>
      <c r="X1385" s="65">
        <v>9</v>
      </c>
      <c r="Y1385" s="65">
        <v>0</v>
      </c>
      <c r="Z1385" s="65">
        <v>0</v>
      </c>
      <c r="AA1385" s="65">
        <v>1</v>
      </c>
      <c r="AB1385" s="65">
        <v>28</v>
      </c>
      <c r="AC1385" s="65">
        <v>6</v>
      </c>
      <c r="AD1385" s="65">
        <v>1</v>
      </c>
      <c r="AE1385" s="118">
        <f t="shared" si="458"/>
        <v>85</v>
      </c>
      <c r="AF1385" s="119">
        <f t="shared" si="470"/>
        <v>0.28333333333333705</v>
      </c>
      <c r="AG1385" s="118">
        <f t="shared" si="459"/>
        <v>70</v>
      </c>
      <c r="AH1385" s="119">
        <f t="shared" si="460"/>
        <v>0.46666666666666357</v>
      </c>
      <c r="AI1385" s="118">
        <f t="shared" si="461"/>
        <v>18</v>
      </c>
      <c r="AJ1385" s="119">
        <f t="shared" si="462"/>
        <v>0.39999999999999941</v>
      </c>
      <c r="AK1385" s="118">
        <f t="shared" si="463"/>
        <v>9</v>
      </c>
      <c r="AL1385" s="119">
        <f t="shared" si="464"/>
        <v>0.30000000000000016</v>
      </c>
      <c r="AM1385" s="118">
        <f t="shared" si="465"/>
        <v>4</v>
      </c>
      <c r="AN1385" s="119">
        <f t="shared" si="466"/>
        <v>0.26666666666666683</v>
      </c>
      <c r="AO1385" s="118">
        <f t="shared" si="467"/>
        <v>0</v>
      </c>
      <c r="AP1385" s="119">
        <f t="shared" si="468"/>
        <v>1.3877787807814457E-16</v>
      </c>
      <c r="AQ1385" s="122">
        <f t="shared" si="457"/>
        <v>0</v>
      </c>
      <c r="AR1385" s="131">
        <f t="shared" si="469"/>
        <v>6</v>
      </c>
      <c r="AS1385" s="65"/>
    </row>
    <row r="1386" spans="1:45" x14ac:dyDescent="0.25">
      <c r="A1386" s="65" t="s">
        <v>273</v>
      </c>
      <c r="B1386" s="65" t="str">
        <f t="shared" si="471"/>
        <v>DIWA3</v>
      </c>
      <c r="C1386" s="117">
        <f t="shared" si="472"/>
        <v>41335</v>
      </c>
      <c r="D1386" s="116" t="str">
        <f t="shared" si="473"/>
        <v>SIN</v>
      </c>
      <c r="E1386" s="65" t="s">
        <v>134</v>
      </c>
      <c r="F1386" s="124" t="s">
        <v>172</v>
      </c>
      <c r="G1386" s="117">
        <v>41521</v>
      </c>
      <c r="H1386" s="65">
        <v>601616</v>
      </c>
      <c r="I1386" s="65">
        <v>153466</v>
      </c>
      <c r="J1386" s="120">
        <v>0</v>
      </c>
      <c r="K1386" s="120">
        <v>7</v>
      </c>
      <c r="L1386" s="120">
        <v>-1</v>
      </c>
      <c r="M1386" s="120">
        <v>14</v>
      </c>
      <c r="N1386" s="65">
        <v>7.1</v>
      </c>
      <c r="O1386" s="120">
        <v>36.9</v>
      </c>
      <c r="P1386" s="120">
        <v>0.1</v>
      </c>
      <c r="Q1386" s="120">
        <v>0.1</v>
      </c>
      <c r="R1386" s="65" t="s">
        <v>244</v>
      </c>
      <c r="S1386" s="120">
        <v>171</v>
      </c>
      <c r="T1386" s="120">
        <v>120</v>
      </c>
      <c r="U1386" s="120">
        <v>10</v>
      </c>
      <c r="V1386" s="120">
        <v>1</v>
      </c>
      <c r="W1386" s="120">
        <v>20</v>
      </c>
      <c r="X1386" s="120">
        <v>11</v>
      </c>
      <c r="Y1386" s="120">
        <v>0</v>
      </c>
      <c r="Z1386" s="120">
        <v>1</v>
      </c>
      <c r="AA1386" s="120">
        <v>-1</v>
      </c>
      <c r="AB1386" s="120">
        <v>45</v>
      </c>
      <c r="AC1386" s="120">
        <v>22</v>
      </c>
      <c r="AD1386" s="120">
        <v>3</v>
      </c>
      <c r="AE1386" s="118">
        <f t="shared" si="458"/>
        <v>171</v>
      </c>
      <c r="AF1386" s="119">
        <f t="shared" si="470"/>
        <v>0.57000000000000439</v>
      </c>
      <c r="AG1386" s="118">
        <f t="shared" si="459"/>
        <v>120</v>
      </c>
      <c r="AH1386" s="119">
        <f t="shared" si="460"/>
        <v>0.79999999999999871</v>
      </c>
      <c r="AI1386" s="118">
        <f t="shared" si="461"/>
        <v>20</v>
      </c>
      <c r="AJ1386" s="119">
        <f t="shared" si="462"/>
        <v>0.44444444444444381</v>
      </c>
      <c r="AK1386" s="118">
        <f t="shared" si="463"/>
        <v>11</v>
      </c>
      <c r="AL1386" s="119">
        <f t="shared" si="464"/>
        <v>0.36666666666666681</v>
      </c>
      <c r="AM1386" s="118">
        <f t="shared" si="465"/>
        <v>10</v>
      </c>
      <c r="AN1386" s="119">
        <f t="shared" si="466"/>
        <v>0.66666666666666674</v>
      </c>
      <c r="AO1386" s="118">
        <f t="shared" si="467"/>
        <v>1</v>
      </c>
      <c r="AP1386" s="119">
        <f t="shared" si="468"/>
        <v>0.10000000000000014</v>
      </c>
      <c r="AQ1386" s="122">
        <f t="shared" si="457"/>
        <v>0</v>
      </c>
      <c r="AR1386" s="131">
        <f t="shared" si="469"/>
        <v>7</v>
      </c>
      <c r="AS1386" s="65"/>
    </row>
    <row r="1387" spans="1:45" x14ac:dyDescent="0.25">
      <c r="A1387" s="65" t="s">
        <v>273</v>
      </c>
      <c r="B1387" s="65" t="str">
        <f t="shared" si="471"/>
        <v>DIWA3</v>
      </c>
      <c r="C1387" s="117">
        <f t="shared" si="472"/>
        <v>41335</v>
      </c>
      <c r="D1387" s="116" t="str">
        <f t="shared" si="473"/>
        <v>SIN</v>
      </c>
      <c r="E1387" s="65" t="s">
        <v>134</v>
      </c>
      <c r="F1387" s="124" t="s">
        <v>172</v>
      </c>
      <c r="G1387" s="117">
        <v>41388</v>
      </c>
      <c r="H1387" s="65">
        <v>567736</v>
      </c>
      <c r="I1387" s="65">
        <v>119586</v>
      </c>
      <c r="J1387" s="120">
        <v>0</v>
      </c>
      <c r="K1387" s="120">
        <v>4.0999999999999996</v>
      </c>
      <c r="L1387" s="120">
        <v>0</v>
      </c>
      <c r="M1387" s="120">
        <v>24.6</v>
      </c>
      <c r="N1387" s="65">
        <v>6.9</v>
      </c>
      <c r="O1387" s="120">
        <v>37.200000000000003</v>
      </c>
      <c r="P1387" s="120"/>
      <c r="Q1387" s="120">
        <v>-1</v>
      </c>
      <c r="R1387" s="65" t="s">
        <v>29</v>
      </c>
      <c r="S1387" s="120">
        <v>118.1</v>
      </c>
      <c r="T1387" s="120">
        <v>77.400000000000006</v>
      </c>
      <c r="U1387" s="120">
        <v>9.8000000000000007</v>
      </c>
      <c r="V1387" s="120">
        <v>5.3</v>
      </c>
      <c r="W1387" s="120">
        <v>16.399999999999999</v>
      </c>
      <c r="X1387" s="120">
        <v>27</v>
      </c>
      <c r="Y1387" s="120">
        <v>0.9</v>
      </c>
      <c r="Z1387" s="120">
        <v>0</v>
      </c>
      <c r="AA1387" s="120">
        <v>0</v>
      </c>
      <c r="AB1387" s="120">
        <v>79.2</v>
      </c>
      <c r="AC1387" s="120">
        <v>30.2</v>
      </c>
      <c r="AD1387" s="120">
        <v>1.5</v>
      </c>
      <c r="AE1387" s="118">
        <f t="shared" si="458"/>
        <v>118</v>
      </c>
      <c r="AF1387" s="119">
        <f t="shared" si="470"/>
        <v>0.39333333333333775</v>
      </c>
      <c r="AG1387" s="118">
        <f t="shared" si="459"/>
        <v>77</v>
      </c>
      <c r="AH1387" s="119">
        <f t="shared" si="460"/>
        <v>0.5133333333333302</v>
      </c>
      <c r="AI1387" s="118">
        <f t="shared" si="461"/>
        <v>16</v>
      </c>
      <c r="AJ1387" s="119">
        <f t="shared" si="462"/>
        <v>0.35555555555555501</v>
      </c>
      <c r="AK1387" s="118">
        <f t="shared" si="463"/>
        <v>27</v>
      </c>
      <c r="AL1387" s="119">
        <f t="shared" si="464"/>
        <v>0.9</v>
      </c>
      <c r="AM1387" s="118">
        <f t="shared" si="465"/>
        <v>10</v>
      </c>
      <c r="AN1387" s="119">
        <f t="shared" si="466"/>
        <v>0.66666666666666674</v>
      </c>
      <c r="AO1387" s="118">
        <f t="shared" si="467"/>
        <v>5</v>
      </c>
      <c r="AP1387" s="119">
        <f t="shared" si="468"/>
        <v>0.50000000000000011</v>
      </c>
      <c r="AQ1387" s="122">
        <f t="shared" si="457"/>
        <v>0</v>
      </c>
      <c r="AR1387" s="131">
        <f t="shared" si="469"/>
        <v>8</v>
      </c>
      <c r="AS1387" s="65"/>
    </row>
    <row r="1388" spans="1:45" x14ac:dyDescent="0.25">
      <c r="A1388" s="65" t="s">
        <v>272</v>
      </c>
      <c r="B1388" s="65" t="str">
        <f t="shared" si="471"/>
        <v>DIWA3</v>
      </c>
      <c r="C1388" s="117">
        <f t="shared" si="472"/>
        <v>41335</v>
      </c>
      <c r="D1388" s="116" t="str">
        <f t="shared" si="473"/>
        <v>CON</v>
      </c>
      <c r="E1388" s="65" t="s">
        <v>134</v>
      </c>
      <c r="F1388" s="124" t="s">
        <v>172</v>
      </c>
      <c r="G1388" s="117">
        <v>41250</v>
      </c>
      <c r="H1388" s="65">
        <v>514997</v>
      </c>
      <c r="I1388" s="65">
        <v>150300</v>
      </c>
      <c r="J1388" s="65">
        <v>0</v>
      </c>
      <c r="K1388" s="65">
        <v>0</v>
      </c>
      <c r="L1388" s="65">
        <v>0</v>
      </c>
      <c r="M1388" s="65">
        <v>4.5999999999999996</v>
      </c>
      <c r="N1388" s="65">
        <v>7.2</v>
      </c>
      <c r="O1388" s="65">
        <v>41.9</v>
      </c>
      <c r="P1388" s="65"/>
      <c r="Q1388" s="65">
        <v>-1</v>
      </c>
      <c r="R1388" s="65" t="s">
        <v>29</v>
      </c>
      <c r="S1388" s="65">
        <v>61.4</v>
      </c>
      <c r="T1388" s="65">
        <v>3.1</v>
      </c>
      <c r="U1388" s="65">
        <v>17</v>
      </c>
      <c r="V1388" s="65">
        <v>1.3</v>
      </c>
      <c r="W1388" s="65">
        <v>5.2</v>
      </c>
      <c r="X1388" s="65">
        <v>15.1</v>
      </c>
      <c r="Y1388" s="65">
        <v>0.8</v>
      </c>
      <c r="Z1388" s="65">
        <v>1.6</v>
      </c>
      <c r="AA1388" s="65">
        <v>0</v>
      </c>
      <c r="AB1388" s="65">
        <v>19.399999999999999</v>
      </c>
      <c r="AC1388" s="65">
        <v>21.5</v>
      </c>
      <c r="AD1388" s="65">
        <v>0.4</v>
      </c>
      <c r="AE1388" s="118">
        <f t="shared" si="458"/>
        <v>61</v>
      </c>
      <c r="AF1388" s="119">
        <f t="shared" si="470"/>
        <v>0.20333333333333692</v>
      </c>
      <c r="AG1388" s="118">
        <f t="shared" si="459"/>
        <v>3</v>
      </c>
      <c r="AH1388" s="119">
        <f t="shared" si="460"/>
        <v>1.999999999999752E-2</v>
      </c>
      <c r="AI1388" s="118">
        <f t="shared" si="461"/>
        <v>5</v>
      </c>
      <c r="AJ1388" s="119">
        <f t="shared" si="462"/>
        <v>0.11111111111111063</v>
      </c>
      <c r="AK1388" s="118">
        <f t="shared" si="463"/>
        <v>15</v>
      </c>
      <c r="AL1388" s="119">
        <f t="shared" si="464"/>
        <v>0.50000000000000011</v>
      </c>
      <c r="AM1388" s="118">
        <f t="shared" si="465"/>
        <v>17</v>
      </c>
      <c r="AN1388" s="119">
        <f t="shared" si="466"/>
        <v>1</v>
      </c>
      <c r="AO1388" s="118">
        <f t="shared" si="467"/>
        <v>1</v>
      </c>
      <c r="AP1388" s="119">
        <f t="shared" si="468"/>
        <v>0.10000000000000014</v>
      </c>
      <c r="AQ1388" s="122">
        <f t="shared" si="457"/>
        <v>0</v>
      </c>
      <c r="AR1388" s="131">
        <f t="shared" si="469"/>
        <v>9</v>
      </c>
      <c r="AS1388" s="65"/>
    </row>
    <row r="1389" spans="1:45" x14ac:dyDescent="0.25">
      <c r="A1389" s="134" t="s">
        <v>273</v>
      </c>
      <c r="B1389" s="134" t="str">
        <f t="shared" si="471"/>
        <v>DIWA3</v>
      </c>
      <c r="C1389" s="135">
        <f t="shared" si="472"/>
        <v>40853</v>
      </c>
      <c r="D1389" s="134" t="str">
        <f t="shared" si="473"/>
        <v>SIN</v>
      </c>
      <c r="E1389" s="134" t="s">
        <v>134</v>
      </c>
      <c r="F1389" s="136" t="s">
        <v>173</v>
      </c>
      <c r="G1389" s="135">
        <v>42438</v>
      </c>
      <c r="H1389" s="134">
        <v>883704</v>
      </c>
      <c r="I1389" s="134">
        <v>40421</v>
      </c>
      <c r="J1389" s="134">
        <v>0</v>
      </c>
      <c r="K1389" s="134">
        <v>2</v>
      </c>
      <c r="L1389" s="134"/>
      <c r="M1389" s="134">
        <v>1</v>
      </c>
      <c r="N1389" s="134">
        <v>7.2</v>
      </c>
      <c r="O1389" s="134"/>
      <c r="P1389" s="134"/>
      <c r="Q1389" s="134">
        <v>0</v>
      </c>
      <c r="R1389" s="134" t="s">
        <v>295</v>
      </c>
      <c r="S1389" s="134">
        <v>39</v>
      </c>
      <c r="T1389" s="134">
        <v>23</v>
      </c>
      <c r="U1389" s="134">
        <v>5</v>
      </c>
      <c r="V1389" s="134">
        <v>0</v>
      </c>
      <c r="W1389" s="134">
        <v>5</v>
      </c>
      <c r="X1389" s="134">
        <v>5</v>
      </c>
      <c r="Y1389" s="134">
        <v>0</v>
      </c>
      <c r="Z1389" s="134">
        <v>0</v>
      </c>
      <c r="AA1389" s="134">
        <v>0</v>
      </c>
      <c r="AB1389" s="134">
        <v>28</v>
      </c>
      <c r="AC1389" s="134">
        <v>2</v>
      </c>
      <c r="AD1389" s="134">
        <v>0</v>
      </c>
      <c r="AE1389" s="134">
        <f t="shared" si="458"/>
        <v>39</v>
      </c>
      <c r="AF1389" s="134">
        <f t="shared" si="470"/>
        <v>0.13000000000000372</v>
      </c>
      <c r="AG1389" s="134">
        <f t="shared" si="459"/>
        <v>23</v>
      </c>
      <c r="AH1389" s="134">
        <f t="shared" si="460"/>
        <v>0.15333333333333082</v>
      </c>
      <c r="AI1389" s="134">
        <f t="shared" si="461"/>
        <v>5</v>
      </c>
      <c r="AJ1389" s="134">
        <f t="shared" si="462"/>
        <v>0.11111111111111063</v>
      </c>
      <c r="AK1389" s="134">
        <f t="shared" si="463"/>
        <v>5</v>
      </c>
      <c r="AL1389" s="134">
        <f t="shared" si="464"/>
        <v>0.16666666666666685</v>
      </c>
      <c r="AM1389" s="134">
        <f t="shared" si="465"/>
        <v>5</v>
      </c>
      <c r="AN1389" s="134">
        <f t="shared" si="466"/>
        <v>0.33333333333333348</v>
      </c>
      <c r="AO1389" s="134">
        <f t="shared" si="467"/>
        <v>0</v>
      </c>
      <c r="AP1389" s="134">
        <f t="shared" si="468"/>
        <v>1.3877787807814457E-16</v>
      </c>
      <c r="AQ1389" s="137">
        <f t="shared" si="457"/>
        <v>1</v>
      </c>
      <c r="AR1389" s="131">
        <f t="shared" si="469"/>
        <v>1</v>
      </c>
      <c r="AS1389" s="65"/>
    </row>
    <row r="1390" spans="1:45" x14ac:dyDescent="0.25">
      <c r="A1390" s="65"/>
      <c r="B1390" s="65" t="str">
        <f t="shared" si="471"/>
        <v>DIWA3</v>
      </c>
      <c r="C1390" s="117">
        <f t="shared" si="472"/>
        <v>40853</v>
      </c>
      <c r="D1390" s="65" t="str">
        <f t="shared" si="473"/>
        <v>SIN</v>
      </c>
      <c r="E1390" s="65" t="s">
        <v>134</v>
      </c>
      <c r="F1390" s="124" t="s">
        <v>173</v>
      </c>
      <c r="G1390" s="117">
        <v>42307</v>
      </c>
      <c r="H1390" s="65">
        <v>843395</v>
      </c>
      <c r="I1390" s="65">
        <v>88768</v>
      </c>
      <c r="J1390" s="65">
        <v>0</v>
      </c>
      <c r="K1390" s="65">
        <v>4</v>
      </c>
      <c r="L1390" s="65"/>
      <c r="M1390" s="65">
        <v>3</v>
      </c>
      <c r="N1390" s="65">
        <v>6.2</v>
      </c>
      <c r="O1390" s="65"/>
      <c r="P1390" s="65"/>
      <c r="Q1390" s="65">
        <v>0.86</v>
      </c>
      <c r="R1390" s="65"/>
      <c r="S1390" s="65">
        <v>122</v>
      </c>
      <c r="T1390" s="65">
        <v>83</v>
      </c>
      <c r="U1390" s="65">
        <v>26</v>
      </c>
      <c r="V1390" s="65">
        <v>0</v>
      </c>
      <c r="W1390" s="65">
        <v>16</v>
      </c>
      <c r="X1390" s="65">
        <v>13</v>
      </c>
      <c r="Y1390" s="65">
        <v>0</v>
      </c>
      <c r="Z1390" s="65">
        <v>0</v>
      </c>
      <c r="AA1390" s="65">
        <v>1</v>
      </c>
      <c r="AB1390" s="65">
        <v>37</v>
      </c>
      <c r="AC1390" s="65">
        <v>4</v>
      </c>
      <c r="AD1390" s="65">
        <v>1</v>
      </c>
      <c r="AE1390" s="118">
        <f t="shared" si="458"/>
        <v>122</v>
      </c>
      <c r="AF1390" s="119">
        <f t="shared" si="470"/>
        <v>0.40666666666667117</v>
      </c>
      <c r="AG1390" s="118">
        <f t="shared" si="459"/>
        <v>83</v>
      </c>
      <c r="AH1390" s="119">
        <f t="shared" si="460"/>
        <v>0.55333333333333046</v>
      </c>
      <c r="AI1390" s="118">
        <f t="shared" si="461"/>
        <v>16</v>
      </c>
      <c r="AJ1390" s="119">
        <f t="shared" si="462"/>
        <v>0.35555555555555501</v>
      </c>
      <c r="AK1390" s="118">
        <f t="shared" si="463"/>
        <v>13</v>
      </c>
      <c r="AL1390" s="119">
        <f t="shared" si="464"/>
        <v>0.43333333333333346</v>
      </c>
      <c r="AM1390" s="118">
        <f t="shared" si="465"/>
        <v>26</v>
      </c>
      <c r="AN1390" s="119">
        <f t="shared" si="466"/>
        <v>1</v>
      </c>
      <c r="AO1390" s="118">
        <f t="shared" si="467"/>
        <v>0</v>
      </c>
      <c r="AP1390" s="119">
        <f t="shared" si="468"/>
        <v>1.3877787807814457E-16</v>
      </c>
      <c r="AQ1390" s="122">
        <f t="shared" si="457"/>
        <v>0</v>
      </c>
      <c r="AR1390" s="131">
        <f t="shared" si="469"/>
        <v>2</v>
      </c>
      <c r="AS1390" s="65"/>
    </row>
    <row r="1391" spans="1:45" x14ac:dyDescent="0.25">
      <c r="A1391" s="65"/>
      <c r="B1391" s="65" t="str">
        <f t="shared" si="471"/>
        <v>DIWA3</v>
      </c>
      <c r="C1391" s="117">
        <f t="shared" si="472"/>
        <v>40853</v>
      </c>
      <c r="D1391" s="65" t="str">
        <f t="shared" si="473"/>
        <v>SIN</v>
      </c>
      <c r="E1391" s="65" t="s">
        <v>134</v>
      </c>
      <c r="F1391" s="124" t="s">
        <v>173</v>
      </c>
      <c r="G1391" s="117">
        <v>42161</v>
      </c>
      <c r="H1391" s="65">
        <v>804241</v>
      </c>
      <c r="I1391" s="65">
        <v>49614</v>
      </c>
      <c r="J1391" s="65">
        <v>0</v>
      </c>
      <c r="K1391" s="65">
        <v>3</v>
      </c>
      <c r="L1391" s="65"/>
      <c r="M1391" s="65">
        <v>3</v>
      </c>
      <c r="N1391" s="65">
        <v>6.1</v>
      </c>
      <c r="O1391" s="65"/>
      <c r="P1391" s="65"/>
      <c r="Q1391" s="65">
        <v>0.34</v>
      </c>
      <c r="R1391" s="65"/>
      <c r="S1391" s="65">
        <v>85</v>
      </c>
      <c r="T1391" s="65">
        <v>52</v>
      </c>
      <c r="U1391" s="65">
        <v>43</v>
      </c>
      <c r="V1391" s="65">
        <v>0</v>
      </c>
      <c r="W1391" s="65">
        <v>6</v>
      </c>
      <c r="X1391" s="65">
        <v>10</v>
      </c>
      <c r="Y1391" s="65">
        <v>0</v>
      </c>
      <c r="Z1391" s="65">
        <v>0</v>
      </c>
      <c r="AA1391" s="65">
        <v>0</v>
      </c>
      <c r="AB1391" s="65">
        <v>40</v>
      </c>
      <c r="AC1391" s="65">
        <v>5</v>
      </c>
      <c r="AD1391" s="65">
        <v>1</v>
      </c>
      <c r="AE1391" s="118">
        <f t="shared" si="458"/>
        <v>85</v>
      </c>
      <c r="AF1391" s="119">
        <f t="shared" si="470"/>
        <v>0.28333333333333705</v>
      </c>
      <c r="AG1391" s="118">
        <f t="shared" si="459"/>
        <v>52</v>
      </c>
      <c r="AH1391" s="119">
        <f t="shared" si="460"/>
        <v>0.34666666666666379</v>
      </c>
      <c r="AI1391" s="118">
        <f t="shared" si="461"/>
        <v>6</v>
      </c>
      <c r="AJ1391" s="119">
        <f t="shared" si="462"/>
        <v>0.13333333333333286</v>
      </c>
      <c r="AK1391" s="118">
        <f t="shared" si="463"/>
        <v>10</v>
      </c>
      <c r="AL1391" s="119">
        <f t="shared" si="464"/>
        <v>0.33339999999999997</v>
      </c>
      <c r="AM1391" s="118">
        <f t="shared" si="465"/>
        <v>43</v>
      </c>
      <c r="AN1391" s="119">
        <f t="shared" si="466"/>
        <v>1</v>
      </c>
      <c r="AO1391" s="118">
        <f t="shared" si="467"/>
        <v>0</v>
      </c>
      <c r="AP1391" s="119">
        <f t="shared" si="468"/>
        <v>1.3877787807814457E-16</v>
      </c>
      <c r="AQ1391" s="122">
        <f t="shared" si="457"/>
        <v>0</v>
      </c>
      <c r="AR1391" s="131">
        <f t="shared" si="469"/>
        <v>3</v>
      </c>
      <c r="AS1391" s="65"/>
    </row>
    <row r="1392" spans="1:45" x14ac:dyDescent="0.25">
      <c r="A1392" s="65" t="s">
        <v>273</v>
      </c>
      <c r="B1392" s="65" t="str">
        <f t="shared" si="471"/>
        <v>DIWA3</v>
      </c>
      <c r="C1392" s="117">
        <f t="shared" si="472"/>
        <v>40853</v>
      </c>
      <c r="D1392" s="116" t="str">
        <f t="shared" si="473"/>
        <v>SIN</v>
      </c>
      <c r="E1392" s="65" t="s">
        <v>134</v>
      </c>
      <c r="F1392" s="124" t="s">
        <v>173</v>
      </c>
      <c r="G1392" s="117">
        <v>42054</v>
      </c>
      <c r="H1392" s="65">
        <v>752461</v>
      </c>
      <c r="I1392" s="65">
        <v>65878</v>
      </c>
      <c r="J1392" s="65">
        <v>0</v>
      </c>
      <c r="K1392" s="65">
        <v>5</v>
      </c>
      <c r="L1392" s="65"/>
      <c r="M1392" s="65">
        <v>2</v>
      </c>
      <c r="N1392" s="65">
        <v>6.3280000000000003</v>
      </c>
      <c r="O1392" s="65">
        <v>29.6</v>
      </c>
      <c r="P1392" s="65">
        <v>1.31</v>
      </c>
      <c r="Q1392" s="65">
        <v>0.38</v>
      </c>
      <c r="R1392" s="65"/>
      <c r="S1392" s="65">
        <v>44</v>
      </c>
      <c r="T1392" s="65">
        <v>33</v>
      </c>
      <c r="U1392" s="65">
        <v>5</v>
      </c>
      <c r="V1392" s="65">
        <v>0</v>
      </c>
      <c r="W1392" s="65">
        <v>4</v>
      </c>
      <c r="X1392" s="65">
        <v>4</v>
      </c>
      <c r="Y1392" s="65">
        <v>0</v>
      </c>
      <c r="Z1392" s="65"/>
      <c r="AA1392" s="65">
        <v>0</v>
      </c>
      <c r="AB1392" s="65">
        <v>29</v>
      </c>
      <c r="AC1392" s="65">
        <v>1</v>
      </c>
      <c r="AD1392" s="65">
        <v>0</v>
      </c>
      <c r="AE1392" s="118">
        <f t="shared" si="458"/>
        <v>44</v>
      </c>
      <c r="AF1392" s="119">
        <f t="shared" si="470"/>
        <v>0.14666666666667036</v>
      </c>
      <c r="AG1392" s="118">
        <f t="shared" si="459"/>
        <v>33</v>
      </c>
      <c r="AH1392" s="119">
        <f t="shared" si="460"/>
        <v>0.21999999999999736</v>
      </c>
      <c r="AI1392" s="118">
        <f t="shared" si="461"/>
        <v>4</v>
      </c>
      <c r="AJ1392" s="119">
        <f t="shared" si="462"/>
        <v>8.8888888888888407E-2</v>
      </c>
      <c r="AK1392" s="118">
        <f t="shared" si="463"/>
        <v>4</v>
      </c>
      <c r="AL1392" s="119">
        <f t="shared" si="464"/>
        <v>0.13333333333333353</v>
      </c>
      <c r="AM1392" s="118">
        <f t="shared" si="465"/>
        <v>5</v>
      </c>
      <c r="AN1392" s="119">
        <f t="shared" si="466"/>
        <v>0.33333333333333348</v>
      </c>
      <c r="AO1392" s="118">
        <f t="shared" si="467"/>
        <v>0</v>
      </c>
      <c r="AP1392" s="119">
        <f t="shared" si="468"/>
        <v>1.3877787807814457E-16</v>
      </c>
      <c r="AQ1392" s="122">
        <f t="shared" ref="AQ1392:AQ1455" si="474">IF(F1392=F1391,0,1)</f>
        <v>0</v>
      </c>
      <c r="AR1392" s="131">
        <f t="shared" si="469"/>
        <v>4</v>
      </c>
      <c r="AS1392" s="65"/>
    </row>
    <row r="1393" spans="1:45" x14ac:dyDescent="0.25">
      <c r="A1393" s="65" t="s">
        <v>273</v>
      </c>
      <c r="B1393" s="65" t="str">
        <f t="shared" si="471"/>
        <v>DIWA3</v>
      </c>
      <c r="C1393" s="117">
        <f t="shared" si="472"/>
        <v>40853</v>
      </c>
      <c r="D1393" s="116" t="str">
        <f t="shared" si="473"/>
        <v>SIN</v>
      </c>
      <c r="E1393" s="65" t="s">
        <v>134</v>
      </c>
      <c r="F1393" s="124" t="s">
        <v>173</v>
      </c>
      <c r="G1393" s="117">
        <v>41981</v>
      </c>
      <c r="H1393" s="65">
        <v>734241</v>
      </c>
      <c r="I1393" s="65">
        <v>47638</v>
      </c>
      <c r="J1393" s="65">
        <v>0</v>
      </c>
      <c r="K1393" s="65">
        <v>2</v>
      </c>
      <c r="L1393" s="65"/>
      <c r="M1393" s="65">
        <v>1</v>
      </c>
      <c r="N1393" s="65">
        <v>6</v>
      </c>
      <c r="O1393" s="65"/>
      <c r="P1393" s="65"/>
      <c r="Q1393" s="65">
        <v>0.14000000000000001</v>
      </c>
      <c r="R1393" s="65"/>
      <c r="S1393" s="65">
        <v>54</v>
      </c>
      <c r="T1393" s="65">
        <v>35</v>
      </c>
      <c r="U1393" s="65">
        <v>3</v>
      </c>
      <c r="V1393" s="65">
        <v>0</v>
      </c>
      <c r="W1393" s="65">
        <v>4</v>
      </c>
      <c r="X1393" s="65">
        <v>7</v>
      </c>
      <c r="Y1393" s="65">
        <v>0</v>
      </c>
      <c r="Z1393" s="65">
        <v>0</v>
      </c>
      <c r="AA1393" s="65">
        <v>1</v>
      </c>
      <c r="AB1393" s="65">
        <v>26</v>
      </c>
      <c r="AC1393" s="65">
        <v>2</v>
      </c>
      <c r="AD1393" s="65">
        <v>0</v>
      </c>
      <c r="AE1393" s="118">
        <f t="shared" si="458"/>
        <v>54</v>
      </c>
      <c r="AF1393" s="119">
        <f t="shared" si="470"/>
        <v>0.18000000000000363</v>
      </c>
      <c r="AG1393" s="118">
        <f t="shared" si="459"/>
        <v>35</v>
      </c>
      <c r="AH1393" s="119">
        <f t="shared" si="460"/>
        <v>0.23333333333333067</v>
      </c>
      <c r="AI1393" s="118">
        <f t="shared" si="461"/>
        <v>4</v>
      </c>
      <c r="AJ1393" s="119">
        <f t="shared" si="462"/>
        <v>8.8888888888888407E-2</v>
      </c>
      <c r="AK1393" s="118">
        <f t="shared" si="463"/>
        <v>7</v>
      </c>
      <c r="AL1393" s="119">
        <f t="shared" si="464"/>
        <v>0.2333333333333335</v>
      </c>
      <c r="AM1393" s="118">
        <f t="shared" si="465"/>
        <v>3</v>
      </c>
      <c r="AN1393" s="119">
        <f t="shared" si="466"/>
        <v>0.20000000000000018</v>
      </c>
      <c r="AO1393" s="118">
        <f t="shared" si="467"/>
        <v>0</v>
      </c>
      <c r="AP1393" s="119">
        <f t="shared" si="468"/>
        <v>1.3877787807814457E-16</v>
      </c>
      <c r="AQ1393" s="122">
        <f t="shared" si="474"/>
        <v>0</v>
      </c>
      <c r="AR1393" s="131">
        <f t="shared" si="469"/>
        <v>5</v>
      </c>
      <c r="AS1393" s="65"/>
    </row>
    <row r="1394" spans="1:45" x14ac:dyDescent="0.25">
      <c r="A1394" s="65" t="s">
        <v>273</v>
      </c>
      <c r="B1394" s="65" t="str">
        <f t="shared" si="471"/>
        <v>DIWA3</v>
      </c>
      <c r="C1394" s="117">
        <f t="shared" si="472"/>
        <v>40853</v>
      </c>
      <c r="D1394" s="116" t="str">
        <f t="shared" si="473"/>
        <v>SIN</v>
      </c>
      <c r="E1394" s="65" t="s">
        <v>134</v>
      </c>
      <c r="F1394" s="124" t="s">
        <v>173</v>
      </c>
      <c r="G1394" s="117">
        <v>41789</v>
      </c>
      <c r="H1394" s="65">
        <v>666891</v>
      </c>
      <c r="I1394" s="65">
        <v>30867</v>
      </c>
      <c r="J1394" s="65">
        <v>0</v>
      </c>
      <c r="K1394" s="65">
        <v>6</v>
      </c>
      <c r="L1394" s="65"/>
      <c r="M1394" s="65">
        <v>4</v>
      </c>
      <c r="N1394" s="65">
        <v>6.2</v>
      </c>
      <c r="O1394" s="65"/>
      <c r="P1394" s="65"/>
      <c r="Q1394" s="65">
        <v>0.76</v>
      </c>
      <c r="R1394" s="65"/>
      <c r="S1394" s="65">
        <v>71</v>
      </c>
      <c r="T1394" s="65">
        <v>37</v>
      </c>
      <c r="U1394" s="65">
        <v>3</v>
      </c>
      <c r="V1394" s="65">
        <v>0</v>
      </c>
      <c r="W1394" s="65">
        <v>8</v>
      </c>
      <c r="X1394" s="65">
        <v>9</v>
      </c>
      <c r="Y1394" s="65">
        <v>0</v>
      </c>
      <c r="Z1394" s="65">
        <v>0</v>
      </c>
      <c r="AA1394" s="65">
        <v>0</v>
      </c>
      <c r="AB1394" s="65">
        <v>38</v>
      </c>
      <c r="AC1394" s="65">
        <v>4</v>
      </c>
      <c r="AD1394" s="65">
        <v>1</v>
      </c>
      <c r="AE1394" s="118">
        <f t="shared" si="458"/>
        <v>71</v>
      </c>
      <c r="AF1394" s="119">
        <f t="shared" si="470"/>
        <v>0.23666666666667019</v>
      </c>
      <c r="AG1394" s="118">
        <f t="shared" si="459"/>
        <v>37</v>
      </c>
      <c r="AH1394" s="119">
        <f t="shared" si="460"/>
        <v>0.24666666666666398</v>
      </c>
      <c r="AI1394" s="118">
        <f t="shared" si="461"/>
        <v>8</v>
      </c>
      <c r="AJ1394" s="119">
        <f t="shared" si="462"/>
        <v>0.17777777777777731</v>
      </c>
      <c r="AK1394" s="118">
        <f t="shared" si="463"/>
        <v>9</v>
      </c>
      <c r="AL1394" s="119">
        <f t="shared" si="464"/>
        <v>0.30000000000000016</v>
      </c>
      <c r="AM1394" s="118">
        <f t="shared" si="465"/>
        <v>3</v>
      </c>
      <c r="AN1394" s="119">
        <f t="shared" si="466"/>
        <v>0.20000000000000018</v>
      </c>
      <c r="AO1394" s="118">
        <f t="shared" si="467"/>
        <v>0</v>
      </c>
      <c r="AP1394" s="119">
        <f t="shared" si="468"/>
        <v>1.3877787807814457E-16</v>
      </c>
      <c r="AQ1394" s="122">
        <f t="shared" si="474"/>
        <v>0</v>
      </c>
      <c r="AR1394" s="131">
        <f t="shared" si="469"/>
        <v>6</v>
      </c>
      <c r="AS1394" s="65"/>
    </row>
    <row r="1395" spans="1:45" x14ac:dyDescent="0.25">
      <c r="A1395" s="65" t="s">
        <v>273</v>
      </c>
      <c r="B1395" s="65" t="str">
        <f t="shared" si="471"/>
        <v>DIWA3</v>
      </c>
      <c r="C1395" s="117">
        <f t="shared" si="472"/>
        <v>40853</v>
      </c>
      <c r="D1395" s="116" t="str">
        <f t="shared" si="473"/>
        <v>SIN</v>
      </c>
      <c r="E1395" s="65" t="s">
        <v>134</v>
      </c>
      <c r="F1395" s="124" t="s">
        <v>173</v>
      </c>
      <c r="G1395" s="117">
        <v>41655</v>
      </c>
      <c r="H1395" s="65">
        <v>636024</v>
      </c>
      <c r="I1395" s="65">
        <v>59543</v>
      </c>
      <c r="J1395" s="65">
        <v>0</v>
      </c>
      <c r="K1395" s="65">
        <v>4</v>
      </c>
      <c r="L1395" s="65"/>
      <c r="M1395" s="65">
        <v>9</v>
      </c>
      <c r="N1395" s="65">
        <v>7.1</v>
      </c>
      <c r="O1395" s="65">
        <v>36.5</v>
      </c>
      <c r="P1395" s="65">
        <v>1</v>
      </c>
      <c r="Q1395" s="65">
        <v>0</v>
      </c>
      <c r="R1395" s="65" t="s">
        <v>244</v>
      </c>
      <c r="S1395" s="65">
        <v>73</v>
      </c>
      <c r="T1395" s="65">
        <v>41</v>
      </c>
      <c r="U1395" s="65">
        <v>3</v>
      </c>
      <c r="V1395" s="65">
        <v>0</v>
      </c>
      <c r="W1395" s="65">
        <v>8</v>
      </c>
      <c r="X1395" s="65">
        <v>5</v>
      </c>
      <c r="Y1395" s="65">
        <v>0</v>
      </c>
      <c r="Z1395" s="65">
        <v>0</v>
      </c>
      <c r="AA1395" s="65">
        <v>0</v>
      </c>
      <c r="AB1395" s="65">
        <v>30</v>
      </c>
      <c r="AC1395" s="65">
        <v>10</v>
      </c>
      <c r="AD1395" s="65">
        <v>1</v>
      </c>
      <c r="AE1395" s="118">
        <f t="shared" si="458"/>
        <v>73</v>
      </c>
      <c r="AF1395" s="119">
        <f t="shared" si="470"/>
        <v>0.24333333333333684</v>
      </c>
      <c r="AG1395" s="118">
        <f t="shared" si="459"/>
        <v>41</v>
      </c>
      <c r="AH1395" s="119">
        <f t="shared" si="460"/>
        <v>0.2733333333333306</v>
      </c>
      <c r="AI1395" s="118">
        <f t="shared" si="461"/>
        <v>8</v>
      </c>
      <c r="AJ1395" s="119">
        <f t="shared" si="462"/>
        <v>0.17777777777777731</v>
      </c>
      <c r="AK1395" s="118">
        <f t="shared" si="463"/>
        <v>5</v>
      </c>
      <c r="AL1395" s="119">
        <f t="shared" si="464"/>
        <v>0.16666666666666685</v>
      </c>
      <c r="AM1395" s="118">
        <f t="shared" si="465"/>
        <v>3</v>
      </c>
      <c r="AN1395" s="119">
        <f t="shared" si="466"/>
        <v>0.20000000000000018</v>
      </c>
      <c r="AO1395" s="118">
        <f t="shared" si="467"/>
        <v>0</v>
      </c>
      <c r="AP1395" s="119">
        <f t="shared" si="468"/>
        <v>1.3877787807814457E-16</v>
      </c>
      <c r="AQ1395" s="122">
        <f t="shared" si="474"/>
        <v>0</v>
      </c>
      <c r="AR1395" s="131">
        <f t="shared" si="469"/>
        <v>7</v>
      </c>
      <c r="AS1395" s="65"/>
    </row>
    <row r="1396" spans="1:45" x14ac:dyDescent="0.25">
      <c r="A1396" s="65" t="s">
        <v>273</v>
      </c>
      <c r="B1396" s="65" t="str">
        <f t="shared" si="471"/>
        <v>DIWA3</v>
      </c>
      <c r="C1396" s="117">
        <f t="shared" si="472"/>
        <v>40853</v>
      </c>
      <c r="D1396" s="116" t="str">
        <f t="shared" si="473"/>
        <v>SIN</v>
      </c>
      <c r="E1396" s="65" t="s">
        <v>134</v>
      </c>
      <c r="F1396" s="124" t="s">
        <v>173</v>
      </c>
      <c r="G1396" s="117">
        <v>41551</v>
      </c>
      <c r="H1396" s="65">
        <v>605538</v>
      </c>
      <c r="I1396" s="65">
        <v>29057</v>
      </c>
      <c r="J1396" s="120">
        <v>0</v>
      </c>
      <c r="K1396" s="120">
        <v>4</v>
      </c>
      <c r="L1396" s="120">
        <v>0</v>
      </c>
      <c r="M1396" s="120">
        <v>8</v>
      </c>
      <c r="N1396" s="65">
        <v>7</v>
      </c>
      <c r="O1396" s="120">
        <v>36.700000000000003</v>
      </c>
      <c r="P1396" s="120">
        <v>0.3</v>
      </c>
      <c r="Q1396" s="120">
        <v>0</v>
      </c>
      <c r="R1396" s="65" t="s">
        <v>244</v>
      </c>
      <c r="S1396" s="120">
        <v>43</v>
      </c>
      <c r="T1396" s="120">
        <v>25</v>
      </c>
      <c r="U1396" s="120">
        <v>3</v>
      </c>
      <c r="V1396" s="120">
        <v>0</v>
      </c>
      <c r="W1396" s="120">
        <v>5</v>
      </c>
      <c r="X1396" s="120">
        <v>4</v>
      </c>
      <c r="Y1396" s="120">
        <v>0</v>
      </c>
      <c r="Z1396" s="120">
        <v>0</v>
      </c>
      <c r="AA1396" s="120">
        <v>0</v>
      </c>
      <c r="AB1396" s="120">
        <v>32</v>
      </c>
      <c r="AC1396" s="120">
        <v>9</v>
      </c>
      <c r="AD1396" s="120">
        <v>2</v>
      </c>
      <c r="AE1396" s="118">
        <f t="shared" si="458"/>
        <v>43</v>
      </c>
      <c r="AF1396" s="119">
        <f t="shared" si="470"/>
        <v>0.14333333333333703</v>
      </c>
      <c r="AG1396" s="118">
        <f t="shared" si="459"/>
        <v>25</v>
      </c>
      <c r="AH1396" s="119">
        <f t="shared" si="460"/>
        <v>0.16666666666666413</v>
      </c>
      <c r="AI1396" s="118">
        <f t="shared" si="461"/>
        <v>5</v>
      </c>
      <c r="AJ1396" s="119">
        <f t="shared" si="462"/>
        <v>0.11111111111111063</v>
      </c>
      <c r="AK1396" s="118">
        <f t="shared" si="463"/>
        <v>4</v>
      </c>
      <c r="AL1396" s="119">
        <f t="shared" si="464"/>
        <v>0.13333333333333353</v>
      </c>
      <c r="AM1396" s="118">
        <f t="shared" si="465"/>
        <v>3</v>
      </c>
      <c r="AN1396" s="119">
        <f t="shared" si="466"/>
        <v>0.20000000000000018</v>
      </c>
      <c r="AO1396" s="118">
        <f t="shared" si="467"/>
        <v>0</v>
      </c>
      <c r="AP1396" s="119">
        <f t="shared" si="468"/>
        <v>1.3877787807814457E-16</v>
      </c>
      <c r="AQ1396" s="122">
        <f t="shared" si="474"/>
        <v>0</v>
      </c>
      <c r="AR1396" s="131">
        <f t="shared" si="469"/>
        <v>8</v>
      </c>
      <c r="AS1396" s="65"/>
    </row>
    <row r="1397" spans="1:45" x14ac:dyDescent="0.25">
      <c r="A1397" s="65" t="s">
        <v>273</v>
      </c>
      <c r="B1397" s="65" t="str">
        <f t="shared" si="471"/>
        <v>DIWA3</v>
      </c>
      <c r="C1397" s="117">
        <f t="shared" si="472"/>
        <v>40853</v>
      </c>
      <c r="D1397" s="116" t="str">
        <f t="shared" si="473"/>
        <v>SIN</v>
      </c>
      <c r="E1397" s="65" t="s">
        <v>134</v>
      </c>
      <c r="F1397" s="124" t="s">
        <v>173</v>
      </c>
      <c r="G1397" s="117">
        <v>41363</v>
      </c>
      <c r="H1397" s="65">
        <v>546204</v>
      </c>
      <c r="I1397" s="65">
        <v>119492</v>
      </c>
      <c r="J1397" s="120">
        <v>0</v>
      </c>
      <c r="K1397" s="120">
        <v>2</v>
      </c>
      <c r="L1397" s="120">
        <v>0</v>
      </c>
      <c r="M1397" s="120">
        <v>15.8</v>
      </c>
      <c r="N1397" s="65">
        <v>7.1</v>
      </c>
      <c r="O1397" s="120">
        <v>37.5</v>
      </c>
      <c r="P1397" s="120"/>
      <c r="Q1397" s="120">
        <v>-1</v>
      </c>
      <c r="R1397" s="65" t="s">
        <v>29</v>
      </c>
      <c r="S1397" s="120">
        <v>205.7</v>
      </c>
      <c r="T1397" s="120">
        <v>83.9</v>
      </c>
      <c r="U1397" s="120">
        <v>9.6999999999999993</v>
      </c>
      <c r="V1397" s="120">
        <v>1.9</v>
      </c>
      <c r="W1397" s="120">
        <v>17.7</v>
      </c>
      <c r="X1397" s="120">
        <v>36.5</v>
      </c>
      <c r="Y1397" s="120">
        <v>1.1000000000000001</v>
      </c>
      <c r="Z1397" s="120">
        <v>0</v>
      </c>
      <c r="AA1397" s="120">
        <v>0</v>
      </c>
      <c r="AB1397" s="120">
        <v>172.3</v>
      </c>
      <c r="AC1397" s="120">
        <v>55.2</v>
      </c>
      <c r="AD1397" s="120">
        <v>0.9</v>
      </c>
      <c r="AE1397" s="118">
        <f t="shared" si="458"/>
        <v>206</v>
      </c>
      <c r="AF1397" s="119">
        <f t="shared" si="470"/>
        <v>0.68666666666666987</v>
      </c>
      <c r="AG1397" s="118">
        <f t="shared" si="459"/>
        <v>84</v>
      </c>
      <c r="AH1397" s="119">
        <f t="shared" si="460"/>
        <v>0.55999999999999717</v>
      </c>
      <c r="AI1397" s="118">
        <f t="shared" si="461"/>
        <v>18</v>
      </c>
      <c r="AJ1397" s="119">
        <f t="shared" si="462"/>
        <v>0.39999999999999941</v>
      </c>
      <c r="AK1397" s="118">
        <f t="shared" si="463"/>
        <v>37</v>
      </c>
      <c r="AL1397" s="119">
        <f t="shared" si="464"/>
        <v>1</v>
      </c>
      <c r="AM1397" s="118">
        <f t="shared" si="465"/>
        <v>10</v>
      </c>
      <c r="AN1397" s="119">
        <f t="shared" si="466"/>
        <v>0.66666666666666674</v>
      </c>
      <c r="AO1397" s="118">
        <f t="shared" si="467"/>
        <v>2</v>
      </c>
      <c r="AP1397" s="119">
        <f t="shared" si="468"/>
        <v>0.20000000000000015</v>
      </c>
      <c r="AQ1397" s="122">
        <f t="shared" si="474"/>
        <v>0</v>
      </c>
      <c r="AR1397" s="131">
        <f t="shared" si="469"/>
        <v>9</v>
      </c>
      <c r="AS1397" s="65"/>
    </row>
    <row r="1398" spans="1:45" x14ac:dyDescent="0.25">
      <c r="A1398" s="65" t="s">
        <v>272</v>
      </c>
      <c r="B1398" s="65" t="str">
        <f t="shared" si="471"/>
        <v>DIWA3</v>
      </c>
      <c r="C1398" s="117">
        <f t="shared" si="472"/>
        <v>40853</v>
      </c>
      <c r="D1398" s="116" t="str">
        <f t="shared" si="473"/>
        <v>SIN</v>
      </c>
      <c r="E1398" s="65" t="s">
        <v>134</v>
      </c>
      <c r="F1398" s="124" t="s">
        <v>173</v>
      </c>
      <c r="G1398" s="117">
        <v>41264</v>
      </c>
      <c r="H1398" s="65">
        <v>532369</v>
      </c>
      <c r="I1398" s="65">
        <v>84218</v>
      </c>
      <c r="J1398" s="120">
        <v>0</v>
      </c>
      <c r="K1398" s="120">
        <v>0</v>
      </c>
      <c r="L1398" s="120">
        <v>0</v>
      </c>
      <c r="M1398" s="120">
        <v>25.6</v>
      </c>
      <c r="N1398" s="65">
        <v>6.6</v>
      </c>
      <c r="O1398" s="120">
        <v>20</v>
      </c>
      <c r="P1398" s="120"/>
      <c r="Q1398" s="120">
        <v>-1</v>
      </c>
      <c r="R1398" s="65" t="s">
        <v>29</v>
      </c>
      <c r="S1398" s="120">
        <v>74.2</v>
      </c>
      <c r="T1398" s="120">
        <v>0.8</v>
      </c>
      <c r="U1398" s="120">
        <v>6.1</v>
      </c>
      <c r="V1398" s="120">
        <v>1.2</v>
      </c>
      <c r="W1398" s="120">
        <v>0</v>
      </c>
      <c r="X1398" s="120">
        <v>21.7</v>
      </c>
      <c r="Y1398" s="120">
        <v>1.2</v>
      </c>
      <c r="Z1398" s="120">
        <v>0</v>
      </c>
      <c r="AA1398" s="120">
        <v>0</v>
      </c>
      <c r="AB1398" s="120">
        <v>107.3</v>
      </c>
      <c r="AC1398" s="120">
        <v>32.4</v>
      </c>
      <c r="AD1398" s="120">
        <v>2.2999999999999998</v>
      </c>
      <c r="AE1398" s="118">
        <f t="shared" si="458"/>
        <v>74</v>
      </c>
      <c r="AF1398" s="119">
        <f t="shared" si="470"/>
        <v>0.24666666666667017</v>
      </c>
      <c r="AG1398" s="118">
        <f t="shared" si="459"/>
        <v>1</v>
      </c>
      <c r="AH1398" s="119">
        <f t="shared" si="460"/>
        <v>6.6666666666641847E-3</v>
      </c>
      <c r="AI1398" s="118">
        <f t="shared" si="461"/>
        <v>0</v>
      </c>
      <c r="AJ1398" s="119">
        <f t="shared" si="462"/>
        <v>-4.9266146717741321E-16</v>
      </c>
      <c r="AK1398" s="118">
        <f t="shared" si="463"/>
        <v>22</v>
      </c>
      <c r="AL1398" s="119">
        <f t="shared" si="464"/>
        <v>0.73333333333333339</v>
      </c>
      <c r="AM1398" s="118">
        <f t="shared" si="465"/>
        <v>6</v>
      </c>
      <c r="AN1398" s="119">
        <f t="shared" si="466"/>
        <v>0.40000000000000013</v>
      </c>
      <c r="AO1398" s="118">
        <f t="shared" si="467"/>
        <v>1</v>
      </c>
      <c r="AP1398" s="119">
        <f t="shared" si="468"/>
        <v>0.10000000000000014</v>
      </c>
      <c r="AQ1398" s="122">
        <f t="shared" si="474"/>
        <v>0</v>
      </c>
      <c r="AR1398" s="131">
        <f t="shared" si="469"/>
        <v>10</v>
      </c>
      <c r="AS1398" s="65"/>
    </row>
    <row r="1399" spans="1:45" x14ac:dyDescent="0.25">
      <c r="A1399" s="65" t="s">
        <v>273</v>
      </c>
      <c r="B1399" s="65" t="str">
        <f t="shared" si="471"/>
        <v>DIWA3</v>
      </c>
      <c r="C1399" s="117">
        <f t="shared" si="472"/>
        <v>40853</v>
      </c>
      <c r="D1399" s="116" t="str">
        <f t="shared" si="473"/>
        <v>SIN</v>
      </c>
      <c r="E1399" s="65" t="s">
        <v>134</v>
      </c>
      <c r="F1399" s="124" t="s">
        <v>173</v>
      </c>
      <c r="G1399" s="117">
        <v>41257</v>
      </c>
      <c r="H1399" s="65">
        <v>516468</v>
      </c>
      <c r="I1399" s="65">
        <v>89756</v>
      </c>
      <c r="J1399" s="120">
        <v>0</v>
      </c>
      <c r="K1399" s="120">
        <v>0</v>
      </c>
      <c r="L1399" s="120">
        <v>0</v>
      </c>
      <c r="M1399" s="120">
        <v>15.2</v>
      </c>
      <c r="N1399" s="65">
        <v>7</v>
      </c>
      <c r="O1399" s="120">
        <v>38.799999999999997</v>
      </c>
      <c r="P1399" s="120"/>
      <c r="Q1399" s="120">
        <v>-1</v>
      </c>
      <c r="R1399" s="65" t="s">
        <v>29</v>
      </c>
      <c r="S1399" s="120">
        <v>0</v>
      </c>
      <c r="T1399" s="120">
        <v>1.2</v>
      </c>
      <c r="U1399" s="120">
        <v>9</v>
      </c>
      <c r="V1399" s="120">
        <v>5</v>
      </c>
      <c r="W1399" s="120">
        <v>0</v>
      </c>
      <c r="X1399" s="120">
        <v>41.2</v>
      </c>
      <c r="Y1399" s="120">
        <v>1.3</v>
      </c>
      <c r="Z1399" s="120">
        <v>0</v>
      </c>
      <c r="AA1399" s="120">
        <v>0</v>
      </c>
      <c r="AB1399" s="120">
        <v>560.5</v>
      </c>
      <c r="AC1399" s="120">
        <v>19.100000000000001</v>
      </c>
      <c r="AD1399" s="120">
        <v>0.5</v>
      </c>
      <c r="AE1399" s="118">
        <f t="shared" si="458"/>
        <v>0</v>
      </c>
      <c r="AF1399" s="119">
        <f t="shared" si="470"/>
        <v>3.8380756905986857E-15</v>
      </c>
      <c r="AG1399" s="118">
        <f t="shared" si="459"/>
        <v>1</v>
      </c>
      <c r="AH1399" s="119">
        <f t="shared" si="460"/>
        <v>6.6666666666641847E-3</v>
      </c>
      <c r="AI1399" s="118">
        <f t="shared" si="461"/>
        <v>0</v>
      </c>
      <c r="AJ1399" s="119">
        <f t="shared" si="462"/>
        <v>-4.9266146717741321E-16</v>
      </c>
      <c r="AK1399" s="118">
        <f t="shared" si="463"/>
        <v>41</v>
      </c>
      <c r="AL1399" s="119">
        <f t="shared" si="464"/>
        <v>1</v>
      </c>
      <c r="AM1399" s="118">
        <f t="shared" si="465"/>
        <v>9</v>
      </c>
      <c r="AN1399" s="119">
        <f t="shared" si="466"/>
        <v>0.60000000000000009</v>
      </c>
      <c r="AO1399" s="118">
        <f t="shared" si="467"/>
        <v>5</v>
      </c>
      <c r="AP1399" s="119">
        <f t="shared" si="468"/>
        <v>0.50000000000000011</v>
      </c>
      <c r="AQ1399" s="122">
        <f t="shared" si="474"/>
        <v>0</v>
      </c>
      <c r="AR1399" s="131">
        <f t="shared" si="469"/>
        <v>11</v>
      </c>
      <c r="AS1399" s="65"/>
    </row>
    <row r="1400" spans="1:45" x14ac:dyDescent="0.25">
      <c r="A1400" s="65" t="s">
        <v>284</v>
      </c>
      <c r="B1400" s="65" t="str">
        <f t="shared" si="471"/>
        <v>DIWA3</v>
      </c>
      <c r="C1400" s="117">
        <f t="shared" si="472"/>
        <v>40853</v>
      </c>
      <c r="D1400" s="65" t="str">
        <f t="shared" si="473"/>
        <v>SIN</v>
      </c>
      <c r="E1400" s="65" t="s">
        <v>134</v>
      </c>
      <c r="F1400" s="124" t="s">
        <v>173</v>
      </c>
      <c r="G1400" s="117">
        <v>41149</v>
      </c>
      <c r="H1400" s="65">
        <v>485878</v>
      </c>
      <c r="I1400" s="65">
        <v>59166</v>
      </c>
      <c r="J1400" s="120">
        <v>0</v>
      </c>
      <c r="K1400" s="120">
        <v>0</v>
      </c>
      <c r="L1400" s="120">
        <v>0</v>
      </c>
      <c r="M1400" s="120">
        <v>7.2</v>
      </c>
      <c r="N1400" s="65">
        <v>7</v>
      </c>
      <c r="O1400" s="120">
        <v>38.1</v>
      </c>
      <c r="P1400" s="120"/>
      <c r="Q1400" s="120">
        <v>-1</v>
      </c>
      <c r="R1400" s="65" t="s">
        <v>29</v>
      </c>
      <c r="S1400" s="120">
        <v>125.9</v>
      </c>
      <c r="T1400" s="120">
        <v>48.3</v>
      </c>
      <c r="U1400" s="120">
        <v>8.5</v>
      </c>
      <c r="V1400" s="120">
        <v>3.6</v>
      </c>
      <c r="W1400" s="120">
        <v>10.8</v>
      </c>
      <c r="X1400" s="120">
        <v>24.4</v>
      </c>
      <c r="Y1400" s="120">
        <v>1</v>
      </c>
      <c r="Z1400" s="120">
        <v>1.6</v>
      </c>
      <c r="AA1400" s="120">
        <v>0</v>
      </c>
      <c r="AB1400" s="120">
        <v>471.7</v>
      </c>
      <c r="AC1400" s="120">
        <v>60.2</v>
      </c>
      <c r="AD1400" s="120">
        <v>11.6</v>
      </c>
      <c r="AE1400" s="118">
        <f t="shared" si="458"/>
        <v>126</v>
      </c>
      <c r="AF1400" s="119">
        <f t="shared" si="470"/>
        <v>0.42000000000000459</v>
      </c>
      <c r="AG1400" s="118">
        <f t="shared" si="459"/>
        <v>48</v>
      </c>
      <c r="AH1400" s="119">
        <f t="shared" si="460"/>
        <v>0.31999999999999718</v>
      </c>
      <c r="AI1400" s="118">
        <f t="shared" si="461"/>
        <v>11</v>
      </c>
      <c r="AJ1400" s="119">
        <f t="shared" si="462"/>
        <v>0.24444444444444399</v>
      </c>
      <c r="AK1400" s="118">
        <f t="shared" si="463"/>
        <v>24</v>
      </c>
      <c r="AL1400" s="119">
        <f t="shared" si="464"/>
        <v>0.8</v>
      </c>
      <c r="AM1400" s="118">
        <f t="shared" si="465"/>
        <v>9</v>
      </c>
      <c r="AN1400" s="119">
        <f t="shared" si="466"/>
        <v>0.60000000000000009</v>
      </c>
      <c r="AO1400" s="118">
        <f t="shared" si="467"/>
        <v>4</v>
      </c>
      <c r="AP1400" s="119">
        <f t="shared" si="468"/>
        <v>0.40000000000000013</v>
      </c>
      <c r="AQ1400" s="122">
        <f t="shared" si="474"/>
        <v>0</v>
      </c>
      <c r="AR1400" s="131">
        <f t="shared" si="469"/>
        <v>12</v>
      </c>
      <c r="AS1400" s="65"/>
    </row>
    <row r="1401" spans="1:45" x14ac:dyDescent="0.25">
      <c r="A1401" s="65" t="s">
        <v>272</v>
      </c>
      <c r="B1401" s="65" t="str">
        <f t="shared" si="471"/>
        <v>DIWA3</v>
      </c>
      <c r="C1401" s="117">
        <f t="shared" si="472"/>
        <v>40853</v>
      </c>
      <c r="D1401" s="116" t="str">
        <f t="shared" si="473"/>
        <v>SIN</v>
      </c>
      <c r="E1401" s="65" t="s">
        <v>134</v>
      </c>
      <c r="F1401" s="124" t="s">
        <v>173</v>
      </c>
      <c r="G1401" s="117">
        <v>41108</v>
      </c>
      <c r="H1401" s="65">
        <v>486391</v>
      </c>
      <c r="I1401" s="65">
        <v>149791</v>
      </c>
      <c r="J1401" s="120">
        <v>0</v>
      </c>
      <c r="K1401" s="120">
        <v>0</v>
      </c>
      <c r="L1401" s="120">
        <v>0</v>
      </c>
      <c r="M1401" s="120">
        <v>17</v>
      </c>
      <c r="N1401" s="65">
        <v>6.8</v>
      </c>
      <c r="O1401" s="120">
        <v>36.4</v>
      </c>
      <c r="P1401" s="120"/>
      <c r="Q1401" s="120">
        <v>-1</v>
      </c>
      <c r="R1401" s="65" t="s">
        <v>29</v>
      </c>
      <c r="S1401" s="120">
        <v>65.3</v>
      </c>
      <c r="T1401" s="120">
        <v>50.5</v>
      </c>
      <c r="U1401" s="120">
        <v>9.9</v>
      </c>
      <c r="V1401" s="120">
        <v>0</v>
      </c>
      <c r="W1401" s="120">
        <v>12.4</v>
      </c>
      <c r="X1401" s="120">
        <v>17.899999999999999</v>
      </c>
      <c r="Y1401" s="120">
        <v>1.1000000000000001</v>
      </c>
      <c r="Z1401" s="120">
        <v>0</v>
      </c>
      <c r="AA1401" s="120">
        <v>0</v>
      </c>
      <c r="AB1401" s="120">
        <v>152.30000000000001</v>
      </c>
      <c r="AC1401" s="120">
        <v>36.4</v>
      </c>
      <c r="AD1401" s="120">
        <v>3</v>
      </c>
      <c r="AE1401" s="118">
        <f t="shared" si="458"/>
        <v>65</v>
      </c>
      <c r="AF1401" s="119">
        <f t="shared" si="470"/>
        <v>0.21666666666667023</v>
      </c>
      <c r="AG1401" s="118">
        <f t="shared" si="459"/>
        <v>51</v>
      </c>
      <c r="AH1401" s="119">
        <f t="shared" si="460"/>
        <v>0.33999999999999714</v>
      </c>
      <c r="AI1401" s="118">
        <f t="shared" si="461"/>
        <v>12</v>
      </c>
      <c r="AJ1401" s="119">
        <f t="shared" si="462"/>
        <v>0.26666666666666622</v>
      </c>
      <c r="AK1401" s="118">
        <f t="shared" si="463"/>
        <v>18</v>
      </c>
      <c r="AL1401" s="119">
        <f t="shared" si="464"/>
        <v>0.60000000000000009</v>
      </c>
      <c r="AM1401" s="118">
        <f t="shared" si="465"/>
        <v>10</v>
      </c>
      <c r="AN1401" s="119">
        <f t="shared" si="466"/>
        <v>0.66666666666666674</v>
      </c>
      <c r="AO1401" s="118">
        <f t="shared" si="467"/>
        <v>0</v>
      </c>
      <c r="AP1401" s="119">
        <f t="shared" si="468"/>
        <v>1.3877787807814457E-16</v>
      </c>
      <c r="AQ1401" s="122">
        <f t="shared" si="474"/>
        <v>0</v>
      </c>
      <c r="AR1401" s="131">
        <f t="shared" si="469"/>
        <v>13</v>
      </c>
      <c r="AS1401" s="65"/>
    </row>
    <row r="1402" spans="1:45" x14ac:dyDescent="0.25">
      <c r="A1402" s="65" t="s">
        <v>273</v>
      </c>
      <c r="B1402" s="65" t="str">
        <f t="shared" si="471"/>
        <v>DIWA3</v>
      </c>
      <c r="C1402" s="117">
        <f t="shared" si="472"/>
        <v>42002</v>
      </c>
      <c r="D1402" s="65" t="str">
        <f t="shared" si="473"/>
        <v>SIN</v>
      </c>
      <c r="E1402" s="65" t="s">
        <v>134</v>
      </c>
      <c r="F1402" s="124" t="s">
        <v>174</v>
      </c>
      <c r="G1402" s="117">
        <v>42417</v>
      </c>
      <c r="H1402" s="65">
        <v>850641</v>
      </c>
      <c r="I1402" s="65">
        <v>26394</v>
      </c>
      <c r="J1402" s="65">
        <v>0</v>
      </c>
      <c r="K1402" s="65">
        <v>6</v>
      </c>
      <c r="L1402" s="65"/>
      <c r="M1402" s="65">
        <v>21</v>
      </c>
      <c r="N1402" s="65">
        <v>7.1</v>
      </c>
      <c r="O1402" s="65"/>
      <c r="P1402" s="65"/>
      <c r="Q1402" s="65">
        <v>0.02</v>
      </c>
      <c r="R1402" s="65" t="s">
        <v>295</v>
      </c>
      <c r="S1402" s="65">
        <v>59</v>
      </c>
      <c r="T1402" s="65">
        <v>65</v>
      </c>
      <c r="U1402" s="65">
        <v>0</v>
      </c>
      <c r="V1402" s="65">
        <v>0</v>
      </c>
      <c r="W1402" s="65">
        <v>7</v>
      </c>
      <c r="X1402" s="65">
        <v>8</v>
      </c>
      <c r="Y1402" s="65">
        <v>1</v>
      </c>
      <c r="Z1402" s="65">
        <v>0</v>
      </c>
      <c r="AA1402" s="65">
        <v>0</v>
      </c>
      <c r="AB1402" s="65">
        <v>35</v>
      </c>
      <c r="AC1402" s="65">
        <v>5</v>
      </c>
      <c r="AD1402" s="65">
        <v>1</v>
      </c>
      <c r="AE1402" s="118">
        <f t="shared" si="458"/>
        <v>59</v>
      </c>
      <c r="AF1402" s="119">
        <f t="shared" si="470"/>
        <v>0.19666666666667026</v>
      </c>
      <c r="AG1402" s="118">
        <f t="shared" si="459"/>
        <v>65</v>
      </c>
      <c r="AH1402" s="119">
        <f t="shared" si="460"/>
        <v>0.4333333333333303</v>
      </c>
      <c r="AI1402" s="118">
        <f t="shared" si="461"/>
        <v>7</v>
      </c>
      <c r="AJ1402" s="119">
        <f t="shared" si="462"/>
        <v>0.15555555555555509</v>
      </c>
      <c r="AK1402" s="118">
        <f t="shared" si="463"/>
        <v>8</v>
      </c>
      <c r="AL1402" s="119">
        <f t="shared" si="464"/>
        <v>0.26666666666666683</v>
      </c>
      <c r="AM1402" s="118">
        <f t="shared" si="465"/>
        <v>0</v>
      </c>
      <c r="AN1402" s="119">
        <f t="shared" si="466"/>
        <v>1.9428902930940239E-16</v>
      </c>
      <c r="AO1402" s="118">
        <f t="shared" si="467"/>
        <v>0</v>
      </c>
      <c r="AP1402" s="119">
        <f t="shared" si="468"/>
        <v>1.3877787807814457E-16</v>
      </c>
      <c r="AQ1402" s="122">
        <f t="shared" si="474"/>
        <v>1</v>
      </c>
      <c r="AR1402" s="131">
        <f t="shared" si="469"/>
        <v>1</v>
      </c>
      <c r="AS1402" s="65"/>
    </row>
    <row r="1403" spans="1:45" x14ac:dyDescent="0.25">
      <c r="A1403" s="65"/>
      <c r="B1403" s="65" t="str">
        <f t="shared" si="471"/>
        <v>DIWA3</v>
      </c>
      <c r="C1403" s="117">
        <f t="shared" si="472"/>
        <v>42002</v>
      </c>
      <c r="D1403" s="65" t="str">
        <f t="shared" si="473"/>
        <v>SIN</v>
      </c>
      <c r="E1403" s="65" t="s">
        <v>134</v>
      </c>
      <c r="F1403" s="124" t="s">
        <v>174</v>
      </c>
      <c r="G1403" s="117">
        <v>42283</v>
      </c>
      <c r="H1403" s="65">
        <v>819596</v>
      </c>
      <c r="I1403" s="65">
        <v>48045</v>
      </c>
      <c r="J1403" s="65">
        <v>0</v>
      </c>
      <c r="K1403" s="65">
        <v>22</v>
      </c>
      <c r="L1403" s="65"/>
      <c r="M1403" s="65">
        <v>4</v>
      </c>
      <c r="N1403" s="65">
        <v>5.9</v>
      </c>
      <c r="O1403" s="65"/>
      <c r="P1403" s="65"/>
      <c r="Q1403" s="65">
        <v>7.0000000000000007E-2</v>
      </c>
      <c r="R1403" s="65"/>
      <c r="S1403" s="65">
        <v>223</v>
      </c>
      <c r="T1403" s="65">
        <v>94</v>
      </c>
      <c r="U1403" s="65">
        <v>19</v>
      </c>
      <c r="V1403" s="65">
        <v>1</v>
      </c>
      <c r="W1403" s="65">
        <v>23</v>
      </c>
      <c r="X1403" s="65">
        <v>21</v>
      </c>
      <c r="Y1403" s="65">
        <v>1</v>
      </c>
      <c r="Z1403" s="65">
        <v>2</v>
      </c>
      <c r="AA1403" s="65">
        <v>2</v>
      </c>
      <c r="AB1403" s="65">
        <v>70</v>
      </c>
      <c r="AC1403" s="65">
        <v>15</v>
      </c>
      <c r="AD1403" s="65">
        <v>3</v>
      </c>
      <c r="AE1403" s="118">
        <f t="shared" si="458"/>
        <v>223</v>
      </c>
      <c r="AF1403" s="119">
        <f t="shared" si="470"/>
        <v>0.74333333333333595</v>
      </c>
      <c r="AG1403" s="118">
        <f t="shared" si="459"/>
        <v>94</v>
      </c>
      <c r="AH1403" s="119">
        <f t="shared" si="460"/>
        <v>0.62666666666666426</v>
      </c>
      <c r="AI1403" s="118">
        <f t="shared" si="461"/>
        <v>23</v>
      </c>
      <c r="AJ1403" s="119">
        <f t="shared" si="462"/>
        <v>0.51111111111111041</v>
      </c>
      <c r="AK1403" s="118">
        <f t="shared" si="463"/>
        <v>21</v>
      </c>
      <c r="AL1403" s="119">
        <f t="shared" si="464"/>
        <v>0.70000000000000007</v>
      </c>
      <c r="AM1403" s="118">
        <f t="shared" si="465"/>
        <v>19</v>
      </c>
      <c r="AN1403" s="119">
        <f t="shared" si="466"/>
        <v>1</v>
      </c>
      <c r="AO1403" s="118">
        <f t="shared" si="467"/>
        <v>1</v>
      </c>
      <c r="AP1403" s="119">
        <f t="shared" si="468"/>
        <v>0.10000000000000014</v>
      </c>
      <c r="AQ1403" s="122">
        <f t="shared" si="474"/>
        <v>0</v>
      </c>
      <c r="AR1403" s="131">
        <f t="shared" si="469"/>
        <v>2</v>
      </c>
      <c r="AS1403" s="65"/>
    </row>
    <row r="1404" spans="1:45" x14ac:dyDescent="0.25">
      <c r="A1404" s="65" t="s">
        <v>272</v>
      </c>
      <c r="B1404" s="65" t="str">
        <f t="shared" si="471"/>
        <v>DIWA3</v>
      </c>
      <c r="C1404" s="117">
        <f t="shared" si="472"/>
        <v>42002</v>
      </c>
      <c r="D1404" s="116" t="str">
        <f t="shared" si="473"/>
        <v>SIN</v>
      </c>
      <c r="E1404" s="65" t="s">
        <v>134</v>
      </c>
      <c r="F1404" s="124" t="s">
        <v>174</v>
      </c>
      <c r="G1404" s="117">
        <v>42058</v>
      </c>
      <c r="H1404" s="65">
        <v>768502</v>
      </c>
      <c r="I1404" s="65">
        <v>52544</v>
      </c>
      <c r="J1404" s="65">
        <v>0</v>
      </c>
      <c r="K1404" s="65">
        <v>8</v>
      </c>
      <c r="L1404" s="65"/>
      <c r="M1404" s="65">
        <v>2</v>
      </c>
      <c r="N1404" s="65">
        <v>5.9020000000000001</v>
      </c>
      <c r="O1404" s="65">
        <v>27.82</v>
      </c>
      <c r="P1404" s="65">
        <v>1.28</v>
      </c>
      <c r="Q1404" s="65">
        <v>0.21</v>
      </c>
      <c r="R1404" s="65"/>
      <c r="S1404" s="65">
        <v>100</v>
      </c>
      <c r="T1404" s="65">
        <v>64</v>
      </c>
      <c r="U1404" s="65">
        <v>2</v>
      </c>
      <c r="V1404" s="65">
        <v>0</v>
      </c>
      <c r="W1404" s="65">
        <v>6</v>
      </c>
      <c r="X1404" s="65">
        <v>12</v>
      </c>
      <c r="Y1404" s="65">
        <v>0</v>
      </c>
      <c r="Z1404" s="65"/>
      <c r="AA1404" s="65">
        <v>0</v>
      </c>
      <c r="AB1404" s="65">
        <v>38</v>
      </c>
      <c r="AC1404" s="65">
        <v>4</v>
      </c>
      <c r="AD1404" s="65">
        <v>0</v>
      </c>
      <c r="AE1404" s="118">
        <f t="shared" si="458"/>
        <v>100</v>
      </c>
      <c r="AF1404" s="119">
        <f t="shared" si="470"/>
        <v>0.33333333333333737</v>
      </c>
      <c r="AG1404" s="118">
        <f t="shared" si="459"/>
        <v>64</v>
      </c>
      <c r="AH1404" s="119">
        <f t="shared" si="460"/>
        <v>0.42666666666666364</v>
      </c>
      <c r="AI1404" s="118">
        <f t="shared" si="461"/>
        <v>6</v>
      </c>
      <c r="AJ1404" s="119">
        <f t="shared" si="462"/>
        <v>0.13333333333333286</v>
      </c>
      <c r="AK1404" s="118">
        <f t="shared" si="463"/>
        <v>12</v>
      </c>
      <c r="AL1404" s="119">
        <f t="shared" si="464"/>
        <v>0.40000000000000013</v>
      </c>
      <c r="AM1404" s="118">
        <f t="shared" si="465"/>
        <v>2</v>
      </c>
      <c r="AN1404" s="119">
        <f t="shared" si="466"/>
        <v>0.13333333333333353</v>
      </c>
      <c r="AO1404" s="118">
        <f t="shared" si="467"/>
        <v>0</v>
      </c>
      <c r="AP1404" s="119">
        <f t="shared" si="468"/>
        <v>1.3877787807814457E-16</v>
      </c>
      <c r="AQ1404" s="122">
        <f t="shared" si="474"/>
        <v>0</v>
      </c>
      <c r="AR1404" s="131">
        <f t="shared" si="469"/>
        <v>3</v>
      </c>
      <c r="AS1404" s="65"/>
    </row>
    <row r="1405" spans="1:45" x14ac:dyDescent="0.25">
      <c r="A1405" s="65" t="s">
        <v>273</v>
      </c>
      <c r="B1405" s="65" t="str">
        <f t="shared" si="471"/>
        <v>DIWA3</v>
      </c>
      <c r="C1405" s="117">
        <f t="shared" si="472"/>
        <v>42002</v>
      </c>
      <c r="D1405" s="116" t="str">
        <f t="shared" si="473"/>
        <v>SIN</v>
      </c>
      <c r="E1405" s="65" t="s">
        <v>134</v>
      </c>
      <c r="F1405" s="124" t="s">
        <v>174</v>
      </c>
      <c r="G1405" s="117">
        <v>42038</v>
      </c>
      <c r="H1405" s="65">
        <v>762372</v>
      </c>
      <c r="I1405" s="65">
        <v>46414</v>
      </c>
      <c r="J1405" s="65">
        <v>0</v>
      </c>
      <c r="K1405" s="65">
        <v>2</v>
      </c>
      <c r="L1405" s="65"/>
      <c r="M1405" s="65">
        <v>2</v>
      </c>
      <c r="N1405" s="65">
        <v>5.8</v>
      </c>
      <c r="O1405" s="65"/>
      <c r="P1405" s="65"/>
      <c r="Q1405" s="65">
        <v>0.25</v>
      </c>
      <c r="R1405" s="65"/>
      <c r="S1405" s="65">
        <v>96</v>
      </c>
      <c r="T1405" s="65">
        <v>31</v>
      </c>
      <c r="U1405" s="65">
        <v>2</v>
      </c>
      <c r="V1405" s="65">
        <v>0</v>
      </c>
      <c r="W1405" s="65">
        <v>5</v>
      </c>
      <c r="X1405" s="65">
        <v>12</v>
      </c>
      <c r="Y1405" s="65">
        <v>0</v>
      </c>
      <c r="Z1405" s="65">
        <v>0</v>
      </c>
      <c r="AA1405" s="65">
        <v>0</v>
      </c>
      <c r="AB1405" s="65">
        <v>29</v>
      </c>
      <c r="AC1405" s="65">
        <v>4</v>
      </c>
      <c r="AD1405" s="65">
        <v>0</v>
      </c>
      <c r="AE1405" s="118">
        <f t="shared" si="458"/>
        <v>96</v>
      </c>
      <c r="AF1405" s="119">
        <f t="shared" si="470"/>
        <v>0.32000000000000395</v>
      </c>
      <c r="AG1405" s="118">
        <f t="shared" si="459"/>
        <v>31</v>
      </c>
      <c r="AH1405" s="119">
        <f t="shared" si="460"/>
        <v>0.20666666666666406</v>
      </c>
      <c r="AI1405" s="118">
        <f t="shared" si="461"/>
        <v>5</v>
      </c>
      <c r="AJ1405" s="119">
        <f t="shared" si="462"/>
        <v>0.11111111111111063</v>
      </c>
      <c r="AK1405" s="118">
        <f t="shared" si="463"/>
        <v>12</v>
      </c>
      <c r="AL1405" s="119">
        <f t="shared" si="464"/>
        <v>0.40000000000000013</v>
      </c>
      <c r="AM1405" s="118">
        <f t="shared" si="465"/>
        <v>2</v>
      </c>
      <c r="AN1405" s="119">
        <f t="shared" si="466"/>
        <v>0.13333333333333353</v>
      </c>
      <c r="AO1405" s="118">
        <f t="shared" si="467"/>
        <v>0</v>
      </c>
      <c r="AP1405" s="119">
        <f t="shared" si="468"/>
        <v>1.3877787807814457E-16</v>
      </c>
      <c r="AQ1405" s="122">
        <f t="shared" si="474"/>
        <v>0</v>
      </c>
      <c r="AR1405" s="131">
        <f t="shared" si="469"/>
        <v>4</v>
      </c>
      <c r="AS1405" s="65"/>
    </row>
    <row r="1406" spans="1:45" x14ac:dyDescent="0.25">
      <c r="A1406" s="65" t="s">
        <v>273</v>
      </c>
      <c r="B1406" s="65" t="str">
        <f t="shared" si="471"/>
        <v>DIWA3</v>
      </c>
      <c r="C1406" s="117">
        <f t="shared" si="472"/>
        <v>42002</v>
      </c>
      <c r="D1406" s="116" t="str">
        <f t="shared" si="473"/>
        <v>CON</v>
      </c>
      <c r="E1406" s="65" t="s">
        <v>134</v>
      </c>
      <c r="F1406" s="124" t="s">
        <v>174</v>
      </c>
      <c r="G1406" s="117">
        <v>41991</v>
      </c>
      <c r="H1406" s="65">
        <v>749451</v>
      </c>
      <c r="I1406" s="65">
        <v>33493</v>
      </c>
      <c r="J1406" s="65">
        <v>0</v>
      </c>
      <c r="K1406" s="65">
        <v>3</v>
      </c>
      <c r="L1406" s="65"/>
      <c r="M1406" s="65">
        <v>2</v>
      </c>
      <c r="N1406" s="65">
        <v>6</v>
      </c>
      <c r="O1406" s="65"/>
      <c r="P1406" s="65"/>
      <c r="Q1406" s="65">
        <v>0.27</v>
      </c>
      <c r="R1406" s="65"/>
      <c r="S1406" s="65">
        <v>109</v>
      </c>
      <c r="T1406" s="65">
        <v>32</v>
      </c>
      <c r="U1406" s="65">
        <v>3</v>
      </c>
      <c r="V1406" s="65">
        <v>0</v>
      </c>
      <c r="W1406" s="65">
        <v>5</v>
      </c>
      <c r="X1406" s="65">
        <v>12</v>
      </c>
      <c r="Y1406" s="65">
        <v>0</v>
      </c>
      <c r="Z1406" s="65">
        <v>0</v>
      </c>
      <c r="AA1406" s="65">
        <v>0</v>
      </c>
      <c r="AB1406" s="65">
        <v>41</v>
      </c>
      <c r="AC1406" s="65">
        <v>5</v>
      </c>
      <c r="AD1406" s="65">
        <v>0</v>
      </c>
      <c r="AE1406" s="118">
        <f t="shared" si="458"/>
        <v>109</v>
      </c>
      <c r="AF1406" s="119">
        <f t="shared" si="470"/>
        <v>0.36333333333333756</v>
      </c>
      <c r="AG1406" s="118">
        <f t="shared" si="459"/>
        <v>32</v>
      </c>
      <c r="AH1406" s="119">
        <f t="shared" si="460"/>
        <v>0.21333333333333071</v>
      </c>
      <c r="AI1406" s="118">
        <f t="shared" si="461"/>
        <v>5</v>
      </c>
      <c r="AJ1406" s="119">
        <f t="shared" si="462"/>
        <v>0.11111111111111063</v>
      </c>
      <c r="AK1406" s="118">
        <f t="shared" si="463"/>
        <v>12</v>
      </c>
      <c r="AL1406" s="119">
        <f t="shared" si="464"/>
        <v>0.40000000000000013</v>
      </c>
      <c r="AM1406" s="118">
        <f t="shared" si="465"/>
        <v>3</v>
      </c>
      <c r="AN1406" s="119">
        <f t="shared" si="466"/>
        <v>0.20000000000000018</v>
      </c>
      <c r="AO1406" s="118">
        <f t="shared" si="467"/>
        <v>0</v>
      </c>
      <c r="AP1406" s="119">
        <f t="shared" si="468"/>
        <v>1.3877787807814457E-16</v>
      </c>
      <c r="AQ1406" s="122">
        <f t="shared" si="474"/>
        <v>0</v>
      </c>
      <c r="AR1406" s="131">
        <f t="shared" si="469"/>
        <v>5</v>
      </c>
      <c r="AS1406" s="65"/>
    </row>
    <row r="1407" spans="1:45" x14ac:dyDescent="0.25">
      <c r="A1407" s="65" t="s">
        <v>273</v>
      </c>
      <c r="B1407" s="65" t="str">
        <f t="shared" si="471"/>
        <v>DIWA3</v>
      </c>
      <c r="C1407" s="117">
        <f t="shared" si="472"/>
        <v>42002</v>
      </c>
      <c r="D1407" s="116" t="str">
        <f t="shared" si="473"/>
        <v>CON</v>
      </c>
      <c r="E1407" s="65" t="s">
        <v>134</v>
      </c>
      <c r="F1407" s="124" t="s">
        <v>174</v>
      </c>
      <c r="G1407" s="117">
        <v>41853</v>
      </c>
      <c r="H1407" s="65">
        <v>709743</v>
      </c>
      <c r="I1407" s="65">
        <v>108366</v>
      </c>
      <c r="J1407" s="65">
        <v>0</v>
      </c>
      <c r="K1407" s="65">
        <v>2</v>
      </c>
      <c r="L1407" s="65"/>
      <c r="M1407" s="65">
        <v>1</v>
      </c>
      <c r="N1407" s="65">
        <v>6.5</v>
      </c>
      <c r="O1407" s="65">
        <v>31.2</v>
      </c>
      <c r="P1407" s="65">
        <v>1.47</v>
      </c>
      <c r="Q1407" s="65">
        <v>0.03</v>
      </c>
      <c r="R1407" s="65"/>
      <c r="S1407" s="65">
        <v>37</v>
      </c>
      <c r="T1407" s="65">
        <v>28</v>
      </c>
      <c r="U1407" s="65">
        <v>1</v>
      </c>
      <c r="V1407" s="65">
        <v>0</v>
      </c>
      <c r="W1407" s="65">
        <v>3</v>
      </c>
      <c r="X1407" s="65">
        <v>4</v>
      </c>
      <c r="Y1407" s="65">
        <v>0</v>
      </c>
      <c r="Z1407" s="65">
        <v>0</v>
      </c>
      <c r="AA1407" s="65">
        <v>0</v>
      </c>
      <c r="AB1407" s="65">
        <v>30</v>
      </c>
      <c r="AC1407" s="65">
        <v>2</v>
      </c>
      <c r="AD1407" s="65">
        <v>1</v>
      </c>
      <c r="AE1407" s="118">
        <f t="shared" si="458"/>
        <v>37</v>
      </c>
      <c r="AF1407" s="119">
        <f t="shared" si="470"/>
        <v>0.12333333333333707</v>
      </c>
      <c r="AG1407" s="118">
        <f t="shared" si="459"/>
        <v>28</v>
      </c>
      <c r="AH1407" s="119">
        <f t="shared" si="460"/>
        <v>0.18666666666666409</v>
      </c>
      <c r="AI1407" s="118">
        <f t="shared" si="461"/>
        <v>3</v>
      </c>
      <c r="AJ1407" s="119">
        <f t="shared" si="462"/>
        <v>6.666666666666618E-2</v>
      </c>
      <c r="AK1407" s="118">
        <f t="shared" si="463"/>
        <v>4</v>
      </c>
      <c r="AL1407" s="119">
        <f t="shared" si="464"/>
        <v>0.13333333333333353</v>
      </c>
      <c r="AM1407" s="118">
        <f t="shared" si="465"/>
        <v>1</v>
      </c>
      <c r="AN1407" s="119">
        <f t="shared" si="466"/>
        <v>6.666666666666686E-2</v>
      </c>
      <c r="AO1407" s="118">
        <f t="shared" si="467"/>
        <v>0</v>
      </c>
      <c r="AP1407" s="119">
        <f t="shared" si="468"/>
        <v>1.3877787807814457E-16</v>
      </c>
      <c r="AQ1407" s="122">
        <f t="shared" si="474"/>
        <v>0</v>
      </c>
      <c r="AR1407" s="131">
        <f t="shared" si="469"/>
        <v>6</v>
      </c>
      <c r="AS1407" s="65"/>
    </row>
    <row r="1408" spans="1:45" x14ac:dyDescent="0.25">
      <c r="A1408" s="65" t="s">
        <v>273</v>
      </c>
      <c r="B1408" s="65" t="str">
        <f t="shared" si="471"/>
        <v>DIWA3</v>
      </c>
      <c r="C1408" s="117">
        <f t="shared" si="472"/>
        <v>42002</v>
      </c>
      <c r="D1408" s="116" t="str">
        <f t="shared" si="473"/>
        <v>CON</v>
      </c>
      <c r="E1408" s="65" t="s">
        <v>134</v>
      </c>
      <c r="F1408" s="124" t="s">
        <v>174</v>
      </c>
      <c r="G1408" s="117">
        <v>41725</v>
      </c>
      <c r="H1408" s="65">
        <v>673550</v>
      </c>
      <c r="I1408" s="65">
        <v>72173</v>
      </c>
      <c r="J1408" s="65">
        <v>0</v>
      </c>
      <c r="K1408" s="65">
        <v>3</v>
      </c>
      <c r="L1408" s="65"/>
      <c r="M1408" s="65">
        <v>15</v>
      </c>
      <c r="N1408" s="65">
        <v>7.2</v>
      </c>
      <c r="O1408" s="65">
        <v>37.700000000000003</v>
      </c>
      <c r="P1408" s="65">
        <v>0.35</v>
      </c>
      <c r="Q1408" s="65">
        <v>0.05</v>
      </c>
      <c r="R1408" s="65" t="s">
        <v>28</v>
      </c>
      <c r="S1408" s="65">
        <v>248</v>
      </c>
      <c r="T1408" s="65">
        <v>87</v>
      </c>
      <c r="U1408" s="65">
        <v>3</v>
      </c>
      <c r="V1408" s="65">
        <v>0</v>
      </c>
      <c r="W1408" s="65">
        <v>12</v>
      </c>
      <c r="X1408" s="65">
        <v>16</v>
      </c>
      <c r="Y1408" s="65">
        <v>1</v>
      </c>
      <c r="Z1408" s="65">
        <v>1</v>
      </c>
      <c r="AA1408" s="65">
        <v>1</v>
      </c>
      <c r="AB1408" s="65">
        <v>90</v>
      </c>
      <c r="AC1408" s="65">
        <v>48</v>
      </c>
      <c r="AD1408" s="65">
        <v>2</v>
      </c>
      <c r="AE1408" s="118">
        <f t="shared" si="458"/>
        <v>248</v>
      </c>
      <c r="AF1408" s="119">
        <f t="shared" si="470"/>
        <v>0.82666666666666844</v>
      </c>
      <c r="AG1408" s="118">
        <f t="shared" si="459"/>
        <v>87</v>
      </c>
      <c r="AH1408" s="119">
        <f t="shared" si="460"/>
        <v>0.5799999999999973</v>
      </c>
      <c r="AI1408" s="118">
        <f t="shared" si="461"/>
        <v>12</v>
      </c>
      <c r="AJ1408" s="119">
        <f t="shared" si="462"/>
        <v>0.26666666666666622</v>
      </c>
      <c r="AK1408" s="118">
        <f t="shared" si="463"/>
        <v>16</v>
      </c>
      <c r="AL1408" s="119">
        <f t="shared" si="464"/>
        <v>0.53333333333333344</v>
      </c>
      <c r="AM1408" s="118">
        <f t="shared" si="465"/>
        <v>3</v>
      </c>
      <c r="AN1408" s="119">
        <f t="shared" si="466"/>
        <v>0.20000000000000018</v>
      </c>
      <c r="AO1408" s="118">
        <f t="shared" si="467"/>
        <v>0</v>
      </c>
      <c r="AP1408" s="119">
        <f t="shared" si="468"/>
        <v>1.3877787807814457E-16</v>
      </c>
      <c r="AQ1408" s="122">
        <f t="shared" si="474"/>
        <v>0</v>
      </c>
      <c r="AR1408" s="131">
        <f t="shared" si="469"/>
        <v>7</v>
      </c>
      <c r="AS1408" s="65"/>
    </row>
    <row r="1409" spans="1:45" x14ac:dyDescent="0.25">
      <c r="A1409" s="65" t="s">
        <v>273</v>
      </c>
      <c r="B1409" s="65" t="str">
        <f t="shared" si="471"/>
        <v>DIWA3</v>
      </c>
      <c r="C1409" s="117">
        <f t="shared" si="472"/>
        <v>42002</v>
      </c>
      <c r="D1409" s="116" t="str">
        <f t="shared" si="473"/>
        <v>CON</v>
      </c>
      <c r="E1409" s="65" t="s">
        <v>134</v>
      </c>
      <c r="F1409" s="124" t="s">
        <v>174</v>
      </c>
      <c r="G1409" s="117">
        <v>41590</v>
      </c>
      <c r="H1409" s="65">
        <v>633942</v>
      </c>
      <c r="I1409" s="65">
        <v>32565</v>
      </c>
      <c r="J1409" s="120">
        <v>0</v>
      </c>
      <c r="K1409" s="120">
        <v>3</v>
      </c>
      <c r="L1409" s="120">
        <v>0</v>
      </c>
      <c r="M1409" s="120">
        <v>12</v>
      </c>
      <c r="N1409" s="65">
        <v>7.1</v>
      </c>
      <c r="O1409" s="120">
        <v>36.200000000000003</v>
      </c>
      <c r="P1409" s="120">
        <v>0.9</v>
      </c>
      <c r="Q1409" s="120">
        <v>0.1</v>
      </c>
      <c r="R1409" s="65" t="s">
        <v>244</v>
      </c>
      <c r="S1409" s="120">
        <v>49</v>
      </c>
      <c r="T1409" s="120">
        <v>39</v>
      </c>
      <c r="U1409" s="120">
        <v>2</v>
      </c>
      <c r="V1409" s="120">
        <v>0</v>
      </c>
      <c r="W1409" s="120">
        <v>7</v>
      </c>
      <c r="X1409" s="120">
        <v>7</v>
      </c>
      <c r="Y1409" s="120">
        <v>0</v>
      </c>
      <c r="Z1409" s="120">
        <v>0</v>
      </c>
      <c r="AA1409" s="120">
        <v>0</v>
      </c>
      <c r="AB1409" s="120">
        <v>25</v>
      </c>
      <c r="AC1409" s="120">
        <v>5</v>
      </c>
      <c r="AD1409" s="120">
        <v>1</v>
      </c>
      <c r="AE1409" s="118">
        <f t="shared" si="458"/>
        <v>49</v>
      </c>
      <c r="AF1409" s="119">
        <f t="shared" si="470"/>
        <v>0.16333333333333699</v>
      </c>
      <c r="AG1409" s="118">
        <f t="shared" si="459"/>
        <v>39</v>
      </c>
      <c r="AH1409" s="119">
        <f t="shared" si="460"/>
        <v>0.25999999999999729</v>
      </c>
      <c r="AI1409" s="118">
        <f t="shared" si="461"/>
        <v>7</v>
      </c>
      <c r="AJ1409" s="119">
        <f t="shared" si="462"/>
        <v>0.15555555555555509</v>
      </c>
      <c r="AK1409" s="118">
        <f t="shared" si="463"/>
        <v>7</v>
      </c>
      <c r="AL1409" s="119">
        <f t="shared" si="464"/>
        <v>0.2333333333333335</v>
      </c>
      <c r="AM1409" s="118">
        <f t="shared" si="465"/>
        <v>2</v>
      </c>
      <c r="AN1409" s="119">
        <f t="shared" si="466"/>
        <v>0.13333333333333353</v>
      </c>
      <c r="AO1409" s="118">
        <f t="shared" si="467"/>
        <v>0</v>
      </c>
      <c r="AP1409" s="119">
        <f t="shared" si="468"/>
        <v>1.3877787807814457E-16</v>
      </c>
      <c r="AQ1409" s="122">
        <f t="shared" si="474"/>
        <v>0</v>
      </c>
      <c r="AR1409" s="131">
        <f t="shared" si="469"/>
        <v>8</v>
      </c>
      <c r="AS1409" s="65"/>
    </row>
    <row r="1410" spans="1:45" x14ac:dyDescent="0.25">
      <c r="A1410" s="65" t="s">
        <v>273</v>
      </c>
      <c r="B1410" s="65" t="str">
        <f t="shared" si="471"/>
        <v>DIWA3</v>
      </c>
      <c r="C1410" s="117">
        <f t="shared" si="472"/>
        <v>42002</v>
      </c>
      <c r="D1410" s="116" t="str">
        <f t="shared" si="473"/>
        <v>CON</v>
      </c>
      <c r="E1410" s="65" t="s">
        <v>134</v>
      </c>
      <c r="F1410" s="124" t="s">
        <v>174</v>
      </c>
      <c r="G1410" s="117">
        <v>41331</v>
      </c>
      <c r="H1410" s="65">
        <v>566487</v>
      </c>
      <c r="I1410" s="65">
        <v>93058</v>
      </c>
      <c r="J1410" s="120">
        <v>0</v>
      </c>
      <c r="K1410" s="120">
        <v>3</v>
      </c>
      <c r="L1410" s="120">
        <v>0</v>
      </c>
      <c r="M1410" s="120">
        <v>-1</v>
      </c>
      <c r="N1410" s="65">
        <v>7.2</v>
      </c>
      <c r="O1410" s="120">
        <v>37.4</v>
      </c>
      <c r="P1410" s="120"/>
      <c r="Q1410" s="120">
        <v>-1</v>
      </c>
      <c r="R1410" s="65" t="s">
        <v>29</v>
      </c>
      <c r="S1410" s="120">
        <v>356</v>
      </c>
      <c r="T1410" s="120">
        <v>93</v>
      </c>
      <c r="U1410" s="120">
        <v>21</v>
      </c>
      <c r="V1410" s="120">
        <v>0</v>
      </c>
      <c r="W1410" s="120">
        <v>23</v>
      </c>
      <c r="X1410" s="120">
        <v>24</v>
      </c>
      <c r="Y1410" s="120">
        <v>-1</v>
      </c>
      <c r="Z1410" s="120">
        <v>-1</v>
      </c>
      <c r="AA1410" s="120">
        <v>-1</v>
      </c>
      <c r="AB1410" s="120">
        <v>-1</v>
      </c>
      <c r="AC1410" s="120">
        <v>-1</v>
      </c>
      <c r="AD1410" s="120">
        <v>-1</v>
      </c>
      <c r="AE1410" s="118">
        <f t="shared" ref="AE1410:AE1473" si="475">+ROUND(S1410,0)</f>
        <v>356</v>
      </c>
      <c r="AF1410" s="119">
        <f t="shared" si="470"/>
        <v>1.3</v>
      </c>
      <c r="AG1410" s="118">
        <f t="shared" ref="AG1410:AG1473" si="476">+ROUND(T1410,0)</f>
        <v>93</v>
      </c>
      <c r="AH1410" s="119">
        <f t="shared" ref="AH1410:AH1473" si="477">IF(AG1410&gt;=150,1,VLOOKUP(AG1410,$AV$3:$AW$228,2,0))</f>
        <v>0.62</v>
      </c>
      <c r="AI1410" s="118">
        <f t="shared" ref="AI1410:AI1473" si="478">+ROUND(W1410,0)</f>
        <v>23</v>
      </c>
      <c r="AJ1410" s="119">
        <f t="shared" ref="AJ1410:AJ1473" si="479">IF(AI1410&gt;=45,1,VLOOKUP(AI1410,$AX$3:$AY$226,2,0))</f>
        <v>0.51111111111111041</v>
      </c>
      <c r="AK1410" s="118">
        <f t="shared" ref="AK1410:AK1473" si="480">+ROUND(X1410,0)</f>
        <v>24</v>
      </c>
      <c r="AL1410" s="119">
        <f t="shared" ref="AL1410:AL1473" si="481">IF(AK1410&gt;=30,1,VLOOKUP(AK1410,$AZ$3:$BA$226,2,0))</f>
        <v>0.8</v>
      </c>
      <c r="AM1410" s="118">
        <f t="shared" ref="AM1410:AM1473" si="482">+ROUND(U1410,0)</f>
        <v>21</v>
      </c>
      <c r="AN1410" s="119">
        <f t="shared" ref="AN1410:AN1473" si="483">IF(AM1410&gt;=15,1,VLOOKUP(AM1410,$BB$3:$BC$226,2,0))</f>
        <v>1</v>
      </c>
      <c r="AO1410" s="118">
        <f t="shared" ref="AO1410:AO1473" si="484">ROUND(V1410,0)</f>
        <v>0</v>
      </c>
      <c r="AP1410" s="119">
        <f t="shared" ref="AP1410:AP1473" si="485">IF(AO1410&gt;=10,1,VLOOKUP(AO1410,$BD$3:$BE$226,2,0))</f>
        <v>1.3877787807814457E-16</v>
      </c>
      <c r="AQ1410" s="122">
        <f t="shared" si="474"/>
        <v>0</v>
      </c>
      <c r="AR1410" s="131">
        <f t="shared" si="469"/>
        <v>9</v>
      </c>
      <c r="AS1410" s="65"/>
    </row>
    <row r="1411" spans="1:45" x14ac:dyDescent="0.25">
      <c r="A1411" s="65" t="s">
        <v>273</v>
      </c>
      <c r="B1411" s="65" t="str">
        <f t="shared" si="471"/>
        <v>DIWA3</v>
      </c>
      <c r="C1411" s="117">
        <f t="shared" si="472"/>
        <v>42002</v>
      </c>
      <c r="D1411" s="116" t="str">
        <f t="shared" si="473"/>
        <v>CON</v>
      </c>
      <c r="E1411" s="65" t="s">
        <v>134</v>
      </c>
      <c r="F1411" s="124" t="s">
        <v>174</v>
      </c>
      <c r="G1411" s="117">
        <v>41260</v>
      </c>
      <c r="H1411" s="65">
        <v>545857</v>
      </c>
      <c r="I1411" s="65">
        <v>151591</v>
      </c>
      <c r="J1411" s="120">
        <v>0</v>
      </c>
      <c r="K1411" s="120">
        <v>0</v>
      </c>
      <c r="L1411" s="120">
        <v>0</v>
      </c>
      <c r="M1411" s="120">
        <v>26.7</v>
      </c>
      <c r="N1411" s="65">
        <v>7</v>
      </c>
      <c r="O1411" s="120">
        <v>39.9</v>
      </c>
      <c r="P1411" s="120"/>
      <c r="Q1411" s="120">
        <v>-1</v>
      </c>
      <c r="R1411" s="65" t="s">
        <v>29</v>
      </c>
      <c r="S1411" s="120">
        <v>0</v>
      </c>
      <c r="T1411" s="120">
        <v>0.8</v>
      </c>
      <c r="U1411" s="120">
        <v>11.1</v>
      </c>
      <c r="V1411" s="120">
        <v>2.2000000000000002</v>
      </c>
      <c r="W1411" s="120">
        <v>0</v>
      </c>
      <c r="X1411" s="120">
        <v>32.1</v>
      </c>
      <c r="Y1411" s="120">
        <v>0.7</v>
      </c>
      <c r="Z1411" s="120">
        <v>0</v>
      </c>
      <c r="AA1411" s="120">
        <v>0</v>
      </c>
      <c r="AB1411" s="120">
        <v>77.8</v>
      </c>
      <c r="AC1411" s="120">
        <v>11.7</v>
      </c>
      <c r="AD1411" s="120">
        <v>4.4000000000000004</v>
      </c>
      <c r="AE1411" s="118">
        <f t="shared" si="475"/>
        <v>0</v>
      </c>
      <c r="AF1411" s="119">
        <f t="shared" si="470"/>
        <v>3.8380756905986857E-15</v>
      </c>
      <c r="AG1411" s="118">
        <f t="shared" si="476"/>
        <v>1</v>
      </c>
      <c r="AH1411" s="119">
        <f t="shared" si="477"/>
        <v>6.6666666666641847E-3</v>
      </c>
      <c r="AI1411" s="118">
        <f t="shared" si="478"/>
        <v>0</v>
      </c>
      <c r="AJ1411" s="119">
        <f t="shared" si="479"/>
        <v>-4.9266146717741321E-16</v>
      </c>
      <c r="AK1411" s="118">
        <f t="shared" si="480"/>
        <v>32</v>
      </c>
      <c r="AL1411" s="119">
        <f t="shared" si="481"/>
        <v>1</v>
      </c>
      <c r="AM1411" s="118">
        <f t="shared" si="482"/>
        <v>11</v>
      </c>
      <c r="AN1411" s="119">
        <f t="shared" si="483"/>
        <v>0.73333333333333339</v>
      </c>
      <c r="AO1411" s="118">
        <f t="shared" si="484"/>
        <v>2</v>
      </c>
      <c r="AP1411" s="119">
        <f t="shared" si="485"/>
        <v>0.20000000000000015</v>
      </c>
      <c r="AQ1411" s="122">
        <f t="shared" si="474"/>
        <v>0</v>
      </c>
      <c r="AR1411" s="131">
        <f t="shared" ref="AR1411:AR1474" si="486">+IF(AQ1411=1,AQ1411,(AR1410+1))</f>
        <v>10</v>
      </c>
      <c r="AS1411" s="65"/>
    </row>
    <row r="1412" spans="1:45" x14ac:dyDescent="0.25">
      <c r="A1412" s="65"/>
      <c r="B1412" s="65" t="str">
        <f t="shared" si="471"/>
        <v>DIWA3</v>
      </c>
      <c r="C1412" s="117">
        <f t="shared" si="472"/>
        <v>40860</v>
      </c>
      <c r="D1412" s="65" t="str">
        <f t="shared" si="473"/>
        <v>SIN</v>
      </c>
      <c r="E1412" s="65" t="s">
        <v>134</v>
      </c>
      <c r="F1412" s="124" t="s">
        <v>175</v>
      </c>
      <c r="G1412" s="117">
        <v>42324</v>
      </c>
      <c r="H1412" s="65">
        <v>843287</v>
      </c>
      <c r="I1412" s="65">
        <v>80741</v>
      </c>
      <c r="J1412" s="65">
        <v>0</v>
      </c>
      <c r="K1412" s="65">
        <v>6</v>
      </c>
      <c r="L1412" s="65"/>
      <c r="M1412" s="65">
        <v>3</v>
      </c>
      <c r="N1412" s="65">
        <v>6</v>
      </c>
      <c r="O1412" s="65"/>
      <c r="P1412" s="65"/>
      <c r="Q1412" s="65">
        <v>0.41</v>
      </c>
      <c r="R1412" s="65"/>
      <c r="S1412" s="65">
        <v>62</v>
      </c>
      <c r="T1412" s="65">
        <v>102</v>
      </c>
      <c r="U1412" s="65">
        <v>20</v>
      </c>
      <c r="V1412" s="65">
        <v>0</v>
      </c>
      <c r="W1412" s="65">
        <v>10</v>
      </c>
      <c r="X1412" s="65">
        <v>6</v>
      </c>
      <c r="Y1412" s="65">
        <v>0</v>
      </c>
      <c r="Z1412" s="65">
        <v>1</v>
      </c>
      <c r="AA1412" s="65">
        <v>0</v>
      </c>
      <c r="AB1412" s="65">
        <v>37</v>
      </c>
      <c r="AC1412" s="65">
        <v>9</v>
      </c>
      <c r="AD1412" s="65">
        <v>1</v>
      </c>
      <c r="AE1412" s="118">
        <f t="shared" si="475"/>
        <v>62</v>
      </c>
      <c r="AF1412" s="119">
        <f t="shared" si="470"/>
        <v>0.20666666666667025</v>
      </c>
      <c r="AG1412" s="118">
        <f t="shared" si="476"/>
        <v>102</v>
      </c>
      <c r="AH1412" s="119">
        <f t="shared" si="477"/>
        <v>0.67999999999999794</v>
      </c>
      <c r="AI1412" s="118">
        <f t="shared" si="478"/>
        <v>10</v>
      </c>
      <c r="AJ1412" s="119">
        <f t="shared" si="479"/>
        <v>0.22222222222222177</v>
      </c>
      <c r="AK1412" s="118">
        <f t="shared" si="480"/>
        <v>6</v>
      </c>
      <c r="AL1412" s="119">
        <f t="shared" si="481"/>
        <v>0.20000000000000018</v>
      </c>
      <c r="AM1412" s="118">
        <f t="shared" si="482"/>
        <v>20</v>
      </c>
      <c r="AN1412" s="119">
        <f t="shared" si="483"/>
        <v>1</v>
      </c>
      <c r="AO1412" s="118">
        <f t="shared" si="484"/>
        <v>0</v>
      </c>
      <c r="AP1412" s="119">
        <f t="shared" si="485"/>
        <v>1.3877787807814457E-16</v>
      </c>
      <c r="AQ1412" s="122">
        <f t="shared" si="474"/>
        <v>1</v>
      </c>
      <c r="AR1412" s="131">
        <f t="shared" si="486"/>
        <v>1</v>
      </c>
      <c r="AS1412" s="65"/>
    </row>
    <row r="1413" spans="1:45" x14ac:dyDescent="0.25">
      <c r="A1413" s="65"/>
      <c r="B1413" s="65" t="str">
        <f t="shared" si="471"/>
        <v>DIWA3</v>
      </c>
      <c r="C1413" s="117">
        <f t="shared" si="472"/>
        <v>40860</v>
      </c>
      <c r="D1413" s="65" t="str">
        <f t="shared" si="473"/>
        <v>SIN</v>
      </c>
      <c r="E1413" s="65" t="s">
        <v>134</v>
      </c>
      <c r="F1413" s="124" t="s">
        <v>175</v>
      </c>
      <c r="G1413" s="117">
        <v>42167</v>
      </c>
      <c r="H1413" s="65">
        <v>814726</v>
      </c>
      <c r="I1413" s="65">
        <v>52180</v>
      </c>
      <c r="J1413" s="65">
        <v>0</v>
      </c>
      <c r="K1413" s="65">
        <v>2</v>
      </c>
      <c r="L1413" s="65"/>
      <c r="M1413" s="65">
        <v>3</v>
      </c>
      <c r="N1413" s="65">
        <v>6.3</v>
      </c>
      <c r="O1413" s="65"/>
      <c r="P1413" s="65"/>
      <c r="Q1413" s="65">
        <v>0.52</v>
      </c>
      <c r="R1413" s="65"/>
      <c r="S1413" s="65">
        <v>53</v>
      </c>
      <c r="T1413" s="65">
        <v>58</v>
      </c>
      <c r="U1413" s="65">
        <v>31</v>
      </c>
      <c r="V1413" s="65">
        <v>0</v>
      </c>
      <c r="W1413" s="65">
        <v>6</v>
      </c>
      <c r="X1413" s="65">
        <v>5</v>
      </c>
      <c r="Y1413" s="65">
        <v>1</v>
      </c>
      <c r="Z1413" s="65">
        <v>0</v>
      </c>
      <c r="AA1413" s="65">
        <v>0</v>
      </c>
      <c r="AB1413" s="65">
        <v>39</v>
      </c>
      <c r="AC1413" s="65">
        <v>5</v>
      </c>
      <c r="AD1413" s="65">
        <v>1</v>
      </c>
      <c r="AE1413" s="118">
        <f t="shared" si="475"/>
        <v>53</v>
      </c>
      <c r="AF1413" s="119">
        <f t="shared" si="470"/>
        <v>0.1766666666666703</v>
      </c>
      <c r="AG1413" s="118">
        <f t="shared" si="476"/>
        <v>58</v>
      </c>
      <c r="AH1413" s="119">
        <f t="shared" si="477"/>
        <v>0.38666666666666372</v>
      </c>
      <c r="AI1413" s="118">
        <f t="shared" si="478"/>
        <v>6</v>
      </c>
      <c r="AJ1413" s="119">
        <f t="shared" si="479"/>
        <v>0.13333333333333286</v>
      </c>
      <c r="AK1413" s="118">
        <f t="shared" si="480"/>
        <v>5</v>
      </c>
      <c r="AL1413" s="119">
        <f t="shared" si="481"/>
        <v>0.16666666666666685</v>
      </c>
      <c r="AM1413" s="118">
        <f t="shared" si="482"/>
        <v>31</v>
      </c>
      <c r="AN1413" s="119">
        <f t="shared" si="483"/>
        <v>1</v>
      </c>
      <c r="AO1413" s="118">
        <f t="shared" si="484"/>
        <v>0</v>
      </c>
      <c r="AP1413" s="119">
        <f t="shared" si="485"/>
        <v>1.3877787807814457E-16</v>
      </c>
      <c r="AQ1413" s="122">
        <f t="shared" si="474"/>
        <v>0</v>
      </c>
      <c r="AR1413" s="131">
        <f t="shared" si="486"/>
        <v>2</v>
      </c>
      <c r="AS1413" s="65"/>
    </row>
    <row r="1414" spans="1:45" x14ac:dyDescent="0.25">
      <c r="A1414" s="65"/>
      <c r="B1414" s="65" t="str">
        <f t="shared" si="471"/>
        <v>DIWA3</v>
      </c>
      <c r="C1414" s="117">
        <f t="shared" si="472"/>
        <v>40860</v>
      </c>
      <c r="D1414" s="65" t="str">
        <f t="shared" si="473"/>
        <v>SIN</v>
      </c>
      <c r="E1414" s="65" t="s">
        <v>134</v>
      </c>
      <c r="F1414" s="124" t="s">
        <v>175</v>
      </c>
      <c r="G1414" s="117">
        <v>42129</v>
      </c>
      <c r="H1414" s="65">
        <v>804109</v>
      </c>
      <c r="I1414" s="65">
        <v>41563</v>
      </c>
      <c r="J1414" s="65">
        <v>0</v>
      </c>
      <c r="K1414" s="65">
        <v>2</v>
      </c>
      <c r="L1414" s="65"/>
      <c r="M1414" s="65">
        <v>2</v>
      </c>
      <c r="N1414" s="65">
        <v>6.3</v>
      </c>
      <c r="O1414" s="65"/>
      <c r="P1414" s="65"/>
      <c r="Q1414" s="65">
        <v>0.52</v>
      </c>
      <c r="R1414" s="65"/>
      <c r="S1414" s="65">
        <v>56</v>
      </c>
      <c r="T1414" s="65">
        <v>52</v>
      </c>
      <c r="U1414" s="65">
        <v>33</v>
      </c>
      <c r="V1414" s="65">
        <v>0</v>
      </c>
      <c r="W1414" s="65">
        <v>5</v>
      </c>
      <c r="X1414" s="65">
        <v>6</v>
      </c>
      <c r="Y1414" s="65">
        <v>0</v>
      </c>
      <c r="Z1414" s="65">
        <v>0</v>
      </c>
      <c r="AA1414" s="65">
        <v>0</v>
      </c>
      <c r="AB1414" s="65">
        <v>53</v>
      </c>
      <c r="AC1414" s="65">
        <v>6</v>
      </c>
      <c r="AD1414" s="65">
        <v>1</v>
      </c>
      <c r="AE1414" s="118">
        <f t="shared" si="475"/>
        <v>56</v>
      </c>
      <c r="AF1414" s="119">
        <f t="shared" si="470"/>
        <v>0.18666666666667028</v>
      </c>
      <c r="AG1414" s="118">
        <f t="shared" si="476"/>
        <v>52</v>
      </c>
      <c r="AH1414" s="119">
        <f t="shared" si="477"/>
        <v>0.34666666666666379</v>
      </c>
      <c r="AI1414" s="118">
        <f t="shared" si="478"/>
        <v>5</v>
      </c>
      <c r="AJ1414" s="119">
        <f t="shared" si="479"/>
        <v>0.11111111111111063</v>
      </c>
      <c r="AK1414" s="118">
        <f t="shared" si="480"/>
        <v>6</v>
      </c>
      <c r="AL1414" s="119">
        <f t="shared" si="481"/>
        <v>0.20000000000000018</v>
      </c>
      <c r="AM1414" s="118">
        <f t="shared" si="482"/>
        <v>33</v>
      </c>
      <c r="AN1414" s="119">
        <f t="shared" si="483"/>
        <v>1</v>
      </c>
      <c r="AO1414" s="118">
        <f t="shared" si="484"/>
        <v>0</v>
      </c>
      <c r="AP1414" s="119">
        <f t="shared" si="485"/>
        <v>1.3877787807814457E-16</v>
      </c>
      <c r="AQ1414" s="122">
        <f t="shared" si="474"/>
        <v>0</v>
      </c>
      <c r="AR1414" s="131">
        <f t="shared" si="486"/>
        <v>3</v>
      </c>
      <c r="AS1414" s="65"/>
    </row>
    <row r="1415" spans="1:45" x14ac:dyDescent="0.25">
      <c r="A1415" s="65" t="s">
        <v>284</v>
      </c>
      <c r="B1415" s="65" t="str">
        <f t="shared" si="471"/>
        <v>DIWA3</v>
      </c>
      <c r="C1415" s="117">
        <f t="shared" si="472"/>
        <v>40860</v>
      </c>
      <c r="D1415" s="65" t="str">
        <f t="shared" si="473"/>
        <v>SIN</v>
      </c>
      <c r="E1415" s="65" t="s">
        <v>134</v>
      </c>
      <c r="F1415" s="124" t="s">
        <v>175</v>
      </c>
      <c r="G1415" s="117">
        <v>42059</v>
      </c>
      <c r="H1415" s="65">
        <v>494280</v>
      </c>
      <c r="I1415" s="65">
        <v>73646</v>
      </c>
      <c r="J1415" s="65">
        <v>0</v>
      </c>
      <c r="K1415" s="65">
        <v>3</v>
      </c>
      <c r="L1415" s="65"/>
      <c r="M1415" s="65">
        <v>5</v>
      </c>
      <c r="N1415" s="65">
        <v>5.8860000000000001</v>
      </c>
      <c r="O1415" s="65">
        <v>27.69</v>
      </c>
      <c r="P1415" s="65">
        <v>1.3</v>
      </c>
      <c r="Q1415" s="65">
        <v>0.53</v>
      </c>
      <c r="R1415" s="65"/>
      <c r="S1415" s="65">
        <v>99</v>
      </c>
      <c r="T1415" s="65">
        <v>62</v>
      </c>
      <c r="U1415" s="65">
        <v>4</v>
      </c>
      <c r="V1415" s="65">
        <v>0</v>
      </c>
      <c r="W1415" s="65">
        <v>7</v>
      </c>
      <c r="X1415" s="65">
        <v>9</v>
      </c>
      <c r="Y1415" s="65">
        <v>0</v>
      </c>
      <c r="Z1415" s="65"/>
      <c r="AA1415" s="65">
        <v>0</v>
      </c>
      <c r="AB1415" s="65">
        <v>30</v>
      </c>
      <c r="AC1415" s="65">
        <v>4</v>
      </c>
      <c r="AD1415" s="65">
        <v>0</v>
      </c>
      <c r="AE1415" s="118">
        <f t="shared" si="475"/>
        <v>99</v>
      </c>
      <c r="AF1415" s="119">
        <f t="shared" si="470"/>
        <v>0.33000000000000401</v>
      </c>
      <c r="AG1415" s="118">
        <f t="shared" si="476"/>
        <v>62</v>
      </c>
      <c r="AH1415" s="119">
        <f t="shared" si="477"/>
        <v>0.41333333333333033</v>
      </c>
      <c r="AI1415" s="118">
        <f t="shared" si="478"/>
        <v>7</v>
      </c>
      <c r="AJ1415" s="119">
        <f t="shared" si="479"/>
        <v>0.15555555555555509</v>
      </c>
      <c r="AK1415" s="118">
        <f t="shared" si="480"/>
        <v>9</v>
      </c>
      <c r="AL1415" s="119">
        <f t="shared" si="481"/>
        <v>0.30000000000000016</v>
      </c>
      <c r="AM1415" s="118">
        <f t="shared" si="482"/>
        <v>4</v>
      </c>
      <c r="AN1415" s="119">
        <f t="shared" si="483"/>
        <v>0.26666666666666683</v>
      </c>
      <c r="AO1415" s="118">
        <f t="shared" si="484"/>
        <v>0</v>
      </c>
      <c r="AP1415" s="119">
        <f t="shared" si="485"/>
        <v>1.3877787807814457E-16</v>
      </c>
      <c r="AQ1415" s="122">
        <f t="shared" si="474"/>
        <v>0</v>
      </c>
      <c r="AR1415" s="131">
        <f t="shared" si="486"/>
        <v>4</v>
      </c>
      <c r="AS1415" s="65"/>
    </row>
    <row r="1416" spans="1:45" x14ac:dyDescent="0.25">
      <c r="A1416" s="65" t="s">
        <v>272</v>
      </c>
      <c r="B1416" s="65" t="str">
        <f t="shared" si="471"/>
        <v>DIWA3</v>
      </c>
      <c r="C1416" s="117">
        <f t="shared" si="472"/>
        <v>40860</v>
      </c>
      <c r="D1416" s="116" t="str">
        <f t="shared" si="473"/>
        <v>SIN</v>
      </c>
      <c r="E1416" s="65" t="s">
        <v>134</v>
      </c>
      <c r="F1416" s="124" t="s">
        <v>175</v>
      </c>
      <c r="G1416" s="117">
        <v>42053</v>
      </c>
      <c r="H1416" s="65">
        <v>771532</v>
      </c>
      <c r="I1416" s="65">
        <v>25351</v>
      </c>
      <c r="J1416" s="65">
        <v>0</v>
      </c>
      <c r="K1416" s="65">
        <v>4</v>
      </c>
      <c r="L1416" s="65"/>
      <c r="M1416" s="65">
        <v>4</v>
      </c>
      <c r="N1416" s="65">
        <v>6.0869999999999997</v>
      </c>
      <c r="O1416" s="65">
        <v>29</v>
      </c>
      <c r="P1416" s="65">
        <v>1.17</v>
      </c>
      <c r="Q1416" s="65">
        <v>7.0000000000000007E-2</v>
      </c>
      <c r="R1416" s="65"/>
      <c r="S1416" s="65">
        <v>44</v>
      </c>
      <c r="T1416" s="65">
        <v>61</v>
      </c>
      <c r="U1416" s="65">
        <v>6</v>
      </c>
      <c r="V1416" s="65">
        <v>0</v>
      </c>
      <c r="W1416" s="65">
        <v>10</v>
      </c>
      <c r="X1416" s="65">
        <v>4</v>
      </c>
      <c r="Y1416" s="65">
        <v>0</v>
      </c>
      <c r="Z1416" s="65"/>
      <c r="AA1416" s="65">
        <v>0</v>
      </c>
      <c r="AB1416" s="65">
        <v>33</v>
      </c>
      <c r="AC1416" s="65">
        <v>3</v>
      </c>
      <c r="AD1416" s="65">
        <v>2</v>
      </c>
      <c r="AE1416" s="118">
        <f t="shared" si="475"/>
        <v>44</v>
      </c>
      <c r="AF1416" s="119">
        <f t="shared" si="470"/>
        <v>0.14666666666667036</v>
      </c>
      <c r="AG1416" s="118">
        <f t="shared" si="476"/>
        <v>61</v>
      </c>
      <c r="AH1416" s="119">
        <f t="shared" si="477"/>
        <v>0.40666666666666368</v>
      </c>
      <c r="AI1416" s="118">
        <f t="shared" si="478"/>
        <v>10</v>
      </c>
      <c r="AJ1416" s="119">
        <f t="shared" si="479"/>
        <v>0.22222222222222177</v>
      </c>
      <c r="AK1416" s="118">
        <f t="shared" si="480"/>
        <v>4</v>
      </c>
      <c r="AL1416" s="119">
        <f t="shared" si="481"/>
        <v>0.13333333333333353</v>
      </c>
      <c r="AM1416" s="118">
        <f t="shared" si="482"/>
        <v>6</v>
      </c>
      <c r="AN1416" s="119">
        <f t="shared" si="483"/>
        <v>0.40000000000000013</v>
      </c>
      <c r="AO1416" s="118">
        <f t="shared" si="484"/>
        <v>0</v>
      </c>
      <c r="AP1416" s="119">
        <f t="shared" si="485"/>
        <v>1.3877787807814457E-16</v>
      </c>
      <c r="AQ1416" s="122">
        <f t="shared" si="474"/>
        <v>0</v>
      </c>
      <c r="AR1416" s="131">
        <f t="shared" si="486"/>
        <v>5</v>
      </c>
      <c r="AS1416" s="65"/>
    </row>
    <row r="1417" spans="1:45" x14ac:dyDescent="0.25">
      <c r="A1417" s="65" t="s">
        <v>272</v>
      </c>
      <c r="B1417" s="65" t="str">
        <f t="shared" si="471"/>
        <v>DIWA3</v>
      </c>
      <c r="C1417" s="117">
        <f t="shared" si="472"/>
        <v>40860</v>
      </c>
      <c r="D1417" s="116" t="str">
        <f t="shared" si="473"/>
        <v>SIN</v>
      </c>
      <c r="E1417" s="65" t="s">
        <v>134</v>
      </c>
      <c r="F1417" s="124" t="s">
        <v>175</v>
      </c>
      <c r="G1417" s="117">
        <v>41991</v>
      </c>
      <c r="H1417" s="65">
        <v>759231</v>
      </c>
      <c r="I1417" s="65">
        <v>13050</v>
      </c>
      <c r="J1417" s="65">
        <v>0</v>
      </c>
      <c r="K1417" s="65">
        <v>4</v>
      </c>
      <c r="L1417" s="65"/>
      <c r="M1417" s="65">
        <v>3</v>
      </c>
      <c r="N1417" s="65">
        <v>6.4</v>
      </c>
      <c r="O1417" s="65"/>
      <c r="P1417" s="65"/>
      <c r="Q1417" s="65">
        <v>0.08</v>
      </c>
      <c r="R1417" s="65"/>
      <c r="S1417" s="65">
        <v>30</v>
      </c>
      <c r="T1417" s="65">
        <v>39</v>
      </c>
      <c r="U1417" s="65">
        <v>7</v>
      </c>
      <c r="V1417" s="65">
        <v>0</v>
      </c>
      <c r="W1417" s="65">
        <v>5</v>
      </c>
      <c r="X1417" s="65">
        <v>5</v>
      </c>
      <c r="Y1417" s="65">
        <v>0</v>
      </c>
      <c r="Z1417" s="65">
        <v>0</v>
      </c>
      <c r="AA1417" s="65">
        <v>1</v>
      </c>
      <c r="AB1417" s="65">
        <v>37</v>
      </c>
      <c r="AC1417" s="65">
        <v>4</v>
      </c>
      <c r="AD1417" s="65">
        <v>1</v>
      </c>
      <c r="AE1417" s="118">
        <f t="shared" si="475"/>
        <v>30</v>
      </c>
      <c r="AF1417" s="119">
        <f t="shared" si="470"/>
        <v>0.10000000000000378</v>
      </c>
      <c r="AG1417" s="118">
        <f t="shared" si="476"/>
        <v>39</v>
      </c>
      <c r="AH1417" s="119">
        <f t="shared" si="477"/>
        <v>0.25999999999999729</v>
      </c>
      <c r="AI1417" s="118">
        <f t="shared" si="478"/>
        <v>5</v>
      </c>
      <c r="AJ1417" s="119">
        <f t="shared" si="479"/>
        <v>0.11111111111111063</v>
      </c>
      <c r="AK1417" s="118">
        <f t="shared" si="480"/>
        <v>5</v>
      </c>
      <c r="AL1417" s="119">
        <f t="shared" si="481"/>
        <v>0.16666666666666685</v>
      </c>
      <c r="AM1417" s="118">
        <f t="shared" si="482"/>
        <v>7</v>
      </c>
      <c r="AN1417" s="119">
        <f t="shared" si="483"/>
        <v>0.46666666666666679</v>
      </c>
      <c r="AO1417" s="118">
        <f t="shared" si="484"/>
        <v>0</v>
      </c>
      <c r="AP1417" s="119">
        <f t="shared" si="485"/>
        <v>1.3877787807814457E-16</v>
      </c>
      <c r="AQ1417" s="122">
        <f t="shared" si="474"/>
        <v>0</v>
      </c>
      <c r="AR1417" s="131">
        <f t="shared" si="486"/>
        <v>6</v>
      </c>
      <c r="AS1417" s="65"/>
    </row>
    <row r="1418" spans="1:45" x14ac:dyDescent="0.25">
      <c r="A1418" s="65" t="s">
        <v>273</v>
      </c>
      <c r="B1418" s="65" t="str">
        <f t="shared" si="471"/>
        <v>DIWA3</v>
      </c>
      <c r="C1418" s="117">
        <f t="shared" si="472"/>
        <v>40860</v>
      </c>
      <c r="D1418" s="116" t="str">
        <f t="shared" si="473"/>
        <v>SIN</v>
      </c>
      <c r="E1418" s="65" t="s">
        <v>134</v>
      </c>
      <c r="F1418" s="124" t="s">
        <v>175</v>
      </c>
      <c r="G1418" s="117">
        <v>41879</v>
      </c>
      <c r="H1418" s="65">
        <v>720474</v>
      </c>
      <c r="I1418" s="65">
        <v>68092</v>
      </c>
      <c r="J1418" s="65">
        <v>0</v>
      </c>
      <c r="K1418" s="65">
        <v>1</v>
      </c>
      <c r="L1418" s="65"/>
      <c r="M1418" s="65">
        <v>1</v>
      </c>
      <c r="N1418" s="65">
        <v>6.9</v>
      </c>
      <c r="O1418" s="65">
        <v>35.1</v>
      </c>
      <c r="P1418" s="65">
        <v>1.21</v>
      </c>
      <c r="Q1418" s="65">
        <v>0</v>
      </c>
      <c r="R1418" s="65"/>
      <c r="S1418" s="65">
        <v>78</v>
      </c>
      <c r="T1418" s="65">
        <v>34</v>
      </c>
      <c r="U1418" s="65">
        <v>2</v>
      </c>
      <c r="V1418" s="65">
        <v>0</v>
      </c>
      <c r="W1418" s="65">
        <v>4</v>
      </c>
      <c r="X1418" s="65">
        <v>6</v>
      </c>
      <c r="Y1418" s="65">
        <v>0</v>
      </c>
      <c r="Z1418" s="65">
        <v>0</v>
      </c>
      <c r="AA1418" s="65">
        <v>0</v>
      </c>
      <c r="AB1418" s="65">
        <v>32</v>
      </c>
      <c r="AC1418" s="65">
        <v>2</v>
      </c>
      <c r="AD1418" s="65">
        <v>1</v>
      </c>
      <c r="AE1418" s="118">
        <f t="shared" si="475"/>
        <v>78</v>
      </c>
      <c r="AF1418" s="119">
        <f t="shared" si="470"/>
        <v>0.26000000000000356</v>
      </c>
      <c r="AG1418" s="118">
        <f t="shared" si="476"/>
        <v>34</v>
      </c>
      <c r="AH1418" s="119">
        <f t="shared" si="477"/>
        <v>0.22666666666666402</v>
      </c>
      <c r="AI1418" s="118">
        <f t="shared" si="478"/>
        <v>4</v>
      </c>
      <c r="AJ1418" s="119">
        <f t="shared" si="479"/>
        <v>8.8888888888888407E-2</v>
      </c>
      <c r="AK1418" s="118">
        <f t="shared" si="480"/>
        <v>6</v>
      </c>
      <c r="AL1418" s="119">
        <f t="shared" si="481"/>
        <v>0.20000000000000018</v>
      </c>
      <c r="AM1418" s="118">
        <f t="shared" si="482"/>
        <v>2</v>
      </c>
      <c r="AN1418" s="119">
        <f t="shared" si="483"/>
        <v>0.13333333333333353</v>
      </c>
      <c r="AO1418" s="118">
        <f t="shared" si="484"/>
        <v>0</v>
      </c>
      <c r="AP1418" s="119">
        <f t="shared" si="485"/>
        <v>1.3877787807814457E-16</v>
      </c>
      <c r="AQ1418" s="122">
        <f t="shared" si="474"/>
        <v>0</v>
      </c>
      <c r="AR1418" s="131">
        <f t="shared" si="486"/>
        <v>7</v>
      </c>
      <c r="AS1418" s="65"/>
    </row>
    <row r="1419" spans="1:45" x14ac:dyDescent="0.25">
      <c r="A1419" s="65" t="s">
        <v>273</v>
      </c>
      <c r="B1419" s="65" t="str">
        <f t="shared" si="471"/>
        <v>DIWA3</v>
      </c>
      <c r="C1419" s="117">
        <f t="shared" si="472"/>
        <v>40860</v>
      </c>
      <c r="D1419" s="116" t="str">
        <f t="shared" si="473"/>
        <v>SIN</v>
      </c>
      <c r="E1419" s="65" t="s">
        <v>134</v>
      </c>
      <c r="F1419" s="124" t="s">
        <v>175</v>
      </c>
      <c r="G1419" s="117">
        <v>41711</v>
      </c>
      <c r="H1419" s="65">
        <v>683139</v>
      </c>
      <c r="I1419" s="65">
        <v>30757</v>
      </c>
      <c r="J1419" s="65">
        <v>0</v>
      </c>
      <c r="K1419" s="65">
        <v>1</v>
      </c>
      <c r="L1419" s="65"/>
      <c r="M1419" s="65">
        <v>1</v>
      </c>
      <c r="N1419" s="65">
        <v>7.1</v>
      </c>
      <c r="O1419" s="65">
        <v>35.200000000000003</v>
      </c>
      <c r="P1419" s="65">
        <v>1.1000000000000001</v>
      </c>
      <c r="Q1419" s="65">
        <v>0.1</v>
      </c>
      <c r="R1419" s="65" t="s">
        <v>244</v>
      </c>
      <c r="S1419" s="65">
        <v>45</v>
      </c>
      <c r="T1419" s="65">
        <v>22</v>
      </c>
      <c r="U1419" s="65">
        <v>2</v>
      </c>
      <c r="V1419" s="65">
        <v>0</v>
      </c>
      <c r="W1419" s="65">
        <v>2</v>
      </c>
      <c r="X1419" s="65">
        <v>6</v>
      </c>
      <c r="Y1419" s="65">
        <v>0</v>
      </c>
      <c r="Z1419" s="65">
        <v>0</v>
      </c>
      <c r="AA1419" s="65">
        <v>0</v>
      </c>
      <c r="AB1419" s="65">
        <v>23</v>
      </c>
      <c r="AC1419" s="65">
        <v>2</v>
      </c>
      <c r="AD1419" s="65">
        <v>0</v>
      </c>
      <c r="AE1419" s="118">
        <f t="shared" si="475"/>
        <v>45</v>
      </c>
      <c r="AF1419" s="119">
        <f t="shared" si="470"/>
        <v>0.15000000000000369</v>
      </c>
      <c r="AG1419" s="118">
        <f t="shared" si="476"/>
        <v>22</v>
      </c>
      <c r="AH1419" s="119">
        <f t="shared" si="477"/>
        <v>0.14666666666666417</v>
      </c>
      <c r="AI1419" s="118">
        <f t="shared" si="478"/>
        <v>2</v>
      </c>
      <c r="AJ1419" s="119">
        <f t="shared" si="479"/>
        <v>4.4444444444443953E-2</v>
      </c>
      <c r="AK1419" s="118">
        <f t="shared" si="480"/>
        <v>6</v>
      </c>
      <c r="AL1419" s="119">
        <f t="shared" si="481"/>
        <v>0.20000000000000018</v>
      </c>
      <c r="AM1419" s="118">
        <f t="shared" si="482"/>
        <v>2</v>
      </c>
      <c r="AN1419" s="119">
        <f t="shared" si="483"/>
        <v>0.13333333333333353</v>
      </c>
      <c r="AO1419" s="118">
        <f t="shared" si="484"/>
        <v>0</v>
      </c>
      <c r="AP1419" s="119">
        <f t="shared" si="485"/>
        <v>1.3877787807814457E-16</v>
      </c>
      <c r="AQ1419" s="122">
        <f t="shared" si="474"/>
        <v>0</v>
      </c>
      <c r="AR1419" s="131">
        <f t="shared" si="486"/>
        <v>8</v>
      </c>
      <c r="AS1419" s="65"/>
    </row>
    <row r="1420" spans="1:45" x14ac:dyDescent="0.25">
      <c r="A1420" s="65" t="s">
        <v>273</v>
      </c>
      <c r="B1420" s="65" t="str">
        <f t="shared" si="471"/>
        <v>DIWA3</v>
      </c>
      <c r="C1420" s="117">
        <f t="shared" si="472"/>
        <v>40860</v>
      </c>
      <c r="D1420" s="116" t="str">
        <f t="shared" si="473"/>
        <v>SIN</v>
      </c>
      <c r="E1420" s="65" t="s">
        <v>134</v>
      </c>
      <c r="F1420" s="124" t="s">
        <v>175</v>
      </c>
      <c r="G1420" s="117">
        <v>41580</v>
      </c>
      <c r="H1420" s="65">
        <v>652382</v>
      </c>
      <c r="I1420" s="65">
        <v>185537</v>
      </c>
      <c r="J1420" s="120">
        <v>0</v>
      </c>
      <c r="K1420" s="120">
        <v>3</v>
      </c>
      <c r="L1420" s="120">
        <v>0</v>
      </c>
      <c r="M1420" s="120">
        <v>2</v>
      </c>
      <c r="N1420" s="65">
        <v>7.2</v>
      </c>
      <c r="O1420" s="120">
        <v>37.4</v>
      </c>
      <c r="P1420" s="120">
        <v>0</v>
      </c>
      <c r="Q1420" s="120">
        <v>0.1</v>
      </c>
      <c r="R1420" s="65" t="s">
        <v>244</v>
      </c>
      <c r="S1420" s="120">
        <v>61</v>
      </c>
      <c r="T1420" s="120">
        <v>34</v>
      </c>
      <c r="U1420" s="120">
        <v>2</v>
      </c>
      <c r="V1420" s="120">
        <v>0</v>
      </c>
      <c r="W1420" s="120">
        <v>5</v>
      </c>
      <c r="X1420" s="120">
        <v>5</v>
      </c>
      <c r="Y1420" s="120">
        <v>0</v>
      </c>
      <c r="Z1420" s="120">
        <v>1</v>
      </c>
      <c r="AA1420" s="120">
        <v>0</v>
      </c>
      <c r="AB1420" s="120">
        <v>28</v>
      </c>
      <c r="AC1420" s="120">
        <v>2</v>
      </c>
      <c r="AD1420" s="120">
        <v>0</v>
      </c>
      <c r="AE1420" s="118">
        <f t="shared" si="475"/>
        <v>61</v>
      </c>
      <c r="AF1420" s="119">
        <f t="shared" si="470"/>
        <v>0.20333333333333692</v>
      </c>
      <c r="AG1420" s="118">
        <f t="shared" si="476"/>
        <v>34</v>
      </c>
      <c r="AH1420" s="119">
        <f t="shared" si="477"/>
        <v>0.22666666666666402</v>
      </c>
      <c r="AI1420" s="118">
        <f t="shared" si="478"/>
        <v>5</v>
      </c>
      <c r="AJ1420" s="119">
        <f t="shared" si="479"/>
        <v>0.11111111111111063</v>
      </c>
      <c r="AK1420" s="118">
        <f t="shared" si="480"/>
        <v>5</v>
      </c>
      <c r="AL1420" s="119">
        <f t="shared" si="481"/>
        <v>0.16666666666666685</v>
      </c>
      <c r="AM1420" s="118">
        <f t="shared" si="482"/>
        <v>2</v>
      </c>
      <c r="AN1420" s="119">
        <f t="shared" si="483"/>
        <v>0.13333333333333353</v>
      </c>
      <c r="AO1420" s="118">
        <f t="shared" si="484"/>
        <v>0</v>
      </c>
      <c r="AP1420" s="119">
        <f t="shared" si="485"/>
        <v>1.3877787807814457E-16</v>
      </c>
      <c r="AQ1420" s="122">
        <f t="shared" si="474"/>
        <v>0</v>
      </c>
      <c r="AR1420" s="131">
        <f t="shared" si="486"/>
        <v>9</v>
      </c>
      <c r="AS1420" s="65"/>
    </row>
    <row r="1421" spans="1:45" x14ac:dyDescent="0.25">
      <c r="A1421" s="65" t="s">
        <v>273</v>
      </c>
      <c r="B1421" s="65" t="str">
        <f t="shared" si="471"/>
        <v>DIWA3</v>
      </c>
      <c r="C1421" s="117">
        <f t="shared" si="472"/>
        <v>40860</v>
      </c>
      <c r="D1421" s="116" t="str">
        <f t="shared" si="473"/>
        <v>SIN</v>
      </c>
      <c r="E1421" s="65" t="s">
        <v>134</v>
      </c>
      <c r="F1421" s="124" t="s">
        <v>175</v>
      </c>
      <c r="G1421" s="117">
        <v>41463</v>
      </c>
      <c r="H1421" s="65">
        <v>619564</v>
      </c>
      <c r="I1421" s="65">
        <v>152719</v>
      </c>
      <c r="J1421" s="120">
        <v>0</v>
      </c>
      <c r="K1421" s="120">
        <v>3</v>
      </c>
      <c r="L1421" s="120">
        <v>-1</v>
      </c>
      <c r="M1421" s="120">
        <v>4</v>
      </c>
      <c r="N1421" s="65">
        <v>7.2</v>
      </c>
      <c r="O1421" s="120">
        <v>37</v>
      </c>
      <c r="P1421" s="120">
        <v>0.3</v>
      </c>
      <c r="Q1421" s="120">
        <v>0.1</v>
      </c>
      <c r="R1421" s="65" t="s">
        <v>244</v>
      </c>
      <c r="S1421" s="120">
        <v>83</v>
      </c>
      <c r="T1421" s="120">
        <v>60</v>
      </c>
      <c r="U1421" s="120">
        <v>8</v>
      </c>
      <c r="V1421" s="120">
        <v>0</v>
      </c>
      <c r="W1421" s="120">
        <v>10</v>
      </c>
      <c r="X1421" s="120">
        <v>8</v>
      </c>
      <c r="Y1421" s="120">
        <v>0</v>
      </c>
      <c r="Z1421" s="120">
        <v>0</v>
      </c>
      <c r="AA1421" s="120">
        <v>-1</v>
      </c>
      <c r="AB1421" s="120">
        <v>35</v>
      </c>
      <c r="AC1421" s="120">
        <v>5</v>
      </c>
      <c r="AD1421" s="120">
        <v>1</v>
      </c>
      <c r="AE1421" s="118">
        <f t="shared" si="475"/>
        <v>83</v>
      </c>
      <c r="AF1421" s="119">
        <f t="shared" si="470"/>
        <v>0.27666666666667034</v>
      </c>
      <c r="AG1421" s="118">
        <f t="shared" si="476"/>
        <v>60</v>
      </c>
      <c r="AH1421" s="119">
        <f t="shared" si="477"/>
        <v>0.39999999999999702</v>
      </c>
      <c r="AI1421" s="118">
        <f t="shared" si="478"/>
        <v>10</v>
      </c>
      <c r="AJ1421" s="119">
        <f t="shared" si="479"/>
        <v>0.22222222222222177</v>
      </c>
      <c r="AK1421" s="118">
        <f t="shared" si="480"/>
        <v>8</v>
      </c>
      <c r="AL1421" s="119">
        <f t="shared" si="481"/>
        <v>0.26666666666666683</v>
      </c>
      <c r="AM1421" s="118">
        <f t="shared" si="482"/>
        <v>8</v>
      </c>
      <c r="AN1421" s="119">
        <f t="shared" si="483"/>
        <v>0.53333333333333344</v>
      </c>
      <c r="AO1421" s="118">
        <f t="shared" si="484"/>
        <v>0</v>
      </c>
      <c r="AP1421" s="119">
        <f t="shared" si="485"/>
        <v>1.3877787807814457E-16</v>
      </c>
      <c r="AQ1421" s="122">
        <f t="shared" si="474"/>
        <v>0</v>
      </c>
      <c r="AR1421" s="131">
        <f t="shared" si="486"/>
        <v>10</v>
      </c>
      <c r="AS1421" s="65"/>
    </row>
    <row r="1422" spans="1:45" x14ac:dyDescent="0.25">
      <c r="A1422" s="65" t="s">
        <v>273</v>
      </c>
      <c r="B1422" s="65" t="str">
        <f t="shared" si="471"/>
        <v>DIWA3</v>
      </c>
      <c r="C1422" s="117">
        <f t="shared" si="472"/>
        <v>40860</v>
      </c>
      <c r="D1422" s="116" t="str">
        <f t="shared" si="473"/>
        <v>SIN</v>
      </c>
      <c r="E1422" s="65" t="s">
        <v>134</v>
      </c>
      <c r="F1422" s="124" t="s">
        <v>175</v>
      </c>
      <c r="G1422" s="117">
        <v>41367</v>
      </c>
      <c r="H1422" s="65">
        <v>590583</v>
      </c>
      <c r="I1422" s="65">
        <v>123738</v>
      </c>
      <c r="J1422" s="120">
        <v>0</v>
      </c>
      <c r="K1422" s="120">
        <v>1.3</v>
      </c>
      <c r="L1422" s="120">
        <v>0</v>
      </c>
      <c r="M1422" s="120">
        <v>16.8</v>
      </c>
      <c r="N1422" s="65">
        <v>7</v>
      </c>
      <c r="O1422" s="120">
        <v>36.5</v>
      </c>
      <c r="P1422" s="120"/>
      <c r="Q1422" s="120">
        <v>-1</v>
      </c>
      <c r="R1422" s="65" t="s">
        <v>29</v>
      </c>
      <c r="S1422" s="120">
        <v>161.5</v>
      </c>
      <c r="T1422" s="120">
        <v>66.8</v>
      </c>
      <c r="U1422" s="120">
        <v>10.8</v>
      </c>
      <c r="V1422" s="120">
        <v>2.5</v>
      </c>
      <c r="W1422" s="120">
        <v>18.600000000000001</v>
      </c>
      <c r="X1422" s="120">
        <v>19.399999999999999</v>
      </c>
      <c r="Y1422" s="120">
        <v>0.6</v>
      </c>
      <c r="Z1422" s="120">
        <v>0</v>
      </c>
      <c r="AA1422" s="120">
        <v>0</v>
      </c>
      <c r="AB1422" s="120">
        <v>49.4</v>
      </c>
      <c r="AC1422" s="120">
        <v>35.6</v>
      </c>
      <c r="AD1422" s="120">
        <v>0.2</v>
      </c>
      <c r="AE1422" s="118">
        <f t="shared" si="475"/>
        <v>162</v>
      </c>
      <c r="AF1422" s="119">
        <f t="shared" si="470"/>
        <v>0.5400000000000047</v>
      </c>
      <c r="AG1422" s="118">
        <f t="shared" si="476"/>
        <v>67</v>
      </c>
      <c r="AH1422" s="119">
        <f t="shared" si="477"/>
        <v>0.4466666666666636</v>
      </c>
      <c r="AI1422" s="118">
        <f t="shared" si="478"/>
        <v>19</v>
      </c>
      <c r="AJ1422" s="119">
        <f t="shared" si="479"/>
        <v>0.42222222222222161</v>
      </c>
      <c r="AK1422" s="118">
        <f t="shared" si="480"/>
        <v>19</v>
      </c>
      <c r="AL1422" s="119">
        <f t="shared" si="481"/>
        <v>0.63333333333333341</v>
      </c>
      <c r="AM1422" s="118">
        <f t="shared" si="482"/>
        <v>11</v>
      </c>
      <c r="AN1422" s="119">
        <f t="shared" si="483"/>
        <v>0.73333333333333339</v>
      </c>
      <c r="AO1422" s="118">
        <f t="shared" si="484"/>
        <v>3</v>
      </c>
      <c r="AP1422" s="119">
        <f t="shared" si="485"/>
        <v>0.30000000000000016</v>
      </c>
      <c r="AQ1422" s="122">
        <f t="shared" si="474"/>
        <v>0</v>
      </c>
      <c r="AR1422" s="131">
        <f t="shared" si="486"/>
        <v>11</v>
      </c>
      <c r="AS1422" s="65"/>
    </row>
    <row r="1423" spans="1:45" x14ac:dyDescent="0.25">
      <c r="A1423" s="65" t="s">
        <v>273</v>
      </c>
      <c r="B1423" s="65" t="str">
        <f t="shared" si="471"/>
        <v>DIWA3</v>
      </c>
      <c r="C1423" s="117">
        <f t="shared" si="472"/>
        <v>40860</v>
      </c>
      <c r="D1423" s="116" t="str">
        <f t="shared" si="473"/>
        <v>SIN</v>
      </c>
      <c r="E1423" s="65" t="s">
        <v>134</v>
      </c>
      <c r="F1423" s="124" t="s">
        <v>175</v>
      </c>
      <c r="G1423" s="117">
        <v>41253</v>
      </c>
      <c r="H1423" s="65">
        <v>556718</v>
      </c>
      <c r="I1423" s="65">
        <v>89873</v>
      </c>
      <c r="J1423" s="65">
        <v>0</v>
      </c>
      <c r="K1423" s="65">
        <v>0</v>
      </c>
      <c r="L1423" s="65">
        <v>0</v>
      </c>
      <c r="M1423" s="65">
        <v>16.7</v>
      </c>
      <c r="N1423" s="65">
        <v>6.8</v>
      </c>
      <c r="O1423" s="65">
        <v>37.200000000000003</v>
      </c>
      <c r="P1423" s="65"/>
      <c r="Q1423" s="65">
        <v>-1</v>
      </c>
      <c r="R1423" s="65" t="s">
        <v>29</v>
      </c>
      <c r="S1423" s="65">
        <v>168.5</v>
      </c>
      <c r="T1423" s="65">
        <v>3.8</v>
      </c>
      <c r="U1423" s="65">
        <v>11.1</v>
      </c>
      <c r="V1423" s="65">
        <v>0.2</v>
      </c>
      <c r="W1423" s="65">
        <v>2.2000000000000002</v>
      </c>
      <c r="X1423" s="65">
        <v>23.5</v>
      </c>
      <c r="Y1423" s="65">
        <v>0</v>
      </c>
      <c r="Z1423" s="65">
        <v>1.9</v>
      </c>
      <c r="AA1423" s="65">
        <v>0</v>
      </c>
      <c r="AB1423" s="65">
        <v>30.1</v>
      </c>
      <c r="AC1423" s="65">
        <v>34</v>
      </c>
      <c r="AD1423" s="65">
        <v>0.9</v>
      </c>
      <c r="AE1423" s="118">
        <f t="shared" si="475"/>
        <v>169</v>
      </c>
      <c r="AF1423" s="119">
        <f t="shared" si="470"/>
        <v>0.56333333333333779</v>
      </c>
      <c r="AG1423" s="118">
        <f t="shared" si="476"/>
        <v>4</v>
      </c>
      <c r="AH1423" s="119">
        <f t="shared" si="477"/>
        <v>2.6666666666664188E-2</v>
      </c>
      <c r="AI1423" s="118">
        <f t="shared" si="478"/>
        <v>2</v>
      </c>
      <c r="AJ1423" s="119">
        <f t="shared" si="479"/>
        <v>4.4444444444443953E-2</v>
      </c>
      <c r="AK1423" s="118">
        <f t="shared" si="480"/>
        <v>24</v>
      </c>
      <c r="AL1423" s="119">
        <f t="shared" si="481"/>
        <v>0.8</v>
      </c>
      <c r="AM1423" s="118">
        <f t="shared" si="482"/>
        <v>11</v>
      </c>
      <c r="AN1423" s="119">
        <f t="shared" si="483"/>
        <v>0.73333333333333339</v>
      </c>
      <c r="AO1423" s="118">
        <f t="shared" si="484"/>
        <v>0</v>
      </c>
      <c r="AP1423" s="119">
        <f t="shared" si="485"/>
        <v>1.3877787807814457E-16</v>
      </c>
      <c r="AQ1423" s="122">
        <f t="shared" si="474"/>
        <v>0</v>
      </c>
      <c r="AR1423" s="131">
        <f t="shared" si="486"/>
        <v>12</v>
      </c>
      <c r="AS1423" s="65"/>
    </row>
    <row r="1424" spans="1:45" x14ac:dyDescent="0.25">
      <c r="A1424" s="65" t="s">
        <v>273</v>
      </c>
      <c r="B1424" s="65" t="str">
        <f t="shared" si="471"/>
        <v>DIWA3</v>
      </c>
      <c r="C1424" s="117">
        <f t="shared" si="472"/>
        <v>40860</v>
      </c>
      <c r="D1424" s="116" t="str">
        <f t="shared" si="473"/>
        <v>SIN</v>
      </c>
      <c r="E1424" s="65" t="s">
        <v>134</v>
      </c>
      <c r="F1424" s="124" t="s">
        <v>175</v>
      </c>
      <c r="G1424" s="117">
        <v>41114</v>
      </c>
      <c r="H1424" s="65">
        <v>515040</v>
      </c>
      <c r="I1424" s="65">
        <v>48195</v>
      </c>
      <c r="J1424" s="120">
        <v>0</v>
      </c>
      <c r="K1424" s="120">
        <v>0</v>
      </c>
      <c r="L1424" s="120">
        <v>0</v>
      </c>
      <c r="M1424" s="120">
        <v>17.399999999999999</v>
      </c>
      <c r="N1424" s="65">
        <v>6.7</v>
      </c>
      <c r="O1424" s="120">
        <v>35.799999999999997</v>
      </c>
      <c r="P1424" s="120"/>
      <c r="Q1424" s="120">
        <v>-1</v>
      </c>
      <c r="R1424" s="65" t="s">
        <v>29</v>
      </c>
      <c r="S1424" s="120">
        <v>77.099999999999994</v>
      </c>
      <c r="T1424" s="120">
        <v>50</v>
      </c>
      <c r="U1424" s="120">
        <v>5.7</v>
      </c>
      <c r="V1424" s="120">
        <v>1.6</v>
      </c>
      <c r="W1424" s="120">
        <v>12</v>
      </c>
      <c r="X1424" s="120">
        <v>13.1</v>
      </c>
      <c r="Y1424" s="120">
        <v>0.7</v>
      </c>
      <c r="Z1424" s="120">
        <v>0</v>
      </c>
      <c r="AA1424" s="120">
        <v>0</v>
      </c>
      <c r="AB1424" s="120">
        <v>233.2</v>
      </c>
      <c r="AC1424" s="120">
        <v>41.9</v>
      </c>
      <c r="AD1424" s="120">
        <v>19.3</v>
      </c>
      <c r="AE1424" s="118">
        <f t="shared" si="475"/>
        <v>77</v>
      </c>
      <c r="AF1424" s="119">
        <f t="shared" si="470"/>
        <v>0.25666666666667021</v>
      </c>
      <c r="AG1424" s="118">
        <f t="shared" si="476"/>
        <v>50</v>
      </c>
      <c r="AH1424" s="119">
        <f t="shared" si="477"/>
        <v>0.33333333333333048</v>
      </c>
      <c r="AI1424" s="118">
        <f t="shared" si="478"/>
        <v>12</v>
      </c>
      <c r="AJ1424" s="119">
        <f t="shared" si="479"/>
        <v>0.26666666666666622</v>
      </c>
      <c r="AK1424" s="118">
        <f t="shared" si="480"/>
        <v>13</v>
      </c>
      <c r="AL1424" s="119">
        <f t="shared" si="481"/>
        <v>0.43333333333333346</v>
      </c>
      <c r="AM1424" s="118">
        <f t="shared" si="482"/>
        <v>6</v>
      </c>
      <c r="AN1424" s="119">
        <f t="shared" si="483"/>
        <v>0.40000000000000013</v>
      </c>
      <c r="AO1424" s="118">
        <f t="shared" si="484"/>
        <v>2</v>
      </c>
      <c r="AP1424" s="119">
        <f t="shared" si="485"/>
        <v>0.20000000000000015</v>
      </c>
      <c r="AQ1424" s="122">
        <f t="shared" si="474"/>
        <v>0</v>
      </c>
      <c r="AR1424" s="131">
        <f t="shared" si="486"/>
        <v>13</v>
      </c>
      <c r="AS1424" s="65"/>
    </row>
    <row r="1425" spans="1:45" x14ac:dyDescent="0.25">
      <c r="A1425" s="134" t="s">
        <v>273</v>
      </c>
      <c r="B1425" s="134" t="str">
        <f t="shared" si="471"/>
        <v>DIWA3</v>
      </c>
      <c r="C1425" s="135">
        <f t="shared" si="472"/>
        <v>41034</v>
      </c>
      <c r="D1425" s="134" t="str">
        <f t="shared" si="473"/>
        <v>SIN</v>
      </c>
      <c r="E1425" s="134" t="s">
        <v>134</v>
      </c>
      <c r="F1425" s="136" t="s">
        <v>176</v>
      </c>
      <c r="G1425" s="135">
        <v>42438</v>
      </c>
      <c r="H1425" s="134">
        <v>883704</v>
      </c>
      <c r="I1425" s="134">
        <v>31012</v>
      </c>
      <c r="J1425" s="134">
        <v>0</v>
      </c>
      <c r="K1425" s="134">
        <v>3</v>
      </c>
      <c r="L1425" s="134"/>
      <c r="M1425" s="134">
        <v>1</v>
      </c>
      <c r="N1425" s="134">
        <v>7.1</v>
      </c>
      <c r="O1425" s="134"/>
      <c r="P1425" s="134"/>
      <c r="Q1425" s="134">
        <v>0</v>
      </c>
      <c r="R1425" s="134" t="s">
        <v>295</v>
      </c>
      <c r="S1425" s="134">
        <v>24</v>
      </c>
      <c r="T1425" s="134">
        <v>47</v>
      </c>
      <c r="U1425" s="134">
        <v>5</v>
      </c>
      <c r="V1425" s="134">
        <v>0</v>
      </c>
      <c r="W1425" s="134">
        <v>6</v>
      </c>
      <c r="X1425" s="134">
        <v>3</v>
      </c>
      <c r="Y1425" s="134">
        <v>0</v>
      </c>
      <c r="Z1425" s="134">
        <v>0</v>
      </c>
      <c r="AA1425" s="134">
        <v>0</v>
      </c>
      <c r="AB1425" s="134">
        <v>29</v>
      </c>
      <c r="AC1425" s="134">
        <v>2</v>
      </c>
      <c r="AD1425" s="134">
        <v>0</v>
      </c>
      <c r="AE1425" s="134">
        <f t="shared" si="475"/>
        <v>24</v>
      </c>
      <c r="AF1425" s="134">
        <f t="shared" ref="AF1425:AF1488" si="487">IF(AE1425&gt;500,1.5,IF(AE1425&gt;300,1.3,VLOOKUP(AE1425,$AT$3:$AU$304,2,0)))</f>
        <v>8.0000000000003818E-2</v>
      </c>
      <c r="AG1425" s="134">
        <f t="shared" si="476"/>
        <v>47</v>
      </c>
      <c r="AH1425" s="134">
        <f t="shared" si="477"/>
        <v>0.31333333333333052</v>
      </c>
      <c r="AI1425" s="134">
        <f t="shared" si="478"/>
        <v>6</v>
      </c>
      <c r="AJ1425" s="134">
        <f t="shared" si="479"/>
        <v>0.13333333333333286</v>
      </c>
      <c r="AK1425" s="134">
        <f t="shared" si="480"/>
        <v>3</v>
      </c>
      <c r="AL1425" s="134">
        <f t="shared" si="481"/>
        <v>0.1000000000000002</v>
      </c>
      <c r="AM1425" s="134">
        <f t="shared" si="482"/>
        <v>5</v>
      </c>
      <c r="AN1425" s="134">
        <f t="shared" si="483"/>
        <v>0.33333333333333348</v>
      </c>
      <c r="AO1425" s="134">
        <f t="shared" si="484"/>
        <v>0</v>
      </c>
      <c r="AP1425" s="134">
        <f t="shared" si="485"/>
        <v>1.3877787807814457E-16</v>
      </c>
      <c r="AQ1425" s="137">
        <f t="shared" si="474"/>
        <v>1</v>
      </c>
      <c r="AR1425" s="131">
        <f t="shared" si="486"/>
        <v>1</v>
      </c>
      <c r="AS1425" s="65"/>
    </row>
    <row r="1426" spans="1:45" x14ac:dyDescent="0.25">
      <c r="A1426" s="65"/>
      <c r="B1426" s="65" t="str">
        <f t="shared" si="471"/>
        <v>DIWA3</v>
      </c>
      <c r="C1426" s="117">
        <f t="shared" si="472"/>
        <v>41034</v>
      </c>
      <c r="D1426" s="65" t="str">
        <f t="shared" si="473"/>
        <v>SIN</v>
      </c>
      <c r="E1426" s="65" t="s">
        <v>134</v>
      </c>
      <c r="F1426" s="124" t="s">
        <v>176</v>
      </c>
      <c r="G1426" s="117">
        <v>42327</v>
      </c>
      <c r="H1426" s="65">
        <v>852693</v>
      </c>
      <c r="I1426" s="65">
        <v>85316</v>
      </c>
      <c r="J1426" s="65">
        <v>0</v>
      </c>
      <c r="K1426" s="65">
        <v>9</v>
      </c>
      <c r="L1426" s="65"/>
      <c r="M1426" s="65">
        <v>6</v>
      </c>
      <c r="N1426" s="65">
        <v>5.7</v>
      </c>
      <c r="O1426" s="65"/>
      <c r="P1426" s="65"/>
      <c r="Q1426" s="65">
        <v>0.4</v>
      </c>
      <c r="R1426" s="65"/>
      <c r="S1426" s="65">
        <v>109</v>
      </c>
      <c r="T1426" s="65">
        <v>141</v>
      </c>
      <c r="U1426" s="65">
        <v>21</v>
      </c>
      <c r="V1426" s="65">
        <v>1</v>
      </c>
      <c r="W1426" s="65">
        <v>28</v>
      </c>
      <c r="X1426" s="65">
        <v>10</v>
      </c>
      <c r="Y1426" s="65">
        <v>1</v>
      </c>
      <c r="Z1426" s="65">
        <v>1</v>
      </c>
      <c r="AA1426" s="65">
        <v>1</v>
      </c>
      <c r="AB1426" s="65">
        <v>39</v>
      </c>
      <c r="AC1426" s="65">
        <v>8</v>
      </c>
      <c r="AD1426" s="65">
        <v>2</v>
      </c>
      <c r="AE1426" s="118">
        <f t="shared" si="475"/>
        <v>109</v>
      </c>
      <c r="AF1426" s="119">
        <f t="shared" si="487"/>
        <v>0.36333333333333756</v>
      </c>
      <c r="AG1426" s="118">
        <f t="shared" si="476"/>
        <v>141</v>
      </c>
      <c r="AH1426" s="119">
        <f t="shared" si="477"/>
        <v>0.93999999999999961</v>
      </c>
      <c r="AI1426" s="118">
        <f t="shared" si="478"/>
        <v>28</v>
      </c>
      <c r="AJ1426" s="119">
        <f t="shared" si="479"/>
        <v>0.62222222222222168</v>
      </c>
      <c r="AK1426" s="118">
        <f t="shared" si="480"/>
        <v>10</v>
      </c>
      <c r="AL1426" s="119">
        <f t="shared" si="481"/>
        <v>0.33339999999999997</v>
      </c>
      <c r="AM1426" s="118">
        <f t="shared" si="482"/>
        <v>21</v>
      </c>
      <c r="AN1426" s="119">
        <f t="shared" si="483"/>
        <v>1</v>
      </c>
      <c r="AO1426" s="118">
        <f t="shared" si="484"/>
        <v>1</v>
      </c>
      <c r="AP1426" s="119">
        <f t="shared" si="485"/>
        <v>0.10000000000000014</v>
      </c>
      <c r="AQ1426" s="122">
        <f t="shared" si="474"/>
        <v>0</v>
      </c>
      <c r="AR1426" s="131">
        <f t="shared" si="486"/>
        <v>2</v>
      </c>
      <c r="AS1426" s="65"/>
    </row>
    <row r="1427" spans="1:45" x14ac:dyDescent="0.25">
      <c r="A1427" s="65" t="s">
        <v>272</v>
      </c>
      <c r="B1427" s="65" t="str">
        <f t="shared" si="471"/>
        <v>DIWA3</v>
      </c>
      <c r="C1427" s="117">
        <f t="shared" si="472"/>
        <v>41034</v>
      </c>
      <c r="D1427" s="116" t="str">
        <f t="shared" si="473"/>
        <v>SIN</v>
      </c>
      <c r="E1427" s="65" t="s">
        <v>134</v>
      </c>
      <c r="F1427" s="124" t="s">
        <v>176</v>
      </c>
      <c r="G1427" s="117">
        <v>42054</v>
      </c>
      <c r="H1427" s="65">
        <v>519489</v>
      </c>
      <c r="I1427" s="65">
        <v>17616</v>
      </c>
      <c r="J1427" s="65">
        <v>0</v>
      </c>
      <c r="K1427" s="65">
        <v>1</v>
      </c>
      <c r="L1427" s="65"/>
      <c r="M1427" s="65">
        <v>4</v>
      </c>
      <c r="N1427" s="65">
        <v>6.1909999999999998</v>
      </c>
      <c r="O1427" s="65">
        <v>28.69</v>
      </c>
      <c r="P1427" s="65">
        <v>1.25</v>
      </c>
      <c r="Q1427" s="65">
        <v>0.04</v>
      </c>
      <c r="R1427" s="65"/>
      <c r="S1427" s="65">
        <v>46</v>
      </c>
      <c r="T1427" s="65">
        <v>20</v>
      </c>
      <c r="U1427" s="65">
        <v>1</v>
      </c>
      <c r="V1427" s="65">
        <v>0</v>
      </c>
      <c r="W1427" s="65">
        <v>4</v>
      </c>
      <c r="X1427" s="65">
        <v>3</v>
      </c>
      <c r="Y1427" s="65">
        <v>0</v>
      </c>
      <c r="Z1427" s="65"/>
      <c r="AA1427" s="65">
        <v>0</v>
      </c>
      <c r="AB1427" s="65">
        <v>26</v>
      </c>
      <c r="AC1427" s="65">
        <v>2</v>
      </c>
      <c r="AD1427" s="65">
        <v>0</v>
      </c>
      <c r="AE1427" s="118">
        <f t="shared" si="475"/>
        <v>46</v>
      </c>
      <c r="AF1427" s="119">
        <f t="shared" si="487"/>
        <v>0.15333333333333701</v>
      </c>
      <c r="AG1427" s="118">
        <f t="shared" si="476"/>
        <v>20</v>
      </c>
      <c r="AH1427" s="119">
        <f t="shared" si="477"/>
        <v>0.13333333333333086</v>
      </c>
      <c r="AI1427" s="118">
        <f t="shared" si="478"/>
        <v>4</v>
      </c>
      <c r="AJ1427" s="119">
        <f t="shared" si="479"/>
        <v>8.8888888888888407E-2</v>
      </c>
      <c r="AK1427" s="118">
        <f t="shared" si="480"/>
        <v>3</v>
      </c>
      <c r="AL1427" s="119">
        <f t="shared" si="481"/>
        <v>0.1000000000000002</v>
      </c>
      <c r="AM1427" s="118">
        <f t="shared" si="482"/>
        <v>1</v>
      </c>
      <c r="AN1427" s="119">
        <f t="shared" si="483"/>
        <v>6.666666666666686E-2</v>
      </c>
      <c r="AO1427" s="118">
        <f t="shared" si="484"/>
        <v>0</v>
      </c>
      <c r="AP1427" s="119">
        <f t="shared" si="485"/>
        <v>1.3877787807814457E-16</v>
      </c>
      <c r="AQ1427" s="122">
        <f t="shared" si="474"/>
        <v>0</v>
      </c>
      <c r="AR1427" s="131">
        <f t="shared" si="486"/>
        <v>3</v>
      </c>
      <c r="AS1427" s="65"/>
    </row>
    <row r="1428" spans="1:45" x14ac:dyDescent="0.25">
      <c r="A1428" s="65" t="s">
        <v>272</v>
      </c>
      <c r="B1428" s="65" t="str">
        <f t="shared" si="471"/>
        <v>DIWA3</v>
      </c>
      <c r="C1428" s="117">
        <f t="shared" si="472"/>
        <v>41034</v>
      </c>
      <c r="D1428" s="116" t="str">
        <f t="shared" si="473"/>
        <v>SIN</v>
      </c>
      <c r="E1428" s="65" t="s">
        <v>134</v>
      </c>
      <c r="F1428" s="124" t="s">
        <v>176</v>
      </c>
      <c r="G1428" s="117">
        <v>42012</v>
      </c>
      <c r="H1428" s="65">
        <v>478479</v>
      </c>
      <c r="I1428" s="65">
        <v>57845</v>
      </c>
      <c r="J1428" s="65">
        <v>0</v>
      </c>
      <c r="K1428" s="120">
        <v>4</v>
      </c>
      <c r="L1428" s="65"/>
      <c r="M1428" s="120">
        <v>3</v>
      </c>
      <c r="N1428" s="65">
        <v>6</v>
      </c>
      <c r="O1428" s="65">
        <v>29.2</v>
      </c>
      <c r="P1428" s="65">
        <v>1.24</v>
      </c>
      <c r="Q1428" s="65">
        <v>0.49</v>
      </c>
      <c r="R1428" s="65"/>
      <c r="S1428" s="120">
        <v>72</v>
      </c>
      <c r="T1428" s="120">
        <v>52</v>
      </c>
      <c r="U1428" s="120">
        <v>5</v>
      </c>
      <c r="V1428" s="120">
        <v>0</v>
      </c>
      <c r="W1428" s="120">
        <v>4</v>
      </c>
      <c r="X1428" s="120">
        <v>8</v>
      </c>
      <c r="Y1428" s="120">
        <v>0</v>
      </c>
      <c r="Z1428" s="120">
        <v>0</v>
      </c>
      <c r="AA1428" s="120">
        <v>0</v>
      </c>
      <c r="AB1428" s="120">
        <v>27</v>
      </c>
      <c r="AC1428" s="120">
        <v>6</v>
      </c>
      <c r="AD1428" s="120">
        <v>0</v>
      </c>
      <c r="AE1428" s="118">
        <f t="shared" si="475"/>
        <v>72</v>
      </c>
      <c r="AF1428" s="119">
        <f t="shared" si="487"/>
        <v>0.24000000000000352</v>
      </c>
      <c r="AG1428" s="118">
        <f t="shared" si="476"/>
        <v>52</v>
      </c>
      <c r="AH1428" s="119">
        <f t="shared" si="477"/>
        <v>0.34666666666666379</v>
      </c>
      <c r="AI1428" s="118">
        <f t="shared" si="478"/>
        <v>4</v>
      </c>
      <c r="AJ1428" s="119">
        <f t="shared" si="479"/>
        <v>8.8888888888888407E-2</v>
      </c>
      <c r="AK1428" s="118">
        <f t="shared" si="480"/>
        <v>8</v>
      </c>
      <c r="AL1428" s="119">
        <f t="shared" si="481"/>
        <v>0.26666666666666683</v>
      </c>
      <c r="AM1428" s="118">
        <f t="shared" si="482"/>
        <v>5</v>
      </c>
      <c r="AN1428" s="119">
        <f t="shared" si="483"/>
        <v>0.33333333333333348</v>
      </c>
      <c r="AO1428" s="118">
        <f t="shared" si="484"/>
        <v>0</v>
      </c>
      <c r="AP1428" s="119">
        <f t="shared" si="485"/>
        <v>1.3877787807814457E-16</v>
      </c>
      <c r="AQ1428" s="122">
        <f t="shared" si="474"/>
        <v>0</v>
      </c>
      <c r="AR1428" s="131">
        <f t="shared" si="486"/>
        <v>4</v>
      </c>
      <c r="AS1428" s="65"/>
    </row>
    <row r="1429" spans="1:45" x14ac:dyDescent="0.25">
      <c r="A1429" s="65" t="s">
        <v>272</v>
      </c>
      <c r="B1429" s="65" t="str">
        <f t="shared" si="471"/>
        <v>DIWA3</v>
      </c>
      <c r="C1429" s="117">
        <f t="shared" si="472"/>
        <v>41034</v>
      </c>
      <c r="D1429" s="116" t="str">
        <f t="shared" si="473"/>
        <v>SIN</v>
      </c>
      <c r="E1429" s="65" t="s">
        <v>134</v>
      </c>
      <c r="F1429" s="124" t="s">
        <v>176</v>
      </c>
      <c r="G1429" s="117">
        <v>41981</v>
      </c>
      <c r="H1429" s="65">
        <v>468447</v>
      </c>
      <c r="I1429" s="65">
        <v>47813</v>
      </c>
      <c r="J1429" s="65">
        <v>0</v>
      </c>
      <c r="K1429" s="65">
        <v>3</v>
      </c>
      <c r="L1429" s="65"/>
      <c r="M1429" s="65">
        <v>3</v>
      </c>
      <c r="N1429" s="65">
        <v>6.2</v>
      </c>
      <c r="O1429" s="65"/>
      <c r="P1429" s="65"/>
      <c r="Q1429" s="65">
        <v>0.56000000000000005</v>
      </c>
      <c r="R1429" s="65"/>
      <c r="S1429" s="65">
        <v>34</v>
      </c>
      <c r="T1429" s="65">
        <v>39</v>
      </c>
      <c r="U1429" s="65">
        <v>5</v>
      </c>
      <c r="V1429" s="65">
        <v>0</v>
      </c>
      <c r="W1429" s="65">
        <v>4</v>
      </c>
      <c r="X1429" s="65">
        <v>5</v>
      </c>
      <c r="Y1429" s="65">
        <v>0</v>
      </c>
      <c r="Z1429" s="65">
        <v>0</v>
      </c>
      <c r="AA1429" s="65">
        <v>0</v>
      </c>
      <c r="AB1429" s="65">
        <v>29</v>
      </c>
      <c r="AC1429" s="65">
        <v>3</v>
      </c>
      <c r="AD1429" s="65">
        <v>0</v>
      </c>
      <c r="AE1429" s="118">
        <f t="shared" si="475"/>
        <v>34</v>
      </c>
      <c r="AF1429" s="119">
        <f t="shared" si="487"/>
        <v>0.11333333333333709</v>
      </c>
      <c r="AG1429" s="118">
        <f t="shared" si="476"/>
        <v>39</v>
      </c>
      <c r="AH1429" s="119">
        <f t="shared" si="477"/>
        <v>0.25999999999999729</v>
      </c>
      <c r="AI1429" s="118">
        <f t="shared" si="478"/>
        <v>4</v>
      </c>
      <c r="AJ1429" s="119">
        <f t="shared" si="479"/>
        <v>8.8888888888888407E-2</v>
      </c>
      <c r="AK1429" s="118">
        <f t="shared" si="480"/>
        <v>5</v>
      </c>
      <c r="AL1429" s="119">
        <f t="shared" si="481"/>
        <v>0.16666666666666685</v>
      </c>
      <c r="AM1429" s="118">
        <f t="shared" si="482"/>
        <v>5</v>
      </c>
      <c r="AN1429" s="119">
        <f t="shared" si="483"/>
        <v>0.33333333333333348</v>
      </c>
      <c r="AO1429" s="118">
        <f t="shared" si="484"/>
        <v>0</v>
      </c>
      <c r="AP1429" s="119">
        <f t="shared" si="485"/>
        <v>1.3877787807814457E-16</v>
      </c>
      <c r="AQ1429" s="122">
        <f t="shared" si="474"/>
        <v>0</v>
      </c>
      <c r="AR1429" s="131">
        <f t="shared" si="486"/>
        <v>5</v>
      </c>
      <c r="AS1429" s="65"/>
    </row>
    <row r="1430" spans="1:45" x14ac:dyDescent="0.25">
      <c r="A1430" s="65" t="s">
        <v>273</v>
      </c>
      <c r="B1430" s="65" t="str">
        <f t="shared" si="471"/>
        <v>DIWA3</v>
      </c>
      <c r="C1430" s="117">
        <f t="shared" si="472"/>
        <v>41034</v>
      </c>
      <c r="D1430" s="116" t="str">
        <f t="shared" si="473"/>
        <v>SIN</v>
      </c>
      <c r="E1430" s="65" t="s">
        <v>134</v>
      </c>
      <c r="F1430" s="124" t="s">
        <v>176</v>
      </c>
      <c r="G1430" s="117">
        <v>41981</v>
      </c>
      <c r="H1430" s="65">
        <v>496365</v>
      </c>
      <c r="I1430" s="65">
        <v>87120</v>
      </c>
      <c r="J1430" s="65">
        <v>0</v>
      </c>
      <c r="K1430" s="65">
        <v>2</v>
      </c>
      <c r="L1430" s="65"/>
      <c r="M1430" s="65">
        <v>4</v>
      </c>
      <c r="N1430" s="65">
        <v>6</v>
      </c>
      <c r="O1430" s="65"/>
      <c r="P1430" s="65"/>
      <c r="Q1430" s="65">
        <v>0.14000000000000001</v>
      </c>
      <c r="R1430" s="65"/>
      <c r="S1430" s="65">
        <v>83</v>
      </c>
      <c r="T1430" s="65">
        <v>40</v>
      </c>
      <c r="U1430" s="65">
        <v>5</v>
      </c>
      <c r="V1430" s="65">
        <v>0</v>
      </c>
      <c r="W1430" s="65">
        <v>6</v>
      </c>
      <c r="X1430" s="65">
        <v>8</v>
      </c>
      <c r="Y1430" s="65">
        <v>0</v>
      </c>
      <c r="Z1430" s="65">
        <v>1</v>
      </c>
      <c r="AA1430" s="65">
        <v>0</v>
      </c>
      <c r="AB1430" s="65">
        <v>29</v>
      </c>
      <c r="AC1430" s="65">
        <v>7</v>
      </c>
      <c r="AD1430" s="65">
        <v>1</v>
      </c>
      <c r="AE1430" s="118">
        <f t="shared" si="475"/>
        <v>83</v>
      </c>
      <c r="AF1430" s="119">
        <f t="shared" si="487"/>
        <v>0.27666666666667034</v>
      </c>
      <c r="AG1430" s="118">
        <f t="shared" si="476"/>
        <v>40</v>
      </c>
      <c r="AH1430" s="119">
        <f t="shared" si="477"/>
        <v>0.26666666666666394</v>
      </c>
      <c r="AI1430" s="118">
        <f t="shared" si="478"/>
        <v>6</v>
      </c>
      <c r="AJ1430" s="119">
        <f t="shared" si="479"/>
        <v>0.13333333333333286</v>
      </c>
      <c r="AK1430" s="118">
        <f t="shared" si="480"/>
        <v>8</v>
      </c>
      <c r="AL1430" s="119">
        <f t="shared" si="481"/>
        <v>0.26666666666666683</v>
      </c>
      <c r="AM1430" s="118">
        <f t="shared" si="482"/>
        <v>5</v>
      </c>
      <c r="AN1430" s="119">
        <f t="shared" si="483"/>
        <v>0.33333333333333348</v>
      </c>
      <c r="AO1430" s="118">
        <f t="shared" si="484"/>
        <v>0</v>
      </c>
      <c r="AP1430" s="119">
        <f t="shared" si="485"/>
        <v>1.3877787807814457E-16</v>
      </c>
      <c r="AQ1430" s="122">
        <f t="shared" si="474"/>
        <v>0</v>
      </c>
      <c r="AR1430" s="131">
        <f t="shared" si="486"/>
        <v>6</v>
      </c>
      <c r="AS1430" s="65"/>
    </row>
    <row r="1431" spans="1:45" x14ac:dyDescent="0.25">
      <c r="A1431" s="65" t="s">
        <v>273</v>
      </c>
      <c r="B1431" s="65" t="str">
        <f t="shared" si="471"/>
        <v>DIWA3</v>
      </c>
      <c r="C1431" s="117">
        <f t="shared" si="472"/>
        <v>41034</v>
      </c>
      <c r="D1431" s="116" t="str">
        <f t="shared" si="473"/>
        <v>SIN</v>
      </c>
      <c r="E1431" s="65" t="s">
        <v>134</v>
      </c>
      <c r="F1431" s="124" t="s">
        <v>176</v>
      </c>
      <c r="G1431" s="117">
        <v>41867</v>
      </c>
      <c r="H1431" s="65">
        <v>460170</v>
      </c>
      <c r="I1431" s="65">
        <v>50925</v>
      </c>
      <c r="J1431" s="65">
        <v>0</v>
      </c>
      <c r="K1431" s="65">
        <v>1</v>
      </c>
      <c r="L1431" s="65"/>
      <c r="M1431" s="65">
        <v>1</v>
      </c>
      <c r="N1431" s="65">
        <v>6.2</v>
      </c>
      <c r="O1431" s="65"/>
      <c r="P1431" s="65"/>
      <c r="Q1431" s="65">
        <v>0.16</v>
      </c>
      <c r="R1431" s="65"/>
      <c r="S1431" s="65">
        <v>48</v>
      </c>
      <c r="T1431" s="65">
        <v>25</v>
      </c>
      <c r="U1431" s="65">
        <v>0</v>
      </c>
      <c r="V1431" s="65">
        <v>0</v>
      </c>
      <c r="W1431" s="65">
        <v>3</v>
      </c>
      <c r="X1431" s="65">
        <v>7</v>
      </c>
      <c r="Y1431" s="65">
        <v>0</v>
      </c>
      <c r="Z1431" s="65">
        <v>0</v>
      </c>
      <c r="AA1431" s="65">
        <v>0</v>
      </c>
      <c r="AB1431" s="65">
        <v>24</v>
      </c>
      <c r="AC1431" s="65">
        <v>2</v>
      </c>
      <c r="AD1431" s="65">
        <v>1</v>
      </c>
      <c r="AE1431" s="118">
        <f t="shared" si="475"/>
        <v>48</v>
      </c>
      <c r="AF1431" s="119">
        <f t="shared" si="487"/>
        <v>0.16000000000000367</v>
      </c>
      <c r="AG1431" s="118">
        <f t="shared" si="476"/>
        <v>25</v>
      </c>
      <c r="AH1431" s="119">
        <f t="shared" si="477"/>
        <v>0.16666666666666413</v>
      </c>
      <c r="AI1431" s="118">
        <f t="shared" si="478"/>
        <v>3</v>
      </c>
      <c r="AJ1431" s="119">
        <f t="shared" si="479"/>
        <v>6.666666666666618E-2</v>
      </c>
      <c r="AK1431" s="118">
        <f t="shared" si="480"/>
        <v>7</v>
      </c>
      <c r="AL1431" s="119">
        <f t="shared" si="481"/>
        <v>0.2333333333333335</v>
      </c>
      <c r="AM1431" s="118">
        <f t="shared" si="482"/>
        <v>0</v>
      </c>
      <c r="AN1431" s="119">
        <f t="shared" si="483"/>
        <v>1.9428902930940239E-16</v>
      </c>
      <c r="AO1431" s="118">
        <f t="shared" si="484"/>
        <v>0</v>
      </c>
      <c r="AP1431" s="119">
        <f t="shared" si="485"/>
        <v>1.3877787807814457E-16</v>
      </c>
      <c r="AQ1431" s="122">
        <f t="shared" si="474"/>
        <v>0</v>
      </c>
      <c r="AR1431" s="131">
        <f t="shared" si="486"/>
        <v>7</v>
      </c>
      <c r="AS1431" s="65"/>
    </row>
    <row r="1432" spans="1:45" x14ac:dyDescent="0.25">
      <c r="A1432" s="65" t="s">
        <v>272</v>
      </c>
      <c r="B1432" s="65" t="str">
        <f t="shared" si="471"/>
        <v>DIWA3</v>
      </c>
      <c r="C1432" s="117">
        <f t="shared" si="472"/>
        <v>41034</v>
      </c>
      <c r="D1432" s="116" t="str">
        <f t="shared" si="473"/>
        <v>SIN</v>
      </c>
      <c r="E1432" s="65" t="s">
        <v>134</v>
      </c>
      <c r="F1432" s="124" t="s">
        <v>176</v>
      </c>
      <c r="G1432" s="117">
        <v>41783</v>
      </c>
      <c r="H1432" s="65">
        <v>416099</v>
      </c>
      <c r="I1432" s="65">
        <v>98799</v>
      </c>
      <c r="J1432" s="65">
        <v>0</v>
      </c>
      <c r="K1432" s="65">
        <v>6</v>
      </c>
      <c r="L1432" s="65"/>
      <c r="M1432" s="65">
        <v>13</v>
      </c>
      <c r="N1432" s="65">
        <v>6.9</v>
      </c>
      <c r="O1432" s="65">
        <v>34.5</v>
      </c>
      <c r="P1432" s="65">
        <v>0.83</v>
      </c>
      <c r="Q1432" s="65">
        <v>0.06</v>
      </c>
      <c r="R1432" s="65"/>
      <c r="S1432" s="65">
        <v>114</v>
      </c>
      <c r="T1432" s="65">
        <v>90</v>
      </c>
      <c r="U1432" s="65">
        <v>13</v>
      </c>
      <c r="V1432" s="65">
        <v>0</v>
      </c>
      <c r="W1432" s="65">
        <v>13</v>
      </c>
      <c r="X1432" s="65">
        <v>9</v>
      </c>
      <c r="Y1432" s="65">
        <v>0</v>
      </c>
      <c r="Z1432" s="65">
        <v>0</v>
      </c>
      <c r="AA1432" s="65">
        <v>1</v>
      </c>
      <c r="AB1432" s="65">
        <v>45</v>
      </c>
      <c r="AC1432" s="65">
        <v>16</v>
      </c>
      <c r="AD1432" s="65">
        <v>2</v>
      </c>
      <c r="AE1432" s="118">
        <f t="shared" si="475"/>
        <v>114</v>
      </c>
      <c r="AF1432" s="119">
        <f t="shared" si="487"/>
        <v>0.38000000000000433</v>
      </c>
      <c r="AG1432" s="118">
        <f t="shared" si="476"/>
        <v>90</v>
      </c>
      <c r="AH1432" s="119">
        <f t="shared" si="477"/>
        <v>0.59999999999999742</v>
      </c>
      <c r="AI1432" s="118">
        <f t="shared" si="478"/>
        <v>13</v>
      </c>
      <c r="AJ1432" s="119">
        <f t="shared" si="479"/>
        <v>0.28888888888888842</v>
      </c>
      <c r="AK1432" s="118">
        <f t="shared" si="480"/>
        <v>9</v>
      </c>
      <c r="AL1432" s="119">
        <f t="shared" si="481"/>
        <v>0.30000000000000016</v>
      </c>
      <c r="AM1432" s="118">
        <f t="shared" si="482"/>
        <v>13</v>
      </c>
      <c r="AN1432" s="119">
        <f t="shared" si="483"/>
        <v>0.8666666666666667</v>
      </c>
      <c r="AO1432" s="118">
        <f t="shared" si="484"/>
        <v>0</v>
      </c>
      <c r="AP1432" s="119">
        <f t="shared" si="485"/>
        <v>1.3877787807814457E-16</v>
      </c>
      <c r="AQ1432" s="122">
        <f t="shared" si="474"/>
        <v>0</v>
      </c>
      <c r="AR1432" s="131">
        <f t="shared" si="486"/>
        <v>8</v>
      </c>
      <c r="AS1432" s="65"/>
    </row>
    <row r="1433" spans="1:45" x14ac:dyDescent="0.25">
      <c r="A1433" s="65" t="s">
        <v>272</v>
      </c>
      <c r="B1433" s="65" t="str">
        <f t="shared" si="471"/>
        <v>DIWA3</v>
      </c>
      <c r="C1433" s="117">
        <f t="shared" si="472"/>
        <v>41034</v>
      </c>
      <c r="D1433" s="116" t="str">
        <f t="shared" si="473"/>
        <v>SIN</v>
      </c>
      <c r="E1433" s="65" t="s">
        <v>134</v>
      </c>
      <c r="F1433" s="124" t="s">
        <v>176</v>
      </c>
      <c r="G1433" s="117">
        <v>41741</v>
      </c>
      <c r="H1433" s="65">
        <v>402473</v>
      </c>
      <c r="I1433" s="65">
        <v>85173</v>
      </c>
      <c r="J1433" s="65">
        <v>0</v>
      </c>
      <c r="K1433" s="65">
        <v>4</v>
      </c>
      <c r="L1433" s="65"/>
      <c r="M1433" s="65">
        <v>10</v>
      </c>
      <c r="N1433" s="65">
        <v>7</v>
      </c>
      <c r="O1433" s="65">
        <v>35</v>
      </c>
      <c r="P1433" s="65">
        <v>0.85</v>
      </c>
      <c r="Q1433" s="65">
        <v>0.05</v>
      </c>
      <c r="R1433" s="65" t="s">
        <v>28</v>
      </c>
      <c r="S1433" s="65">
        <v>61</v>
      </c>
      <c r="T1433" s="65">
        <v>56</v>
      </c>
      <c r="U1433" s="65">
        <v>7</v>
      </c>
      <c r="V1433" s="65">
        <v>0</v>
      </c>
      <c r="W1433" s="65">
        <v>5</v>
      </c>
      <c r="X1433" s="65">
        <v>4</v>
      </c>
      <c r="Y1433" s="65">
        <v>0</v>
      </c>
      <c r="Z1433" s="65">
        <v>0</v>
      </c>
      <c r="AA1433" s="65">
        <v>0</v>
      </c>
      <c r="AB1433" s="65">
        <v>31</v>
      </c>
      <c r="AC1433" s="65">
        <v>7</v>
      </c>
      <c r="AD1433" s="65">
        <v>1</v>
      </c>
      <c r="AE1433" s="118">
        <f t="shared" si="475"/>
        <v>61</v>
      </c>
      <c r="AF1433" s="119">
        <f t="shared" si="487"/>
        <v>0.20333333333333692</v>
      </c>
      <c r="AG1433" s="118">
        <f t="shared" si="476"/>
        <v>56</v>
      </c>
      <c r="AH1433" s="119">
        <f t="shared" si="477"/>
        <v>0.37333333333333041</v>
      </c>
      <c r="AI1433" s="118">
        <f t="shared" si="478"/>
        <v>5</v>
      </c>
      <c r="AJ1433" s="119">
        <f t="shared" si="479"/>
        <v>0.11111111111111063</v>
      </c>
      <c r="AK1433" s="118">
        <f t="shared" si="480"/>
        <v>4</v>
      </c>
      <c r="AL1433" s="119">
        <f t="shared" si="481"/>
        <v>0.13333333333333353</v>
      </c>
      <c r="AM1433" s="118">
        <f t="shared" si="482"/>
        <v>7</v>
      </c>
      <c r="AN1433" s="119">
        <f t="shared" si="483"/>
        <v>0.46666666666666679</v>
      </c>
      <c r="AO1433" s="118">
        <f t="shared" si="484"/>
        <v>0</v>
      </c>
      <c r="AP1433" s="119">
        <f t="shared" si="485"/>
        <v>1.3877787807814457E-16</v>
      </c>
      <c r="AQ1433" s="122">
        <f t="shared" si="474"/>
        <v>0</v>
      </c>
      <c r="AR1433" s="131">
        <f t="shared" si="486"/>
        <v>9</v>
      </c>
      <c r="AS1433" s="65"/>
    </row>
    <row r="1434" spans="1:45" x14ac:dyDescent="0.25">
      <c r="A1434" s="65" t="s">
        <v>273</v>
      </c>
      <c r="B1434" s="65" t="str">
        <f t="shared" si="471"/>
        <v>DIWA3</v>
      </c>
      <c r="C1434" s="117">
        <f t="shared" si="472"/>
        <v>41034</v>
      </c>
      <c r="D1434" s="116" t="str">
        <f t="shared" si="473"/>
        <v>SIN</v>
      </c>
      <c r="E1434" s="65" t="s">
        <v>134</v>
      </c>
      <c r="F1434" s="124" t="s">
        <v>176</v>
      </c>
      <c r="G1434" s="117">
        <v>41725</v>
      </c>
      <c r="H1434" s="65">
        <v>409150</v>
      </c>
      <c r="I1434" s="65">
        <v>80142</v>
      </c>
      <c r="J1434" s="65">
        <v>0</v>
      </c>
      <c r="K1434" s="65">
        <v>2</v>
      </c>
      <c r="L1434" s="65"/>
      <c r="M1434" s="65">
        <v>6</v>
      </c>
      <c r="N1434" s="65">
        <v>7</v>
      </c>
      <c r="O1434" s="65">
        <v>35.799999999999997</v>
      </c>
      <c r="P1434" s="65">
        <v>0.73</v>
      </c>
      <c r="Q1434" s="65">
        <v>0.05</v>
      </c>
      <c r="R1434" s="65" t="s">
        <v>28</v>
      </c>
      <c r="S1434" s="65">
        <v>77</v>
      </c>
      <c r="T1434" s="65">
        <v>74</v>
      </c>
      <c r="U1434" s="65">
        <v>5</v>
      </c>
      <c r="V1434" s="65">
        <v>0</v>
      </c>
      <c r="W1434" s="65">
        <v>6</v>
      </c>
      <c r="X1434" s="65">
        <v>6</v>
      </c>
      <c r="Y1434" s="65">
        <v>0</v>
      </c>
      <c r="Z1434" s="65">
        <v>0</v>
      </c>
      <c r="AA1434" s="65">
        <v>0</v>
      </c>
      <c r="AB1434" s="65">
        <v>58</v>
      </c>
      <c r="AC1434" s="65">
        <v>32</v>
      </c>
      <c r="AD1434" s="65">
        <v>1</v>
      </c>
      <c r="AE1434" s="118">
        <f t="shared" si="475"/>
        <v>77</v>
      </c>
      <c r="AF1434" s="119">
        <f t="shared" si="487"/>
        <v>0.25666666666667021</v>
      </c>
      <c r="AG1434" s="118">
        <f t="shared" si="476"/>
        <v>74</v>
      </c>
      <c r="AH1434" s="119">
        <f t="shared" si="477"/>
        <v>0.49333333333333018</v>
      </c>
      <c r="AI1434" s="118">
        <f t="shared" si="478"/>
        <v>6</v>
      </c>
      <c r="AJ1434" s="119">
        <f t="shared" si="479"/>
        <v>0.13333333333333286</v>
      </c>
      <c r="AK1434" s="118">
        <f t="shared" si="480"/>
        <v>6</v>
      </c>
      <c r="AL1434" s="119">
        <f t="shared" si="481"/>
        <v>0.20000000000000018</v>
      </c>
      <c r="AM1434" s="118">
        <f t="shared" si="482"/>
        <v>5</v>
      </c>
      <c r="AN1434" s="119">
        <f t="shared" si="483"/>
        <v>0.33333333333333348</v>
      </c>
      <c r="AO1434" s="118">
        <f t="shared" si="484"/>
        <v>0</v>
      </c>
      <c r="AP1434" s="119">
        <f t="shared" si="485"/>
        <v>1.3877787807814457E-16</v>
      </c>
      <c r="AQ1434" s="122">
        <f t="shared" si="474"/>
        <v>0</v>
      </c>
      <c r="AR1434" s="131">
        <f t="shared" si="486"/>
        <v>10</v>
      </c>
      <c r="AS1434" s="65"/>
    </row>
    <row r="1435" spans="1:45" x14ac:dyDescent="0.25">
      <c r="A1435" s="65" t="s">
        <v>273</v>
      </c>
      <c r="B1435" s="65" t="str">
        <f t="shared" si="471"/>
        <v>DIWA3</v>
      </c>
      <c r="C1435" s="117">
        <f t="shared" si="472"/>
        <v>41034</v>
      </c>
      <c r="D1435" s="116" t="str">
        <f t="shared" si="473"/>
        <v>SIN</v>
      </c>
      <c r="E1435" s="65" t="s">
        <v>134</v>
      </c>
      <c r="F1435" s="124" t="s">
        <v>176</v>
      </c>
      <c r="G1435" s="117">
        <v>41685</v>
      </c>
      <c r="H1435" s="65">
        <v>394537</v>
      </c>
      <c r="I1435" s="65">
        <v>65529</v>
      </c>
      <c r="J1435" s="65">
        <v>0</v>
      </c>
      <c r="K1435" s="65">
        <v>2</v>
      </c>
      <c r="L1435" s="65"/>
      <c r="M1435" s="65">
        <v>6</v>
      </c>
      <c r="N1435" s="65">
        <v>7.1</v>
      </c>
      <c r="O1435" s="65">
        <v>36.200000000000003</v>
      </c>
      <c r="P1435" s="65">
        <v>1</v>
      </c>
      <c r="Q1435" s="65">
        <v>0</v>
      </c>
      <c r="R1435" s="65" t="s">
        <v>244</v>
      </c>
      <c r="S1435" s="65">
        <v>66</v>
      </c>
      <c r="T1435" s="65">
        <v>68</v>
      </c>
      <c r="U1435" s="65">
        <v>5</v>
      </c>
      <c r="V1435" s="65">
        <v>0</v>
      </c>
      <c r="W1435" s="65">
        <v>6</v>
      </c>
      <c r="X1435" s="65">
        <v>6</v>
      </c>
      <c r="Y1435" s="65">
        <v>0</v>
      </c>
      <c r="Z1435" s="65">
        <v>0</v>
      </c>
      <c r="AA1435" s="65">
        <v>0</v>
      </c>
      <c r="AB1435" s="65">
        <v>59</v>
      </c>
      <c r="AC1435" s="65">
        <v>28</v>
      </c>
      <c r="AD1435" s="65">
        <v>1</v>
      </c>
      <c r="AE1435" s="118">
        <f t="shared" si="475"/>
        <v>66</v>
      </c>
      <c r="AF1435" s="119">
        <f t="shared" si="487"/>
        <v>0.22000000000000355</v>
      </c>
      <c r="AG1435" s="118">
        <f t="shared" si="476"/>
        <v>68</v>
      </c>
      <c r="AH1435" s="119">
        <f t="shared" si="477"/>
        <v>0.45333333333333026</v>
      </c>
      <c r="AI1435" s="118">
        <f t="shared" si="478"/>
        <v>6</v>
      </c>
      <c r="AJ1435" s="119">
        <f t="shared" si="479"/>
        <v>0.13333333333333286</v>
      </c>
      <c r="AK1435" s="118">
        <f t="shared" si="480"/>
        <v>6</v>
      </c>
      <c r="AL1435" s="119">
        <f t="shared" si="481"/>
        <v>0.20000000000000018</v>
      </c>
      <c r="AM1435" s="118">
        <f t="shared" si="482"/>
        <v>5</v>
      </c>
      <c r="AN1435" s="119">
        <f t="shared" si="483"/>
        <v>0.33333333333333348</v>
      </c>
      <c r="AO1435" s="118">
        <f t="shared" si="484"/>
        <v>0</v>
      </c>
      <c r="AP1435" s="119">
        <f t="shared" si="485"/>
        <v>1.3877787807814457E-16</v>
      </c>
      <c r="AQ1435" s="122">
        <f t="shared" si="474"/>
        <v>0</v>
      </c>
      <c r="AR1435" s="131">
        <f t="shared" si="486"/>
        <v>11</v>
      </c>
      <c r="AS1435" s="65"/>
    </row>
    <row r="1436" spans="1:45" x14ac:dyDescent="0.25">
      <c r="A1436" s="65" t="s">
        <v>272</v>
      </c>
      <c r="B1436" s="65" t="str">
        <f t="shared" si="471"/>
        <v>DIWA3</v>
      </c>
      <c r="C1436" s="117">
        <f t="shared" si="472"/>
        <v>41034</v>
      </c>
      <c r="D1436" s="116" t="str">
        <f t="shared" si="473"/>
        <v>SIN</v>
      </c>
      <c r="E1436" s="65" t="s">
        <v>134</v>
      </c>
      <c r="F1436" s="124" t="s">
        <v>176</v>
      </c>
      <c r="G1436" s="117">
        <v>41590</v>
      </c>
      <c r="H1436" s="65">
        <v>355278</v>
      </c>
      <c r="I1436" s="65">
        <v>37978</v>
      </c>
      <c r="J1436" s="120">
        <v>0</v>
      </c>
      <c r="K1436" s="120">
        <v>2</v>
      </c>
      <c r="L1436" s="120">
        <v>0</v>
      </c>
      <c r="M1436" s="120">
        <v>8</v>
      </c>
      <c r="N1436" s="65">
        <v>7.1</v>
      </c>
      <c r="O1436" s="120">
        <v>36</v>
      </c>
      <c r="P1436" s="120">
        <v>0.8</v>
      </c>
      <c r="Q1436" s="120">
        <v>0</v>
      </c>
      <c r="R1436" s="65" t="s">
        <v>244</v>
      </c>
      <c r="S1436" s="120">
        <v>20</v>
      </c>
      <c r="T1436" s="120">
        <v>21</v>
      </c>
      <c r="U1436" s="120">
        <v>5</v>
      </c>
      <c r="V1436" s="120">
        <v>0</v>
      </c>
      <c r="W1436" s="120">
        <v>2</v>
      </c>
      <c r="X1436" s="120">
        <v>2</v>
      </c>
      <c r="Y1436" s="120">
        <v>0</v>
      </c>
      <c r="Z1436" s="120">
        <v>0</v>
      </c>
      <c r="AA1436" s="120">
        <v>0</v>
      </c>
      <c r="AB1436" s="120">
        <v>24</v>
      </c>
      <c r="AC1436" s="120">
        <v>4</v>
      </c>
      <c r="AD1436" s="120">
        <v>1</v>
      </c>
      <c r="AE1436" s="118">
        <f t="shared" si="475"/>
        <v>20</v>
      </c>
      <c r="AF1436" s="119">
        <f t="shared" si="487"/>
        <v>6.666666666667051E-2</v>
      </c>
      <c r="AG1436" s="118">
        <f t="shared" si="476"/>
        <v>21</v>
      </c>
      <c r="AH1436" s="119">
        <f t="shared" si="477"/>
        <v>0.13999999999999752</v>
      </c>
      <c r="AI1436" s="118">
        <f t="shared" si="478"/>
        <v>2</v>
      </c>
      <c r="AJ1436" s="119">
        <f t="shared" si="479"/>
        <v>4.4444444444443953E-2</v>
      </c>
      <c r="AK1436" s="118">
        <f t="shared" si="480"/>
        <v>2</v>
      </c>
      <c r="AL1436" s="119">
        <f t="shared" si="481"/>
        <v>6.6666666666666874E-2</v>
      </c>
      <c r="AM1436" s="118">
        <f t="shared" si="482"/>
        <v>5</v>
      </c>
      <c r="AN1436" s="119">
        <f t="shared" si="483"/>
        <v>0.33333333333333348</v>
      </c>
      <c r="AO1436" s="118">
        <f t="shared" si="484"/>
        <v>0</v>
      </c>
      <c r="AP1436" s="119">
        <f t="shared" si="485"/>
        <v>1.3877787807814457E-16</v>
      </c>
      <c r="AQ1436" s="122">
        <f t="shared" si="474"/>
        <v>0</v>
      </c>
      <c r="AR1436" s="131">
        <f t="shared" si="486"/>
        <v>12</v>
      </c>
      <c r="AS1436" s="65"/>
    </row>
    <row r="1437" spans="1:45" x14ac:dyDescent="0.25">
      <c r="A1437" s="65" t="s">
        <v>273</v>
      </c>
      <c r="B1437" s="65" t="str">
        <f t="shared" si="471"/>
        <v>DIWA3</v>
      </c>
      <c r="C1437" s="117">
        <f t="shared" si="472"/>
        <v>41034</v>
      </c>
      <c r="D1437" s="116" t="str">
        <f t="shared" si="473"/>
        <v>SIN</v>
      </c>
      <c r="E1437" s="65" t="s">
        <v>134</v>
      </c>
      <c r="F1437" s="124" t="s">
        <v>176</v>
      </c>
      <c r="G1437" s="117">
        <v>41590</v>
      </c>
      <c r="H1437" s="65">
        <v>361722</v>
      </c>
      <c r="I1437" s="65">
        <v>32714</v>
      </c>
      <c r="J1437" s="120">
        <v>0</v>
      </c>
      <c r="K1437" s="120">
        <v>2</v>
      </c>
      <c r="L1437" s="120">
        <v>0</v>
      </c>
      <c r="M1437" s="120">
        <v>4</v>
      </c>
      <c r="N1437" s="65">
        <v>7.2</v>
      </c>
      <c r="O1437" s="120">
        <v>36.5</v>
      </c>
      <c r="P1437" s="120">
        <v>0.5</v>
      </c>
      <c r="Q1437" s="120">
        <v>0.1</v>
      </c>
      <c r="R1437" s="65" t="s">
        <v>244</v>
      </c>
      <c r="S1437" s="120">
        <v>41</v>
      </c>
      <c r="T1437" s="120">
        <v>27</v>
      </c>
      <c r="U1437" s="120">
        <v>6</v>
      </c>
      <c r="V1437" s="120">
        <v>0</v>
      </c>
      <c r="W1437" s="120">
        <v>4</v>
      </c>
      <c r="X1437" s="120">
        <v>5</v>
      </c>
      <c r="Y1437" s="120">
        <v>0</v>
      </c>
      <c r="Z1437" s="120">
        <v>0</v>
      </c>
      <c r="AA1437" s="120">
        <v>0</v>
      </c>
      <c r="AB1437" s="120">
        <v>29</v>
      </c>
      <c r="AC1437" s="120">
        <v>4</v>
      </c>
      <c r="AD1437" s="120">
        <v>0</v>
      </c>
      <c r="AE1437" s="118">
        <f t="shared" si="475"/>
        <v>41</v>
      </c>
      <c r="AF1437" s="119">
        <f t="shared" si="487"/>
        <v>0.13666666666667038</v>
      </c>
      <c r="AG1437" s="118">
        <f t="shared" si="476"/>
        <v>27</v>
      </c>
      <c r="AH1437" s="119">
        <f t="shared" si="477"/>
        <v>0.17999999999999744</v>
      </c>
      <c r="AI1437" s="118">
        <f t="shared" si="478"/>
        <v>4</v>
      </c>
      <c r="AJ1437" s="119">
        <f t="shared" si="479"/>
        <v>8.8888888888888407E-2</v>
      </c>
      <c r="AK1437" s="118">
        <f t="shared" si="480"/>
        <v>5</v>
      </c>
      <c r="AL1437" s="119">
        <f t="shared" si="481"/>
        <v>0.16666666666666685</v>
      </c>
      <c r="AM1437" s="118">
        <f t="shared" si="482"/>
        <v>6</v>
      </c>
      <c r="AN1437" s="119">
        <f t="shared" si="483"/>
        <v>0.40000000000000013</v>
      </c>
      <c r="AO1437" s="118">
        <f t="shared" si="484"/>
        <v>0</v>
      </c>
      <c r="AP1437" s="119">
        <f t="shared" si="485"/>
        <v>1.3877787807814457E-16</v>
      </c>
      <c r="AQ1437" s="122">
        <f t="shared" si="474"/>
        <v>0</v>
      </c>
      <c r="AR1437" s="131">
        <f t="shared" si="486"/>
        <v>13</v>
      </c>
      <c r="AS1437" s="65"/>
    </row>
    <row r="1438" spans="1:45" x14ac:dyDescent="0.25">
      <c r="A1438" s="65" t="s">
        <v>272</v>
      </c>
      <c r="B1438" s="65" t="str">
        <f t="shared" si="471"/>
        <v>DIWA3</v>
      </c>
      <c r="C1438" s="117">
        <f t="shared" si="472"/>
        <v>41034</v>
      </c>
      <c r="D1438" s="116" t="str">
        <f t="shared" si="473"/>
        <v>SIN</v>
      </c>
      <c r="E1438" s="65" t="s">
        <v>134</v>
      </c>
      <c r="F1438" s="124" t="s">
        <v>176</v>
      </c>
      <c r="G1438" s="117">
        <v>41356</v>
      </c>
      <c r="H1438" s="65">
        <v>273047</v>
      </c>
      <c r="I1438" s="65">
        <v>102138</v>
      </c>
      <c r="J1438" s="120">
        <v>0</v>
      </c>
      <c r="K1438" s="120">
        <v>2.8</v>
      </c>
      <c r="L1438" s="120">
        <v>0</v>
      </c>
      <c r="M1438" s="120">
        <v>15.2</v>
      </c>
      <c r="N1438" s="65">
        <v>6.9</v>
      </c>
      <c r="O1438" s="120">
        <v>36.5</v>
      </c>
      <c r="P1438" s="120"/>
      <c r="Q1438" s="120">
        <v>-1</v>
      </c>
      <c r="R1438" s="65" t="s">
        <v>29</v>
      </c>
      <c r="S1438" s="120">
        <v>108.1</v>
      </c>
      <c r="T1438" s="120">
        <v>77.099999999999994</v>
      </c>
      <c r="U1438" s="120">
        <v>22.8</v>
      </c>
      <c r="V1438" s="120">
        <v>2.6</v>
      </c>
      <c r="W1438" s="120">
        <v>12.2</v>
      </c>
      <c r="X1438" s="120">
        <v>18.3</v>
      </c>
      <c r="Y1438" s="120">
        <v>1.3</v>
      </c>
      <c r="Z1438" s="120">
        <v>0</v>
      </c>
      <c r="AA1438" s="120">
        <v>0</v>
      </c>
      <c r="AB1438" s="120">
        <v>40.6</v>
      </c>
      <c r="AC1438" s="120">
        <v>31.5</v>
      </c>
      <c r="AD1438" s="120">
        <v>0.8</v>
      </c>
      <c r="AE1438" s="118">
        <f t="shared" si="475"/>
        <v>108</v>
      </c>
      <c r="AF1438" s="119">
        <f t="shared" si="487"/>
        <v>0.36000000000000421</v>
      </c>
      <c r="AG1438" s="118">
        <f t="shared" si="476"/>
        <v>77</v>
      </c>
      <c r="AH1438" s="119">
        <f t="shared" si="477"/>
        <v>0.5133333333333302</v>
      </c>
      <c r="AI1438" s="118">
        <f t="shared" si="478"/>
        <v>12</v>
      </c>
      <c r="AJ1438" s="119">
        <f t="shared" si="479"/>
        <v>0.26666666666666622</v>
      </c>
      <c r="AK1438" s="118">
        <f t="shared" si="480"/>
        <v>18</v>
      </c>
      <c r="AL1438" s="119">
        <f t="shared" si="481"/>
        <v>0.60000000000000009</v>
      </c>
      <c r="AM1438" s="118">
        <f t="shared" si="482"/>
        <v>23</v>
      </c>
      <c r="AN1438" s="119">
        <f t="shared" si="483"/>
        <v>1</v>
      </c>
      <c r="AO1438" s="118">
        <f t="shared" si="484"/>
        <v>3</v>
      </c>
      <c r="AP1438" s="119">
        <f t="shared" si="485"/>
        <v>0.30000000000000016</v>
      </c>
      <c r="AQ1438" s="122">
        <f t="shared" si="474"/>
        <v>0</v>
      </c>
      <c r="AR1438" s="131">
        <f t="shared" si="486"/>
        <v>14</v>
      </c>
      <c r="AS1438" s="65"/>
    </row>
    <row r="1439" spans="1:45" x14ac:dyDescent="0.25">
      <c r="A1439" s="65" t="s">
        <v>272</v>
      </c>
      <c r="B1439" s="65" t="str">
        <f t="shared" si="471"/>
        <v>DIWA3</v>
      </c>
      <c r="C1439" s="117">
        <f t="shared" si="472"/>
        <v>41034</v>
      </c>
      <c r="D1439" s="116" t="str">
        <f t="shared" si="473"/>
        <v>SIN</v>
      </c>
      <c r="E1439" s="65" t="s">
        <v>134</v>
      </c>
      <c r="F1439" s="124" t="s">
        <v>176</v>
      </c>
      <c r="G1439" s="117">
        <v>41251</v>
      </c>
      <c r="H1439" s="65">
        <v>242192</v>
      </c>
      <c r="I1439" s="65">
        <v>71283</v>
      </c>
      <c r="J1439" s="65">
        <v>0</v>
      </c>
      <c r="K1439" s="65">
        <v>0</v>
      </c>
      <c r="L1439" s="65">
        <v>0</v>
      </c>
      <c r="M1439" s="65">
        <v>9.1</v>
      </c>
      <c r="N1439" s="65">
        <v>7</v>
      </c>
      <c r="O1439" s="65">
        <v>40</v>
      </c>
      <c r="P1439" s="65"/>
      <c r="Q1439" s="65">
        <v>-1</v>
      </c>
      <c r="R1439" s="65" t="s">
        <v>29</v>
      </c>
      <c r="S1439" s="65">
        <v>67.599999999999994</v>
      </c>
      <c r="T1439" s="65">
        <v>17.8</v>
      </c>
      <c r="U1439" s="65">
        <v>27.1</v>
      </c>
      <c r="V1439" s="65">
        <v>0.2</v>
      </c>
      <c r="W1439" s="65">
        <v>2.2000000000000002</v>
      </c>
      <c r="X1439" s="65">
        <v>13.2</v>
      </c>
      <c r="Y1439" s="65">
        <v>0</v>
      </c>
      <c r="Z1439" s="65">
        <v>2.7</v>
      </c>
      <c r="AA1439" s="65">
        <v>0</v>
      </c>
      <c r="AB1439" s="65">
        <v>7.1</v>
      </c>
      <c r="AC1439" s="65">
        <v>14.1</v>
      </c>
      <c r="AD1439" s="65">
        <v>0.2</v>
      </c>
      <c r="AE1439" s="118">
        <f t="shared" si="475"/>
        <v>68</v>
      </c>
      <c r="AF1439" s="119">
        <f t="shared" si="487"/>
        <v>0.22666666666667021</v>
      </c>
      <c r="AG1439" s="118">
        <f t="shared" si="476"/>
        <v>18</v>
      </c>
      <c r="AH1439" s="119">
        <f t="shared" si="477"/>
        <v>0.11999999999999754</v>
      </c>
      <c r="AI1439" s="118">
        <f t="shared" si="478"/>
        <v>2</v>
      </c>
      <c r="AJ1439" s="119">
        <f t="shared" si="479"/>
        <v>4.4444444444443953E-2</v>
      </c>
      <c r="AK1439" s="118">
        <f t="shared" si="480"/>
        <v>13</v>
      </c>
      <c r="AL1439" s="119">
        <f t="shared" si="481"/>
        <v>0.43333333333333346</v>
      </c>
      <c r="AM1439" s="118">
        <f t="shared" si="482"/>
        <v>27</v>
      </c>
      <c r="AN1439" s="119">
        <f t="shared" si="483"/>
        <v>1</v>
      </c>
      <c r="AO1439" s="118">
        <f t="shared" si="484"/>
        <v>0</v>
      </c>
      <c r="AP1439" s="119">
        <f t="shared" si="485"/>
        <v>1.3877787807814457E-16</v>
      </c>
      <c r="AQ1439" s="122">
        <f t="shared" si="474"/>
        <v>0</v>
      </c>
      <c r="AR1439" s="131">
        <f t="shared" si="486"/>
        <v>15</v>
      </c>
      <c r="AS1439" s="65"/>
    </row>
    <row r="1440" spans="1:45" x14ac:dyDescent="0.25">
      <c r="A1440" s="65" t="s">
        <v>272</v>
      </c>
      <c r="B1440" s="65" t="str">
        <f t="shared" ref="B1440:B1503" si="488">IF(F1440&lt;="K030","DIWA2",IF(F1440&lt;="K152","DIWA3",IF(F1440&lt;="K171","DIWA5","")))</f>
        <v>DIWA3</v>
      </c>
      <c r="C1440" s="117">
        <f t="shared" ref="C1440:C1503" si="489">VLOOKUP(F1440,$BG$3:$BJ$230,4,0)</f>
        <v>41279</v>
      </c>
      <c r="D1440" s="65" t="str">
        <f t="shared" ref="D1440:D1503" si="490">IF(C1440&gt;G1440,"CON","SIN")</f>
        <v>SIN</v>
      </c>
      <c r="E1440" s="65" t="s">
        <v>134</v>
      </c>
      <c r="F1440" s="124" t="s">
        <v>177</v>
      </c>
      <c r="G1440" s="117">
        <v>42377</v>
      </c>
      <c r="H1440" s="65">
        <v>826842</v>
      </c>
      <c r="I1440" s="65">
        <v>82684</v>
      </c>
      <c r="J1440" s="65">
        <v>0</v>
      </c>
      <c r="K1440" s="65">
        <v>8</v>
      </c>
      <c r="L1440" s="65"/>
      <c r="M1440" s="65">
        <v>6</v>
      </c>
      <c r="N1440" s="65">
        <v>6</v>
      </c>
      <c r="O1440" s="65"/>
      <c r="P1440" s="65"/>
      <c r="Q1440" s="65">
        <v>0.39</v>
      </c>
      <c r="R1440" s="65"/>
      <c r="S1440" s="65">
        <v>192</v>
      </c>
      <c r="T1440" s="65">
        <v>146</v>
      </c>
      <c r="U1440" s="65">
        <v>8</v>
      </c>
      <c r="V1440" s="65">
        <v>1</v>
      </c>
      <c r="W1440" s="65">
        <v>24</v>
      </c>
      <c r="X1440" s="65">
        <v>15</v>
      </c>
      <c r="Y1440" s="65">
        <v>1</v>
      </c>
      <c r="Z1440" s="65">
        <v>2</v>
      </c>
      <c r="AA1440" s="65">
        <v>1</v>
      </c>
      <c r="AB1440" s="65">
        <v>48</v>
      </c>
      <c r="AC1440" s="65">
        <v>14</v>
      </c>
      <c r="AD1440" s="65">
        <v>1</v>
      </c>
      <c r="AE1440" s="118">
        <f t="shared" si="475"/>
        <v>192</v>
      </c>
      <c r="AF1440" s="119">
        <f t="shared" si="487"/>
        <v>0.64000000000000368</v>
      </c>
      <c r="AG1440" s="118">
        <f t="shared" si="476"/>
        <v>146</v>
      </c>
      <c r="AH1440" s="119">
        <f t="shared" si="477"/>
        <v>0.97333333333333316</v>
      </c>
      <c r="AI1440" s="118">
        <f t="shared" si="478"/>
        <v>24</v>
      </c>
      <c r="AJ1440" s="119">
        <f t="shared" si="479"/>
        <v>0.53333333333333266</v>
      </c>
      <c r="AK1440" s="118">
        <f t="shared" si="480"/>
        <v>15</v>
      </c>
      <c r="AL1440" s="119">
        <f t="shared" si="481"/>
        <v>0.50000000000000011</v>
      </c>
      <c r="AM1440" s="118">
        <f t="shared" si="482"/>
        <v>8</v>
      </c>
      <c r="AN1440" s="119">
        <f t="shared" si="483"/>
        <v>0.53333333333333344</v>
      </c>
      <c r="AO1440" s="118">
        <f t="shared" si="484"/>
        <v>1</v>
      </c>
      <c r="AP1440" s="119">
        <f t="shared" si="485"/>
        <v>0.10000000000000014</v>
      </c>
      <c r="AQ1440" s="122">
        <f t="shared" si="474"/>
        <v>1</v>
      </c>
      <c r="AR1440" s="131">
        <f t="shared" si="486"/>
        <v>1</v>
      </c>
      <c r="AS1440" s="65"/>
    </row>
    <row r="1441" spans="1:45" x14ac:dyDescent="0.25">
      <c r="A1441" s="65"/>
      <c r="B1441" s="65" t="str">
        <f t="shared" si="488"/>
        <v>DIWA3</v>
      </c>
      <c r="C1441" s="117">
        <f t="shared" si="489"/>
        <v>41279</v>
      </c>
      <c r="D1441" s="65" t="str">
        <f t="shared" si="490"/>
        <v>SIN</v>
      </c>
      <c r="E1441" s="65" t="s">
        <v>134</v>
      </c>
      <c r="F1441" s="124" t="s">
        <v>177</v>
      </c>
      <c r="G1441" s="117">
        <v>42243</v>
      </c>
      <c r="H1441" s="65">
        <v>790048</v>
      </c>
      <c r="I1441" s="65">
        <v>45890</v>
      </c>
      <c r="J1441" s="65">
        <v>0</v>
      </c>
      <c r="K1441" s="65">
        <v>7</v>
      </c>
      <c r="L1441" s="65"/>
      <c r="M1441" s="65">
        <v>6</v>
      </c>
      <c r="N1441" s="65">
        <v>5.9</v>
      </c>
      <c r="O1441" s="65"/>
      <c r="P1441" s="65"/>
      <c r="Q1441" s="65">
        <v>0.21</v>
      </c>
      <c r="R1441" s="65"/>
      <c r="S1441" s="65">
        <v>60</v>
      </c>
      <c r="T1441" s="65">
        <v>84</v>
      </c>
      <c r="U1441" s="65">
        <v>8</v>
      </c>
      <c r="V1441" s="65">
        <v>0</v>
      </c>
      <c r="W1441" s="65">
        <v>18</v>
      </c>
      <c r="X1441" s="65">
        <v>6</v>
      </c>
      <c r="Y1441" s="65">
        <v>1</v>
      </c>
      <c r="Z1441" s="65">
        <v>1</v>
      </c>
      <c r="AA1441" s="65">
        <v>0</v>
      </c>
      <c r="AB1441" s="65">
        <v>45</v>
      </c>
      <c r="AC1441" s="65">
        <v>13</v>
      </c>
      <c r="AD1441" s="65">
        <v>2</v>
      </c>
      <c r="AE1441" s="118">
        <f t="shared" si="475"/>
        <v>60</v>
      </c>
      <c r="AF1441" s="119">
        <f t="shared" si="487"/>
        <v>0.20000000000000359</v>
      </c>
      <c r="AG1441" s="118">
        <f t="shared" si="476"/>
        <v>84</v>
      </c>
      <c r="AH1441" s="119">
        <f t="shared" si="477"/>
        <v>0.55999999999999717</v>
      </c>
      <c r="AI1441" s="118">
        <f t="shared" si="478"/>
        <v>18</v>
      </c>
      <c r="AJ1441" s="119">
        <f t="shared" si="479"/>
        <v>0.39999999999999941</v>
      </c>
      <c r="AK1441" s="118">
        <f t="shared" si="480"/>
        <v>6</v>
      </c>
      <c r="AL1441" s="119">
        <f t="shared" si="481"/>
        <v>0.20000000000000018</v>
      </c>
      <c r="AM1441" s="118">
        <f t="shared" si="482"/>
        <v>8</v>
      </c>
      <c r="AN1441" s="119">
        <f t="shared" si="483"/>
        <v>0.53333333333333344</v>
      </c>
      <c r="AO1441" s="118">
        <f t="shared" si="484"/>
        <v>0</v>
      </c>
      <c r="AP1441" s="119">
        <f t="shared" si="485"/>
        <v>1.3877787807814457E-16</v>
      </c>
      <c r="AQ1441" s="122">
        <f t="shared" si="474"/>
        <v>0</v>
      </c>
      <c r="AR1441" s="131">
        <f t="shared" si="486"/>
        <v>2</v>
      </c>
      <c r="AS1441" s="65"/>
    </row>
    <row r="1442" spans="1:45" x14ac:dyDescent="0.25">
      <c r="A1442" s="65" t="s">
        <v>273</v>
      </c>
      <c r="B1442" s="65" t="str">
        <f t="shared" si="488"/>
        <v>DIWA3</v>
      </c>
      <c r="C1442" s="117">
        <f t="shared" si="489"/>
        <v>41279</v>
      </c>
      <c r="D1442" s="116" t="str">
        <f t="shared" si="490"/>
        <v>SIN</v>
      </c>
      <c r="E1442" s="65" t="s">
        <v>134</v>
      </c>
      <c r="F1442" s="124" t="s">
        <v>177</v>
      </c>
      <c r="G1442" s="117">
        <v>42058</v>
      </c>
      <c r="H1442" s="65">
        <v>476290</v>
      </c>
      <c r="I1442" s="65">
        <v>60375</v>
      </c>
      <c r="J1442" s="65">
        <v>0</v>
      </c>
      <c r="K1442" s="65">
        <v>3</v>
      </c>
      <c r="L1442" s="65"/>
      <c r="M1442" s="65">
        <v>4</v>
      </c>
      <c r="N1442" s="65">
        <v>6.0670000000000002</v>
      </c>
      <c r="O1442" s="65">
        <v>28.21</v>
      </c>
      <c r="P1442" s="65">
        <v>1.23</v>
      </c>
      <c r="Q1442" s="65">
        <v>0.2</v>
      </c>
      <c r="R1442" s="65"/>
      <c r="S1442" s="65">
        <v>47</v>
      </c>
      <c r="T1442" s="65">
        <v>34</v>
      </c>
      <c r="U1442" s="65">
        <v>2</v>
      </c>
      <c r="V1442" s="65">
        <v>0</v>
      </c>
      <c r="W1442" s="65">
        <v>11</v>
      </c>
      <c r="X1442" s="65">
        <v>3</v>
      </c>
      <c r="Y1442" s="65">
        <v>0</v>
      </c>
      <c r="Z1442" s="65"/>
      <c r="AA1442" s="65">
        <v>0</v>
      </c>
      <c r="AB1442" s="65">
        <v>28</v>
      </c>
      <c r="AC1442" s="65">
        <v>3</v>
      </c>
      <c r="AD1442" s="65">
        <v>0</v>
      </c>
      <c r="AE1442" s="118">
        <f t="shared" si="475"/>
        <v>47</v>
      </c>
      <c r="AF1442" s="119">
        <f t="shared" si="487"/>
        <v>0.15666666666667034</v>
      </c>
      <c r="AG1442" s="118">
        <f t="shared" si="476"/>
        <v>34</v>
      </c>
      <c r="AH1442" s="119">
        <f t="shared" si="477"/>
        <v>0.22666666666666402</v>
      </c>
      <c r="AI1442" s="118">
        <f t="shared" si="478"/>
        <v>11</v>
      </c>
      <c r="AJ1442" s="119">
        <f t="shared" si="479"/>
        <v>0.24444444444444399</v>
      </c>
      <c r="AK1442" s="118">
        <f t="shared" si="480"/>
        <v>3</v>
      </c>
      <c r="AL1442" s="119">
        <f t="shared" si="481"/>
        <v>0.1000000000000002</v>
      </c>
      <c r="AM1442" s="118">
        <f t="shared" si="482"/>
        <v>2</v>
      </c>
      <c r="AN1442" s="119">
        <f t="shared" si="483"/>
        <v>0.13333333333333353</v>
      </c>
      <c r="AO1442" s="118">
        <f t="shared" si="484"/>
        <v>0</v>
      </c>
      <c r="AP1442" s="119">
        <f t="shared" si="485"/>
        <v>1.3877787807814457E-16</v>
      </c>
      <c r="AQ1442" s="122">
        <f t="shared" si="474"/>
        <v>0</v>
      </c>
      <c r="AR1442" s="131">
        <f t="shared" si="486"/>
        <v>3</v>
      </c>
      <c r="AS1442" s="65"/>
    </row>
    <row r="1443" spans="1:45" x14ac:dyDescent="0.25">
      <c r="A1443" s="65" t="s">
        <v>273</v>
      </c>
      <c r="B1443" s="65" t="str">
        <f t="shared" si="488"/>
        <v>DIWA3</v>
      </c>
      <c r="C1443" s="117">
        <f t="shared" si="489"/>
        <v>41279</v>
      </c>
      <c r="D1443" s="116" t="str">
        <f t="shared" si="490"/>
        <v>SIN</v>
      </c>
      <c r="E1443" s="65" t="s">
        <v>134</v>
      </c>
      <c r="F1443" s="124" t="s">
        <v>177</v>
      </c>
      <c r="G1443" s="117">
        <v>41991</v>
      </c>
      <c r="H1443" s="65">
        <v>455166</v>
      </c>
      <c r="I1443" s="65">
        <v>43257</v>
      </c>
      <c r="J1443" s="65">
        <v>0</v>
      </c>
      <c r="K1443" s="65">
        <v>2</v>
      </c>
      <c r="L1443" s="65"/>
      <c r="M1443" s="65">
        <v>3</v>
      </c>
      <c r="N1443" s="65">
        <v>6.2</v>
      </c>
      <c r="O1443" s="65"/>
      <c r="P1443" s="65"/>
      <c r="Q1443" s="65">
        <v>0.23</v>
      </c>
      <c r="R1443" s="65"/>
      <c r="S1443" s="65">
        <v>53</v>
      </c>
      <c r="T1443" s="65">
        <v>26</v>
      </c>
      <c r="U1443" s="65">
        <v>3</v>
      </c>
      <c r="V1443" s="65">
        <v>0</v>
      </c>
      <c r="W1443" s="65">
        <v>4</v>
      </c>
      <c r="X1443" s="65">
        <v>6</v>
      </c>
      <c r="Y1443" s="65">
        <v>0</v>
      </c>
      <c r="Z1443" s="65">
        <v>0</v>
      </c>
      <c r="AA1443" s="65">
        <v>0</v>
      </c>
      <c r="AB1443" s="65">
        <v>28</v>
      </c>
      <c r="AC1443" s="65">
        <v>3</v>
      </c>
      <c r="AD1443" s="65">
        <v>0</v>
      </c>
      <c r="AE1443" s="118">
        <f t="shared" si="475"/>
        <v>53</v>
      </c>
      <c r="AF1443" s="119">
        <f t="shared" si="487"/>
        <v>0.1766666666666703</v>
      </c>
      <c r="AG1443" s="118">
        <f t="shared" si="476"/>
        <v>26</v>
      </c>
      <c r="AH1443" s="119">
        <f t="shared" si="477"/>
        <v>0.17333333333333079</v>
      </c>
      <c r="AI1443" s="118">
        <f t="shared" si="478"/>
        <v>4</v>
      </c>
      <c r="AJ1443" s="119">
        <f t="shared" si="479"/>
        <v>8.8888888888888407E-2</v>
      </c>
      <c r="AK1443" s="118">
        <f t="shared" si="480"/>
        <v>6</v>
      </c>
      <c r="AL1443" s="119">
        <f t="shared" si="481"/>
        <v>0.20000000000000018</v>
      </c>
      <c r="AM1443" s="118">
        <f t="shared" si="482"/>
        <v>3</v>
      </c>
      <c r="AN1443" s="119">
        <f t="shared" si="483"/>
        <v>0.20000000000000018</v>
      </c>
      <c r="AO1443" s="118">
        <f t="shared" si="484"/>
        <v>0</v>
      </c>
      <c r="AP1443" s="119">
        <f t="shared" si="485"/>
        <v>1.3877787807814457E-16</v>
      </c>
      <c r="AQ1443" s="122">
        <f t="shared" si="474"/>
        <v>0</v>
      </c>
      <c r="AR1443" s="131">
        <f t="shared" si="486"/>
        <v>4</v>
      </c>
      <c r="AS1443" s="65"/>
    </row>
    <row r="1444" spans="1:45" x14ac:dyDescent="0.25">
      <c r="A1444" s="65" t="s">
        <v>273</v>
      </c>
      <c r="B1444" s="65" t="str">
        <f t="shared" si="488"/>
        <v>DIWA3</v>
      </c>
      <c r="C1444" s="117">
        <f t="shared" si="489"/>
        <v>41279</v>
      </c>
      <c r="D1444" s="116" t="str">
        <f t="shared" si="490"/>
        <v>SIN</v>
      </c>
      <c r="E1444" s="65" t="s">
        <v>134</v>
      </c>
      <c r="F1444" s="124" t="s">
        <v>177</v>
      </c>
      <c r="G1444" s="117">
        <v>41853</v>
      </c>
      <c r="H1444" s="65">
        <v>409476</v>
      </c>
      <c r="I1444" s="65">
        <v>100965</v>
      </c>
      <c r="J1444" s="65">
        <v>0</v>
      </c>
      <c r="K1444" s="65">
        <v>1</v>
      </c>
      <c r="L1444" s="65"/>
      <c r="M1444" s="65">
        <v>1</v>
      </c>
      <c r="N1444" s="65">
        <v>6.5</v>
      </c>
      <c r="O1444" s="65">
        <v>31.1</v>
      </c>
      <c r="P1444" s="65">
        <v>1.21</v>
      </c>
      <c r="Q1444" s="65">
        <v>0.03</v>
      </c>
      <c r="R1444" s="65"/>
      <c r="S1444" s="65">
        <v>31</v>
      </c>
      <c r="T1444" s="65">
        <v>20</v>
      </c>
      <c r="U1444" s="65">
        <v>0</v>
      </c>
      <c r="V1444" s="65">
        <v>0</v>
      </c>
      <c r="W1444" s="65">
        <v>3</v>
      </c>
      <c r="X1444" s="65">
        <v>4</v>
      </c>
      <c r="Y1444" s="65">
        <v>0</v>
      </c>
      <c r="Z1444" s="65">
        <v>0</v>
      </c>
      <c r="AA1444" s="65">
        <v>0</v>
      </c>
      <c r="AB1444" s="65">
        <v>28</v>
      </c>
      <c r="AC1444" s="65">
        <v>1</v>
      </c>
      <c r="AD1444" s="65">
        <v>0</v>
      </c>
      <c r="AE1444" s="118">
        <f t="shared" si="475"/>
        <v>31</v>
      </c>
      <c r="AF1444" s="119">
        <f t="shared" si="487"/>
        <v>0.10333333333333711</v>
      </c>
      <c r="AG1444" s="118">
        <f t="shared" si="476"/>
        <v>20</v>
      </c>
      <c r="AH1444" s="119">
        <f t="shared" si="477"/>
        <v>0.13333333333333086</v>
      </c>
      <c r="AI1444" s="118">
        <f t="shared" si="478"/>
        <v>3</v>
      </c>
      <c r="AJ1444" s="119">
        <f t="shared" si="479"/>
        <v>6.666666666666618E-2</v>
      </c>
      <c r="AK1444" s="118">
        <f t="shared" si="480"/>
        <v>4</v>
      </c>
      <c r="AL1444" s="119">
        <f t="shared" si="481"/>
        <v>0.13333333333333353</v>
      </c>
      <c r="AM1444" s="118">
        <f t="shared" si="482"/>
        <v>0</v>
      </c>
      <c r="AN1444" s="119">
        <f t="shared" si="483"/>
        <v>1.9428902930940239E-16</v>
      </c>
      <c r="AO1444" s="118">
        <f t="shared" si="484"/>
        <v>0</v>
      </c>
      <c r="AP1444" s="119">
        <f t="shared" si="485"/>
        <v>1.3877787807814457E-16</v>
      </c>
      <c r="AQ1444" s="122">
        <f t="shared" si="474"/>
        <v>0</v>
      </c>
      <c r="AR1444" s="131">
        <f t="shared" si="486"/>
        <v>5</v>
      </c>
      <c r="AS1444" s="65"/>
    </row>
    <row r="1445" spans="1:45" x14ac:dyDescent="0.25">
      <c r="A1445" s="65" t="s">
        <v>272</v>
      </c>
      <c r="B1445" s="65" t="str">
        <f t="shared" si="488"/>
        <v>DIWA3</v>
      </c>
      <c r="C1445" s="117">
        <f t="shared" si="489"/>
        <v>41279</v>
      </c>
      <c r="D1445" s="116" t="str">
        <f t="shared" si="490"/>
        <v>SIN</v>
      </c>
      <c r="E1445" s="65" t="s">
        <v>134</v>
      </c>
      <c r="F1445" s="124" t="s">
        <v>177</v>
      </c>
      <c r="G1445" s="117">
        <v>41507</v>
      </c>
      <c r="H1445" s="65">
        <v>329008</v>
      </c>
      <c r="I1445" s="65">
        <v>153978</v>
      </c>
      <c r="J1445" s="120">
        <v>0</v>
      </c>
      <c r="K1445" s="120">
        <v>4</v>
      </c>
      <c r="L1445" s="120">
        <v>-1</v>
      </c>
      <c r="M1445" s="120">
        <v>11</v>
      </c>
      <c r="N1445" s="65">
        <v>7.1</v>
      </c>
      <c r="O1445" s="120">
        <v>37.1</v>
      </c>
      <c r="P1445" s="120">
        <v>0.1</v>
      </c>
      <c r="Q1445" s="120">
        <v>0.1</v>
      </c>
      <c r="R1445" s="65" t="s">
        <v>244</v>
      </c>
      <c r="S1445" s="120">
        <v>187</v>
      </c>
      <c r="T1445" s="120">
        <v>84</v>
      </c>
      <c r="U1445" s="120">
        <v>24</v>
      </c>
      <c r="V1445" s="120">
        <v>0</v>
      </c>
      <c r="W1445" s="120">
        <v>12</v>
      </c>
      <c r="X1445" s="120">
        <v>12</v>
      </c>
      <c r="Y1445" s="120">
        <v>0</v>
      </c>
      <c r="Z1445" s="120">
        <v>1</v>
      </c>
      <c r="AA1445" s="120">
        <v>-1</v>
      </c>
      <c r="AB1445" s="120">
        <v>52</v>
      </c>
      <c r="AC1445" s="120">
        <v>21</v>
      </c>
      <c r="AD1445" s="120">
        <v>2</v>
      </c>
      <c r="AE1445" s="118">
        <f t="shared" si="475"/>
        <v>187</v>
      </c>
      <c r="AF1445" s="119">
        <f t="shared" si="487"/>
        <v>0.62333333333333718</v>
      </c>
      <c r="AG1445" s="118">
        <f t="shared" si="476"/>
        <v>84</v>
      </c>
      <c r="AH1445" s="119">
        <f t="shared" si="477"/>
        <v>0.55999999999999717</v>
      </c>
      <c r="AI1445" s="118">
        <f t="shared" si="478"/>
        <v>12</v>
      </c>
      <c r="AJ1445" s="119">
        <f t="shared" si="479"/>
        <v>0.26666666666666622</v>
      </c>
      <c r="AK1445" s="118">
        <f t="shared" si="480"/>
        <v>12</v>
      </c>
      <c r="AL1445" s="119">
        <f t="shared" si="481"/>
        <v>0.40000000000000013</v>
      </c>
      <c r="AM1445" s="118">
        <f t="shared" si="482"/>
        <v>24</v>
      </c>
      <c r="AN1445" s="119">
        <f t="shared" si="483"/>
        <v>1</v>
      </c>
      <c r="AO1445" s="118">
        <f t="shared" si="484"/>
        <v>0</v>
      </c>
      <c r="AP1445" s="119">
        <f t="shared" si="485"/>
        <v>1.3877787807814457E-16</v>
      </c>
      <c r="AQ1445" s="122">
        <f t="shared" si="474"/>
        <v>0</v>
      </c>
      <c r="AR1445" s="131">
        <f t="shared" si="486"/>
        <v>6</v>
      </c>
      <c r="AS1445" s="65"/>
    </row>
    <row r="1446" spans="1:45" x14ac:dyDescent="0.25">
      <c r="A1446" s="65" t="s">
        <v>272</v>
      </c>
      <c r="B1446" s="65" t="str">
        <f t="shared" si="488"/>
        <v>DIWA3</v>
      </c>
      <c r="C1446" s="117">
        <f t="shared" si="489"/>
        <v>41279</v>
      </c>
      <c r="D1446" s="116" t="str">
        <f t="shared" si="490"/>
        <v>SIN</v>
      </c>
      <c r="E1446" s="65" t="s">
        <v>134</v>
      </c>
      <c r="F1446" s="124" t="s">
        <v>177</v>
      </c>
      <c r="G1446" s="117">
        <v>41437</v>
      </c>
      <c r="H1446" s="65">
        <v>302914</v>
      </c>
      <c r="I1446" s="65">
        <v>127884</v>
      </c>
      <c r="J1446" s="120">
        <v>0</v>
      </c>
      <c r="K1446" s="120">
        <v>28.1</v>
      </c>
      <c r="L1446" s="120">
        <v>0</v>
      </c>
      <c r="M1446" s="120">
        <v>27.9</v>
      </c>
      <c r="N1446" s="65">
        <v>8</v>
      </c>
      <c r="O1446" s="120">
        <v>38.9</v>
      </c>
      <c r="P1446" s="120">
        <v>0</v>
      </c>
      <c r="Q1446" s="120">
        <v>-1</v>
      </c>
      <c r="R1446" s="65" t="s">
        <v>29</v>
      </c>
      <c r="S1446" s="120">
        <v>174.5</v>
      </c>
      <c r="T1446" s="120">
        <v>73.599999999999994</v>
      </c>
      <c r="U1446" s="120">
        <v>24.3</v>
      </c>
      <c r="V1446" s="120">
        <v>4.4000000000000004</v>
      </c>
      <c r="W1446" s="120">
        <v>12.2</v>
      </c>
      <c r="X1446" s="120">
        <v>11.6</v>
      </c>
      <c r="Y1446" s="120">
        <v>0.7</v>
      </c>
      <c r="Z1446" s="120">
        <v>0</v>
      </c>
      <c r="AA1446" s="120">
        <v>0</v>
      </c>
      <c r="AB1446" s="120">
        <v>88.5</v>
      </c>
      <c r="AC1446" s="120">
        <v>17.5</v>
      </c>
      <c r="AD1446" s="120">
        <v>4.5</v>
      </c>
      <c r="AE1446" s="118">
        <f t="shared" si="475"/>
        <v>175</v>
      </c>
      <c r="AF1446" s="119">
        <f t="shared" si="487"/>
        <v>0.58333333333333759</v>
      </c>
      <c r="AG1446" s="118">
        <f t="shared" si="476"/>
        <v>74</v>
      </c>
      <c r="AH1446" s="119">
        <f t="shared" si="477"/>
        <v>0.49333333333333018</v>
      </c>
      <c r="AI1446" s="118">
        <f t="shared" si="478"/>
        <v>12</v>
      </c>
      <c r="AJ1446" s="119">
        <f t="shared" si="479"/>
        <v>0.26666666666666622</v>
      </c>
      <c r="AK1446" s="118">
        <f t="shared" si="480"/>
        <v>12</v>
      </c>
      <c r="AL1446" s="119">
        <f t="shared" si="481"/>
        <v>0.40000000000000013</v>
      </c>
      <c r="AM1446" s="118">
        <f t="shared" si="482"/>
        <v>24</v>
      </c>
      <c r="AN1446" s="119">
        <f t="shared" si="483"/>
        <v>1</v>
      </c>
      <c r="AO1446" s="118">
        <f t="shared" si="484"/>
        <v>4</v>
      </c>
      <c r="AP1446" s="119">
        <f t="shared" si="485"/>
        <v>0.40000000000000013</v>
      </c>
      <c r="AQ1446" s="122">
        <f t="shared" si="474"/>
        <v>0</v>
      </c>
      <c r="AR1446" s="131">
        <f t="shared" si="486"/>
        <v>7</v>
      </c>
      <c r="AS1446" s="65"/>
    </row>
    <row r="1447" spans="1:45" x14ac:dyDescent="0.25">
      <c r="A1447" s="65" t="s">
        <v>272</v>
      </c>
      <c r="B1447" s="65" t="str">
        <f t="shared" si="488"/>
        <v>DIWA3</v>
      </c>
      <c r="C1447" s="117">
        <f t="shared" si="489"/>
        <v>41279</v>
      </c>
      <c r="D1447" s="116" t="str">
        <f t="shared" si="490"/>
        <v>SIN</v>
      </c>
      <c r="E1447" s="65" t="s">
        <v>134</v>
      </c>
      <c r="F1447" s="124" t="s">
        <v>177</v>
      </c>
      <c r="G1447" s="117">
        <v>41346</v>
      </c>
      <c r="H1447" s="65">
        <v>272742</v>
      </c>
      <c r="I1447" s="65">
        <v>97712</v>
      </c>
      <c r="J1447" s="120">
        <v>0</v>
      </c>
      <c r="K1447" s="120">
        <v>0</v>
      </c>
      <c r="L1447" s="120">
        <v>0</v>
      </c>
      <c r="M1447" s="120">
        <v>20.3</v>
      </c>
      <c r="N1447" s="65">
        <v>7</v>
      </c>
      <c r="O1447" s="120">
        <v>37.700000000000003</v>
      </c>
      <c r="P1447" s="120"/>
      <c r="Q1447" s="120">
        <v>-1</v>
      </c>
      <c r="R1447" s="65" t="s">
        <v>29</v>
      </c>
      <c r="S1447" s="120">
        <v>112</v>
      </c>
      <c r="T1447" s="120">
        <v>33</v>
      </c>
      <c r="U1447" s="120">
        <v>13.6</v>
      </c>
      <c r="V1447" s="120">
        <v>0.5</v>
      </c>
      <c r="W1447" s="120">
        <v>9.5</v>
      </c>
      <c r="X1447" s="120">
        <v>8.9</v>
      </c>
      <c r="Y1447" s="120">
        <v>0.8</v>
      </c>
      <c r="Z1447" s="120">
        <v>0</v>
      </c>
      <c r="AA1447" s="120">
        <v>0</v>
      </c>
      <c r="AB1447" s="120">
        <v>88.9</v>
      </c>
      <c r="AC1447" s="120">
        <v>23</v>
      </c>
      <c r="AD1447" s="120">
        <v>5.9</v>
      </c>
      <c r="AE1447" s="118">
        <f t="shared" si="475"/>
        <v>112</v>
      </c>
      <c r="AF1447" s="119">
        <f t="shared" si="487"/>
        <v>0.37333333333333762</v>
      </c>
      <c r="AG1447" s="118">
        <f t="shared" si="476"/>
        <v>33</v>
      </c>
      <c r="AH1447" s="119">
        <f t="shared" si="477"/>
        <v>0.21999999999999736</v>
      </c>
      <c r="AI1447" s="118">
        <f t="shared" si="478"/>
        <v>10</v>
      </c>
      <c r="AJ1447" s="119">
        <f t="shared" si="479"/>
        <v>0.22222222222222177</v>
      </c>
      <c r="AK1447" s="118">
        <f t="shared" si="480"/>
        <v>9</v>
      </c>
      <c r="AL1447" s="119">
        <f t="shared" si="481"/>
        <v>0.30000000000000016</v>
      </c>
      <c r="AM1447" s="118">
        <f t="shared" si="482"/>
        <v>14</v>
      </c>
      <c r="AN1447" s="119">
        <f t="shared" si="483"/>
        <v>0.93333333333333335</v>
      </c>
      <c r="AO1447" s="118">
        <f t="shared" si="484"/>
        <v>1</v>
      </c>
      <c r="AP1447" s="119">
        <f t="shared" si="485"/>
        <v>0.10000000000000014</v>
      </c>
      <c r="AQ1447" s="122">
        <f t="shared" si="474"/>
        <v>0</v>
      </c>
      <c r="AR1447" s="131">
        <f t="shared" si="486"/>
        <v>8</v>
      </c>
      <c r="AS1447" s="65"/>
    </row>
    <row r="1448" spans="1:45" x14ac:dyDescent="0.25">
      <c r="A1448" s="65" t="s">
        <v>273</v>
      </c>
      <c r="B1448" s="65" t="str">
        <f t="shared" si="488"/>
        <v>DIWA3</v>
      </c>
      <c r="C1448" s="117">
        <f t="shared" si="489"/>
        <v>41279</v>
      </c>
      <c r="D1448" s="116" t="str">
        <f t="shared" si="490"/>
        <v>CON</v>
      </c>
      <c r="E1448" s="65" t="s">
        <v>134</v>
      </c>
      <c r="F1448" s="124" t="s">
        <v>177</v>
      </c>
      <c r="G1448" s="117">
        <v>41248</v>
      </c>
      <c r="H1448" s="65">
        <v>241577</v>
      </c>
      <c r="I1448" s="65">
        <v>66547</v>
      </c>
      <c r="J1448" s="65">
        <v>0</v>
      </c>
      <c r="K1448" s="65">
        <v>0</v>
      </c>
      <c r="L1448" s="65">
        <v>0</v>
      </c>
      <c r="M1448" s="65">
        <v>8.9</v>
      </c>
      <c r="N1448" s="65">
        <v>7</v>
      </c>
      <c r="O1448" s="65">
        <v>40.6</v>
      </c>
      <c r="P1448" s="65"/>
      <c r="Q1448" s="65">
        <v>-1</v>
      </c>
      <c r="R1448" s="65" t="s">
        <v>29</v>
      </c>
      <c r="S1448" s="65">
        <v>80.2</v>
      </c>
      <c r="T1448" s="65">
        <v>2.6</v>
      </c>
      <c r="U1448" s="65">
        <v>27.8</v>
      </c>
      <c r="V1448" s="65">
        <v>0.8</v>
      </c>
      <c r="W1448" s="65">
        <v>4.3</v>
      </c>
      <c r="X1448" s="65">
        <v>13.3</v>
      </c>
      <c r="Y1448" s="65">
        <v>0.9</v>
      </c>
      <c r="Z1448" s="65">
        <v>0.2</v>
      </c>
      <c r="AA1448" s="65">
        <v>0</v>
      </c>
      <c r="AB1448" s="65">
        <v>8.8000000000000007</v>
      </c>
      <c r="AC1448" s="65">
        <v>18.100000000000001</v>
      </c>
      <c r="AD1448" s="65">
        <v>0.5</v>
      </c>
      <c r="AE1448" s="118">
        <f t="shared" si="475"/>
        <v>80</v>
      </c>
      <c r="AF1448" s="119">
        <f t="shared" si="487"/>
        <v>0.26666666666667027</v>
      </c>
      <c r="AG1448" s="118">
        <f t="shared" si="476"/>
        <v>3</v>
      </c>
      <c r="AH1448" s="119">
        <f t="shared" si="477"/>
        <v>1.999999999999752E-2</v>
      </c>
      <c r="AI1448" s="118">
        <f t="shared" si="478"/>
        <v>4</v>
      </c>
      <c r="AJ1448" s="119">
        <f t="shared" si="479"/>
        <v>8.8888888888888407E-2</v>
      </c>
      <c r="AK1448" s="118">
        <f t="shared" si="480"/>
        <v>13</v>
      </c>
      <c r="AL1448" s="119">
        <f t="shared" si="481"/>
        <v>0.43333333333333346</v>
      </c>
      <c r="AM1448" s="118">
        <f t="shared" si="482"/>
        <v>28</v>
      </c>
      <c r="AN1448" s="119">
        <f t="shared" si="483"/>
        <v>1</v>
      </c>
      <c r="AO1448" s="118">
        <f t="shared" si="484"/>
        <v>1</v>
      </c>
      <c r="AP1448" s="119">
        <f t="shared" si="485"/>
        <v>0.10000000000000014</v>
      </c>
      <c r="AQ1448" s="122">
        <f t="shared" si="474"/>
        <v>0</v>
      </c>
      <c r="AR1448" s="131">
        <f t="shared" si="486"/>
        <v>9</v>
      </c>
      <c r="AS1448" s="65"/>
    </row>
    <row r="1449" spans="1:45" x14ac:dyDescent="0.25">
      <c r="A1449" s="65"/>
      <c r="B1449" s="65" t="str">
        <f t="shared" si="488"/>
        <v>DIWA3</v>
      </c>
      <c r="C1449" s="117">
        <f t="shared" si="489"/>
        <v>40972</v>
      </c>
      <c r="D1449" s="65" t="str">
        <f t="shared" si="490"/>
        <v>SIN</v>
      </c>
      <c r="E1449" s="65" t="s">
        <v>134</v>
      </c>
      <c r="F1449" s="124" t="s">
        <v>178</v>
      </c>
      <c r="G1449" s="117">
        <v>42325</v>
      </c>
      <c r="H1449" s="65">
        <v>825416</v>
      </c>
      <c r="I1449" s="65">
        <v>50896</v>
      </c>
      <c r="J1449" s="65">
        <v>0</v>
      </c>
      <c r="K1449" s="65">
        <v>3</v>
      </c>
      <c r="L1449" s="65"/>
      <c r="M1449" s="65">
        <v>1</v>
      </c>
      <c r="N1449" s="65">
        <v>6</v>
      </c>
      <c r="O1449" s="65"/>
      <c r="P1449" s="65"/>
      <c r="Q1449" s="65">
        <v>0.47</v>
      </c>
      <c r="R1449" s="65"/>
      <c r="S1449" s="65">
        <v>104</v>
      </c>
      <c r="T1449" s="65">
        <v>67</v>
      </c>
      <c r="U1449" s="65">
        <v>1</v>
      </c>
      <c r="V1449" s="65">
        <v>0</v>
      </c>
      <c r="W1449" s="65">
        <v>8</v>
      </c>
      <c r="X1449" s="65">
        <v>9</v>
      </c>
      <c r="Y1449" s="65">
        <v>0</v>
      </c>
      <c r="Z1449" s="65">
        <v>0</v>
      </c>
      <c r="AA1449" s="65">
        <v>1</v>
      </c>
      <c r="AB1449" s="65">
        <v>32</v>
      </c>
      <c r="AC1449" s="65">
        <v>3</v>
      </c>
      <c r="AD1449" s="65">
        <v>0</v>
      </c>
      <c r="AE1449" s="118">
        <f t="shared" si="475"/>
        <v>104</v>
      </c>
      <c r="AF1449" s="119">
        <f t="shared" si="487"/>
        <v>0.34666666666667079</v>
      </c>
      <c r="AG1449" s="118">
        <f t="shared" si="476"/>
        <v>67</v>
      </c>
      <c r="AH1449" s="119">
        <f t="shared" si="477"/>
        <v>0.4466666666666636</v>
      </c>
      <c r="AI1449" s="118">
        <f t="shared" si="478"/>
        <v>8</v>
      </c>
      <c r="AJ1449" s="119">
        <f t="shared" si="479"/>
        <v>0.17777777777777731</v>
      </c>
      <c r="AK1449" s="118">
        <f t="shared" si="480"/>
        <v>9</v>
      </c>
      <c r="AL1449" s="119">
        <f t="shared" si="481"/>
        <v>0.30000000000000016</v>
      </c>
      <c r="AM1449" s="118">
        <f t="shared" si="482"/>
        <v>1</v>
      </c>
      <c r="AN1449" s="119">
        <f t="shared" si="483"/>
        <v>6.666666666666686E-2</v>
      </c>
      <c r="AO1449" s="118">
        <f t="shared" si="484"/>
        <v>0</v>
      </c>
      <c r="AP1449" s="119">
        <f t="shared" si="485"/>
        <v>1.3877787807814457E-16</v>
      </c>
      <c r="AQ1449" s="122">
        <f t="shared" si="474"/>
        <v>1</v>
      </c>
      <c r="AR1449" s="131">
        <f t="shared" si="486"/>
        <v>1</v>
      </c>
      <c r="AS1449" s="65"/>
    </row>
    <row r="1450" spans="1:45" x14ac:dyDescent="0.25">
      <c r="A1450" s="65"/>
      <c r="B1450" s="65" t="str">
        <f t="shared" si="488"/>
        <v>DIWA3</v>
      </c>
      <c r="C1450" s="117">
        <f t="shared" si="489"/>
        <v>40972</v>
      </c>
      <c r="D1450" s="65" t="str">
        <f t="shared" si="490"/>
        <v>SIN</v>
      </c>
      <c r="E1450" s="65" t="s">
        <v>134</v>
      </c>
      <c r="F1450" s="124" t="s">
        <v>178</v>
      </c>
      <c r="G1450" s="117">
        <v>42145</v>
      </c>
      <c r="H1450" s="65">
        <v>774520</v>
      </c>
      <c r="I1450" s="65">
        <v>93044</v>
      </c>
      <c r="J1450" s="65">
        <v>0</v>
      </c>
      <c r="K1450" s="65">
        <v>4</v>
      </c>
      <c r="L1450" s="65"/>
      <c r="M1450" s="65">
        <v>3</v>
      </c>
      <c r="N1450" s="65">
        <v>5.9</v>
      </c>
      <c r="O1450" s="65"/>
      <c r="P1450" s="65"/>
      <c r="Q1450" s="65">
        <v>0.32</v>
      </c>
      <c r="R1450" s="65"/>
      <c r="S1450" s="65">
        <v>114</v>
      </c>
      <c r="T1450" s="65">
        <v>87</v>
      </c>
      <c r="U1450" s="65">
        <v>6</v>
      </c>
      <c r="V1450" s="65">
        <v>0</v>
      </c>
      <c r="W1450" s="65">
        <v>15</v>
      </c>
      <c r="X1450" s="65">
        <v>10</v>
      </c>
      <c r="Y1450" s="65">
        <v>1</v>
      </c>
      <c r="Z1450" s="65">
        <v>1</v>
      </c>
      <c r="AA1450" s="65">
        <v>1</v>
      </c>
      <c r="AB1450" s="65">
        <v>35</v>
      </c>
      <c r="AC1450" s="65">
        <v>5</v>
      </c>
      <c r="AD1450" s="65">
        <v>1</v>
      </c>
      <c r="AE1450" s="118">
        <f t="shared" si="475"/>
        <v>114</v>
      </c>
      <c r="AF1450" s="119">
        <f t="shared" si="487"/>
        <v>0.38000000000000433</v>
      </c>
      <c r="AG1450" s="118">
        <f t="shared" si="476"/>
        <v>87</v>
      </c>
      <c r="AH1450" s="119">
        <f t="shared" si="477"/>
        <v>0.5799999999999973</v>
      </c>
      <c r="AI1450" s="118">
        <f t="shared" si="478"/>
        <v>15</v>
      </c>
      <c r="AJ1450" s="119">
        <f t="shared" si="479"/>
        <v>0.33333333333333282</v>
      </c>
      <c r="AK1450" s="118">
        <f t="shared" si="480"/>
        <v>10</v>
      </c>
      <c r="AL1450" s="119">
        <f t="shared" si="481"/>
        <v>0.33339999999999997</v>
      </c>
      <c r="AM1450" s="118">
        <f t="shared" si="482"/>
        <v>6</v>
      </c>
      <c r="AN1450" s="119">
        <f t="shared" si="483"/>
        <v>0.40000000000000013</v>
      </c>
      <c r="AO1450" s="118">
        <f t="shared" si="484"/>
        <v>0</v>
      </c>
      <c r="AP1450" s="119">
        <f t="shared" si="485"/>
        <v>1.3877787807814457E-16</v>
      </c>
      <c r="AQ1450" s="122">
        <f t="shared" si="474"/>
        <v>0</v>
      </c>
      <c r="AR1450" s="131">
        <f t="shared" si="486"/>
        <v>2</v>
      </c>
      <c r="AS1450" s="65"/>
    </row>
    <row r="1451" spans="1:45" x14ac:dyDescent="0.25">
      <c r="A1451" s="65" t="s">
        <v>273</v>
      </c>
      <c r="B1451" s="65" t="str">
        <f t="shared" si="488"/>
        <v>DIWA3</v>
      </c>
      <c r="C1451" s="117">
        <f t="shared" si="489"/>
        <v>40972</v>
      </c>
      <c r="D1451" s="116" t="str">
        <f t="shared" si="490"/>
        <v>SIN</v>
      </c>
      <c r="E1451" s="65" t="s">
        <v>134</v>
      </c>
      <c r="F1451" s="124" t="s">
        <v>178</v>
      </c>
      <c r="G1451" s="117">
        <v>42059</v>
      </c>
      <c r="H1451" s="65">
        <v>497708</v>
      </c>
      <c r="I1451" s="65">
        <v>61590</v>
      </c>
      <c r="J1451" s="65">
        <v>0</v>
      </c>
      <c r="K1451" s="65">
        <v>2</v>
      </c>
      <c r="L1451" s="65"/>
      <c r="M1451" s="65">
        <v>3</v>
      </c>
      <c r="N1451" s="65">
        <v>6.2460000000000004</v>
      </c>
      <c r="O1451" s="65">
        <v>28.74</v>
      </c>
      <c r="P1451" s="65">
        <v>1.18</v>
      </c>
      <c r="Q1451" s="65">
        <v>0.08</v>
      </c>
      <c r="R1451" s="65"/>
      <c r="S1451" s="65">
        <v>41</v>
      </c>
      <c r="T1451" s="65">
        <v>48</v>
      </c>
      <c r="U1451" s="65">
        <v>3</v>
      </c>
      <c r="V1451" s="65">
        <v>0</v>
      </c>
      <c r="W1451" s="65">
        <v>5</v>
      </c>
      <c r="X1451" s="65">
        <v>4</v>
      </c>
      <c r="Y1451" s="65">
        <v>0</v>
      </c>
      <c r="Z1451" s="65"/>
      <c r="AA1451" s="65">
        <v>0</v>
      </c>
      <c r="AB1451" s="65">
        <v>28</v>
      </c>
      <c r="AC1451" s="65">
        <v>2</v>
      </c>
      <c r="AD1451" s="65">
        <v>0</v>
      </c>
      <c r="AE1451" s="118">
        <f t="shared" si="475"/>
        <v>41</v>
      </c>
      <c r="AF1451" s="119">
        <f t="shared" si="487"/>
        <v>0.13666666666667038</v>
      </c>
      <c r="AG1451" s="118">
        <f t="shared" si="476"/>
        <v>48</v>
      </c>
      <c r="AH1451" s="119">
        <f t="shared" si="477"/>
        <v>0.31999999999999718</v>
      </c>
      <c r="AI1451" s="118">
        <f t="shared" si="478"/>
        <v>5</v>
      </c>
      <c r="AJ1451" s="119">
        <f t="shared" si="479"/>
        <v>0.11111111111111063</v>
      </c>
      <c r="AK1451" s="118">
        <f t="shared" si="480"/>
        <v>4</v>
      </c>
      <c r="AL1451" s="119">
        <f t="shared" si="481"/>
        <v>0.13333333333333353</v>
      </c>
      <c r="AM1451" s="118">
        <f t="shared" si="482"/>
        <v>3</v>
      </c>
      <c r="AN1451" s="119">
        <f t="shared" si="483"/>
        <v>0.20000000000000018</v>
      </c>
      <c r="AO1451" s="118">
        <f t="shared" si="484"/>
        <v>0</v>
      </c>
      <c r="AP1451" s="119">
        <f t="shared" si="485"/>
        <v>1.3877787807814457E-16</v>
      </c>
      <c r="AQ1451" s="122">
        <f t="shared" si="474"/>
        <v>0</v>
      </c>
      <c r="AR1451" s="131">
        <f t="shared" si="486"/>
        <v>3</v>
      </c>
      <c r="AS1451" s="65"/>
    </row>
    <row r="1452" spans="1:45" x14ac:dyDescent="0.25">
      <c r="A1452" s="65" t="s">
        <v>273</v>
      </c>
      <c r="B1452" s="65" t="str">
        <f t="shared" si="488"/>
        <v>DIWA3</v>
      </c>
      <c r="C1452" s="117">
        <f t="shared" si="489"/>
        <v>40972</v>
      </c>
      <c r="D1452" s="116" t="str">
        <f t="shared" si="490"/>
        <v>SIN</v>
      </c>
      <c r="E1452" s="65" t="s">
        <v>134</v>
      </c>
      <c r="F1452" s="124" t="s">
        <v>178</v>
      </c>
      <c r="G1452" s="117">
        <v>41991</v>
      </c>
      <c r="H1452" s="65">
        <v>479375</v>
      </c>
      <c r="I1452" s="65">
        <v>43257</v>
      </c>
      <c r="J1452" s="65">
        <v>0</v>
      </c>
      <c r="K1452" s="65">
        <v>2</v>
      </c>
      <c r="L1452" s="65"/>
      <c r="M1452" s="65">
        <v>3</v>
      </c>
      <c r="N1452" s="65">
        <v>6.3</v>
      </c>
      <c r="O1452" s="65"/>
      <c r="P1452" s="65"/>
      <c r="Q1452" s="65">
        <v>0.3</v>
      </c>
      <c r="R1452" s="65"/>
      <c r="S1452" s="65">
        <v>32</v>
      </c>
      <c r="T1452" s="65">
        <v>21</v>
      </c>
      <c r="U1452" s="65">
        <v>3</v>
      </c>
      <c r="V1452" s="65">
        <v>0</v>
      </c>
      <c r="W1452" s="65">
        <v>3</v>
      </c>
      <c r="X1452" s="65">
        <v>3</v>
      </c>
      <c r="Y1452" s="65">
        <v>0</v>
      </c>
      <c r="Z1452" s="65">
        <v>0</v>
      </c>
      <c r="AA1452" s="65">
        <v>0</v>
      </c>
      <c r="AB1452" s="65">
        <v>25</v>
      </c>
      <c r="AC1452" s="65">
        <v>3</v>
      </c>
      <c r="AD1452" s="65">
        <v>0</v>
      </c>
      <c r="AE1452" s="118">
        <f t="shared" si="475"/>
        <v>32</v>
      </c>
      <c r="AF1452" s="119">
        <f t="shared" si="487"/>
        <v>0.10666666666667043</v>
      </c>
      <c r="AG1452" s="118">
        <f t="shared" si="476"/>
        <v>21</v>
      </c>
      <c r="AH1452" s="119">
        <f t="shared" si="477"/>
        <v>0.13999999999999752</v>
      </c>
      <c r="AI1452" s="118">
        <f t="shared" si="478"/>
        <v>3</v>
      </c>
      <c r="AJ1452" s="119">
        <f t="shared" si="479"/>
        <v>6.666666666666618E-2</v>
      </c>
      <c r="AK1452" s="118">
        <f t="shared" si="480"/>
        <v>3</v>
      </c>
      <c r="AL1452" s="119">
        <f t="shared" si="481"/>
        <v>0.1000000000000002</v>
      </c>
      <c r="AM1452" s="118">
        <f t="shared" si="482"/>
        <v>3</v>
      </c>
      <c r="AN1452" s="119">
        <f t="shared" si="483"/>
        <v>0.20000000000000018</v>
      </c>
      <c r="AO1452" s="118">
        <f t="shared" si="484"/>
        <v>0</v>
      </c>
      <c r="AP1452" s="119">
        <f t="shared" si="485"/>
        <v>1.3877787807814457E-16</v>
      </c>
      <c r="AQ1452" s="122">
        <f t="shared" si="474"/>
        <v>0</v>
      </c>
      <c r="AR1452" s="131">
        <f t="shared" si="486"/>
        <v>4</v>
      </c>
      <c r="AS1452" s="65"/>
    </row>
    <row r="1453" spans="1:45" x14ac:dyDescent="0.25">
      <c r="A1453" s="65" t="s">
        <v>272</v>
      </c>
      <c r="B1453" s="65" t="str">
        <f t="shared" si="488"/>
        <v>DIWA3</v>
      </c>
      <c r="C1453" s="117">
        <f t="shared" si="489"/>
        <v>40972</v>
      </c>
      <c r="D1453" s="116" t="str">
        <f t="shared" si="490"/>
        <v>SIN</v>
      </c>
      <c r="E1453" s="65" t="s">
        <v>134</v>
      </c>
      <c r="F1453" s="124" t="s">
        <v>178</v>
      </c>
      <c r="G1453" s="117">
        <v>41744</v>
      </c>
      <c r="H1453" s="65">
        <v>376985</v>
      </c>
      <c r="I1453" s="65">
        <v>68474</v>
      </c>
      <c r="J1453" s="65">
        <v>0</v>
      </c>
      <c r="K1453" s="65">
        <v>3</v>
      </c>
      <c r="L1453" s="65"/>
      <c r="M1453" s="65">
        <v>6</v>
      </c>
      <c r="N1453" s="65">
        <v>7</v>
      </c>
      <c r="O1453" s="65">
        <v>34.9</v>
      </c>
      <c r="P1453" s="65">
        <v>0.67</v>
      </c>
      <c r="Q1453" s="65">
        <v>0.04</v>
      </c>
      <c r="R1453" s="65" t="s">
        <v>28</v>
      </c>
      <c r="S1453" s="65">
        <v>74</v>
      </c>
      <c r="T1453" s="65">
        <v>56</v>
      </c>
      <c r="U1453" s="65">
        <v>9</v>
      </c>
      <c r="V1453" s="65">
        <v>0</v>
      </c>
      <c r="W1453" s="65">
        <v>7</v>
      </c>
      <c r="X1453" s="65">
        <v>6</v>
      </c>
      <c r="Y1453" s="65">
        <v>0</v>
      </c>
      <c r="Z1453" s="65">
        <v>0</v>
      </c>
      <c r="AA1453" s="65">
        <v>0</v>
      </c>
      <c r="AB1453" s="65">
        <v>32</v>
      </c>
      <c r="AC1453" s="65">
        <v>6</v>
      </c>
      <c r="AD1453" s="65">
        <v>1</v>
      </c>
      <c r="AE1453" s="118">
        <f t="shared" si="475"/>
        <v>74</v>
      </c>
      <c r="AF1453" s="119">
        <f t="shared" si="487"/>
        <v>0.24666666666667017</v>
      </c>
      <c r="AG1453" s="118">
        <f t="shared" si="476"/>
        <v>56</v>
      </c>
      <c r="AH1453" s="119">
        <f t="shared" si="477"/>
        <v>0.37333333333333041</v>
      </c>
      <c r="AI1453" s="118">
        <f t="shared" si="478"/>
        <v>7</v>
      </c>
      <c r="AJ1453" s="119">
        <f t="shared" si="479"/>
        <v>0.15555555555555509</v>
      </c>
      <c r="AK1453" s="118">
        <f t="shared" si="480"/>
        <v>6</v>
      </c>
      <c r="AL1453" s="119">
        <f t="shared" si="481"/>
        <v>0.20000000000000018</v>
      </c>
      <c r="AM1453" s="118">
        <f t="shared" si="482"/>
        <v>9</v>
      </c>
      <c r="AN1453" s="119">
        <f t="shared" si="483"/>
        <v>0.60000000000000009</v>
      </c>
      <c r="AO1453" s="118">
        <f t="shared" si="484"/>
        <v>0</v>
      </c>
      <c r="AP1453" s="119">
        <f t="shared" si="485"/>
        <v>1.3877787807814457E-16</v>
      </c>
      <c r="AQ1453" s="122">
        <f t="shared" si="474"/>
        <v>0</v>
      </c>
      <c r="AR1453" s="131">
        <f t="shared" si="486"/>
        <v>5</v>
      </c>
      <c r="AS1453" s="65"/>
    </row>
    <row r="1454" spans="1:45" x14ac:dyDescent="0.25">
      <c r="A1454" s="65" t="s">
        <v>272</v>
      </c>
      <c r="B1454" s="65" t="str">
        <f t="shared" si="488"/>
        <v>DIWA3</v>
      </c>
      <c r="C1454" s="117">
        <f t="shared" si="489"/>
        <v>40972</v>
      </c>
      <c r="D1454" s="116" t="str">
        <f t="shared" si="490"/>
        <v>SIN</v>
      </c>
      <c r="E1454" s="65" t="s">
        <v>134</v>
      </c>
      <c r="F1454" s="124" t="s">
        <v>178</v>
      </c>
      <c r="G1454" s="117">
        <v>41639</v>
      </c>
      <c r="H1454" s="65">
        <v>341065</v>
      </c>
      <c r="I1454" s="65">
        <v>32554</v>
      </c>
      <c r="J1454" s="65">
        <v>0</v>
      </c>
      <c r="K1454" s="65">
        <v>2</v>
      </c>
      <c r="L1454" s="65"/>
      <c r="M1454" s="65">
        <v>6</v>
      </c>
      <c r="N1454" s="65">
        <v>7.2</v>
      </c>
      <c r="O1454" s="65">
        <v>37.299999999999997</v>
      </c>
      <c r="P1454" s="65">
        <v>1</v>
      </c>
      <c r="Q1454" s="65">
        <v>0</v>
      </c>
      <c r="R1454" s="65" t="s">
        <v>244</v>
      </c>
      <c r="S1454" s="65">
        <v>56</v>
      </c>
      <c r="T1454" s="65">
        <v>31</v>
      </c>
      <c r="U1454" s="65">
        <v>14</v>
      </c>
      <c r="V1454" s="65">
        <v>0</v>
      </c>
      <c r="W1454" s="65">
        <v>7</v>
      </c>
      <c r="X1454" s="65">
        <v>5</v>
      </c>
      <c r="Y1454" s="65">
        <v>0</v>
      </c>
      <c r="Z1454" s="65">
        <v>0</v>
      </c>
      <c r="AA1454" s="65">
        <v>0</v>
      </c>
      <c r="AB1454" s="65">
        <v>32</v>
      </c>
      <c r="AC1454" s="65">
        <v>6</v>
      </c>
      <c r="AD1454" s="65">
        <v>1</v>
      </c>
      <c r="AE1454" s="118">
        <f t="shared" si="475"/>
        <v>56</v>
      </c>
      <c r="AF1454" s="119">
        <f t="shared" si="487"/>
        <v>0.18666666666667028</v>
      </c>
      <c r="AG1454" s="118">
        <f t="shared" si="476"/>
        <v>31</v>
      </c>
      <c r="AH1454" s="119">
        <f t="shared" si="477"/>
        <v>0.20666666666666406</v>
      </c>
      <c r="AI1454" s="118">
        <f t="shared" si="478"/>
        <v>7</v>
      </c>
      <c r="AJ1454" s="119">
        <f t="shared" si="479"/>
        <v>0.15555555555555509</v>
      </c>
      <c r="AK1454" s="118">
        <f t="shared" si="480"/>
        <v>5</v>
      </c>
      <c r="AL1454" s="119">
        <f t="shared" si="481"/>
        <v>0.16666666666666685</v>
      </c>
      <c r="AM1454" s="118">
        <f t="shared" si="482"/>
        <v>14</v>
      </c>
      <c r="AN1454" s="119">
        <f t="shared" si="483"/>
        <v>0.93333333333333335</v>
      </c>
      <c r="AO1454" s="118">
        <f t="shared" si="484"/>
        <v>0</v>
      </c>
      <c r="AP1454" s="119">
        <f t="shared" si="485"/>
        <v>1.3877787807814457E-16</v>
      </c>
      <c r="AQ1454" s="122">
        <f t="shared" si="474"/>
        <v>0</v>
      </c>
      <c r="AR1454" s="131">
        <f t="shared" si="486"/>
        <v>6</v>
      </c>
      <c r="AS1454" s="65"/>
    </row>
    <row r="1455" spans="1:45" x14ac:dyDescent="0.25">
      <c r="A1455" s="65" t="s">
        <v>272</v>
      </c>
      <c r="B1455" s="65" t="str">
        <f t="shared" si="488"/>
        <v>DIWA3</v>
      </c>
      <c r="C1455" s="117">
        <f t="shared" si="489"/>
        <v>40972</v>
      </c>
      <c r="D1455" s="116" t="str">
        <f t="shared" si="490"/>
        <v>SIN</v>
      </c>
      <c r="E1455" s="65" t="s">
        <v>134</v>
      </c>
      <c r="F1455" s="124" t="s">
        <v>178</v>
      </c>
      <c r="G1455" s="117">
        <v>41523</v>
      </c>
      <c r="H1455" s="65">
        <v>308511</v>
      </c>
      <c r="I1455" s="65">
        <v>150793</v>
      </c>
      <c r="J1455" s="120">
        <v>0</v>
      </c>
      <c r="K1455" s="120">
        <v>4</v>
      </c>
      <c r="L1455" s="120">
        <v>-1</v>
      </c>
      <c r="M1455" s="120">
        <v>15</v>
      </c>
      <c r="N1455" s="65">
        <v>7.1</v>
      </c>
      <c r="O1455" s="120">
        <v>36.6</v>
      </c>
      <c r="P1455" s="120">
        <v>0.1</v>
      </c>
      <c r="Q1455" s="120">
        <v>0.1</v>
      </c>
      <c r="R1455" s="65" t="s">
        <v>244</v>
      </c>
      <c r="S1455" s="120">
        <v>224</v>
      </c>
      <c r="T1455" s="120">
        <v>81</v>
      </c>
      <c r="U1455" s="120">
        <v>59</v>
      </c>
      <c r="V1455" s="120">
        <v>0</v>
      </c>
      <c r="W1455" s="120">
        <v>23</v>
      </c>
      <c r="X1455" s="120">
        <v>16</v>
      </c>
      <c r="Y1455" s="120">
        <v>0</v>
      </c>
      <c r="Z1455" s="120">
        <v>1</v>
      </c>
      <c r="AA1455" s="120">
        <v>-1</v>
      </c>
      <c r="AB1455" s="120">
        <v>54</v>
      </c>
      <c r="AC1455" s="120">
        <v>25</v>
      </c>
      <c r="AD1455" s="120">
        <v>4</v>
      </c>
      <c r="AE1455" s="118">
        <f t="shared" si="475"/>
        <v>224</v>
      </c>
      <c r="AF1455" s="119">
        <f t="shared" si="487"/>
        <v>0.74666666666666925</v>
      </c>
      <c r="AG1455" s="118">
        <f t="shared" si="476"/>
        <v>81</v>
      </c>
      <c r="AH1455" s="119">
        <f t="shared" si="477"/>
        <v>0.53999999999999704</v>
      </c>
      <c r="AI1455" s="118">
        <f t="shared" si="478"/>
        <v>23</v>
      </c>
      <c r="AJ1455" s="119">
        <f t="shared" si="479"/>
        <v>0.51111111111111041</v>
      </c>
      <c r="AK1455" s="118">
        <f t="shared" si="480"/>
        <v>16</v>
      </c>
      <c r="AL1455" s="119">
        <f t="shared" si="481"/>
        <v>0.53333333333333344</v>
      </c>
      <c r="AM1455" s="118">
        <f t="shared" si="482"/>
        <v>59</v>
      </c>
      <c r="AN1455" s="119">
        <f t="shared" si="483"/>
        <v>1</v>
      </c>
      <c r="AO1455" s="118">
        <f t="shared" si="484"/>
        <v>0</v>
      </c>
      <c r="AP1455" s="119">
        <f t="shared" si="485"/>
        <v>1.3877787807814457E-16</v>
      </c>
      <c r="AQ1455" s="122">
        <f t="shared" si="474"/>
        <v>0</v>
      </c>
      <c r="AR1455" s="131">
        <f t="shared" si="486"/>
        <v>7</v>
      </c>
      <c r="AS1455" s="65"/>
    </row>
    <row r="1456" spans="1:45" x14ac:dyDescent="0.25">
      <c r="A1456" s="65" t="s">
        <v>272</v>
      </c>
      <c r="B1456" s="65" t="str">
        <f t="shared" si="488"/>
        <v>DIWA3</v>
      </c>
      <c r="C1456" s="117">
        <f t="shared" si="489"/>
        <v>40972</v>
      </c>
      <c r="D1456" s="116" t="str">
        <f t="shared" si="490"/>
        <v>SIN</v>
      </c>
      <c r="E1456" s="65" t="s">
        <v>134</v>
      </c>
      <c r="F1456" s="124" t="s">
        <v>178</v>
      </c>
      <c r="G1456" s="117">
        <v>41477</v>
      </c>
      <c r="H1456" s="65">
        <v>293991</v>
      </c>
      <c r="I1456" s="65">
        <v>136273</v>
      </c>
      <c r="J1456" s="120">
        <v>0</v>
      </c>
      <c r="K1456" s="120">
        <v>5</v>
      </c>
      <c r="L1456" s="120">
        <v>-1</v>
      </c>
      <c r="M1456" s="120">
        <v>12</v>
      </c>
      <c r="N1456" s="65">
        <v>7</v>
      </c>
      <c r="O1456" s="120">
        <v>71.5</v>
      </c>
      <c r="P1456" s="120">
        <v>0</v>
      </c>
      <c r="Q1456" s="120">
        <v>0.1</v>
      </c>
      <c r="R1456" s="65" t="s">
        <v>244</v>
      </c>
      <c r="S1456" s="120">
        <v>332</v>
      </c>
      <c r="T1456" s="120">
        <v>90</v>
      </c>
      <c r="U1456" s="120">
        <v>41</v>
      </c>
      <c r="V1456" s="120">
        <v>0</v>
      </c>
      <c r="W1456" s="120">
        <v>31</v>
      </c>
      <c r="X1456" s="120">
        <v>21</v>
      </c>
      <c r="Y1456" s="120">
        <v>1</v>
      </c>
      <c r="Z1456" s="120">
        <v>1</v>
      </c>
      <c r="AA1456" s="120">
        <v>-1</v>
      </c>
      <c r="AB1456" s="120">
        <v>66</v>
      </c>
      <c r="AC1456" s="120">
        <v>24</v>
      </c>
      <c r="AD1456" s="120">
        <v>2</v>
      </c>
      <c r="AE1456" s="118">
        <f t="shared" si="475"/>
        <v>332</v>
      </c>
      <c r="AF1456" s="119">
        <f t="shared" si="487"/>
        <v>1.3</v>
      </c>
      <c r="AG1456" s="118">
        <f t="shared" si="476"/>
        <v>90</v>
      </c>
      <c r="AH1456" s="119">
        <f t="shared" si="477"/>
        <v>0.59999999999999742</v>
      </c>
      <c r="AI1456" s="118">
        <f t="shared" si="478"/>
        <v>31</v>
      </c>
      <c r="AJ1456" s="119">
        <f t="shared" si="479"/>
        <v>0.68888888888888844</v>
      </c>
      <c r="AK1456" s="118">
        <f t="shared" si="480"/>
        <v>21</v>
      </c>
      <c r="AL1456" s="119">
        <f t="shared" si="481"/>
        <v>0.70000000000000007</v>
      </c>
      <c r="AM1456" s="118">
        <f t="shared" si="482"/>
        <v>41</v>
      </c>
      <c r="AN1456" s="119">
        <f t="shared" si="483"/>
        <v>1</v>
      </c>
      <c r="AO1456" s="118">
        <f t="shared" si="484"/>
        <v>0</v>
      </c>
      <c r="AP1456" s="119">
        <f t="shared" si="485"/>
        <v>1.3877787807814457E-16</v>
      </c>
      <c r="AQ1456" s="122">
        <f t="shared" ref="AQ1456:AQ1519" si="491">IF(F1456=F1455,0,1)</f>
        <v>0</v>
      </c>
      <c r="AR1456" s="131">
        <f t="shared" si="486"/>
        <v>8</v>
      </c>
      <c r="AS1456" s="65"/>
    </row>
    <row r="1457" spans="1:45" x14ac:dyDescent="0.25">
      <c r="A1457" s="65" t="s">
        <v>273</v>
      </c>
      <c r="B1457" s="65" t="str">
        <f t="shared" si="488"/>
        <v>DIWA3</v>
      </c>
      <c r="C1457" s="117">
        <f t="shared" si="489"/>
        <v>40972</v>
      </c>
      <c r="D1457" s="116" t="str">
        <f t="shared" si="490"/>
        <v>SIN</v>
      </c>
      <c r="E1457" s="65" t="s">
        <v>134</v>
      </c>
      <c r="F1457" s="124" t="s">
        <v>178</v>
      </c>
      <c r="G1457" s="117">
        <v>41361</v>
      </c>
      <c r="H1457" s="65">
        <v>257898</v>
      </c>
      <c r="I1457" s="65">
        <v>100180</v>
      </c>
      <c r="J1457" s="120">
        <v>0</v>
      </c>
      <c r="K1457" s="120">
        <v>3.3</v>
      </c>
      <c r="L1457" s="120">
        <v>0</v>
      </c>
      <c r="M1457" s="120">
        <v>20.3</v>
      </c>
      <c r="N1457" s="65">
        <v>6.8</v>
      </c>
      <c r="O1457" s="120">
        <v>36.299999999999997</v>
      </c>
      <c r="P1457" s="120"/>
      <c r="Q1457" s="120">
        <v>-1</v>
      </c>
      <c r="R1457" s="65" t="s">
        <v>29</v>
      </c>
      <c r="S1457" s="120">
        <v>158.30000000000001</v>
      </c>
      <c r="T1457" s="120">
        <v>63.2</v>
      </c>
      <c r="U1457" s="120">
        <v>25.2</v>
      </c>
      <c r="V1457" s="120">
        <v>2.1</v>
      </c>
      <c r="W1457" s="120">
        <v>26.3</v>
      </c>
      <c r="X1457" s="120">
        <v>19.100000000000001</v>
      </c>
      <c r="Y1457" s="120">
        <v>0.5</v>
      </c>
      <c r="Z1457" s="120">
        <v>0</v>
      </c>
      <c r="AA1457" s="120">
        <v>0</v>
      </c>
      <c r="AB1457" s="120">
        <v>143.4</v>
      </c>
      <c r="AC1457" s="120">
        <v>55.6</v>
      </c>
      <c r="AD1457" s="120">
        <v>1.6</v>
      </c>
      <c r="AE1457" s="118">
        <f t="shared" si="475"/>
        <v>158</v>
      </c>
      <c r="AF1457" s="119">
        <f t="shared" si="487"/>
        <v>0.5266666666666715</v>
      </c>
      <c r="AG1457" s="118">
        <f t="shared" si="476"/>
        <v>63</v>
      </c>
      <c r="AH1457" s="119">
        <f t="shared" si="477"/>
        <v>0.41999999999999699</v>
      </c>
      <c r="AI1457" s="118">
        <f t="shared" si="478"/>
        <v>26</v>
      </c>
      <c r="AJ1457" s="119">
        <f t="shared" si="479"/>
        <v>0.57777777777777717</v>
      </c>
      <c r="AK1457" s="118">
        <f t="shared" si="480"/>
        <v>19</v>
      </c>
      <c r="AL1457" s="119">
        <f t="shared" si="481"/>
        <v>0.63333333333333341</v>
      </c>
      <c r="AM1457" s="118">
        <f t="shared" si="482"/>
        <v>25</v>
      </c>
      <c r="AN1457" s="119">
        <f t="shared" si="483"/>
        <v>1</v>
      </c>
      <c r="AO1457" s="118">
        <f t="shared" si="484"/>
        <v>2</v>
      </c>
      <c r="AP1457" s="119">
        <f t="shared" si="485"/>
        <v>0.20000000000000015</v>
      </c>
      <c r="AQ1457" s="122">
        <f t="shared" si="491"/>
        <v>0</v>
      </c>
      <c r="AR1457" s="131">
        <f t="shared" si="486"/>
        <v>9</v>
      </c>
      <c r="AS1457" s="65"/>
    </row>
    <row r="1458" spans="1:45" x14ac:dyDescent="0.25">
      <c r="A1458" s="65" t="s">
        <v>273</v>
      </c>
      <c r="B1458" s="65" t="str">
        <f t="shared" si="488"/>
        <v>DIWA3</v>
      </c>
      <c r="C1458" s="117">
        <f t="shared" si="489"/>
        <v>40972</v>
      </c>
      <c r="D1458" s="116" t="str">
        <f t="shared" si="490"/>
        <v>SIN</v>
      </c>
      <c r="E1458" s="65" t="s">
        <v>134</v>
      </c>
      <c r="F1458" s="124" t="s">
        <v>178</v>
      </c>
      <c r="G1458" s="117">
        <v>41254</v>
      </c>
      <c r="H1458" s="65">
        <v>224100</v>
      </c>
      <c r="I1458" s="65">
        <v>66382</v>
      </c>
      <c r="J1458" s="120">
        <v>0</v>
      </c>
      <c r="K1458" s="120">
        <v>0</v>
      </c>
      <c r="L1458" s="120">
        <v>0</v>
      </c>
      <c r="M1458" s="120">
        <v>6.9</v>
      </c>
      <c r="N1458" s="65">
        <v>7.2</v>
      </c>
      <c r="O1458" s="120">
        <v>44.2</v>
      </c>
      <c r="P1458" s="120"/>
      <c r="Q1458" s="120">
        <v>-1</v>
      </c>
      <c r="R1458" s="65" t="s">
        <v>29</v>
      </c>
      <c r="S1458" s="120">
        <v>107.6</v>
      </c>
      <c r="T1458" s="120">
        <v>2.2999999999999998</v>
      </c>
      <c r="U1458" s="120">
        <v>36.799999999999997</v>
      </c>
      <c r="V1458" s="120">
        <v>0.2</v>
      </c>
      <c r="W1458" s="120">
        <v>6.3</v>
      </c>
      <c r="X1458" s="120">
        <v>14.6</v>
      </c>
      <c r="Y1458" s="120">
        <v>1.2</v>
      </c>
      <c r="Z1458" s="120">
        <v>1.1000000000000001</v>
      </c>
      <c r="AA1458" s="120">
        <v>0</v>
      </c>
      <c r="AB1458" s="120">
        <v>20.2</v>
      </c>
      <c r="AC1458" s="120">
        <v>19.8</v>
      </c>
      <c r="AD1458" s="120">
        <v>0.5</v>
      </c>
      <c r="AE1458" s="118">
        <f t="shared" si="475"/>
        <v>108</v>
      </c>
      <c r="AF1458" s="119">
        <f t="shared" si="487"/>
        <v>0.36000000000000421</v>
      </c>
      <c r="AG1458" s="118">
        <f t="shared" si="476"/>
        <v>2</v>
      </c>
      <c r="AH1458" s="119">
        <f t="shared" si="477"/>
        <v>1.3333333333330852E-2</v>
      </c>
      <c r="AI1458" s="118">
        <f t="shared" si="478"/>
        <v>6</v>
      </c>
      <c r="AJ1458" s="119">
        <f t="shared" si="479"/>
        <v>0.13333333333333286</v>
      </c>
      <c r="AK1458" s="118">
        <f t="shared" si="480"/>
        <v>15</v>
      </c>
      <c r="AL1458" s="119">
        <f t="shared" si="481"/>
        <v>0.50000000000000011</v>
      </c>
      <c r="AM1458" s="118">
        <f t="shared" si="482"/>
        <v>37</v>
      </c>
      <c r="AN1458" s="119">
        <f t="shared" si="483"/>
        <v>1</v>
      </c>
      <c r="AO1458" s="118">
        <f t="shared" si="484"/>
        <v>0</v>
      </c>
      <c r="AP1458" s="119">
        <f t="shared" si="485"/>
        <v>1.3877787807814457E-16</v>
      </c>
      <c r="AQ1458" s="122">
        <f t="shared" si="491"/>
        <v>0</v>
      </c>
      <c r="AR1458" s="131">
        <f t="shared" si="486"/>
        <v>10</v>
      </c>
      <c r="AS1458" s="65"/>
    </row>
    <row r="1459" spans="1:45" x14ac:dyDescent="0.25">
      <c r="A1459" s="65" t="s">
        <v>273</v>
      </c>
      <c r="B1459" s="65" t="str">
        <f t="shared" si="488"/>
        <v>DIWA3</v>
      </c>
      <c r="C1459" s="117">
        <f t="shared" si="489"/>
        <v>40987</v>
      </c>
      <c r="D1459" s="65" t="str">
        <f t="shared" si="490"/>
        <v>SIN</v>
      </c>
      <c r="E1459" s="65" t="s">
        <v>134</v>
      </c>
      <c r="F1459" s="124" t="s">
        <v>179</v>
      </c>
      <c r="G1459" s="117">
        <v>42243</v>
      </c>
      <c r="H1459" s="65">
        <v>805058</v>
      </c>
      <c r="I1459" s="65">
        <v>18361</v>
      </c>
      <c r="J1459" s="65">
        <v>0</v>
      </c>
      <c r="K1459" s="120">
        <v>2</v>
      </c>
      <c r="L1459" s="65"/>
      <c r="M1459" s="120">
        <v>1</v>
      </c>
      <c r="N1459" s="65">
        <v>6.9</v>
      </c>
      <c r="O1459" s="65">
        <v>35.4</v>
      </c>
      <c r="P1459" s="65">
        <v>1.37</v>
      </c>
      <c r="Q1459" s="65">
        <v>0.02</v>
      </c>
      <c r="R1459" s="65"/>
      <c r="S1459" s="120">
        <v>21</v>
      </c>
      <c r="T1459" s="120">
        <v>22</v>
      </c>
      <c r="U1459" s="120">
        <v>2</v>
      </c>
      <c r="V1459" s="120">
        <v>0</v>
      </c>
      <c r="W1459" s="120">
        <v>1</v>
      </c>
      <c r="X1459" s="120">
        <v>3</v>
      </c>
      <c r="Y1459" s="120">
        <v>0</v>
      </c>
      <c r="Z1459" s="120">
        <v>0</v>
      </c>
      <c r="AA1459" s="120">
        <v>0</v>
      </c>
      <c r="AB1459" s="120">
        <v>29</v>
      </c>
      <c r="AC1459" s="120">
        <v>2</v>
      </c>
      <c r="AD1459" s="120">
        <v>0</v>
      </c>
      <c r="AE1459" s="118">
        <f t="shared" si="475"/>
        <v>21</v>
      </c>
      <c r="AF1459" s="119">
        <f t="shared" si="487"/>
        <v>7.0000000000003837E-2</v>
      </c>
      <c r="AG1459" s="118">
        <f t="shared" si="476"/>
        <v>22</v>
      </c>
      <c r="AH1459" s="119">
        <f t="shared" si="477"/>
        <v>0.14666666666666417</v>
      </c>
      <c r="AI1459" s="118">
        <f t="shared" si="478"/>
        <v>1</v>
      </c>
      <c r="AJ1459" s="119">
        <f t="shared" si="479"/>
        <v>2.222222222222173E-2</v>
      </c>
      <c r="AK1459" s="118">
        <f t="shared" si="480"/>
        <v>3</v>
      </c>
      <c r="AL1459" s="119">
        <f t="shared" si="481"/>
        <v>0.1000000000000002</v>
      </c>
      <c r="AM1459" s="118">
        <f t="shared" si="482"/>
        <v>2</v>
      </c>
      <c r="AN1459" s="119">
        <f t="shared" si="483"/>
        <v>0.13333333333333353</v>
      </c>
      <c r="AO1459" s="118">
        <f t="shared" si="484"/>
        <v>0</v>
      </c>
      <c r="AP1459" s="119">
        <f t="shared" si="485"/>
        <v>1.3877787807814457E-16</v>
      </c>
      <c r="AQ1459" s="122">
        <f t="shared" si="491"/>
        <v>1</v>
      </c>
      <c r="AR1459" s="131">
        <f t="shared" si="486"/>
        <v>1</v>
      </c>
      <c r="AS1459" s="65"/>
    </row>
    <row r="1460" spans="1:45" x14ac:dyDescent="0.25">
      <c r="A1460" s="65" t="s">
        <v>272</v>
      </c>
      <c r="B1460" s="65" t="str">
        <f t="shared" si="488"/>
        <v>DIWA3</v>
      </c>
      <c r="C1460" s="117">
        <f t="shared" si="489"/>
        <v>40987</v>
      </c>
      <c r="D1460" s="116" t="str">
        <f t="shared" si="490"/>
        <v>SIN</v>
      </c>
      <c r="E1460" s="65" t="s">
        <v>134</v>
      </c>
      <c r="F1460" s="124" t="s">
        <v>179</v>
      </c>
      <c r="G1460" s="117">
        <v>41788</v>
      </c>
      <c r="H1460" s="65">
        <v>416720</v>
      </c>
      <c r="I1460" s="65">
        <v>95612</v>
      </c>
      <c r="J1460" s="65">
        <v>0</v>
      </c>
      <c r="K1460" s="65">
        <v>1</v>
      </c>
      <c r="L1460" s="65"/>
      <c r="M1460" s="65">
        <v>7</v>
      </c>
      <c r="N1460" s="65">
        <v>7</v>
      </c>
      <c r="O1460" s="65">
        <v>35.299999999999997</v>
      </c>
      <c r="P1460" s="65">
        <v>1</v>
      </c>
      <c r="Q1460" s="65">
        <v>0.05</v>
      </c>
      <c r="R1460" s="65"/>
      <c r="S1460" s="65">
        <v>67</v>
      </c>
      <c r="T1460" s="65">
        <v>28</v>
      </c>
      <c r="U1460" s="65">
        <v>8</v>
      </c>
      <c r="V1460" s="65">
        <v>0</v>
      </c>
      <c r="W1460" s="65">
        <v>5</v>
      </c>
      <c r="X1460" s="65">
        <v>7</v>
      </c>
      <c r="Y1460" s="65">
        <v>0</v>
      </c>
      <c r="Z1460" s="65">
        <v>0</v>
      </c>
      <c r="AA1460" s="65">
        <v>0</v>
      </c>
      <c r="AB1460" s="65">
        <v>29</v>
      </c>
      <c r="AC1460" s="65">
        <v>2</v>
      </c>
      <c r="AD1460" s="65">
        <v>0</v>
      </c>
      <c r="AE1460" s="118">
        <f t="shared" si="475"/>
        <v>67</v>
      </c>
      <c r="AF1460" s="119">
        <f t="shared" si="487"/>
        <v>0.22333333333333688</v>
      </c>
      <c r="AG1460" s="118">
        <f t="shared" si="476"/>
        <v>28</v>
      </c>
      <c r="AH1460" s="119">
        <f t="shared" si="477"/>
        <v>0.18666666666666409</v>
      </c>
      <c r="AI1460" s="118">
        <f t="shared" si="478"/>
        <v>5</v>
      </c>
      <c r="AJ1460" s="119">
        <f t="shared" si="479"/>
        <v>0.11111111111111063</v>
      </c>
      <c r="AK1460" s="118">
        <f t="shared" si="480"/>
        <v>7</v>
      </c>
      <c r="AL1460" s="119">
        <f t="shared" si="481"/>
        <v>0.2333333333333335</v>
      </c>
      <c r="AM1460" s="118">
        <f t="shared" si="482"/>
        <v>8</v>
      </c>
      <c r="AN1460" s="119">
        <f t="shared" si="483"/>
        <v>0.53333333333333344</v>
      </c>
      <c r="AO1460" s="118">
        <f t="shared" si="484"/>
        <v>0</v>
      </c>
      <c r="AP1460" s="119">
        <f t="shared" si="485"/>
        <v>1.3877787807814457E-16</v>
      </c>
      <c r="AQ1460" s="122">
        <f t="shared" si="491"/>
        <v>0</v>
      </c>
      <c r="AR1460" s="131">
        <f t="shared" si="486"/>
        <v>2</v>
      </c>
      <c r="AS1460" s="65"/>
    </row>
    <row r="1461" spans="1:45" x14ac:dyDescent="0.25">
      <c r="A1461" s="65" t="s">
        <v>272</v>
      </c>
      <c r="B1461" s="65" t="str">
        <f t="shared" si="488"/>
        <v>DIWA3</v>
      </c>
      <c r="C1461" s="117">
        <f t="shared" si="489"/>
        <v>40987</v>
      </c>
      <c r="D1461" s="116" t="str">
        <f t="shared" si="490"/>
        <v>SIN</v>
      </c>
      <c r="E1461" s="65" t="s">
        <v>134</v>
      </c>
      <c r="F1461" s="124" t="s">
        <v>179</v>
      </c>
      <c r="G1461" s="117">
        <v>41725</v>
      </c>
      <c r="H1461" s="65">
        <v>395725</v>
      </c>
      <c r="I1461" s="65">
        <v>74617</v>
      </c>
      <c r="J1461" s="65">
        <v>0</v>
      </c>
      <c r="K1461" s="65">
        <v>2</v>
      </c>
      <c r="L1461" s="65"/>
      <c r="M1461" s="65">
        <v>7</v>
      </c>
      <c r="N1461" s="65">
        <v>7.2</v>
      </c>
      <c r="O1461" s="65">
        <v>36.799999999999997</v>
      </c>
      <c r="P1461" s="65">
        <v>0.4</v>
      </c>
      <c r="Q1461" s="65">
        <v>0.08</v>
      </c>
      <c r="R1461" s="65" t="s">
        <v>28</v>
      </c>
      <c r="S1461" s="65">
        <v>162</v>
      </c>
      <c r="T1461" s="65">
        <v>55</v>
      </c>
      <c r="U1461" s="65">
        <v>14</v>
      </c>
      <c r="V1461" s="65">
        <v>0</v>
      </c>
      <c r="W1461" s="65">
        <v>8</v>
      </c>
      <c r="X1461" s="65">
        <v>10</v>
      </c>
      <c r="Y1461" s="65">
        <v>0</v>
      </c>
      <c r="Z1461" s="65">
        <v>0</v>
      </c>
      <c r="AA1461" s="65">
        <v>0</v>
      </c>
      <c r="AB1461" s="65">
        <v>27</v>
      </c>
      <c r="AC1461" s="65">
        <v>5</v>
      </c>
      <c r="AD1461" s="65">
        <v>1</v>
      </c>
      <c r="AE1461" s="118">
        <f t="shared" si="475"/>
        <v>162</v>
      </c>
      <c r="AF1461" s="119">
        <f t="shared" si="487"/>
        <v>0.5400000000000047</v>
      </c>
      <c r="AG1461" s="118">
        <f t="shared" si="476"/>
        <v>55</v>
      </c>
      <c r="AH1461" s="119">
        <f t="shared" si="477"/>
        <v>0.36666666666666375</v>
      </c>
      <c r="AI1461" s="118">
        <f t="shared" si="478"/>
        <v>8</v>
      </c>
      <c r="AJ1461" s="119">
        <f t="shared" si="479"/>
        <v>0.17777777777777731</v>
      </c>
      <c r="AK1461" s="118">
        <f t="shared" si="480"/>
        <v>10</v>
      </c>
      <c r="AL1461" s="119">
        <f t="shared" si="481"/>
        <v>0.33339999999999997</v>
      </c>
      <c r="AM1461" s="118">
        <f t="shared" si="482"/>
        <v>14</v>
      </c>
      <c r="AN1461" s="119">
        <f t="shared" si="483"/>
        <v>0.93333333333333335</v>
      </c>
      <c r="AO1461" s="118">
        <f t="shared" si="484"/>
        <v>0</v>
      </c>
      <c r="AP1461" s="119">
        <f t="shared" si="485"/>
        <v>1.3877787807814457E-16</v>
      </c>
      <c r="AQ1461" s="122">
        <f t="shared" si="491"/>
        <v>0</v>
      </c>
      <c r="AR1461" s="131">
        <f t="shared" si="486"/>
        <v>3</v>
      </c>
      <c r="AS1461" s="65"/>
    </row>
    <row r="1462" spans="1:45" x14ac:dyDescent="0.25">
      <c r="A1462" s="65" t="s">
        <v>272</v>
      </c>
      <c r="B1462" s="65" t="str">
        <f t="shared" si="488"/>
        <v>DIWA3</v>
      </c>
      <c r="C1462" s="117">
        <f t="shared" si="489"/>
        <v>40987</v>
      </c>
      <c r="D1462" s="116" t="str">
        <f t="shared" si="490"/>
        <v>SIN</v>
      </c>
      <c r="E1462" s="65" t="s">
        <v>134</v>
      </c>
      <c r="F1462" s="124" t="s">
        <v>179</v>
      </c>
      <c r="G1462" s="117">
        <v>41601</v>
      </c>
      <c r="H1462" s="65">
        <v>354791</v>
      </c>
      <c r="I1462" s="65">
        <v>33683</v>
      </c>
      <c r="J1462" s="120">
        <v>0</v>
      </c>
      <c r="K1462" s="120">
        <v>4</v>
      </c>
      <c r="L1462" s="120">
        <v>0</v>
      </c>
      <c r="M1462" s="120">
        <v>6</v>
      </c>
      <c r="N1462" s="65">
        <v>7.2</v>
      </c>
      <c r="O1462" s="120">
        <v>36.5</v>
      </c>
      <c r="P1462" s="120">
        <v>1</v>
      </c>
      <c r="Q1462" s="120">
        <v>0.1</v>
      </c>
      <c r="R1462" s="65" t="s">
        <v>244</v>
      </c>
      <c r="S1462" s="120">
        <v>65</v>
      </c>
      <c r="T1462" s="120">
        <v>45</v>
      </c>
      <c r="U1462" s="120">
        <v>16</v>
      </c>
      <c r="V1462" s="120">
        <v>0</v>
      </c>
      <c r="W1462" s="120">
        <v>7</v>
      </c>
      <c r="X1462" s="120">
        <v>10</v>
      </c>
      <c r="Y1462" s="120">
        <v>0</v>
      </c>
      <c r="Z1462" s="120">
        <v>0</v>
      </c>
      <c r="AA1462" s="120">
        <v>0</v>
      </c>
      <c r="AB1462" s="120">
        <v>29</v>
      </c>
      <c r="AC1462" s="120">
        <v>5</v>
      </c>
      <c r="AD1462" s="120">
        <v>1</v>
      </c>
      <c r="AE1462" s="118">
        <f t="shared" si="475"/>
        <v>65</v>
      </c>
      <c r="AF1462" s="119">
        <f t="shared" si="487"/>
        <v>0.21666666666667023</v>
      </c>
      <c r="AG1462" s="118">
        <f t="shared" si="476"/>
        <v>45</v>
      </c>
      <c r="AH1462" s="119">
        <f t="shared" si="477"/>
        <v>0.29999999999999721</v>
      </c>
      <c r="AI1462" s="118">
        <f t="shared" si="478"/>
        <v>7</v>
      </c>
      <c r="AJ1462" s="119">
        <f t="shared" si="479"/>
        <v>0.15555555555555509</v>
      </c>
      <c r="AK1462" s="118">
        <f t="shared" si="480"/>
        <v>10</v>
      </c>
      <c r="AL1462" s="119">
        <f t="shared" si="481"/>
        <v>0.33339999999999997</v>
      </c>
      <c r="AM1462" s="118">
        <f t="shared" si="482"/>
        <v>16</v>
      </c>
      <c r="AN1462" s="119">
        <f t="shared" si="483"/>
        <v>1</v>
      </c>
      <c r="AO1462" s="118">
        <f t="shared" si="484"/>
        <v>0</v>
      </c>
      <c r="AP1462" s="119">
        <f t="shared" si="485"/>
        <v>1.3877787807814457E-16</v>
      </c>
      <c r="AQ1462" s="122">
        <f t="shared" si="491"/>
        <v>0</v>
      </c>
      <c r="AR1462" s="131">
        <f t="shared" si="486"/>
        <v>4</v>
      </c>
      <c r="AS1462" s="65"/>
    </row>
    <row r="1463" spans="1:45" x14ac:dyDescent="0.25">
      <c r="A1463" s="65" t="s">
        <v>273</v>
      </c>
      <c r="B1463" s="65" t="str">
        <f t="shared" si="488"/>
        <v>DIWA3</v>
      </c>
      <c r="C1463" s="117">
        <f t="shared" si="489"/>
        <v>40987</v>
      </c>
      <c r="D1463" s="116" t="str">
        <f t="shared" si="490"/>
        <v>SIN</v>
      </c>
      <c r="E1463" s="65" t="s">
        <v>134</v>
      </c>
      <c r="F1463" s="124" t="s">
        <v>179</v>
      </c>
      <c r="G1463" s="117">
        <v>41507</v>
      </c>
      <c r="H1463" s="65">
        <v>321108</v>
      </c>
      <c r="I1463" s="65">
        <v>152931</v>
      </c>
      <c r="J1463" s="120">
        <v>0</v>
      </c>
      <c r="K1463" s="120">
        <v>5</v>
      </c>
      <c r="L1463" s="120">
        <v>-1</v>
      </c>
      <c r="M1463" s="120">
        <v>14</v>
      </c>
      <c r="N1463" s="65">
        <v>7</v>
      </c>
      <c r="O1463" s="120">
        <v>36.9</v>
      </c>
      <c r="P1463" s="120">
        <v>1.1000000000000001</v>
      </c>
      <c r="Q1463" s="120">
        <v>0.1</v>
      </c>
      <c r="R1463" s="65" t="s">
        <v>244</v>
      </c>
      <c r="S1463" s="120">
        <v>235</v>
      </c>
      <c r="T1463" s="120">
        <v>96</v>
      </c>
      <c r="U1463" s="120">
        <v>45</v>
      </c>
      <c r="V1463" s="120">
        <v>0</v>
      </c>
      <c r="W1463" s="120">
        <v>18</v>
      </c>
      <c r="X1463" s="120">
        <v>14</v>
      </c>
      <c r="Y1463" s="120">
        <v>0</v>
      </c>
      <c r="Z1463" s="120">
        <v>1</v>
      </c>
      <c r="AA1463" s="120">
        <v>-1</v>
      </c>
      <c r="AB1463" s="120">
        <v>38</v>
      </c>
      <c r="AC1463" s="120">
        <v>12</v>
      </c>
      <c r="AD1463" s="120">
        <v>2</v>
      </c>
      <c r="AE1463" s="118">
        <f t="shared" si="475"/>
        <v>235</v>
      </c>
      <c r="AF1463" s="119">
        <f t="shared" si="487"/>
        <v>0.78333333333333555</v>
      </c>
      <c r="AG1463" s="118">
        <f t="shared" si="476"/>
        <v>96</v>
      </c>
      <c r="AH1463" s="119">
        <f t="shared" si="477"/>
        <v>0.63999999999999768</v>
      </c>
      <c r="AI1463" s="118">
        <f t="shared" si="478"/>
        <v>18</v>
      </c>
      <c r="AJ1463" s="119">
        <f t="shared" si="479"/>
        <v>0.39999999999999941</v>
      </c>
      <c r="AK1463" s="118">
        <f t="shared" si="480"/>
        <v>14</v>
      </c>
      <c r="AL1463" s="119">
        <f t="shared" si="481"/>
        <v>0.46666666666666679</v>
      </c>
      <c r="AM1463" s="118">
        <f t="shared" si="482"/>
        <v>45</v>
      </c>
      <c r="AN1463" s="119">
        <f t="shared" si="483"/>
        <v>1</v>
      </c>
      <c r="AO1463" s="118">
        <f t="shared" si="484"/>
        <v>0</v>
      </c>
      <c r="AP1463" s="119">
        <f t="shared" si="485"/>
        <v>1.3877787807814457E-16</v>
      </c>
      <c r="AQ1463" s="122">
        <f t="shared" si="491"/>
        <v>0</v>
      </c>
      <c r="AR1463" s="131">
        <f t="shared" si="486"/>
        <v>5</v>
      </c>
      <c r="AS1463" s="65"/>
    </row>
    <row r="1464" spans="1:45" x14ac:dyDescent="0.25">
      <c r="A1464" s="65" t="s">
        <v>273</v>
      </c>
      <c r="B1464" s="65" t="str">
        <f t="shared" si="488"/>
        <v>DIWA3</v>
      </c>
      <c r="C1464" s="117">
        <f t="shared" si="489"/>
        <v>40987</v>
      </c>
      <c r="D1464" s="116" t="str">
        <f t="shared" si="490"/>
        <v>SIN</v>
      </c>
      <c r="E1464" s="65" t="s">
        <v>134</v>
      </c>
      <c r="F1464" s="124" t="s">
        <v>179</v>
      </c>
      <c r="G1464" s="117">
        <v>41459</v>
      </c>
      <c r="H1464" s="65">
        <v>304980</v>
      </c>
      <c r="I1464" s="65">
        <v>136334</v>
      </c>
      <c r="J1464" s="120">
        <v>0</v>
      </c>
      <c r="K1464" s="120">
        <v>5</v>
      </c>
      <c r="L1464" s="120">
        <v>-1</v>
      </c>
      <c r="M1464" s="120">
        <v>13</v>
      </c>
      <c r="N1464" s="65">
        <v>7.1</v>
      </c>
      <c r="O1464" s="120">
        <v>36.799999999999997</v>
      </c>
      <c r="P1464" s="120">
        <v>0.8</v>
      </c>
      <c r="Q1464" s="120">
        <v>0.1</v>
      </c>
      <c r="R1464" s="65" t="s">
        <v>244</v>
      </c>
      <c r="S1464" s="120">
        <v>215</v>
      </c>
      <c r="T1464" s="120">
        <v>92</v>
      </c>
      <c r="U1464" s="120">
        <v>39</v>
      </c>
      <c r="V1464" s="120">
        <v>0</v>
      </c>
      <c r="W1464" s="120">
        <v>17</v>
      </c>
      <c r="X1464" s="120">
        <v>13</v>
      </c>
      <c r="Y1464" s="120">
        <v>1</v>
      </c>
      <c r="Z1464" s="120">
        <v>0</v>
      </c>
      <c r="AA1464" s="120">
        <v>-1</v>
      </c>
      <c r="AB1464" s="120">
        <v>46</v>
      </c>
      <c r="AC1464" s="120">
        <v>17</v>
      </c>
      <c r="AD1464" s="120">
        <v>2</v>
      </c>
      <c r="AE1464" s="118">
        <f t="shared" si="475"/>
        <v>215</v>
      </c>
      <c r="AF1464" s="119">
        <f t="shared" si="487"/>
        <v>0.71666666666666956</v>
      </c>
      <c r="AG1464" s="118">
        <f t="shared" si="476"/>
        <v>92</v>
      </c>
      <c r="AH1464" s="119">
        <f t="shared" si="477"/>
        <v>0.61333333333333084</v>
      </c>
      <c r="AI1464" s="118">
        <f t="shared" si="478"/>
        <v>17</v>
      </c>
      <c r="AJ1464" s="119">
        <f t="shared" si="479"/>
        <v>0.37777777777777721</v>
      </c>
      <c r="AK1464" s="118">
        <f t="shared" si="480"/>
        <v>13</v>
      </c>
      <c r="AL1464" s="119">
        <f t="shared" si="481"/>
        <v>0.43333333333333346</v>
      </c>
      <c r="AM1464" s="118">
        <f t="shared" si="482"/>
        <v>39</v>
      </c>
      <c r="AN1464" s="119">
        <f t="shared" si="483"/>
        <v>1</v>
      </c>
      <c r="AO1464" s="118">
        <f t="shared" si="484"/>
        <v>0</v>
      </c>
      <c r="AP1464" s="119">
        <f t="shared" si="485"/>
        <v>1.3877787807814457E-16</v>
      </c>
      <c r="AQ1464" s="122">
        <f t="shared" si="491"/>
        <v>0</v>
      </c>
      <c r="AR1464" s="131">
        <f t="shared" si="486"/>
        <v>6</v>
      </c>
      <c r="AS1464" s="65"/>
    </row>
    <row r="1465" spans="1:45" x14ac:dyDescent="0.25">
      <c r="A1465" s="65" t="s">
        <v>273</v>
      </c>
      <c r="B1465" s="65" t="str">
        <f t="shared" si="488"/>
        <v>DIWA3</v>
      </c>
      <c r="C1465" s="117">
        <f t="shared" si="489"/>
        <v>40987</v>
      </c>
      <c r="D1465" s="116" t="str">
        <f t="shared" si="490"/>
        <v>SIN</v>
      </c>
      <c r="E1465" s="65" t="s">
        <v>134</v>
      </c>
      <c r="F1465" s="124" t="s">
        <v>179</v>
      </c>
      <c r="G1465" s="117">
        <v>41446</v>
      </c>
      <c r="H1465" s="65">
        <v>302770</v>
      </c>
      <c r="I1465" s="65">
        <v>134593</v>
      </c>
      <c r="J1465" s="120">
        <v>0</v>
      </c>
      <c r="K1465" s="120">
        <v>4</v>
      </c>
      <c r="L1465" s="120">
        <v>-1</v>
      </c>
      <c r="M1465" s="120">
        <v>9</v>
      </c>
      <c r="N1465" s="65">
        <v>7.1</v>
      </c>
      <c r="O1465" s="120">
        <v>38.1</v>
      </c>
      <c r="P1465" s="120">
        <v>0.1</v>
      </c>
      <c r="Q1465" s="120">
        <v>0.1</v>
      </c>
      <c r="R1465" s="65" t="s">
        <v>244</v>
      </c>
      <c r="S1465" s="120">
        <v>171</v>
      </c>
      <c r="T1465" s="120">
        <v>89</v>
      </c>
      <c r="U1465" s="120">
        <v>50</v>
      </c>
      <c r="V1465" s="120">
        <v>0</v>
      </c>
      <c r="W1465" s="120">
        <v>17</v>
      </c>
      <c r="X1465" s="120">
        <v>11</v>
      </c>
      <c r="Y1465" s="120">
        <v>0</v>
      </c>
      <c r="Z1465" s="120">
        <v>1</v>
      </c>
      <c r="AA1465" s="120">
        <v>-1</v>
      </c>
      <c r="AB1465" s="120">
        <v>34</v>
      </c>
      <c r="AC1465" s="120">
        <v>7</v>
      </c>
      <c r="AD1465" s="120">
        <v>1</v>
      </c>
      <c r="AE1465" s="118">
        <f t="shared" si="475"/>
        <v>171</v>
      </c>
      <c r="AF1465" s="119">
        <f t="shared" si="487"/>
        <v>0.57000000000000439</v>
      </c>
      <c r="AG1465" s="118">
        <f t="shared" si="476"/>
        <v>89</v>
      </c>
      <c r="AH1465" s="119">
        <f t="shared" si="477"/>
        <v>0.59333333333333071</v>
      </c>
      <c r="AI1465" s="118">
        <f t="shared" si="478"/>
        <v>17</v>
      </c>
      <c r="AJ1465" s="119">
        <f t="shared" si="479"/>
        <v>0.37777777777777721</v>
      </c>
      <c r="AK1465" s="118">
        <f t="shared" si="480"/>
        <v>11</v>
      </c>
      <c r="AL1465" s="119">
        <f t="shared" si="481"/>
        <v>0.36666666666666681</v>
      </c>
      <c r="AM1465" s="118">
        <f t="shared" si="482"/>
        <v>50</v>
      </c>
      <c r="AN1465" s="119">
        <f t="shared" si="483"/>
        <v>1</v>
      </c>
      <c r="AO1465" s="118">
        <f t="shared" si="484"/>
        <v>0</v>
      </c>
      <c r="AP1465" s="119">
        <f t="shared" si="485"/>
        <v>1.3877787807814457E-16</v>
      </c>
      <c r="AQ1465" s="122">
        <f t="shared" si="491"/>
        <v>0</v>
      </c>
      <c r="AR1465" s="131">
        <f t="shared" si="486"/>
        <v>7</v>
      </c>
      <c r="AS1465" s="65"/>
    </row>
    <row r="1466" spans="1:45" x14ac:dyDescent="0.25">
      <c r="A1466" s="65" t="s">
        <v>273</v>
      </c>
      <c r="B1466" s="65" t="str">
        <f t="shared" si="488"/>
        <v>DIWA3</v>
      </c>
      <c r="C1466" s="117">
        <f t="shared" si="489"/>
        <v>40987</v>
      </c>
      <c r="D1466" s="116" t="str">
        <f t="shared" si="490"/>
        <v>SIN</v>
      </c>
      <c r="E1466" s="65" t="s">
        <v>134</v>
      </c>
      <c r="F1466" s="124" t="s">
        <v>179</v>
      </c>
      <c r="G1466" s="117">
        <v>41324</v>
      </c>
      <c r="H1466" s="65">
        <v>271650</v>
      </c>
      <c r="I1466" s="65">
        <v>103473</v>
      </c>
      <c r="J1466" s="120">
        <v>0</v>
      </c>
      <c r="K1466" s="120">
        <v>0</v>
      </c>
      <c r="L1466" s="120">
        <v>0</v>
      </c>
      <c r="M1466" s="120">
        <v>11.7</v>
      </c>
      <c r="N1466" s="65">
        <v>6.9</v>
      </c>
      <c r="O1466" s="120">
        <v>36.299999999999997</v>
      </c>
      <c r="P1466" s="120"/>
      <c r="Q1466" s="120">
        <v>-1</v>
      </c>
      <c r="R1466" s="65" t="s">
        <v>29</v>
      </c>
      <c r="S1466" s="120">
        <v>127.2</v>
      </c>
      <c r="T1466" s="120">
        <v>44</v>
      </c>
      <c r="U1466" s="120">
        <v>25.3</v>
      </c>
      <c r="V1466" s="120">
        <v>2.2000000000000002</v>
      </c>
      <c r="W1466" s="120">
        <v>13.9</v>
      </c>
      <c r="X1466" s="120">
        <v>11.5</v>
      </c>
      <c r="Y1466" s="120">
        <v>0.5</v>
      </c>
      <c r="Z1466" s="120">
        <v>0.1</v>
      </c>
      <c r="AA1466" s="120">
        <v>0</v>
      </c>
      <c r="AB1466" s="120">
        <v>91.1</v>
      </c>
      <c r="AC1466" s="120">
        <v>23.8</v>
      </c>
      <c r="AD1466" s="120">
        <v>6.2</v>
      </c>
      <c r="AE1466" s="118">
        <f t="shared" si="475"/>
        <v>127</v>
      </c>
      <c r="AF1466" s="119">
        <f t="shared" si="487"/>
        <v>0.42333333333333795</v>
      </c>
      <c r="AG1466" s="118">
        <f t="shared" si="476"/>
        <v>44</v>
      </c>
      <c r="AH1466" s="119">
        <f t="shared" si="477"/>
        <v>0.29333333333333056</v>
      </c>
      <c r="AI1466" s="118">
        <f t="shared" si="478"/>
        <v>14</v>
      </c>
      <c r="AJ1466" s="119">
        <f t="shared" si="479"/>
        <v>0.31111111111111062</v>
      </c>
      <c r="AK1466" s="118">
        <f t="shared" si="480"/>
        <v>12</v>
      </c>
      <c r="AL1466" s="119">
        <f t="shared" si="481"/>
        <v>0.40000000000000013</v>
      </c>
      <c r="AM1466" s="118">
        <f t="shared" si="482"/>
        <v>25</v>
      </c>
      <c r="AN1466" s="119">
        <f t="shared" si="483"/>
        <v>1</v>
      </c>
      <c r="AO1466" s="118">
        <f t="shared" si="484"/>
        <v>2</v>
      </c>
      <c r="AP1466" s="119">
        <f t="shared" si="485"/>
        <v>0.20000000000000015</v>
      </c>
      <c r="AQ1466" s="122">
        <f t="shared" si="491"/>
        <v>0</v>
      </c>
      <c r="AR1466" s="131">
        <f t="shared" si="486"/>
        <v>8</v>
      </c>
      <c r="AS1466" s="65"/>
    </row>
    <row r="1467" spans="1:45" x14ac:dyDescent="0.25">
      <c r="A1467" s="65" t="s">
        <v>273</v>
      </c>
      <c r="B1467" s="65" t="str">
        <f t="shared" si="488"/>
        <v>DIWA3</v>
      </c>
      <c r="C1467" s="117">
        <f t="shared" si="489"/>
        <v>40987</v>
      </c>
      <c r="D1467" s="116" t="str">
        <f t="shared" si="490"/>
        <v>SIN</v>
      </c>
      <c r="E1467" s="65" t="s">
        <v>134</v>
      </c>
      <c r="F1467" s="124" t="s">
        <v>179</v>
      </c>
      <c r="G1467" s="117">
        <v>41251</v>
      </c>
      <c r="H1467" s="65">
        <v>241637</v>
      </c>
      <c r="I1467" s="65">
        <v>73460</v>
      </c>
      <c r="J1467" s="65">
        <v>0</v>
      </c>
      <c r="K1467" s="65">
        <v>0</v>
      </c>
      <c r="L1467" s="65">
        <v>0</v>
      </c>
      <c r="M1467" s="65">
        <v>8.6999999999999993</v>
      </c>
      <c r="N1467" s="65">
        <v>6.7</v>
      </c>
      <c r="O1467" s="65">
        <v>36.6</v>
      </c>
      <c r="P1467" s="65"/>
      <c r="Q1467" s="65">
        <v>-1</v>
      </c>
      <c r="R1467" s="65" t="s">
        <v>29</v>
      </c>
      <c r="S1467" s="65">
        <v>49.7</v>
      </c>
      <c r="T1467" s="65">
        <v>2.9</v>
      </c>
      <c r="U1467" s="65">
        <v>25.7</v>
      </c>
      <c r="V1467" s="65">
        <v>0</v>
      </c>
      <c r="W1467" s="65">
        <v>6.8</v>
      </c>
      <c r="X1467" s="65">
        <v>3.6</v>
      </c>
      <c r="Y1467" s="65">
        <v>0.6</v>
      </c>
      <c r="Z1467" s="65">
        <v>2.8</v>
      </c>
      <c r="AA1467" s="65">
        <v>0</v>
      </c>
      <c r="AB1467" s="65">
        <v>5.2</v>
      </c>
      <c r="AC1467" s="65">
        <v>12.5</v>
      </c>
      <c r="AD1467" s="65">
        <v>0.4</v>
      </c>
      <c r="AE1467" s="118">
        <f t="shared" si="475"/>
        <v>50</v>
      </c>
      <c r="AF1467" s="119">
        <f t="shared" si="487"/>
        <v>0.16666666666667032</v>
      </c>
      <c r="AG1467" s="118">
        <f t="shared" si="476"/>
        <v>3</v>
      </c>
      <c r="AH1467" s="119">
        <f t="shared" si="477"/>
        <v>1.999999999999752E-2</v>
      </c>
      <c r="AI1467" s="118">
        <f t="shared" si="478"/>
        <v>7</v>
      </c>
      <c r="AJ1467" s="119">
        <f t="shared" si="479"/>
        <v>0.15555555555555509</v>
      </c>
      <c r="AK1467" s="118">
        <f t="shared" si="480"/>
        <v>4</v>
      </c>
      <c r="AL1467" s="119">
        <f t="shared" si="481"/>
        <v>0.13333333333333353</v>
      </c>
      <c r="AM1467" s="118">
        <f t="shared" si="482"/>
        <v>26</v>
      </c>
      <c r="AN1467" s="119">
        <f t="shared" si="483"/>
        <v>1</v>
      </c>
      <c r="AO1467" s="118">
        <f t="shared" si="484"/>
        <v>0</v>
      </c>
      <c r="AP1467" s="119">
        <f t="shared" si="485"/>
        <v>1.3877787807814457E-16</v>
      </c>
      <c r="AQ1467" s="122">
        <f t="shared" si="491"/>
        <v>0</v>
      </c>
      <c r="AR1467" s="131">
        <f t="shared" si="486"/>
        <v>9</v>
      </c>
      <c r="AS1467" s="65"/>
    </row>
    <row r="1468" spans="1:45" x14ac:dyDescent="0.25">
      <c r="A1468" s="65" t="s">
        <v>288</v>
      </c>
      <c r="B1468" s="65" t="str">
        <f t="shared" si="488"/>
        <v>DIWA3</v>
      </c>
      <c r="C1468" s="117">
        <f t="shared" si="489"/>
        <v>40987</v>
      </c>
      <c r="D1468" s="65" t="str">
        <f t="shared" si="490"/>
        <v>SIN</v>
      </c>
      <c r="E1468" s="65" t="s">
        <v>134</v>
      </c>
      <c r="F1468" s="124" t="s">
        <v>179</v>
      </c>
      <c r="G1468" s="117">
        <v>41206</v>
      </c>
      <c r="H1468" s="65">
        <v>229786</v>
      </c>
      <c r="I1468" s="65">
        <v>61609</v>
      </c>
      <c r="J1468" s="65">
        <v>0</v>
      </c>
      <c r="K1468" s="65">
        <v>0</v>
      </c>
      <c r="L1468" s="65">
        <v>0</v>
      </c>
      <c r="M1468" s="65">
        <v>8.5</v>
      </c>
      <c r="N1468" s="65">
        <v>6.4</v>
      </c>
      <c r="O1468" s="65">
        <v>36.799999999999997</v>
      </c>
      <c r="P1468" s="65"/>
      <c r="Q1468" s="65">
        <v>-1</v>
      </c>
      <c r="R1468" s="65" t="s">
        <v>29</v>
      </c>
      <c r="S1468" s="65">
        <v>19.7</v>
      </c>
      <c r="T1468" s="65">
        <v>33.6</v>
      </c>
      <c r="U1468" s="65">
        <v>38.799999999999997</v>
      </c>
      <c r="V1468" s="65">
        <v>0.2</v>
      </c>
      <c r="W1468" s="65">
        <v>9</v>
      </c>
      <c r="X1468" s="65">
        <v>4.8</v>
      </c>
      <c r="Y1468" s="65">
        <v>0.8</v>
      </c>
      <c r="Z1468" s="65">
        <v>0</v>
      </c>
      <c r="AA1468" s="65">
        <v>0</v>
      </c>
      <c r="AB1468" s="65">
        <v>30.6</v>
      </c>
      <c r="AC1468" s="65">
        <v>17.5</v>
      </c>
      <c r="AD1468" s="65">
        <v>0.8</v>
      </c>
      <c r="AE1468" s="118">
        <f t="shared" si="475"/>
        <v>20</v>
      </c>
      <c r="AF1468" s="119">
        <f t="shared" si="487"/>
        <v>6.666666666667051E-2</v>
      </c>
      <c r="AG1468" s="118">
        <f t="shared" si="476"/>
        <v>34</v>
      </c>
      <c r="AH1468" s="119">
        <f t="shared" si="477"/>
        <v>0.22666666666666402</v>
      </c>
      <c r="AI1468" s="118">
        <f t="shared" si="478"/>
        <v>9</v>
      </c>
      <c r="AJ1468" s="119">
        <f t="shared" si="479"/>
        <v>0.19999999999999954</v>
      </c>
      <c r="AK1468" s="118">
        <f t="shared" si="480"/>
        <v>5</v>
      </c>
      <c r="AL1468" s="119">
        <f t="shared" si="481"/>
        <v>0.16666666666666685</v>
      </c>
      <c r="AM1468" s="118">
        <f t="shared" si="482"/>
        <v>39</v>
      </c>
      <c r="AN1468" s="119">
        <f t="shared" si="483"/>
        <v>1</v>
      </c>
      <c r="AO1468" s="118">
        <f t="shared" si="484"/>
        <v>0</v>
      </c>
      <c r="AP1468" s="119">
        <f t="shared" si="485"/>
        <v>1.3877787807814457E-16</v>
      </c>
      <c r="AQ1468" s="122">
        <f t="shared" si="491"/>
        <v>0</v>
      </c>
      <c r="AR1468" s="131">
        <f t="shared" si="486"/>
        <v>10</v>
      </c>
      <c r="AS1468" s="65"/>
    </row>
    <row r="1469" spans="1:45" x14ac:dyDescent="0.25">
      <c r="A1469" s="65" t="s">
        <v>272</v>
      </c>
      <c r="B1469" s="65" t="str">
        <f t="shared" si="488"/>
        <v>DIWA3</v>
      </c>
      <c r="C1469" s="117">
        <f t="shared" si="489"/>
        <v>40979</v>
      </c>
      <c r="D1469" s="65" t="str">
        <f t="shared" si="490"/>
        <v>SIN</v>
      </c>
      <c r="E1469" s="65" t="s">
        <v>134</v>
      </c>
      <c r="F1469" s="124" t="s">
        <v>180</v>
      </c>
      <c r="G1469" s="117">
        <v>42380</v>
      </c>
      <c r="H1469" s="65">
        <v>857311</v>
      </c>
      <c r="I1469" s="65">
        <v>48538</v>
      </c>
      <c r="J1469" s="65">
        <v>0</v>
      </c>
      <c r="K1469" s="65">
        <v>3</v>
      </c>
      <c r="L1469" s="65"/>
      <c r="M1469" s="65">
        <v>2</v>
      </c>
      <c r="N1469" s="65">
        <v>6.1</v>
      </c>
      <c r="O1469" s="65"/>
      <c r="P1469" s="65"/>
      <c r="Q1469" s="65">
        <v>0.12</v>
      </c>
      <c r="R1469" s="65"/>
      <c r="S1469" s="65">
        <v>305</v>
      </c>
      <c r="T1469" s="65">
        <v>78</v>
      </c>
      <c r="U1469" s="65">
        <v>2</v>
      </c>
      <c r="V1469" s="65">
        <v>0</v>
      </c>
      <c r="W1469" s="65">
        <v>6</v>
      </c>
      <c r="X1469" s="65">
        <v>22</v>
      </c>
      <c r="Y1469" s="65">
        <v>0</v>
      </c>
      <c r="Z1469" s="65">
        <v>0</v>
      </c>
      <c r="AA1469" s="65">
        <v>0</v>
      </c>
      <c r="AB1469" s="65">
        <v>40</v>
      </c>
      <c r="AC1469" s="65">
        <v>7</v>
      </c>
      <c r="AD1469" s="65">
        <v>0</v>
      </c>
      <c r="AE1469" s="118">
        <f t="shared" si="475"/>
        <v>305</v>
      </c>
      <c r="AF1469" s="119">
        <f t="shared" si="487"/>
        <v>1.3</v>
      </c>
      <c r="AG1469" s="118">
        <f t="shared" si="476"/>
        <v>78</v>
      </c>
      <c r="AH1469" s="119">
        <f t="shared" si="477"/>
        <v>0.51999999999999691</v>
      </c>
      <c r="AI1469" s="118">
        <f t="shared" si="478"/>
        <v>6</v>
      </c>
      <c r="AJ1469" s="119">
        <f t="shared" si="479"/>
        <v>0.13333333333333286</v>
      </c>
      <c r="AK1469" s="118">
        <f t="shared" si="480"/>
        <v>22</v>
      </c>
      <c r="AL1469" s="119">
        <f t="shared" si="481"/>
        <v>0.73333333333333339</v>
      </c>
      <c r="AM1469" s="118">
        <f t="shared" si="482"/>
        <v>2</v>
      </c>
      <c r="AN1469" s="119">
        <f t="shared" si="483"/>
        <v>0.13333333333333353</v>
      </c>
      <c r="AO1469" s="118">
        <f t="shared" si="484"/>
        <v>0</v>
      </c>
      <c r="AP1469" s="119">
        <f t="shared" si="485"/>
        <v>1.3877787807814457E-16</v>
      </c>
      <c r="AQ1469" s="122">
        <f t="shared" si="491"/>
        <v>1</v>
      </c>
      <c r="AR1469" s="131">
        <f t="shared" si="486"/>
        <v>1</v>
      </c>
      <c r="AS1469" s="65"/>
    </row>
    <row r="1470" spans="1:45" x14ac:dyDescent="0.25">
      <c r="A1470" s="65"/>
      <c r="B1470" s="65" t="str">
        <f t="shared" si="488"/>
        <v>DIWA3</v>
      </c>
      <c r="C1470" s="117">
        <f t="shared" si="489"/>
        <v>40979</v>
      </c>
      <c r="D1470" s="65" t="str">
        <f t="shared" si="490"/>
        <v>SIN</v>
      </c>
      <c r="E1470" s="65" t="s">
        <v>134</v>
      </c>
      <c r="F1470" s="124" t="s">
        <v>180</v>
      </c>
      <c r="G1470" s="117">
        <v>42243</v>
      </c>
      <c r="H1470" s="65">
        <v>821106</v>
      </c>
      <c r="I1470" s="65">
        <v>12334</v>
      </c>
      <c r="J1470" s="65">
        <v>0</v>
      </c>
      <c r="K1470" s="65">
        <v>3</v>
      </c>
      <c r="L1470" s="65"/>
      <c r="M1470" s="65">
        <v>0</v>
      </c>
      <c r="N1470" s="65">
        <v>6.4</v>
      </c>
      <c r="O1470" s="65"/>
      <c r="P1470" s="65"/>
      <c r="Q1470" s="65">
        <v>7.0000000000000007E-2</v>
      </c>
      <c r="R1470" s="65"/>
      <c r="S1470" s="65">
        <v>36</v>
      </c>
      <c r="T1470" s="65">
        <v>24</v>
      </c>
      <c r="U1470" s="65">
        <v>2</v>
      </c>
      <c r="V1470" s="65">
        <v>0</v>
      </c>
      <c r="W1470" s="65">
        <v>3</v>
      </c>
      <c r="X1470" s="65">
        <v>5</v>
      </c>
      <c r="Y1470" s="65">
        <v>0</v>
      </c>
      <c r="Z1470" s="65">
        <v>0</v>
      </c>
      <c r="AA1470" s="65">
        <v>0</v>
      </c>
      <c r="AB1470" s="65">
        <v>27</v>
      </c>
      <c r="AC1470" s="65">
        <v>3</v>
      </c>
      <c r="AD1470" s="65">
        <v>0</v>
      </c>
      <c r="AE1470" s="118">
        <f t="shared" si="475"/>
        <v>36</v>
      </c>
      <c r="AF1470" s="119">
        <f t="shared" si="487"/>
        <v>0.12000000000000374</v>
      </c>
      <c r="AG1470" s="118">
        <f t="shared" si="476"/>
        <v>24</v>
      </c>
      <c r="AH1470" s="119">
        <f t="shared" si="477"/>
        <v>0.15999999999999748</v>
      </c>
      <c r="AI1470" s="118">
        <f t="shared" si="478"/>
        <v>3</v>
      </c>
      <c r="AJ1470" s="119">
        <f t="shared" si="479"/>
        <v>6.666666666666618E-2</v>
      </c>
      <c r="AK1470" s="118">
        <f t="shared" si="480"/>
        <v>5</v>
      </c>
      <c r="AL1470" s="119">
        <f t="shared" si="481"/>
        <v>0.16666666666666685</v>
      </c>
      <c r="AM1470" s="118">
        <f t="shared" si="482"/>
        <v>2</v>
      </c>
      <c r="AN1470" s="119">
        <f t="shared" si="483"/>
        <v>0.13333333333333353</v>
      </c>
      <c r="AO1470" s="118">
        <f t="shared" si="484"/>
        <v>0</v>
      </c>
      <c r="AP1470" s="119">
        <f t="shared" si="485"/>
        <v>1.3877787807814457E-16</v>
      </c>
      <c r="AQ1470" s="122">
        <f t="shared" si="491"/>
        <v>0</v>
      </c>
      <c r="AR1470" s="131">
        <f t="shared" si="486"/>
        <v>2</v>
      </c>
      <c r="AS1470" s="65"/>
    </row>
    <row r="1471" spans="1:45" x14ac:dyDescent="0.25">
      <c r="A1471" s="65" t="s">
        <v>272</v>
      </c>
      <c r="B1471" s="65" t="str">
        <f t="shared" si="488"/>
        <v>DIWA3</v>
      </c>
      <c r="C1471" s="117">
        <f t="shared" si="489"/>
        <v>40979</v>
      </c>
      <c r="D1471" s="116" t="str">
        <f t="shared" si="490"/>
        <v>SIN</v>
      </c>
      <c r="E1471" s="65" t="s">
        <v>134</v>
      </c>
      <c r="F1471" s="124" t="s">
        <v>180</v>
      </c>
      <c r="G1471" s="117">
        <v>42059</v>
      </c>
      <c r="H1471" s="65">
        <v>505755</v>
      </c>
      <c r="I1471" s="65">
        <v>58755</v>
      </c>
      <c r="J1471" s="65">
        <v>0</v>
      </c>
      <c r="K1471" s="65">
        <v>2</v>
      </c>
      <c r="L1471" s="65"/>
      <c r="M1471" s="65">
        <v>4</v>
      </c>
      <c r="N1471" s="65">
        <v>6.0350000000000001</v>
      </c>
      <c r="O1471" s="65">
        <v>27.98</v>
      </c>
      <c r="P1471" s="65">
        <v>0.91</v>
      </c>
      <c r="Q1471" s="65">
        <v>0.24</v>
      </c>
      <c r="R1471" s="65"/>
      <c r="S1471" s="65">
        <v>122</v>
      </c>
      <c r="T1471" s="65">
        <v>70</v>
      </c>
      <c r="U1471" s="65">
        <v>3</v>
      </c>
      <c r="V1471" s="65">
        <v>1</v>
      </c>
      <c r="W1471" s="65">
        <v>5</v>
      </c>
      <c r="X1471" s="65">
        <v>10</v>
      </c>
      <c r="Y1471" s="65">
        <v>0</v>
      </c>
      <c r="Z1471" s="65"/>
      <c r="AA1471" s="65">
        <v>0</v>
      </c>
      <c r="AB1471" s="65">
        <v>29</v>
      </c>
      <c r="AC1471" s="65">
        <v>3</v>
      </c>
      <c r="AD1471" s="65">
        <v>0</v>
      </c>
      <c r="AE1471" s="118">
        <f t="shared" si="475"/>
        <v>122</v>
      </c>
      <c r="AF1471" s="119">
        <f t="shared" si="487"/>
        <v>0.40666666666667117</v>
      </c>
      <c r="AG1471" s="118">
        <f t="shared" si="476"/>
        <v>70</v>
      </c>
      <c r="AH1471" s="119">
        <f t="shared" si="477"/>
        <v>0.46666666666666357</v>
      </c>
      <c r="AI1471" s="118">
        <f t="shared" si="478"/>
        <v>5</v>
      </c>
      <c r="AJ1471" s="119">
        <f t="shared" si="479"/>
        <v>0.11111111111111063</v>
      </c>
      <c r="AK1471" s="118">
        <f t="shared" si="480"/>
        <v>10</v>
      </c>
      <c r="AL1471" s="119">
        <f t="shared" si="481"/>
        <v>0.33339999999999997</v>
      </c>
      <c r="AM1471" s="118">
        <f t="shared" si="482"/>
        <v>3</v>
      </c>
      <c r="AN1471" s="119">
        <f t="shared" si="483"/>
        <v>0.20000000000000018</v>
      </c>
      <c r="AO1471" s="118">
        <f t="shared" si="484"/>
        <v>1</v>
      </c>
      <c r="AP1471" s="119">
        <f t="shared" si="485"/>
        <v>0.10000000000000014</v>
      </c>
      <c r="AQ1471" s="122">
        <f t="shared" si="491"/>
        <v>0</v>
      </c>
      <c r="AR1471" s="131">
        <f t="shared" si="486"/>
        <v>3</v>
      </c>
      <c r="AS1471" s="65"/>
    </row>
    <row r="1472" spans="1:45" x14ac:dyDescent="0.25">
      <c r="A1472" s="65" t="s">
        <v>272</v>
      </c>
      <c r="B1472" s="65" t="str">
        <f t="shared" si="488"/>
        <v>DIWA3</v>
      </c>
      <c r="C1472" s="117">
        <f t="shared" si="489"/>
        <v>40979</v>
      </c>
      <c r="D1472" s="116" t="str">
        <f t="shared" si="490"/>
        <v>SIN</v>
      </c>
      <c r="E1472" s="65" t="s">
        <v>134</v>
      </c>
      <c r="F1472" s="124" t="s">
        <v>180</v>
      </c>
      <c r="G1472" s="117">
        <v>41992</v>
      </c>
      <c r="H1472" s="65">
        <v>486386</v>
      </c>
      <c r="I1472" s="65">
        <v>39386</v>
      </c>
      <c r="J1472" s="65">
        <v>0</v>
      </c>
      <c r="K1472" s="65">
        <v>2</v>
      </c>
      <c r="L1472" s="65"/>
      <c r="M1472" s="65">
        <v>2</v>
      </c>
      <c r="N1472" s="65">
        <v>6.2</v>
      </c>
      <c r="O1472" s="65"/>
      <c r="P1472" s="65"/>
      <c r="Q1472" s="65">
        <v>0.23</v>
      </c>
      <c r="R1472" s="65"/>
      <c r="S1472" s="65">
        <v>43</v>
      </c>
      <c r="T1472" s="65">
        <v>64</v>
      </c>
      <c r="U1472" s="65">
        <v>5</v>
      </c>
      <c r="V1472" s="65">
        <v>1</v>
      </c>
      <c r="W1472" s="65">
        <v>2</v>
      </c>
      <c r="X1472" s="65">
        <v>3</v>
      </c>
      <c r="Y1472" s="65">
        <v>0</v>
      </c>
      <c r="Z1472" s="65">
        <v>1</v>
      </c>
      <c r="AA1472" s="65">
        <v>0</v>
      </c>
      <c r="AB1472" s="65">
        <v>32</v>
      </c>
      <c r="AC1472" s="65">
        <v>4</v>
      </c>
      <c r="AD1472" s="65">
        <v>0</v>
      </c>
      <c r="AE1472" s="118">
        <f t="shared" si="475"/>
        <v>43</v>
      </c>
      <c r="AF1472" s="119">
        <f t="shared" si="487"/>
        <v>0.14333333333333703</v>
      </c>
      <c r="AG1472" s="118">
        <f t="shared" si="476"/>
        <v>64</v>
      </c>
      <c r="AH1472" s="119">
        <f t="shared" si="477"/>
        <v>0.42666666666666364</v>
      </c>
      <c r="AI1472" s="118">
        <f t="shared" si="478"/>
        <v>2</v>
      </c>
      <c r="AJ1472" s="119">
        <f t="shared" si="479"/>
        <v>4.4444444444443953E-2</v>
      </c>
      <c r="AK1472" s="118">
        <f t="shared" si="480"/>
        <v>3</v>
      </c>
      <c r="AL1472" s="119">
        <f t="shared" si="481"/>
        <v>0.1000000000000002</v>
      </c>
      <c r="AM1472" s="118">
        <f t="shared" si="482"/>
        <v>5</v>
      </c>
      <c r="AN1472" s="119">
        <f t="shared" si="483"/>
        <v>0.33333333333333348</v>
      </c>
      <c r="AO1472" s="118">
        <f t="shared" si="484"/>
        <v>1</v>
      </c>
      <c r="AP1472" s="119">
        <f t="shared" si="485"/>
        <v>0.10000000000000014</v>
      </c>
      <c r="AQ1472" s="122">
        <f t="shared" si="491"/>
        <v>0</v>
      </c>
      <c r="AR1472" s="131">
        <f t="shared" si="486"/>
        <v>4</v>
      </c>
      <c r="AS1472" s="65"/>
    </row>
    <row r="1473" spans="1:45" x14ac:dyDescent="0.25">
      <c r="A1473" s="65" t="s">
        <v>272</v>
      </c>
      <c r="B1473" s="65" t="str">
        <f t="shared" si="488"/>
        <v>DIWA3</v>
      </c>
      <c r="C1473" s="117">
        <f t="shared" si="489"/>
        <v>40979</v>
      </c>
      <c r="D1473" s="116" t="str">
        <f t="shared" si="490"/>
        <v>SIN</v>
      </c>
      <c r="E1473" s="65" t="s">
        <v>134</v>
      </c>
      <c r="F1473" s="124" t="s">
        <v>180</v>
      </c>
      <c r="G1473" s="117">
        <v>41864</v>
      </c>
      <c r="H1473" s="65">
        <v>442207</v>
      </c>
      <c r="I1473" s="65">
        <v>122399</v>
      </c>
      <c r="J1473" s="65">
        <v>0</v>
      </c>
      <c r="K1473" s="65">
        <v>3</v>
      </c>
      <c r="L1473" s="65"/>
      <c r="M1473" s="65">
        <v>7</v>
      </c>
      <c r="N1473" s="65">
        <v>7.2</v>
      </c>
      <c r="O1473" s="65">
        <v>36.9</v>
      </c>
      <c r="P1473" s="65">
        <v>1.45</v>
      </c>
      <c r="Q1473" s="65">
        <v>0.09</v>
      </c>
      <c r="R1473" s="65"/>
      <c r="S1473" s="65">
        <v>234</v>
      </c>
      <c r="T1473" s="65">
        <v>142</v>
      </c>
      <c r="U1473" s="65">
        <v>9</v>
      </c>
      <c r="V1473" s="65">
        <v>1</v>
      </c>
      <c r="W1473" s="65">
        <v>7</v>
      </c>
      <c r="X1473" s="65">
        <v>9</v>
      </c>
      <c r="Y1473" s="65">
        <v>0</v>
      </c>
      <c r="Z1473" s="65">
        <v>1</v>
      </c>
      <c r="AA1473" s="65">
        <v>0</v>
      </c>
      <c r="AB1473" s="65">
        <v>46</v>
      </c>
      <c r="AC1473" s="65">
        <v>12</v>
      </c>
      <c r="AD1473" s="65">
        <v>1</v>
      </c>
      <c r="AE1473" s="118">
        <f t="shared" si="475"/>
        <v>234</v>
      </c>
      <c r="AF1473" s="119">
        <f t="shared" si="487"/>
        <v>0.78000000000000225</v>
      </c>
      <c r="AG1473" s="118">
        <f t="shared" si="476"/>
        <v>142</v>
      </c>
      <c r="AH1473" s="119">
        <f t="shared" si="477"/>
        <v>0.94666666666666632</v>
      </c>
      <c r="AI1473" s="118">
        <f t="shared" si="478"/>
        <v>7</v>
      </c>
      <c r="AJ1473" s="119">
        <f t="shared" si="479"/>
        <v>0.15555555555555509</v>
      </c>
      <c r="AK1473" s="118">
        <f t="shared" si="480"/>
        <v>9</v>
      </c>
      <c r="AL1473" s="119">
        <f t="shared" si="481"/>
        <v>0.30000000000000016</v>
      </c>
      <c r="AM1473" s="118">
        <f t="shared" si="482"/>
        <v>9</v>
      </c>
      <c r="AN1473" s="119">
        <f t="shared" si="483"/>
        <v>0.60000000000000009</v>
      </c>
      <c r="AO1473" s="118">
        <f t="shared" si="484"/>
        <v>1</v>
      </c>
      <c r="AP1473" s="119">
        <f t="shared" si="485"/>
        <v>0.10000000000000014</v>
      </c>
      <c r="AQ1473" s="122">
        <f t="shared" si="491"/>
        <v>0</v>
      </c>
      <c r="AR1473" s="131">
        <f t="shared" si="486"/>
        <v>5</v>
      </c>
      <c r="AS1473" s="65"/>
    </row>
    <row r="1474" spans="1:45" x14ac:dyDescent="0.25">
      <c r="A1474" s="65" t="s">
        <v>273</v>
      </c>
      <c r="B1474" s="65" t="str">
        <f t="shared" si="488"/>
        <v>DIWA3</v>
      </c>
      <c r="C1474" s="117">
        <f t="shared" si="489"/>
        <v>40979</v>
      </c>
      <c r="D1474" s="116" t="str">
        <f t="shared" si="490"/>
        <v>SIN</v>
      </c>
      <c r="E1474" s="65" t="s">
        <v>134</v>
      </c>
      <c r="F1474" s="124" t="s">
        <v>180</v>
      </c>
      <c r="G1474" s="117">
        <v>41688</v>
      </c>
      <c r="H1474" s="65">
        <v>383044</v>
      </c>
      <c r="I1474" s="65">
        <v>63236</v>
      </c>
      <c r="J1474" s="65">
        <v>0</v>
      </c>
      <c r="K1474" s="65">
        <v>2</v>
      </c>
      <c r="L1474" s="65"/>
      <c r="M1474" s="65">
        <v>6</v>
      </c>
      <c r="N1474" s="65">
        <v>7.2</v>
      </c>
      <c r="O1474" s="65">
        <v>36.799999999999997</v>
      </c>
      <c r="P1474" s="65">
        <v>1</v>
      </c>
      <c r="Q1474" s="65">
        <v>0.1</v>
      </c>
      <c r="R1474" s="65" t="s">
        <v>244</v>
      </c>
      <c r="S1474" s="65">
        <v>98</v>
      </c>
      <c r="T1474" s="65">
        <v>54</v>
      </c>
      <c r="U1474" s="65">
        <v>8</v>
      </c>
      <c r="V1474" s="65">
        <v>0</v>
      </c>
      <c r="W1474" s="65">
        <v>5</v>
      </c>
      <c r="X1474" s="65">
        <v>7</v>
      </c>
      <c r="Y1474" s="65">
        <v>0</v>
      </c>
      <c r="Z1474" s="65">
        <v>0</v>
      </c>
      <c r="AA1474" s="65">
        <v>0</v>
      </c>
      <c r="AB1474" s="65">
        <v>39</v>
      </c>
      <c r="AC1474" s="65">
        <v>13</v>
      </c>
      <c r="AD1474" s="65">
        <v>0</v>
      </c>
      <c r="AE1474" s="118">
        <f t="shared" ref="AE1474:AE1537" si="492">+ROUND(S1474,0)</f>
        <v>98</v>
      </c>
      <c r="AF1474" s="119">
        <f t="shared" si="487"/>
        <v>0.32666666666667066</v>
      </c>
      <c r="AG1474" s="118">
        <f t="shared" ref="AG1474:AG1537" si="493">+ROUND(T1474,0)</f>
        <v>54</v>
      </c>
      <c r="AH1474" s="119">
        <f t="shared" ref="AH1474:AH1537" si="494">IF(AG1474&gt;=150,1,VLOOKUP(AG1474,$AV$3:$AW$228,2,0))</f>
        <v>0.3599999999999971</v>
      </c>
      <c r="AI1474" s="118">
        <f t="shared" ref="AI1474:AI1537" si="495">+ROUND(W1474,0)</f>
        <v>5</v>
      </c>
      <c r="AJ1474" s="119">
        <f t="shared" ref="AJ1474:AJ1537" si="496">IF(AI1474&gt;=45,1,VLOOKUP(AI1474,$AX$3:$AY$226,2,0))</f>
        <v>0.11111111111111063</v>
      </c>
      <c r="AK1474" s="118">
        <f t="shared" ref="AK1474:AK1537" si="497">+ROUND(X1474,0)</f>
        <v>7</v>
      </c>
      <c r="AL1474" s="119">
        <f t="shared" ref="AL1474:AL1537" si="498">IF(AK1474&gt;=30,1,VLOOKUP(AK1474,$AZ$3:$BA$226,2,0))</f>
        <v>0.2333333333333335</v>
      </c>
      <c r="AM1474" s="118">
        <f t="shared" ref="AM1474:AM1537" si="499">+ROUND(U1474,0)</f>
        <v>8</v>
      </c>
      <c r="AN1474" s="119">
        <f t="shared" ref="AN1474:AN1537" si="500">IF(AM1474&gt;=15,1,VLOOKUP(AM1474,$BB$3:$BC$226,2,0))</f>
        <v>0.53333333333333344</v>
      </c>
      <c r="AO1474" s="118">
        <f t="shared" ref="AO1474:AO1537" si="501">ROUND(V1474,0)</f>
        <v>0</v>
      </c>
      <c r="AP1474" s="119">
        <f t="shared" ref="AP1474:AP1537" si="502">IF(AO1474&gt;=10,1,VLOOKUP(AO1474,$BD$3:$BE$226,2,0))</f>
        <v>1.3877787807814457E-16</v>
      </c>
      <c r="AQ1474" s="122">
        <f t="shared" si="491"/>
        <v>0</v>
      </c>
      <c r="AR1474" s="131">
        <f t="shared" si="486"/>
        <v>6</v>
      </c>
      <c r="AS1474" s="65"/>
    </row>
    <row r="1475" spans="1:45" x14ac:dyDescent="0.25">
      <c r="A1475" s="65" t="s">
        <v>273</v>
      </c>
      <c r="B1475" s="65" t="str">
        <f t="shared" si="488"/>
        <v>DIWA3</v>
      </c>
      <c r="C1475" s="117">
        <f t="shared" si="489"/>
        <v>40979</v>
      </c>
      <c r="D1475" s="116" t="str">
        <f t="shared" si="490"/>
        <v>SIN</v>
      </c>
      <c r="E1475" s="65" t="s">
        <v>134</v>
      </c>
      <c r="F1475" s="124" t="s">
        <v>180</v>
      </c>
      <c r="G1475" s="117">
        <v>41590</v>
      </c>
      <c r="H1475" s="65">
        <v>350867</v>
      </c>
      <c r="I1475" s="65">
        <v>31059</v>
      </c>
      <c r="J1475" s="120">
        <v>0</v>
      </c>
      <c r="K1475" s="120">
        <v>2</v>
      </c>
      <c r="L1475" s="120">
        <v>0</v>
      </c>
      <c r="M1475" s="120">
        <v>5</v>
      </c>
      <c r="N1475" s="65">
        <v>7.2</v>
      </c>
      <c r="O1475" s="120">
        <v>36.6</v>
      </c>
      <c r="P1475" s="120">
        <v>0.1</v>
      </c>
      <c r="Q1475" s="120">
        <v>0.1</v>
      </c>
      <c r="R1475" s="65" t="s">
        <v>244</v>
      </c>
      <c r="S1475" s="120">
        <v>48</v>
      </c>
      <c r="T1475" s="120">
        <v>29</v>
      </c>
      <c r="U1475" s="120">
        <v>6</v>
      </c>
      <c r="V1475" s="120">
        <v>0</v>
      </c>
      <c r="W1475" s="120">
        <v>4</v>
      </c>
      <c r="X1475" s="120">
        <v>6</v>
      </c>
      <c r="Y1475" s="120">
        <v>0</v>
      </c>
      <c r="Z1475" s="120">
        <v>0</v>
      </c>
      <c r="AA1475" s="120">
        <v>0</v>
      </c>
      <c r="AB1475" s="120">
        <v>33</v>
      </c>
      <c r="AC1475" s="120">
        <v>7</v>
      </c>
      <c r="AD1475" s="120">
        <v>0</v>
      </c>
      <c r="AE1475" s="118">
        <f t="shared" si="492"/>
        <v>48</v>
      </c>
      <c r="AF1475" s="119">
        <f t="shared" si="487"/>
        <v>0.16000000000000367</v>
      </c>
      <c r="AG1475" s="118">
        <f t="shared" si="493"/>
        <v>29</v>
      </c>
      <c r="AH1475" s="119">
        <f t="shared" si="494"/>
        <v>0.19333333333333075</v>
      </c>
      <c r="AI1475" s="118">
        <f t="shared" si="495"/>
        <v>4</v>
      </c>
      <c r="AJ1475" s="119">
        <f t="shared" si="496"/>
        <v>8.8888888888888407E-2</v>
      </c>
      <c r="AK1475" s="118">
        <f t="shared" si="497"/>
        <v>6</v>
      </c>
      <c r="AL1475" s="119">
        <f t="shared" si="498"/>
        <v>0.20000000000000018</v>
      </c>
      <c r="AM1475" s="118">
        <f t="shared" si="499"/>
        <v>6</v>
      </c>
      <c r="AN1475" s="119">
        <f t="shared" si="500"/>
        <v>0.40000000000000013</v>
      </c>
      <c r="AO1475" s="118">
        <f t="shared" si="501"/>
        <v>0</v>
      </c>
      <c r="AP1475" s="119">
        <f t="shared" si="502"/>
        <v>1.3877787807814457E-16</v>
      </c>
      <c r="AQ1475" s="122">
        <f t="shared" si="491"/>
        <v>0</v>
      </c>
      <c r="AR1475" s="131">
        <f t="shared" ref="AR1475:AR1538" si="503">+IF(AQ1475=1,AQ1475,(AR1474+1))</f>
        <v>7</v>
      </c>
      <c r="AS1475" s="65"/>
    </row>
    <row r="1476" spans="1:45" x14ac:dyDescent="0.25">
      <c r="A1476" s="65" t="s">
        <v>273</v>
      </c>
      <c r="B1476" s="65" t="str">
        <f t="shared" si="488"/>
        <v>DIWA3</v>
      </c>
      <c r="C1476" s="117">
        <f t="shared" si="489"/>
        <v>40979</v>
      </c>
      <c r="D1476" s="116" t="str">
        <f t="shared" si="490"/>
        <v>SIN</v>
      </c>
      <c r="E1476" s="65" t="s">
        <v>134</v>
      </c>
      <c r="F1476" s="124" t="s">
        <v>180</v>
      </c>
      <c r="G1476" s="117">
        <v>41507</v>
      </c>
      <c r="H1476" s="65">
        <v>319808</v>
      </c>
      <c r="I1476" s="65">
        <v>150482</v>
      </c>
      <c r="J1476" s="120">
        <v>0</v>
      </c>
      <c r="K1476" s="120">
        <v>4</v>
      </c>
      <c r="L1476" s="120">
        <v>-1</v>
      </c>
      <c r="M1476" s="120">
        <v>10</v>
      </c>
      <c r="N1476" s="65">
        <v>7.2</v>
      </c>
      <c r="O1476" s="120">
        <v>37.700000000000003</v>
      </c>
      <c r="P1476" s="120">
        <v>0</v>
      </c>
      <c r="Q1476" s="120">
        <v>0.1</v>
      </c>
      <c r="R1476" s="65" t="s">
        <v>244</v>
      </c>
      <c r="S1476" s="120">
        <v>226</v>
      </c>
      <c r="T1476" s="120">
        <v>90</v>
      </c>
      <c r="U1476" s="120">
        <v>25</v>
      </c>
      <c r="V1476" s="120">
        <v>0</v>
      </c>
      <c r="W1476" s="120">
        <v>12</v>
      </c>
      <c r="X1476" s="120">
        <v>14</v>
      </c>
      <c r="Y1476" s="120">
        <v>1</v>
      </c>
      <c r="Z1476" s="120">
        <v>1</v>
      </c>
      <c r="AA1476" s="120">
        <v>-1</v>
      </c>
      <c r="AB1476" s="120">
        <v>78</v>
      </c>
      <c r="AC1476" s="120">
        <v>45</v>
      </c>
      <c r="AD1476" s="120">
        <v>1</v>
      </c>
      <c r="AE1476" s="118">
        <f t="shared" si="492"/>
        <v>226</v>
      </c>
      <c r="AF1476" s="119">
        <f t="shared" si="487"/>
        <v>0.75333333333333585</v>
      </c>
      <c r="AG1476" s="118">
        <f t="shared" si="493"/>
        <v>90</v>
      </c>
      <c r="AH1476" s="119">
        <f t="shared" si="494"/>
        <v>0.59999999999999742</v>
      </c>
      <c r="AI1476" s="118">
        <f t="shared" si="495"/>
        <v>12</v>
      </c>
      <c r="AJ1476" s="119">
        <f t="shared" si="496"/>
        <v>0.26666666666666622</v>
      </c>
      <c r="AK1476" s="118">
        <f t="shared" si="497"/>
        <v>14</v>
      </c>
      <c r="AL1476" s="119">
        <f t="shared" si="498"/>
        <v>0.46666666666666679</v>
      </c>
      <c r="AM1476" s="118">
        <f t="shared" si="499"/>
        <v>25</v>
      </c>
      <c r="AN1476" s="119">
        <f t="shared" si="500"/>
        <v>1</v>
      </c>
      <c r="AO1476" s="118">
        <f t="shared" si="501"/>
        <v>0</v>
      </c>
      <c r="AP1476" s="119">
        <f t="shared" si="502"/>
        <v>1.3877787807814457E-16</v>
      </c>
      <c r="AQ1476" s="122">
        <f t="shared" si="491"/>
        <v>0</v>
      </c>
      <c r="AR1476" s="131">
        <f t="shared" si="503"/>
        <v>8</v>
      </c>
      <c r="AS1476" s="65"/>
    </row>
    <row r="1477" spans="1:45" x14ac:dyDescent="0.25">
      <c r="A1477" s="65" t="s">
        <v>273</v>
      </c>
      <c r="B1477" s="65" t="str">
        <f t="shared" si="488"/>
        <v>DIWA3</v>
      </c>
      <c r="C1477" s="117">
        <f t="shared" si="489"/>
        <v>40979</v>
      </c>
      <c r="D1477" s="116" t="str">
        <f t="shared" si="490"/>
        <v>SIN</v>
      </c>
      <c r="E1477" s="65" t="s">
        <v>134</v>
      </c>
      <c r="F1477" s="124" t="s">
        <v>180</v>
      </c>
      <c r="G1477" s="117">
        <v>41433</v>
      </c>
      <c r="H1477" s="65">
        <v>299072</v>
      </c>
      <c r="I1477" s="65">
        <v>129746</v>
      </c>
      <c r="J1477" s="120">
        <v>0</v>
      </c>
      <c r="K1477" s="120">
        <v>32.6</v>
      </c>
      <c r="L1477" s="120">
        <v>0</v>
      </c>
      <c r="M1477" s="120">
        <v>19.8</v>
      </c>
      <c r="N1477" s="65">
        <v>8</v>
      </c>
      <c r="O1477" s="120">
        <v>38.9</v>
      </c>
      <c r="P1477" s="120">
        <v>0</v>
      </c>
      <c r="Q1477" s="120">
        <v>-1</v>
      </c>
      <c r="R1477" s="65" t="s">
        <v>29</v>
      </c>
      <c r="S1477" s="120">
        <v>249.5</v>
      </c>
      <c r="T1477" s="120">
        <v>88.2</v>
      </c>
      <c r="U1477" s="120">
        <v>27.3</v>
      </c>
      <c r="V1477" s="120">
        <v>4.7</v>
      </c>
      <c r="W1477" s="120">
        <v>13.5</v>
      </c>
      <c r="X1477" s="120">
        <v>18.8</v>
      </c>
      <c r="Y1477" s="120">
        <v>0.8</v>
      </c>
      <c r="Z1477" s="120">
        <v>0</v>
      </c>
      <c r="AA1477" s="120">
        <v>0</v>
      </c>
      <c r="AB1477" s="120">
        <v>260.2</v>
      </c>
      <c r="AC1477" s="120">
        <v>34.6</v>
      </c>
      <c r="AD1477" s="120">
        <v>4.8</v>
      </c>
      <c r="AE1477" s="118">
        <f t="shared" si="492"/>
        <v>250</v>
      </c>
      <c r="AF1477" s="119">
        <f t="shared" si="487"/>
        <v>0.83333333333333504</v>
      </c>
      <c r="AG1477" s="118">
        <f t="shared" si="493"/>
        <v>88</v>
      </c>
      <c r="AH1477" s="119">
        <f t="shared" si="494"/>
        <v>0.58666666666666401</v>
      </c>
      <c r="AI1477" s="118">
        <f t="shared" si="495"/>
        <v>14</v>
      </c>
      <c r="AJ1477" s="119">
        <f t="shared" si="496"/>
        <v>0.31111111111111062</v>
      </c>
      <c r="AK1477" s="118">
        <f t="shared" si="497"/>
        <v>19</v>
      </c>
      <c r="AL1477" s="119">
        <f t="shared" si="498"/>
        <v>0.63333333333333341</v>
      </c>
      <c r="AM1477" s="118">
        <f t="shared" si="499"/>
        <v>27</v>
      </c>
      <c r="AN1477" s="119">
        <f t="shared" si="500"/>
        <v>1</v>
      </c>
      <c r="AO1477" s="118">
        <f t="shared" si="501"/>
        <v>5</v>
      </c>
      <c r="AP1477" s="119">
        <f t="shared" si="502"/>
        <v>0.50000000000000011</v>
      </c>
      <c r="AQ1477" s="122">
        <f t="shared" si="491"/>
        <v>0</v>
      </c>
      <c r="AR1477" s="131">
        <f t="shared" si="503"/>
        <v>9</v>
      </c>
      <c r="AS1477" s="65"/>
    </row>
    <row r="1478" spans="1:45" x14ac:dyDescent="0.25">
      <c r="A1478" s="65" t="s">
        <v>273</v>
      </c>
      <c r="B1478" s="65" t="str">
        <f t="shared" si="488"/>
        <v>DIWA3</v>
      </c>
      <c r="C1478" s="117">
        <f t="shared" si="489"/>
        <v>40979</v>
      </c>
      <c r="D1478" s="116" t="str">
        <f t="shared" si="490"/>
        <v>SIN</v>
      </c>
      <c r="E1478" s="65" t="s">
        <v>134</v>
      </c>
      <c r="F1478" s="124" t="s">
        <v>180</v>
      </c>
      <c r="G1478" s="117">
        <v>41352</v>
      </c>
      <c r="H1478" s="65">
        <v>262219</v>
      </c>
      <c r="I1478" s="65">
        <v>92893</v>
      </c>
      <c r="J1478" s="120">
        <v>0</v>
      </c>
      <c r="K1478" s="120">
        <v>0</v>
      </c>
      <c r="L1478" s="120">
        <v>0</v>
      </c>
      <c r="M1478" s="120">
        <v>13.2</v>
      </c>
      <c r="N1478" s="65">
        <v>7.2</v>
      </c>
      <c r="O1478" s="120">
        <v>40.5</v>
      </c>
      <c r="P1478" s="120"/>
      <c r="Q1478" s="120">
        <v>-1</v>
      </c>
      <c r="R1478" s="65" t="s">
        <v>29</v>
      </c>
      <c r="S1478" s="120">
        <v>164.3</v>
      </c>
      <c r="T1478" s="120">
        <v>42.7</v>
      </c>
      <c r="U1478" s="120">
        <v>19.7</v>
      </c>
      <c r="V1478" s="120">
        <v>1.6</v>
      </c>
      <c r="W1478" s="120">
        <v>12.9</v>
      </c>
      <c r="X1478" s="120">
        <v>13.1</v>
      </c>
      <c r="Y1478" s="120">
        <v>0.5</v>
      </c>
      <c r="Z1478" s="120">
        <v>0</v>
      </c>
      <c r="AA1478" s="120">
        <v>0</v>
      </c>
      <c r="AB1478" s="120">
        <v>174.6</v>
      </c>
      <c r="AC1478" s="120">
        <v>43.2</v>
      </c>
      <c r="AD1478" s="120">
        <v>5.0999999999999996</v>
      </c>
      <c r="AE1478" s="118">
        <f t="shared" si="492"/>
        <v>164</v>
      </c>
      <c r="AF1478" s="119">
        <f t="shared" si="487"/>
        <v>0.5466666666666713</v>
      </c>
      <c r="AG1478" s="118">
        <f t="shared" si="493"/>
        <v>43</v>
      </c>
      <c r="AH1478" s="119">
        <f t="shared" si="494"/>
        <v>0.28666666666666391</v>
      </c>
      <c r="AI1478" s="118">
        <f t="shared" si="495"/>
        <v>13</v>
      </c>
      <c r="AJ1478" s="119">
        <f t="shared" si="496"/>
        <v>0.28888888888888842</v>
      </c>
      <c r="AK1478" s="118">
        <f t="shared" si="497"/>
        <v>13</v>
      </c>
      <c r="AL1478" s="119">
        <f t="shared" si="498"/>
        <v>0.43333333333333346</v>
      </c>
      <c r="AM1478" s="118">
        <f t="shared" si="499"/>
        <v>20</v>
      </c>
      <c r="AN1478" s="119">
        <f t="shared" si="500"/>
        <v>1</v>
      </c>
      <c r="AO1478" s="118">
        <f t="shared" si="501"/>
        <v>2</v>
      </c>
      <c r="AP1478" s="119">
        <f t="shared" si="502"/>
        <v>0.20000000000000015</v>
      </c>
      <c r="AQ1478" s="122">
        <f t="shared" si="491"/>
        <v>0</v>
      </c>
      <c r="AR1478" s="131">
        <f t="shared" si="503"/>
        <v>10</v>
      </c>
      <c r="AS1478" s="65"/>
    </row>
    <row r="1479" spans="1:45" x14ac:dyDescent="0.25">
      <c r="A1479" s="65" t="s">
        <v>284</v>
      </c>
      <c r="B1479" s="65" t="str">
        <f t="shared" si="488"/>
        <v>DIWA3</v>
      </c>
      <c r="C1479" s="117">
        <f t="shared" si="489"/>
        <v>40979</v>
      </c>
      <c r="D1479" s="65" t="str">
        <f t="shared" si="490"/>
        <v>SIN</v>
      </c>
      <c r="E1479" s="65" t="s">
        <v>134</v>
      </c>
      <c r="F1479" s="124" t="s">
        <v>180</v>
      </c>
      <c r="G1479" s="117">
        <v>41249</v>
      </c>
      <c r="H1479" s="65">
        <v>232448</v>
      </c>
      <c r="I1479" s="65">
        <v>63122</v>
      </c>
      <c r="J1479" s="120">
        <v>0</v>
      </c>
      <c r="K1479" s="120">
        <v>0</v>
      </c>
      <c r="L1479" s="120">
        <v>0</v>
      </c>
      <c r="M1479" s="120">
        <v>7.2</v>
      </c>
      <c r="N1479" s="65">
        <v>6.8</v>
      </c>
      <c r="O1479" s="120">
        <v>38.299999999999997</v>
      </c>
      <c r="P1479" s="120"/>
      <c r="Q1479" s="120">
        <v>-1</v>
      </c>
      <c r="R1479" s="65" t="s">
        <v>29</v>
      </c>
      <c r="S1479" s="120">
        <v>83.1</v>
      </c>
      <c r="T1479" s="120">
        <v>2.5</v>
      </c>
      <c r="U1479" s="120">
        <v>31.2</v>
      </c>
      <c r="V1479" s="120">
        <v>0</v>
      </c>
      <c r="W1479" s="120">
        <v>4.5999999999999996</v>
      </c>
      <c r="X1479" s="120">
        <v>11</v>
      </c>
      <c r="Y1479" s="120">
        <v>1.1000000000000001</v>
      </c>
      <c r="Z1479" s="120">
        <v>1.9</v>
      </c>
      <c r="AA1479" s="120">
        <v>0</v>
      </c>
      <c r="AB1479" s="120">
        <v>134.30000000000001</v>
      </c>
      <c r="AC1479" s="120">
        <v>34.4</v>
      </c>
      <c r="AD1479" s="120">
        <v>0.4</v>
      </c>
      <c r="AE1479" s="118">
        <f t="shared" si="492"/>
        <v>83</v>
      </c>
      <c r="AF1479" s="119">
        <f t="shared" si="487"/>
        <v>0.27666666666667034</v>
      </c>
      <c r="AG1479" s="118">
        <f t="shared" si="493"/>
        <v>3</v>
      </c>
      <c r="AH1479" s="119">
        <f t="shared" si="494"/>
        <v>1.999999999999752E-2</v>
      </c>
      <c r="AI1479" s="118">
        <f t="shared" si="495"/>
        <v>5</v>
      </c>
      <c r="AJ1479" s="119">
        <f t="shared" si="496"/>
        <v>0.11111111111111063</v>
      </c>
      <c r="AK1479" s="118">
        <f t="shared" si="497"/>
        <v>11</v>
      </c>
      <c r="AL1479" s="119">
        <f t="shared" si="498"/>
        <v>0.36666666666666681</v>
      </c>
      <c r="AM1479" s="118">
        <f t="shared" si="499"/>
        <v>31</v>
      </c>
      <c r="AN1479" s="119">
        <f t="shared" si="500"/>
        <v>1</v>
      </c>
      <c r="AO1479" s="118">
        <f t="shared" si="501"/>
        <v>0</v>
      </c>
      <c r="AP1479" s="119">
        <f t="shared" si="502"/>
        <v>1.3877787807814457E-16</v>
      </c>
      <c r="AQ1479" s="122">
        <f t="shared" si="491"/>
        <v>0</v>
      </c>
      <c r="AR1479" s="131">
        <f t="shared" si="503"/>
        <v>11</v>
      </c>
      <c r="AS1479" s="65"/>
    </row>
    <row r="1480" spans="1:45" x14ac:dyDescent="0.25">
      <c r="A1480" s="65" t="s">
        <v>273</v>
      </c>
      <c r="B1480" s="65" t="str">
        <f t="shared" si="488"/>
        <v>DIWA3</v>
      </c>
      <c r="C1480" s="117">
        <f t="shared" si="489"/>
        <v>40938</v>
      </c>
      <c r="D1480" s="65" t="str">
        <f t="shared" si="490"/>
        <v>SIN</v>
      </c>
      <c r="E1480" s="65" t="s">
        <v>134</v>
      </c>
      <c r="F1480" s="124" t="s">
        <v>181</v>
      </c>
      <c r="G1480" s="117">
        <v>42416</v>
      </c>
      <c r="H1480" s="65">
        <v>853827</v>
      </c>
      <c r="I1480" s="65">
        <v>36372</v>
      </c>
      <c r="J1480" s="65">
        <v>0</v>
      </c>
      <c r="K1480" s="65">
        <v>8</v>
      </c>
      <c r="L1480" s="65"/>
      <c r="M1480" s="65">
        <v>2</v>
      </c>
      <c r="N1480" s="65">
        <v>6.7</v>
      </c>
      <c r="O1480" s="65"/>
      <c r="P1480" s="65"/>
      <c r="Q1480" s="65">
        <v>0.02</v>
      </c>
      <c r="R1480" s="65" t="s">
        <v>295</v>
      </c>
      <c r="S1480" s="65">
        <v>53</v>
      </c>
      <c r="T1480" s="65">
        <v>85</v>
      </c>
      <c r="U1480" s="65">
        <v>1</v>
      </c>
      <c r="V1480" s="65">
        <v>1</v>
      </c>
      <c r="W1480" s="65">
        <v>6</v>
      </c>
      <c r="X1480" s="65">
        <v>9</v>
      </c>
      <c r="Y1480" s="65">
        <v>1</v>
      </c>
      <c r="Z1480" s="65">
        <v>0</v>
      </c>
      <c r="AA1480" s="65">
        <v>0</v>
      </c>
      <c r="AB1480" s="65">
        <v>39</v>
      </c>
      <c r="AC1480" s="65">
        <v>3</v>
      </c>
      <c r="AD1480" s="65">
        <v>1</v>
      </c>
      <c r="AE1480" s="118">
        <f t="shared" si="492"/>
        <v>53</v>
      </c>
      <c r="AF1480" s="119">
        <f t="shared" si="487"/>
        <v>0.1766666666666703</v>
      </c>
      <c r="AG1480" s="118">
        <f t="shared" si="493"/>
        <v>85</v>
      </c>
      <c r="AH1480" s="119">
        <f t="shared" si="494"/>
        <v>0.56666666666666388</v>
      </c>
      <c r="AI1480" s="118">
        <f t="shared" si="495"/>
        <v>6</v>
      </c>
      <c r="AJ1480" s="119">
        <f t="shared" si="496"/>
        <v>0.13333333333333286</v>
      </c>
      <c r="AK1480" s="118">
        <f t="shared" si="497"/>
        <v>9</v>
      </c>
      <c r="AL1480" s="119">
        <f t="shared" si="498"/>
        <v>0.30000000000000016</v>
      </c>
      <c r="AM1480" s="118">
        <f t="shared" si="499"/>
        <v>1</v>
      </c>
      <c r="AN1480" s="119">
        <f t="shared" si="500"/>
        <v>6.666666666666686E-2</v>
      </c>
      <c r="AO1480" s="118">
        <f t="shared" si="501"/>
        <v>1</v>
      </c>
      <c r="AP1480" s="119">
        <f t="shared" si="502"/>
        <v>0.10000000000000014</v>
      </c>
      <c r="AQ1480" s="122">
        <f t="shared" si="491"/>
        <v>1</v>
      </c>
      <c r="AR1480" s="131">
        <f t="shared" si="503"/>
        <v>1</v>
      </c>
      <c r="AS1480" s="65"/>
    </row>
    <row r="1481" spans="1:45" x14ac:dyDescent="0.25">
      <c r="A1481" s="65"/>
      <c r="B1481" s="65" t="str">
        <f t="shared" si="488"/>
        <v>DIWA3</v>
      </c>
      <c r="C1481" s="117">
        <f t="shared" si="489"/>
        <v>40938</v>
      </c>
      <c r="D1481" s="65" t="str">
        <f t="shared" si="490"/>
        <v>SIN</v>
      </c>
      <c r="E1481" s="65" t="s">
        <v>134</v>
      </c>
      <c r="F1481" s="124" t="s">
        <v>181</v>
      </c>
      <c r="G1481" s="117">
        <v>42145</v>
      </c>
      <c r="H1481" s="65">
        <v>791204</v>
      </c>
      <c r="I1481" s="65">
        <v>45023</v>
      </c>
      <c r="J1481" s="65">
        <v>0</v>
      </c>
      <c r="K1481" s="65">
        <v>3</v>
      </c>
      <c r="L1481" s="65"/>
      <c r="M1481" s="65">
        <v>3</v>
      </c>
      <c r="N1481" s="65">
        <v>5.9</v>
      </c>
      <c r="O1481" s="65"/>
      <c r="P1481" s="65"/>
      <c r="Q1481" s="65">
        <v>0.12</v>
      </c>
      <c r="R1481" s="65"/>
      <c r="S1481" s="65">
        <v>75</v>
      </c>
      <c r="T1481" s="65">
        <v>73</v>
      </c>
      <c r="U1481" s="65">
        <v>4</v>
      </c>
      <c r="V1481" s="65">
        <v>0</v>
      </c>
      <c r="W1481" s="65">
        <v>9</v>
      </c>
      <c r="X1481" s="65">
        <v>8</v>
      </c>
      <c r="Y1481" s="65">
        <v>1</v>
      </c>
      <c r="Z1481" s="65">
        <v>1</v>
      </c>
      <c r="AA1481" s="65">
        <v>0</v>
      </c>
      <c r="AB1481" s="65">
        <v>27</v>
      </c>
      <c r="AC1481" s="65">
        <v>4</v>
      </c>
      <c r="AD1481" s="65">
        <v>1</v>
      </c>
      <c r="AE1481" s="118">
        <f t="shared" si="492"/>
        <v>75</v>
      </c>
      <c r="AF1481" s="119">
        <f t="shared" si="487"/>
        <v>0.2500000000000035</v>
      </c>
      <c r="AG1481" s="118">
        <f t="shared" si="493"/>
        <v>73</v>
      </c>
      <c r="AH1481" s="119">
        <f t="shared" si="494"/>
        <v>0.48666666666666353</v>
      </c>
      <c r="AI1481" s="118">
        <f t="shared" si="495"/>
        <v>9</v>
      </c>
      <c r="AJ1481" s="119">
        <f t="shared" si="496"/>
        <v>0.19999999999999954</v>
      </c>
      <c r="AK1481" s="118">
        <f t="shared" si="497"/>
        <v>8</v>
      </c>
      <c r="AL1481" s="119">
        <f t="shared" si="498"/>
        <v>0.26666666666666683</v>
      </c>
      <c r="AM1481" s="118">
        <f t="shared" si="499"/>
        <v>4</v>
      </c>
      <c r="AN1481" s="119">
        <f t="shared" si="500"/>
        <v>0.26666666666666683</v>
      </c>
      <c r="AO1481" s="118">
        <f t="shared" si="501"/>
        <v>0</v>
      </c>
      <c r="AP1481" s="119">
        <f t="shared" si="502"/>
        <v>1.3877787807814457E-16</v>
      </c>
      <c r="AQ1481" s="122">
        <f t="shared" si="491"/>
        <v>0</v>
      </c>
      <c r="AR1481" s="131">
        <f t="shared" si="503"/>
        <v>2</v>
      </c>
      <c r="AS1481" s="65"/>
    </row>
    <row r="1482" spans="1:45" x14ac:dyDescent="0.25">
      <c r="A1482" s="65" t="s">
        <v>272</v>
      </c>
      <c r="B1482" s="65" t="str">
        <f t="shared" si="488"/>
        <v>DIWA3</v>
      </c>
      <c r="C1482" s="117">
        <f t="shared" si="489"/>
        <v>40938</v>
      </c>
      <c r="D1482" s="116" t="str">
        <f t="shared" si="490"/>
        <v>SIN</v>
      </c>
      <c r="E1482" s="65" t="s">
        <v>134</v>
      </c>
      <c r="F1482" s="124" t="s">
        <v>181</v>
      </c>
      <c r="G1482" s="117">
        <v>42053</v>
      </c>
      <c r="H1482" s="65">
        <v>385397</v>
      </c>
      <c r="I1482" s="65">
        <v>64472</v>
      </c>
      <c r="J1482" s="65">
        <v>0</v>
      </c>
      <c r="K1482" s="65">
        <v>2</v>
      </c>
      <c r="L1482" s="65"/>
      <c r="M1482" s="65">
        <v>4</v>
      </c>
      <c r="N1482" s="65">
        <v>5.93</v>
      </c>
      <c r="O1482" s="65">
        <v>27.63</v>
      </c>
      <c r="P1482" s="65">
        <v>0.89</v>
      </c>
      <c r="Q1482" s="65">
        <v>0.43</v>
      </c>
      <c r="R1482" s="65"/>
      <c r="S1482" s="65">
        <v>97</v>
      </c>
      <c r="T1482" s="65">
        <v>61</v>
      </c>
      <c r="U1482" s="65">
        <v>5</v>
      </c>
      <c r="V1482" s="65">
        <v>0</v>
      </c>
      <c r="W1482" s="65">
        <v>6</v>
      </c>
      <c r="X1482" s="65">
        <v>8</v>
      </c>
      <c r="Y1482" s="65">
        <v>0</v>
      </c>
      <c r="Z1482" s="65"/>
      <c r="AA1482" s="65">
        <v>0</v>
      </c>
      <c r="AB1482" s="65">
        <v>28</v>
      </c>
      <c r="AC1482" s="65">
        <v>4</v>
      </c>
      <c r="AD1482" s="65">
        <v>0</v>
      </c>
      <c r="AE1482" s="118">
        <f t="shared" si="492"/>
        <v>97</v>
      </c>
      <c r="AF1482" s="119">
        <f t="shared" si="487"/>
        <v>0.3233333333333373</v>
      </c>
      <c r="AG1482" s="118">
        <f t="shared" si="493"/>
        <v>61</v>
      </c>
      <c r="AH1482" s="119">
        <f t="shared" si="494"/>
        <v>0.40666666666666368</v>
      </c>
      <c r="AI1482" s="118">
        <f t="shared" si="495"/>
        <v>6</v>
      </c>
      <c r="AJ1482" s="119">
        <f t="shared" si="496"/>
        <v>0.13333333333333286</v>
      </c>
      <c r="AK1482" s="118">
        <f t="shared" si="497"/>
        <v>8</v>
      </c>
      <c r="AL1482" s="119">
        <f t="shared" si="498"/>
        <v>0.26666666666666683</v>
      </c>
      <c r="AM1482" s="118">
        <f t="shared" si="499"/>
        <v>5</v>
      </c>
      <c r="AN1482" s="119">
        <f t="shared" si="500"/>
        <v>0.33333333333333348</v>
      </c>
      <c r="AO1482" s="118">
        <f t="shared" si="501"/>
        <v>0</v>
      </c>
      <c r="AP1482" s="119">
        <f t="shared" si="502"/>
        <v>1.3877787807814457E-16</v>
      </c>
      <c r="AQ1482" s="122">
        <f t="shared" si="491"/>
        <v>0</v>
      </c>
      <c r="AR1482" s="131">
        <f t="shared" si="503"/>
        <v>3</v>
      </c>
      <c r="AS1482" s="65"/>
    </row>
    <row r="1483" spans="1:45" x14ac:dyDescent="0.25">
      <c r="A1483" s="65" t="s">
        <v>273</v>
      </c>
      <c r="B1483" s="65" t="str">
        <f t="shared" si="488"/>
        <v>DIWA3</v>
      </c>
      <c r="C1483" s="117">
        <f t="shared" si="489"/>
        <v>40938</v>
      </c>
      <c r="D1483" s="116" t="str">
        <f t="shared" si="490"/>
        <v>SIN</v>
      </c>
      <c r="E1483" s="65" t="s">
        <v>134</v>
      </c>
      <c r="F1483" s="124" t="s">
        <v>181</v>
      </c>
      <c r="G1483" s="117">
        <v>42053</v>
      </c>
      <c r="H1483" s="65">
        <v>286197</v>
      </c>
      <c r="I1483" s="65">
        <v>73221</v>
      </c>
      <c r="J1483" s="65">
        <v>0</v>
      </c>
      <c r="K1483" s="65">
        <v>4</v>
      </c>
      <c r="L1483" s="65"/>
      <c r="M1483" s="65">
        <v>7</v>
      </c>
      <c r="N1483" s="65">
        <v>6.1349999999999998</v>
      </c>
      <c r="O1483" s="65">
        <v>29.44</v>
      </c>
      <c r="P1483" s="65">
        <v>0.97</v>
      </c>
      <c r="Q1483" s="65">
        <v>1.23</v>
      </c>
      <c r="R1483" s="65"/>
      <c r="S1483" s="65">
        <v>116</v>
      </c>
      <c r="T1483" s="65">
        <v>72</v>
      </c>
      <c r="U1483" s="65">
        <v>20</v>
      </c>
      <c r="V1483" s="65">
        <v>0</v>
      </c>
      <c r="W1483" s="65">
        <v>11</v>
      </c>
      <c r="X1483" s="65">
        <v>11</v>
      </c>
      <c r="Y1483" s="65">
        <v>0</v>
      </c>
      <c r="Z1483" s="65"/>
      <c r="AA1483" s="65">
        <v>0</v>
      </c>
      <c r="AB1483" s="65">
        <v>207</v>
      </c>
      <c r="AC1483" s="65">
        <v>10</v>
      </c>
      <c r="AD1483" s="65">
        <v>2</v>
      </c>
      <c r="AE1483" s="118">
        <f t="shared" si="492"/>
        <v>116</v>
      </c>
      <c r="AF1483" s="119">
        <f t="shared" si="487"/>
        <v>0.38666666666667104</v>
      </c>
      <c r="AG1483" s="118">
        <f t="shared" si="493"/>
        <v>72</v>
      </c>
      <c r="AH1483" s="119">
        <f t="shared" si="494"/>
        <v>0.47999999999999687</v>
      </c>
      <c r="AI1483" s="118">
        <f t="shared" si="495"/>
        <v>11</v>
      </c>
      <c r="AJ1483" s="119">
        <f t="shared" si="496"/>
        <v>0.24444444444444399</v>
      </c>
      <c r="AK1483" s="118">
        <f t="shared" si="497"/>
        <v>11</v>
      </c>
      <c r="AL1483" s="119">
        <f t="shared" si="498"/>
        <v>0.36666666666666681</v>
      </c>
      <c r="AM1483" s="118">
        <f t="shared" si="499"/>
        <v>20</v>
      </c>
      <c r="AN1483" s="119">
        <f t="shared" si="500"/>
        <v>1</v>
      </c>
      <c r="AO1483" s="118">
        <f t="shared" si="501"/>
        <v>0</v>
      </c>
      <c r="AP1483" s="119">
        <f t="shared" si="502"/>
        <v>1.3877787807814457E-16</v>
      </c>
      <c r="AQ1483" s="122">
        <f t="shared" si="491"/>
        <v>0</v>
      </c>
      <c r="AR1483" s="131">
        <f t="shared" si="503"/>
        <v>4</v>
      </c>
      <c r="AS1483" s="65"/>
    </row>
    <row r="1484" spans="1:45" x14ac:dyDescent="0.25">
      <c r="A1484" s="65" t="s">
        <v>273</v>
      </c>
      <c r="B1484" s="65" t="str">
        <f t="shared" si="488"/>
        <v>DIWA3</v>
      </c>
      <c r="C1484" s="117">
        <f t="shared" si="489"/>
        <v>40938</v>
      </c>
      <c r="D1484" s="116" t="str">
        <f t="shared" si="490"/>
        <v>SIN</v>
      </c>
      <c r="E1484" s="65" t="s">
        <v>134</v>
      </c>
      <c r="F1484" s="124" t="s">
        <v>181</v>
      </c>
      <c r="G1484" s="117">
        <v>41990</v>
      </c>
      <c r="H1484" s="65">
        <v>368350</v>
      </c>
      <c r="I1484" s="65">
        <v>47425</v>
      </c>
      <c r="J1484" s="65">
        <v>0</v>
      </c>
      <c r="K1484" s="65">
        <v>2</v>
      </c>
      <c r="L1484" s="65"/>
      <c r="M1484" s="65">
        <v>3</v>
      </c>
      <c r="N1484" s="65">
        <v>6</v>
      </c>
      <c r="O1484" s="65"/>
      <c r="P1484" s="65"/>
      <c r="Q1484" s="65">
        <v>0.31</v>
      </c>
      <c r="R1484" s="65"/>
      <c r="S1484" s="65">
        <v>79</v>
      </c>
      <c r="T1484" s="65">
        <v>24</v>
      </c>
      <c r="U1484" s="65">
        <v>5</v>
      </c>
      <c r="V1484" s="65">
        <v>0</v>
      </c>
      <c r="W1484" s="65">
        <v>3</v>
      </c>
      <c r="X1484" s="65">
        <v>8</v>
      </c>
      <c r="Y1484" s="65">
        <v>0</v>
      </c>
      <c r="Z1484" s="65">
        <v>0</v>
      </c>
      <c r="AA1484" s="65">
        <v>0</v>
      </c>
      <c r="AB1484" s="65">
        <v>26</v>
      </c>
      <c r="AC1484" s="65">
        <v>6</v>
      </c>
      <c r="AD1484" s="65">
        <v>0</v>
      </c>
      <c r="AE1484" s="118">
        <f t="shared" si="492"/>
        <v>79</v>
      </c>
      <c r="AF1484" s="119">
        <f t="shared" si="487"/>
        <v>0.26333333333333692</v>
      </c>
      <c r="AG1484" s="118">
        <f t="shared" si="493"/>
        <v>24</v>
      </c>
      <c r="AH1484" s="119">
        <f t="shared" si="494"/>
        <v>0.15999999999999748</v>
      </c>
      <c r="AI1484" s="118">
        <f t="shared" si="495"/>
        <v>3</v>
      </c>
      <c r="AJ1484" s="119">
        <f t="shared" si="496"/>
        <v>6.666666666666618E-2</v>
      </c>
      <c r="AK1484" s="118">
        <f t="shared" si="497"/>
        <v>8</v>
      </c>
      <c r="AL1484" s="119">
        <f t="shared" si="498"/>
        <v>0.26666666666666683</v>
      </c>
      <c r="AM1484" s="118">
        <f t="shared" si="499"/>
        <v>5</v>
      </c>
      <c r="AN1484" s="119">
        <f t="shared" si="500"/>
        <v>0.33333333333333348</v>
      </c>
      <c r="AO1484" s="118">
        <f t="shared" si="501"/>
        <v>0</v>
      </c>
      <c r="AP1484" s="119">
        <f t="shared" si="502"/>
        <v>1.3877787807814457E-16</v>
      </c>
      <c r="AQ1484" s="122">
        <f t="shared" si="491"/>
        <v>0</v>
      </c>
      <c r="AR1484" s="131">
        <f t="shared" si="503"/>
        <v>5</v>
      </c>
      <c r="AS1484" s="65"/>
    </row>
    <row r="1485" spans="1:45" x14ac:dyDescent="0.25">
      <c r="A1485" s="65" t="s">
        <v>273</v>
      </c>
      <c r="B1485" s="65" t="str">
        <f t="shared" si="488"/>
        <v>DIWA3</v>
      </c>
      <c r="C1485" s="117">
        <f t="shared" si="489"/>
        <v>40938</v>
      </c>
      <c r="D1485" s="116" t="str">
        <f t="shared" si="490"/>
        <v>SIN</v>
      </c>
      <c r="E1485" s="65" t="s">
        <v>134</v>
      </c>
      <c r="F1485" s="124" t="s">
        <v>181</v>
      </c>
      <c r="G1485" s="117">
        <v>41981</v>
      </c>
      <c r="H1485" s="65">
        <v>260621</v>
      </c>
      <c r="I1485" s="65">
        <v>47645</v>
      </c>
      <c r="J1485" s="65">
        <v>0</v>
      </c>
      <c r="K1485" s="65">
        <v>2</v>
      </c>
      <c r="L1485" s="65"/>
      <c r="M1485" s="65">
        <v>2</v>
      </c>
      <c r="N1485" s="65">
        <v>6.1</v>
      </c>
      <c r="O1485" s="65"/>
      <c r="P1485" s="65"/>
      <c r="Q1485" s="65">
        <v>0.35</v>
      </c>
      <c r="R1485" s="65"/>
      <c r="S1485" s="65">
        <v>55</v>
      </c>
      <c r="T1485" s="65">
        <v>23</v>
      </c>
      <c r="U1485" s="65">
        <v>9</v>
      </c>
      <c r="V1485" s="65">
        <v>0</v>
      </c>
      <c r="W1485" s="65">
        <v>3</v>
      </c>
      <c r="X1485" s="65">
        <v>6</v>
      </c>
      <c r="Y1485" s="65">
        <v>0</v>
      </c>
      <c r="Z1485" s="65">
        <v>0</v>
      </c>
      <c r="AA1485" s="65">
        <v>0</v>
      </c>
      <c r="AB1485" s="65">
        <v>27</v>
      </c>
      <c r="AC1485" s="65">
        <v>3</v>
      </c>
      <c r="AD1485" s="65">
        <v>0</v>
      </c>
      <c r="AE1485" s="118">
        <f t="shared" si="492"/>
        <v>55</v>
      </c>
      <c r="AF1485" s="119">
        <f t="shared" si="487"/>
        <v>0.18333333333333696</v>
      </c>
      <c r="AG1485" s="118">
        <f t="shared" si="493"/>
        <v>23</v>
      </c>
      <c r="AH1485" s="119">
        <f t="shared" si="494"/>
        <v>0.15333333333333082</v>
      </c>
      <c r="AI1485" s="118">
        <f t="shared" si="495"/>
        <v>3</v>
      </c>
      <c r="AJ1485" s="119">
        <f t="shared" si="496"/>
        <v>6.666666666666618E-2</v>
      </c>
      <c r="AK1485" s="118">
        <f t="shared" si="497"/>
        <v>6</v>
      </c>
      <c r="AL1485" s="119">
        <f t="shared" si="498"/>
        <v>0.20000000000000018</v>
      </c>
      <c r="AM1485" s="118">
        <f t="shared" si="499"/>
        <v>9</v>
      </c>
      <c r="AN1485" s="119">
        <f t="shared" si="500"/>
        <v>0.60000000000000009</v>
      </c>
      <c r="AO1485" s="118">
        <f t="shared" si="501"/>
        <v>0</v>
      </c>
      <c r="AP1485" s="119">
        <f t="shared" si="502"/>
        <v>1.3877787807814457E-16</v>
      </c>
      <c r="AQ1485" s="122">
        <f t="shared" si="491"/>
        <v>0</v>
      </c>
      <c r="AR1485" s="131">
        <f t="shared" si="503"/>
        <v>6</v>
      </c>
      <c r="AS1485" s="65"/>
    </row>
    <row r="1486" spans="1:45" x14ac:dyDescent="0.25">
      <c r="A1486" s="65" t="s">
        <v>273</v>
      </c>
      <c r="B1486" s="65" t="str">
        <f t="shared" si="488"/>
        <v>DIWA3</v>
      </c>
      <c r="C1486" s="117">
        <f t="shared" si="489"/>
        <v>40938</v>
      </c>
      <c r="D1486" s="116" t="str">
        <f t="shared" si="490"/>
        <v>SIN</v>
      </c>
      <c r="E1486" s="65" t="s">
        <v>134</v>
      </c>
      <c r="F1486" s="124" t="s">
        <v>181</v>
      </c>
      <c r="G1486" s="117">
        <v>41809</v>
      </c>
      <c r="H1486" s="65">
        <v>305885</v>
      </c>
      <c r="I1486" s="65">
        <v>40192</v>
      </c>
      <c r="J1486" s="65">
        <v>0</v>
      </c>
      <c r="K1486" s="65">
        <v>2</v>
      </c>
      <c r="L1486" s="65"/>
      <c r="M1486" s="65">
        <v>4</v>
      </c>
      <c r="N1486" s="65">
        <v>6.2</v>
      </c>
      <c r="O1486" s="65"/>
      <c r="P1486" s="65"/>
      <c r="Q1486" s="65">
        <v>0.78</v>
      </c>
      <c r="R1486" s="65"/>
      <c r="S1486" s="65">
        <v>30</v>
      </c>
      <c r="T1486" s="65">
        <v>20</v>
      </c>
      <c r="U1486" s="65">
        <v>6</v>
      </c>
      <c r="V1486" s="65">
        <v>0</v>
      </c>
      <c r="W1486" s="65">
        <v>3</v>
      </c>
      <c r="X1486" s="65">
        <v>2</v>
      </c>
      <c r="Y1486" s="65">
        <v>1</v>
      </c>
      <c r="Z1486" s="65">
        <v>0</v>
      </c>
      <c r="AA1486" s="65">
        <v>0</v>
      </c>
      <c r="AB1486" s="65">
        <v>25</v>
      </c>
      <c r="AC1486" s="65">
        <v>12</v>
      </c>
      <c r="AD1486" s="65">
        <v>1</v>
      </c>
      <c r="AE1486" s="118">
        <f t="shared" si="492"/>
        <v>30</v>
      </c>
      <c r="AF1486" s="119">
        <f t="shared" si="487"/>
        <v>0.10000000000000378</v>
      </c>
      <c r="AG1486" s="118">
        <f t="shared" si="493"/>
        <v>20</v>
      </c>
      <c r="AH1486" s="119">
        <f t="shared" si="494"/>
        <v>0.13333333333333086</v>
      </c>
      <c r="AI1486" s="118">
        <f t="shared" si="495"/>
        <v>3</v>
      </c>
      <c r="AJ1486" s="119">
        <f t="shared" si="496"/>
        <v>6.666666666666618E-2</v>
      </c>
      <c r="AK1486" s="118">
        <f t="shared" si="497"/>
        <v>2</v>
      </c>
      <c r="AL1486" s="119">
        <f t="shared" si="498"/>
        <v>6.6666666666666874E-2</v>
      </c>
      <c r="AM1486" s="118">
        <f t="shared" si="499"/>
        <v>6</v>
      </c>
      <c r="AN1486" s="119">
        <f t="shared" si="500"/>
        <v>0.40000000000000013</v>
      </c>
      <c r="AO1486" s="118">
        <f t="shared" si="501"/>
        <v>0</v>
      </c>
      <c r="AP1486" s="119">
        <f t="shared" si="502"/>
        <v>1.3877787807814457E-16</v>
      </c>
      <c r="AQ1486" s="122">
        <f t="shared" si="491"/>
        <v>0</v>
      </c>
      <c r="AR1486" s="131">
        <f t="shared" si="503"/>
        <v>7</v>
      </c>
      <c r="AS1486" s="65"/>
    </row>
    <row r="1487" spans="1:45" x14ac:dyDescent="0.25">
      <c r="A1487" s="65" t="s">
        <v>273</v>
      </c>
      <c r="B1487" s="65" t="str">
        <f t="shared" si="488"/>
        <v>DIWA3</v>
      </c>
      <c r="C1487" s="117">
        <f t="shared" si="489"/>
        <v>40938</v>
      </c>
      <c r="D1487" s="116" t="str">
        <f t="shared" si="490"/>
        <v>SIN</v>
      </c>
      <c r="E1487" s="65" t="s">
        <v>134</v>
      </c>
      <c r="F1487" s="124" t="s">
        <v>181</v>
      </c>
      <c r="G1487" s="117">
        <v>41788</v>
      </c>
      <c r="H1487" s="65">
        <v>189788</v>
      </c>
      <c r="I1487" s="65">
        <v>91879</v>
      </c>
      <c r="J1487" s="65">
        <v>0</v>
      </c>
      <c r="K1487" s="65">
        <v>1</v>
      </c>
      <c r="L1487" s="65"/>
      <c r="M1487" s="65">
        <v>6</v>
      </c>
      <c r="N1487" s="65">
        <v>6.8</v>
      </c>
      <c r="O1487" s="65">
        <v>34.5</v>
      </c>
      <c r="P1487" s="65">
        <v>1.22</v>
      </c>
      <c r="Q1487" s="65">
        <v>0.05</v>
      </c>
      <c r="R1487" s="65"/>
      <c r="S1487" s="65">
        <v>56</v>
      </c>
      <c r="T1487" s="65">
        <v>29</v>
      </c>
      <c r="U1487" s="65">
        <v>17</v>
      </c>
      <c r="V1487" s="65">
        <v>0</v>
      </c>
      <c r="W1487" s="65">
        <v>6</v>
      </c>
      <c r="X1487" s="65">
        <v>6</v>
      </c>
      <c r="Y1487" s="65">
        <v>0</v>
      </c>
      <c r="Z1487" s="65">
        <v>0</v>
      </c>
      <c r="AA1487" s="65">
        <v>0</v>
      </c>
      <c r="AB1487" s="65">
        <v>38</v>
      </c>
      <c r="AC1487" s="65">
        <v>2</v>
      </c>
      <c r="AD1487" s="65">
        <v>1</v>
      </c>
      <c r="AE1487" s="118">
        <f t="shared" si="492"/>
        <v>56</v>
      </c>
      <c r="AF1487" s="119">
        <f t="shared" si="487"/>
        <v>0.18666666666667028</v>
      </c>
      <c r="AG1487" s="118">
        <f t="shared" si="493"/>
        <v>29</v>
      </c>
      <c r="AH1487" s="119">
        <f t="shared" si="494"/>
        <v>0.19333333333333075</v>
      </c>
      <c r="AI1487" s="118">
        <f t="shared" si="495"/>
        <v>6</v>
      </c>
      <c r="AJ1487" s="119">
        <f t="shared" si="496"/>
        <v>0.13333333333333286</v>
      </c>
      <c r="AK1487" s="118">
        <f t="shared" si="497"/>
        <v>6</v>
      </c>
      <c r="AL1487" s="119">
        <f t="shared" si="498"/>
        <v>0.20000000000000018</v>
      </c>
      <c r="AM1487" s="118">
        <f t="shared" si="499"/>
        <v>17</v>
      </c>
      <c r="AN1487" s="119">
        <f t="shared" si="500"/>
        <v>1</v>
      </c>
      <c r="AO1487" s="118">
        <f t="shared" si="501"/>
        <v>0</v>
      </c>
      <c r="AP1487" s="119">
        <f t="shared" si="502"/>
        <v>1.3877787807814457E-16</v>
      </c>
      <c r="AQ1487" s="122">
        <f t="shared" si="491"/>
        <v>0</v>
      </c>
      <c r="AR1487" s="131">
        <f t="shared" si="503"/>
        <v>8</v>
      </c>
      <c r="AS1487" s="65"/>
    </row>
    <row r="1488" spans="1:45" x14ac:dyDescent="0.25">
      <c r="A1488" s="65" t="s">
        <v>273</v>
      </c>
      <c r="B1488" s="65" t="str">
        <f t="shared" si="488"/>
        <v>DIWA3</v>
      </c>
      <c r="C1488" s="117">
        <f t="shared" si="489"/>
        <v>40938</v>
      </c>
      <c r="D1488" s="116" t="str">
        <f t="shared" si="490"/>
        <v>SIN</v>
      </c>
      <c r="E1488" s="65" t="s">
        <v>134</v>
      </c>
      <c r="F1488" s="124" t="s">
        <v>181</v>
      </c>
      <c r="G1488" s="117">
        <v>41708</v>
      </c>
      <c r="H1488" s="65">
        <v>265693</v>
      </c>
      <c r="I1488" s="65">
        <v>96177</v>
      </c>
      <c r="J1488" s="65">
        <v>0</v>
      </c>
      <c r="K1488" s="65">
        <v>2</v>
      </c>
      <c r="L1488" s="65"/>
      <c r="M1488" s="65">
        <v>4</v>
      </c>
      <c r="N1488" s="65">
        <v>7.3</v>
      </c>
      <c r="O1488" s="65">
        <v>37.299999999999997</v>
      </c>
      <c r="P1488" s="65">
        <v>1.4</v>
      </c>
      <c r="Q1488" s="65">
        <v>0.1</v>
      </c>
      <c r="R1488" s="65" t="s">
        <v>244</v>
      </c>
      <c r="S1488" s="65">
        <v>23</v>
      </c>
      <c r="T1488" s="65">
        <v>20</v>
      </c>
      <c r="U1488" s="65">
        <v>10</v>
      </c>
      <c r="V1488" s="65">
        <v>0</v>
      </c>
      <c r="W1488" s="65">
        <v>4</v>
      </c>
      <c r="X1488" s="65">
        <v>1</v>
      </c>
      <c r="Y1488" s="65">
        <v>1</v>
      </c>
      <c r="Z1488" s="65">
        <v>0</v>
      </c>
      <c r="AA1488" s="65">
        <v>0</v>
      </c>
      <c r="AB1488" s="65">
        <v>26</v>
      </c>
      <c r="AC1488" s="65">
        <v>19</v>
      </c>
      <c r="AD1488" s="65">
        <v>4</v>
      </c>
      <c r="AE1488" s="118">
        <f t="shared" si="492"/>
        <v>23</v>
      </c>
      <c r="AF1488" s="119">
        <f t="shared" si="487"/>
        <v>7.6666666666670491E-2</v>
      </c>
      <c r="AG1488" s="118">
        <f t="shared" si="493"/>
        <v>20</v>
      </c>
      <c r="AH1488" s="119">
        <f t="shared" si="494"/>
        <v>0.13333333333333086</v>
      </c>
      <c r="AI1488" s="118">
        <f t="shared" si="495"/>
        <v>4</v>
      </c>
      <c r="AJ1488" s="119">
        <f t="shared" si="496"/>
        <v>8.8888888888888407E-2</v>
      </c>
      <c r="AK1488" s="118">
        <f t="shared" si="497"/>
        <v>1</v>
      </c>
      <c r="AL1488" s="119">
        <f t="shared" si="498"/>
        <v>3.3333333333333541E-2</v>
      </c>
      <c r="AM1488" s="118">
        <f t="shared" si="499"/>
        <v>10</v>
      </c>
      <c r="AN1488" s="119">
        <f t="shared" si="500"/>
        <v>0.66666666666666674</v>
      </c>
      <c r="AO1488" s="118">
        <f t="shared" si="501"/>
        <v>0</v>
      </c>
      <c r="AP1488" s="119">
        <f t="shared" si="502"/>
        <v>1.3877787807814457E-16</v>
      </c>
      <c r="AQ1488" s="122">
        <f t="shared" si="491"/>
        <v>0</v>
      </c>
      <c r="AR1488" s="131">
        <f t="shared" si="503"/>
        <v>9</v>
      </c>
      <c r="AS1488" s="65"/>
    </row>
    <row r="1489" spans="1:45" x14ac:dyDescent="0.25">
      <c r="A1489" s="65" t="s">
        <v>273</v>
      </c>
      <c r="B1489" s="65" t="str">
        <f t="shared" si="488"/>
        <v>DIWA3</v>
      </c>
      <c r="C1489" s="117">
        <f t="shared" si="489"/>
        <v>40938</v>
      </c>
      <c r="D1489" s="116" t="str">
        <f t="shared" si="490"/>
        <v>SIN</v>
      </c>
      <c r="E1489" s="65" t="s">
        <v>134</v>
      </c>
      <c r="F1489" s="124" t="s">
        <v>181</v>
      </c>
      <c r="G1489" s="117">
        <v>41250</v>
      </c>
      <c r="H1489" s="65">
        <v>237930</v>
      </c>
      <c r="I1489" s="65">
        <v>68414</v>
      </c>
      <c r="J1489" s="65">
        <v>0</v>
      </c>
      <c r="K1489" s="65">
        <v>0</v>
      </c>
      <c r="L1489" s="65">
        <v>0</v>
      </c>
      <c r="M1489" s="65">
        <v>8.8000000000000007</v>
      </c>
      <c r="N1489" s="65">
        <v>6.7</v>
      </c>
      <c r="O1489" s="65">
        <v>43.1</v>
      </c>
      <c r="P1489" s="65"/>
      <c r="Q1489" s="65">
        <v>-1</v>
      </c>
      <c r="R1489" s="65" t="s">
        <v>29</v>
      </c>
      <c r="S1489" s="65">
        <v>61.3</v>
      </c>
      <c r="T1489" s="65">
        <v>2.2999999999999998</v>
      </c>
      <c r="U1489" s="65">
        <v>18.899999999999999</v>
      </c>
      <c r="V1489" s="65">
        <v>1.8</v>
      </c>
      <c r="W1489" s="65">
        <v>5.2</v>
      </c>
      <c r="X1489" s="65">
        <v>16.399999999999999</v>
      </c>
      <c r="Y1489" s="65">
        <v>1.6</v>
      </c>
      <c r="Z1489" s="65">
        <v>0.7</v>
      </c>
      <c r="AA1489" s="65">
        <v>0</v>
      </c>
      <c r="AB1489" s="65">
        <v>37.200000000000003</v>
      </c>
      <c r="AC1489" s="65">
        <v>18.7</v>
      </c>
      <c r="AD1489" s="65">
        <v>0.3</v>
      </c>
      <c r="AE1489" s="118">
        <f t="shared" si="492"/>
        <v>61</v>
      </c>
      <c r="AF1489" s="119">
        <f t="shared" ref="AF1489:AF1552" si="504">IF(AE1489&gt;500,1.5,IF(AE1489&gt;300,1.3,VLOOKUP(AE1489,$AT$3:$AU$304,2,0)))</f>
        <v>0.20333333333333692</v>
      </c>
      <c r="AG1489" s="118">
        <f t="shared" si="493"/>
        <v>2</v>
      </c>
      <c r="AH1489" s="119">
        <f t="shared" si="494"/>
        <v>1.3333333333330852E-2</v>
      </c>
      <c r="AI1489" s="118">
        <f t="shared" si="495"/>
        <v>5</v>
      </c>
      <c r="AJ1489" s="119">
        <f t="shared" si="496"/>
        <v>0.11111111111111063</v>
      </c>
      <c r="AK1489" s="118">
        <f t="shared" si="497"/>
        <v>16</v>
      </c>
      <c r="AL1489" s="119">
        <f t="shared" si="498"/>
        <v>0.53333333333333344</v>
      </c>
      <c r="AM1489" s="118">
        <f t="shared" si="499"/>
        <v>19</v>
      </c>
      <c r="AN1489" s="119">
        <f t="shared" si="500"/>
        <v>1</v>
      </c>
      <c r="AO1489" s="118">
        <f t="shared" si="501"/>
        <v>2</v>
      </c>
      <c r="AP1489" s="119">
        <f t="shared" si="502"/>
        <v>0.20000000000000015</v>
      </c>
      <c r="AQ1489" s="122">
        <f t="shared" si="491"/>
        <v>0</v>
      </c>
      <c r="AR1489" s="131">
        <f t="shared" si="503"/>
        <v>10</v>
      </c>
      <c r="AS1489" s="65"/>
    </row>
    <row r="1490" spans="1:45" x14ac:dyDescent="0.25">
      <c r="A1490" s="65" t="s">
        <v>272</v>
      </c>
      <c r="B1490" s="65" t="str">
        <f t="shared" si="488"/>
        <v>DIWA3</v>
      </c>
      <c r="C1490" s="117">
        <f t="shared" si="489"/>
        <v>40938</v>
      </c>
      <c r="D1490" s="116" t="str">
        <f t="shared" si="490"/>
        <v>SIN</v>
      </c>
      <c r="E1490" s="65" t="s">
        <v>134</v>
      </c>
      <c r="F1490" s="124" t="s">
        <v>181</v>
      </c>
      <c r="G1490" s="117">
        <v>41158</v>
      </c>
      <c r="H1490" s="65">
        <v>198055</v>
      </c>
      <c r="I1490" s="65">
        <v>28729</v>
      </c>
      <c r="J1490" s="65">
        <v>0</v>
      </c>
      <c r="K1490" s="65">
        <v>0</v>
      </c>
      <c r="L1490" s="65">
        <v>0</v>
      </c>
      <c r="M1490" s="65">
        <v>9.5</v>
      </c>
      <c r="N1490" s="65">
        <v>7.2</v>
      </c>
      <c r="O1490" s="65">
        <v>36.799999999999997</v>
      </c>
      <c r="P1490" s="65"/>
      <c r="Q1490" s="65">
        <v>-1</v>
      </c>
      <c r="R1490" s="65" t="s">
        <v>29</v>
      </c>
      <c r="S1490" s="65">
        <v>83.8</v>
      </c>
      <c r="T1490" s="65">
        <v>28.8</v>
      </c>
      <c r="U1490" s="65">
        <v>41.6</v>
      </c>
      <c r="V1490" s="65">
        <v>0.6</v>
      </c>
      <c r="W1490" s="65">
        <v>7.1</v>
      </c>
      <c r="X1490" s="65">
        <v>10.4</v>
      </c>
      <c r="Y1490" s="65">
        <v>0.6</v>
      </c>
      <c r="Z1490" s="65">
        <v>0.8</v>
      </c>
      <c r="AA1490" s="65">
        <v>0</v>
      </c>
      <c r="AB1490" s="65">
        <v>241.4</v>
      </c>
      <c r="AC1490" s="65">
        <v>36.9</v>
      </c>
      <c r="AD1490" s="65">
        <v>7</v>
      </c>
      <c r="AE1490" s="118">
        <f t="shared" si="492"/>
        <v>84</v>
      </c>
      <c r="AF1490" s="119">
        <f t="shared" si="504"/>
        <v>0.28000000000000369</v>
      </c>
      <c r="AG1490" s="118">
        <f t="shared" si="493"/>
        <v>29</v>
      </c>
      <c r="AH1490" s="119">
        <f t="shared" si="494"/>
        <v>0.19333333333333075</v>
      </c>
      <c r="AI1490" s="118">
        <f t="shared" si="495"/>
        <v>7</v>
      </c>
      <c r="AJ1490" s="119">
        <f t="shared" si="496"/>
        <v>0.15555555555555509</v>
      </c>
      <c r="AK1490" s="118">
        <f t="shared" si="497"/>
        <v>10</v>
      </c>
      <c r="AL1490" s="119">
        <f t="shared" si="498"/>
        <v>0.33339999999999997</v>
      </c>
      <c r="AM1490" s="118">
        <f t="shared" si="499"/>
        <v>42</v>
      </c>
      <c r="AN1490" s="119">
        <f t="shared" si="500"/>
        <v>1</v>
      </c>
      <c r="AO1490" s="118">
        <f t="shared" si="501"/>
        <v>1</v>
      </c>
      <c r="AP1490" s="119">
        <f t="shared" si="502"/>
        <v>0.10000000000000014</v>
      </c>
      <c r="AQ1490" s="122">
        <f t="shared" si="491"/>
        <v>0</v>
      </c>
      <c r="AR1490" s="131">
        <f t="shared" si="503"/>
        <v>11</v>
      </c>
      <c r="AS1490" s="65"/>
    </row>
    <row r="1491" spans="1:45" x14ac:dyDescent="0.25">
      <c r="A1491" s="65" t="s">
        <v>294</v>
      </c>
      <c r="B1491" s="65" t="str">
        <f t="shared" si="488"/>
        <v>DIWA5</v>
      </c>
      <c r="C1491" s="117">
        <f t="shared" si="489"/>
        <v>41477</v>
      </c>
      <c r="D1491" s="65" t="str">
        <f t="shared" si="490"/>
        <v>SIN</v>
      </c>
      <c r="E1491" s="65" t="s">
        <v>182</v>
      </c>
      <c r="F1491" s="124" t="s">
        <v>183</v>
      </c>
      <c r="G1491" s="117">
        <v>42348</v>
      </c>
      <c r="H1491" s="65">
        <v>587872</v>
      </c>
      <c r="I1491" s="65">
        <v>18133</v>
      </c>
      <c r="J1491" s="65">
        <v>0</v>
      </c>
      <c r="K1491" s="120">
        <v>2</v>
      </c>
      <c r="L1491" s="65"/>
      <c r="M1491" s="120">
        <v>3</v>
      </c>
      <c r="N1491" s="65">
        <v>7</v>
      </c>
      <c r="O1491" s="65">
        <v>34.5</v>
      </c>
      <c r="P1491" s="65">
        <v>1.61</v>
      </c>
      <c r="Q1491" s="65">
        <v>0.03</v>
      </c>
      <c r="R1491" s="65"/>
      <c r="S1491" s="120">
        <v>34</v>
      </c>
      <c r="T1491" s="120">
        <v>23</v>
      </c>
      <c r="U1491" s="120">
        <v>1</v>
      </c>
      <c r="V1491" s="120">
        <v>0</v>
      </c>
      <c r="W1491" s="120">
        <v>2</v>
      </c>
      <c r="X1491" s="120">
        <v>3</v>
      </c>
      <c r="Y1491" s="120">
        <v>0</v>
      </c>
      <c r="Z1491" s="120">
        <v>0</v>
      </c>
      <c r="AA1491" s="120">
        <v>0</v>
      </c>
      <c r="AB1491" s="120">
        <v>42</v>
      </c>
      <c r="AC1491" s="120">
        <v>2</v>
      </c>
      <c r="AD1491" s="120">
        <v>0</v>
      </c>
      <c r="AE1491" s="118">
        <f t="shared" si="492"/>
        <v>34</v>
      </c>
      <c r="AF1491" s="119">
        <f t="shared" si="504"/>
        <v>0.11333333333333709</v>
      </c>
      <c r="AG1491" s="118">
        <f t="shared" si="493"/>
        <v>23</v>
      </c>
      <c r="AH1491" s="119">
        <f t="shared" si="494"/>
        <v>0.15333333333333082</v>
      </c>
      <c r="AI1491" s="118">
        <f t="shared" si="495"/>
        <v>2</v>
      </c>
      <c r="AJ1491" s="119">
        <f t="shared" si="496"/>
        <v>4.4444444444443953E-2</v>
      </c>
      <c r="AK1491" s="118">
        <f t="shared" si="497"/>
        <v>3</v>
      </c>
      <c r="AL1491" s="119">
        <f t="shared" si="498"/>
        <v>0.1000000000000002</v>
      </c>
      <c r="AM1491" s="118">
        <f t="shared" si="499"/>
        <v>1</v>
      </c>
      <c r="AN1491" s="119">
        <f t="shared" si="500"/>
        <v>6.666666666666686E-2</v>
      </c>
      <c r="AO1491" s="118">
        <f t="shared" si="501"/>
        <v>0</v>
      </c>
      <c r="AP1491" s="119">
        <f t="shared" si="502"/>
        <v>1.3877787807814457E-16</v>
      </c>
      <c r="AQ1491" s="122">
        <f t="shared" si="491"/>
        <v>1</v>
      </c>
      <c r="AR1491" s="131">
        <f t="shared" si="503"/>
        <v>1</v>
      </c>
      <c r="AS1491" s="65"/>
    </row>
    <row r="1492" spans="1:45" x14ac:dyDescent="0.25">
      <c r="A1492" s="65"/>
      <c r="B1492" s="65" t="str">
        <f t="shared" si="488"/>
        <v>DIWA5</v>
      </c>
      <c r="C1492" s="117">
        <f t="shared" si="489"/>
        <v>41477</v>
      </c>
      <c r="D1492" s="65" t="str">
        <f t="shared" si="490"/>
        <v>SIN</v>
      </c>
      <c r="E1492" s="65" t="s">
        <v>182</v>
      </c>
      <c r="F1492" s="124" t="s">
        <v>183</v>
      </c>
      <c r="G1492" s="117">
        <v>42328</v>
      </c>
      <c r="H1492" s="65">
        <v>582924</v>
      </c>
      <c r="I1492" s="65">
        <v>13185</v>
      </c>
      <c r="J1492" s="65">
        <v>0</v>
      </c>
      <c r="K1492" s="65">
        <v>1</v>
      </c>
      <c r="L1492" s="65"/>
      <c r="M1492" s="65">
        <v>3</v>
      </c>
      <c r="N1492" s="65">
        <v>7</v>
      </c>
      <c r="O1492" s="65"/>
      <c r="P1492" s="65"/>
      <c r="Q1492" s="65">
        <v>2.44</v>
      </c>
      <c r="R1492" s="65"/>
      <c r="S1492" s="65">
        <v>29</v>
      </c>
      <c r="T1492" s="65">
        <v>19</v>
      </c>
      <c r="U1492" s="65">
        <v>1</v>
      </c>
      <c r="V1492" s="65">
        <v>0</v>
      </c>
      <c r="W1492" s="65">
        <v>2</v>
      </c>
      <c r="X1492" s="65">
        <v>2</v>
      </c>
      <c r="Y1492" s="65">
        <v>0</v>
      </c>
      <c r="Z1492" s="65">
        <v>0</v>
      </c>
      <c r="AA1492" s="65">
        <v>0</v>
      </c>
      <c r="AB1492" s="65">
        <v>39</v>
      </c>
      <c r="AC1492" s="65">
        <v>2</v>
      </c>
      <c r="AD1492" s="65">
        <v>0</v>
      </c>
      <c r="AE1492" s="118">
        <f t="shared" si="492"/>
        <v>29</v>
      </c>
      <c r="AF1492" s="119">
        <f t="shared" si="504"/>
        <v>9.6666666666670453E-2</v>
      </c>
      <c r="AG1492" s="118">
        <f t="shared" si="493"/>
        <v>19</v>
      </c>
      <c r="AH1492" s="119">
        <f t="shared" si="494"/>
        <v>0.12666666666666421</v>
      </c>
      <c r="AI1492" s="118">
        <f t="shared" si="495"/>
        <v>2</v>
      </c>
      <c r="AJ1492" s="119">
        <f t="shared" si="496"/>
        <v>4.4444444444443953E-2</v>
      </c>
      <c r="AK1492" s="118">
        <f t="shared" si="497"/>
        <v>2</v>
      </c>
      <c r="AL1492" s="119">
        <f t="shared" si="498"/>
        <v>6.6666666666666874E-2</v>
      </c>
      <c r="AM1492" s="118">
        <f t="shared" si="499"/>
        <v>1</v>
      </c>
      <c r="AN1492" s="119">
        <f t="shared" si="500"/>
        <v>6.666666666666686E-2</v>
      </c>
      <c r="AO1492" s="118">
        <f t="shared" si="501"/>
        <v>0</v>
      </c>
      <c r="AP1492" s="119">
        <f t="shared" si="502"/>
        <v>1.3877787807814457E-16</v>
      </c>
      <c r="AQ1492" s="122">
        <f t="shared" si="491"/>
        <v>0</v>
      </c>
      <c r="AR1492" s="131">
        <f t="shared" si="503"/>
        <v>2</v>
      </c>
      <c r="AS1492" s="65"/>
    </row>
    <row r="1493" spans="1:45" x14ac:dyDescent="0.25">
      <c r="A1493" s="65"/>
      <c r="B1493" s="65" t="str">
        <f t="shared" si="488"/>
        <v>DIWA5</v>
      </c>
      <c r="C1493" s="117">
        <f t="shared" si="489"/>
        <v>41477</v>
      </c>
      <c r="D1493" s="65" t="str">
        <f t="shared" si="490"/>
        <v>SIN</v>
      </c>
      <c r="E1493" s="65" t="s">
        <v>182</v>
      </c>
      <c r="F1493" s="124" t="s">
        <v>183</v>
      </c>
      <c r="G1493" s="117">
        <v>42287</v>
      </c>
      <c r="H1493" s="65">
        <v>569739</v>
      </c>
      <c r="I1493" s="65">
        <v>52529</v>
      </c>
      <c r="J1493" s="65">
        <v>0</v>
      </c>
      <c r="K1493" s="65">
        <v>3</v>
      </c>
      <c r="L1493" s="65"/>
      <c r="M1493" s="65">
        <v>4</v>
      </c>
      <c r="N1493" s="65">
        <v>5.8</v>
      </c>
      <c r="O1493" s="65"/>
      <c r="P1493" s="65"/>
      <c r="Q1493" s="65">
        <v>0.13</v>
      </c>
      <c r="R1493" s="65"/>
      <c r="S1493" s="65">
        <v>83</v>
      </c>
      <c r="T1493" s="65">
        <v>34</v>
      </c>
      <c r="U1493" s="65">
        <v>3</v>
      </c>
      <c r="V1493" s="65">
        <v>0</v>
      </c>
      <c r="W1493" s="65">
        <v>5</v>
      </c>
      <c r="X1493" s="65">
        <v>9</v>
      </c>
      <c r="Y1493" s="65">
        <v>0</v>
      </c>
      <c r="Z1493" s="65">
        <v>0</v>
      </c>
      <c r="AA1493" s="65">
        <v>1</v>
      </c>
      <c r="AB1493" s="65">
        <v>26</v>
      </c>
      <c r="AC1493" s="65">
        <v>3</v>
      </c>
      <c r="AD1493" s="65">
        <v>0</v>
      </c>
      <c r="AE1493" s="118">
        <f t="shared" si="492"/>
        <v>83</v>
      </c>
      <c r="AF1493" s="119">
        <f t="shared" si="504"/>
        <v>0.27666666666667034</v>
      </c>
      <c r="AG1493" s="118">
        <f t="shared" si="493"/>
        <v>34</v>
      </c>
      <c r="AH1493" s="119">
        <f t="shared" si="494"/>
        <v>0.22666666666666402</v>
      </c>
      <c r="AI1493" s="118">
        <f t="shared" si="495"/>
        <v>5</v>
      </c>
      <c r="AJ1493" s="119">
        <f t="shared" si="496"/>
        <v>0.11111111111111063</v>
      </c>
      <c r="AK1493" s="118">
        <f t="shared" si="497"/>
        <v>9</v>
      </c>
      <c r="AL1493" s="119">
        <f t="shared" si="498"/>
        <v>0.30000000000000016</v>
      </c>
      <c r="AM1493" s="118">
        <f t="shared" si="499"/>
        <v>3</v>
      </c>
      <c r="AN1493" s="119">
        <f t="shared" si="500"/>
        <v>0.20000000000000018</v>
      </c>
      <c r="AO1493" s="118">
        <f t="shared" si="501"/>
        <v>0</v>
      </c>
      <c r="AP1493" s="119">
        <f t="shared" si="502"/>
        <v>1.3877787807814457E-16</v>
      </c>
      <c r="AQ1493" s="122">
        <f t="shared" si="491"/>
        <v>0</v>
      </c>
      <c r="AR1493" s="131">
        <f t="shared" si="503"/>
        <v>3</v>
      </c>
      <c r="AS1493" s="65"/>
    </row>
    <row r="1494" spans="1:45" x14ac:dyDescent="0.25">
      <c r="A1494" s="65"/>
      <c r="B1494" s="65" t="str">
        <f t="shared" si="488"/>
        <v>DIWA5</v>
      </c>
      <c r="C1494" s="117">
        <f t="shared" si="489"/>
        <v>41477</v>
      </c>
      <c r="D1494" s="65" t="str">
        <f t="shared" si="490"/>
        <v>SIN</v>
      </c>
      <c r="E1494" s="65" t="s">
        <v>182</v>
      </c>
      <c r="F1494" s="124" t="s">
        <v>183</v>
      </c>
      <c r="G1494" s="117">
        <v>42243</v>
      </c>
      <c r="H1494" s="65">
        <v>553191</v>
      </c>
      <c r="I1494" s="65">
        <v>35982</v>
      </c>
      <c r="J1494" s="65">
        <v>0</v>
      </c>
      <c r="K1494" s="65">
        <v>2</v>
      </c>
      <c r="L1494" s="65"/>
      <c r="M1494" s="65">
        <v>1</v>
      </c>
      <c r="N1494" s="65">
        <v>6.7</v>
      </c>
      <c r="O1494" s="65"/>
      <c r="P1494" s="65"/>
      <c r="Q1494" s="65">
        <v>2.36</v>
      </c>
      <c r="R1494" s="65"/>
      <c r="S1494" s="65">
        <v>22</v>
      </c>
      <c r="T1494" s="65">
        <v>23</v>
      </c>
      <c r="U1494" s="65">
        <v>2</v>
      </c>
      <c r="V1494" s="65">
        <v>0</v>
      </c>
      <c r="W1494" s="65">
        <v>1</v>
      </c>
      <c r="X1494" s="65">
        <v>4</v>
      </c>
      <c r="Y1494" s="65">
        <v>0</v>
      </c>
      <c r="Z1494" s="65">
        <v>0</v>
      </c>
      <c r="AA1494" s="65">
        <v>0</v>
      </c>
      <c r="AB1494" s="65">
        <v>35</v>
      </c>
      <c r="AC1494" s="65">
        <v>2</v>
      </c>
      <c r="AD1494" s="65">
        <v>0</v>
      </c>
      <c r="AE1494" s="118">
        <f t="shared" si="492"/>
        <v>22</v>
      </c>
      <c r="AF1494" s="119">
        <f t="shared" si="504"/>
        <v>7.3333333333337164E-2</v>
      </c>
      <c r="AG1494" s="118">
        <f t="shared" si="493"/>
        <v>23</v>
      </c>
      <c r="AH1494" s="119">
        <f t="shared" si="494"/>
        <v>0.15333333333333082</v>
      </c>
      <c r="AI1494" s="118">
        <f t="shared" si="495"/>
        <v>1</v>
      </c>
      <c r="AJ1494" s="119">
        <f t="shared" si="496"/>
        <v>2.222222222222173E-2</v>
      </c>
      <c r="AK1494" s="118">
        <f t="shared" si="497"/>
        <v>4</v>
      </c>
      <c r="AL1494" s="119">
        <f t="shared" si="498"/>
        <v>0.13333333333333353</v>
      </c>
      <c r="AM1494" s="118">
        <f t="shared" si="499"/>
        <v>2</v>
      </c>
      <c r="AN1494" s="119">
        <f t="shared" si="500"/>
        <v>0.13333333333333353</v>
      </c>
      <c r="AO1494" s="118">
        <f t="shared" si="501"/>
        <v>0</v>
      </c>
      <c r="AP1494" s="119">
        <f t="shared" si="502"/>
        <v>1.3877787807814457E-16</v>
      </c>
      <c r="AQ1494" s="122">
        <f t="shared" si="491"/>
        <v>0</v>
      </c>
      <c r="AR1494" s="131">
        <f t="shared" si="503"/>
        <v>4</v>
      </c>
      <c r="AS1494" s="65"/>
    </row>
    <row r="1495" spans="1:45" x14ac:dyDescent="0.25">
      <c r="A1495" s="65"/>
      <c r="B1495" s="65" t="str">
        <f t="shared" si="488"/>
        <v>DIWA5</v>
      </c>
      <c r="C1495" s="117">
        <f t="shared" si="489"/>
        <v>41477</v>
      </c>
      <c r="D1495" s="65" t="str">
        <f t="shared" si="490"/>
        <v>SIN</v>
      </c>
      <c r="E1495" s="65" t="s">
        <v>182</v>
      </c>
      <c r="F1495" s="124" t="s">
        <v>183</v>
      </c>
      <c r="G1495" s="117">
        <v>42138</v>
      </c>
      <c r="H1495" s="65">
        <v>517210</v>
      </c>
      <c r="I1495" s="65">
        <v>91576</v>
      </c>
      <c r="J1495" s="65">
        <v>0</v>
      </c>
      <c r="K1495" s="65">
        <v>4</v>
      </c>
      <c r="L1495" s="65"/>
      <c r="M1495" s="65">
        <v>1</v>
      </c>
      <c r="N1495" s="65">
        <v>5.8</v>
      </c>
      <c r="O1495" s="65"/>
      <c r="P1495" s="65"/>
      <c r="Q1495" s="65">
        <v>0.49</v>
      </c>
      <c r="R1495" s="65"/>
      <c r="S1495" s="65">
        <v>105</v>
      </c>
      <c r="T1495" s="65">
        <v>110</v>
      </c>
      <c r="U1495" s="65">
        <v>7</v>
      </c>
      <c r="V1495" s="65">
        <v>0</v>
      </c>
      <c r="W1495" s="65">
        <v>19</v>
      </c>
      <c r="X1495" s="65">
        <v>9</v>
      </c>
      <c r="Y1495" s="65">
        <v>1</v>
      </c>
      <c r="Z1495" s="65">
        <v>1</v>
      </c>
      <c r="AA1495" s="65">
        <v>1</v>
      </c>
      <c r="AB1495" s="65">
        <v>32</v>
      </c>
      <c r="AC1495" s="65">
        <v>6</v>
      </c>
      <c r="AD1495" s="65">
        <v>1</v>
      </c>
      <c r="AE1495" s="118">
        <f t="shared" si="492"/>
        <v>105</v>
      </c>
      <c r="AF1495" s="119">
        <f t="shared" si="504"/>
        <v>0.35000000000000414</v>
      </c>
      <c r="AG1495" s="118">
        <f t="shared" si="493"/>
        <v>110</v>
      </c>
      <c r="AH1495" s="119">
        <f t="shared" si="494"/>
        <v>0.73333333333333162</v>
      </c>
      <c r="AI1495" s="118">
        <f t="shared" si="495"/>
        <v>19</v>
      </c>
      <c r="AJ1495" s="119">
        <f t="shared" si="496"/>
        <v>0.42222222222222161</v>
      </c>
      <c r="AK1495" s="118">
        <f t="shared" si="497"/>
        <v>9</v>
      </c>
      <c r="AL1495" s="119">
        <f t="shared" si="498"/>
        <v>0.30000000000000016</v>
      </c>
      <c r="AM1495" s="118">
        <f t="shared" si="499"/>
        <v>7</v>
      </c>
      <c r="AN1495" s="119">
        <f t="shared" si="500"/>
        <v>0.46666666666666679</v>
      </c>
      <c r="AO1495" s="118">
        <f t="shared" si="501"/>
        <v>0</v>
      </c>
      <c r="AP1495" s="119">
        <f t="shared" si="502"/>
        <v>1.3877787807814457E-16</v>
      </c>
      <c r="AQ1495" s="122">
        <f t="shared" si="491"/>
        <v>0</v>
      </c>
      <c r="AR1495" s="131">
        <f t="shared" si="503"/>
        <v>5</v>
      </c>
      <c r="AS1495" s="65"/>
    </row>
    <row r="1496" spans="1:45" x14ac:dyDescent="0.25">
      <c r="A1496" s="65" t="s">
        <v>273</v>
      </c>
      <c r="B1496" s="65" t="str">
        <f t="shared" si="488"/>
        <v>DIWA5</v>
      </c>
      <c r="C1496" s="117">
        <f t="shared" si="489"/>
        <v>41477</v>
      </c>
      <c r="D1496" s="116" t="str">
        <f t="shared" si="490"/>
        <v>SIN</v>
      </c>
      <c r="E1496" s="65" t="s">
        <v>182</v>
      </c>
      <c r="F1496" s="124" t="s">
        <v>183</v>
      </c>
      <c r="G1496" s="117">
        <v>42054</v>
      </c>
      <c r="H1496" s="65">
        <v>279912</v>
      </c>
      <c r="I1496" s="65">
        <v>65048</v>
      </c>
      <c r="J1496" s="65">
        <v>0</v>
      </c>
      <c r="K1496" s="65">
        <v>6</v>
      </c>
      <c r="L1496" s="65"/>
      <c r="M1496" s="65">
        <v>6</v>
      </c>
      <c r="N1496" s="65">
        <v>5.899</v>
      </c>
      <c r="O1496" s="65">
        <v>29.57</v>
      </c>
      <c r="P1496" s="65">
        <v>0.91</v>
      </c>
      <c r="Q1496" s="65">
        <v>0.35</v>
      </c>
      <c r="R1496" s="65"/>
      <c r="S1496" s="65">
        <v>87</v>
      </c>
      <c r="T1496" s="65">
        <v>41</v>
      </c>
      <c r="U1496" s="65">
        <v>8</v>
      </c>
      <c r="V1496" s="65">
        <v>0</v>
      </c>
      <c r="W1496" s="65">
        <v>6</v>
      </c>
      <c r="X1496" s="65">
        <v>8</v>
      </c>
      <c r="Y1496" s="65">
        <v>0</v>
      </c>
      <c r="Z1496" s="65"/>
      <c r="AA1496" s="65">
        <v>0</v>
      </c>
      <c r="AB1496" s="65">
        <v>33</v>
      </c>
      <c r="AC1496" s="65">
        <v>4</v>
      </c>
      <c r="AD1496" s="65">
        <v>0</v>
      </c>
      <c r="AE1496" s="118">
        <f t="shared" si="492"/>
        <v>87</v>
      </c>
      <c r="AF1496" s="119">
        <f t="shared" si="504"/>
        <v>0.29000000000000375</v>
      </c>
      <c r="AG1496" s="118">
        <f t="shared" si="493"/>
        <v>41</v>
      </c>
      <c r="AH1496" s="119">
        <f t="shared" si="494"/>
        <v>0.2733333333333306</v>
      </c>
      <c r="AI1496" s="118">
        <f t="shared" si="495"/>
        <v>6</v>
      </c>
      <c r="AJ1496" s="119">
        <f t="shared" si="496"/>
        <v>0.13333333333333286</v>
      </c>
      <c r="AK1496" s="118">
        <f t="shared" si="497"/>
        <v>8</v>
      </c>
      <c r="AL1496" s="119">
        <f t="shared" si="498"/>
        <v>0.26666666666666683</v>
      </c>
      <c r="AM1496" s="118">
        <f t="shared" si="499"/>
        <v>8</v>
      </c>
      <c r="AN1496" s="119">
        <f t="shared" si="500"/>
        <v>0.53333333333333344</v>
      </c>
      <c r="AO1496" s="118">
        <f t="shared" si="501"/>
        <v>0</v>
      </c>
      <c r="AP1496" s="119">
        <f t="shared" si="502"/>
        <v>1.3877787807814457E-16</v>
      </c>
      <c r="AQ1496" s="122">
        <f t="shared" si="491"/>
        <v>0</v>
      </c>
      <c r="AR1496" s="131">
        <f t="shared" si="503"/>
        <v>6</v>
      </c>
      <c r="AS1496" s="65"/>
    </row>
    <row r="1497" spans="1:45" x14ac:dyDescent="0.25">
      <c r="A1497" s="65" t="s">
        <v>273</v>
      </c>
      <c r="B1497" s="65" t="str">
        <f t="shared" si="488"/>
        <v>DIWA5</v>
      </c>
      <c r="C1497" s="117">
        <f t="shared" si="489"/>
        <v>41477</v>
      </c>
      <c r="D1497" s="116" t="str">
        <f t="shared" si="490"/>
        <v>SIN</v>
      </c>
      <c r="E1497" s="65" t="s">
        <v>182</v>
      </c>
      <c r="F1497" s="124" t="s">
        <v>183</v>
      </c>
      <c r="G1497" s="117">
        <v>41991</v>
      </c>
      <c r="H1497" s="65">
        <v>258198</v>
      </c>
      <c r="I1497" s="65">
        <v>43384</v>
      </c>
      <c r="J1497" s="65">
        <v>0</v>
      </c>
      <c r="K1497" s="65">
        <v>2</v>
      </c>
      <c r="L1497" s="65"/>
      <c r="M1497" s="65">
        <v>4</v>
      </c>
      <c r="N1497" s="65">
        <v>6.1</v>
      </c>
      <c r="O1497" s="65"/>
      <c r="P1497" s="65"/>
      <c r="Q1497" s="65">
        <v>0.36</v>
      </c>
      <c r="R1497" s="65"/>
      <c r="S1497" s="65">
        <v>64</v>
      </c>
      <c r="T1497" s="65">
        <v>24</v>
      </c>
      <c r="U1497" s="65">
        <v>12</v>
      </c>
      <c r="V1497" s="65">
        <v>0</v>
      </c>
      <c r="W1497" s="65">
        <v>5</v>
      </c>
      <c r="X1497" s="65">
        <v>6</v>
      </c>
      <c r="Y1497" s="65">
        <v>0</v>
      </c>
      <c r="Z1497" s="65">
        <v>0</v>
      </c>
      <c r="AA1497" s="65">
        <v>0</v>
      </c>
      <c r="AB1497" s="65">
        <v>33</v>
      </c>
      <c r="AC1497" s="65">
        <v>5</v>
      </c>
      <c r="AD1497" s="65">
        <v>0</v>
      </c>
      <c r="AE1497" s="118">
        <f t="shared" si="492"/>
        <v>64</v>
      </c>
      <c r="AF1497" s="119">
        <f t="shared" si="504"/>
        <v>0.2133333333333369</v>
      </c>
      <c r="AG1497" s="118">
        <f t="shared" si="493"/>
        <v>24</v>
      </c>
      <c r="AH1497" s="119">
        <f t="shared" si="494"/>
        <v>0.15999999999999748</v>
      </c>
      <c r="AI1497" s="118">
        <f t="shared" si="495"/>
        <v>5</v>
      </c>
      <c r="AJ1497" s="119">
        <f t="shared" si="496"/>
        <v>0.11111111111111063</v>
      </c>
      <c r="AK1497" s="118">
        <f t="shared" si="497"/>
        <v>6</v>
      </c>
      <c r="AL1497" s="119">
        <f t="shared" si="498"/>
        <v>0.20000000000000018</v>
      </c>
      <c r="AM1497" s="118">
        <f t="shared" si="499"/>
        <v>12</v>
      </c>
      <c r="AN1497" s="119">
        <f t="shared" si="500"/>
        <v>0.8</v>
      </c>
      <c r="AO1497" s="118">
        <f t="shared" si="501"/>
        <v>0</v>
      </c>
      <c r="AP1497" s="119">
        <f t="shared" si="502"/>
        <v>1.3877787807814457E-16</v>
      </c>
      <c r="AQ1497" s="122">
        <f t="shared" si="491"/>
        <v>0</v>
      </c>
      <c r="AR1497" s="131">
        <f t="shared" si="503"/>
        <v>7</v>
      </c>
      <c r="AS1497" s="65"/>
    </row>
    <row r="1498" spans="1:45" x14ac:dyDescent="0.25">
      <c r="A1498" s="65" t="s">
        <v>273</v>
      </c>
      <c r="B1498" s="65" t="str">
        <f t="shared" si="488"/>
        <v>DIWA5</v>
      </c>
      <c r="C1498" s="117">
        <f t="shared" si="489"/>
        <v>41477</v>
      </c>
      <c r="D1498" s="116" t="str">
        <f t="shared" si="490"/>
        <v>SIN</v>
      </c>
      <c r="E1498" s="65" t="s">
        <v>182</v>
      </c>
      <c r="F1498" s="124" t="s">
        <v>183</v>
      </c>
      <c r="G1498" s="117">
        <v>41857</v>
      </c>
      <c r="H1498" s="65">
        <v>208878</v>
      </c>
      <c r="I1498" s="65">
        <v>111302</v>
      </c>
      <c r="J1498" s="65">
        <v>0</v>
      </c>
      <c r="K1498" s="65">
        <v>3</v>
      </c>
      <c r="L1498" s="65"/>
      <c r="M1498" s="65">
        <v>11</v>
      </c>
      <c r="N1498" s="65">
        <v>6.9</v>
      </c>
      <c r="O1498" s="65">
        <v>35.700000000000003</v>
      </c>
      <c r="P1498" s="65">
        <v>1.3</v>
      </c>
      <c r="Q1498" s="65">
        <v>7.0000000000000007E-2</v>
      </c>
      <c r="R1498" s="65"/>
      <c r="S1498" s="65">
        <v>202</v>
      </c>
      <c r="T1498" s="65">
        <v>118</v>
      </c>
      <c r="U1498" s="65">
        <v>45</v>
      </c>
      <c r="V1498" s="65">
        <v>2</v>
      </c>
      <c r="W1498" s="65">
        <v>14</v>
      </c>
      <c r="X1498" s="65">
        <v>13</v>
      </c>
      <c r="Y1498" s="65">
        <v>0</v>
      </c>
      <c r="Z1498" s="65">
        <v>1</v>
      </c>
      <c r="AA1498" s="65">
        <v>1</v>
      </c>
      <c r="AB1498" s="65">
        <v>52</v>
      </c>
      <c r="AC1498" s="65">
        <v>17</v>
      </c>
      <c r="AD1498" s="65">
        <v>1</v>
      </c>
      <c r="AE1498" s="118">
        <f t="shared" si="492"/>
        <v>202</v>
      </c>
      <c r="AF1498" s="119">
        <f t="shared" si="504"/>
        <v>0.67333333333333667</v>
      </c>
      <c r="AG1498" s="118">
        <f t="shared" si="493"/>
        <v>118</v>
      </c>
      <c r="AH1498" s="119">
        <f t="shared" si="494"/>
        <v>0.78666666666666529</v>
      </c>
      <c r="AI1498" s="118">
        <f t="shared" si="495"/>
        <v>14</v>
      </c>
      <c r="AJ1498" s="119">
        <f t="shared" si="496"/>
        <v>0.31111111111111062</v>
      </c>
      <c r="AK1498" s="118">
        <f t="shared" si="497"/>
        <v>13</v>
      </c>
      <c r="AL1498" s="119">
        <f t="shared" si="498"/>
        <v>0.43333333333333346</v>
      </c>
      <c r="AM1498" s="118">
        <f t="shared" si="499"/>
        <v>45</v>
      </c>
      <c r="AN1498" s="119">
        <f t="shared" si="500"/>
        <v>1</v>
      </c>
      <c r="AO1498" s="118">
        <f t="shared" si="501"/>
        <v>2</v>
      </c>
      <c r="AP1498" s="119">
        <f t="shared" si="502"/>
        <v>0.20000000000000015</v>
      </c>
      <c r="AQ1498" s="122">
        <f t="shared" si="491"/>
        <v>0</v>
      </c>
      <c r="AR1498" s="131">
        <f t="shared" si="503"/>
        <v>8</v>
      </c>
      <c r="AS1498" s="65"/>
    </row>
    <row r="1499" spans="1:45" x14ac:dyDescent="0.25">
      <c r="A1499" s="65" t="s">
        <v>284</v>
      </c>
      <c r="B1499" s="65" t="str">
        <f t="shared" si="488"/>
        <v>DIWA5</v>
      </c>
      <c r="C1499" s="117">
        <f t="shared" si="489"/>
        <v>41477</v>
      </c>
      <c r="D1499" s="65" t="str">
        <f t="shared" si="490"/>
        <v>SIN</v>
      </c>
      <c r="E1499" s="65" t="s">
        <v>182</v>
      </c>
      <c r="F1499" s="124" t="s">
        <v>183</v>
      </c>
      <c r="G1499" s="117">
        <v>41726</v>
      </c>
      <c r="H1499" s="65">
        <v>166159</v>
      </c>
      <c r="I1499" s="65">
        <v>68583</v>
      </c>
      <c r="J1499" s="65">
        <v>0</v>
      </c>
      <c r="K1499" s="65">
        <v>3</v>
      </c>
      <c r="L1499" s="65"/>
      <c r="M1499" s="65">
        <v>7</v>
      </c>
      <c r="N1499" s="65">
        <v>7.1</v>
      </c>
      <c r="O1499" s="65">
        <v>36.4</v>
      </c>
      <c r="P1499" s="65">
        <v>1</v>
      </c>
      <c r="Q1499" s="65">
        <v>0.06</v>
      </c>
      <c r="R1499" s="65" t="s">
        <v>28</v>
      </c>
      <c r="S1499" s="65">
        <v>99</v>
      </c>
      <c r="T1499" s="65">
        <v>53</v>
      </c>
      <c r="U1499" s="65">
        <v>61</v>
      </c>
      <c r="V1499" s="65">
        <v>0</v>
      </c>
      <c r="W1499" s="65">
        <v>14</v>
      </c>
      <c r="X1499" s="65">
        <v>10</v>
      </c>
      <c r="Y1499" s="65">
        <v>0</v>
      </c>
      <c r="Z1499" s="65">
        <v>0</v>
      </c>
      <c r="AA1499" s="65">
        <v>0</v>
      </c>
      <c r="AB1499" s="65">
        <v>37</v>
      </c>
      <c r="AC1499" s="65">
        <v>9</v>
      </c>
      <c r="AD1499" s="65">
        <v>1</v>
      </c>
      <c r="AE1499" s="118">
        <f t="shared" si="492"/>
        <v>99</v>
      </c>
      <c r="AF1499" s="119">
        <f t="shared" si="504"/>
        <v>0.33000000000000401</v>
      </c>
      <c r="AG1499" s="118">
        <f t="shared" si="493"/>
        <v>53</v>
      </c>
      <c r="AH1499" s="119">
        <f t="shared" si="494"/>
        <v>0.35333333333333045</v>
      </c>
      <c r="AI1499" s="118">
        <f t="shared" si="495"/>
        <v>14</v>
      </c>
      <c r="AJ1499" s="119">
        <f t="shared" si="496"/>
        <v>0.31111111111111062</v>
      </c>
      <c r="AK1499" s="118">
        <f t="shared" si="497"/>
        <v>10</v>
      </c>
      <c r="AL1499" s="119">
        <f t="shared" si="498"/>
        <v>0.33339999999999997</v>
      </c>
      <c r="AM1499" s="118">
        <f t="shared" si="499"/>
        <v>61</v>
      </c>
      <c r="AN1499" s="119">
        <f t="shared" si="500"/>
        <v>1</v>
      </c>
      <c r="AO1499" s="118">
        <f t="shared" si="501"/>
        <v>0</v>
      </c>
      <c r="AP1499" s="119">
        <f t="shared" si="502"/>
        <v>1.3877787807814457E-16</v>
      </c>
      <c r="AQ1499" s="122">
        <f t="shared" si="491"/>
        <v>0</v>
      </c>
      <c r="AR1499" s="131">
        <f t="shared" si="503"/>
        <v>9</v>
      </c>
      <c r="AS1499" s="65"/>
    </row>
    <row r="1500" spans="1:45" x14ac:dyDescent="0.25">
      <c r="A1500" s="65" t="s">
        <v>272</v>
      </c>
      <c r="B1500" s="65" t="str">
        <f t="shared" si="488"/>
        <v>DIWA5</v>
      </c>
      <c r="C1500" s="117">
        <f t="shared" si="489"/>
        <v>41477</v>
      </c>
      <c r="D1500" s="116" t="str">
        <f t="shared" si="490"/>
        <v>SIN</v>
      </c>
      <c r="E1500" s="65" t="s">
        <v>182</v>
      </c>
      <c r="F1500" s="124" t="s">
        <v>183</v>
      </c>
      <c r="G1500" s="117">
        <v>41722</v>
      </c>
      <c r="H1500" s="65">
        <v>170826</v>
      </c>
      <c r="I1500" s="65">
        <v>72917</v>
      </c>
      <c r="J1500" s="65">
        <v>0</v>
      </c>
      <c r="K1500" s="65">
        <v>3</v>
      </c>
      <c r="L1500" s="65"/>
      <c r="M1500" s="65">
        <v>6</v>
      </c>
      <c r="N1500" s="65">
        <v>7.1</v>
      </c>
      <c r="O1500" s="65">
        <v>35.9</v>
      </c>
      <c r="P1500" s="65">
        <v>0.16</v>
      </c>
      <c r="Q1500" s="65">
        <v>0.09</v>
      </c>
      <c r="R1500" s="65" t="s">
        <v>28</v>
      </c>
      <c r="S1500" s="65">
        <v>90</v>
      </c>
      <c r="T1500" s="65">
        <v>52</v>
      </c>
      <c r="U1500" s="65">
        <v>47</v>
      </c>
      <c r="V1500" s="65">
        <v>0</v>
      </c>
      <c r="W1500" s="65">
        <v>9</v>
      </c>
      <c r="X1500" s="65">
        <v>7</v>
      </c>
      <c r="Y1500" s="65">
        <v>0</v>
      </c>
      <c r="Z1500" s="65">
        <v>0</v>
      </c>
      <c r="AA1500" s="65">
        <v>0</v>
      </c>
      <c r="AB1500" s="65">
        <v>32</v>
      </c>
      <c r="AC1500" s="65">
        <v>6</v>
      </c>
      <c r="AD1500" s="65">
        <v>1</v>
      </c>
      <c r="AE1500" s="118">
        <f t="shared" si="492"/>
        <v>90</v>
      </c>
      <c r="AF1500" s="119">
        <f t="shared" si="504"/>
        <v>0.30000000000000382</v>
      </c>
      <c r="AG1500" s="118">
        <f t="shared" si="493"/>
        <v>52</v>
      </c>
      <c r="AH1500" s="119">
        <f t="shared" si="494"/>
        <v>0.34666666666666379</v>
      </c>
      <c r="AI1500" s="118">
        <f t="shared" si="495"/>
        <v>9</v>
      </c>
      <c r="AJ1500" s="119">
        <f t="shared" si="496"/>
        <v>0.19999999999999954</v>
      </c>
      <c r="AK1500" s="118">
        <f t="shared" si="497"/>
        <v>7</v>
      </c>
      <c r="AL1500" s="119">
        <f t="shared" si="498"/>
        <v>0.2333333333333335</v>
      </c>
      <c r="AM1500" s="118">
        <f t="shared" si="499"/>
        <v>47</v>
      </c>
      <c r="AN1500" s="119">
        <f t="shared" si="500"/>
        <v>1</v>
      </c>
      <c r="AO1500" s="118">
        <f t="shared" si="501"/>
        <v>0</v>
      </c>
      <c r="AP1500" s="119">
        <f t="shared" si="502"/>
        <v>1.3877787807814457E-16</v>
      </c>
      <c r="AQ1500" s="122">
        <f t="shared" si="491"/>
        <v>0</v>
      </c>
      <c r="AR1500" s="131">
        <f t="shared" si="503"/>
        <v>10</v>
      </c>
      <c r="AS1500" s="65"/>
    </row>
    <row r="1501" spans="1:45" x14ac:dyDescent="0.25">
      <c r="A1501" s="65" t="s">
        <v>272</v>
      </c>
      <c r="B1501" s="65" t="str">
        <f t="shared" si="488"/>
        <v>DIWA5</v>
      </c>
      <c r="C1501" s="117">
        <f t="shared" si="489"/>
        <v>41477</v>
      </c>
      <c r="D1501" s="116" t="str">
        <f t="shared" si="490"/>
        <v>SIN</v>
      </c>
      <c r="E1501" s="65" t="s">
        <v>182</v>
      </c>
      <c r="F1501" s="124" t="s">
        <v>183</v>
      </c>
      <c r="G1501" s="117">
        <v>41613</v>
      </c>
      <c r="H1501" s="65">
        <v>129547</v>
      </c>
      <c r="I1501" s="65">
        <v>31638</v>
      </c>
      <c r="J1501" s="120">
        <v>0</v>
      </c>
      <c r="K1501" s="120">
        <v>4</v>
      </c>
      <c r="L1501" s="120">
        <v>0</v>
      </c>
      <c r="M1501" s="120">
        <v>5</v>
      </c>
      <c r="N1501" s="65">
        <v>7.2</v>
      </c>
      <c r="O1501" s="120">
        <v>37</v>
      </c>
      <c r="P1501" s="120">
        <v>0.2</v>
      </c>
      <c r="Q1501" s="120">
        <v>0.1</v>
      </c>
      <c r="R1501" s="65" t="s">
        <v>244</v>
      </c>
      <c r="S1501" s="120">
        <v>50</v>
      </c>
      <c r="T1501" s="120">
        <v>32</v>
      </c>
      <c r="U1501" s="120">
        <v>40</v>
      </c>
      <c r="V1501" s="120">
        <v>0</v>
      </c>
      <c r="W1501" s="120">
        <v>7</v>
      </c>
      <c r="X1501" s="120">
        <v>4</v>
      </c>
      <c r="Y1501" s="120">
        <v>0</v>
      </c>
      <c r="Z1501" s="120">
        <v>0</v>
      </c>
      <c r="AA1501" s="120">
        <v>0</v>
      </c>
      <c r="AB1501" s="120">
        <v>33</v>
      </c>
      <c r="AC1501" s="120">
        <v>5</v>
      </c>
      <c r="AD1501" s="120">
        <v>1</v>
      </c>
      <c r="AE1501" s="118">
        <f t="shared" si="492"/>
        <v>50</v>
      </c>
      <c r="AF1501" s="119">
        <f t="shared" si="504"/>
        <v>0.16666666666667032</v>
      </c>
      <c r="AG1501" s="118">
        <f t="shared" si="493"/>
        <v>32</v>
      </c>
      <c r="AH1501" s="119">
        <f t="shared" si="494"/>
        <v>0.21333333333333071</v>
      </c>
      <c r="AI1501" s="118">
        <f t="shared" si="495"/>
        <v>7</v>
      </c>
      <c r="AJ1501" s="119">
        <f t="shared" si="496"/>
        <v>0.15555555555555509</v>
      </c>
      <c r="AK1501" s="118">
        <f t="shared" si="497"/>
        <v>4</v>
      </c>
      <c r="AL1501" s="119">
        <f t="shared" si="498"/>
        <v>0.13333333333333353</v>
      </c>
      <c r="AM1501" s="118">
        <f t="shared" si="499"/>
        <v>40</v>
      </c>
      <c r="AN1501" s="119">
        <f t="shared" si="500"/>
        <v>1</v>
      </c>
      <c r="AO1501" s="118">
        <f t="shared" si="501"/>
        <v>0</v>
      </c>
      <c r="AP1501" s="119">
        <f t="shared" si="502"/>
        <v>1.3877787807814457E-16</v>
      </c>
      <c r="AQ1501" s="122">
        <f t="shared" si="491"/>
        <v>0</v>
      </c>
      <c r="AR1501" s="131">
        <f t="shared" si="503"/>
        <v>11</v>
      </c>
      <c r="AS1501" s="65"/>
    </row>
    <row r="1502" spans="1:45" x14ac:dyDescent="0.25">
      <c r="A1502" s="65" t="s">
        <v>272</v>
      </c>
      <c r="B1502" s="65" t="str">
        <f t="shared" si="488"/>
        <v>DIWA5</v>
      </c>
      <c r="C1502" s="117">
        <f t="shared" si="489"/>
        <v>41477</v>
      </c>
      <c r="D1502" s="116" t="str">
        <f t="shared" si="490"/>
        <v>SIN</v>
      </c>
      <c r="E1502" s="65" t="s">
        <v>182</v>
      </c>
      <c r="F1502" s="124" t="s">
        <v>183</v>
      </c>
      <c r="G1502" s="117">
        <v>41535</v>
      </c>
      <c r="H1502" s="65">
        <v>97909</v>
      </c>
      <c r="I1502" s="65">
        <v>92793</v>
      </c>
      <c r="J1502" s="120">
        <v>0</v>
      </c>
      <c r="K1502" s="120">
        <v>4</v>
      </c>
      <c r="L1502" s="120">
        <v>-1</v>
      </c>
      <c r="M1502" s="120">
        <v>11</v>
      </c>
      <c r="N1502" s="65">
        <v>6.8</v>
      </c>
      <c r="O1502" s="120">
        <v>35.299999999999997</v>
      </c>
      <c r="P1502" s="120">
        <v>0.6</v>
      </c>
      <c r="Q1502" s="120">
        <v>0.1</v>
      </c>
      <c r="R1502" s="65" t="s">
        <v>244</v>
      </c>
      <c r="S1502" s="120">
        <v>113</v>
      </c>
      <c r="T1502" s="120">
        <v>60</v>
      </c>
      <c r="U1502" s="120">
        <v>104</v>
      </c>
      <c r="V1502" s="120">
        <v>0</v>
      </c>
      <c r="W1502" s="120">
        <v>13</v>
      </c>
      <c r="X1502" s="120">
        <v>10</v>
      </c>
      <c r="Y1502" s="120">
        <v>0</v>
      </c>
      <c r="Z1502" s="120">
        <v>0</v>
      </c>
      <c r="AA1502" s="120">
        <v>0</v>
      </c>
      <c r="AB1502" s="120">
        <v>51</v>
      </c>
      <c r="AC1502" s="120">
        <v>12</v>
      </c>
      <c r="AD1502" s="120">
        <v>3</v>
      </c>
      <c r="AE1502" s="118">
        <f t="shared" si="492"/>
        <v>113</v>
      </c>
      <c r="AF1502" s="119">
        <f t="shared" si="504"/>
        <v>0.37666666666667098</v>
      </c>
      <c r="AG1502" s="118">
        <f t="shared" si="493"/>
        <v>60</v>
      </c>
      <c r="AH1502" s="119">
        <f t="shared" si="494"/>
        <v>0.39999999999999702</v>
      </c>
      <c r="AI1502" s="118">
        <f t="shared" si="495"/>
        <v>13</v>
      </c>
      <c r="AJ1502" s="119">
        <f t="shared" si="496"/>
        <v>0.28888888888888842</v>
      </c>
      <c r="AK1502" s="118">
        <f t="shared" si="497"/>
        <v>10</v>
      </c>
      <c r="AL1502" s="119">
        <f t="shared" si="498"/>
        <v>0.33339999999999997</v>
      </c>
      <c r="AM1502" s="118">
        <f t="shared" si="499"/>
        <v>104</v>
      </c>
      <c r="AN1502" s="119">
        <f t="shared" si="500"/>
        <v>1</v>
      </c>
      <c r="AO1502" s="118">
        <f t="shared" si="501"/>
        <v>0</v>
      </c>
      <c r="AP1502" s="119">
        <f t="shared" si="502"/>
        <v>1.3877787807814457E-16</v>
      </c>
      <c r="AQ1502" s="122">
        <f t="shared" si="491"/>
        <v>0</v>
      </c>
      <c r="AR1502" s="131">
        <f t="shared" si="503"/>
        <v>12</v>
      </c>
      <c r="AS1502" s="65"/>
    </row>
    <row r="1503" spans="1:45" x14ac:dyDescent="0.25">
      <c r="A1503" s="65" t="s">
        <v>273</v>
      </c>
      <c r="B1503" s="65" t="str">
        <f t="shared" si="488"/>
        <v>DIWA5</v>
      </c>
      <c r="C1503" s="117">
        <f t="shared" si="489"/>
        <v>41477</v>
      </c>
      <c r="D1503" s="116" t="str">
        <f t="shared" si="490"/>
        <v>CON</v>
      </c>
      <c r="E1503" s="65" t="s">
        <v>182</v>
      </c>
      <c r="F1503" s="124" t="s">
        <v>183</v>
      </c>
      <c r="G1503" s="117">
        <v>41468</v>
      </c>
      <c r="H1503" s="65">
        <v>68550</v>
      </c>
      <c r="I1503" s="65">
        <v>63434</v>
      </c>
      <c r="J1503" s="120">
        <v>0</v>
      </c>
      <c r="K1503" s="120">
        <v>1</v>
      </c>
      <c r="L1503" s="120">
        <v>-1</v>
      </c>
      <c r="M1503" s="120">
        <v>7</v>
      </c>
      <c r="N1503" s="65">
        <v>6.6</v>
      </c>
      <c r="O1503" s="120">
        <v>38</v>
      </c>
      <c r="P1503" s="120">
        <v>0</v>
      </c>
      <c r="Q1503" s="120">
        <v>0.1</v>
      </c>
      <c r="R1503" s="65" t="s">
        <v>244</v>
      </c>
      <c r="S1503" s="120">
        <v>84</v>
      </c>
      <c r="T1503" s="120">
        <v>43</v>
      </c>
      <c r="U1503" s="120">
        <v>185</v>
      </c>
      <c r="V1503" s="120">
        <v>0</v>
      </c>
      <c r="W1503" s="120">
        <v>11</v>
      </c>
      <c r="X1503" s="120">
        <v>5</v>
      </c>
      <c r="Y1503" s="120">
        <v>1</v>
      </c>
      <c r="Z1503" s="120">
        <v>0</v>
      </c>
      <c r="AA1503" s="120">
        <v>-1</v>
      </c>
      <c r="AB1503" s="120">
        <v>80</v>
      </c>
      <c r="AC1503" s="120">
        <v>9</v>
      </c>
      <c r="AD1503" s="120">
        <v>1</v>
      </c>
      <c r="AE1503" s="118">
        <f t="shared" si="492"/>
        <v>84</v>
      </c>
      <c r="AF1503" s="119">
        <f t="shared" si="504"/>
        <v>0.28000000000000369</v>
      </c>
      <c r="AG1503" s="118">
        <f t="shared" si="493"/>
        <v>43</v>
      </c>
      <c r="AH1503" s="119">
        <f t="shared" si="494"/>
        <v>0.28666666666666391</v>
      </c>
      <c r="AI1503" s="118">
        <f t="shared" si="495"/>
        <v>11</v>
      </c>
      <c r="AJ1503" s="119">
        <f t="shared" si="496"/>
        <v>0.24444444444444399</v>
      </c>
      <c r="AK1503" s="118">
        <f t="shared" si="497"/>
        <v>5</v>
      </c>
      <c r="AL1503" s="119">
        <f t="shared" si="498"/>
        <v>0.16666666666666685</v>
      </c>
      <c r="AM1503" s="118">
        <f t="shared" si="499"/>
        <v>185</v>
      </c>
      <c r="AN1503" s="119">
        <f t="shared" si="500"/>
        <v>1</v>
      </c>
      <c r="AO1503" s="118">
        <f t="shared" si="501"/>
        <v>0</v>
      </c>
      <c r="AP1503" s="119">
        <f t="shared" si="502"/>
        <v>1.3877787807814457E-16</v>
      </c>
      <c r="AQ1503" s="122">
        <f t="shared" si="491"/>
        <v>0</v>
      </c>
      <c r="AR1503" s="131">
        <f t="shared" si="503"/>
        <v>13</v>
      </c>
      <c r="AS1503" s="65"/>
    </row>
    <row r="1504" spans="1:45" x14ac:dyDescent="0.25">
      <c r="A1504" s="65" t="s">
        <v>273</v>
      </c>
      <c r="B1504" s="65" t="str">
        <f t="shared" ref="B1504:B1567" si="505">IF(F1504&lt;="K030","DIWA2",IF(F1504&lt;="K152","DIWA3",IF(F1504&lt;="K171","DIWA5","")))</f>
        <v>DIWA5</v>
      </c>
      <c r="C1504" s="117">
        <f t="shared" ref="C1504:C1567" si="506">VLOOKUP(F1504,$BG$3:$BJ$230,4,0)</f>
        <v>41477</v>
      </c>
      <c r="D1504" s="116" t="str">
        <f t="shared" ref="D1504:D1567" si="507">IF(C1504&gt;G1504,"CON","SIN")</f>
        <v>CON</v>
      </c>
      <c r="E1504" s="65" t="s">
        <v>182</v>
      </c>
      <c r="F1504" s="124" t="s">
        <v>183</v>
      </c>
      <c r="G1504" s="117">
        <v>41389</v>
      </c>
      <c r="H1504" s="65">
        <v>36366</v>
      </c>
      <c r="I1504" s="65">
        <v>31250</v>
      </c>
      <c r="J1504" s="120">
        <v>0</v>
      </c>
      <c r="K1504" s="120">
        <v>0.3</v>
      </c>
      <c r="L1504" s="120">
        <v>0</v>
      </c>
      <c r="M1504" s="120">
        <v>14.4</v>
      </c>
      <c r="N1504" s="65">
        <v>6.5</v>
      </c>
      <c r="O1504" s="120">
        <v>34.200000000000003</v>
      </c>
      <c r="P1504" s="120"/>
      <c r="Q1504" s="120">
        <v>-1</v>
      </c>
      <c r="R1504" s="65" t="s">
        <v>29</v>
      </c>
      <c r="S1504" s="120">
        <v>62.3</v>
      </c>
      <c r="T1504" s="120">
        <v>42.5</v>
      </c>
      <c r="U1504" s="120">
        <v>136.19999999999999</v>
      </c>
      <c r="V1504" s="120">
        <v>1.6</v>
      </c>
      <c r="W1504" s="120">
        <v>9.6</v>
      </c>
      <c r="X1504" s="120">
        <v>9.5</v>
      </c>
      <c r="Y1504" s="120">
        <v>0.8</v>
      </c>
      <c r="Z1504" s="120">
        <v>0</v>
      </c>
      <c r="AA1504" s="120">
        <v>0</v>
      </c>
      <c r="AB1504" s="120">
        <v>86.2</v>
      </c>
      <c r="AC1504" s="120">
        <v>23.4</v>
      </c>
      <c r="AD1504" s="120">
        <v>2.2000000000000002</v>
      </c>
      <c r="AE1504" s="118">
        <f t="shared" si="492"/>
        <v>62</v>
      </c>
      <c r="AF1504" s="119">
        <f t="shared" si="504"/>
        <v>0.20666666666667025</v>
      </c>
      <c r="AG1504" s="118">
        <f t="shared" si="493"/>
        <v>43</v>
      </c>
      <c r="AH1504" s="119">
        <f t="shared" si="494"/>
        <v>0.28666666666666391</v>
      </c>
      <c r="AI1504" s="118">
        <f t="shared" si="495"/>
        <v>10</v>
      </c>
      <c r="AJ1504" s="119">
        <f t="shared" si="496"/>
        <v>0.22222222222222177</v>
      </c>
      <c r="AK1504" s="118">
        <f t="shared" si="497"/>
        <v>10</v>
      </c>
      <c r="AL1504" s="119">
        <f t="shared" si="498"/>
        <v>0.33339999999999997</v>
      </c>
      <c r="AM1504" s="118">
        <f t="shared" si="499"/>
        <v>136</v>
      </c>
      <c r="AN1504" s="119">
        <f t="shared" si="500"/>
        <v>1</v>
      </c>
      <c r="AO1504" s="118">
        <f t="shared" si="501"/>
        <v>2</v>
      </c>
      <c r="AP1504" s="119">
        <f t="shared" si="502"/>
        <v>0.20000000000000015</v>
      </c>
      <c r="AQ1504" s="122">
        <f t="shared" si="491"/>
        <v>0</v>
      </c>
      <c r="AR1504" s="131">
        <f t="shared" si="503"/>
        <v>14</v>
      </c>
      <c r="AS1504" s="65"/>
    </row>
    <row r="1505" spans="1:45" x14ac:dyDescent="0.25">
      <c r="A1505" s="65" t="s">
        <v>294</v>
      </c>
      <c r="B1505" s="65" t="str">
        <f t="shared" si="505"/>
        <v>DIWA5</v>
      </c>
      <c r="C1505" s="117">
        <f t="shared" si="506"/>
        <v>41728</v>
      </c>
      <c r="D1505" s="65" t="str">
        <f t="shared" si="507"/>
        <v>SIN</v>
      </c>
      <c r="E1505" s="65" t="s">
        <v>182</v>
      </c>
      <c r="F1505" s="124" t="s">
        <v>184</v>
      </c>
      <c r="G1505" s="117">
        <v>42347</v>
      </c>
      <c r="H1505" s="65">
        <v>616959</v>
      </c>
      <c r="I1505" s="65">
        <v>17859</v>
      </c>
      <c r="J1505" s="65">
        <v>0</v>
      </c>
      <c r="K1505" s="120">
        <v>1</v>
      </c>
      <c r="L1505" s="65"/>
      <c r="M1505" s="120">
        <v>3</v>
      </c>
      <c r="N1505" s="65">
        <v>7</v>
      </c>
      <c r="O1505" s="65">
        <v>34.799999999999997</v>
      </c>
      <c r="P1505" s="65">
        <v>1.56</v>
      </c>
      <c r="Q1505" s="65">
        <v>0.02</v>
      </c>
      <c r="R1505" s="65"/>
      <c r="S1505" s="120">
        <v>25</v>
      </c>
      <c r="T1505" s="120">
        <v>28</v>
      </c>
      <c r="U1505" s="120">
        <v>0</v>
      </c>
      <c r="V1505" s="120">
        <v>0</v>
      </c>
      <c r="W1505" s="120">
        <v>1</v>
      </c>
      <c r="X1505" s="120">
        <v>3</v>
      </c>
      <c r="Y1505" s="120">
        <v>0</v>
      </c>
      <c r="Z1505" s="120">
        <v>0</v>
      </c>
      <c r="AA1505" s="120">
        <v>0</v>
      </c>
      <c r="AB1505" s="120">
        <v>36</v>
      </c>
      <c r="AC1505" s="120">
        <v>2</v>
      </c>
      <c r="AD1505" s="120">
        <v>0</v>
      </c>
      <c r="AE1505" s="118">
        <f t="shared" si="492"/>
        <v>25</v>
      </c>
      <c r="AF1505" s="119">
        <f t="shared" si="504"/>
        <v>8.3333333333337145E-2</v>
      </c>
      <c r="AG1505" s="118">
        <f t="shared" si="493"/>
        <v>28</v>
      </c>
      <c r="AH1505" s="119">
        <f t="shared" si="494"/>
        <v>0.18666666666666409</v>
      </c>
      <c r="AI1505" s="118">
        <f t="shared" si="495"/>
        <v>1</v>
      </c>
      <c r="AJ1505" s="119">
        <f t="shared" si="496"/>
        <v>2.222222222222173E-2</v>
      </c>
      <c r="AK1505" s="118">
        <f t="shared" si="497"/>
        <v>3</v>
      </c>
      <c r="AL1505" s="119">
        <f t="shared" si="498"/>
        <v>0.1000000000000002</v>
      </c>
      <c r="AM1505" s="118">
        <f t="shared" si="499"/>
        <v>0</v>
      </c>
      <c r="AN1505" s="119">
        <f t="shared" si="500"/>
        <v>1.9428902930940239E-16</v>
      </c>
      <c r="AO1505" s="118">
        <f t="shared" si="501"/>
        <v>0</v>
      </c>
      <c r="AP1505" s="119">
        <f t="shared" si="502"/>
        <v>1.3877787807814457E-16</v>
      </c>
      <c r="AQ1505" s="122">
        <f t="shared" si="491"/>
        <v>1</v>
      </c>
      <c r="AR1505" s="131">
        <f t="shared" si="503"/>
        <v>1</v>
      </c>
      <c r="AS1505" s="65"/>
    </row>
    <row r="1506" spans="1:45" x14ac:dyDescent="0.25">
      <c r="A1506" s="65"/>
      <c r="B1506" s="65" t="str">
        <f t="shared" si="505"/>
        <v>DIWA5</v>
      </c>
      <c r="C1506" s="117">
        <f t="shared" si="506"/>
        <v>41728</v>
      </c>
      <c r="D1506" s="65" t="str">
        <f t="shared" si="507"/>
        <v>SIN</v>
      </c>
      <c r="E1506" s="65" t="s">
        <v>182</v>
      </c>
      <c r="F1506" s="124" t="s">
        <v>184</v>
      </c>
      <c r="G1506" s="117">
        <v>42285</v>
      </c>
      <c r="H1506" s="65">
        <v>559230</v>
      </c>
      <c r="I1506" s="65">
        <v>57357</v>
      </c>
      <c r="J1506" s="65">
        <v>0</v>
      </c>
      <c r="K1506" s="65">
        <v>4</v>
      </c>
      <c r="L1506" s="65"/>
      <c r="M1506" s="65">
        <v>6</v>
      </c>
      <c r="N1506" s="65">
        <v>5.5</v>
      </c>
      <c r="O1506" s="65"/>
      <c r="P1506" s="65"/>
      <c r="Q1506" s="65">
        <v>0.14000000000000001</v>
      </c>
      <c r="R1506" s="65"/>
      <c r="S1506" s="65">
        <v>272</v>
      </c>
      <c r="T1506" s="65">
        <v>73</v>
      </c>
      <c r="U1506" s="65">
        <v>38</v>
      </c>
      <c r="V1506" s="65">
        <v>0</v>
      </c>
      <c r="W1506" s="65">
        <v>14</v>
      </c>
      <c r="X1506" s="65">
        <v>15</v>
      </c>
      <c r="Y1506" s="65">
        <v>0</v>
      </c>
      <c r="Z1506" s="65">
        <v>0</v>
      </c>
      <c r="AA1506" s="65">
        <v>1</v>
      </c>
      <c r="AB1506" s="65">
        <v>40</v>
      </c>
      <c r="AC1506" s="65">
        <v>6</v>
      </c>
      <c r="AD1506" s="65">
        <v>1</v>
      </c>
      <c r="AE1506" s="118">
        <f t="shared" si="492"/>
        <v>272</v>
      </c>
      <c r="AF1506" s="119">
        <f t="shared" si="504"/>
        <v>0.90666666666666762</v>
      </c>
      <c r="AG1506" s="118">
        <f t="shared" si="493"/>
        <v>73</v>
      </c>
      <c r="AH1506" s="119">
        <f t="shared" si="494"/>
        <v>0.48666666666666353</v>
      </c>
      <c r="AI1506" s="118">
        <f t="shared" si="495"/>
        <v>14</v>
      </c>
      <c r="AJ1506" s="119">
        <f t="shared" si="496"/>
        <v>0.31111111111111062</v>
      </c>
      <c r="AK1506" s="118">
        <f t="shared" si="497"/>
        <v>15</v>
      </c>
      <c r="AL1506" s="119">
        <f t="shared" si="498"/>
        <v>0.50000000000000011</v>
      </c>
      <c r="AM1506" s="118">
        <f t="shared" si="499"/>
        <v>38</v>
      </c>
      <c r="AN1506" s="119">
        <f t="shared" si="500"/>
        <v>1</v>
      </c>
      <c r="AO1506" s="118">
        <f t="shared" si="501"/>
        <v>0</v>
      </c>
      <c r="AP1506" s="119">
        <f t="shared" si="502"/>
        <v>1.3877787807814457E-16</v>
      </c>
      <c r="AQ1506" s="122">
        <f t="shared" si="491"/>
        <v>0</v>
      </c>
      <c r="AR1506" s="131">
        <f t="shared" si="503"/>
        <v>2</v>
      </c>
      <c r="AS1506" s="65"/>
    </row>
    <row r="1507" spans="1:45" x14ac:dyDescent="0.25">
      <c r="A1507" s="65"/>
      <c r="B1507" s="65" t="str">
        <f t="shared" si="505"/>
        <v>DIWA5</v>
      </c>
      <c r="C1507" s="117">
        <f t="shared" si="506"/>
        <v>41728</v>
      </c>
      <c r="D1507" s="65" t="str">
        <f t="shared" si="507"/>
        <v>SIN</v>
      </c>
      <c r="E1507" s="65" t="s">
        <v>182</v>
      </c>
      <c r="F1507" s="124" t="s">
        <v>184</v>
      </c>
      <c r="G1507" s="117">
        <v>42285</v>
      </c>
      <c r="H1507" s="65">
        <v>559230</v>
      </c>
      <c r="I1507" s="65">
        <v>57357</v>
      </c>
      <c r="J1507" s="65">
        <v>0</v>
      </c>
      <c r="K1507" s="65">
        <v>9</v>
      </c>
      <c r="L1507" s="65"/>
      <c r="M1507" s="65">
        <v>6</v>
      </c>
      <c r="N1507" s="65">
        <v>5.8</v>
      </c>
      <c r="O1507" s="65"/>
      <c r="P1507" s="65"/>
      <c r="Q1507" s="65">
        <v>0.16</v>
      </c>
      <c r="R1507" s="65"/>
      <c r="S1507" s="65">
        <v>356</v>
      </c>
      <c r="T1507" s="65">
        <v>88</v>
      </c>
      <c r="U1507" s="65">
        <v>7</v>
      </c>
      <c r="V1507" s="65">
        <v>0</v>
      </c>
      <c r="W1507" s="65">
        <v>12</v>
      </c>
      <c r="X1507" s="65">
        <v>22</v>
      </c>
      <c r="Y1507" s="65">
        <v>1</v>
      </c>
      <c r="Z1507" s="65">
        <v>1</v>
      </c>
      <c r="AA1507" s="65">
        <v>2</v>
      </c>
      <c r="AB1507" s="65">
        <v>69</v>
      </c>
      <c r="AC1507" s="65">
        <v>27</v>
      </c>
      <c r="AD1507" s="65">
        <v>2</v>
      </c>
      <c r="AE1507" s="118">
        <f t="shared" si="492"/>
        <v>356</v>
      </c>
      <c r="AF1507" s="119">
        <f t="shared" si="504"/>
        <v>1.3</v>
      </c>
      <c r="AG1507" s="118">
        <f t="shared" si="493"/>
        <v>88</v>
      </c>
      <c r="AH1507" s="119">
        <f t="shared" si="494"/>
        <v>0.58666666666666401</v>
      </c>
      <c r="AI1507" s="118">
        <f t="shared" si="495"/>
        <v>12</v>
      </c>
      <c r="AJ1507" s="119">
        <f t="shared" si="496"/>
        <v>0.26666666666666622</v>
      </c>
      <c r="AK1507" s="118">
        <f t="shared" si="497"/>
        <v>22</v>
      </c>
      <c r="AL1507" s="119">
        <f t="shared" si="498"/>
        <v>0.73333333333333339</v>
      </c>
      <c r="AM1507" s="118">
        <f t="shared" si="499"/>
        <v>7</v>
      </c>
      <c r="AN1507" s="119">
        <f t="shared" si="500"/>
        <v>0.46666666666666679</v>
      </c>
      <c r="AO1507" s="118">
        <f t="shared" si="501"/>
        <v>0</v>
      </c>
      <c r="AP1507" s="119">
        <f t="shared" si="502"/>
        <v>1.3877787807814457E-16</v>
      </c>
      <c r="AQ1507" s="122">
        <f t="shared" si="491"/>
        <v>0</v>
      </c>
      <c r="AR1507" s="131">
        <f t="shared" si="503"/>
        <v>3</v>
      </c>
      <c r="AS1507" s="65"/>
    </row>
    <row r="1508" spans="1:45" x14ac:dyDescent="0.25">
      <c r="A1508" s="65"/>
      <c r="B1508" s="65" t="str">
        <f t="shared" si="505"/>
        <v>DIWA5</v>
      </c>
      <c r="C1508" s="117">
        <f t="shared" si="506"/>
        <v>41728</v>
      </c>
      <c r="D1508" s="65" t="str">
        <f t="shared" si="507"/>
        <v>SIN</v>
      </c>
      <c r="E1508" s="65" t="s">
        <v>182</v>
      </c>
      <c r="F1508" s="124" t="s">
        <v>184</v>
      </c>
      <c r="G1508" s="117">
        <v>42144</v>
      </c>
      <c r="H1508" s="65">
        <v>548530</v>
      </c>
      <c r="I1508" s="65">
        <v>46657</v>
      </c>
      <c r="J1508" s="65">
        <v>0</v>
      </c>
      <c r="K1508" s="65">
        <v>1</v>
      </c>
      <c r="L1508" s="65"/>
      <c r="M1508" s="65">
        <v>4</v>
      </c>
      <c r="N1508" s="65">
        <v>5.8</v>
      </c>
      <c r="O1508" s="65"/>
      <c r="P1508" s="65"/>
      <c r="Q1508" s="65">
        <v>7.0000000000000007E-2</v>
      </c>
      <c r="R1508" s="65"/>
      <c r="S1508" s="65">
        <v>103</v>
      </c>
      <c r="T1508" s="65">
        <v>41</v>
      </c>
      <c r="U1508" s="65">
        <v>2</v>
      </c>
      <c r="V1508" s="65">
        <v>0</v>
      </c>
      <c r="W1508" s="65">
        <v>6</v>
      </c>
      <c r="X1508" s="65">
        <v>9</v>
      </c>
      <c r="Y1508" s="65">
        <v>1</v>
      </c>
      <c r="Z1508" s="65">
        <v>0</v>
      </c>
      <c r="AA1508" s="65">
        <v>0</v>
      </c>
      <c r="AB1508" s="65">
        <v>29</v>
      </c>
      <c r="AC1508" s="65">
        <v>3</v>
      </c>
      <c r="AD1508" s="65">
        <v>1</v>
      </c>
      <c r="AE1508" s="118">
        <f t="shared" si="492"/>
        <v>103</v>
      </c>
      <c r="AF1508" s="119">
        <f t="shared" si="504"/>
        <v>0.34333333333333743</v>
      </c>
      <c r="AG1508" s="118">
        <f t="shared" si="493"/>
        <v>41</v>
      </c>
      <c r="AH1508" s="119">
        <f t="shared" si="494"/>
        <v>0.2733333333333306</v>
      </c>
      <c r="AI1508" s="118">
        <f t="shared" si="495"/>
        <v>6</v>
      </c>
      <c r="AJ1508" s="119">
        <f t="shared" si="496"/>
        <v>0.13333333333333286</v>
      </c>
      <c r="AK1508" s="118">
        <f t="shared" si="497"/>
        <v>9</v>
      </c>
      <c r="AL1508" s="119">
        <f t="shared" si="498"/>
        <v>0.30000000000000016</v>
      </c>
      <c r="AM1508" s="118">
        <f t="shared" si="499"/>
        <v>2</v>
      </c>
      <c r="AN1508" s="119">
        <f t="shared" si="500"/>
        <v>0.13333333333333353</v>
      </c>
      <c r="AO1508" s="118">
        <f t="shared" si="501"/>
        <v>0</v>
      </c>
      <c r="AP1508" s="119">
        <f t="shared" si="502"/>
        <v>1.3877787807814457E-16</v>
      </c>
      <c r="AQ1508" s="122">
        <f t="shared" si="491"/>
        <v>0</v>
      </c>
      <c r="AR1508" s="131">
        <f t="shared" si="503"/>
        <v>4</v>
      </c>
      <c r="AS1508" s="65"/>
    </row>
    <row r="1509" spans="1:45" x14ac:dyDescent="0.25">
      <c r="A1509" s="65" t="s">
        <v>273</v>
      </c>
      <c r="B1509" s="65" t="str">
        <f t="shared" si="505"/>
        <v>DIWA5</v>
      </c>
      <c r="C1509" s="117">
        <f t="shared" si="506"/>
        <v>41728</v>
      </c>
      <c r="D1509" s="116" t="str">
        <f t="shared" si="507"/>
        <v>SIN</v>
      </c>
      <c r="E1509" s="65" t="s">
        <v>182</v>
      </c>
      <c r="F1509" s="124" t="s">
        <v>184</v>
      </c>
      <c r="G1509" s="117">
        <v>42059</v>
      </c>
      <c r="H1509" s="65">
        <v>6188</v>
      </c>
      <c r="I1509" s="65">
        <v>2102</v>
      </c>
      <c r="J1509" s="65">
        <v>0</v>
      </c>
      <c r="K1509" s="65">
        <v>1</v>
      </c>
      <c r="L1509" s="65"/>
      <c r="M1509" s="65">
        <v>6</v>
      </c>
      <c r="N1509" s="65">
        <v>6.2679999999999998</v>
      </c>
      <c r="O1509" s="65">
        <v>29.13</v>
      </c>
      <c r="P1509" s="65">
        <v>0.73</v>
      </c>
      <c r="Q1509" s="65">
        <v>0.02</v>
      </c>
      <c r="R1509" s="65"/>
      <c r="S1509" s="65">
        <v>29</v>
      </c>
      <c r="T1509" s="65">
        <v>6</v>
      </c>
      <c r="U1509" s="65">
        <v>208</v>
      </c>
      <c r="V1509" s="65">
        <v>0</v>
      </c>
      <c r="W1509" s="65">
        <v>3</v>
      </c>
      <c r="X1509" s="65">
        <v>1</v>
      </c>
      <c r="Y1509" s="65">
        <v>0</v>
      </c>
      <c r="Z1509" s="65"/>
      <c r="AA1509" s="65">
        <v>0</v>
      </c>
      <c r="AB1509" s="65">
        <v>88</v>
      </c>
      <c r="AC1509" s="65">
        <v>6</v>
      </c>
      <c r="AD1509" s="65">
        <v>0</v>
      </c>
      <c r="AE1509" s="118">
        <f t="shared" si="492"/>
        <v>29</v>
      </c>
      <c r="AF1509" s="119">
        <f t="shared" si="504"/>
        <v>9.6666666666670453E-2</v>
      </c>
      <c r="AG1509" s="118">
        <f t="shared" si="493"/>
        <v>6</v>
      </c>
      <c r="AH1509" s="119">
        <f t="shared" si="494"/>
        <v>3.9999999999997524E-2</v>
      </c>
      <c r="AI1509" s="118">
        <f t="shared" si="495"/>
        <v>3</v>
      </c>
      <c r="AJ1509" s="119">
        <f t="shared" si="496"/>
        <v>6.666666666666618E-2</v>
      </c>
      <c r="AK1509" s="118">
        <f t="shared" si="497"/>
        <v>1</v>
      </c>
      <c r="AL1509" s="119">
        <f t="shared" si="498"/>
        <v>3.3333333333333541E-2</v>
      </c>
      <c r="AM1509" s="118">
        <f t="shared" si="499"/>
        <v>208</v>
      </c>
      <c r="AN1509" s="119">
        <f t="shared" si="500"/>
        <v>1</v>
      </c>
      <c r="AO1509" s="118">
        <f t="shared" si="501"/>
        <v>0</v>
      </c>
      <c r="AP1509" s="119">
        <f t="shared" si="502"/>
        <v>1.3877787807814457E-16</v>
      </c>
      <c r="AQ1509" s="122">
        <f t="shared" si="491"/>
        <v>0</v>
      </c>
      <c r="AR1509" s="131">
        <f t="shared" si="503"/>
        <v>5</v>
      </c>
      <c r="AS1509" s="65"/>
    </row>
    <row r="1510" spans="1:45" x14ac:dyDescent="0.25">
      <c r="A1510" s="65" t="s">
        <v>273</v>
      </c>
      <c r="B1510" s="65" t="str">
        <f t="shared" si="505"/>
        <v>DIWA5</v>
      </c>
      <c r="C1510" s="117">
        <f t="shared" si="506"/>
        <v>41728</v>
      </c>
      <c r="D1510" s="116" t="str">
        <f t="shared" si="507"/>
        <v>SIN</v>
      </c>
      <c r="E1510" s="65" t="s">
        <v>182</v>
      </c>
      <c r="F1510" s="124" t="s">
        <v>184</v>
      </c>
      <c r="G1510" s="117">
        <v>42059</v>
      </c>
      <c r="H1510" s="65">
        <v>143692</v>
      </c>
      <c r="I1510" s="65">
        <v>45670</v>
      </c>
      <c r="J1510" s="65">
        <v>0</v>
      </c>
      <c r="K1510" s="65">
        <v>5</v>
      </c>
      <c r="L1510" s="65"/>
      <c r="M1510" s="65">
        <v>6</v>
      </c>
      <c r="N1510" s="65">
        <v>5.8380000000000001</v>
      </c>
      <c r="O1510" s="65">
        <v>27.54</v>
      </c>
      <c r="P1510" s="65">
        <v>0.89</v>
      </c>
      <c r="Q1510" s="65">
        <v>0.36</v>
      </c>
      <c r="R1510" s="65"/>
      <c r="S1510" s="65">
        <v>86</v>
      </c>
      <c r="T1510" s="65">
        <v>34</v>
      </c>
      <c r="U1510" s="65">
        <v>63</v>
      </c>
      <c r="V1510" s="65">
        <v>0</v>
      </c>
      <c r="W1510" s="65">
        <v>6</v>
      </c>
      <c r="X1510" s="65">
        <v>9</v>
      </c>
      <c r="Y1510" s="65">
        <v>0</v>
      </c>
      <c r="Z1510" s="65"/>
      <c r="AA1510" s="65">
        <v>0</v>
      </c>
      <c r="AB1510" s="65">
        <v>98</v>
      </c>
      <c r="AC1510" s="65">
        <v>5</v>
      </c>
      <c r="AD1510" s="65">
        <v>1</v>
      </c>
      <c r="AE1510" s="118">
        <f t="shared" si="492"/>
        <v>86</v>
      </c>
      <c r="AF1510" s="119">
        <f t="shared" si="504"/>
        <v>0.2866666666666704</v>
      </c>
      <c r="AG1510" s="118">
        <f t="shared" si="493"/>
        <v>34</v>
      </c>
      <c r="AH1510" s="119">
        <f t="shared" si="494"/>
        <v>0.22666666666666402</v>
      </c>
      <c r="AI1510" s="118">
        <f t="shared" si="495"/>
        <v>6</v>
      </c>
      <c r="AJ1510" s="119">
        <f t="shared" si="496"/>
        <v>0.13333333333333286</v>
      </c>
      <c r="AK1510" s="118">
        <f t="shared" si="497"/>
        <v>9</v>
      </c>
      <c r="AL1510" s="119">
        <f t="shared" si="498"/>
        <v>0.30000000000000016</v>
      </c>
      <c r="AM1510" s="118">
        <f t="shared" si="499"/>
        <v>63</v>
      </c>
      <c r="AN1510" s="119">
        <f t="shared" si="500"/>
        <v>1</v>
      </c>
      <c r="AO1510" s="118">
        <f t="shared" si="501"/>
        <v>0</v>
      </c>
      <c r="AP1510" s="119">
        <f t="shared" si="502"/>
        <v>1.3877787807814457E-16</v>
      </c>
      <c r="AQ1510" s="122">
        <f t="shared" si="491"/>
        <v>0</v>
      </c>
      <c r="AR1510" s="131">
        <f t="shared" si="503"/>
        <v>6</v>
      </c>
      <c r="AS1510" s="65"/>
    </row>
    <row r="1511" spans="1:45" x14ac:dyDescent="0.25">
      <c r="A1511" s="65" t="s">
        <v>273</v>
      </c>
      <c r="B1511" s="65" t="str">
        <f t="shared" si="505"/>
        <v>DIWA5</v>
      </c>
      <c r="C1511" s="117">
        <f t="shared" si="506"/>
        <v>41728</v>
      </c>
      <c r="D1511" s="116" t="str">
        <f t="shared" si="507"/>
        <v>SIN</v>
      </c>
      <c r="E1511" s="65" t="s">
        <v>182</v>
      </c>
      <c r="F1511" s="124" t="s">
        <v>184</v>
      </c>
      <c r="G1511" s="117">
        <v>42053</v>
      </c>
      <c r="H1511" s="65">
        <v>136536</v>
      </c>
      <c r="I1511" s="65">
        <v>36284</v>
      </c>
      <c r="J1511" s="65">
        <v>0</v>
      </c>
      <c r="K1511" s="65">
        <v>2</v>
      </c>
      <c r="L1511" s="65"/>
      <c r="M1511" s="65">
        <v>5</v>
      </c>
      <c r="N1511" s="65">
        <v>5.89</v>
      </c>
      <c r="O1511" s="65">
        <v>27.56</v>
      </c>
      <c r="P1511" s="65">
        <v>0.99</v>
      </c>
      <c r="Q1511" s="65">
        <v>0.19</v>
      </c>
      <c r="R1511" s="65"/>
      <c r="S1511" s="65">
        <v>93</v>
      </c>
      <c r="T1511" s="65">
        <v>30</v>
      </c>
      <c r="U1511" s="65">
        <v>42</v>
      </c>
      <c r="V1511" s="65">
        <v>0</v>
      </c>
      <c r="W1511" s="65">
        <v>7</v>
      </c>
      <c r="X1511" s="65">
        <v>11</v>
      </c>
      <c r="Y1511" s="65">
        <v>0</v>
      </c>
      <c r="Z1511" s="65"/>
      <c r="AA1511" s="65">
        <v>0</v>
      </c>
      <c r="AB1511" s="65">
        <v>41</v>
      </c>
      <c r="AC1511" s="65">
        <v>2</v>
      </c>
      <c r="AD1511" s="65">
        <v>0</v>
      </c>
      <c r="AE1511" s="118">
        <f t="shared" si="492"/>
        <v>93</v>
      </c>
      <c r="AF1511" s="119">
        <f t="shared" si="504"/>
        <v>0.31000000000000388</v>
      </c>
      <c r="AG1511" s="118">
        <f t="shared" si="493"/>
        <v>30</v>
      </c>
      <c r="AH1511" s="119">
        <f t="shared" si="494"/>
        <v>0.1999999999999974</v>
      </c>
      <c r="AI1511" s="118">
        <f t="shared" si="495"/>
        <v>7</v>
      </c>
      <c r="AJ1511" s="119">
        <f t="shared" si="496"/>
        <v>0.15555555555555509</v>
      </c>
      <c r="AK1511" s="118">
        <f t="shared" si="497"/>
        <v>11</v>
      </c>
      <c r="AL1511" s="119">
        <f t="shared" si="498"/>
        <v>0.36666666666666681</v>
      </c>
      <c r="AM1511" s="118">
        <f t="shared" si="499"/>
        <v>42</v>
      </c>
      <c r="AN1511" s="119">
        <f t="shared" si="500"/>
        <v>1</v>
      </c>
      <c r="AO1511" s="118">
        <f t="shared" si="501"/>
        <v>0</v>
      </c>
      <c r="AP1511" s="119">
        <f t="shared" si="502"/>
        <v>1.3877787807814457E-16</v>
      </c>
      <c r="AQ1511" s="122">
        <f t="shared" si="491"/>
        <v>0</v>
      </c>
      <c r="AR1511" s="131">
        <f t="shared" si="503"/>
        <v>7</v>
      </c>
      <c r="AS1511" s="65"/>
    </row>
    <row r="1512" spans="1:45" x14ac:dyDescent="0.25">
      <c r="A1512" s="65" t="s">
        <v>273</v>
      </c>
      <c r="B1512" s="65" t="str">
        <f t="shared" si="505"/>
        <v>DIWA5</v>
      </c>
      <c r="C1512" s="117">
        <f t="shared" si="506"/>
        <v>41728</v>
      </c>
      <c r="D1512" s="116" t="str">
        <f t="shared" si="507"/>
        <v>SIN</v>
      </c>
      <c r="E1512" s="65" t="s">
        <v>182</v>
      </c>
      <c r="F1512" s="124" t="s">
        <v>184</v>
      </c>
      <c r="G1512" s="117">
        <v>41992</v>
      </c>
      <c r="H1512" s="65">
        <v>122519</v>
      </c>
      <c r="I1512" s="65">
        <v>24497</v>
      </c>
      <c r="J1512" s="65">
        <v>0</v>
      </c>
      <c r="K1512" s="65">
        <v>2</v>
      </c>
      <c r="L1512" s="65"/>
      <c r="M1512" s="65">
        <v>4</v>
      </c>
      <c r="N1512" s="65">
        <v>6.1</v>
      </c>
      <c r="O1512" s="65"/>
      <c r="P1512" s="65"/>
      <c r="Q1512" s="65">
        <v>0.33</v>
      </c>
      <c r="R1512" s="65"/>
      <c r="S1512" s="65">
        <v>71</v>
      </c>
      <c r="T1512" s="65">
        <v>25</v>
      </c>
      <c r="U1512" s="65">
        <v>63</v>
      </c>
      <c r="V1512" s="65">
        <v>0</v>
      </c>
      <c r="W1512" s="65">
        <v>5</v>
      </c>
      <c r="X1512" s="65">
        <v>6</v>
      </c>
      <c r="Y1512" s="65">
        <v>0</v>
      </c>
      <c r="Z1512" s="65">
        <v>0</v>
      </c>
      <c r="AA1512" s="65">
        <v>0</v>
      </c>
      <c r="AB1512" s="65">
        <v>42</v>
      </c>
      <c r="AC1512" s="65">
        <v>4</v>
      </c>
      <c r="AD1512" s="65">
        <v>0</v>
      </c>
      <c r="AE1512" s="118">
        <f t="shared" si="492"/>
        <v>71</v>
      </c>
      <c r="AF1512" s="119">
        <f t="shared" si="504"/>
        <v>0.23666666666667019</v>
      </c>
      <c r="AG1512" s="118">
        <f t="shared" si="493"/>
        <v>25</v>
      </c>
      <c r="AH1512" s="119">
        <f t="shared" si="494"/>
        <v>0.16666666666666413</v>
      </c>
      <c r="AI1512" s="118">
        <f t="shared" si="495"/>
        <v>5</v>
      </c>
      <c r="AJ1512" s="119">
        <f t="shared" si="496"/>
        <v>0.11111111111111063</v>
      </c>
      <c r="AK1512" s="118">
        <f t="shared" si="497"/>
        <v>6</v>
      </c>
      <c r="AL1512" s="119">
        <f t="shared" si="498"/>
        <v>0.20000000000000018</v>
      </c>
      <c r="AM1512" s="118">
        <f t="shared" si="499"/>
        <v>63</v>
      </c>
      <c r="AN1512" s="119">
        <f t="shared" si="500"/>
        <v>1</v>
      </c>
      <c r="AO1512" s="118">
        <f t="shared" si="501"/>
        <v>0</v>
      </c>
      <c r="AP1512" s="119">
        <f t="shared" si="502"/>
        <v>1.3877787807814457E-16</v>
      </c>
      <c r="AQ1512" s="122">
        <f t="shared" si="491"/>
        <v>0</v>
      </c>
      <c r="AR1512" s="131">
        <f t="shared" si="503"/>
        <v>8</v>
      </c>
      <c r="AS1512" s="65"/>
    </row>
    <row r="1513" spans="1:45" x14ac:dyDescent="0.25">
      <c r="A1513" s="65" t="s">
        <v>273</v>
      </c>
      <c r="B1513" s="65" t="str">
        <f t="shared" si="505"/>
        <v>DIWA5</v>
      </c>
      <c r="C1513" s="117">
        <f t="shared" si="506"/>
        <v>41728</v>
      </c>
      <c r="D1513" s="116" t="str">
        <f t="shared" si="507"/>
        <v>SIN</v>
      </c>
      <c r="E1513" s="65" t="s">
        <v>182</v>
      </c>
      <c r="F1513" s="124" t="s">
        <v>184</v>
      </c>
      <c r="G1513" s="117">
        <v>41923</v>
      </c>
      <c r="H1513" s="65">
        <v>98022</v>
      </c>
      <c r="I1513" s="65">
        <v>91787</v>
      </c>
      <c r="J1513" s="65">
        <v>0</v>
      </c>
      <c r="K1513" s="65">
        <v>5</v>
      </c>
      <c r="L1513" s="65"/>
      <c r="M1513" s="65">
        <v>13</v>
      </c>
      <c r="N1513" s="65">
        <v>5.8</v>
      </c>
      <c r="O1513" s="65"/>
      <c r="P1513" s="65"/>
      <c r="Q1513" s="65">
        <v>1.2</v>
      </c>
      <c r="R1513" s="65"/>
      <c r="S1513" s="65">
        <v>285</v>
      </c>
      <c r="T1513" s="65">
        <v>86</v>
      </c>
      <c r="U1513" s="65">
        <v>213</v>
      </c>
      <c r="V1513" s="65">
        <v>0</v>
      </c>
      <c r="W1513" s="65">
        <v>17</v>
      </c>
      <c r="X1513" s="65">
        <v>17</v>
      </c>
      <c r="Y1513" s="65">
        <v>0</v>
      </c>
      <c r="Z1513" s="65">
        <v>0</v>
      </c>
      <c r="AA1513" s="65">
        <v>1</v>
      </c>
      <c r="AB1513" s="65">
        <v>81</v>
      </c>
      <c r="AC1513" s="65">
        <v>12</v>
      </c>
      <c r="AD1513" s="65">
        <v>1</v>
      </c>
      <c r="AE1513" s="118">
        <f t="shared" si="492"/>
        <v>285</v>
      </c>
      <c r="AF1513" s="119">
        <f t="shared" si="504"/>
        <v>0.95000000000000051</v>
      </c>
      <c r="AG1513" s="118">
        <f t="shared" si="493"/>
        <v>86</v>
      </c>
      <c r="AH1513" s="119">
        <f t="shared" si="494"/>
        <v>0.57333333333333059</v>
      </c>
      <c r="AI1513" s="118">
        <f t="shared" si="495"/>
        <v>17</v>
      </c>
      <c r="AJ1513" s="119">
        <f t="shared" si="496"/>
        <v>0.37777777777777721</v>
      </c>
      <c r="AK1513" s="118">
        <f t="shared" si="497"/>
        <v>17</v>
      </c>
      <c r="AL1513" s="119">
        <f t="shared" si="498"/>
        <v>0.56666666666666676</v>
      </c>
      <c r="AM1513" s="118">
        <f t="shared" si="499"/>
        <v>213</v>
      </c>
      <c r="AN1513" s="119">
        <f t="shared" si="500"/>
        <v>1</v>
      </c>
      <c r="AO1513" s="118">
        <f t="shared" si="501"/>
        <v>0</v>
      </c>
      <c r="AP1513" s="119">
        <f t="shared" si="502"/>
        <v>1.3877787807814457E-16</v>
      </c>
      <c r="AQ1513" s="122">
        <f t="shared" si="491"/>
        <v>0</v>
      </c>
      <c r="AR1513" s="131">
        <f t="shared" si="503"/>
        <v>9</v>
      </c>
      <c r="AS1513" s="65"/>
    </row>
    <row r="1514" spans="1:45" x14ac:dyDescent="0.25">
      <c r="A1514" s="65" t="s">
        <v>273</v>
      </c>
      <c r="B1514" s="65" t="str">
        <f t="shared" si="505"/>
        <v>DIWA5</v>
      </c>
      <c r="C1514" s="117">
        <f t="shared" si="506"/>
        <v>41728</v>
      </c>
      <c r="D1514" s="116" t="str">
        <f t="shared" si="507"/>
        <v>SIN</v>
      </c>
      <c r="E1514" s="65" t="s">
        <v>182</v>
      </c>
      <c r="F1514" s="124" t="s">
        <v>184</v>
      </c>
      <c r="G1514" s="117">
        <v>41816</v>
      </c>
      <c r="H1514" s="65">
        <v>61206</v>
      </c>
      <c r="I1514" s="65">
        <v>54970</v>
      </c>
      <c r="J1514" s="65">
        <v>0</v>
      </c>
      <c r="K1514" s="65">
        <v>3</v>
      </c>
      <c r="L1514" s="65"/>
      <c r="M1514" s="65">
        <v>11</v>
      </c>
      <c r="N1514" s="65">
        <v>5.3</v>
      </c>
      <c r="O1514" s="65"/>
      <c r="P1514" s="65"/>
      <c r="Q1514" s="65">
        <v>0.09</v>
      </c>
      <c r="R1514" s="65"/>
      <c r="S1514" s="65">
        <v>237</v>
      </c>
      <c r="T1514" s="65">
        <v>49</v>
      </c>
      <c r="U1514" s="65">
        <v>236</v>
      </c>
      <c r="V1514" s="65">
        <v>0</v>
      </c>
      <c r="W1514" s="65">
        <v>13</v>
      </c>
      <c r="X1514" s="65">
        <v>14</v>
      </c>
      <c r="Y1514" s="65">
        <v>0</v>
      </c>
      <c r="Z1514" s="65">
        <v>1</v>
      </c>
      <c r="AA1514" s="65">
        <v>1</v>
      </c>
      <c r="AB1514" s="65">
        <v>94</v>
      </c>
      <c r="AC1514" s="65">
        <v>11</v>
      </c>
      <c r="AD1514" s="65">
        <v>1</v>
      </c>
      <c r="AE1514" s="118">
        <f t="shared" si="492"/>
        <v>237</v>
      </c>
      <c r="AF1514" s="119">
        <f t="shared" si="504"/>
        <v>0.79000000000000214</v>
      </c>
      <c r="AG1514" s="118">
        <f t="shared" si="493"/>
        <v>49</v>
      </c>
      <c r="AH1514" s="119">
        <f t="shared" si="494"/>
        <v>0.32666666666666383</v>
      </c>
      <c r="AI1514" s="118">
        <f t="shared" si="495"/>
        <v>13</v>
      </c>
      <c r="AJ1514" s="119">
        <f t="shared" si="496"/>
        <v>0.28888888888888842</v>
      </c>
      <c r="AK1514" s="118">
        <f t="shared" si="497"/>
        <v>14</v>
      </c>
      <c r="AL1514" s="119">
        <f t="shared" si="498"/>
        <v>0.46666666666666679</v>
      </c>
      <c r="AM1514" s="118">
        <f t="shared" si="499"/>
        <v>236</v>
      </c>
      <c r="AN1514" s="119">
        <f t="shared" si="500"/>
        <v>1</v>
      </c>
      <c r="AO1514" s="118">
        <f t="shared" si="501"/>
        <v>0</v>
      </c>
      <c r="AP1514" s="119">
        <f t="shared" si="502"/>
        <v>1.3877787807814457E-16</v>
      </c>
      <c r="AQ1514" s="122">
        <f t="shared" si="491"/>
        <v>0</v>
      </c>
      <c r="AR1514" s="131">
        <f t="shared" si="503"/>
        <v>10</v>
      </c>
      <c r="AS1514" s="65"/>
    </row>
    <row r="1515" spans="1:45" x14ac:dyDescent="0.25">
      <c r="A1515" s="65" t="s">
        <v>273</v>
      </c>
      <c r="B1515" s="65" t="str">
        <f t="shared" si="505"/>
        <v>DIWA5</v>
      </c>
      <c r="C1515" s="117">
        <f t="shared" si="506"/>
        <v>41728</v>
      </c>
      <c r="D1515" s="116" t="str">
        <f t="shared" si="507"/>
        <v>SIN</v>
      </c>
      <c r="E1515" s="65" t="s">
        <v>182</v>
      </c>
      <c r="F1515" s="124" t="s">
        <v>184</v>
      </c>
      <c r="G1515" s="117">
        <v>41736</v>
      </c>
      <c r="H1515" s="65">
        <v>30119</v>
      </c>
      <c r="I1515" s="65">
        <v>23884</v>
      </c>
      <c r="J1515" s="65">
        <v>0</v>
      </c>
      <c r="K1515" s="65">
        <v>3</v>
      </c>
      <c r="L1515" s="65"/>
      <c r="M1515" s="65">
        <v>7</v>
      </c>
      <c r="N1515" s="65">
        <v>5.5</v>
      </c>
      <c r="O1515" s="65" t="s">
        <v>28</v>
      </c>
      <c r="P1515" s="65" t="s">
        <v>28</v>
      </c>
      <c r="Q1515" s="65">
        <v>0.06</v>
      </c>
      <c r="R1515" s="65" t="s">
        <v>28</v>
      </c>
      <c r="S1515" s="65">
        <v>95</v>
      </c>
      <c r="T1515" s="65">
        <v>30</v>
      </c>
      <c r="U1515" s="65">
        <v>241</v>
      </c>
      <c r="V1515" s="65">
        <v>0</v>
      </c>
      <c r="W1515" s="65">
        <v>9</v>
      </c>
      <c r="X1515" s="65">
        <v>6</v>
      </c>
      <c r="Y1515" s="65">
        <v>0</v>
      </c>
      <c r="Z1515" s="65">
        <v>0</v>
      </c>
      <c r="AA1515" s="65">
        <v>1</v>
      </c>
      <c r="AB1515" s="65">
        <v>105</v>
      </c>
      <c r="AC1515" s="65">
        <v>10</v>
      </c>
      <c r="AD1515" s="65">
        <v>1</v>
      </c>
      <c r="AE1515" s="118">
        <f t="shared" si="492"/>
        <v>95</v>
      </c>
      <c r="AF1515" s="119">
        <f t="shared" si="504"/>
        <v>0.31666666666667059</v>
      </c>
      <c r="AG1515" s="118">
        <f t="shared" si="493"/>
        <v>30</v>
      </c>
      <c r="AH1515" s="119">
        <f t="shared" si="494"/>
        <v>0.1999999999999974</v>
      </c>
      <c r="AI1515" s="118">
        <f t="shared" si="495"/>
        <v>9</v>
      </c>
      <c r="AJ1515" s="119">
        <f t="shared" si="496"/>
        <v>0.19999999999999954</v>
      </c>
      <c r="AK1515" s="118">
        <f t="shared" si="497"/>
        <v>6</v>
      </c>
      <c r="AL1515" s="119">
        <f t="shared" si="498"/>
        <v>0.20000000000000018</v>
      </c>
      <c r="AM1515" s="118">
        <f t="shared" si="499"/>
        <v>241</v>
      </c>
      <c r="AN1515" s="119">
        <f t="shared" si="500"/>
        <v>1</v>
      </c>
      <c r="AO1515" s="118">
        <f t="shared" si="501"/>
        <v>0</v>
      </c>
      <c r="AP1515" s="119">
        <f t="shared" si="502"/>
        <v>1.3877787807814457E-16</v>
      </c>
      <c r="AQ1515" s="122">
        <f t="shared" si="491"/>
        <v>0</v>
      </c>
      <c r="AR1515" s="131">
        <f t="shared" si="503"/>
        <v>11</v>
      </c>
      <c r="AS1515" s="65"/>
    </row>
    <row r="1516" spans="1:45" x14ac:dyDescent="0.25">
      <c r="A1516" s="65" t="s">
        <v>272</v>
      </c>
      <c r="B1516" s="65" t="str">
        <f t="shared" si="505"/>
        <v>DIWA5</v>
      </c>
      <c r="C1516" s="117">
        <f t="shared" si="506"/>
        <v>41728</v>
      </c>
      <c r="D1516" s="116" t="str">
        <f t="shared" si="507"/>
        <v>CON</v>
      </c>
      <c r="E1516" s="65" t="s">
        <v>182</v>
      </c>
      <c r="F1516" s="124" t="s">
        <v>184</v>
      </c>
      <c r="G1516" s="117">
        <v>41642</v>
      </c>
      <c r="H1516" s="65">
        <v>134577</v>
      </c>
      <c r="I1516" s="65">
        <v>37001</v>
      </c>
      <c r="J1516" s="65">
        <v>0</v>
      </c>
      <c r="K1516" s="65">
        <v>3</v>
      </c>
      <c r="L1516" s="65"/>
      <c r="M1516" s="65">
        <v>6</v>
      </c>
      <c r="N1516" s="65">
        <v>7.1</v>
      </c>
      <c r="O1516" s="65">
        <v>36.4</v>
      </c>
      <c r="P1516" s="65">
        <v>0.4</v>
      </c>
      <c r="Q1516" s="65">
        <v>0.1</v>
      </c>
      <c r="R1516" s="65" t="s">
        <v>244</v>
      </c>
      <c r="S1516" s="65">
        <v>63</v>
      </c>
      <c r="T1516" s="65">
        <v>31</v>
      </c>
      <c r="U1516" s="65">
        <v>51</v>
      </c>
      <c r="V1516" s="65">
        <v>0</v>
      </c>
      <c r="W1516" s="65">
        <v>7</v>
      </c>
      <c r="X1516" s="65">
        <v>6</v>
      </c>
      <c r="Y1516" s="65">
        <v>0</v>
      </c>
      <c r="Z1516" s="65">
        <v>0</v>
      </c>
      <c r="AA1516" s="65">
        <v>0</v>
      </c>
      <c r="AB1516" s="65">
        <v>36</v>
      </c>
      <c r="AC1516" s="65">
        <v>5</v>
      </c>
      <c r="AD1516" s="65">
        <v>1</v>
      </c>
      <c r="AE1516" s="118">
        <f t="shared" si="492"/>
        <v>63</v>
      </c>
      <c r="AF1516" s="119">
        <f t="shared" si="504"/>
        <v>0.21000000000000357</v>
      </c>
      <c r="AG1516" s="118">
        <f t="shared" si="493"/>
        <v>31</v>
      </c>
      <c r="AH1516" s="119">
        <f t="shared" si="494"/>
        <v>0.20666666666666406</v>
      </c>
      <c r="AI1516" s="118">
        <f t="shared" si="495"/>
        <v>7</v>
      </c>
      <c r="AJ1516" s="119">
        <f t="shared" si="496"/>
        <v>0.15555555555555509</v>
      </c>
      <c r="AK1516" s="118">
        <f t="shared" si="497"/>
        <v>6</v>
      </c>
      <c r="AL1516" s="119">
        <f t="shared" si="498"/>
        <v>0.20000000000000018</v>
      </c>
      <c r="AM1516" s="118">
        <f t="shared" si="499"/>
        <v>51</v>
      </c>
      <c r="AN1516" s="119">
        <f t="shared" si="500"/>
        <v>1</v>
      </c>
      <c r="AO1516" s="118">
        <f t="shared" si="501"/>
        <v>0</v>
      </c>
      <c r="AP1516" s="119">
        <f t="shared" si="502"/>
        <v>1.3877787807814457E-16</v>
      </c>
      <c r="AQ1516" s="122">
        <f t="shared" si="491"/>
        <v>0</v>
      </c>
      <c r="AR1516" s="131">
        <f t="shared" si="503"/>
        <v>12</v>
      </c>
      <c r="AS1516" s="65"/>
    </row>
    <row r="1517" spans="1:45" x14ac:dyDescent="0.25">
      <c r="A1517" s="65" t="s">
        <v>272</v>
      </c>
      <c r="B1517" s="65" t="str">
        <f t="shared" si="505"/>
        <v>DIWA5</v>
      </c>
      <c r="C1517" s="117">
        <f t="shared" si="506"/>
        <v>41728</v>
      </c>
      <c r="D1517" s="116" t="str">
        <f t="shared" si="507"/>
        <v>CON</v>
      </c>
      <c r="E1517" s="65" t="s">
        <v>182</v>
      </c>
      <c r="F1517" s="124" t="s">
        <v>184</v>
      </c>
      <c r="G1517" s="117">
        <v>41554</v>
      </c>
      <c r="H1517" s="65">
        <v>97576</v>
      </c>
      <c r="I1517" s="65">
        <v>92294</v>
      </c>
      <c r="J1517" s="120">
        <v>0</v>
      </c>
      <c r="K1517" s="120">
        <v>3</v>
      </c>
      <c r="L1517" s="120">
        <v>0</v>
      </c>
      <c r="M1517" s="120">
        <v>10</v>
      </c>
      <c r="N1517" s="65">
        <v>6.7</v>
      </c>
      <c r="O1517" s="120">
        <v>33.700000000000003</v>
      </c>
      <c r="P1517" s="120">
        <v>0.6</v>
      </c>
      <c r="Q1517" s="120">
        <v>0.1</v>
      </c>
      <c r="R1517" s="65" t="s">
        <v>244</v>
      </c>
      <c r="S1517" s="120">
        <v>158</v>
      </c>
      <c r="T1517" s="120">
        <v>64</v>
      </c>
      <c r="U1517" s="120">
        <v>129</v>
      </c>
      <c r="V1517" s="120">
        <v>0</v>
      </c>
      <c r="W1517" s="120">
        <v>15</v>
      </c>
      <c r="X1517" s="120">
        <v>11</v>
      </c>
      <c r="Y1517" s="120">
        <v>0</v>
      </c>
      <c r="Z1517" s="120">
        <v>0</v>
      </c>
      <c r="AA1517" s="120">
        <v>0</v>
      </c>
      <c r="AB1517" s="120">
        <v>69</v>
      </c>
      <c r="AC1517" s="120">
        <v>16</v>
      </c>
      <c r="AD1517" s="120">
        <v>2</v>
      </c>
      <c r="AE1517" s="118">
        <f t="shared" si="492"/>
        <v>158</v>
      </c>
      <c r="AF1517" s="119">
        <f t="shared" si="504"/>
        <v>0.5266666666666715</v>
      </c>
      <c r="AG1517" s="118">
        <f t="shared" si="493"/>
        <v>64</v>
      </c>
      <c r="AH1517" s="119">
        <f t="shared" si="494"/>
        <v>0.42666666666666364</v>
      </c>
      <c r="AI1517" s="118">
        <f t="shared" si="495"/>
        <v>15</v>
      </c>
      <c r="AJ1517" s="119">
        <f t="shared" si="496"/>
        <v>0.33333333333333282</v>
      </c>
      <c r="AK1517" s="118">
        <f t="shared" si="497"/>
        <v>11</v>
      </c>
      <c r="AL1517" s="119">
        <f t="shared" si="498"/>
        <v>0.36666666666666681</v>
      </c>
      <c r="AM1517" s="118">
        <f t="shared" si="499"/>
        <v>129</v>
      </c>
      <c r="AN1517" s="119">
        <f t="shared" si="500"/>
        <v>1</v>
      </c>
      <c r="AO1517" s="118">
        <f t="shared" si="501"/>
        <v>0</v>
      </c>
      <c r="AP1517" s="119">
        <f t="shared" si="502"/>
        <v>1.3877787807814457E-16</v>
      </c>
      <c r="AQ1517" s="122">
        <f t="shared" si="491"/>
        <v>0</v>
      </c>
      <c r="AR1517" s="131">
        <f t="shared" si="503"/>
        <v>13</v>
      </c>
      <c r="AS1517" s="65"/>
    </row>
    <row r="1518" spans="1:45" x14ac:dyDescent="0.25">
      <c r="A1518" s="65" t="s">
        <v>272</v>
      </c>
      <c r="B1518" s="65" t="str">
        <f t="shared" si="505"/>
        <v>DIWA5</v>
      </c>
      <c r="C1518" s="117">
        <f t="shared" si="506"/>
        <v>41728</v>
      </c>
      <c r="D1518" s="116" t="str">
        <f t="shared" si="507"/>
        <v>CON</v>
      </c>
      <c r="E1518" s="65" t="s">
        <v>182</v>
      </c>
      <c r="F1518" s="124" t="s">
        <v>184</v>
      </c>
      <c r="G1518" s="117">
        <v>41388</v>
      </c>
      <c r="H1518" s="65">
        <v>35740</v>
      </c>
      <c r="I1518" s="65">
        <v>30458</v>
      </c>
      <c r="J1518" s="120">
        <v>0</v>
      </c>
      <c r="K1518" s="120">
        <v>0.6</v>
      </c>
      <c r="L1518" s="120">
        <v>0</v>
      </c>
      <c r="M1518" s="120">
        <v>16.399999999999999</v>
      </c>
      <c r="N1518" s="65">
        <v>6.4</v>
      </c>
      <c r="O1518" s="120">
        <v>33.700000000000003</v>
      </c>
      <c r="P1518" s="120"/>
      <c r="Q1518" s="120">
        <v>-1</v>
      </c>
      <c r="R1518" s="65" t="s">
        <v>29</v>
      </c>
      <c r="S1518" s="120">
        <v>78.099999999999994</v>
      </c>
      <c r="T1518" s="120">
        <v>34.4</v>
      </c>
      <c r="U1518" s="120">
        <v>161.19999999999999</v>
      </c>
      <c r="V1518" s="120">
        <v>2.4</v>
      </c>
      <c r="W1518" s="120">
        <v>8.8000000000000007</v>
      </c>
      <c r="X1518" s="120">
        <v>8.1</v>
      </c>
      <c r="Y1518" s="120">
        <v>0.7</v>
      </c>
      <c r="Z1518" s="120">
        <v>0</v>
      </c>
      <c r="AA1518" s="120">
        <v>0</v>
      </c>
      <c r="AB1518" s="120">
        <v>106.5</v>
      </c>
      <c r="AC1518" s="120">
        <v>26.3</v>
      </c>
      <c r="AD1518" s="120">
        <v>3.2</v>
      </c>
      <c r="AE1518" s="118">
        <f t="shared" si="492"/>
        <v>78</v>
      </c>
      <c r="AF1518" s="119">
        <f t="shared" si="504"/>
        <v>0.26000000000000356</v>
      </c>
      <c r="AG1518" s="118">
        <f t="shared" si="493"/>
        <v>34</v>
      </c>
      <c r="AH1518" s="119">
        <f t="shared" si="494"/>
        <v>0.22666666666666402</v>
      </c>
      <c r="AI1518" s="118">
        <f t="shared" si="495"/>
        <v>9</v>
      </c>
      <c r="AJ1518" s="119">
        <f t="shared" si="496"/>
        <v>0.19999999999999954</v>
      </c>
      <c r="AK1518" s="118">
        <f t="shared" si="497"/>
        <v>8</v>
      </c>
      <c r="AL1518" s="119">
        <f t="shared" si="498"/>
        <v>0.26666666666666683</v>
      </c>
      <c r="AM1518" s="118">
        <f t="shared" si="499"/>
        <v>161</v>
      </c>
      <c r="AN1518" s="119">
        <f t="shared" si="500"/>
        <v>1</v>
      </c>
      <c r="AO1518" s="118">
        <f t="shared" si="501"/>
        <v>2</v>
      </c>
      <c r="AP1518" s="119">
        <f t="shared" si="502"/>
        <v>0.20000000000000015</v>
      </c>
      <c r="AQ1518" s="122">
        <f t="shared" si="491"/>
        <v>0</v>
      </c>
      <c r="AR1518" s="131">
        <f t="shared" si="503"/>
        <v>14</v>
      </c>
      <c r="AS1518" s="65"/>
    </row>
    <row r="1519" spans="1:45" x14ac:dyDescent="0.25">
      <c r="A1519" s="65" t="s">
        <v>273</v>
      </c>
      <c r="B1519" s="65" t="str">
        <f t="shared" si="505"/>
        <v>DIWA5</v>
      </c>
      <c r="C1519" s="117">
        <f t="shared" si="506"/>
        <v>0</v>
      </c>
      <c r="D1519" s="65" t="str">
        <f t="shared" si="507"/>
        <v>SIN</v>
      </c>
      <c r="E1519" s="65" t="s">
        <v>182</v>
      </c>
      <c r="F1519" s="124" t="s">
        <v>185</v>
      </c>
      <c r="G1519" s="117">
        <v>42416</v>
      </c>
      <c r="H1519" s="65">
        <v>598891</v>
      </c>
      <c r="I1519" s="65">
        <v>31648</v>
      </c>
      <c r="J1519" s="65">
        <v>0</v>
      </c>
      <c r="K1519" s="65">
        <v>5</v>
      </c>
      <c r="L1519" s="65"/>
      <c r="M1519" s="65">
        <v>5</v>
      </c>
      <c r="N1519" s="65">
        <v>6.9</v>
      </c>
      <c r="O1519" s="65"/>
      <c r="P1519" s="65"/>
      <c r="Q1519" s="65">
        <v>0.02</v>
      </c>
      <c r="R1519" s="65" t="s">
        <v>295</v>
      </c>
      <c r="S1519" s="65">
        <v>59</v>
      </c>
      <c r="T1519" s="65">
        <v>33</v>
      </c>
      <c r="U1519" s="65">
        <v>0</v>
      </c>
      <c r="V1519" s="65">
        <v>0</v>
      </c>
      <c r="W1519" s="65">
        <v>24</v>
      </c>
      <c r="X1519" s="65">
        <v>8</v>
      </c>
      <c r="Y1519" s="65">
        <v>1</v>
      </c>
      <c r="Z1519" s="65">
        <v>0</v>
      </c>
      <c r="AA1519" s="65">
        <v>0</v>
      </c>
      <c r="AB1519" s="65">
        <v>27</v>
      </c>
      <c r="AC1519" s="65">
        <v>3</v>
      </c>
      <c r="AD1519" s="65">
        <v>0</v>
      </c>
      <c r="AE1519" s="118">
        <f t="shared" si="492"/>
        <v>59</v>
      </c>
      <c r="AF1519" s="119">
        <f t="shared" si="504"/>
        <v>0.19666666666667026</v>
      </c>
      <c r="AG1519" s="118">
        <f t="shared" si="493"/>
        <v>33</v>
      </c>
      <c r="AH1519" s="119">
        <f t="shared" si="494"/>
        <v>0.21999999999999736</v>
      </c>
      <c r="AI1519" s="118">
        <f t="shared" si="495"/>
        <v>24</v>
      </c>
      <c r="AJ1519" s="119">
        <f t="shared" si="496"/>
        <v>0.53333333333333266</v>
      </c>
      <c r="AK1519" s="118">
        <f t="shared" si="497"/>
        <v>8</v>
      </c>
      <c r="AL1519" s="119">
        <f t="shared" si="498"/>
        <v>0.26666666666666683</v>
      </c>
      <c r="AM1519" s="118">
        <f t="shared" si="499"/>
        <v>0</v>
      </c>
      <c r="AN1519" s="119">
        <f t="shared" si="500"/>
        <v>1.9428902930940239E-16</v>
      </c>
      <c r="AO1519" s="118">
        <f t="shared" si="501"/>
        <v>0</v>
      </c>
      <c r="AP1519" s="119">
        <f t="shared" si="502"/>
        <v>1.3877787807814457E-16</v>
      </c>
      <c r="AQ1519" s="122">
        <f t="shared" si="491"/>
        <v>1</v>
      </c>
      <c r="AR1519" s="131">
        <f t="shared" si="503"/>
        <v>1</v>
      </c>
      <c r="AS1519" s="65"/>
    </row>
    <row r="1520" spans="1:45" x14ac:dyDescent="0.25">
      <c r="A1520" s="65" t="s">
        <v>273</v>
      </c>
      <c r="B1520" s="65" t="str">
        <f t="shared" si="505"/>
        <v>DIWA5</v>
      </c>
      <c r="C1520" s="117">
        <f t="shared" si="506"/>
        <v>0</v>
      </c>
      <c r="D1520" s="65" t="str">
        <f t="shared" si="507"/>
        <v>SIN</v>
      </c>
      <c r="E1520" s="65" t="s">
        <v>182</v>
      </c>
      <c r="F1520" s="124" t="s">
        <v>185</v>
      </c>
      <c r="G1520" s="117">
        <v>42243</v>
      </c>
      <c r="H1520" s="65">
        <v>541282</v>
      </c>
      <c r="I1520" s="65">
        <v>25089</v>
      </c>
      <c r="J1520" s="65">
        <v>0</v>
      </c>
      <c r="K1520" s="120">
        <v>2</v>
      </c>
      <c r="L1520" s="65"/>
      <c r="M1520" s="120">
        <v>3</v>
      </c>
      <c r="N1520" s="65">
        <v>6.8</v>
      </c>
      <c r="O1520" s="65">
        <v>35.200000000000003</v>
      </c>
      <c r="P1520" s="65">
        <v>1.88</v>
      </c>
      <c r="Q1520" s="65">
        <v>0</v>
      </c>
      <c r="R1520" s="65"/>
      <c r="S1520" s="120">
        <v>30</v>
      </c>
      <c r="T1520" s="120">
        <v>17</v>
      </c>
      <c r="U1520" s="120">
        <v>2</v>
      </c>
      <c r="V1520" s="120">
        <v>0</v>
      </c>
      <c r="W1520" s="120">
        <v>3</v>
      </c>
      <c r="X1520" s="120">
        <v>4</v>
      </c>
      <c r="Y1520" s="120">
        <v>0</v>
      </c>
      <c r="Z1520" s="120">
        <v>0</v>
      </c>
      <c r="AA1520" s="120">
        <v>0</v>
      </c>
      <c r="AB1520" s="120">
        <v>31</v>
      </c>
      <c r="AC1520" s="120">
        <v>2</v>
      </c>
      <c r="AD1520" s="120">
        <v>0</v>
      </c>
      <c r="AE1520" s="118">
        <f t="shared" si="492"/>
        <v>30</v>
      </c>
      <c r="AF1520" s="119">
        <f t="shared" si="504"/>
        <v>0.10000000000000378</v>
      </c>
      <c r="AG1520" s="118">
        <f t="shared" si="493"/>
        <v>17</v>
      </c>
      <c r="AH1520" s="119">
        <f t="shared" si="494"/>
        <v>0.11333333333333087</v>
      </c>
      <c r="AI1520" s="118">
        <f t="shared" si="495"/>
        <v>3</v>
      </c>
      <c r="AJ1520" s="119">
        <f t="shared" si="496"/>
        <v>6.666666666666618E-2</v>
      </c>
      <c r="AK1520" s="118">
        <f t="shared" si="497"/>
        <v>4</v>
      </c>
      <c r="AL1520" s="119">
        <f t="shared" si="498"/>
        <v>0.13333333333333353</v>
      </c>
      <c r="AM1520" s="118">
        <f t="shared" si="499"/>
        <v>2</v>
      </c>
      <c r="AN1520" s="119">
        <f t="shared" si="500"/>
        <v>0.13333333333333353</v>
      </c>
      <c r="AO1520" s="118">
        <f t="shared" si="501"/>
        <v>0</v>
      </c>
      <c r="AP1520" s="119">
        <f t="shared" si="502"/>
        <v>1.3877787807814457E-16</v>
      </c>
      <c r="AQ1520" s="122">
        <f t="shared" ref="AQ1520:AQ1546" si="508">IF(F1520=F1519,0,1)</f>
        <v>0</v>
      </c>
      <c r="AR1520" s="131">
        <f t="shared" si="503"/>
        <v>2</v>
      </c>
      <c r="AS1520" s="65"/>
    </row>
    <row r="1521" spans="1:45" x14ac:dyDescent="0.25">
      <c r="A1521" s="65" t="s">
        <v>273</v>
      </c>
      <c r="B1521" s="65" t="str">
        <f t="shared" si="505"/>
        <v>DIWA5</v>
      </c>
      <c r="C1521" s="117">
        <f t="shared" si="506"/>
        <v>0</v>
      </c>
      <c r="D1521" s="65" t="str">
        <f t="shared" si="507"/>
        <v>SIN</v>
      </c>
      <c r="E1521" s="65" t="s">
        <v>182</v>
      </c>
      <c r="F1521" s="124" t="s">
        <v>185</v>
      </c>
      <c r="G1521" s="117">
        <v>42243</v>
      </c>
      <c r="H1521" s="65">
        <v>541282</v>
      </c>
      <c r="I1521" s="65">
        <v>25089</v>
      </c>
      <c r="J1521" s="65">
        <v>0</v>
      </c>
      <c r="K1521" s="120">
        <v>2</v>
      </c>
      <c r="L1521" s="65"/>
      <c r="M1521" s="120">
        <v>3</v>
      </c>
      <c r="N1521" s="65">
        <v>6.8</v>
      </c>
      <c r="O1521" s="65">
        <v>35.200000000000003</v>
      </c>
      <c r="P1521" s="65">
        <v>1.88</v>
      </c>
      <c r="Q1521" s="65">
        <v>0</v>
      </c>
      <c r="R1521" s="65"/>
      <c r="S1521" s="120">
        <v>30</v>
      </c>
      <c r="T1521" s="120">
        <v>17</v>
      </c>
      <c r="U1521" s="120">
        <v>2</v>
      </c>
      <c r="V1521" s="120">
        <v>0</v>
      </c>
      <c r="W1521" s="120">
        <v>3</v>
      </c>
      <c r="X1521" s="120">
        <v>4</v>
      </c>
      <c r="Y1521" s="120">
        <v>0</v>
      </c>
      <c r="Z1521" s="120">
        <v>0</v>
      </c>
      <c r="AA1521" s="120">
        <v>0</v>
      </c>
      <c r="AB1521" s="120">
        <v>31</v>
      </c>
      <c r="AC1521" s="120">
        <v>2</v>
      </c>
      <c r="AD1521" s="120">
        <v>0</v>
      </c>
      <c r="AE1521" s="118">
        <f t="shared" si="492"/>
        <v>30</v>
      </c>
      <c r="AF1521" s="119">
        <f t="shared" si="504"/>
        <v>0.10000000000000378</v>
      </c>
      <c r="AG1521" s="118">
        <f t="shared" si="493"/>
        <v>17</v>
      </c>
      <c r="AH1521" s="119">
        <f t="shared" si="494"/>
        <v>0.11333333333333087</v>
      </c>
      <c r="AI1521" s="118">
        <f t="shared" si="495"/>
        <v>3</v>
      </c>
      <c r="AJ1521" s="119">
        <f t="shared" si="496"/>
        <v>6.666666666666618E-2</v>
      </c>
      <c r="AK1521" s="118">
        <f t="shared" si="497"/>
        <v>4</v>
      </c>
      <c r="AL1521" s="119">
        <f t="shared" si="498"/>
        <v>0.13333333333333353</v>
      </c>
      <c r="AM1521" s="118">
        <f t="shared" si="499"/>
        <v>2</v>
      </c>
      <c r="AN1521" s="119">
        <f t="shared" si="500"/>
        <v>0.13333333333333353</v>
      </c>
      <c r="AO1521" s="118">
        <f t="shared" si="501"/>
        <v>0</v>
      </c>
      <c r="AP1521" s="119">
        <f t="shared" si="502"/>
        <v>1.3877787807814457E-16</v>
      </c>
      <c r="AQ1521" s="122">
        <f t="shared" si="508"/>
        <v>0</v>
      </c>
      <c r="AR1521" s="131">
        <f t="shared" si="503"/>
        <v>3</v>
      </c>
      <c r="AS1521" s="65"/>
    </row>
    <row r="1522" spans="1:45" x14ac:dyDescent="0.25">
      <c r="A1522" s="65"/>
      <c r="B1522" s="65" t="str">
        <f t="shared" si="505"/>
        <v>DIWA5</v>
      </c>
      <c r="C1522" s="117">
        <f t="shared" si="506"/>
        <v>0</v>
      </c>
      <c r="D1522" s="65" t="str">
        <f t="shared" si="507"/>
        <v>SIN</v>
      </c>
      <c r="E1522" s="65" t="s">
        <v>182</v>
      </c>
      <c r="F1522" s="124" t="s">
        <v>185</v>
      </c>
      <c r="G1522" s="117">
        <v>42178</v>
      </c>
      <c r="H1522" s="65">
        <v>516345</v>
      </c>
      <c r="I1522" s="65">
        <v>100430</v>
      </c>
      <c r="J1522" s="65">
        <v>0</v>
      </c>
      <c r="K1522" s="65">
        <v>3</v>
      </c>
      <c r="L1522" s="65"/>
      <c r="M1522" s="65">
        <v>4</v>
      </c>
      <c r="N1522" s="65">
        <v>5.9</v>
      </c>
      <c r="O1522" s="65"/>
      <c r="P1522" s="65"/>
      <c r="Q1522" s="65">
        <v>0.4</v>
      </c>
      <c r="R1522" s="65"/>
      <c r="S1522" s="65">
        <v>74</v>
      </c>
      <c r="T1522" s="65">
        <v>49</v>
      </c>
      <c r="U1522" s="65">
        <v>2</v>
      </c>
      <c r="V1522" s="65">
        <v>0</v>
      </c>
      <c r="W1522" s="65">
        <v>11</v>
      </c>
      <c r="X1522" s="65">
        <v>7</v>
      </c>
      <c r="Y1522" s="65">
        <v>0</v>
      </c>
      <c r="Z1522" s="65">
        <v>0</v>
      </c>
      <c r="AA1522" s="65">
        <v>0</v>
      </c>
      <c r="AB1522" s="65">
        <v>31</v>
      </c>
      <c r="AC1522" s="65">
        <v>4</v>
      </c>
      <c r="AD1522" s="65">
        <v>0</v>
      </c>
      <c r="AE1522" s="118">
        <f t="shared" si="492"/>
        <v>74</v>
      </c>
      <c r="AF1522" s="119">
        <f t="shared" si="504"/>
        <v>0.24666666666667017</v>
      </c>
      <c r="AG1522" s="118">
        <f t="shared" si="493"/>
        <v>49</v>
      </c>
      <c r="AH1522" s="119">
        <f t="shared" si="494"/>
        <v>0.32666666666666383</v>
      </c>
      <c r="AI1522" s="118">
        <f t="shared" si="495"/>
        <v>11</v>
      </c>
      <c r="AJ1522" s="119">
        <f t="shared" si="496"/>
        <v>0.24444444444444399</v>
      </c>
      <c r="AK1522" s="118">
        <f t="shared" si="497"/>
        <v>7</v>
      </c>
      <c r="AL1522" s="119">
        <f t="shared" si="498"/>
        <v>0.2333333333333335</v>
      </c>
      <c r="AM1522" s="118">
        <f t="shared" si="499"/>
        <v>2</v>
      </c>
      <c r="AN1522" s="119">
        <f t="shared" si="500"/>
        <v>0.13333333333333353</v>
      </c>
      <c r="AO1522" s="118">
        <f t="shared" si="501"/>
        <v>0</v>
      </c>
      <c r="AP1522" s="119">
        <f t="shared" si="502"/>
        <v>1.3877787807814457E-16</v>
      </c>
      <c r="AQ1522" s="122">
        <f t="shared" si="508"/>
        <v>0</v>
      </c>
      <c r="AR1522" s="131">
        <f t="shared" si="503"/>
        <v>4</v>
      </c>
      <c r="AS1522" s="65"/>
    </row>
    <row r="1523" spans="1:45" x14ac:dyDescent="0.25">
      <c r="A1523" s="65" t="s">
        <v>273</v>
      </c>
      <c r="B1523" s="65" t="str">
        <f t="shared" si="505"/>
        <v>DIWA5</v>
      </c>
      <c r="C1523" s="117">
        <f t="shared" si="506"/>
        <v>0</v>
      </c>
      <c r="D1523" s="116" t="str">
        <f t="shared" si="507"/>
        <v>SIN</v>
      </c>
      <c r="E1523" s="65" t="s">
        <v>182</v>
      </c>
      <c r="F1523" s="124" t="s">
        <v>185</v>
      </c>
      <c r="G1523" s="117">
        <v>42056</v>
      </c>
      <c r="H1523" s="65">
        <v>149029</v>
      </c>
      <c r="I1523" s="65">
        <v>42452</v>
      </c>
      <c r="J1523" s="65">
        <v>0</v>
      </c>
      <c r="K1523" s="65">
        <v>2</v>
      </c>
      <c r="L1523" s="65"/>
      <c r="M1523" s="65">
        <v>6</v>
      </c>
      <c r="N1523" s="65">
        <v>5.7229999999999999</v>
      </c>
      <c r="O1523" s="65">
        <v>26.45</v>
      </c>
      <c r="P1523" s="65">
        <v>1.03</v>
      </c>
      <c r="Q1523" s="65">
        <v>7.0000000000000007E-2</v>
      </c>
      <c r="R1523" s="65"/>
      <c r="S1523" s="65">
        <v>102</v>
      </c>
      <c r="T1523" s="65">
        <v>28</v>
      </c>
      <c r="U1523" s="65">
        <v>72</v>
      </c>
      <c r="V1523" s="65">
        <v>0</v>
      </c>
      <c r="W1523" s="65">
        <v>6</v>
      </c>
      <c r="X1523" s="65">
        <v>11</v>
      </c>
      <c r="Y1523" s="65">
        <v>0</v>
      </c>
      <c r="Z1523" s="65"/>
      <c r="AA1523" s="65">
        <v>0</v>
      </c>
      <c r="AB1523" s="65">
        <v>62</v>
      </c>
      <c r="AC1523" s="65">
        <v>4</v>
      </c>
      <c r="AD1523" s="65">
        <v>0</v>
      </c>
      <c r="AE1523" s="118">
        <f t="shared" si="492"/>
        <v>102</v>
      </c>
      <c r="AF1523" s="119">
        <f t="shared" si="504"/>
        <v>0.34000000000000408</v>
      </c>
      <c r="AG1523" s="118">
        <f t="shared" si="493"/>
        <v>28</v>
      </c>
      <c r="AH1523" s="119">
        <f t="shared" si="494"/>
        <v>0.18666666666666409</v>
      </c>
      <c r="AI1523" s="118">
        <f t="shared" si="495"/>
        <v>6</v>
      </c>
      <c r="AJ1523" s="119">
        <f t="shared" si="496"/>
        <v>0.13333333333333286</v>
      </c>
      <c r="AK1523" s="118">
        <f t="shared" si="497"/>
        <v>11</v>
      </c>
      <c r="AL1523" s="119">
        <f t="shared" si="498"/>
        <v>0.36666666666666681</v>
      </c>
      <c r="AM1523" s="118">
        <f t="shared" si="499"/>
        <v>72</v>
      </c>
      <c r="AN1523" s="119">
        <f t="shared" si="500"/>
        <v>1</v>
      </c>
      <c r="AO1523" s="118">
        <f t="shared" si="501"/>
        <v>0</v>
      </c>
      <c r="AP1523" s="119">
        <f t="shared" si="502"/>
        <v>1.3877787807814457E-16</v>
      </c>
      <c r="AQ1523" s="122">
        <f t="shared" si="508"/>
        <v>0</v>
      </c>
      <c r="AR1523" s="131">
        <f t="shared" si="503"/>
        <v>5</v>
      </c>
      <c r="AS1523" s="65"/>
    </row>
    <row r="1524" spans="1:45" x14ac:dyDescent="0.25">
      <c r="A1524" s="65" t="s">
        <v>273</v>
      </c>
      <c r="B1524" s="65" t="str">
        <f t="shared" si="505"/>
        <v>DIWA5</v>
      </c>
      <c r="C1524" s="117">
        <f t="shared" si="506"/>
        <v>0</v>
      </c>
      <c r="D1524" s="116" t="str">
        <f t="shared" si="507"/>
        <v>SIN</v>
      </c>
      <c r="E1524" s="65" t="s">
        <v>182</v>
      </c>
      <c r="F1524" s="124" t="s">
        <v>185</v>
      </c>
      <c r="G1524" s="117">
        <v>42055</v>
      </c>
      <c r="H1524" s="65">
        <v>147505</v>
      </c>
      <c r="I1524" s="65">
        <v>44597</v>
      </c>
      <c r="J1524" s="65">
        <v>0</v>
      </c>
      <c r="K1524" s="65">
        <v>2</v>
      </c>
      <c r="L1524" s="65"/>
      <c r="M1524" s="65">
        <v>6</v>
      </c>
      <c r="N1524" s="65">
        <v>5.7270000000000003</v>
      </c>
      <c r="O1524" s="65">
        <v>26.8</v>
      </c>
      <c r="P1524" s="65">
        <v>1.1000000000000001</v>
      </c>
      <c r="Q1524" s="65">
        <v>0.08</v>
      </c>
      <c r="R1524" s="65"/>
      <c r="S1524" s="65">
        <v>180</v>
      </c>
      <c r="T1524" s="65">
        <v>35</v>
      </c>
      <c r="U1524" s="65">
        <v>82</v>
      </c>
      <c r="V1524" s="65">
        <v>0</v>
      </c>
      <c r="W1524" s="65">
        <v>9</v>
      </c>
      <c r="X1524" s="65">
        <v>12</v>
      </c>
      <c r="Y1524" s="65">
        <v>0</v>
      </c>
      <c r="Z1524" s="65"/>
      <c r="AA1524" s="65">
        <v>0</v>
      </c>
      <c r="AB1524" s="65">
        <v>60</v>
      </c>
      <c r="AC1524" s="65">
        <v>4</v>
      </c>
      <c r="AD1524" s="65">
        <v>0</v>
      </c>
      <c r="AE1524" s="118">
        <f t="shared" si="492"/>
        <v>180</v>
      </c>
      <c r="AF1524" s="119">
        <f t="shared" si="504"/>
        <v>0.60000000000000409</v>
      </c>
      <c r="AG1524" s="118">
        <f t="shared" si="493"/>
        <v>35</v>
      </c>
      <c r="AH1524" s="119">
        <f t="shared" si="494"/>
        <v>0.23333333333333067</v>
      </c>
      <c r="AI1524" s="118">
        <f t="shared" si="495"/>
        <v>9</v>
      </c>
      <c r="AJ1524" s="119">
        <f t="shared" si="496"/>
        <v>0.19999999999999954</v>
      </c>
      <c r="AK1524" s="118">
        <f t="shared" si="497"/>
        <v>12</v>
      </c>
      <c r="AL1524" s="119">
        <f t="shared" si="498"/>
        <v>0.40000000000000013</v>
      </c>
      <c r="AM1524" s="118">
        <f t="shared" si="499"/>
        <v>82</v>
      </c>
      <c r="AN1524" s="119">
        <f t="shared" si="500"/>
        <v>1</v>
      </c>
      <c r="AO1524" s="118">
        <f t="shared" si="501"/>
        <v>0</v>
      </c>
      <c r="AP1524" s="119">
        <f t="shared" si="502"/>
        <v>1.3877787807814457E-16</v>
      </c>
      <c r="AQ1524" s="122">
        <f t="shared" si="508"/>
        <v>0</v>
      </c>
      <c r="AR1524" s="131">
        <f t="shared" si="503"/>
        <v>6</v>
      </c>
      <c r="AS1524" s="65"/>
    </row>
    <row r="1525" spans="1:45" x14ac:dyDescent="0.25">
      <c r="A1525" s="65" t="s">
        <v>272</v>
      </c>
      <c r="B1525" s="65" t="str">
        <f t="shared" si="505"/>
        <v>DIWA5</v>
      </c>
      <c r="C1525" s="117">
        <f t="shared" si="506"/>
        <v>0</v>
      </c>
      <c r="D1525" s="116" t="str">
        <f t="shared" si="507"/>
        <v>SIN</v>
      </c>
      <c r="E1525" s="65" t="s">
        <v>182</v>
      </c>
      <c r="F1525" s="124" t="s">
        <v>185</v>
      </c>
      <c r="G1525" s="117">
        <v>41992</v>
      </c>
      <c r="H1525" s="65">
        <v>118050</v>
      </c>
      <c r="I1525" s="65">
        <v>17798</v>
      </c>
      <c r="J1525" s="65">
        <v>0</v>
      </c>
      <c r="K1525" s="65">
        <v>3</v>
      </c>
      <c r="L1525" s="65"/>
      <c r="M1525" s="65">
        <v>3</v>
      </c>
      <c r="N1525" s="65">
        <v>6.2</v>
      </c>
      <c r="O1525" s="65"/>
      <c r="P1525" s="65"/>
      <c r="Q1525" s="65">
        <v>0.18</v>
      </c>
      <c r="R1525" s="65"/>
      <c r="S1525" s="65">
        <v>69</v>
      </c>
      <c r="T1525" s="65">
        <v>24</v>
      </c>
      <c r="U1525" s="65">
        <v>41</v>
      </c>
      <c r="V1525" s="65">
        <v>0</v>
      </c>
      <c r="W1525" s="65">
        <v>6</v>
      </c>
      <c r="X1525" s="65">
        <v>6</v>
      </c>
      <c r="Y1525" s="65">
        <v>0</v>
      </c>
      <c r="Z1525" s="65">
        <v>0</v>
      </c>
      <c r="AA1525" s="65">
        <v>0</v>
      </c>
      <c r="AB1525" s="65">
        <v>33</v>
      </c>
      <c r="AC1525" s="65">
        <v>4</v>
      </c>
      <c r="AD1525" s="65">
        <v>0</v>
      </c>
      <c r="AE1525" s="118">
        <f t="shared" si="492"/>
        <v>69</v>
      </c>
      <c r="AF1525" s="119">
        <f t="shared" si="504"/>
        <v>0.23000000000000353</v>
      </c>
      <c r="AG1525" s="118">
        <f t="shared" si="493"/>
        <v>24</v>
      </c>
      <c r="AH1525" s="119">
        <f t="shared" si="494"/>
        <v>0.15999999999999748</v>
      </c>
      <c r="AI1525" s="118">
        <f t="shared" si="495"/>
        <v>6</v>
      </c>
      <c r="AJ1525" s="119">
        <f t="shared" si="496"/>
        <v>0.13333333333333286</v>
      </c>
      <c r="AK1525" s="118">
        <f t="shared" si="497"/>
        <v>6</v>
      </c>
      <c r="AL1525" s="119">
        <f t="shared" si="498"/>
        <v>0.20000000000000018</v>
      </c>
      <c r="AM1525" s="118">
        <f t="shared" si="499"/>
        <v>41</v>
      </c>
      <c r="AN1525" s="119">
        <f t="shared" si="500"/>
        <v>1</v>
      </c>
      <c r="AO1525" s="118">
        <f t="shared" si="501"/>
        <v>0</v>
      </c>
      <c r="AP1525" s="119">
        <f t="shared" si="502"/>
        <v>1.3877787807814457E-16</v>
      </c>
      <c r="AQ1525" s="122">
        <f t="shared" si="508"/>
        <v>0</v>
      </c>
      <c r="AR1525" s="131">
        <f t="shared" si="503"/>
        <v>7</v>
      </c>
      <c r="AS1525" s="65"/>
    </row>
    <row r="1526" spans="1:45" x14ac:dyDescent="0.25">
      <c r="A1526" s="65" t="s">
        <v>273</v>
      </c>
      <c r="B1526" s="65" t="str">
        <f t="shared" si="505"/>
        <v>DIWA5</v>
      </c>
      <c r="C1526" s="117">
        <f t="shared" si="506"/>
        <v>0</v>
      </c>
      <c r="D1526" s="116" t="str">
        <f t="shared" si="507"/>
        <v>SIN</v>
      </c>
      <c r="E1526" s="65" t="s">
        <v>182</v>
      </c>
      <c r="F1526" s="124" t="s">
        <v>185</v>
      </c>
      <c r="G1526" s="117">
        <v>41991</v>
      </c>
      <c r="H1526" s="65">
        <v>128216</v>
      </c>
      <c r="I1526" s="65">
        <v>21639</v>
      </c>
      <c r="J1526" s="65">
        <v>0</v>
      </c>
      <c r="K1526" s="65">
        <v>3</v>
      </c>
      <c r="L1526" s="65"/>
      <c r="M1526" s="65">
        <v>5</v>
      </c>
      <c r="N1526" s="65">
        <v>6</v>
      </c>
      <c r="O1526" s="65"/>
      <c r="P1526" s="65"/>
      <c r="Q1526" s="65">
        <v>7.0000000000000007E-2</v>
      </c>
      <c r="R1526" s="65"/>
      <c r="S1526" s="65">
        <v>81</v>
      </c>
      <c r="T1526" s="65">
        <v>23</v>
      </c>
      <c r="U1526" s="65">
        <v>74</v>
      </c>
      <c r="V1526" s="65">
        <v>0</v>
      </c>
      <c r="W1526" s="65">
        <v>6</v>
      </c>
      <c r="X1526" s="65">
        <v>6</v>
      </c>
      <c r="Y1526" s="65">
        <v>0</v>
      </c>
      <c r="Z1526" s="65">
        <v>0</v>
      </c>
      <c r="AA1526" s="65">
        <v>0</v>
      </c>
      <c r="AB1526" s="65">
        <v>46</v>
      </c>
      <c r="AC1526" s="65">
        <v>5</v>
      </c>
      <c r="AD1526" s="65">
        <v>1</v>
      </c>
      <c r="AE1526" s="118">
        <f t="shared" si="492"/>
        <v>81</v>
      </c>
      <c r="AF1526" s="119">
        <f t="shared" si="504"/>
        <v>0.27000000000000363</v>
      </c>
      <c r="AG1526" s="118">
        <f t="shared" si="493"/>
        <v>23</v>
      </c>
      <c r="AH1526" s="119">
        <f t="shared" si="494"/>
        <v>0.15333333333333082</v>
      </c>
      <c r="AI1526" s="118">
        <f t="shared" si="495"/>
        <v>6</v>
      </c>
      <c r="AJ1526" s="119">
        <f t="shared" si="496"/>
        <v>0.13333333333333286</v>
      </c>
      <c r="AK1526" s="118">
        <f t="shared" si="497"/>
        <v>6</v>
      </c>
      <c r="AL1526" s="119">
        <f t="shared" si="498"/>
        <v>0.20000000000000018</v>
      </c>
      <c r="AM1526" s="118">
        <f t="shared" si="499"/>
        <v>74</v>
      </c>
      <c r="AN1526" s="119">
        <f t="shared" si="500"/>
        <v>1</v>
      </c>
      <c r="AO1526" s="118">
        <f t="shared" si="501"/>
        <v>0</v>
      </c>
      <c r="AP1526" s="119">
        <f t="shared" si="502"/>
        <v>1.3877787807814457E-16</v>
      </c>
      <c r="AQ1526" s="122">
        <f t="shared" si="508"/>
        <v>0</v>
      </c>
      <c r="AR1526" s="131">
        <f t="shared" si="503"/>
        <v>8</v>
      </c>
      <c r="AS1526" s="65"/>
    </row>
    <row r="1527" spans="1:45" x14ac:dyDescent="0.25">
      <c r="A1527" s="65" t="s">
        <v>273</v>
      </c>
      <c r="B1527" s="65" t="str">
        <f t="shared" si="505"/>
        <v>DIWA5</v>
      </c>
      <c r="C1527" s="117">
        <f t="shared" si="506"/>
        <v>0</v>
      </c>
      <c r="D1527" s="116" t="str">
        <f t="shared" si="507"/>
        <v>SIN</v>
      </c>
      <c r="E1527" s="65" t="s">
        <v>182</v>
      </c>
      <c r="F1527" s="124" t="s">
        <v>185</v>
      </c>
      <c r="G1527" s="117">
        <v>41981</v>
      </c>
      <c r="H1527" s="65">
        <v>124912</v>
      </c>
      <c r="I1527" s="65">
        <v>22004</v>
      </c>
      <c r="J1527" s="65">
        <v>0</v>
      </c>
      <c r="K1527" s="65">
        <v>3</v>
      </c>
      <c r="L1527" s="65"/>
      <c r="M1527" s="65">
        <v>4</v>
      </c>
      <c r="N1527" s="65">
        <v>6</v>
      </c>
      <c r="O1527" s="65"/>
      <c r="P1527" s="65"/>
      <c r="Q1527" s="65">
        <v>0.06</v>
      </c>
      <c r="R1527" s="65"/>
      <c r="S1527" s="65">
        <v>214</v>
      </c>
      <c r="T1527" s="65">
        <v>31</v>
      </c>
      <c r="U1527" s="65">
        <v>89</v>
      </c>
      <c r="V1527" s="65">
        <v>0</v>
      </c>
      <c r="W1527" s="65">
        <v>8</v>
      </c>
      <c r="X1527" s="65">
        <v>9</v>
      </c>
      <c r="Y1527" s="65">
        <v>1</v>
      </c>
      <c r="Z1527" s="65">
        <v>0</v>
      </c>
      <c r="AA1527" s="65">
        <v>0</v>
      </c>
      <c r="AB1527" s="65">
        <v>52</v>
      </c>
      <c r="AC1527" s="65">
        <v>7</v>
      </c>
      <c r="AD1527" s="65">
        <v>1</v>
      </c>
      <c r="AE1527" s="118">
        <f t="shared" si="492"/>
        <v>214</v>
      </c>
      <c r="AF1527" s="119">
        <f t="shared" si="504"/>
        <v>0.71333333333333626</v>
      </c>
      <c r="AG1527" s="118">
        <f t="shared" si="493"/>
        <v>31</v>
      </c>
      <c r="AH1527" s="119">
        <f t="shared" si="494"/>
        <v>0.20666666666666406</v>
      </c>
      <c r="AI1527" s="118">
        <f t="shared" si="495"/>
        <v>8</v>
      </c>
      <c r="AJ1527" s="119">
        <f t="shared" si="496"/>
        <v>0.17777777777777731</v>
      </c>
      <c r="AK1527" s="118">
        <f t="shared" si="497"/>
        <v>9</v>
      </c>
      <c r="AL1527" s="119">
        <f t="shared" si="498"/>
        <v>0.30000000000000016</v>
      </c>
      <c r="AM1527" s="118">
        <f t="shared" si="499"/>
        <v>89</v>
      </c>
      <c r="AN1527" s="119">
        <f t="shared" si="500"/>
        <v>1</v>
      </c>
      <c r="AO1527" s="118">
        <f t="shared" si="501"/>
        <v>0</v>
      </c>
      <c r="AP1527" s="119">
        <f t="shared" si="502"/>
        <v>1.3877787807814457E-16</v>
      </c>
      <c r="AQ1527" s="122">
        <f t="shared" si="508"/>
        <v>0</v>
      </c>
      <c r="AR1527" s="131">
        <f t="shared" si="503"/>
        <v>9</v>
      </c>
      <c r="AS1527" s="65"/>
    </row>
    <row r="1528" spans="1:45" x14ac:dyDescent="0.25">
      <c r="A1528" s="65" t="s">
        <v>272</v>
      </c>
      <c r="B1528" s="65" t="str">
        <f t="shared" si="505"/>
        <v>DIWA5</v>
      </c>
      <c r="C1528" s="117">
        <f t="shared" si="506"/>
        <v>0</v>
      </c>
      <c r="D1528" s="116" t="str">
        <f t="shared" si="507"/>
        <v>SIN</v>
      </c>
      <c r="E1528" s="65" t="s">
        <v>182</v>
      </c>
      <c r="F1528" s="124" t="s">
        <v>185</v>
      </c>
      <c r="G1528" s="117">
        <v>41939</v>
      </c>
      <c r="H1528" s="65">
        <v>100252</v>
      </c>
      <c r="I1528" s="65">
        <v>93423</v>
      </c>
      <c r="J1528" s="65">
        <v>0</v>
      </c>
      <c r="K1528" s="65">
        <v>4</v>
      </c>
      <c r="L1528" s="65"/>
      <c r="M1528" s="65">
        <v>7</v>
      </c>
      <c r="N1528" s="65">
        <v>5.7</v>
      </c>
      <c r="O1528" s="65"/>
      <c r="P1528" s="65"/>
      <c r="Q1528" s="65">
        <v>0.64</v>
      </c>
      <c r="R1528" s="65"/>
      <c r="S1528" s="65">
        <v>336</v>
      </c>
      <c r="T1528" s="65">
        <v>76</v>
      </c>
      <c r="U1528" s="65">
        <v>115</v>
      </c>
      <c r="V1528" s="65">
        <v>0</v>
      </c>
      <c r="W1528" s="65">
        <v>21</v>
      </c>
      <c r="X1528" s="65">
        <v>15</v>
      </c>
      <c r="Y1528" s="65">
        <v>0</v>
      </c>
      <c r="Z1528" s="65">
        <v>1</v>
      </c>
      <c r="AA1528" s="65">
        <v>1</v>
      </c>
      <c r="AB1528" s="65">
        <v>63</v>
      </c>
      <c r="AC1528" s="65">
        <v>20</v>
      </c>
      <c r="AD1528" s="65">
        <v>1</v>
      </c>
      <c r="AE1528" s="118">
        <f t="shared" si="492"/>
        <v>336</v>
      </c>
      <c r="AF1528" s="119">
        <f t="shared" si="504"/>
        <v>1.3</v>
      </c>
      <c r="AG1528" s="118">
        <f t="shared" si="493"/>
        <v>76</v>
      </c>
      <c r="AH1528" s="119">
        <f t="shared" si="494"/>
        <v>0.50666666666666349</v>
      </c>
      <c r="AI1528" s="118">
        <f t="shared" si="495"/>
        <v>21</v>
      </c>
      <c r="AJ1528" s="119">
        <f t="shared" si="496"/>
        <v>0.46666666666666601</v>
      </c>
      <c r="AK1528" s="118">
        <f t="shared" si="497"/>
        <v>15</v>
      </c>
      <c r="AL1528" s="119">
        <f t="shared" si="498"/>
        <v>0.50000000000000011</v>
      </c>
      <c r="AM1528" s="118">
        <f t="shared" si="499"/>
        <v>115</v>
      </c>
      <c r="AN1528" s="119">
        <f t="shared" si="500"/>
        <v>1</v>
      </c>
      <c r="AO1528" s="118">
        <f t="shared" si="501"/>
        <v>0</v>
      </c>
      <c r="AP1528" s="119">
        <f t="shared" si="502"/>
        <v>1.3877787807814457E-16</v>
      </c>
      <c r="AQ1528" s="122">
        <f t="shared" si="508"/>
        <v>0</v>
      </c>
      <c r="AR1528" s="131">
        <f t="shared" si="503"/>
        <v>10</v>
      </c>
      <c r="AS1528" s="65"/>
    </row>
    <row r="1529" spans="1:45" x14ac:dyDescent="0.25">
      <c r="A1529" s="65" t="s">
        <v>284</v>
      </c>
      <c r="B1529" s="65" t="str">
        <f t="shared" si="505"/>
        <v>DIWA5</v>
      </c>
      <c r="C1529" s="117">
        <f t="shared" si="506"/>
        <v>0</v>
      </c>
      <c r="D1529" s="65" t="str">
        <f t="shared" si="507"/>
        <v>SIN</v>
      </c>
      <c r="E1529" s="65" t="s">
        <v>182</v>
      </c>
      <c r="F1529" s="124" t="s">
        <v>185</v>
      </c>
      <c r="G1529" s="117">
        <v>41936</v>
      </c>
      <c r="H1529" s="65">
        <v>106577</v>
      </c>
      <c r="I1529" s="65">
        <v>99282</v>
      </c>
      <c r="J1529" s="65">
        <v>0</v>
      </c>
      <c r="K1529" s="65">
        <v>4</v>
      </c>
      <c r="L1529" s="65"/>
      <c r="M1529" s="65">
        <v>12</v>
      </c>
      <c r="N1529" s="65">
        <v>5.2</v>
      </c>
      <c r="O1529" s="65"/>
      <c r="P1529" s="65"/>
      <c r="Q1529" s="65">
        <v>0.13</v>
      </c>
      <c r="R1529" s="65"/>
      <c r="S1529" s="65">
        <v>377</v>
      </c>
      <c r="T1529" s="65">
        <v>63</v>
      </c>
      <c r="U1529" s="65">
        <v>229</v>
      </c>
      <c r="V1529" s="65">
        <v>0</v>
      </c>
      <c r="W1529" s="65">
        <v>18</v>
      </c>
      <c r="X1529" s="65">
        <v>16</v>
      </c>
      <c r="Y1529" s="65">
        <v>0</v>
      </c>
      <c r="Z1529" s="65">
        <v>1</v>
      </c>
      <c r="AA1529" s="65">
        <v>1</v>
      </c>
      <c r="AB1529" s="65">
        <v>81</v>
      </c>
      <c r="AC1529" s="65">
        <v>14</v>
      </c>
      <c r="AD1529" s="65">
        <v>1</v>
      </c>
      <c r="AE1529" s="118">
        <f t="shared" si="492"/>
        <v>377</v>
      </c>
      <c r="AF1529" s="119">
        <f t="shared" si="504"/>
        <v>1.3</v>
      </c>
      <c r="AG1529" s="118">
        <f t="shared" si="493"/>
        <v>63</v>
      </c>
      <c r="AH1529" s="119">
        <f t="shared" si="494"/>
        <v>0.41999999999999699</v>
      </c>
      <c r="AI1529" s="118">
        <f t="shared" si="495"/>
        <v>18</v>
      </c>
      <c r="AJ1529" s="119">
        <f t="shared" si="496"/>
        <v>0.39999999999999941</v>
      </c>
      <c r="AK1529" s="118">
        <f t="shared" si="497"/>
        <v>16</v>
      </c>
      <c r="AL1529" s="119">
        <f t="shared" si="498"/>
        <v>0.53333333333333344</v>
      </c>
      <c r="AM1529" s="118">
        <f t="shared" si="499"/>
        <v>229</v>
      </c>
      <c r="AN1529" s="119">
        <f t="shared" si="500"/>
        <v>1</v>
      </c>
      <c r="AO1529" s="118">
        <f t="shared" si="501"/>
        <v>0</v>
      </c>
      <c r="AP1529" s="119">
        <f t="shared" si="502"/>
        <v>1.3877787807814457E-16</v>
      </c>
      <c r="AQ1529" s="122">
        <f t="shared" si="508"/>
        <v>0</v>
      </c>
      <c r="AR1529" s="131">
        <f t="shared" si="503"/>
        <v>11</v>
      </c>
      <c r="AS1529" s="65"/>
    </row>
    <row r="1530" spans="1:45" x14ac:dyDescent="0.25">
      <c r="A1530" s="65" t="s">
        <v>273</v>
      </c>
      <c r="B1530" s="65" t="str">
        <f t="shared" si="505"/>
        <v>DIWA5</v>
      </c>
      <c r="C1530" s="117">
        <f t="shared" si="506"/>
        <v>0</v>
      </c>
      <c r="D1530" s="116" t="str">
        <f t="shared" si="507"/>
        <v>SIN</v>
      </c>
      <c r="E1530" s="65" t="s">
        <v>182</v>
      </c>
      <c r="F1530" s="124" t="s">
        <v>185</v>
      </c>
      <c r="G1530" s="117">
        <v>41922</v>
      </c>
      <c r="H1530" s="65">
        <v>102908</v>
      </c>
      <c r="I1530" s="65">
        <v>96575</v>
      </c>
      <c r="J1530" s="65">
        <v>0</v>
      </c>
      <c r="K1530" s="65">
        <v>8</v>
      </c>
      <c r="L1530" s="65"/>
      <c r="M1530" s="65">
        <v>16</v>
      </c>
      <c r="N1530" s="65">
        <v>5.3</v>
      </c>
      <c r="O1530" s="65"/>
      <c r="P1530" s="65"/>
      <c r="Q1530" s="65">
        <v>0.19</v>
      </c>
      <c r="R1530" s="65"/>
      <c r="S1530" s="65">
        <v>447</v>
      </c>
      <c r="T1530" s="65">
        <v>78</v>
      </c>
      <c r="U1530" s="65">
        <v>245</v>
      </c>
      <c r="V1530" s="65">
        <v>0</v>
      </c>
      <c r="W1530" s="65">
        <v>21</v>
      </c>
      <c r="X1530" s="65">
        <v>19</v>
      </c>
      <c r="Y1530" s="65">
        <v>1</v>
      </c>
      <c r="Z1530" s="65">
        <v>1</v>
      </c>
      <c r="AA1530" s="65">
        <v>1</v>
      </c>
      <c r="AB1530" s="65">
        <v>93</v>
      </c>
      <c r="AC1530" s="65">
        <v>17</v>
      </c>
      <c r="AD1530" s="65">
        <v>2</v>
      </c>
      <c r="AE1530" s="118">
        <f t="shared" si="492"/>
        <v>447</v>
      </c>
      <c r="AF1530" s="119">
        <f t="shared" si="504"/>
        <v>1.3</v>
      </c>
      <c r="AG1530" s="118">
        <f t="shared" si="493"/>
        <v>78</v>
      </c>
      <c r="AH1530" s="119">
        <f t="shared" si="494"/>
        <v>0.51999999999999691</v>
      </c>
      <c r="AI1530" s="118">
        <f t="shared" si="495"/>
        <v>21</v>
      </c>
      <c r="AJ1530" s="119">
        <f t="shared" si="496"/>
        <v>0.46666666666666601</v>
      </c>
      <c r="AK1530" s="118">
        <f t="shared" si="497"/>
        <v>19</v>
      </c>
      <c r="AL1530" s="119">
        <f t="shared" si="498"/>
        <v>0.63333333333333341</v>
      </c>
      <c r="AM1530" s="118">
        <f t="shared" si="499"/>
        <v>245</v>
      </c>
      <c r="AN1530" s="119">
        <f t="shared" si="500"/>
        <v>1</v>
      </c>
      <c r="AO1530" s="118">
        <f t="shared" si="501"/>
        <v>0</v>
      </c>
      <c r="AP1530" s="119">
        <f t="shared" si="502"/>
        <v>1.3877787807814457E-16</v>
      </c>
      <c r="AQ1530" s="122">
        <f t="shared" si="508"/>
        <v>0</v>
      </c>
      <c r="AR1530" s="131">
        <f t="shared" si="503"/>
        <v>12</v>
      </c>
      <c r="AS1530" s="65"/>
    </row>
    <row r="1531" spans="1:45" x14ac:dyDescent="0.25">
      <c r="A1531" s="65" t="s">
        <v>273</v>
      </c>
      <c r="B1531" s="65" t="str">
        <f t="shared" si="505"/>
        <v>DIWA5</v>
      </c>
      <c r="C1531" s="117">
        <f t="shared" si="506"/>
        <v>0</v>
      </c>
      <c r="D1531" s="116" t="str">
        <f t="shared" si="507"/>
        <v>SIN</v>
      </c>
      <c r="E1531" s="65" t="s">
        <v>182</v>
      </c>
      <c r="F1531" s="124" t="s">
        <v>185</v>
      </c>
      <c r="G1531" s="117">
        <v>41824</v>
      </c>
      <c r="H1531" s="65">
        <v>56487</v>
      </c>
      <c r="I1531" s="65">
        <v>49658</v>
      </c>
      <c r="J1531" s="65">
        <v>0</v>
      </c>
      <c r="K1531" s="65">
        <v>2</v>
      </c>
      <c r="L1531" s="65"/>
      <c r="M1531" s="65">
        <v>9</v>
      </c>
      <c r="N1531" s="65">
        <v>5.4</v>
      </c>
      <c r="O1531" s="65"/>
      <c r="P1531" s="65"/>
      <c r="Q1531" s="65">
        <v>0.09</v>
      </c>
      <c r="R1531" s="65"/>
      <c r="S1531" s="65">
        <v>245</v>
      </c>
      <c r="T1531" s="65">
        <v>53</v>
      </c>
      <c r="U1531" s="65">
        <v>221</v>
      </c>
      <c r="V1531" s="65">
        <v>0</v>
      </c>
      <c r="W1531" s="65">
        <v>11</v>
      </c>
      <c r="X1531" s="65">
        <v>9</v>
      </c>
      <c r="Y1531" s="65">
        <v>1</v>
      </c>
      <c r="Z1531" s="65">
        <v>1</v>
      </c>
      <c r="AA1531" s="65">
        <v>1</v>
      </c>
      <c r="AB1531" s="65">
        <v>91</v>
      </c>
      <c r="AC1531" s="65">
        <v>8</v>
      </c>
      <c r="AD1531" s="65">
        <v>1</v>
      </c>
      <c r="AE1531" s="118">
        <f t="shared" si="492"/>
        <v>245</v>
      </c>
      <c r="AF1531" s="119">
        <f t="shared" si="504"/>
        <v>0.81666666666666854</v>
      </c>
      <c r="AG1531" s="118">
        <f t="shared" si="493"/>
        <v>53</v>
      </c>
      <c r="AH1531" s="119">
        <f t="shared" si="494"/>
        <v>0.35333333333333045</v>
      </c>
      <c r="AI1531" s="118">
        <f t="shared" si="495"/>
        <v>11</v>
      </c>
      <c r="AJ1531" s="119">
        <f t="shared" si="496"/>
        <v>0.24444444444444399</v>
      </c>
      <c r="AK1531" s="118">
        <f t="shared" si="497"/>
        <v>9</v>
      </c>
      <c r="AL1531" s="119">
        <f t="shared" si="498"/>
        <v>0.30000000000000016</v>
      </c>
      <c r="AM1531" s="118">
        <f t="shared" si="499"/>
        <v>221</v>
      </c>
      <c r="AN1531" s="119">
        <f t="shared" si="500"/>
        <v>1</v>
      </c>
      <c r="AO1531" s="118">
        <f t="shared" si="501"/>
        <v>0</v>
      </c>
      <c r="AP1531" s="119">
        <f t="shared" si="502"/>
        <v>1.3877787807814457E-16</v>
      </c>
      <c r="AQ1531" s="122">
        <f t="shared" si="508"/>
        <v>0</v>
      </c>
      <c r="AR1531" s="131">
        <f t="shared" si="503"/>
        <v>13</v>
      </c>
      <c r="AS1531" s="65"/>
    </row>
    <row r="1532" spans="1:45" x14ac:dyDescent="0.25">
      <c r="A1532" s="65" t="s">
        <v>288</v>
      </c>
      <c r="B1532" s="65" t="str">
        <f t="shared" si="505"/>
        <v>DIWA5</v>
      </c>
      <c r="C1532" s="117">
        <f t="shared" si="506"/>
        <v>0</v>
      </c>
      <c r="D1532" s="65" t="str">
        <f t="shared" si="507"/>
        <v>SIN</v>
      </c>
      <c r="E1532" s="65" t="s">
        <v>182</v>
      </c>
      <c r="F1532" s="124" t="s">
        <v>185</v>
      </c>
      <c r="G1532" s="117">
        <v>41802</v>
      </c>
      <c r="H1532" s="65">
        <v>55373</v>
      </c>
      <c r="I1532" s="65">
        <v>48078</v>
      </c>
      <c r="J1532" s="65">
        <v>0</v>
      </c>
      <c r="K1532" s="65">
        <v>3</v>
      </c>
      <c r="L1532" s="65"/>
      <c r="M1532" s="65">
        <v>10</v>
      </c>
      <c r="N1532" s="65">
        <v>5.4</v>
      </c>
      <c r="O1532" s="65"/>
      <c r="P1532" s="65"/>
      <c r="Q1532" s="65">
        <v>0.09</v>
      </c>
      <c r="R1532" s="65"/>
      <c r="S1532" s="65">
        <v>164</v>
      </c>
      <c r="T1532" s="65">
        <v>50</v>
      </c>
      <c r="U1532" s="65">
        <v>240</v>
      </c>
      <c r="V1532" s="65">
        <v>0</v>
      </c>
      <c r="W1532" s="65">
        <v>11</v>
      </c>
      <c r="X1532" s="65">
        <v>10</v>
      </c>
      <c r="Y1532" s="65">
        <v>0</v>
      </c>
      <c r="Z1532" s="65">
        <v>0</v>
      </c>
      <c r="AA1532" s="65">
        <v>0</v>
      </c>
      <c r="AB1532" s="65">
        <v>103</v>
      </c>
      <c r="AC1532" s="65">
        <v>9</v>
      </c>
      <c r="AD1532" s="65">
        <v>1</v>
      </c>
      <c r="AE1532" s="118">
        <f t="shared" si="492"/>
        <v>164</v>
      </c>
      <c r="AF1532" s="119">
        <f t="shared" si="504"/>
        <v>0.5466666666666713</v>
      </c>
      <c r="AG1532" s="118">
        <f t="shared" si="493"/>
        <v>50</v>
      </c>
      <c r="AH1532" s="119">
        <f t="shared" si="494"/>
        <v>0.33333333333333048</v>
      </c>
      <c r="AI1532" s="118">
        <f t="shared" si="495"/>
        <v>11</v>
      </c>
      <c r="AJ1532" s="119">
        <f t="shared" si="496"/>
        <v>0.24444444444444399</v>
      </c>
      <c r="AK1532" s="118">
        <f t="shared" si="497"/>
        <v>10</v>
      </c>
      <c r="AL1532" s="119">
        <f t="shared" si="498"/>
        <v>0.33339999999999997</v>
      </c>
      <c r="AM1532" s="118">
        <f t="shared" si="499"/>
        <v>240</v>
      </c>
      <c r="AN1532" s="119">
        <f t="shared" si="500"/>
        <v>1</v>
      </c>
      <c r="AO1532" s="118">
        <f t="shared" si="501"/>
        <v>0</v>
      </c>
      <c r="AP1532" s="119">
        <f t="shared" si="502"/>
        <v>1.3877787807814457E-16</v>
      </c>
      <c r="AQ1532" s="122">
        <f t="shared" si="508"/>
        <v>0</v>
      </c>
      <c r="AR1532" s="131">
        <f t="shared" si="503"/>
        <v>14</v>
      </c>
      <c r="AS1532" s="65"/>
    </row>
    <row r="1533" spans="1:45" x14ac:dyDescent="0.25">
      <c r="A1533" s="65" t="s">
        <v>273</v>
      </c>
      <c r="B1533" s="65" t="str">
        <f t="shared" si="505"/>
        <v>DIWA5</v>
      </c>
      <c r="C1533" s="117">
        <f t="shared" si="506"/>
        <v>0</v>
      </c>
      <c r="D1533" s="116" t="str">
        <f t="shared" si="507"/>
        <v>SIN</v>
      </c>
      <c r="E1533" s="65" t="s">
        <v>182</v>
      </c>
      <c r="F1533" s="124" t="s">
        <v>185</v>
      </c>
      <c r="G1533" s="117">
        <v>41802</v>
      </c>
      <c r="H1533" s="65">
        <v>56820</v>
      </c>
      <c r="I1533" s="65">
        <v>50487</v>
      </c>
      <c r="J1533" s="65">
        <v>0</v>
      </c>
      <c r="K1533" s="65">
        <v>3</v>
      </c>
      <c r="L1533" s="65"/>
      <c r="M1533" s="65">
        <v>9</v>
      </c>
      <c r="N1533" s="65">
        <v>5.3</v>
      </c>
      <c r="O1533" s="65"/>
      <c r="P1533" s="65"/>
      <c r="Q1533" s="65">
        <v>0.1</v>
      </c>
      <c r="R1533" s="65"/>
      <c r="S1533" s="65">
        <v>218</v>
      </c>
      <c r="T1533" s="65">
        <v>50</v>
      </c>
      <c r="U1533" s="65">
        <v>260</v>
      </c>
      <c r="V1533" s="65">
        <v>0</v>
      </c>
      <c r="W1533" s="65">
        <v>12</v>
      </c>
      <c r="X1533" s="65">
        <v>12</v>
      </c>
      <c r="Y1533" s="65">
        <v>0</v>
      </c>
      <c r="Z1533" s="65">
        <v>0</v>
      </c>
      <c r="AA1533" s="65">
        <v>0</v>
      </c>
      <c r="AB1533" s="65">
        <v>115</v>
      </c>
      <c r="AC1533" s="65">
        <v>9</v>
      </c>
      <c r="AD1533" s="65">
        <v>1</v>
      </c>
      <c r="AE1533" s="118">
        <f t="shared" si="492"/>
        <v>218</v>
      </c>
      <c r="AF1533" s="119">
        <f t="shared" si="504"/>
        <v>0.72666666666666946</v>
      </c>
      <c r="AG1533" s="118">
        <f t="shared" si="493"/>
        <v>50</v>
      </c>
      <c r="AH1533" s="119">
        <f t="shared" si="494"/>
        <v>0.33333333333333048</v>
      </c>
      <c r="AI1533" s="118">
        <f t="shared" si="495"/>
        <v>12</v>
      </c>
      <c r="AJ1533" s="119">
        <f t="shared" si="496"/>
        <v>0.26666666666666622</v>
      </c>
      <c r="AK1533" s="118">
        <f t="shared" si="497"/>
        <v>12</v>
      </c>
      <c r="AL1533" s="119">
        <f t="shared" si="498"/>
        <v>0.40000000000000013</v>
      </c>
      <c r="AM1533" s="118">
        <f t="shared" si="499"/>
        <v>260</v>
      </c>
      <c r="AN1533" s="119">
        <f t="shared" si="500"/>
        <v>1</v>
      </c>
      <c r="AO1533" s="118">
        <f t="shared" si="501"/>
        <v>0</v>
      </c>
      <c r="AP1533" s="119">
        <f t="shared" si="502"/>
        <v>1.3877787807814457E-16</v>
      </c>
      <c r="AQ1533" s="122">
        <f t="shared" si="508"/>
        <v>0</v>
      </c>
      <c r="AR1533" s="131">
        <f t="shared" si="503"/>
        <v>15</v>
      </c>
      <c r="AS1533" s="65"/>
    </row>
    <row r="1534" spans="1:45" x14ac:dyDescent="0.25">
      <c r="A1534" s="65" t="s">
        <v>273</v>
      </c>
      <c r="B1534" s="65" t="str">
        <f t="shared" si="505"/>
        <v>DIWA5</v>
      </c>
      <c r="C1534" s="117" t="e">
        <f t="shared" si="506"/>
        <v>#N/A</v>
      </c>
      <c r="D1534" s="65" t="e">
        <f t="shared" si="507"/>
        <v>#N/A</v>
      </c>
      <c r="E1534" s="65" t="s">
        <v>182</v>
      </c>
      <c r="F1534" s="124" t="s">
        <v>293</v>
      </c>
      <c r="G1534" s="117">
        <v>42350</v>
      </c>
      <c r="H1534" s="65">
        <v>549174</v>
      </c>
      <c r="I1534" s="65">
        <v>11931</v>
      </c>
      <c r="J1534" s="65">
        <v>0</v>
      </c>
      <c r="K1534" s="120">
        <v>3</v>
      </c>
      <c r="L1534" s="65"/>
      <c r="M1534" s="120">
        <v>4</v>
      </c>
      <c r="N1534" s="65">
        <v>6.9</v>
      </c>
      <c r="O1534" s="65">
        <v>36.299999999999997</v>
      </c>
      <c r="P1534" s="65">
        <v>1.67</v>
      </c>
      <c r="Q1534" s="65">
        <v>0</v>
      </c>
      <c r="R1534" s="65"/>
      <c r="S1534" s="120">
        <v>43</v>
      </c>
      <c r="T1534" s="120">
        <v>22</v>
      </c>
      <c r="U1534" s="120">
        <v>1</v>
      </c>
      <c r="V1534" s="120">
        <v>0</v>
      </c>
      <c r="W1534" s="120">
        <v>5</v>
      </c>
      <c r="X1534" s="120">
        <v>4</v>
      </c>
      <c r="Y1534" s="120">
        <v>0</v>
      </c>
      <c r="Z1534" s="120">
        <v>0</v>
      </c>
      <c r="AA1534" s="120">
        <v>0</v>
      </c>
      <c r="AB1534" s="120">
        <v>29</v>
      </c>
      <c r="AC1534" s="120">
        <v>4</v>
      </c>
      <c r="AD1534" s="120">
        <v>0</v>
      </c>
      <c r="AE1534" s="118">
        <f t="shared" si="492"/>
        <v>43</v>
      </c>
      <c r="AF1534" s="119">
        <f t="shared" si="504"/>
        <v>0.14333333333333703</v>
      </c>
      <c r="AG1534" s="118">
        <f t="shared" si="493"/>
        <v>22</v>
      </c>
      <c r="AH1534" s="119">
        <f t="shared" si="494"/>
        <v>0.14666666666666417</v>
      </c>
      <c r="AI1534" s="118">
        <f t="shared" si="495"/>
        <v>5</v>
      </c>
      <c r="AJ1534" s="119">
        <f t="shared" si="496"/>
        <v>0.11111111111111063</v>
      </c>
      <c r="AK1534" s="118">
        <f t="shared" si="497"/>
        <v>4</v>
      </c>
      <c r="AL1534" s="119">
        <f t="shared" si="498"/>
        <v>0.13333333333333353</v>
      </c>
      <c r="AM1534" s="118">
        <f t="shared" si="499"/>
        <v>1</v>
      </c>
      <c r="AN1534" s="119">
        <f t="shared" si="500"/>
        <v>6.666666666666686E-2</v>
      </c>
      <c r="AO1534" s="118">
        <f t="shared" si="501"/>
        <v>0</v>
      </c>
      <c r="AP1534" s="119">
        <f t="shared" si="502"/>
        <v>1.3877787807814457E-16</v>
      </c>
      <c r="AQ1534" s="122">
        <f t="shared" si="508"/>
        <v>1</v>
      </c>
      <c r="AR1534" s="131">
        <f t="shared" si="503"/>
        <v>1</v>
      </c>
      <c r="AS1534" s="65"/>
    </row>
    <row r="1535" spans="1:45" x14ac:dyDescent="0.25">
      <c r="A1535" s="65" t="s">
        <v>273</v>
      </c>
      <c r="B1535" s="65" t="str">
        <f t="shared" si="505"/>
        <v>DIWA5</v>
      </c>
      <c r="C1535" s="117">
        <f t="shared" si="506"/>
        <v>42004</v>
      </c>
      <c r="D1535" s="65" t="str">
        <f t="shared" si="507"/>
        <v>SIN</v>
      </c>
      <c r="E1535" s="65" t="s">
        <v>182</v>
      </c>
      <c r="F1535" s="124" t="s">
        <v>186</v>
      </c>
      <c r="G1535" s="117">
        <v>42242</v>
      </c>
      <c r="H1535" s="65">
        <v>551336</v>
      </c>
      <c r="I1535" s="65">
        <v>19068</v>
      </c>
      <c r="J1535" s="65">
        <v>0</v>
      </c>
      <c r="K1535" s="120">
        <v>2</v>
      </c>
      <c r="L1535" s="65"/>
      <c r="M1535" s="120">
        <v>3</v>
      </c>
      <c r="N1535" s="65">
        <v>6.9</v>
      </c>
      <c r="O1535" s="65">
        <v>34.700000000000003</v>
      </c>
      <c r="P1535" s="65">
        <v>1.29</v>
      </c>
      <c r="Q1535" s="65">
        <v>0</v>
      </c>
      <c r="R1535" s="65"/>
      <c r="S1535" s="120">
        <v>35</v>
      </c>
      <c r="T1535" s="120">
        <v>27</v>
      </c>
      <c r="U1535" s="120">
        <v>3</v>
      </c>
      <c r="V1535" s="120">
        <v>0</v>
      </c>
      <c r="W1535" s="120">
        <v>2</v>
      </c>
      <c r="X1535" s="120">
        <v>6</v>
      </c>
      <c r="Y1535" s="120">
        <v>0</v>
      </c>
      <c r="Z1535" s="120">
        <v>0</v>
      </c>
      <c r="AA1535" s="120">
        <v>0</v>
      </c>
      <c r="AB1535" s="120">
        <v>31</v>
      </c>
      <c r="AC1535" s="120">
        <v>3</v>
      </c>
      <c r="AD1535" s="120">
        <v>0</v>
      </c>
      <c r="AE1535" s="118">
        <f t="shared" si="492"/>
        <v>35</v>
      </c>
      <c r="AF1535" s="119">
        <f t="shared" si="504"/>
        <v>0.11666666666667042</v>
      </c>
      <c r="AG1535" s="118">
        <f t="shared" si="493"/>
        <v>27</v>
      </c>
      <c r="AH1535" s="119">
        <f t="shared" si="494"/>
        <v>0.17999999999999744</v>
      </c>
      <c r="AI1535" s="118">
        <f t="shared" si="495"/>
        <v>2</v>
      </c>
      <c r="AJ1535" s="119">
        <f t="shared" si="496"/>
        <v>4.4444444444443953E-2</v>
      </c>
      <c r="AK1535" s="118">
        <f t="shared" si="497"/>
        <v>6</v>
      </c>
      <c r="AL1535" s="119">
        <f t="shared" si="498"/>
        <v>0.20000000000000018</v>
      </c>
      <c r="AM1535" s="118">
        <f t="shared" si="499"/>
        <v>3</v>
      </c>
      <c r="AN1535" s="119">
        <f t="shared" si="500"/>
        <v>0.20000000000000018</v>
      </c>
      <c r="AO1535" s="118">
        <f t="shared" si="501"/>
        <v>0</v>
      </c>
      <c r="AP1535" s="119">
        <f t="shared" si="502"/>
        <v>1.3877787807814457E-16</v>
      </c>
      <c r="AQ1535" s="122">
        <f t="shared" si="508"/>
        <v>1</v>
      </c>
      <c r="AR1535" s="131">
        <f t="shared" si="503"/>
        <v>1</v>
      </c>
      <c r="AS1535" s="65"/>
    </row>
    <row r="1536" spans="1:45" x14ac:dyDescent="0.25">
      <c r="A1536" s="65"/>
      <c r="B1536" s="65" t="str">
        <f t="shared" si="505"/>
        <v>DIWA5</v>
      </c>
      <c r="C1536" s="117">
        <f t="shared" si="506"/>
        <v>42004</v>
      </c>
      <c r="D1536" s="65" t="str">
        <f t="shared" si="507"/>
        <v>SIN</v>
      </c>
      <c r="E1536" s="65" t="s">
        <v>182</v>
      </c>
      <c r="F1536" s="124" t="s">
        <v>186</v>
      </c>
      <c r="G1536" s="117">
        <v>42177</v>
      </c>
      <c r="H1536" s="65">
        <v>532438</v>
      </c>
      <c r="I1536" s="65">
        <v>44674</v>
      </c>
      <c r="J1536" s="65">
        <v>0</v>
      </c>
      <c r="K1536" s="65">
        <v>3</v>
      </c>
      <c r="L1536" s="65"/>
      <c r="M1536" s="65">
        <v>4</v>
      </c>
      <c r="N1536" s="65">
        <v>5.9</v>
      </c>
      <c r="O1536" s="65"/>
      <c r="P1536" s="65"/>
      <c r="Q1536" s="65">
        <v>0.53</v>
      </c>
      <c r="R1536" s="65"/>
      <c r="S1536" s="65">
        <v>68</v>
      </c>
      <c r="T1536" s="65">
        <v>73</v>
      </c>
      <c r="U1536" s="65">
        <v>3</v>
      </c>
      <c r="V1536" s="65">
        <v>1</v>
      </c>
      <c r="W1536" s="65">
        <v>8</v>
      </c>
      <c r="X1536" s="65">
        <v>10</v>
      </c>
      <c r="Y1536" s="65">
        <v>1</v>
      </c>
      <c r="Z1536" s="65">
        <v>0</v>
      </c>
      <c r="AA1536" s="65">
        <v>0</v>
      </c>
      <c r="AB1536" s="65">
        <v>29</v>
      </c>
      <c r="AC1536" s="65">
        <v>4</v>
      </c>
      <c r="AD1536" s="65">
        <v>1</v>
      </c>
      <c r="AE1536" s="118">
        <f t="shared" si="492"/>
        <v>68</v>
      </c>
      <c r="AF1536" s="119">
        <f t="shared" si="504"/>
        <v>0.22666666666667021</v>
      </c>
      <c r="AG1536" s="118">
        <f t="shared" si="493"/>
        <v>73</v>
      </c>
      <c r="AH1536" s="119">
        <f t="shared" si="494"/>
        <v>0.48666666666666353</v>
      </c>
      <c r="AI1536" s="118">
        <f t="shared" si="495"/>
        <v>8</v>
      </c>
      <c r="AJ1536" s="119">
        <f t="shared" si="496"/>
        <v>0.17777777777777731</v>
      </c>
      <c r="AK1536" s="118">
        <f t="shared" si="497"/>
        <v>10</v>
      </c>
      <c r="AL1536" s="119">
        <f t="shared" si="498"/>
        <v>0.33339999999999997</v>
      </c>
      <c r="AM1536" s="118">
        <f t="shared" si="499"/>
        <v>3</v>
      </c>
      <c r="AN1536" s="119">
        <f t="shared" si="500"/>
        <v>0.20000000000000018</v>
      </c>
      <c r="AO1536" s="118">
        <f t="shared" si="501"/>
        <v>1</v>
      </c>
      <c r="AP1536" s="119">
        <f t="shared" si="502"/>
        <v>0.10000000000000014</v>
      </c>
      <c r="AQ1536" s="122">
        <f t="shared" si="508"/>
        <v>0</v>
      </c>
      <c r="AR1536" s="131">
        <f t="shared" si="503"/>
        <v>2</v>
      </c>
      <c r="AS1536" s="65"/>
    </row>
    <row r="1537" spans="1:45" x14ac:dyDescent="0.25">
      <c r="A1537" s="65" t="s">
        <v>272</v>
      </c>
      <c r="B1537" s="65" t="str">
        <f t="shared" si="505"/>
        <v>DIWA5</v>
      </c>
      <c r="C1537" s="117">
        <f t="shared" si="506"/>
        <v>42004</v>
      </c>
      <c r="D1537" s="116" t="str">
        <f t="shared" si="507"/>
        <v>SIN</v>
      </c>
      <c r="E1537" s="65" t="s">
        <v>182</v>
      </c>
      <c r="F1537" s="124" t="s">
        <v>186</v>
      </c>
      <c r="G1537" s="117">
        <v>42096</v>
      </c>
      <c r="H1537" s="65">
        <v>158414</v>
      </c>
      <c r="I1537" s="65">
        <v>51604</v>
      </c>
      <c r="J1537" s="65">
        <v>0</v>
      </c>
      <c r="K1537" s="65">
        <v>1</v>
      </c>
      <c r="L1537" s="65"/>
      <c r="M1537" s="65">
        <v>3</v>
      </c>
      <c r="N1537" s="65">
        <v>5.8</v>
      </c>
      <c r="O1537" s="65"/>
      <c r="P1537" s="65"/>
      <c r="Q1537" s="65">
        <v>0.06</v>
      </c>
      <c r="R1537" s="65"/>
      <c r="S1537" s="65">
        <v>97</v>
      </c>
      <c r="T1537" s="65">
        <v>28</v>
      </c>
      <c r="U1537" s="65">
        <v>34</v>
      </c>
      <c r="V1537" s="65">
        <v>0</v>
      </c>
      <c r="W1537" s="65">
        <v>6</v>
      </c>
      <c r="X1537" s="65">
        <v>8</v>
      </c>
      <c r="Y1537" s="65">
        <v>0</v>
      </c>
      <c r="Z1537" s="65">
        <v>0</v>
      </c>
      <c r="AA1537" s="65">
        <v>0</v>
      </c>
      <c r="AB1537" s="65">
        <v>34</v>
      </c>
      <c r="AC1537" s="65">
        <v>4</v>
      </c>
      <c r="AD1537" s="65">
        <v>0</v>
      </c>
      <c r="AE1537" s="118">
        <f t="shared" si="492"/>
        <v>97</v>
      </c>
      <c r="AF1537" s="119">
        <f t="shared" si="504"/>
        <v>0.3233333333333373</v>
      </c>
      <c r="AG1537" s="118">
        <f t="shared" si="493"/>
        <v>28</v>
      </c>
      <c r="AH1537" s="119">
        <f t="shared" si="494"/>
        <v>0.18666666666666409</v>
      </c>
      <c r="AI1537" s="118">
        <f t="shared" si="495"/>
        <v>6</v>
      </c>
      <c r="AJ1537" s="119">
        <f t="shared" si="496"/>
        <v>0.13333333333333286</v>
      </c>
      <c r="AK1537" s="118">
        <f t="shared" si="497"/>
        <v>8</v>
      </c>
      <c r="AL1537" s="119">
        <f t="shared" si="498"/>
        <v>0.26666666666666683</v>
      </c>
      <c r="AM1537" s="118">
        <f t="shared" si="499"/>
        <v>34</v>
      </c>
      <c r="AN1537" s="119">
        <f t="shared" si="500"/>
        <v>1</v>
      </c>
      <c r="AO1537" s="118">
        <f t="shared" si="501"/>
        <v>0</v>
      </c>
      <c r="AP1537" s="119">
        <f t="shared" si="502"/>
        <v>1.3877787807814457E-16</v>
      </c>
      <c r="AQ1537" s="122">
        <f t="shared" si="508"/>
        <v>0</v>
      </c>
      <c r="AR1537" s="131">
        <f t="shared" si="503"/>
        <v>3</v>
      </c>
      <c r="AS1537" s="65"/>
    </row>
    <row r="1538" spans="1:45" x14ac:dyDescent="0.25">
      <c r="A1538" s="65" t="s">
        <v>272</v>
      </c>
      <c r="B1538" s="65" t="str">
        <f t="shared" si="505"/>
        <v>DIWA5</v>
      </c>
      <c r="C1538" s="117">
        <f t="shared" si="506"/>
        <v>42004</v>
      </c>
      <c r="D1538" s="116" t="str">
        <f t="shared" si="507"/>
        <v>SIN</v>
      </c>
      <c r="E1538" s="65" t="s">
        <v>182</v>
      </c>
      <c r="F1538" s="124" t="s">
        <v>186</v>
      </c>
      <c r="G1538" s="117">
        <v>42059</v>
      </c>
      <c r="H1538" s="65">
        <v>145537</v>
      </c>
      <c r="I1538" s="65">
        <v>38727</v>
      </c>
      <c r="J1538" s="65">
        <v>0</v>
      </c>
      <c r="K1538" s="65">
        <v>1</v>
      </c>
      <c r="L1538" s="65"/>
      <c r="M1538" s="65">
        <v>4</v>
      </c>
      <c r="N1538" s="65">
        <v>5.899</v>
      </c>
      <c r="O1538" s="65">
        <v>26.79</v>
      </c>
      <c r="P1538" s="65">
        <v>1.01</v>
      </c>
      <c r="Q1538" s="65">
        <v>0.04</v>
      </c>
      <c r="R1538" s="65"/>
      <c r="S1538" s="65">
        <v>87</v>
      </c>
      <c r="T1538" s="65">
        <v>21</v>
      </c>
      <c r="U1538" s="65">
        <v>33</v>
      </c>
      <c r="V1538" s="65">
        <v>0</v>
      </c>
      <c r="W1538" s="65">
        <v>5</v>
      </c>
      <c r="X1538" s="65">
        <v>7</v>
      </c>
      <c r="Y1538" s="65">
        <v>0</v>
      </c>
      <c r="Z1538" s="65"/>
      <c r="AA1538" s="65">
        <v>0</v>
      </c>
      <c r="AB1538" s="65">
        <v>34</v>
      </c>
      <c r="AC1538" s="65">
        <v>2</v>
      </c>
      <c r="AD1538" s="65">
        <v>0</v>
      </c>
      <c r="AE1538" s="118">
        <f t="shared" ref="AE1538:AE1601" si="509">+ROUND(S1538,0)</f>
        <v>87</v>
      </c>
      <c r="AF1538" s="119">
        <f t="shared" si="504"/>
        <v>0.29000000000000375</v>
      </c>
      <c r="AG1538" s="118">
        <f t="shared" ref="AG1538:AG1601" si="510">+ROUND(T1538,0)</f>
        <v>21</v>
      </c>
      <c r="AH1538" s="119">
        <f t="shared" ref="AH1538:AH1601" si="511">IF(AG1538&gt;=150,1,VLOOKUP(AG1538,$AV$3:$AW$228,2,0))</f>
        <v>0.13999999999999752</v>
      </c>
      <c r="AI1538" s="118">
        <f t="shared" ref="AI1538:AI1601" si="512">+ROUND(W1538,0)</f>
        <v>5</v>
      </c>
      <c r="AJ1538" s="119">
        <f t="shared" ref="AJ1538:AJ1601" si="513">IF(AI1538&gt;=45,1,VLOOKUP(AI1538,$AX$3:$AY$226,2,0))</f>
        <v>0.11111111111111063</v>
      </c>
      <c r="AK1538" s="118">
        <f t="shared" ref="AK1538:AK1601" si="514">+ROUND(X1538,0)</f>
        <v>7</v>
      </c>
      <c r="AL1538" s="119">
        <f t="shared" ref="AL1538:AL1601" si="515">IF(AK1538&gt;=30,1,VLOOKUP(AK1538,$AZ$3:$BA$226,2,0))</f>
        <v>0.2333333333333335</v>
      </c>
      <c r="AM1538" s="118">
        <f t="shared" ref="AM1538:AM1601" si="516">+ROUND(U1538,0)</f>
        <v>33</v>
      </c>
      <c r="AN1538" s="119">
        <f t="shared" ref="AN1538:AN1601" si="517">IF(AM1538&gt;=15,1,VLOOKUP(AM1538,$BB$3:$BC$226,2,0))</f>
        <v>1</v>
      </c>
      <c r="AO1538" s="118">
        <f t="shared" ref="AO1538:AO1601" si="518">ROUND(V1538,0)</f>
        <v>0</v>
      </c>
      <c r="AP1538" s="119">
        <f t="shared" ref="AP1538:AP1601" si="519">IF(AO1538&gt;=10,1,VLOOKUP(AO1538,$BD$3:$BE$226,2,0))</f>
        <v>1.3877787807814457E-16</v>
      </c>
      <c r="AQ1538" s="122">
        <f t="shared" si="508"/>
        <v>0</v>
      </c>
      <c r="AR1538" s="131">
        <f t="shared" si="503"/>
        <v>4</v>
      </c>
      <c r="AS1538" s="65"/>
    </row>
    <row r="1539" spans="1:45" x14ac:dyDescent="0.25">
      <c r="A1539" s="65" t="s">
        <v>273</v>
      </c>
      <c r="B1539" s="65" t="str">
        <f t="shared" si="505"/>
        <v>DIWA5</v>
      </c>
      <c r="C1539" s="117">
        <f t="shared" si="506"/>
        <v>42004</v>
      </c>
      <c r="D1539" s="116" t="str">
        <f t="shared" si="507"/>
        <v>SIN</v>
      </c>
      <c r="E1539" s="65" t="s">
        <v>182</v>
      </c>
      <c r="F1539" s="124" t="s">
        <v>186</v>
      </c>
      <c r="G1539" s="117">
        <v>42059</v>
      </c>
      <c r="H1539" s="65">
        <v>154642</v>
      </c>
      <c r="I1539" s="65">
        <v>44216</v>
      </c>
      <c r="J1539" s="65">
        <v>0</v>
      </c>
      <c r="K1539" s="65">
        <v>4</v>
      </c>
      <c r="L1539" s="65"/>
      <c r="M1539" s="65">
        <v>6</v>
      </c>
      <c r="N1539" s="65">
        <v>5.798</v>
      </c>
      <c r="O1539" s="65">
        <v>27.19</v>
      </c>
      <c r="P1539" s="65">
        <v>0.87</v>
      </c>
      <c r="Q1539" s="65">
        <v>0.35</v>
      </c>
      <c r="R1539" s="65"/>
      <c r="S1539" s="65">
        <v>81</v>
      </c>
      <c r="T1539" s="65">
        <v>32</v>
      </c>
      <c r="U1539" s="65">
        <v>58</v>
      </c>
      <c r="V1539" s="65">
        <v>0</v>
      </c>
      <c r="W1539" s="65">
        <v>8</v>
      </c>
      <c r="X1539" s="65">
        <v>8</v>
      </c>
      <c r="Y1539" s="65">
        <v>0</v>
      </c>
      <c r="Z1539" s="65"/>
      <c r="AA1539" s="65">
        <v>0</v>
      </c>
      <c r="AB1539" s="65">
        <v>50</v>
      </c>
      <c r="AC1539" s="65">
        <v>5</v>
      </c>
      <c r="AD1539" s="65">
        <v>0</v>
      </c>
      <c r="AE1539" s="118">
        <f t="shared" si="509"/>
        <v>81</v>
      </c>
      <c r="AF1539" s="119">
        <f t="shared" si="504"/>
        <v>0.27000000000000363</v>
      </c>
      <c r="AG1539" s="118">
        <f t="shared" si="510"/>
        <v>32</v>
      </c>
      <c r="AH1539" s="119">
        <f t="shared" si="511"/>
        <v>0.21333333333333071</v>
      </c>
      <c r="AI1539" s="118">
        <f t="shared" si="512"/>
        <v>8</v>
      </c>
      <c r="AJ1539" s="119">
        <f t="shared" si="513"/>
        <v>0.17777777777777731</v>
      </c>
      <c r="AK1539" s="118">
        <f t="shared" si="514"/>
        <v>8</v>
      </c>
      <c r="AL1539" s="119">
        <f t="shared" si="515"/>
        <v>0.26666666666666683</v>
      </c>
      <c r="AM1539" s="118">
        <f t="shared" si="516"/>
        <v>58</v>
      </c>
      <c r="AN1539" s="119">
        <f t="shared" si="517"/>
        <v>1</v>
      </c>
      <c r="AO1539" s="118">
        <f t="shared" si="518"/>
        <v>0</v>
      </c>
      <c r="AP1539" s="119">
        <f t="shared" si="519"/>
        <v>1.3877787807814457E-16</v>
      </c>
      <c r="AQ1539" s="122">
        <f t="shared" si="508"/>
        <v>0</v>
      </c>
      <c r="AR1539" s="131">
        <f t="shared" ref="AR1539:AR1602" si="520">+IF(AQ1539=1,AQ1539,(AR1538+1))</f>
        <v>5</v>
      </c>
      <c r="AS1539" s="65"/>
    </row>
    <row r="1540" spans="1:45" x14ac:dyDescent="0.25">
      <c r="A1540" s="65" t="s">
        <v>273</v>
      </c>
      <c r="B1540" s="65" t="str">
        <f t="shared" si="505"/>
        <v>DIWA5</v>
      </c>
      <c r="C1540" s="117">
        <f t="shared" si="506"/>
        <v>42004</v>
      </c>
      <c r="D1540" s="116" t="str">
        <f t="shared" si="507"/>
        <v>SIN</v>
      </c>
      <c r="E1540" s="65" t="s">
        <v>182</v>
      </c>
      <c r="F1540" s="124" t="s">
        <v>186</v>
      </c>
      <c r="G1540" s="117">
        <v>42059</v>
      </c>
      <c r="H1540" s="65">
        <v>151859</v>
      </c>
      <c r="I1540" s="65">
        <v>47032</v>
      </c>
      <c r="J1540" s="65">
        <v>0</v>
      </c>
      <c r="K1540" s="65">
        <v>2</v>
      </c>
      <c r="L1540" s="65"/>
      <c r="M1540" s="65">
        <v>6</v>
      </c>
      <c r="N1540" s="65">
        <v>5.7619999999999996</v>
      </c>
      <c r="O1540" s="65">
        <v>26.85</v>
      </c>
      <c r="P1540" s="65">
        <v>1.03</v>
      </c>
      <c r="Q1540" s="65">
        <v>7.0000000000000007E-2</v>
      </c>
      <c r="R1540" s="65"/>
      <c r="S1540" s="65">
        <v>125</v>
      </c>
      <c r="T1540" s="65">
        <v>30</v>
      </c>
      <c r="U1540" s="65">
        <v>60</v>
      </c>
      <c r="V1540" s="65">
        <v>0</v>
      </c>
      <c r="W1540" s="65">
        <v>7</v>
      </c>
      <c r="X1540" s="65">
        <v>9</v>
      </c>
      <c r="Y1540" s="65">
        <v>0</v>
      </c>
      <c r="Z1540" s="65"/>
      <c r="AA1540" s="65">
        <v>0</v>
      </c>
      <c r="AB1540" s="65">
        <v>45</v>
      </c>
      <c r="AC1540" s="65">
        <v>3</v>
      </c>
      <c r="AD1540" s="65">
        <v>0</v>
      </c>
      <c r="AE1540" s="118">
        <f t="shared" si="509"/>
        <v>125</v>
      </c>
      <c r="AF1540" s="119">
        <f t="shared" si="504"/>
        <v>0.41666666666667124</v>
      </c>
      <c r="AG1540" s="118">
        <f t="shared" si="510"/>
        <v>30</v>
      </c>
      <c r="AH1540" s="119">
        <f t="shared" si="511"/>
        <v>0.1999999999999974</v>
      </c>
      <c r="AI1540" s="118">
        <f t="shared" si="512"/>
        <v>7</v>
      </c>
      <c r="AJ1540" s="119">
        <f t="shared" si="513"/>
        <v>0.15555555555555509</v>
      </c>
      <c r="AK1540" s="118">
        <f t="shared" si="514"/>
        <v>9</v>
      </c>
      <c r="AL1540" s="119">
        <f t="shared" si="515"/>
        <v>0.30000000000000016</v>
      </c>
      <c r="AM1540" s="118">
        <f t="shared" si="516"/>
        <v>60</v>
      </c>
      <c r="AN1540" s="119">
        <f t="shared" si="517"/>
        <v>1</v>
      </c>
      <c r="AO1540" s="118">
        <f t="shared" si="518"/>
        <v>0</v>
      </c>
      <c r="AP1540" s="119">
        <f t="shared" si="519"/>
        <v>1.3877787807814457E-16</v>
      </c>
      <c r="AQ1540" s="122">
        <f t="shared" si="508"/>
        <v>0</v>
      </c>
      <c r="AR1540" s="131">
        <f t="shared" si="520"/>
        <v>6</v>
      </c>
      <c r="AS1540" s="65"/>
    </row>
    <row r="1541" spans="1:45" x14ac:dyDescent="0.25">
      <c r="A1541" s="65" t="s">
        <v>273</v>
      </c>
      <c r="B1541" s="65" t="str">
        <f t="shared" si="505"/>
        <v>DIWA5</v>
      </c>
      <c r="C1541" s="117">
        <f t="shared" si="506"/>
        <v>42004</v>
      </c>
      <c r="D1541" s="116" t="str">
        <f t="shared" si="507"/>
        <v>CON</v>
      </c>
      <c r="E1541" s="65" t="s">
        <v>182</v>
      </c>
      <c r="F1541" s="124" t="s">
        <v>186</v>
      </c>
      <c r="G1541" s="117">
        <v>41998</v>
      </c>
      <c r="H1541" s="65">
        <v>130287</v>
      </c>
      <c r="I1541" s="65">
        <v>25460</v>
      </c>
      <c r="J1541" s="65">
        <v>0</v>
      </c>
      <c r="K1541" s="65">
        <v>2</v>
      </c>
      <c r="L1541" s="65"/>
      <c r="M1541" s="65">
        <v>4</v>
      </c>
      <c r="N1541" s="65">
        <v>6</v>
      </c>
      <c r="O1541" s="65"/>
      <c r="P1541" s="65"/>
      <c r="Q1541" s="65">
        <v>0.08</v>
      </c>
      <c r="R1541" s="65"/>
      <c r="S1541" s="65">
        <v>84</v>
      </c>
      <c r="T1541" s="65">
        <v>23</v>
      </c>
      <c r="U1541" s="65">
        <v>60</v>
      </c>
      <c r="V1541" s="65">
        <v>0</v>
      </c>
      <c r="W1541" s="65">
        <v>5</v>
      </c>
      <c r="X1541" s="65">
        <v>6</v>
      </c>
      <c r="Y1541" s="65">
        <v>0</v>
      </c>
      <c r="Z1541" s="65">
        <v>0</v>
      </c>
      <c r="AA1541" s="65">
        <v>0</v>
      </c>
      <c r="AB1541" s="65">
        <v>43</v>
      </c>
      <c r="AC1541" s="65">
        <v>4</v>
      </c>
      <c r="AD1541" s="65">
        <v>0</v>
      </c>
      <c r="AE1541" s="118">
        <f t="shared" si="509"/>
        <v>84</v>
      </c>
      <c r="AF1541" s="119">
        <f t="shared" si="504"/>
        <v>0.28000000000000369</v>
      </c>
      <c r="AG1541" s="118">
        <f t="shared" si="510"/>
        <v>23</v>
      </c>
      <c r="AH1541" s="119">
        <f t="shared" si="511"/>
        <v>0.15333333333333082</v>
      </c>
      <c r="AI1541" s="118">
        <f t="shared" si="512"/>
        <v>5</v>
      </c>
      <c r="AJ1541" s="119">
        <f t="shared" si="513"/>
        <v>0.11111111111111063</v>
      </c>
      <c r="AK1541" s="118">
        <f t="shared" si="514"/>
        <v>6</v>
      </c>
      <c r="AL1541" s="119">
        <f t="shared" si="515"/>
        <v>0.20000000000000018</v>
      </c>
      <c r="AM1541" s="118">
        <f t="shared" si="516"/>
        <v>60</v>
      </c>
      <c r="AN1541" s="119">
        <f t="shared" si="517"/>
        <v>1</v>
      </c>
      <c r="AO1541" s="118">
        <f t="shared" si="518"/>
        <v>0</v>
      </c>
      <c r="AP1541" s="119">
        <f t="shared" si="519"/>
        <v>1.3877787807814457E-16</v>
      </c>
      <c r="AQ1541" s="122">
        <f t="shared" si="508"/>
        <v>0</v>
      </c>
      <c r="AR1541" s="131">
        <f t="shared" si="520"/>
        <v>7</v>
      </c>
      <c r="AS1541" s="65"/>
    </row>
    <row r="1542" spans="1:45" x14ac:dyDescent="0.25">
      <c r="A1542" s="65" t="s">
        <v>273</v>
      </c>
      <c r="B1542" s="65" t="str">
        <f t="shared" si="505"/>
        <v>DIWA5</v>
      </c>
      <c r="C1542" s="117">
        <f t="shared" si="506"/>
        <v>42004</v>
      </c>
      <c r="D1542" s="116" t="str">
        <f t="shared" si="507"/>
        <v>CON</v>
      </c>
      <c r="E1542" s="65" t="s">
        <v>182</v>
      </c>
      <c r="F1542" s="124" t="s">
        <v>186</v>
      </c>
      <c r="G1542" s="117">
        <v>41991</v>
      </c>
      <c r="H1542" s="65">
        <v>131692</v>
      </c>
      <c r="I1542" s="65">
        <v>21266</v>
      </c>
      <c r="J1542" s="65">
        <v>0</v>
      </c>
      <c r="K1542" s="65">
        <v>2</v>
      </c>
      <c r="L1542" s="65"/>
      <c r="M1542" s="65">
        <v>4</v>
      </c>
      <c r="N1542" s="65">
        <v>6</v>
      </c>
      <c r="O1542" s="65"/>
      <c r="P1542" s="65"/>
      <c r="Q1542" s="65">
        <v>0.32</v>
      </c>
      <c r="R1542" s="65"/>
      <c r="S1542" s="65">
        <v>59</v>
      </c>
      <c r="T1542" s="65">
        <v>26</v>
      </c>
      <c r="U1542" s="65">
        <v>70</v>
      </c>
      <c r="V1542" s="65">
        <v>0</v>
      </c>
      <c r="W1542" s="65">
        <v>7</v>
      </c>
      <c r="X1542" s="65">
        <v>5</v>
      </c>
      <c r="Y1542" s="65">
        <v>0</v>
      </c>
      <c r="Z1542" s="65">
        <v>0</v>
      </c>
      <c r="AA1542" s="65">
        <v>0</v>
      </c>
      <c r="AB1542" s="65">
        <v>45</v>
      </c>
      <c r="AC1542" s="65">
        <v>7</v>
      </c>
      <c r="AD1542" s="65">
        <v>0</v>
      </c>
      <c r="AE1542" s="118">
        <f t="shared" si="509"/>
        <v>59</v>
      </c>
      <c r="AF1542" s="119">
        <f t="shared" si="504"/>
        <v>0.19666666666667026</v>
      </c>
      <c r="AG1542" s="118">
        <f t="shared" si="510"/>
        <v>26</v>
      </c>
      <c r="AH1542" s="119">
        <f t="shared" si="511"/>
        <v>0.17333333333333079</v>
      </c>
      <c r="AI1542" s="118">
        <f t="shared" si="512"/>
        <v>7</v>
      </c>
      <c r="AJ1542" s="119">
        <f t="shared" si="513"/>
        <v>0.15555555555555509</v>
      </c>
      <c r="AK1542" s="118">
        <f t="shared" si="514"/>
        <v>5</v>
      </c>
      <c r="AL1542" s="119">
        <f t="shared" si="515"/>
        <v>0.16666666666666685</v>
      </c>
      <c r="AM1542" s="118">
        <f t="shared" si="516"/>
        <v>70</v>
      </c>
      <c r="AN1542" s="119">
        <f t="shared" si="517"/>
        <v>1</v>
      </c>
      <c r="AO1542" s="118">
        <f t="shared" si="518"/>
        <v>0</v>
      </c>
      <c r="AP1542" s="119">
        <f t="shared" si="519"/>
        <v>1.3877787807814457E-16</v>
      </c>
      <c r="AQ1542" s="122">
        <f t="shared" si="508"/>
        <v>0</v>
      </c>
      <c r="AR1542" s="131">
        <f t="shared" si="520"/>
        <v>8</v>
      </c>
      <c r="AS1542" s="65"/>
    </row>
    <row r="1543" spans="1:45" x14ac:dyDescent="0.25">
      <c r="A1543" s="65" t="s">
        <v>273</v>
      </c>
      <c r="B1543" s="65" t="str">
        <f t="shared" si="505"/>
        <v>DIWA5</v>
      </c>
      <c r="C1543" s="117">
        <f t="shared" si="506"/>
        <v>42004</v>
      </c>
      <c r="D1543" s="116" t="str">
        <f t="shared" si="507"/>
        <v>CON</v>
      </c>
      <c r="E1543" s="65" t="s">
        <v>182</v>
      </c>
      <c r="F1543" s="124" t="s">
        <v>186</v>
      </c>
      <c r="G1543" s="117">
        <v>41951</v>
      </c>
      <c r="H1543" s="65">
        <v>106810</v>
      </c>
      <c r="I1543" s="65">
        <v>10005</v>
      </c>
      <c r="J1543" s="65">
        <v>0</v>
      </c>
      <c r="K1543" s="65">
        <v>2</v>
      </c>
      <c r="L1543" s="65"/>
      <c r="M1543" s="65">
        <v>4</v>
      </c>
      <c r="N1543" s="65">
        <v>5.8</v>
      </c>
      <c r="O1543" s="65"/>
      <c r="P1543" s="65"/>
      <c r="Q1543" s="65">
        <v>7.0000000000000007E-2</v>
      </c>
      <c r="R1543" s="65"/>
      <c r="S1543" s="65">
        <v>95</v>
      </c>
      <c r="T1543" s="65">
        <v>27</v>
      </c>
      <c r="U1543" s="65">
        <v>91</v>
      </c>
      <c r="V1543" s="65">
        <v>0</v>
      </c>
      <c r="W1543" s="65">
        <v>7</v>
      </c>
      <c r="X1543" s="65">
        <v>7</v>
      </c>
      <c r="Y1543" s="65">
        <v>0</v>
      </c>
      <c r="Z1543" s="65">
        <v>0</v>
      </c>
      <c r="AA1543" s="65">
        <v>0</v>
      </c>
      <c r="AB1543" s="65">
        <v>43</v>
      </c>
      <c r="AC1543" s="65">
        <v>4</v>
      </c>
      <c r="AD1543" s="65">
        <v>0</v>
      </c>
      <c r="AE1543" s="118">
        <f t="shared" si="509"/>
        <v>95</v>
      </c>
      <c r="AF1543" s="119">
        <f t="shared" si="504"/>
        <v>0.31666666666667059</v>
      </c>
      <c r="AG1543" s="118">
        <f t="shared" si="510"/>
        <v>27</v>
      </c>
      <c r="AH1543" s="119">
        <f t="shared" si="511"/>
        <v>0.17999999999999744</v>
      </c>
      <c r="AI1543" s="118">
        <f t="shared" si="512"/>
        <v>7</v>
      </c>
      <c r="AJ1543" s="119">
        <f t="shared" si="513"/>
        <v>0.15555555555555509</v>
      </c>
      <c r="AK1543" s="118">
        <f t="shared" si="514"/>
        <v>7</v>
      </c>
      <c r="AL1543" s="119">
        <f t="shared" si="515"/>
        <v>0.2333333333333335</v>
      </c>
      <c r="AM1543" s="118">
        <f t="shared" si="516"/>
        <v>91</v>
      </c>
      <c r="AN1543" s="119">
        <f t="shared" si="517"/>
        <v>1</v>
      </c>
      <c r="AO1543" s="118">
        <f t="shared" si="518"/>
        <v>0</v>
      </c>
      <c r="AP1543" s="119">
        <f t="shared" si="519"/>
        <v>1.3877787807814457E-16</v>
      </c>
      <c r="AQ1543" s="122">
        <f t="shared" si="508"/>
        <v>0</v>
      </c>
      <c r="AR1543" s="131">
        <f t="shared" si="520"/>
        <v>9</v>
      </c>
      <c r="AS1543" s="65"/>
    </row>
    <row r="1544" spans="1:45" x14ac:dyDescent="0.25">
      <c r="A1544" s="65" t="s">
        <v>273</v>
      </c>
      <c r="B1544" s="65" t="str">
        <f t="shared" si="505"/>
        <v>DIWA5</v>
      </c>
      <c r="C1544" s="117">
        <f t="shared" si="506"/>
        <v>42004</v>
      </c>
      <c r="D1544" s="116" t="str">
        <f t="shared" si="507"/>
        <v>CON</v>
      </c>
      <c r="E1544" s="65" t="s">
        <v>182</v>
      </c>
      <c r="F1544" s="124" t="s">
        <v>186</v>
      </c>
      <c r="G1544" s="117">
        <v>41937</v>
      </c>
      <c r="H1544" s="65">
        <v>110426</v>
      </c>
      <c r="I1544" s="65">
        <v>10344</v>
      </c>
      <c r="J1544" s="65">
        <v>0</v>
      </c>
      <c r="K1544" s="65">
        <v>3</v>
      </c>
      <c r="L1544" s="65"/>
      <c r="M1544" s="65">
        <v>8</v>
      </c>
      <c r="N1544" s="65">
        <v>5.8</v>
      </c>
      <c r="O1544" s="65"/>
      <c r="P1544" s="65"/>
      <c r="Q1544" s="65">
        <v>0.92</v>
      </c>
      <c r="R1544" s="65"/>
      <c r="S1544" s="65">
        <v>163</v>
      </c>
      <c r="T1544" s="65">
        <v>59</v>
      </c>
      <c r="U1544" s="65">
        <v>171</v>
      </c>
      <c r="V1544" s="65">
        <v>0</v>
      </c>
      <c r="W1544" s="65">
        <v>18</v>
      </c>
      <c r="X1544" s="65">
        <v>10</v>
      </c>
      <c r="Y1544" s="65">
        <v>0</v>
      </c>
      <c r="Z1544" s="65">
        <v>0</v>
      </c>
      <c r="AA1544" s="65">
        <v>1</v>
      </c>
      <c r="AB1544" s="65">
        <v>62</v>
      </c>
      <c r="AC1544" s="65">
        <v>21</v>
      </c>
      <c r="AD1544" s="65">
        <v>1</v>
      </c>
      <c r="AE1544" s="118">
        <f t="shared" si="509"/>
        <v>163</v>
      </c>
      <c r="AF1544" s="119">
        <f t="shared" si="504"/>
        <v>0.543333333333338</v>
      </c>
      <c r="AG1544" s="118">
        <f t="shared" si="510"/>
        <v>59</v>
      </c>
      <c r="AH1544" s="119">
        <f t="shared" si="511"/>
        <v>0.39333333333333037</v>
      </c>
      <c r="AI1544" s="118">
        <f t="shared" si="512"/>
        <v>18</v>
      </c>
      <c r="AJ1544" s="119">
        <f t="shared" si="513"/>
        <v>0.39999999999999941</v>
      </c>
      <c r="AK1544" s="118">
        <f t="shared" si="514"/>
        <v>10</v>
      </c>
      <c r="AL1544" s="119">
        <f t="shared" si="515"/>
        <v>0.33339999999999997</v>
      </c>
      <c r="AM1544" s="118">
        <f t="shared" si="516"/>
        <v>171</v>
      </c>
      <c r="AN1544" s="119">
        <f t="shared" si="517"/>
        <v>1</v>
      </c>
      <c r="AO1544" s="118">
        <f t="shared" si="518"/>
        <v>0</v>
      </c>
      <c r="AP1544" s="119">
        <f t="shared" si="519"/>
        <v>1.3877787807814457E-16</v>
      </c>
      <c r="AQ1544" s="122">
        <f t="shared" si="508"/>
        <v>0</v>
      </c>
      <c r="AR1544" s="131">
        <f t="shared" si="520"/>
        <v>10</v>
      </c>
      <c r="AS1544" s="65"/>
    </row>
    <row r="1545" spans="1:45" x14ac:dyDescent="0.25">
      <c r="A1545" s="65" t="s">
        <v>284</v>
      </c>
      <c r="B1545" s="65" t="str">
        <f t="shared" si="505"/>
        <v>DIWA5</v>
      </c>
      <c r="C1545" s="117">
        <f t="shared" si="506"/>
        <v>42004</v>
      </c>
      <c r="D1545" s="65" t="str">
        <f t="shared" si="507"/>
        <v>CON</v>
      </c>
      <c r="E1545" s="65" t="s">
        <v>182</v>
      </c>
      <c r="F1545" s="124" t="s">
        <v>186</v>
      </c>
      <c r="G1545" s="117">
        <v>41923</v>
      </c>
      <c r="H1545" s="65">
        <v>104827</v>
      </c>
      <c r="I1545" s="65">
        <v>98400</v>
      </c>
      <c r="J1545" s="65">
        <v>0</v>
      </c>
      <c r="K1545" s="65">
        <v>4</v>
      </c>
      <c r="L1545" s="65"/>
      <c r="M1545" s="65">
        <v>12</v>
      </c>
      <c r="N1545" s="65">
        <v>5.5</v>
      </c>
      <c r="O1545" s="65"/>
      <c r="P1545" s="65"/>
      <c r="Q1545" s="65">
        <v>0.28000000000000003</v>
      </c>
      <c r="R1545" s="65"/>
      <c r="S1545" s="65">
        <v>286</v>
      </c>
      <c r="T1545" s="65">
        <v>62</v>
      </c>
      <c r="U1545" s="65">
        <v>190</v>
      </c>
      <c r="V1545" s="65">
        <v>0</v>
      </c>
      <c r="W1545" s="65">
        <v>15</v>
      </c>
      <c r="X1545" s="65">
        <v>14</v>
      </c>
      <c r="Y1545" s="65">
        <v>1</v>
      </c>
      <c r="Z1545" s="65">
        <v>0</v>
      </c>
      <c r="AA1545" s="65">
        <v>1</v>
      </c>
      <c r="AB1545" s="65">
        <v>84</v>
      </c>
      <c r="AC1545" s="65">
        <v>12</v>
      </c>
      <c r="AD1545" s="65">
        <v>1</v>
      </c>
      <c r="AE1545" s="118">
        <f t="shared" si="509"/>
        <v>286</v>
      </c>
      <c r="AF1545" s="119">
        <f t="shared" si="504"/>
        <v>0.95333333333333381</v>
      </c>
      <c r="AG1545" s="118">
        <f t="shared" si="510"/>
        <v>62</v>
      </c>
      <c r="AH1545" s="119">
        <f t="shared" si="511"/>
        <v>0.41333333333333033</v>
      </c>
      <c r="AI1545" s="118">
        <f t="shared" si="512"/>
        <v>15</v>
      </c>
      <c r="AJ1545" s="119">
        <f t="shared" si="513"/>
        <v>0.33333333333333282</v>
      </c>
      <c r="AK1545" s="118">
        <f t="shared" si="514"/>
        <v>14</v>
      </c>
      <c r="AL1545" s="119">
        <f t="shared" si="515"/>
        <v>0.46666666666666679</v>
      </c>
      <c r="AM1545" s="118">
        <f t="shared" si="516"/>
        <v>190</v>
      </c>
      <c r="AN1545" s="119">
        <f t="shared" si="517"/>
        <v>1</v>
      </c>
      <c r="AO1545" s="118">
        <f t="shared" si="518"/>
        <v>0</v>
      </c>
      <c r="AP1545" s="119">
        <f t="shared" si="519"/>
        <v>1.3877787807814457E-16</v>
      </c>
      <c r="AQ1545" s="122">
        <f t="shared" si="508"/>
        <v>0</v>
      </c>
      <c r="AR1545" s="131">
        <f t="shared" si="520"/>
        <v>11</v>
      </c>
      <c r="AS1545" s="65"/>
    </row>
    <row r="1546" spans="1:45" x14ac:dyDescent="0.25">
      <c r="A1546" s="65" t="s">
        <v>273</v>
      </c>
      <c r="B1546" s="65" t="str">
        <f t="shared" si="505"/>
        <v>DIWA5</v>
      </c>
      <c r="C1546" s="117">
        <f t="shared" si="506"/>
        <v>42004</v>
      </c>
      <c r="D1546" s="116" t="str">
        <f t="shared" si="507"/>
        <v>CON</v>
      </c>
      <c r="E1546" s="65" t="s">
        <v>182</v>
      </c>
      <c r="F1546" s="124" t="s">
        <v>186</v>
      </c>
      <c r="G1546" s="117">
        <v>41879</v>
      </c>
      <c r="H1546" s="65">
        <v>82500</v>
      </c>
      <c r="I1546" s="65">
        <v>75745</v>
      </c>
      <c r="J1546" s="65">
        <v>0</v>
      </c>
      <c r="K1546" s="65">
        <v>1</v>
      </c>
      <c r="L1546" s="65"/>
      <c r="M1546" s="65">
        <v>5</v>
      </c>
      <c r="N1546" s="65">
        <v>6.2</v>
      </c>
      <c r="O1546" s="65"/>
      <c r="P1546" s="65"/>
      <c r="Q1546" s="65">
        <v>0.06</v>
      </c>
      <c r="R1546" s="65"/>
      <c r="S1546" s="65">
        <v>56</v>
      </c>
      <c r="T1546" s="65">
        <v>22</v>
      </c>
      <c r="U1546" s="65">
        <v>89</v>
      </c>
      <c r="V1546" s="65">
        <v>0</v>
      </c>
      <c r="W1546" s="65">
        <v>5</v>
      </c>
      <c r="X1546" s="65">
        <v>5</v>
      </c>
      <c r="Y1546" s="65">
        <v>0</v>
      </c>
      <c r="Z1546" s="65">
        <v>0</v>
      </c>
      <c r="AA1546" s="65">
        <v>0</v>
      </c>
      <c r="AB1546" s="65">
        <v>45</v>
      </c>
      <c r="AC1546" s="65">
        <v>4</v>
      </c>
      <c r="AD1546" s="65">
        <v>0</v>
      </c>
      <c r="AE1546" s="118">
        <f t="shared" si="509"/>
        <v>56</v>
      </c>
      <c r="AF1546" s="119">
        <f t="shared" si="504"/>
        <v>0.18666666666667028</v>
      </c>
      <c r="AG1546" s="118">
        <f t="shared" si="510"/>
        <v>22</v>
      </c>
      <c r="AH1546" s="119">
        <f t="shared" si="511"/>
        <v>0.14666666666666417</v>
      </c>
      <c r="AI1546" s="118">
        <f t="shared" si="512"/>
        <v>5</v>
      </c>
      <c r="AJ1546" s="119">
        <f t="shared" si="513"/>
        <v>0.11111111111111063</v>
      </c>
      <c r="AK1546" s="118">
        <f t="shared" si="514"/>
        <v>5</v>
      </c>
      <c r="AL1546" s="119">
        <f t="shared" si="515"/>
        <v>0.16666666666666685</v>
      </c>
      <c r="AM1546" s="118">
        <f t="shared" si="516"/>
        <v>89</v>
      </c>
      <c r="AN1546" s="119">
        <f t="shared" si="517"/>
        <v>1</v>
      </c>
      <c r="AO1546" s="118">
        <f t="shared" si="518"/>
        <v>0</v>
      </c>
      <c r="AP1546" s="119">
        <f t="shared" si="519"/>
        <v>1.3877787807814457E-16</v>
      </c>
      <c r="AQ1546" s="122">
        <f t="shared" si="508"/>
        <v>0</v>
      </c>
      <c r="AR1546" s="131">
        <f t="shared" si="520"/>
        <v>12</v>
      </c>
      <c r="AS1546" s="65"/>
    </row>
    <row r="1547" spans="1:45" x14ac:dyDescent="0.25">
      <c r="A1547" s="65" t="s">
        <v>288</v>
      </c>
      <c r="B1547" s="65" t="str">
        <f t="shared" si="505"/>
        <v>DIWA5</v>
      </c>
      <c r="C1547" s="117">
        <f t="shared" si="506"/>
        <v>42004</v>
      </c>
      <c r="D1547" s="65" t="str">
        <f t="shared" si="507"/>
        <v>CON</v>
      </c>
      <c r="E1547" s="65" t="s">
        <v>182</v>
      </c>
      <c r="F1547" s="124" t="s">
        <v>186</v>
      </c>
      <c r="G1547" s="117">
        <v>41802</v>
      </c>
      <c r="H1547" s="65">
        <v>56245</v>
      </c>
      <c r="I1547" s="65">
        <v>49818</v>
      </c>
      <c r="J1547" s="65">
        <v>0</v>
      </c>
      <c r="K1547" s="65">
        <v>3</v>
      </c>
      <c r="L1547" s="65"/>
      <c r="M1547" s="65">
        <v>9</v>
      </c>
      <c r="N1547" s="65">
        <v>5.4</v>
      </c>
      <c r="O1547" s="65"/>
      <c r="P1547" s="65"/>
      <c r="Q1547" s="65">
        <v>0.09</v>
      </c>
      <c r="R1547" s="65"/>
      <c r="S1547" s="65">
        <v>230</v>
      </c>
      <c r="T1547" s="65">
        <v>55</v>
      </c>
      <c r="U1547" s="65">
        <v>246</v>
      </c>
      <c r="V1547" s="65">
        <v>0</v>
      </c>
      <c r="W1547" s="65">
        <v>12</v>
      </c>
      <c r="X1547" s="65">
        <v>10</v>
      </c>
      <c r="Y1547" s="65">
        <v>0</v>
      </c>
      <c r="Z1547" s="65">
        <v>0</v>
      </c>
      <c r="AA1547" s="65">
        <v>0</v>
      </c>
      <c r="AB1547" s="65">
        <v>104</v>
      </c>
      <c r="AC1547" s="65">
        <v>8</v>
      </c>
      <c r="AD1547" s="65">
        <v>1</v>
      </c>
      <c r="AE1547" s="118">
        <f t="shared" si="509"/>
        <v>230</v>
      </c>
      <c r="AF1547" s="119">
        <f t="shared" si="504"/>
        <v>0.76666666666666905</v>
      </c>
      <c r="AG1547" s="118">
        <f t="shared" si="510"/>
        <v>55</v>
      </c>
      <c r="AH1547" s="119">
        <f t="shared" si="511"/>
        <v>0.36666666666666375</v>
      </c>
      <c r="AI1547" s="118">
        <f t="shared" si="512"/>
        <v>12</v>
      </c>
      <c r="AJ1547" s="119">
        <f t="shared" si="513"/>
        <v>0.26666666666666622</v>
      </c>
      <c r="AK1547" s="118">
        <f t="shared" si="514"/>
        <v>10</v>
      </c>
      <c r="AL1547" s="119">
        <f t="shared" si="515"/>
        <v>0.33339999999999997</v>
      </c>
      <c r="AM1547" s="118">
        <f t="shared" si="516"/>
        <v>246</v>
      </c>
      <c r="AN1547" s="119">
        <f t="shared" si="517"/>
        <v>1</v>
      </c>
      <c r="AO1547" s="118">
        <f t="shared" si="518"/>
        <v>0</v>
      </c>
      <c r="AP1547" s="119">
        <f t="shared" si="519"/>
        <v>1.3877787807814457E-16</v>
      </c>
      <c r="AQ1547" s="122">
        <f>IF(F1547=F1549,0,1)</f>
        <v>0</v>
      </c>
      <c r="AR1547" s="131">
        <f t="shared" si="520"/>
        <v>13</v>
      </c>
      <c r="AS1547" s="65"/>
    </row>
    <row r="1548" spans="1:45" x14ac:dyDescent="0.25">
      <c r="A1548" s="65" t="s">
        <v>273</v>
      </c>
      <c r="B1548" s="65" t="str">
        <f t="shared" si="505"/>
        <v>DIWA5</v>
      </c>
      <c r="C1548" s="117">
        <f t="shared" si="506"/>
        <v>42004</v>
      </c>
      <c r="D1548" s="116" t="str">
        <f t="shared" si="507"/>
        <v>CON</v>
      </c>
      <c r="E1548" s="65" t="s">
        <v>182</v>
      </c>
      <c r="F1548" s="124" t="s">
        <v>186</v>
      </c>
      <c r="G1548" s="117">
        <v>41800</v>
      </c>
      <c r="H1548" s="65">
        <v>56041</v>
      </c>
      <c r="I1548" s="65">
        <v>49061</v>
      </c>
      <c r="J1548" s="65">
        <v>0</v>
      </c>
      <c r="K1548" s="65">
        <v>3</v>
      </c>
      <c r="L1548" s="65"/>
      <c r="M1548" s="65">
        <v>7</v>
      </c>
      <c r="N1548" s="65">
        <v>5.6</v>
      </c>
      <c r="O1548" s="65"/>
      <c r="P1548" s="65"/>
      <c r="Q1548" s="65">
        <v>7.0000000000000007E-2</v>
      </c>
      <c r="R1548" s="65"/>
      <c r="S1548" s="65">
        <v>89</v>
      </c>
      <c r="T1548" s="65">
        <v>45</v>
      </c>
      <c r="U1548" s="65">
        <v>264</v>
      </c>
      <c r="V1548" s="65">
        <v>0</v>
      </c>
      <c r="W1548" s="65">
        <v>13</v>
      </c>
      <c r="X1548" s="65">
        <v>8</v>
      </c>
      <c r="Y1548" s="65">
        <v>0</v>
      </c>
      <c r="Z1548" s="65">
        <v>0</v>
      </c>
      <c r="AA1548" s="65">
        <v>0</v>
      </c>
      <c r="AB1548" s="65">
        <v>101</v>
      </c>
      <c r="AC1548" s="65">
        <v>26</v>
      </c>
      <c r="AD1548" s="65">
        <v>1</v>
      </c>
      <c r="AE1548" s="118">
        <f t="shared" si="509"/>
        <v>89</v>
      </c>
      <c r="AF1548" s="119">
        <f t="shared" si="504"/>
        <v>0.29666666666667046</v>
      </c>
      <c r="AG1548" s="118">
        <f t="shared" si="510"/>
        <v>45</v>
      </c>
      <c r="AH1548" s="119">
        <f t="shared" si="511"/>
        <v>0.29999999999999721</v>
      </c>
      <c r="AI1548" s="118">
        <f t="shared" si="512"/>
        <v>13</v>
      </c>
      <c r="AJ1548" s="119">
        <f t="shared" si="513"/>
        <v>0.28888888888888842</v>
      </c>
      <c r="AK1548" s="118">
        <f t="shared" si="514"/>
        <v>8</v>
      </c>
      <c r="AL1548" s="119">
        <f t="shared" si="515"/>
        <v>0.26666666666666683</v>
      </c>
      <c r="AM1548" s="118">
        <f t="shared" si="516"/>
        <v>264</v>
      </c>
      <c r="AN1548" s="119">
        <f t="shared" si="517"/>
        <v>1</v>
      </c>
      <c r="AO1548" s="118">
        <f t="shared" si="518"/>
        <v>0</v>
      </c>
      <c r="AP1548" s="119">
        <f t="shared" si="519"/>
        <v>1.3877787807814457E-16</v>
      </c>
      <c r="AQ1548" s="122">
        <f>IF(F1548=F1546,0,1)</f>
        <v>0</v>
      </c>
      <c r="AR1548" s="131">
        <f t="shared" si="520"/>
        <v>14</v>
      </c>
      <c r="AS1548" s="65"/>
    </row>
    <row r="1549" spans="1:45" x14ac:dyDescent="0.25">
      <c r="A1549" s="65" t="s">
        <v>273</v>
      </c>
      <c r="B1549" s="65" t="str">
        <f t="shared" si="505"/>
        <v>DIWA5</v>
      </c>
      <c r="C1549" s="117">
        <f t="shared" si="506"/>
        <v>42004</v>
      </c>
      <c r="D1549" s="116" t="str">
        <f t="shared" si="507"/>
        <v>CON</v>
      </c>
      <c r="E1549" s="65" t="s">
        <v>182</v>
      </c>
      <c r="F1549" s="124" t="s">
        <v>186</v>
      </c>
      <c r="G1549" s="117">
        <v>41736</v>
      </c>
      <c r="H1549" s="65">
        <v>31008</v>
      </c>
      <c r="I1549" s="65">
        <v>24253</v>
      </c>
      <c r="J1549" s="65">
        <v>0</v>
      </c>
      <c r="K1549" s="65">
        <v>2</v>
      </c>
      <c r="L1549" s="65"/>
      <c r="M1549" s="65">
        <v>6</v>
      </c>
      <c r="N1549" s="121">
        <v>5.6</v>
      </c>
      <c r="O1549" s="65" t="s">
        <v>28</v>
      </c>
      <c r="P1549" s="65" t="s">
        <v>28</v>
      </c>
      <c r="Q1549" s="65">
        <v>0.05</v>
      </c>
      <c r="R1549" s="65" t="s">
        <v>28</v>
      </c>
      <c r="S1549" s="65">
        <v>78</v>
      </c>
      <c r="T1549" s="65">
        <v>27</v>
      </c>
      <c r="U1549" s="65">
        <v>233</v>
      </c>
      <c r="V1549" s="65">
        <v>0</v>
      </c>
      <c r="W1549" s="65">
        <v>7</v>
      </c>
      <c r="X1549" s="65">
        <v>4</v>
      </c>
      <c r="Y1549" s="65">
        <v>0</v>
      </c>
      <c r="Z1549" s="65">
        <v>0</v>
      </c>
      <c r="AA1549" s="65">
        <v>0</v>
      </c>
      <c r="AB1549" s="65">
        <v>78</v>
      </c>
      <c r="AC1549" s="65">
        <v>7</v>
      </c>
      <c r="AD1549" s="65">
        <v>1</v>
      </c>
      <c r="AE1549" s="118">
        <f t="shared" si="509"/>
        <v>78</v>
      </c>
      <c r="AF1549" s="119">
        <f t="shared" si="504"/>
        <v>0.26000000000000356</v>
      </c>
      <c r="AG1549" s="118">
        <f t="shared" si="510"/>
        <v>27</v>
      </c>
      <c r="AH1549" s="119">
        <f t="shared" si="511"/>
        <v>0.17999999999999744</v>
      </c>
      <c r="AI1549" s="118">
        <f t="shared" si="512"/>
        <v>7</v>
      </c>
      <c r="AJ1549" s="119">
        <f t="shared" si="513"/>
        <v>0.15555555555555509</v>
      </c>
      <c r="AK1549" s="118">
        <f t="shared" si="514"/>
        <v>4</v>
      </c>
      <c r="AL1549" s="119">
        <f t="shared" si="515"/>
        <v>0.13333333333333353</v>
      </c>
      <c r="AM1549" s="118">
        <f t="shared" si="516"/>
        <v>233</v>
      </c>
      <c r="AN1549" s="119">
        <f t="shared" si="517"/>
        <v>1</v>
      </c>
      <c r="AO1549" s="118">
        <f t="shared" si="518"/>
        <v>0</v>
      </c>
      <c r="AP1549" s="119">
        <f t="shared" si="519"/>
        <v>1.3877787807814457E-16</v>
      </c>
      <c r="AQ1549" s="122">
        <f>IF(F1549=F1548,0,1)</f>
        <v>0</v>
      </c>
      <c r="AR1549" s="131">
        <f t="shared" si="520"/>
        <v>15</v>
      </c>
      <c r="AS1549" s="65"/>
    </row>
    <row r="1550" spans="1:45" x14ac:dyDescent="0.25">
      <c r="A1550" s="65" t="s">
        <v>273</v>
      </c>
      <c r="B1550" s="65" t="str">
        <f t="shared" si="505"/>
        <v>DIWA5</v>
      </c>
      <c r="C1550" s="117">
        <f t="shared" si="506"/>
        <v>0</v>
      </c>
      <c r="D1550" s="65" t="str">
        <f t="shared" si="507"/>
        <v>SIN</v>
      </c>
      <c r="E1550" s="65" t="s">
        <v>182</v>
      </c>
      <c r="F1550" s="124" t="s">
        <v>187</v>
      </c>
      <c r="G1550" s="117">
        <v>42416</v>
      </c>
      <c r="H1550" s="65">
        <v>621604</v>
      </c>
      <c r="I1550" s="65">
        <v>29226</v>
      </c>
      <c r="J1550" s="65">
        <v>0</v>
      </c>
      <c r="K1550" s="65">
        <v>4</v>
      </c>
      <c r="L1550" s="65"/>
      <c r="M1550" s="65">
        <v>2</v>
      </c>
      <c r="N1550" s="65">
        <v>7.1</v>
      </c>
      <c r="O1550" s="65"/>
      <c r="P1550" s="65"/>
      <c r="Q1550" s="65">
        <v>0</v>
      </c>
      <c r="R1550" s="65" t="s">
        <v>295</v>
      </c>
      <c r="S1550" s="65">
        <v>47</v>
      </c>
      <c r="T1550" s="65">
        <v>20</v>
      </c>
      <c r="U1550" s="65">
        <v>0</v>
      </c>
      <c r="V1550" s="65">
        <v>0</v>
      </c>
      <c r="W1550" s="65">
        <v>2</v>
      </c>
      <c r="X1550" s="65">
        <v>6</v>
      </c>
      <c r="Y1550" s="65">
        <v>0</v>
      </c>
      <c r="Z1550" s="65">
        <v>0</v>
      </c>
      <c r="AA1550" s="65">
        <v>0</v>
      </c>
      <c r="AB1550" s="65">
        <v>30</v>
      </c>
      <c r="AC1550" s="65">
        <v>2</v>
      </c>
      <c r="AD1550" s="65">
        <v>0</v>
      </c>
      <c r="AE1550" s="118">
        <f t="shared" si="509"/>
        <v>47</v>
      </c>
      <c r="AF1550" s="119">
        <f t="shared" si="504"/>
        <v>0.15666666666667034</v>
      </c>
      <c r="AG1550" s="118">
        <f t="shared" si="510"/>
        <v>20</v>
      </c>
      <c r="AH1550" s="119">
        <f t="shared" si="511"/>
        <v>0.13333333333333086</v>
      </c>
      <c r="AI1550" s="118">
        <f t="shared" si="512"/>
        <v>2</v>
      </c>
      <c r="AJ1550" s="119">
        <f t="shared" si="513"/>
        <v>4.4444444444443953E-2</v>
      </c>
      <c r="AK1550" s="118">
        <f t="shared" si="514"/>
        <v>6</v>
      </c>
      <c r="AL1550" s="119">
        <f t="shared" si="515"/>
        <v>0.20000000000000018</v>
      </c>
      <c r="AM1550" s="118">
        <f t="shared" si="516"/>
        <v>0</v>
      </c>
      <c r="AN1550" s="119">
        <f t="shared" si="517"/>
        <v>1.9428902930940239E-16</v>
      </c>
      <c r="AO1550" s="118">
        <f t="shared" si="518"/>
        <v>0</v>
      </c>
      <c r="AP1550" s="119">
        <f t="shared" si="519"/>
        <v>1.3877787807814457E-16</v>
      </c>
      <c r="AQ1550" s="122">
        <f>IF(F1550=F1549,0,1)</f>
        <v>1</v>
      </c>
      <c r="AR1550" s="131">
        <f t="shared" si="520"/>
        <v>1</v>
      </c>
      <c r="AS1550" s="65"/>
    </row>
    <row r="1551" spans="1:45" x14ac:dyDescent="0.25">
      <c r="A1551" s="65" t="s">
        <v>273</v>
      </c>
      <c r="B1551" s="65" t="str">
        <f t="shared" si="505"/>
        <v>DIWA5</v>
      </c>
      <c r="C1551" s="117">
        <f t="shared" si="506"/>
        <v>0</v>
      </c>
      <c r="D1551" s="65" t="str">
        <f t="shared" si="507"/>
        <v>SIN</v>
      </c>
      <c r="E1551" s="65" t="s">
        <v>182</v>
      </c>
      <c r="F1551" s="124" t="s">
        <v>187</v>
      </c>
      <c r="G1551" s="117">
        <v>42243</v>
      </c>
      <c r="H1551" s="65">
        <v>565940</v>
      </c>
      <c r="I1551" s="65">
        <v>21464</v>
      </c>
      <c r="J1551" s="65">
        <v>0</v>
      </c>
      <c r="K1551" s="120">
        <v>2</v>
      </c>
      <c r="L1551" s="65"/>
      <c r="M1551" s="120">
        <v>3</v>
      </c>
      <c r="N1551" s="65">
        <v>6.8</v>
      </c>
      <c r="O1551" s="65">
        <v>34.5</v>
      </c>
      <c r="P1551" s="65">
        <v>1.91</v>
      </c>
      <c r="Q1551" s="65">
        <v>0</v>
      </c>
      <c r="R1551" s="65"/>
      <c r="S1551" s="120">
        <v>40</v>
      </c>
      <c r="T1551" s="120">
        <v>26</v>
      </c>
      <c r="U1551" s="120">
        <v>2</v>
      </c>
      <c r="V1551" s="120">
        <v>0</v>
      </c>
      <c r="W1551" s="120">
        <v>2</v>
      </c>
      <c r="X1551" s="120">
        <v>5</v>
      </c>
      <c r="Y1551" s="120">
        <v>0</v>
      </c>
      <c r="Z1551" s="120">
        <v>0</v>
      </c>
      <c r="AA1551" s="120">
        <v>0</v>
      </c>
      <c r="AB1551" s="120">
        <v>27</v>
      </c>
      <c r="AC1551" s="120">
        <v>2</v>
      </c>
      <c r="AD1551" s="120">
        <v>0</v>
      </c>
      <c r="AE1551" s="118">
        <f t="shared" si="509"/>
        <v>40</v>
      </c>
      <c r="AF1551" s="119">
        <f t="shared" si="504"/>
        <v>0.13333333333333705</v>
      </c>
      <c r="AG1551" s="118">
        <f t="shared" si="510"/>
        <v>26</v>
      </c>
      <c r="AH1551" s="119">
        <f t="shared" si="511"/>
        <v>0.17333333333333079</v>
      </c>
      <c r="AI1551" s="118">
        <f t="shared" si="512"/>
        <v>2</v>
      </c>
      <c r="AJ1551" s="119">
        <f t="shared" si="513"/>
        <v>4.4444444444443953E-2</v>
      </c>
      <c r="AK1551" s="118">
        <f t="shared" si="514"/>
        <v>5</v>
      </c>
      <c r="AL1551" s="119">
        <f t="shared" si="515"/>
        <v>0.16666666666666685</v>
      </c>
      <c r="AM1551" s="118">
        <f t="shared" si="516"/>
        <v>2</v>
      </c>
      <c r="AN1551" s="119">
        <f t="shared" si="517"/>
        <v>0.13333333333333353</v>
      </c>
      <c r="AO1551" s="118">
        <f t="shared" si="518"/>
        <v>0</v>
      </c>
      <c r="AP1551" s="119">
        <f t="shared" si="519"/>
        <v>1.3877787807814457E-16</v>
      </c>
      <c r="AQ1551" s="122">
        <f>IF(F1551=F1550,0,1)</f>
        <v>0</v>
      </c>
      <c r="AR1551" s="131">
        <f t="shared" si="520"/>
        <v>2</v>
      </c>
    </row>
    <row r="1552" spans="1:45" x14ac:dyDescent="0.25">
      <c r="A1552" s="65" t="s">
        <v>273</v>
      </c>
      <c r="B1552" s="65" t="str">
        <f t="shared" si="505"/>
        <v>DIWA5</v>
      </c>
      <c r="C1552" s="117">
        <f t="shared" si="506"/>
        <v>0</v>
      </c>
      <c r="D1552" s="116" t="str">
        <f t="shared" si="507"/>
        <v>SIN</v>
      </c>
      <c r="E1552" s="65" t="s">
        <v>182</v>
      </c>
      <c r="F1552" s="124" t="s">
        <v>187</v>
      </c>
      <c r="G1552" s="117">
        <v>42059</v>
      </c>
      <c r="H1552" s="65">
        <v>149436</v>
      </c>
      <c r="I1552" s="65">
        <v>46090</v>
      </c>
      <c r="J1552" s="65">
        <v>0</v>
      </c>
      <c r="K1552" s="65">
        <v>2</v>
      </c>
      <c r="L1552" s="65"/>
      <c r="M1552" s="65">
        <v>6</v>
      </c>
      <c r="N1552" s="65">
        <v>5.8010000000000002</v>
      </c>
      <c r="O1552" s="65">
        <v>27.25</v>
      </c>
      <c r="P1552" s="65">
        <v>0.97</v>
      </c>
      <c r="Q1552" s="65">
        <v>0.31</v>
      </c>
      <c r="R1552" s="65"/>
      <c r="S1552" s="65">
        <v>172</v>
      </c>
      <c r="T1552" s="65">
        <v>38</v>
      </c>
      <c r="U1552" s="65">
        <v>63</v>
      </c>
      <c r="V1552" s="65">
        <v>0</v>
      </c>
      <c r="W1552" s="65">
        <v>12</v>
      </c>
      <c r="X1552" s="65">
        <v>13</v>
      </c>
      <c r="Y1552" s="65">
        <v>0</v>
      </c>
      <c r="Z1552" s="65"/>
      <c r="AA1552" s="65">
        <v>0</v>
      </c>
      <c r="AB1552" s="65">
        <v>46</v>
      </c>
      <c r="AC1552" s="65">
        <v>4</v>
      </c>
      <c r="AD1552" s="65">
        <v>0</v>
      </c>
      <c r="AE1552" s="118">
        <f t="shared" si="509"/>
        <v>172</v>
      </c>
      <c r="AF1552" s="119">
        <f t="shared" si="504"/>
        <v>0.57333333333333769</v>
      </c>
      <c r="AG1552" s="118">
        <f t="shared" si="510"/>
        <v>38</v>
      </c>
      <c r="AH1552" s="119">
        <f t="shared" si="511"/>
        <v>0.25333333333333063</v>
      </c>
      <c r="AI1552" s="118">
        <f t="shared" si="512"/>
        <v>12</v>
      </c>
      <c r="AJ1552" s="119">
        <f t="shared" si="513"/>
        <v>0.26666666666666622</v>
      </c>
      <c r="AK1552" s="118">
        <f t="shared" si="514"/>
        <v>13</v>
      </c>
      <c r="AL1552" s="119">
        <f t="shared" si="515"/>
        <v>0.43333333333333346</v>
      </c>
      <c r="AM1552" s="118">
        <f t="shared" si="516"/>
        <v>63</v>
      </c>
      <c r="AN1552" s="119">
        <f t="shared" si="517"/>
        <v>1</v>
      </c>
      <c r="AO1552" s="118">
        <f t="shared" si="518"/>
        <v>0</v>
      </c>
      <c r="AP1552" s="119">
        <f t="shared" si="519"/>
        <v>1.3877787807814457E-16</v>
      </c>
      <c r="AQ1552" s="122">
        <f t="shared" ref="AQ1552:AQ1555" si="521">IF(F1552=F1551,0,1)</f>
        <v>0</v>
      </c>
      <c r="AR1552" s="131">
        <f t="shared" si="520"/>
        <v>3</v>
      </c>
    </row>
    <row r="1553" spans="1:44" x14ac:dyDescent="0.25">
      <c r="A1553" s="65" t="s">
        <v>273</v>
      </c>
      <c r="B1553" s="65" t="str">
        <f t="shared" si="505"/>
        <v>DIWA5</v>
      </c>
      <c r="C1553" s="117">
        <f t="shared" si="506"/>
        <v>0</v>
      </c>
      <c r="D1553" s="116" t="str">
        <f t="shared" si="507"/>
        <v>SIN</v>
      </c>
      <c r="E1553" s="65" t="s">
        <v>182</v>
      </c>
      <c r="F1553" s="124" t="s">
        <v>187</v>
      </c>
      <c r="G1553" s="117">
        <v>42059</v>
      </c>
      <c r="H1553" s="65">
        <v>145175</v>
      </c>
      <c r="I1553" s="65">
        <v>41351</v>
      </c>
      <c r="J1553" s="65">
        <v>0</v>
      </c>
      <c r="K1553" s="65">
        <v>1</v>
      </c>
      <c r="L1553" s="65"/>
      <c r="M1553" s="65">
        <v>6</v>
      </c>
      <c r="N1553" s="65">
        <v>5.7770000000000001</v>
      </c>
      <c r="O1553" s="65">
        <v>27.01</v>
      </c>
      <c r="P1553" s="65">
        <v>0.83</v>
      </c>
      <c r="Q1553" s="65">
        <v>0.17</v>
      </c>
      <c r="R1553" s="65"/>
      <c r="S1553" s="65">
        <v>92</v>
      </c>
      <c r="T1553" s="65">
        <v>33</v>
      </c>
      <c r="U1553" s="65">
        <v>56</v>
      </c>
      <c r="V1553" s="65">
        <v>0</v>
      </c>
      <c r="W1553" s="65">
        <v>7</v>
      </c>
      <c r="X1553" s="65">
        <v>10</v>
      </c>
      <c r="Y1553" s="65">
        <v>0</v>
      </c>
      <c r="Z1553" s="65"/>
      <c r="AA1553" s="65">
        <v>0</v>
      </c>
      <c r="AB1553" s="65">
        <v>42</v>
      </c>
      <c r="AC1553" s="65">
        <v>2</v>
      </c>
      <c r="AD1553" s="65">
        <v>0</v>
      </c>
      <c r="AE1553" s="118">
        <f t="shared" si="509"/>
        <v>92</v>
      </c>
      <c r="AF1553" s="119">
        <f t="shared" ref="AF1553:AF1616" si="522">IF(AE1553&gt;500,1.5,IF(AE1553&gt;300,1.3,VLOOKUP(AE1553,$AT$3:$AU$304,2,0)))</f>
        <v>0.30666666666667053</v>
      </c>
      <c r="AG1553" s="118">
        <f t="shared" si="510"/>
        <v>33</v>
      </c>
      <c r="AH1553" s="119">
        <f t="shared" si="511"/>
        <v>0.21999999999999736</v>
      </c>
      <c r="AI1553" s="118">
        <f t="shared" si="512"/>
        <v>7</v>
      </c>
      <c r="AJ1553" s="119">
        <f t="shared" si="513"/>
        <v>0.15555555555555509</v>
      </c>
      <c r="AK1553" s="118">
        <f t="shared" si="514"/>
        <v>10</v>
      </c>
      <c r="AL1553" s="119">
        <f t="shared" si="515"/>
        <v>0.33339999999999997</v>
      </c>
      <c r="AM1553" s="118">
        <f t="shared" si="516"/>
        <v>56</v>
      </c>
      <c r="AN1553" s="119">
        <f t="shared" si="517"/>
        <v>1</v>
      </c>
      <c r="AO1553" s="118">
        <f t="shared" si="518"/>
        <v>0</v>
      </c>
      <c r="AP1553" s="119">
        <f t="shared" si="519"/>
        <v>1.3877787807814457E-16</v>
      </c>
      <c r="AQ1553" s="122">
        <f t="shared" si="521"/>
        <v>0</v>
      </c>
      <c r="AR1553" s="131">
        <f t="shared" si="520"/>
        <v>4</v>
      </c>
    </row>
    <row r="1554" spans="1:44" x14ac:dyDescent="0.25">
      <c r="A1554" s="65" t="s">
        <v>272</v>
      </c>
      <c r="B1554" s="65" t="str">
        <f t="shared" si="505"/>
        <v>DIWA5</v>
      </c>
      <c r="C1554" s="117">
        <f t="shared" si="506"/>
        <v>0</v>
      </c>
      <c r="D1554" s="116" t="str">
        <f t="shared" si="507"/>
        <v>SIN</v>
      </c>
      <c r="E1554" s="65" t="s">
        <v>182</v>
      </c>
      <c r="F1554" s="124" t="s">
        <v>187</v>
      </c>
      <c r="G1554" s="117">
        <v>42055</v>
      </c>
      <c r="H1554" s="65">
        <v>145376</v>
      </c>
      <c r="I1554" s="65">
        <v>43499</v>
      </c>
      <c r="J1554" s="65">
        <v>0</v>
      </c>
      <c r="K1554" s="65">
        <v>2</v>
      </c>
      <c r="L1554" s="65"/>
      <c r="M1554" s="65">
        <v>4</v>
      </c>
      <c r="N1554" s="65">
        <v>5.9189999999999996</v>
      </c>
      <c r="O1554" s="65">
        <v>27.92</v>
      </c>
      <c r="P1554" s="65">
        <v>0.99</v>
      </c>
      <c r="Q1554" s="65">
        <v>0.42</v>
      </c>
      <c r="R1554" s="65"/>
      <c r="S1554" s="65">
        <v>131</v>
      </c>
      <c r="T1554" s="65">
        <v>41</v>
      </c>
      <c r="U1554" s="65">
        <v>49</v>
      </c>
      <c r="V1554" s="65">
        <v>0</v>
      </c>
      <c r="W1554" s="65">
        <v>11</v>
      </c>
      <c r="X1554" s="65">
        <v>10</v>
      </c>
      <c r="Y1554" s="65">
        <v>0</v>
      </c>
      <c r="Z1554" s="65"/>
      <c r="AA1554" s="65">
        <v>0</v>
      </c>
      <c r="AB1554" s="65">
        <v>41</v>
      </c>
      <c r="AC1554" s="65">
        <v>3</v>
      </c>
      <c r="AD1554" s="65">
        <v>0</v>
      </c>
      <c r="AE1554" s="118">
        <f t="shared" si="509"/>
        <v>131</v>
      </c>
      <c r="AF1554" s="119">
        <f t="shared" si="522"/>
        <v>0.43666666666667137</v>
      </c>
      <c r="AG1554" s="118">
        <f t="shared" si="510"/>
        <v>41</v>
      </c>
      <c r="AH1554" s="119">
        <f t="shared" si="511"/>
        <v>0.2733333333333306</v>
      </c>
      <c r="AI1554" s="118">
        <f t="shared" si="512"/>
        <v>11</v>
      </c>
      <c r="AJ1554" s="119">
        <f t="shared" si="513"/>
        <v>0.24444444444444399</v>
      </c>
      <c r="AK1554" s="118">
        <f t="shared" si="514"/>
        <v>10</v>
      </c>
      <c r="AL1554" s="119">
        <f t="shared" si="515"/>
        <v>0.33339999999999997</v>
      </c>
      <c r="AM1554" s="118">
        <f t="shared" si="516"/>
        <v>49</v>
      </c>
      <c r="AN1554" s="119">
        <f t="shared" si="517"/>
        <v>1</v>
      </c>
      <c r="AO1554" s="118">
        <f t="shared" si="518"/>
        <v>0</v>
      </c>
      <c r="AP1554" s="119">
        <f t="shared" si="519"/>
        <v>1.3877787807814457E-16</v>
      </c>
      <c r="AQ1554" s="122">
        <f t="shared" si="521"/>
        <v>0</v>
      </c>
      <c r="AR1554" s="131">
        <f t="shared" si="520"/>
        <v>5</v>
      </c>
    </row>
    <row r="1555" spans="1:44" x14ac:dyDescent="0.25">
      <c r="A1555" s="65" t="s">
        <v>273</v>
      </c>
      <c r="B1555" s="65" t="str">
        <f t="shared" si="505"/>
        <v>DIWA5</v>
      </c>
      <c r="C1555" s="117">
        <f t="shared" si="506"/>
        <v>0</v>
      </c>
      <c r="D1555" s="116" t="str">
        <f t="shared" si="507"/>
        <v>SIN</v>
      </c>
      <c r="E1555" s="65" t="s">
        <v>182</v>
      </c>
      <c r="F1555" s="124" t="s">
        <v>187</v>
      </c>
      <c r="G1555" s="117">
        <v>41996</v>
      </c>
      <c r="H1555" s="65">
        <v>124291</v>
      </c>
      <c r="I1555" s="65">
        <v>22414</v>
      </c>
      <c r="J1555" s="65">
        <v>0</v>
      </c>
      <c r="K1555" s="65">
        <v>2</v>
      </c>
      <c r="L1555" s="65"/>
      <c r="M1555" s="65">
        <v>4</v>
      </c>
      <c r="N1555" s="65">
        <v>6.1</v>
      </c>
      <c r="O1555" s="65"/>
      <c r="P1555" s="65"/>
      <c r="Q1555" s="65">
        <v>0.4</v>
      </c>
      <c r="R1555" s="65"/>
      <c r="S1555" s="65">
        <v>77</v>
      </c>
      <c r="T1555" s="65">
        <v>30</v>
      </c>
      <c r="U1555" s="65">
        <v>51</v>
      </c>
      <c r="V1555" s="65">
        <v>0</v>
      </c>
      <c r="W1555" s="65">
        <v>7</v>
      </c>
      <c r="X1555" s="65">
        <v>7</v>
      </c>
      <c r="Y1555" s="65">
        <v>0</v>
      </c>
      <c r="Z1555" s="65">
        <v>0</v>
      </c>
      <c r="AA1555" s="65">
        <v>0</v>
      </c>
      <c r="AB1555" s="65">
        <v>35</v>
      </c>
      <c r="AC1555" s="65">
        <v>4</v>
      </c>
      <c r="AD1555" s="65">
        <v>0</v>
      </c>
      <c r="AE1555" s="118">
        <f t="shared" si="509"/>
        <v>77</v>
      </c>
      <c r="AF1555" s="119">
        <f t="shared" si="522"/>
        <v>0.25666666666667021</v>
      </c>
      <c r="AG1555" s="118">
        <f t="shared" si="510"/>
        <v>30</v>
      </c>
      <c r="AH1555" s="119">
        <f t="shared" si="511"/>
        <v>0.1999999999999974</v>
      </c>
      <c r="AI1555" s="118">
        <f t="shared" si="512"/>
        <v>7</v>
      </c>
      <c r="AJ1555" s="119">
        <f t="shared" si="513"/>
        <v>0.15555555555555509</v>
      </c>
      <c r="AK1555" s="118">
        <f t="shared" si="514"/>
        <v>7</v>
      </c>
      <c r="AL1555" s="119">
        <f t="shared" si="515"/>
        <v>0.2333333333333335</v>
      </c>
      <c r="AM1555" s="118">
        <f t="shared" si="516"/>
        <v>51</v>
      </c>
      <c r="AN1555" s="119">
        <f t="shared" si="517"/>
        <v>1</v>
      </c>
      <c r="AO1555" s="118">
        <f t="shared" si="518"/>
        <v>0</v>
      </c>
      <c r="AP1555" s="119">
        <f t="shared" si="519"/>
        <v>1.3877787807814457E-16</v>
      </c>
      <c r="AQ1555" s="122">
        <f t="shared" si="521"/>
        <v>0</v>
      </c>
      <c r="AR1555" s="131">
        <f t="shared" si="520"/>
        <v>6</v>
      </c>
    </row>
    <row r="1556" spans="1:44" x14ac:dyDescent="0.25">
      <c r="A1556" s="65" t="s">
        <v>273</v>
      </c>
      <c r="B1556" s="65" t="str">
        <f t="shared" si="505"/>
        <v>DIWA5</v>
      </c>
      <c r="C1556" s="117">
        <f t="shared" si="506"/>
        <v>0</v>
      </c>
      <c r="D1556" s="116" t="str">
        <f t="shared" si="507"/>
        <v>SIN</v>
      </c>
      <c r="E1556" s="65" t="s">
        <v>182</v>
      </c>
      <c r="F1556" s="124" t="s">
        <v>187</v>
      </c>
      <c r="G1556" s="117">
        <v>41991</v>
      </c>
      <c r="H1556" s="65">
        <v>126792</v>
      </c>
      <c r="I1556" s="65">
        <v>23446</v>
      </c>
      <c r="J1556" s="65">
        <v>0</v>
      </c>
      <c r="K1556" s="65">
        <v>2</v>
      </c>
      <c r="L1556" s="65"/>
      <c r="M1556" s="65">
        <v>4</v>
      </c>
      <c r="N1556" s="65">
        <v>6</v>
      </c>
      <c r="O1556" s="65"/>
      <c r="P1556" s="65"/>
      <c r="Q1556" s="65">
        <v>0.28000000000000003</v>
      </c>
      <c r="R1556" s="65"/>
      <c r="S1556" s="65">
        <v>93</v>
      </c>
      <c r="T1556" s="65">
        <v>28</v>
      </c>
      <c r="U1556" s="65">
        <v>60</v>
      </c>
      <c r="V1556" s="65">
        <v>0</v>
      </c>
      <c r="W1556" s="65">
        <v>9</v>
      </c>
      <c r="X1556" s="65">
        <v>10</v>
      </c>
      <c r="Y1556" s="65">
        <v>0</v>
      </c>
      <c r="Z1556" s="65">
        <v>0</v>
      </c>
      <c r="AA1556" s="65">
        <v>1</v>
      </c>
      <c r="AB1556" s="65">
        <v>49</v>
      </c>
      <c r="AC1556" s="65">
        <v>4</v>
      </c>
      <c r="AD1556" s="65">
        <v>0</v>
      </c>
      <c r="AE1556" s="118">
        <f t="shared" si="509"/>
        <v>93</v>
      </c>
      <c r="AF1556" s="119">
        <f t="shared" si="522"/>
        <v>0.31000000000000388</v>
      </c>
      <c r="AG1556" s="118">
        <f t="shared" si="510"/>
        <v>28</v>
      </c>
      <c r="AH1556" s="119">
        <f t="shared" si="511"/>
        <v>0.18666666666666409</v>
      </c>
      <c r="AI1556" s="118">
        <f t="shared" si="512"/>
        <v>9</v>
      </c>
      <c r="AJ1556" s="119">
        <f t="shared" si="513"/>
        <v>0.19999999999999954</v>
      </c>
      <c r="AK1556" s="118">
        <f t="shared" si="514"/>
        <v>10</v>
      </c>
      <c r="AL1556" s="119">
        <f t="shared" si="515"/>
        <v>0.33339999999999997</v>
      </c>
      <c r="AM1556" s="118">
        <f t="shared" si="516"/>
        <v>60</v>
      </c>
      <c r="AN1556" s="119">
        <f t="shared" si="517"/>
        <v>1</v>
      </c>
      <c r="AO1556" s="118">
        <f t="shared" si="518"/>
        <v>0</v>
      </c>
      <c r="AP1556" s="119">
        <f t="shared" si="519"/>
        <v>1.3877787807814457E-16</v>
      </c>
      <c r="AQ1556" s="122">
        <f>IF(F1556=F1555,0,1)</f>
        <v>0</v>
      </c>
      <c r="AR1556" s="131">
        <f t="shared" si="520"/>
        <v>7</v>
      </c>
    </row>
    <row r="1557" spans="1:44" x14ac:dyDescent="0.25">
      <c r="A1557" s="65" t="s">
        <v>273</v>
      </c>
      <c r="B1557" s="65" t="str">
        <f t="shared" si="505"/>
        <v>DIWA5</v>
      </c>
      <c r="C1557" s="117">
        <f t="shared" si="506"/>
        <v>0</v>
      </c>
      <c r="D1557" s="116" t="str">
        <f t="shared" si="507"/>
        <v>SIN</v>
      </c>
      <c r="E1557" s="65" t="s">
        <v>182</v>
      </c>
      <c r="F1557" s="124" t="s">
        <v>187</v>
      </c>
      <c r="G1557" s="117">
        <v>41982</v>
      </c>
      <c r="H1557" s="65">
        <v>120208</v>
      </c>
      <c r="I1557" s="65">
        <v>16384</v>
      </c>
      <c r="J1557" s="65">
        <v>0</v>
      </c>
      <c r="K1557" s="65">
        <v>3</v>
      </c>
      <c r="L1557" s="65"/>
      <c r="M1557" s="65">
        <v>3</v>
      </c>
      <c r="N1557" s="65">
        <v>6.5</v>
      </c>
      <c r="O1557" s="65"/>
      <c r="P1557" s="65"/>
      <c r="Q1557" s="65">
        <v>0.03</v>
      </c>
      <c r="R1557" s="65"/>
      <c r="S1557" s="65">
        <v>17</v>
      </c>
      <c r="T1557" s="65">
        <v>26</v>
      </c>
      <c r="U1557" s="65">
        <v>4</v>
      </c>
      <c r="V1557" s="65">
        <v>0</v>
      </c>
      <c r="W1557" s="65">
        <v>2</v>
      </c>
      <c r="X1557" s="65">
        <v>1</v>
      </c>
      <c r="Y1557" s="65">
        <v>0</v>
      </c>
      <c r="Z1557" s="65">
        <v>0</v>
      </c>
      <c r="AA1557" s="65">
        <v>0</v>
      </c>
      <c r="AB1557" s="65">
        <v>33</v>
      </c>
      <c r="AC1557" s="65">
        <v>4</v>
      </c>
      <c r="AD1557" s="65">
        <v>1</v>
      </c>
      <c r="AE1557" s="118">
        <f t="shared" si="509"/>
        <v>17</v>
      </c>
      <c r="AF1557" s="119">
        <f t="shared" si="522"/>
        <v>5.6666666666670515E-2</v>
      </c>
      <c r="AG1557" s="118">
        <f t="shared" si="510"/>
        <v>26</v>
      </c>
      <c r="AH1557" s="119">
        <f t="shared" si="511"/>
        <v>0.17333333333333079</v>
      </c>
      <c r="AI1557" s="118">
        <f t="shared" si="512"/>
        <v>2</v>
      </c>
      <c r="AJ1557" s="119">
        <f t="shared" si="513"/>
        <v>4.4444444444443953E-2</v>
      </c>
      <c r="AK1557" s="118">
        <f t="shared" si="514"/>
        <v>1</v>
      </c>
      <c r="AL1557" s="119">
        <f t="shared" si="515"/>
        <v>3.3333333333333541E-2</v>
      </c>
      <c r="AM1557" s="118">
        <f t="shared" si="516"/>
        <v>4</v>
      </c>
      <c r="AN1557" s="119">
        <f t="shared" si="517"/>
        <v>0.26666666666666683</v>
      </c>
      <c r="AO1557" s="118">
        <f t="shared" si="518"/>
        <v>0</v>
      </c>
      <c r="AP1557" s="119">
        <f t="shared" si="519"/>
        <v>1.3877787807814457E-16</v>
      </c>
      <c r="AQ1557" s="122">
        <f>IF(F1557=F1556,0,1)</f>
        <v>0</v>
      </c>
      <c r="AR1557" s="131">
        <f t="shared" si="520"/>
        <v>8</v>
      </c>
    </row>
    <row r="1558" spans="1:44" x14ac:dyDescent="0.25">
      <c r="A1558" s="65" t="s">
        <v>288</v>
      </c>
      <c r="B1558" s="65" t="str">
        <f t="shared" si="505"/>
        <v>DIWA5</v>
      </c>
      <c r="C1558" s="117">
        <f t="shared" si="506"/>
        <v>0</v>
      </c>
      <c r="D1558" s="65" t="str">
        <f t="shared" si="507"/>
        <v>SIN</v>
      </c>
      <c r="E1558" s="65" t="s">
        <v>182</v>
      </c>
      <c r="F1558" s="124" t="s">
        <v>187</v>
      </c>
      <c r="G1558" s="117">
        <v>41936</v>
      </c>
      <c r="H1558" s="65">
        <v>103824</v>
      </c>
      <c r="I1558" s="65">
        <v>98191</v>
      </c>
      <c r="J1558" s="65">
        <v>0</v>
      </c>
      <c r="K1558" s="65">
        <v>2</v>
      </c>
      <c r="L1558" s="65"/>
      <c r="M1558" s="65">
        <v>6</v>
      </c>
      <c r="N1558" s="65">
        <v>5.6</v>
      </c>
      <c r="O1558" s="65"/>
      <c r="P1558" s="65"/>
      <c r="Q1558" s="65">
        <v>0.44</v>
      </c>
      <c r="R1558" s="65"/>
      <c r="S1558" s="65">
        <v>223</v>
      </c>
      <c r="T1558" s="65">
        <v>52</v>
      </c>
      <c r="U1558" s="65">
        <v>146</v>
      </c>
      <c r="V1558" s="65">
        <v>0</v>
      </c>
      <c r="W1558" s="65">
        <v>12</v>
      </c>
      <c r="X1558" s="65">
        <v>10</v>
      </c>
      <c r="Y1558" s="65">
        <v>0</v>
      </c>
      <c r="Z1558" s="65">
        <v>1</v>
      </c>
      <c r="AA1558" s="65">
        <v>1</v>
      </c>
      <c r="AB1558" s="65">
        <v>51</v>
      </c>
      <c r="AC1558" s="65">
        <v>8</v>
      </c>
      <c r="AD1558" s="65">
        <v>1</v>
      </c>
      <c r="AE1558" s="118">
        <f t="shared" si="509"/>
        <v>223</v>
      </c>
      <c r="AF1558" s="119">
        <f t="shared" si="522"/>
        <v>0.74333333333333595</v>
      </c>
      <c r="AG1558" s="118">
        <f t="shared" si="510"/>
        <v>52</v>
      </c>
      <c r="AH1558" s="119">
        <f t="shared" si="511"/>
        <v>0.34666666666666379</v>
      </c>
      <c r="AI1558" s="118">
        <f t="shared" si="512"/>
        <v>12</v>
      </c>
      <c r="AJ1558" s="119">
        <f t="shared" si="513"/>
        <v>0.26666666666666622</v>
      </c>
      <c r="AK1558" s="118">
        <f t="shared" si="514"/>
        <v>10</v>
      </c>
      <c r="AL1558" s="119">
        <f t="shared" si="515"/>
        <v>0.33339999999999997</v>
      </c>
      <c r="AM1558" s="118">
        <f t="shared" si="516"/>
        <v>146</v>
      </c>
      <c r="AN1558" s="119">
        <f t="shared" si="517"/>
        <v>1</v>
      </c>
      <c r="AO1558" s="118">
        <f t="shared" si="518"/>
        <v>0</v>
      </c>
      <c r="AP1558" s="119">
        <f t="shared" si="519"/>
        <v>1.3877787807814457E-16</v>
      </c>
      <c r="AQ1558" s="122">
        <f>IF(F1558=F1562,0,1)</f>
        <v>0</v>
      </c>
      <c r="AR1558" s="131">
        <f t="shared" si="520"/>
        <v>9</v>
      </c>
    </row>
    <row r="1559" spans="1:44" x14ac:dyDescent="0.25">
      <c r="A1559" s="65" t="s">
        <v>273</v>
      </c>
      <c r="B1559" s="65" t="str">
        <f t="shared" si="505"/>
        <v>DIWA5</v>
      </c>
      <c r="C1559" s="117">
        <f t="shared" si="506"/>
        <v>0</v>
      </c>
      <c r="D1559" s="116" t="str">
        <f t="shared" si="507"/>
        <v>SIN</v>
      </c>
      <c r="E1559" s="65" t="s">
        <v>182</v>
      </c>
      <c r="F1559" s="124" t="s">
        <v>187</v>
      </c>
      <c r="G1559" s="117">
        <v>41923</v>
      </c>
      <c r="H1559" s="65">
        <v>103346</v>
      </c>
      <c r="I1559" s="65">
        <v>96522</v>
      </c>
      <c r="J1559" s="65">
        <v>0</v>
      </c>
      <c r="K1559" s="65">
        <v>6</v>
      </c>
      <c r="L1559" s="65"/>
      <c r="M1559" s="65">
        <v>15</v>
      </c>
      <c r="N1559" s="65">
        <v>5.7</v>
      </c>
      <c r="O1559" s="65"/>
      <c r="P1559" s="65"/>
      <c r="Q1559" s="65">
        <v>1.03</v>
      </c>
      <c r="R1559" s="65"/>
      <c r="S1559" s="65">
        <v>430</v>
      </c>
      <c r="T1559" s="65">
        <v>88</v>
      </c>
      <c r="U1559" s="65">
        <v>191</v>
      </c>
      <c r="V1559" s="65">
        <v>0</v>
      </c>
      <c r="W1559" s="65">
        <v>24</v>
      </c>
      <c r="X1559" s="65">
        <v>24</v>
      </c>
      <c r="Y1559" s="65">
        <v>1</v>
      </c>
      <c r="Z1559" s="65">
        <v>0</v>
      </c>
      <c r="AA1559" s="65">
        <v>1</v>
      </c>
      <c r="AB1559" s="65">
        <v>88</v>
      </c>
      <c r="AC1559" s="65">
        <v>12</v>
      </c>
      <c r="AD1559" s="65">
        <v>1</v>
      </c>
      <c r="AE1559" s="118">
        <f t="shared" si="509"/>
        <v>430</v>
      </c>
      <c r="AF1559" s="119">
        <f t="shared" si="522"/>
        <v>1.3</v>
      </c>
      <c r="AG1559" s="118">
        <f t="shared" si="510"/>
        <v>88</v>
      </c>
      <c r="AH1559" s="119">
        <f t="shared" si="511"/>
        <v>0.58666666666666401</v>
      </c>
      <c r="AI1559" s="118">
        <f t="shared" si="512"/>
        <v>24</v>
      </c>
      <c r="AJ1559" s="119">
        <f t="shared" si="513"/>
        <v>0.53333333333333266</v>
      </c>
      <c r="AK1559" s="118">
        <f t="shared" si="514"/>
        <v>24</v>
      </c>
      <c r="AL1559" s="119">
        <f t="shared" si="515"/>
        <v>0.8</v>
      </c>
      <c r="AM1559" s="118">
        <f t="shared" si="516"/>
        <v>191</v>
      </c>
      <c r="AN1559" s="119">
        <f t="shared" si="517"/>
        <v>1</v>
      </c>
      <c r="AO1559" s="118">
        <f t="shared" si="518"/>
        <v>0</v>
      </c>
      <c r="AP1559" s="119">
        <f t="shared" si="519"/>
        <v>1.3877787807814457E-16</v>
      </c>
      <c r="AQ1559" s="122">
        <f>IF(F1559=F1557,0,1)</f>
        <v>0</v>
      </c>
      <c r="AR1559" s="131">
        <f t="shared" si="520"/>
        <v>10</v>
      </c>
    </row>
    <row r="1560" spans="1:44" x14ac:dyDescent="0.25">
      <c r="A1560" s="65" t="s">
        <v>273</v>
      </c>
      <c r="B1560" s="65" t="str">
        <f t="shared" si="505"/>
        <v>DIWA5</v>
      </c>
      <c r="C1560" s="117">
        <f t="shared" si="506"/>
        <v>0</v>
      </c>
      <c r="D1560" s="116" t="str">
        <f t="shared" si="507"/>
        <v>SIN</v>
      </c>
      <c r="E1560" s="65" t="s">
        <v>182</v>
      </c>
      <c r="F1560" s="124" t="s">
        <v>187</v>
      </c>
      <c r="G1560" s="117">
        <v>41809</v>
      </c>
      <c r="H1560" s="65">
        <v>55313</v>
      </c>
      <c r="I1560" s="65">
        <v>50100</v>
      </c>
      <c r="J1560" s="65">
        <v>0</v>
      </c>
      <c r="K1560" s="65">
        <v>4</v>
      </c>
      <c r="L1560" s="65"/>
      <c r="M1560" s="65">
        <v>7</v>
      </c>
      <c r="N1560" s="65">
        <v>6</v>
      </c>
      <c r="O1560" s="65"/>
      <c r="P1560" s="65"/>
      <c r="Q1560" s="65">
        <v>1.1399999999999999</v>
      </c>
      <c r="R1560" s="65"/>
      <c r="S1560" s="65">
        <v>171</v>
      </c>
      <c r="T1560" s="65">
        <v>54</v>
      </c>
      <c r="U1560" s="65">
        <v>163</v>
      </c>
      <c r="V1560" s="65">
        <v>0</v>
      </c>
      <c r="W1560" s="65">
        <v>10</v>
      </c>
      <c r="X1560" s="65">
        <v>7</v>
      </c>
      <c r="Y1560" s="65">
        <v>1</v>
      </c>
      <c r="Z1560" s="65">
        <v>0</v>
      </c>
      <c r="AA1560" s="65">
        <v>1</v>
      </c>
      <c r="AB1560" s="65">
        <v>66</v>
      </c>
      <c r="AC1560" s="65">
        <v>8</v>
      </c>
      <c r="AD1560" s="65">
        <v>1</v>
      </c>
      <c r="AE1560" s="118">
        <f t="shared" si="509"/>
        <v>171</v>
      </c>
      <c r="AF1560" s="119">
        <f t="shared" si="522"/>
        <v>0.57000000000000439</v>
      </c>
      <c r="AG1560" s="118">
        <f t="shared" si="510"/>
        <v>54</v>
      </c>
      <c r="AH1560" s="119">
        <f t="shared" si="511"/>
        <v>0.3599999999999971</v>
      </c>
      <c r="AI1560" s="118">
        <f t="shared" si="512"/>
        <v>10</v>
      </c>
      <c r="AJ1560" s="119">
        <f t="shared" si="513"/>
        <v>0.22222222222222177</v>
      </c>
      <c r="AK1560" s="118">
        <f t="shared" si="514"/>
        <v>7</v>
      </c>
      <c r="AL1560" s="119">
        <f t="shared" si="515"/>
        <v>0.2333333333333335</v>
      </c>
      <c r="AM1560" s="118">
        <f t="shared" si="516"/>
        <v>163</v>
      </c>
      <c r="AN1560" s="119">
        <f t="shared" si="517"/>
        <v>1</v>
      </c>
      <c r="AO1560" s="118">
        <f t="shared" si="518"/>
        <v>0</v>
      </c>
      <c r="AP1560" s="119">
        <f t="shared" si="519"/>
        <v>1.3877787807814457E-16</v>
      </c>
      <c r="AQ1560" s="122">
        <f>IF(F1560=F1559,0,1)</f>
        <v>0</v>
      </c>
      <c r="AR1560" s="131">
        <f t="shared" si="520"/>
        <v>11</v>
      </c>
    </row>
    <row r="1561" spans="1:44" x14ac:dyDescent="0.25">
      <c r="A1561" s="65" t="s">
        <v>273</v>
      </c>
      <c r="B1561" s="65" t="str">
        <f t="shared" si="505"/>
        <v>DIWA5</v>
      </c>
      <c r="C1561" s="117">
        <f t="shared" si="506"/>
        <v>0</v>
      </c>
      <c r="D1561" s="116" t="str">
        <f t="shared" si="507"/>
        <v>SIN</v>
      </c>
      <c r="E1561" s="65" t="s">
        <v>182</v>
      </c>
      <c r="F1561" s="124" t="s">
        <v>187</v>
      </c>
      <c r="G1561" s="117">
        <v>41803</v>
      </c>
      <c r="H1561" s="65">
        <v>56858</v>
      </c>
      <c r="I1561" s="65">
        <v>49761</v>
      </c>
      <c r="J1561" s="65">
        <v>0</v>
      </c>
      <c r="K1561" s="65">
        <v>3</v>
      </c>
      <c r="L1561" s="65"/>
      <c r="M1561" s="65">
        <v>11</v>
      </c>
      <c r="N1561" s="65">
        <v>5.3</v>
      </c>
      <c r="O1561" s="65"/>
      <c r="P1561" s="65"/>
      <c r="Q1561" s="65">
        <v>7.0000000000000007E-2</v>
      </c>
      <c r="R1561" s="65"/>
      <c r="S1561" s="65">
        <v>166</v>
      </c>
      <c r="T1561" s="65">
        <v>38</v>
      </c>
      <c r="U1561" s="65">
        <v>201</v>
      </c>
      <c r="V1561" s="65">
        <v>0</v>
      </c>
      <c r="W1561" s="65">
        <v>15</v>
      </c>
      <c r="X1561" s="65">
        <v>9</v>
      </c>
      <c r="Y1561" s="65">
        <v>0</v>
      </c>
      <c r="Z1561" s="65">
        <v>0</v>
      </c>
      <c r="AA1561" s="65">
        <v>1</v>
      </c>
      <c r="AB1561" s="65">
        <v>92</v>
      </c>
      <c r="AC1561" s="65">
        <v>9</v>
      </c>
      <c r="AD1561" s="65">
        <v>1</v>
      </c>
      <c r="AE1561" s="118">
        <f t="shared" si="509"/>
        <v>166</v>
      </c>
      <c r="AF1561" s="119">
        <f t="shared" si="522"/>
        <v>0.5533333333333379</v>
      </c>
      <c r="AG1561" s="118">
        <f t="shared" si="510"/>
        <v>38</v>
      </c>
      <c r="AH1561" s="119">
        <f t="shared" si="511"/>
        <v>0.25333333333333063</v>
      </c>
      <c r="AI1561" s="118">
        <f t="shared" si="512"/>
        <v>15</v>
      </c>
      <c r="AJ1561" s="119">
        <f t="shared" si="513"/>
        <v>0.33333333333333282</v>
      </c>
      <c r="AK1561" s="118">
        <f t="shared" si="514"/>
        <v>9</v>
      </c>
      <c r="AL1561" s="119">
        <f t="shared" si="515"/>
        <v>0.30000000000000016</v>
      </c>
      <c r="AM1561" s="118">
        <f t="shared" si="516"/>
        <v>201</v>
      </c>
      <c r="AN1561" s="119">
        <f t="shared" si="517"/>
        <v>1</v>
      </c>
      <c r="AO1561" s="118">
        <f t="shared" si="518"/>
        <v>0</v>
      </c>
      <c r="AP1561" s="119">
        <f t="shared" si="519"/>
        <v>1.3877787807814457E-16</v>
      </c>
      <c r="AQ1561" s="122">
        <f>IF(F1561=F1560,0,1)</f>
        <v>0</v>
      </c>
      <c r="AR1561" s="131">
        <f t="shared" si="520"/>
        <v>12</v>
      </c>
    </row>
    <row r="1562" spans="1:44" x14ac:dyDescent="0.25">
      <c r="A1562" s="65" t="s">
        <v>272</v>
      </c>
      <c r="B1562" s="65" t="str">
        <f t="shared" si="505"/>
        <v>DIWA5</v>
      </c>
      <c r="C1562" s="117">
        <f t="shared" si="506"/>
        <v>0</v>
      </c>
      <c r="D1562" s="116" t="str">
        <f t="shared" si="507"/>
        <v>SIN</v>
      </c>
      <c r="E1562" s="65" t="s">
        <v>182</v>
      </c>
      <c r="F1562" s="124" t="s">
        <v>187</v>
      </c>
      <c r="G1562" s="117">
        <v>41733</v>
      </c>
      <c r="H1562" s="65">
        <v>29587</v>
      </c>
      <c r="I1562" s="65">
        <v>23160</v>
      </c>
      <c r="J1562" s="65">
        <v>0</v>
      </c>
      <c r="K1562" s="65">
        <v>3</v>
      </c>
      <c r="L1562" s="65"/>
      <c r="M1562" s="65">
        <v>8</v>
      </c>
      <c r="N1562" s="121">
        <v>5.6</v>
      </c>
      <c r="O1562" s="65" t="s">
        <v>28</v>
      </c>
      <c r="P1562" s="65" t="s">
        <v>28</v>
      </c>
      <c r="Q1562" s="65">
        <v>7.0000000000000007E-2</v>
      </c>
      <c r="R1562" s="65" t="s">
        <v>28</v>
      </c>
      <c r="S1562" s="65">
        <v>91</v>
      </c>
      <c r="T1562" s="65">
        <v>31</v>
      </c>
      <c r="U1562" s="65">
        <v>216</v>
      </c>
      <c r="V1562" s="65">
        <v>0</v>
      </c>
      <c r="W1562" s="65">
        <v>9</v>
      </c>
      <c r="X1562" s="65">
        <v>4</v>
      </c>
      <c r="Y1562" s="65">
        <v>0</v>
      </c>
      <c r="Z1562" s="65">
        <v>0</v>
      </c>
      <c r="AA1562" s="65">
        <v>0</v>
      </c>
      <c r="AB1562" s="65">
        <v>91</v>
      </c>
      <c r="AC1562" s="65">
        <v>6</v>
      </c>
      <c r="AD1562" s="65">
        <v>1</v>
      </c>
      <c r="AE1562" s="118">
        <f t="shared" si="509"/>
        <v>91</v>
      </c>
      <c r="AF1562" s="119">
        <f t="shared" si="522"/>
        <v>0.30333333333333717</v>
      </c>
      <c r="AG1562" s="118">
        <f t="shared" si="510"/>
        <v>31</v>
      </c>
      <c r="AH1562" s="119">
        <f t="shared" si="511"/>
        <v>0.20666666666666406</v>
      </c>
      <c r="AI1562" s="118">
        <f t="shared" si="512"/>
        <v>9</v>
      </c>
      <c r="AJ1562" s="119">
        <f t="shared" si="513"/>
        <v>0.19999999999999954</v>
      </c>
      <c r="AK1562" s="118">
        <f t="shared" si="514"/>
        <v>4</v>
      </c>
      <c r="AL1562" s="119">
        <f t="shared" si="515"/>
        <v>0.13333333333333353</v>
      </c>
      <c r="AM1562" s="118">
        <f t="shared" si="516"/>
        <v>216</v>
      </c>
      <c r="AN1562" s="119">
        <f t="shared" si="517"/>
        <v>1</v>
      </c>
      <c r="AO1562" s="118">
        <f t="shared" si="518"/>
        <v>0</v>
      </c>
      <c r="AP1562" s="119">
        <f t="shared" si="519"/>
        <v>1.3877787807814457E-16</v>
      </c>
      <c r="AQ1562" s="122">
        <f>IF(F1562=F1561,0,1)</f>
        <v>0</v>
      </c>
      <c r="AR1562" s="131">
        <f t="shared" si="520"/>
        <v>13</v>
      </c>
    </row>
    <row r="1563" spans="1:44" x14ac:dyDescent="0.25">
      <c r="A1563" s="65" t="s">
        <v>273</v>
      </c>
      <c r="B1563" s="65" t="str">
        <f t="shared" si="505"/>
        <v>DIWA5</v>
      </c>
      <c r="C1563" s="117">
        <f t="shared" si="506"/>
        <v>0</v>
      </c>
      <c r="D1563" s="65" t="str">
        <f t="shared" si="507"/>
        <v>SIN</v>
      </c>
      <c r="E1563" s="65" t="s">
        <v>182</v>
      </c>
      <c r="F1563" s="124" t="s">
        <v>188</v>
      </c>
      <c r="G1563" s="117">
        <v>42416</v>
      </c>
      <c r="H1563" s="65">
        <v>513684</v>
      </c>
      <c r="I1563" s="65">
        <v>23231</v>
      </c>
      <c r="J1563" s="65">
        <v>0</v>
      </c>
      <c r="K1563" s="65">
        <v>8</v>
      </c>
      <c r="L1563" s="65"/>
      <c r="M1563" s="65">
        <v>3</v>
      </c>
      <c r="N1563" s="65">
        <v>7.1</v>
      </c>
      <c r="O1563" s="65"/>
      <c r="P1563" s="65"/>
      <c r="Q1563" s="65">
        <v>0</v>
      </c>
      <c r="R1563" s="65" t="s">
        <v>295</v>
      </c>
      <c r="S1563" s="65">
        <v>42</v>
      </c>
      <c r="T1563" s="65">
        <v>29</v>
      </c>
      <c r="U1563" s="65">
        <v>0</v>
      </c>
      <c r="V1563" s="65">
        <v>0</v>
      </c>
      <c r="W1563" s="65">
        <v>3</v>
      </c>
      <c r="X1563" s="65">
        <v>7</v>
      </c>
      <c r="Y1563" s="65">
        <v>0</v>
      </c>
      <c r="Z1563" s="65">
        <v>0</v>
      </c>
      <c r="AA1563" s="65">
        <v>0</v>
      </c>
      <c r="AB1563" s="65">
        <v>33</v>
      </c>
      <c r="AC1563" s="65">
        <v>3</v>
      </c>
      <c r="AD1563" s="65">
        <v>0</v>
      </c>
      <c r="AE1563" s="118">
        <f t="shared" si="509"/>
        <v>42</v>
      </c>
      <c r="AF1563" s="119">
        <f t="shared" si="522"/>
        <v>0.1400000000000037</v>
      </c>
      <c r="AG1563" s="118">
        <f t="shared" si="510"/>
        <v>29</v>
      </c>
      <c r="AH1563" s="119">
        <f t="shared" si="511"/>
        <v>0.19333333333333075</v>
      </c>
      <c r="AI1563" s="118">
        <f t="shared" si="512"/>
        <v>3</v>
      </c>
      <c r="AJ1563" s="119">
        <f t="shared" si="513"/>
        <v>6.666666666666618E-2</v>
      </c>
      <c r="AK1563" s="118">
        <f t="shared" si="514"/>
        <v>7</v>
      </c>
      <c r="AL1563" s="119">
        <f t="shared" si="515"/>
        <v>0.2333333333333335</v>
      </c>
      <c r="AM1563" s="118">
        <f t="shared" si="516"/>
        <v>0</v>
      </c>
      <c r="AN1563" s="119">
        <f t="shared" si="517"/>
        <v>1.9428902930940239E-16</v>
      </c>
      <c r="AO1563" s="118">
        <f t="shared" si="518"/>
        <v>0</v>
      </c>
      <c r="AP1563" s="119">
        <f t="shared" si="519"/>
        <v>1.3877787807814457E-16</v>
      </c>
      <c r="AQ1563" s="122">
        <f>IF(F1563=F1562,0,1)</f>
        <v>1</v>
      </c>
      <c r="AR1563" s="131">
        <f t="shared" si="520"/>
        <v>1</v>
      </c>
    </row>
    <row r="1564" spans="1:44" x14ac:dyDescent="0.25">
      <c r="A1564" s="65"/>
      <c r="B1564" s="65" t="str">
        <f t="shared" si="505"/>
        <v>DIWA5</v>
      </c>
      <c r="C1564" s="117">
        <f t="shared" si="506"/>
        <v>0</v>
      </c>
      <c r="D1564" s="65" t="str">
        <f t="shared" si="507"/>
        <v>SIN</v>
      </c>
      <c r="E1564" s="65" t="s">
        <v>182</v>
      </c>
      <c r="F1564" s="124" t="s">
        <v>188</v>
      </c>
      <c r="G1564" s="117">
        <v>42342</v>
      </c>
      <c r="H1564" s="65">
        <v>490573</v>
      </c>
      <c r="I1564" s="65">
        <v>49238</v>
      </c>
      <c r="J1564" s="65">
        <v>0</v>
      </c>
      <c r="K1564" s="65">
        <v>2</v>
      </c>
      <c r="L1564" s="65"/>
      <c r="M1564" s="65">
        <v>5</v>
      </c>
      <c r="N1564" s="65">
        <v>6</v>
      </c>
      <c r="O1564" s="65"/>
      <c r="P1564" s="65"/>
      <c r="Q1564" s="65">
        <v>0.09</v>
      </c>
      <c r="R1564" s="65"/>
      <c r="S1564" s="65">
        <v>89</v>
      </c>
      <c r="T1564" s="65">
        <v>37</v>
      </c>
      <c r="U1564" s="65">
        <v>1</v>
      </c>
      <c r="V1564" s="65">
        <v>0</v>
      </c>
      <c r="W1564" s="65">
        <v>5</v>
      </c>
      <c r="X1564" s="65">
        <v>10</v>
      </c>
      <c r="Y1564" s="65">
        <v>0</v>
      </c>
      <c r="Z1564" s="65">
        <v>0</v>
      </c>
      <c r="AA1564" s="65">
        <v>0</v>
      </c>
      <c r="AB1564" s="65">
        <v>35</v>
      </c>
      <c r="AC1564" s="65">
        <v>6</v>
      </c>
      <c r="AD1564" s="65">
        <v>0</v>
      </c>
      <c r="AE1564" s="118">
        <f t="shared" si="509"/>
        <v>89</v>
      </c>
      <c r="AF1564" s="119">
        <f t="shared" si="522"/>
        <v>0.29666666666667046</v>
      </c>
      <c r="AG1564" s="118">
        <f t="shared" si="510"/>
        <v>37</v>
      </c>
      <c r="AH1564" s="119">
        <f t="shared" si="511"/>
        <v>0.24666666666666398</v>
      </c>
      <c r="AI1564" s="118">
        <f t="shared" si="512"/>
        <v>5</v>
      </c>
      <c r="AJ1564" s="119">
        <f t="shared" si="513"/>
        <v>0.11111111111111063</v>
      </c>
      <c r="AK1564" s="118">
        <f t="shared" si="514"/>
        <v>10</v>
      </c>
      <c r="AL1564" s="119">
        <f t="shared" si="515"/>
        <v>0.33339999999999997</v>
      </c>
      <c r="AM1564" s="118">
        <f t="shared" si="516"/>
        <v>1</v>
      </c>
      <c r="AN1564" s="119">
        <f t="shared" si="517"/>
        <v>6.666666666666686E-2</v>
      </c>
      <c r="AO1564" s="118">
        <f t="shared" si="518"/>
        <v>0</v>
      </c>
      <c r="AP1564" s="119">
        <f t="shared" si="519"/>
        <v>1.3877787807814457E-16</v>
      </c>
      <c r="AQ1564" s="122">
        <f t="shared" ref="AQ1564:AQ1566" si="523">IF(F1564=F1563,0,1)</f>
        <v>0</v>
      </c>
      <c r="AR1564" s="131">
        <f t="shared" si="520"/>
        <v>2</v>
      </c>
    </row>
    <row r="1565" spans="1:44" x14ac:dyDescent="0.25">
      <c r="A1565" s="65"/>
      <c r="B1565" s="65" t="str">
        <f t="shared" si="505"/>
        <v>DIWA5</v>
      </c>
      <c r="C1565" s="117">
        <f t="shared" si="506"/>
        <v>0</v>
      </c>
      <c r="D1565" s="65" t="str">
        <f t="shared" si="507"/>
        <v>SIN</v>
      </c>
      <c r="E1565" s="65" t="s">
        <v>182</v>
      </c>
      <c r="F1565" s="124" t="s">
        <v>188</v>
      </c>
      <c r="G1565" s="117">
        <v>42255</v>
      </c>
      <c r="H1565" s="65">
        <v>460046</v>
      </c>
      <c r="I1565" s="65">
        <v>18711</v>
      </c>
      <c r="J1565" s="65">
        <v>0</v>
      </c>
      <c r="K1565" s="65">
        <v>3</v>
      </c>
      <c r="L1565" s="65"/>
      <c r="M1565" s="65">
        <v>3</v>
      </c>
      <c r="N1565" s="65">
        <v>6.4</v>
      </c>
      <c r="O1565" s="65"/>
      <c r="P1565" s="65"/>
      <c r="Q1565" s="65">
        <v>0.04</v>
      </c>
      <c r="R1565" s="65"/>
      <c r="S1565" s="65">
        <v>27</v>
      </c>
      <c r="T1565" s="65">
        <v>11</v>
      </c>
      <c r="U1565" s="65">
        <v>1</v>
      </c>
      <c r="V1565" s="65">
        <v>0</v>
      </c>
      <c r="W1565" s="65">
        <v>1</v>
      </c>
      <c r="X1565" s="65">
        <v>2</v>
      </c>
      <c r="Y1565" s="65">
        <v>0</v>
      </c>
      <c r="Z1565" s="65">
        <v>0</v>
      </c>
      <c r="AA1565" s="65">
        <v>0</v>
      </c>
      <c r="AB1565" s="65">
        <v>29</v>
      </c>
      <c r="AC1565" s="65">
        <v>5</v>
      </c>
      <c r="AD1565" s="65">
        <v>0</v>
      </c>
      <c r="AE1565" s="118">
        <f t="shared" si="509"/>
        <v>27</v>
      </c>
      <c r="AF1565" s="119">
        <f t="shared" si="522"/>
        <v>9.0000000000003799E-2</v>
      </c>
      <c r="AG1565" s="118">
        <f t="shared" si="510"/>
        <v>11</v>
      </c>
      <c r="AH1565" s="119">
        <f t="shared" si="511"/>
        <v>7.3333333333330863E-2</v>
      </c>
      <c r="AI1565" s="118">
        <f t="shared" si="512"/>
        <v>1</v>
      </c>
      <c r="AJ1565" s="119">
        <f t="shared" si="513"/>
        <v>2.222222222222173E-2</v>
      </c>
      <c r="AK1565" s="118">
        <f t="shared" si="514"/>
        <v>2</v>
      </c>
      <c r="AL1565" s="119">
        <f t="shared" si="515"/>
        <v>6.6666666666666874E-2</v>
      </c>
      <c r="AM1565" s="118">
        <f t="shared" si="516"/>
        <v>1</v>
      </c>
      <c r="AN1565" s="119">
        <f t="shared" si="517"/>
        <v>6.666666666666686E-2</v>
      </c>
      <c r="AO1565" s="118">
        <f t="shared" si="518"/>
        <v>0</v>
      </c>
      <c r="AP1565" s="119">
        <f t="shared" si="519"/>
        <v>1.3877787807814457E-16</v>
      </c>
      <c r="AQ1565" s="122">
        <f t="shared" si="523"/>
        <v>0</v>
      </c>
      <c r="AR1565" s="131">
        <f t="shared" si="520"/>
        <v>3</v>
      </c>
    </row>
    <row r="1566" spans="1:44" x14ac:dyDescent="0.25">
      <c r="A1566" s="65" t="s">
        <v>272</v>
      </c>
      <c r="B1566" s="65" t="str">
        <f t="shared" si="505"/>
        <v>DIWA5</v>
      </c>
      <c r="C1566" s="117">
        <f t="shared" si="506"/>
        <v>0</v>
      </c>
      <c r="D1566" s="116" t="str">
        <f t="shared" si="507"/>
        <v>SIN</v>
      </c>
      <c r="E1566" s="65" t="s">
        <v>182</v>
      </c>
      <c r="F1566" s="124" t="s">
        <v>188</v>
      </c>
      <c r="G1566" s="117">
        <v>42167</v>
      </c>
      <c r="H1566" s="65">
        <v>814726</v>
      </c>
      <c r="I1566" s="65">
        <v>52180</v>
      </c>
      <c r="J1566" s="65">
        <v>0</v>
      </c>
      <c r="K1566" s="65">
        <v>2</v>
      </c>
      <c r="L1566" s="65"/>
      <c r="M1566" s="65">
        <v>3</v>
      </c>
      <c r="N1566" s="65">
        <v>6.3</v>
      </c>
      <c r="O1566" s="65"/>
      <c r="P1566" s="65"/>
      <c r="Q1566" s="65">
        <v>0.52</v>
      </c>
      <c r="R1566" s="65"/>
      <c r="S1566" s="65">
        <v>53</v>
      </c>
      <c r="T1566" s="65">
        <v>58</v>
      </c>
      <c r="U1566" s="65">
        <v>31</v>
      </c>
      <c r="V1566" s="65">
        <v>0</v>
      </c>
      <c r="W1566" s="65">
        <v>6</v>
      </c>
      <c r="X1566" s="65">
        <v>5</v>
      </c>
      <c r="Y1566" s="65">
        <v>1</v>
      </c>
      <c r="Z1566" s="65">
        <v>0</v>
      </c>
      <c r="AA1566" s="65">
        <v>0</v>
      </c>
      <c r="AB1566" s="65">
        <v>39</v>
      </c>
      <c r="AC1566" s="65">
        <v>5</v>
      </c>
      <c r="AD1566" s="65">
        <v>1</v>
      </c>
      <c r="AE1566" s="118">
        <f t="shared" si="509"/>
        <v>53</v>
      </c>
      <c r="AF1566" s="119">
        <f t="shared" si="522"/>
        <v>0.1766666666666703</v>
      </c>
      <c r="AG1566" s="118">
        <f t="shared" si="510"/>
        <v>58</v>
      </c>
      <c r="AH1566" s="119">
        <f t="shared" si="511"/>
        <v>0.38666666666666372</v>
      </c>
      <c r="AI1566" s="118">
        <f t="shared" si="512"/>
        <v>6</v>
      </c>
      <c r="AJ1566" s="119">
        <f t="shared" si="513"/>
        <v>0.13333333333333286</v>
      </c>
      <c r="AK1566" s="118">
        <f t="shared" si="514"/>
        <v>5</v>
      </c>
      <c r="AL1566" s="119">
        <f t="shared" si="515"/>
        <v>0.16666666666666685</v>
      </c>
      <c r="AM1566" s="118">
        <f t="shared" si="516"/>
        <v>31</v>
      </c>
      <c r="AN1566" s="119">
        <f t="shared" si="517"/>
        <v>1</v>
      </c>
      <c r="AO1566" s="118">
        <f t="shared" si="518"/>
        <v>0</v>
      </c>
      <c r="AP1566" s="119">
        <f t="shared" si="519"/>
        <v>1.3877787807814457E-16</v>
      </c>
      <c r="AQ1566" s="122">
        <f t="shared" si="523"/>
        <v>0</v>
      </c>
      <c r="AR1566" s="131">
        <f t="shared" si="520"/>
        <v>4</v>
      </c>
    </row>
    <row r="1567" spans="1:44" x14ac:dyDescent="0.25">
      <c r="A1567" s="65" t="s">
        <v>272</v>
      </c>
      <c r="B1567" s="65" t="str">
        <f t="shared" si="505"/>
        <v>DIWA5</v>
      </c>
      <c r="C1567" s="117">
        <f t="shared" si="506"/>
        <v>0</v>
      </c>
      <c r="D1567" s="116" t="str">
        <f t="shared" si="507"/>
        <v>SIN</v>
      </c>
      <c r="E1567" s="65" t="s">
        <v>182</v>
      </c>
      <c r="F1567" s="124" t="s">
        <v>188</v>
      </c>
      <c r="G1567" s="117">
        <v>42165</v>
      </c>
      <c r="H1567" s="65">
        <v>910694</v>
      </c>
      <c r="I1567" s="65">
        <v>49255</v>
      </c>
      <c r="J1567" s="65">
        <v>0</v>
      </c>
      <c r="K1567" s="65">
        <v>3</v>
      </c>
      <c r="L1567" s="65"/>
      <c r="M1567" s="65">
        <v>3</v>
      </c>
      <c r="N1567" s="65">
        <v>6.1</v>
      </c>
      <c r="O1567" s="65"/>
      <c r="P1567" s="65"/>
      <c r="Q1567" s="65">
        <v>0.27</v>
      </c>
      <c r="R1567" s="65"/>
      <c r="S1567" s="65">
        <v>29</v>
      </c>
      <c r="T1567" s="65">
        <v>52</v>
      </c>
      <c r="U1567" s="65">
        <v>2</v>
      </c>
      <c r="V1567" s="65">
        <v>0</v>
      </c>
      <c r="W1567" s="65">
        <v>5</v>
      </c>
      <c r="X1567" s="65">
        <v>3</v>
      </c>
      <c r="Y1567" s="65">
        <v>0</v>
      </c>
      <c r="Z1567" s="65">
        <v>0</v>
      </c>
      <c r="AA1567" s="65">
        <v>0</v>
      </c>
      <c r="AB1567" s="65">
        <v>49</v>
      </c>
      <c r="AC1567" s="65">
        <v>8</v>
      </c>
      <c r="AD1567" s="65">
        <v>1</v>
      </c>
      <c r="AE1567" s="118">
        <f t="shared" si="509"/>
        <v>29</v>
      </c>
      <c r="AF1567" s="119">
        <f t="shared" si="522"/>
        <v>9.6666666666670453E-2</v>
      </c>
      <c r="AG1567" s="118">
        <f t="shared" si="510"/>
        <v>52</v>
      </c>
      <c r="AH1567" s="119">
        <f t="shared" si="511"/>
        <v>0.34666666666666379</v>
      </c>
      <c r="AI1567" s="118">
        <f t="shared" si="512"/>
        <v>5</v>
      </c>
      <c r="AJ1567" s="119">
        <f t="shared" si="513"/>
        <v>0.11111111111111063</v>
      </c>
      <c r="AK1567" s="118">
        <f t="shared" si="514"/>
        <v>3</v>
      </c>
      <c r="AL1567" s="119">
        <f t="shared" si="515"/>
        <v>0.1000000000000002</v>
      </c>
      <c r="AM1567" s="118">
        <f t="shared" si="516"/>
        <v>2</v>
      </c>
      <c r="AN1567" s="119">
        <f t="shared" si="517"/>
        <v>0.13333333333333353</v>
      </c>
      <c r="AO1567" s="118">
        <f t="shared" si="518"/>
        <v>0</v>
      </c>
      <c r="AP1567" s="119">
        <f t="shared" si="519"/>
        <v>1.3877787807814457E-16</v>
      </c>
      <c r="AQ1567" s="122">
        <f t="shared" ref="AQ1567:AQ1598" si="524">IF(F1567=F1566,0,1)</f>
        <v>0</v>
      </c>
      <c r="AR1567" s="131">
        <f t="shared" si="520"/>
        <v>5</v>
      </c>
    </row>
    <row r="1568" spans="1:44" x14ac:dyDescent="0.25">
      <c r="A1568" s="65" t="s">
        <v>273</v>
      </c>
      <c r="B1568" s="65" t="str">
        <f t="shared" ref="B1568:B1631" si="525">IF(F1568&lt;="K030","DIWA2",IF(F1568&lt;="K152","DIWA3",IF(F1568&lt;="K171","DIWA5","")))</f>
        <v>DIWA5</v>
      </c>
      <c r="C1568" s="117">
        <f t="shared" ref="C1568:C1631" si="526">VLOOKUP(F1568,$BG$3:$BJ$230,4,0)</f>
        <v>0</v>
      </c>
      <c r="D1568" s="116" t="str">
        <f t="shared" ref="D1568:D1631" si="527">IF(C1568&gt;G1568,"CON","SIN")</f>
        <v>SIN</v>
      </c>
      <c r="E1568" s="65" t="s">
        <v>182</v>
      </c>
      <c r="F1568" s="124" t="s">
        <v>188</v>
      </c>
      <c r="G1568" s="117">
        <v>42164</v>
      </c>
      <c r="H1568" s="65">
        <v>792693</v>
      </c>
      <c r="I1568" s="65">
        <v>45678</v>
      </c>
      <c r="J1568" s="65">
        <v>0</v>
      </c>
      <c r="K1568" s="65">
        <v>4</v>
      </c>
      <c r="L1568" s="65"/>
      <c r="M1568" s="65">
        <v>1</v>
      </c>
      <c r="N1568" s="65">
        <v>6.1</v>
      </c>
      <c r="O1568" s="65"/>
      <c r="P1568" s="65"/>
      <c r="Q1568" s="65">
        <v>0.36</v>
      </c>
      <c r="R1568" s="65"/>
      <c r="S1568" s="65">
        <v>81</v>
      </c>
      <c r="T1568" s="65">
        <v>129</v>
      </c>
      <c r="U1568" s="65">
        <v>5</v>
      </c>
      <c r="V1568" s="65">
        <v>1</v>
      </c>
      <c r="W1568" s="65">
        <v>6</v>
      </c>
      <c r="X1568" s="65">
        <v>8</v>
      </c>
      <c r="Y1568" s="65">
        <v>0</v>
      </c>
      <c r="Z1568" s="65">
        <v>1</v>
      </c>
      <c r="AA1568" s="65">
        <v>0</v>
      </c>
      <c r="AB1568" s="65">
        <v>41</v>
      </c>
      <c r="AC1568" s="65">
        <v>6</v>
      </c>
      <c r="AD1568" s="65">
        <v>1</v>
      </c>
      <c r="AE1568" s="118">
        <f t="shared" si="509"/>
        <v>81</v>
      </c>
      <c r="AF1568" s="119">
        <f t="shared" si="522"/>
        <v>0.27000000000000363</v>
      </c>
      <c r="AG1568" s="118">
        <f t="shared" si="510"/>
        <v>129</v>
      </c>
      <c r="AH1568" s="119">
        <f t="shared" si="511"/>
        <v>0.8599999999999991</v>
      </c>
      <c r="AI1568" s="118">
        <f t="shared" si="512"/>
        <v>6</v>
      </c>
      <c r="AJ1568" s="119">
        <f t="shared" si="513"/>
        <v>0.13333333333333286</v>
      </c>
      <c r="AK1568" s="118">
        <f t="shared" si="514"/>
        <v>8</v>
      </c>
      <c r="AL1568" s="119">
        <f t="shared" si="515"/>
        <v>0.26666666666666683</v>
      </c>
      <c r="AM1568" s="118">
        <f t="shared" si="516"/>
        <v>5</v>
      </c>
      <c r="AN1568" s="119">
        <f t="shared" si="517"/>
        <v>0.33333333333333348</v>
      </c>
      <c r="AO1568" s="118">
        <f t="shared" si="518"/>
        <v>1</v>
      </c>
      <c r="AP1568" s="119">
        <f t="shared" si="519"/>
        <v>0.10000000000000014</v>
      </c>
      <c r="AQ1568" s="122">
        <f t="shared" si="524"/>
        <v>0</v>
      </c>
      <c r="AR1568" s="131">
        <f t="shared" si="520"/>
        <v>6</v>
      </c>
    </row>
    <row r="1569" spans="1:44" x14ac:dyDescent="0.25">
      <c r="A1569" s="65" t="s">
        <v>273</v>
      </c>
      <c r="B1569" s="65" t="str">
        <f t="shared" si="525"/>
        <v>DIWA5</v>
      </c>
      <c r="C1569" s="117">
        <f t="shared" si="526"/>
        <v>0</v>
      </c>
      <c r="D1569" s="116" t="str">
        <f t="shared" si="527"/>
        <v>SIN</v>
      </c>
      <c r="E1569" s="65" t="s">
        <v>182</v>
      </c>
      <c r="F1569" s="124" t="s">
        <v>188</v>
      </c>
      <c r="G1569" s="117">
        <v>42163</v>
      </c>
      <c r="H1569" s="65">
        <v>819426</v>
      </c>
      <c r="I1569" s="65">
        <v>48574</v>
      </c>
      <c r="J1569" s="65">
        <v>0</v>
      </c>
      <c r="K1569" s="65">
        <v>6</v>
      </c>
      <c r="L1569" s="65"/>
      <c r="M1569" s="65">
        <v>5</v>
      </c>
      <c r="N1569" s="65">
        <v>5.9</v>
      </c>
      <c r="O1569" s="65"/>
      <c r="P1569" s="65"/>
      <c r="Q1569" s="65">
        <v>0.06</v>
      </c>
      <c r="R1569" s="65"/>
      <c r="S1569" s="65">
        <v>65</v>
      </c>
      <c r="T1569" s="65">
        <v>220</v>
      </c>
      <c r="U1569" s="65">
        <v>3</v>
      </c>
      <c r="V1569" s="65">
        <v>1</v>
      </c>
      <c r="W1569" s="65">
        <v>15</v>
      </c>
      <c r="X1569" s="65">
        <v>8</v>
      </c>
      <c r="Y1569" s="65">
        <v>0</v>
      </c>
      <c r="Z1569" s="65">
        <v>1</v>
      </c>
      <c r="AA1569" s="65">
        <v>0</v>
      </c>
      <c r="AB1569" s="65">
        <v>56</v>
      </c>
      <c r="AC1569" s="65">
        <v>5</v>
      </c>
      <c r="AD1569" s="65">
        <v>2</v>
      </c>
      <c r="AE1569" s="118">
        <f t="shared" si="509"/>
        <v>65</v>
      </c>
      <c r="AF1569" s="119">
        <f t="shared" si="522"/>
        <v>0.21666666666667023</v>
      </c>
      <c r="AG1569" s="118">
        <f t="shared" si="510"/>
        <v>220</v>
      </c>
      <c r="AH1569" s="119">
        <f t="shared" si="511"/>
        <v>1</v>
      </c>
      <c r="AI1569" s="118">
        <f t="shared" si="512"/>
        <v>15</v>
      </c>
      <c r="AJ1569" s="119">
        <f t="shared" si="513"/>
        <v>0.33333333333333282</v>
      </c>
      <c r="AK1569" s="118">
        <f t="shared" si="514"/>
        <v>8</v>
      </c>
      <c r="AL1569" s="119">
        <f t="shared" si="515"/>
        <v>0.26666666666666683</v>
      </c>
      <c r="AM1569" s="118">
        <f t="shared" si="516"/>
        <v>3</v>
      </c>
      <c r="AN1569" s="119">
        <f t="shared" si="517"/>
        <v>0.20000000000000018</v>
      </c>
      <c r="AO1569" s="118">
        <f t="shared" si="518"/>
        <v>1</v>
      </c>
      <c r="AP1569" s="119">
        <f t="shared" si="519"/>
        <v>0.10000000000000014</v>
      </c>
      <c r="AQ1569" s="122">
        <f t="shared" si="524"/>
        <v>0</v>
      </c>
      <c r="AR1569" s="131">
        <f t="shared" si="520"/>
        <v>7</v>
      </c>
    </row>
    <row r="1570" spans="1:44" x14ac:dyDescent="0.25">
      <c r="A1570" s="65"/>
      <c r="B1570" s="65" t="str">
        <f t="shared" si="525"/>
        <v>DIWA5</v>
      </c>
      <c r="C1570" s="117">
        <f t="shared" si="526"/>
        <v>0</v>
      </c>
      <c r="D1570" s="65" t="str">
        <f t="shared" si="527"/>
        <v>SIN</v>
      </c>
      <c r="E1570" s="65" t="s">
        <v>182</v>
      </c>
      <c r="F1570" s="124" t="s">
        <v>188</v>
      </c>
      <c r="G1570" s="117">
        <v>42128</v>
      </c>
      <c r="H1570" s="65">
        <v>412803</v>
      </c>
      <c r="I1570" s="65">
        <v>91878</v>
      </c>
      <c r="J1570" s="65">
        <v>0</v>
      </c>
      <c r="K1570" s="65">
        <v>2</v>
      </c>
      <c r="L1570" s="65"/>
      <c r="M1570" s="65">
        <v>4</v>
      </c>
      <c r="N1570" s="65">
        <v>5.7</v>
      </c>
      <c r="O1570" s="65"/>
      <c r="P1570" s="65"/>
      <c r="Q1570" s="65">
        <v>0.4</v>
      </c>
      <c r="R1570" s="65"/>
      <c r="S1570" s="65">
        <v>176</v>
      </c>
      <c r="T1570" s="65">
        <v>69</v>
      </c>
      <c r="U1570" s="65">
        <v>7</v>
      </c>
      <c r="V1570" s="65">
        <v>0</v>
      </c>
      <c r="W1570" s="65">
        <v>7</v>
      </c>
      <c r="X1570" s="65">
        <v>14</v>
      </c>
      <c r="Y1570" s="65">
        <v>0</v>
      </c>
      <c r="Z1570" s="65">
        <v>0</v>
      </c>
      <c r="AA1570" s="65">
        <v>1</v>
      </c>
      <c r="AB1570" s="65">
        <v>28</v>
      </c>
      <c r="AC1570" s="65">
        <v>6</v>
      </c>
      <c r="AD1570" s="65">
        <v>1</v>
      </c>
      <c r="AE1570" s="118">
        <f t="shared" si="509"/>
        <v>176</v>
      </c>
      <c r="AF1570" s="119">
        <f t="shared" si="522"/>
        <v>0.58666666666667089</v>
      </c>
      <c r="AG1570" s="118">
        <f t="shared" si="510"/>
        <v>69</v>
      </c>
      <c r="AH1570" s="119">
        <f t="shared" si="511"/>
        <v>0.45999999999999691</v>
      </c>
      <c r="AI1570" s="118">
        <f t="shared" si="512"/>
        <v>7</v>
      </c>
      <c r="AJ1570" s="119">
        <f t="shared" si="513"/>
        <v>0.15555555555555509</v>
      </c>
      <c r="AK1570" s="118">
        <f t="shared" si="514"/>
        <v>14</v>
      </c>
      <c r="AL1570" s="119">
        <f t="shared" si="515"/>
        <v>0.46666666666666679</v>
      </c>
      <c r="AM1570" s="118">
        <f t="shared" si="516"/>
        <v>7</v>
      </c>
      <c r="AN1570" s="119">
        <f t="shared" si="517"/>
        <v>0.46666666666666679</v>
      </c>
      <c r="AO1570" s="118">
        <f t="shared" si="518"/>
        <v>0</v>
      </c>
      <c r="AP1570" s="119">
        <f t="shared" si="519"/>
        <v>1.3877787807814457E-16</v>
      </c>
      <c r="AQ1570" s="122">
        <f t="shared" si="524"/>
        <v>0</v>
      </c>
      <c r="AR1570" s="131">
        <f t="shared" si="520"/>
        <v>8</v>
      </c>
    </row>
    <row r="1571" spans="1:44" x14ac:dyDescent="0.25">
      <c r="A1571" s="65" t="s">
        <v>272</v>
      </c>
      <c r="B1571" s="65" t="str">
        <f t="shared" si="525"/>
        <v>DIWA5</v>
      </c>
      <c r="C1571" s="117">
        <f t="shared" si="526"/>
        <v>0</v>
      </c>
      <c r="D1571" s="116" t="str">
        <f t="shared" si="527"/>
        <v>SIN</v>
      </c>
      <c r="E1571" s="65" t="s">
        <v>182</v>
      </c>
      <c r="F1571" s="124" t="s">
        <v>188</v>
      </c>
      <c r="G1571" s="117">
        <v>41818</v>
      </c>
      <c r="H1571" s="65">
        <v>58320</v>
      </c>
      <c r="I1571" s="65">
        <v>52687</v>
      </c>
      <c r="J1571" s="65">
        <v>0</v>
      </c>
      <c r="K1571" s="65">
        <v>3</v>
      </c>
      <c r="L1571" s="65"/>
      <c r="M1571" s="65">
        <v>7</v>
      </c>
      <c r="N1571" s="65">
        <v>5.5</v>
      </c>
      <c r="O1571" s="65"/>
      <c r="P1571" s="65"/>
      <c r="Q1571" s="65">
        <v>0.08</v>
      </c>
      <c r="R1571" s="65"/>
      <c r="S1571" s="65">
        <v>187</v>
      </c>
      <c r="T1571" s="65">
        <v>47</v>
      </c>
      <c r="U1571" s="65">
        <v>231</v>
      </c>
      <c r="V1571" s="65">
        <v>0</v>
      </c>
      <c r="W1571" s="65">
        <v>13</v>
      </c>
      <c r="X1571" s="65">
        <v>10</v>
      </c>
      <c r="Y1571" s="65">
        <v>0</v>
      </c>
      <c r="Z1571" s="65">
        <v>1</v>
      </c>
      <c r="AA1571" s="65">
        <v>1</v>
      </c>
      <c r="AB1571" s="65">
        <v>76</v>
      </c>
      <c r="AC1571" s="65">
        <v>8</v>
      </c>
      <c r="AD1571" s="65">
        <v>1</v>
      </c>
      <c r="AE1571" s="118">
        <f t="shared" si="509"/>
        <v>187</v>
      </c>
      <c r="AF1571" s="119">
        <f t="shared" si="522"/>
        <v>0.62333333333333718</v>
      </c>
      <c r="AG1571" s="118">
        <f t="shared" si="510"/>
        <v>47</v>
      </c>
      <c r="AH1571" s="119">
        <f t="shared" si="511"/>
        <v>0.31333333333333052</v>
      </c>
      <c r="AI1571" s="118">
        <f t="shared" si="512"/>
        <v>13</v>
      </c>
      <c r="AJ1571" s="119">
        <f t="shared" si="513"/>
        <v>0.28888888888888842</v>
      </c>
      <c r="AK1571" s="118">
        <f t="shared" si="514"/>
        <v>10</v>
      </c>
      <c r="AL1571" s="119">
        <f t="shared" si="515"/>
        <v>0.33339999999999997</v>
      </c>
      <c r="AM1571" s="118">
        <f t="shared" si="516"/>
        <v>231</v>
      </c>
      <c r="AN1571" s="119">
        <f t="shared" si="517"/>
        <v>1</v>
      </c>
      <c r="AO1571" s="118">
        <f t="shared" si="518"/>
        <v>0</v>
      </c>
      <c r="AP1571" s="119">
        <f t="shared" si="519"/>
        <v>1.3877787807814457E-16</v>
      </c>
      <c r="AQ1571" s="122">
        <f t="shared" si="524"/>
        <v>0</v>
      </c>
      <c r="AR1571" s="131">
        <f t="shared" si="520"/>
        <v>9</v>
      </c>
    </row>
    <row r="1572" spans="1:44" x14ac:dyDescent="0.25">
      <c r="A1572" s="134" t="s">
        <v>273</v>
      </c>
      <c r="B1572" s="134" t="str">
        <f t="shared" si="525"/>
        <v>DIWA5</v>
      </c>
      <c r="C1572" s="135">
        <f t="shared" si="526"/>
        <v>0</v>
      </c>
      <c r="D1572" s="134" t="str">
        <f t="shared" si="527"/>
        <v>SIN</v>
      </c>
      <c r="E1572" s="134" t="s">
        <v>182</v>
      </c>
      <c r="F1572" s="136" t="s">
        <v>221</v>
      </c>
      <c r="G1572" s="135">
        <v>42438</v>
      </c>
      <c r="H1572" s="134">
        <v>414330</v>
      </c>
      <c r="I1572" s="134">
        <v>36580</v>
      </c>
      <c r="J1572" s="134">
        <v>0</v>
      </c>
      <c r="K1572" s="134">
        <v>3</v>
      </c>
      <c r="L1572" s="134"/>
      <c r="M1572" s="134">
        <v>4</v>
      </c>
      <c r="N1572" s="134">
        <v>7</v>
      </c>
      <c r="O1572" s="134"/>
      <c r="P1572" s="134"/>
      <c r="Q1572" s="134">
        <v>0</v>
      </c>
      <c r="R1572" s="134" t="s">
        <v>295</v>
      </c>
      <c r="S1572" s="134">
        <v>29</v>
      </c>
      <c r="T1572" s="134">
        <v>11</v>
      </c>
      <c r="U1572" s="134">
        <v>2</v>
      </c>
      <c r="V1572" s="134">
        <v>0</v>
      </c>
      <c r="W1572" s="134">
        <v>2</v>
      </c>
      <c r="X1572" s="134">
        <v>3</v>
      </c>
      <c r="Y1572" s="134">
        <v>0</v>
      </c>
      <c r="Z1572" s="134">
        <v>0</v>
      </c>
      <c r="AA1572" s="134">
        <v>0</v>
      </c>
      <c r="AB1572" s="134">
        <v>29</v>
      </c>
      <c r="AC1572" s="134">
        <v>3</v>
      </c>
      <c r="AD1572" s="134">
        <v>0</v>
      </c>
      <c r="AE1572" s="134">
        <f t="shared" si="509"/>
        <v>29</v>
      </c>
      <c r="AF1572" s="134">
        <f t="shared" si="522"/>
        <v>9.6666666666670453E-2</v>
      </c>
      <c r="AG1572" s="134">
        <f t="shared" si="510"/>
        <v>11</v>
      </c>
      <c r="AH1572" s="134">
        <f t="shared" si="511"/>
        <v>7.3333333333330863E-2</v>
      </c>
      <c r="AI1572" s="134">
        <f t="shared" si="512"/>
        <v>2</v>
      </c>
      <c r="AJ1572" s="134">
        <f t="shared" si="513"/>
        <v>4.4444444444443953E-2</v>
      </c>
      <c r="AK1572" s="134">
        <f t="shared" si="514"/>
        <v>3</v>
      </c>
      <c r="AL1572" s="134">
        <f t="shared" si="515"/>
        <v>0.1000000000000002</v>
      </c>
      <c r="AM1572" s="134">
        <f t="shared" si="516"/>
        <v>2</v>
      </c>
      <c r="AN1572" s="134">
        <f t="shared" si="517"/>
        <v>0.13333333333333353</v>
      </c>
      <c r="AO1572" s="134">
        <f t="shared" si="518"/>
        <v>0</v>
      </c>
      <c r="AP1572" s="134">
        <f t="shared" si="519"/>
        <v>1.3877787807814457E-16</v>
      </c>
      <c r="AQ1572" s="137">
        <f t="shared" si="524"/>
        <v>1</v>
      </c>
      <c r="AR1572" s="131">
        <f t="shared" si="520"/>
        <v>1</v>
      </c>
    </row>
    <row r="1573" spans="1:44" x14ac:dyDescent="0.25">
      <c r="A1573" s="65"/>
      <c r="B1573" s="65" t="str">
        <f t="shared" si="525"/>
        <v>DIWA5</v>
      </c>
      <c r="C1573" s="117">
        <f t="shared" si="526"/>
        <v>0</v>
      </c>
      <c r="D1573" s="65" t="str">
        <f t="shared" si="527"/>
        <v>SIN</v>
      </c>
      <c r="E1573" s="65" t="s">
        <v>182</v>
      </c>
      <c r="F1573" s="124" t="s">
        <v>221</v>
      </c>
      <c r="G1573" s="117">
        <v>42322</v>
      </c>
      <c r="H1573" s="65">
        <v>577757</v>
      </c>
      <c r="I1573" s="65">
        <v>247645</v>
      </c>
      <c r="J1573" s="65">
        <v>0</v>
      </c>
      <c r="K1573" s="65">
        <v>2</v>
      </c>
      <c r="L1573" s="65"/>
      <c r="M1573" s="65">
        <v>4</v>
      </c>
      <c r="N1573" s="65">
        <v>6</v>
      </c>
      <c r="O1573" s="65"/>
      <c r="P1573" s="65"/>
      <c r="Q1573" s="65">
        <v>0.08</v>
      </c>
      <c r="R1573" s="65"/>
      <c r="S1573" s="65">
        <v>70</v>
      </c>
      <c r="T1573" s="65">
        <v>25</v>
      </c>
      <c r="U1573" s="65">
        <v>3</v>
      </c>
      <c r="V1573" s="65">
        <v>0</v>
      </c>
      <c r="W1573" s="65">
        <v>4</v>
      </c>
      <c r="X1573" s="65">
        <v>7</v>
      </c>
      <c r="Y1573" s="65">
        <v>0</v>
      </c>
      <c r="Z1573" s="65">
        <v>0</v>
      </c>
      <c r="AA1573" s="65">
        <v>0</v>
      </c>
      <c r="AB1573" s="65">
        <v>26</v>
      </c>
      <c r="AC1573" s="65">
        <v>5</v>
      </c>
      <c r="AD1573" s="65">
        <v>0</v>
      </c>
      <c r="AE1573" s="118">
        <f t="shared" si="509"/>
        <v>70</v>
      </c>
      <c r="AF1573" s="119">
        <f t="shared" si="522"/>
        <v>0.23333333333333686</v>
      </c>
      <c r="AG1573" s="118">
        <f t="shared" si="510"/>
        <v>25</v>
      </c>
      <c r="AH1573" s="119">
        <f t="shared" si="511"/>
        <v>0.16666666666666413</v>
      </c>
      <c r="AI1573" s="118">
        <f t="shared" si="512"/>
        <v>4</v>
      </c>
      <c r="AJ1573" s="119">
        <f t="shared" si="513"/>
        <v>8.8888888888888407E-2</v>
      </c>
      <c r="AK1573" s="118">
        <f t="shared" si="514"/>
        <v>7</v>
      </c>
      <c r="AL1573" s="119">
        <f t="shared" si="515"/>
        <v>0.2333333333333335</v>
      </c>
      <c r="AM1573" s="118">
        <f t="shared" si="516"/>
        <v>3</v>
      </c>
      <c r="AN1573" s="119">
        <f t="shared" si="517"/>
        <v>0.20000000000000018</v>
      </c>
      <c r="AO1573" s="118">
        <f t="shared" si="518"/>
        <v>0</v>
      </c>
      <c r="AP1573" s="119">
        <f t="shared" si="519"/>
        <v>1.3877787807814457E-16</v>
      </c>
      <c r="AQ1573" s="122">
        <f t="shared" si="524"/>
        <v>0</v>
      </c>
      <c r="AR1573" s="131">
        <f t="shared" si="520"/>
        <v>2</v>
      </c>
    </row>
    <row r="1574" spans="1:44" x14ac:dyDescent="0.25">
      <c r="A1574" s="65" t="s">
        <v>273</v>
      </c>
      <c r="B1574" s="65" t="str">
        <f t="shared" si="525"/>
        <v>DIWA5</v>
      </c>
      <c r="C1574" s="117">
        <f t="shared" si="526"/>
        <v>0</v>
      </c>
      <c r="D1574" s="116" t="str">
        <f t="shared" si="527"/>
        <v>SIN</v>
      </c>
      <c r="E1574" s="65" t="s">
        <v>182</v>
      </c>
      <c r="F1574" s="124" t="s">
        <v>221</v>
      </c>
      <c r="G1574" s="117">
        <v>42243</v>
      </c>
      <c r="H1574" s="65">
        <v>350121</v>
      </c>
      <c r="I1574" s="65">
        <v>20011</v>
      </c>
      <c r="J1574" s="65">
        <v>0</v>
      </c>
      <c r="K1574" s="65">
        <v>5</v>
      </c>
      <c r="L1574" s="65"/>
      <c r="M1574" s="65">
        <v>8</v>
      </c>
      <c r="N1574" s="65">
        <v>6.8</v>
      </c>
      <c r="O1574" s="65"/>
      <c r="P1574" s="65"/>
      <c r="Q1574" s="65">
        <v>0.35</v>
      </c>
      <c r="R1574" s="65"/>
      <c r="S1574" s="65">
        <v>61</v>
      </c>
      <c r="T1574" s="65">
        <v>25</v>
      </c>
      <c r="U1574" s="65">
        <v>10</v>
      </c>
      <c r="V1574" s="65">
        <v>0</v>
      </c>
      <c r="W1574" s="65">
        <v>4</v>
      </c>
      <c r="X1574" s="65">
        <v>6</v>
      </c>
      <c r="Y1574" s="65">
        <v>0</v>
      </c>
      <c r="Z1574" s="65">
        <v>0</v>
      </c>
      <c r="AA1574" s="65">
        <v>0</v>
      </c>
      <c r="AB1574" s="65">
        <v>79</v>
      </c>
      <c r="AC1574" s="65">
        <v>3</v>
      </c>
      <c r="AD1574" s="65">
        <v>1</v>
      </c>
      <c r="AE1574" s="118">
        <f t="shared" si="509"/>
        <v>61</v>
      </c>
      <c r="AF1574" s="119">
        <f t="shared" si="522"/>
        <v>0.20333333333333692</v>
      </c>
      <c r="AG1574" s="118">
        <f t="shared" si="510"/>
        <v>25</v>
      </c>
      <c r="AH1574" s="119">
        <f t="shared" si="511"/>
        <v>0.16666666666666413</v>
      </c>
      <c r="AI1574" s="118">
        <f t="shared" si="512"/>
        <v>4</v>
      </c>
      <c r="AJ1574" s="119">
        <f t="shared" si="513"/>
        <v>8.8888888888888407E-2</v>
      </c>
      <c r="AK1574" s="118">
        <f t="shared" si="514"/>
        <v>6</v>
      </c>
      <c r="AL1574" s="119">
        <f t="shared" si="515"/>
        <v>0.20000000000000018</v>
      </c>
      <c r="AM1574" s="118">
        <f t="shared" si="516"/>
        <v>10</v>
      </c>
      <c r="AN1574" s="119">
        <f t="shared" si="517"/>
        <v>0.66666666666666674</v>
      </c>
      <c r="AO1574" s="118">
        <f t="shared" si="518"/>
        <v>0</v>
      </c>
      <c r="AP1574" s="119">
        <f t="shared" si="519"/>
        <v>1.3877787807814457E-16</v>
      </c>
      <c r="AQ1574" s="122">
        <f t="shared" si="524"/>
        <v>0</v>
      </c>
      <c r="AR1574" s="131">
        <f t="shared" si="520"/>
        <v>3</v>
      </c>
    </row>
    <row r="1575" spans="1:44" x14ac:dyDescent="0.25">
      <c r="A1575" s="65" t="s">
        <v>284</v>
      </c>
      <c r="B1575" s="65" t="str">
        <f t="shared" si="525"/>
        <v>DIWA5</v>
      </c>
      <c r="C1575" s="117">
        <f t="shared" si="526"/>
        <v>0</v>
      </c>
      <c r="D1575" s="65" t="str">
        <f t="shared" si="527"/>
        <v>SIN</v>
      </c>
      <c r="E1575" s="65" t="s">
        <v>182</v>
      </c>
      <c r="F1575" s="124" t="s">
        <v>221</v>
      </c>
      <c r="G1575" s="117">
        <v>42243</v>
      </c>
      <c r="H1575" s="65">
        <v>553191</v>
      </c>
      <c r="I1575" s="65">
        <v>35982</v>
      </c>
      <c r="J1575" s="65">
        <v>0</v>
      </c>
      <c r="K1575" s="65">
        <v>2</v>
      </c>
      <c r="L1575" s="65"/>
      <c r="M1575" s="65">
        <v>1</v>
      </c>
      <c r="N1575" s="65">
        <v>6.7</v>
      </c>
      <c r="O1575" s="65"/>
      <c r="P1575" s="65"/>
      <c r="Q1575" s="65">
        <v>2.36</v>
      </c>
      <c r="R1575" s="65"/>
      <c r="S1575" s="65">
        <v>22</v>
      </c>
      <c r="T1575" s="65">
        <v>23</v>
      </c>
      <c r="U1575" s="65">
        <v>2</v>
      </c>
      <c r="V1575" s="65">
        <v>0</v>
      </c>
      <c r="W1575" s="65">
        <v>1</v>
      </c>
      <c r="X1575" s="65">
        <v>4</v>
      </c>
      <c r="Y1575" s="65">
        <v>0</v>
      </c>
      <c r="Z1575" s="65">
        <v>0</v>
      </c>
      <c r="AA1575" s="65">
        <v>0</v>
      </c>
      <c r="AB1575" s="65">
        <v>35</v>
      </c>
      <c r="AC1575" s="65">
        <v>2</v>
      </c>
      <c r="AD1575" s="65">
        <v>0</v>
      </c>
      <c r="AE1575" s="118">
        <f t="shared" si="509"/>
        <v>22</v>
      </c>
      <c r="AF1575" s="119">
        <f t="shared" si="522"/>
        <v>7.3333333333337164E-2</v>
      </c>
      <c r="AG1575" s="118">
        <f t="shared" si="510"/>
        <v>23</v>
      </c>
      <c r="AH1575" s="119">
        <f t="shared" si="511"/>
        <v>0.15333333333333082</v>
      </c>
      <c r="AI1575" s="118">
        <f t="shared" si="512"/>
        <v>1</v>
      </c>
      <c r="AJ1575" s="119">
        <f t="shared" si="513"/>
        <v>2.222222222222173E-2</v>
      </c>
      <c r="AK1575" s="118">
        <f t="shared" si="514"/>
        <v>4</v>
      </c>
      <c r="AL1575" s="119">
        <f t="shared" si="515"/>
        <v>0.13333333333333353</v>
      </c>
      <c r="AM1575" s="118">
        <f t="shared" si="516"/>
        <v>2</v>
      </c>
      <c r="AN1575" s="119">
        <f t="shared" si="517"/>
        <v>0.13333333333333353</v>
      </c>
      <c r="AO1575" s="118">
        <f t="shared" si="518"/>
        <v>0</v>
      </c>
      <c r="AP1575" s="119">
        <f t="shared" si="519"/>
        <v>1.3877787807814457E-16</v>
      </c>
      <c r="AQ1575" s="122">
        <f t="shared" si="524"/>
        <v>0</v>
      </c>
      <c r="AR1575" s="131">
        <f t="shared" si="520"/>
        <v>4</v>
      </c>
    </row>
    <row r="1576" spans="1:44" x14ac:dyDescent="0.25">
      <c r="A1576" s="65"/>
      <c r="B1576" s="65" t="str">
        <f t="shared" si="525"/>
        <v>DIWA5</v>
      </c>
      <c r="C1576" s="117">
        <f t="shared" si="526"/>
        <v>0</v>
      </c>
      <c r="D1576" s="65" t="str">
        <f t="shared" si="527"/>
        <v>SIN</v>
      </c>
      <c r="E1576" s="65" t="s">
        <v>182</v>
      </c>
      <c r="F1576" s="124" t="s">
        <v>221</v>
      </c>
      <c r="G1576" s="117">
        <v>42243</v>
      </c>
      <c r="H1576" s="65">
        <v>350121</v>
      </c>
      <c r="I1576" s="65">
        <v>20011</v>
      </c>
      <c r="J1576" s="65">
        <v>0</v>
      </c>
      <c r="K1576" s="65">
        <v>5</v>
      </c>
      <c r="L1576" s="65"/>
      <c r="M1576" s="65">
        <v>8</v>
      </c>
      <c r="N1576" s="65">
        <v>6.8</v>
      </c>
      <c r="O1576" s="65"/>
      <c r="P1576" s="65"/>
      <c r="Q1576" s="65">
        <v>0.35</v>
      </c>
      <c r="R1576" s="65"/>
      <c r="S1576" s="65">
        <v>61</v>
      </c>
      <c r="T1576" s="65">
        <v>25</v>
      </c>
      <c r="U1576" s="65">
        <v>10</v>
      </c>
      <c r="V1576" s="65">
        <v>0</v>
      </c>
      <c r="W1576" s="65">
        <v>4</v>
      </c>
      <c r="X1576" s="65">
        <v>6</v>
      </c>
      <c r="Y1576" s="65">
        <v>0</v>
      </c>
      <c r="Z1576" s="65">
        <v>0</v>
      </c>
      <c r="AA1576" s="65">
        <v>0</v>
      </c>
      <c r="AB1576" s="65">
        <v>79</v>
      </c>
      <c r="AC1576" s="65">
        <v>3</v>
      </c>
      <c r="AD1576" s="65">
        <v>1</v>
      </c>
      <c r="AE1576" s="118">
        <f t="shared" si="509"/>
        <v>61</v>
      </c>
      <c r="AF1576" s="119">
        <f t="shared" si="522"/>
        <v>0.20333333333333692</v>
      </c>
      <c r="AG1576" s="118">
        <f t="shared" si="510"/>
        <v>25</v>
      </c>
      <c r="AH1576" s="119">
        <f t="shared" si="511"/>
        <v>0.16666666666666413</v>
      </c>
      <c r="AI1576" s="118">
        <f t="shared" si="512"/>
        <v>4</v>
      </c>
      <c r="AJ1576" s="119">
        <f t="shared" si="513"/>
        <v>8.8888888888888407E-2</v>
      </c>
      <c r="AK1576" s="118">
        <f t="shared" si="514"/>
        <v>6</v>
      </c>
      <c r="AL1576" s="119">
        <f t="shared" si="515"/>
        <v>0.20000000000000018</v>
      </c>
      <c r="AM1576" s="118">
        <f t="shared" si="516"/>
        <v>10</v>
      </c>
      <c r="AN1576" s="119">
        <f t="shared" si="517"/>
        <v>0.66666666666666674</v>
      </c>
      <c r="AO1576" s="118">
        <f t="shared" si="518"/>
        <v>0</v>
      </c>
      <c r="AP1576" s="119">
        <f t="shared" si="519"/>
        <v>1.3877787807814457E-16</v>
      </c>
      <c r="AQ1576" s="122">
        <f t="shared" si="524"/>
        <v>0</v>
      </c>
      <c r="AR1576" s="131">
        <f t="shared" si="520"/>
        <v>5</v>
      </c>
    </row>
    <row r="1577" spans="1:44" x14ac:dyDescent="0.25">
      <c r="A1577" s="65" t="s">
        <v>273</v>
      </c>
      <c r="B1577" s="65" t="str">
        <f t="shared" si="525"/>
        <v>DIWA5</v>
      </c>
      <c r="C1577" s="117">
        <f t="shared" si="526"/>
        <v>0</v>
      </c>
      <c r="D1577" s="116" t="str">
        <f t="shared" si="527"/>
        <v>SIN</v>
      </c>
      <c r="E1577" s="65" t="s">
        <v>182</v>
      </c>
      <c r="F1577" s="124" t="s">
        <v>221</v>
      </c>
      <c r="G1577" s="117">
        <v>42242</v>
      </c>
      <c r="H1577" s="65">
        <v>219169</v>
      </c>
      <c r="I1577" s="65">
        <v>18888</v>
      </c>
      <c r="J1577" s="65">
        <v>0</v>
      </c>
      <c r="K1577" s="65">
        <v>3</v>
      </c>
      <c r="L1577" s="65"/>
      <c r="M1577" s="65">
        <v>4</v>
      </c>
      <c r="N1577" s="65">
        <v>6.3</v>
      </c>
      <c r="O1577" s="65"/>
      <c r="P1577" s="65"/>
      <c r="Q1577" s="65">
        <v>0.21</v>
      </c>
      <c r="R1577" s="65"/>
      <c r="S1577" s="65">
        <v>57</v>
      </c>
      <c r="T1577" s="65">
        <v>20</v>
      </c>
      <c r="U1577" s="65">
        <v>18</v>
      </c>
      <c r="V1577" s="65">
        <v>0</v>
      </c>
      <c r="W1577" s="65">
        <v>4</v>
      </c>
      <c r="X1577" s="65">
        <v>6</v>
      </c>
      <c r="Y1577" s="65">
        <v>0</v>
      </c>
      <c r="Z1577" s="65">
        <v>0</v>
      </c>
      <c r="AA1577" s="65">
        <v>0</v>
      </c>
      <c r="AB1577" s="65">
        <v>32</v>
      </c>
      <c r="AC1577" s="65">
        <v>5</v>
      </c>
      <c r="AD1577" s="65">
        <v>0</v>
      </c>
      <c r="AE1577" s="118">
        <f t="shared" si="509"/>
        <v>57</v>
      </c>
      <c r="AF1577" s="119">
        <f t="shared" si="522"/>
        <v>0.19000000000000361</v>
      </c>
      <c r="AG1577" s="118">
        <f t="shared" si="510"/>
        <v>20</v>
      </c>
      <c r="AH1577" s="119">
        <f t="shared" si="511"/>
        <v>0.13333333333333086</v>
      </c>
      <c r="AI1577" s="118">
        <f t="shared" si="512"/>
        <v>4</v>
      </c>
      <c r="AJ1577" s="119">
        <f t="shared" si="513"/>
        <v>8.8888888888888407E-2</v>
      </c>
      <c r="AK1577" s="118">
        <f t="shared" si="514"/>
        <v>6</v>
      </c>
      <c r="AL1577" s="119">
        <f t="shared" si="515"/>
        <v>0.20000000000000018</v>
      </c>
      <c r="AM1577" s="118">
        <f t="shared" si="516"/>
        <v>18</v>
      </c>
      <c r="AN1577" s="119">
        <f t="shared" si="517"/>
        <v>1</v>
      </c>
      <c r="AO1577" s="118">
        <f t="shared" si="518"/>
        <v>0</v>
      </c>
      <c r="AP1577" s="119">
        <f t="shared" si="519"/>
        <v>1.3877787807814457E-16</v>
      </c>
      <c r="AQ1577" s="122">
        <f t="shared" si="524"/>
        <v>0</v>
      </c>
      <c r="AR1577" s="131">
        <f t="shared" si="520"/>
        <v>6</v>
      </c>
    </row>
    <row r="1578" spans="1:44" x14ac:dyDescent="0.25">
      <c r="A1578" s="65" t="s">
        <v>273</v>
      </c>
      <c r="B1578" s="65" t="str">
        <f t="shared" si="525"/>
        <v>DIWA5</v>
      </c>
      <c r="C1578" s="117">
        <f t="shared" si="526"/>
        <v>0</v>
      </c>
      <c r="D1578" s="116" t="str">
        <f t="shared" si="527"/>
        <v>SIN</v>
      </c>
      <c r="E1578" s="65" t="s">
        <v>182</v>
      </c>
      <c r="F1578" s="124" t="s">
        <v>221</v>
      </c>
      <c r="G1578" s="117">
        <v>42179</v>
      </c>
      <c r="H1578" s="65">
        <v>783594</v>
      </c>
      <c r="I1578" s="65">
        <v>101543</v>
      </c>
      <c r="J1578" s="65">
        <v>0</v>
      </c>
      <c r="K1578" s="65">
        <v>4</v>
      </c>
      <c r="L1578" s="65"/>
      <c r="M1578" s="65">
        <v>3</v>
      </c>
      <c r="N1578" s="65">
        <v>5.8</v>
      </c>
      <c r="O1578" s="65"/>
      <c r="P1578" s="65"/>
      <c r="Q1578" s="65">
        <v>0.4</v>
      </c>
      <c r="R1578" s="65"/>
      <c r="S1578" s="65">
        <v>2475</v>
      </c>
      <c r="T1578" s="65">
        <v>99</v>
      </c>
      <c r="U1578" s="65">
        <v>9</v>
      </c>
      <c r="V1578" s="65">
        <v>1</v>
      </c>
      <c r="W1578" s="65">
        <v>8</v>
      </c>
      <c r="X1578" s="65">
        <v>94</v>
      </c>
      <c r="Y1578" s="65">
        <v>1</v>
      </c>
      <c r="Z1578" s="65">
        <v>0</v>
      </c>
      <c r="AA1578" s="65">
        <v>4</v>
      </c>
      <c r="AB1578" s="65">
        <v>42</v>
      </c>
      <c r="AC1578" s="65">
        <v>8</v>
      </c>
      <c r="AD1578" s="65">
        <v>1</v>
      </c>
      <c r="AE1578" s="118">
        <f t="shared" si="509"/>
        <v>2475</v>
      </c>
      <c r="AF1578" s="119">
        <f t="shared" si="522"/>
        <v>1.5</v>
      </c>
      <c r="AG1578" s="118">
        <f t="shared" si="510"/>
        <v>99</v>
      </c>
      <c r="AH1578" s="119">
        <f t="shared" si="511"/>
        <v>0.6</v>
      </c>
      <c r="AI1578" s="118">
        <f t="shared" si="512"/>
        <v>8</v>
      </c>
      <c r="AJ1578" s="119">
        <f t="shared" si="513"/>
        <v>0.17777777777777731</v>
      </c>
      <c r="AK1578" s="118">
        <f t="shared" si="514"/>
        <v>94</v>
      </c>
      <c r="AL1578" s="119">
        <f t="shared" si="515"/>
        <v>1</v>
      </c>
      <c r="AM1578" s="118">
        <f t="shared" si="516"/>
        <v>9</v>
      </c>
      <c r="AN1578" s="119">
        <f t="shared" si="517"/>
        <v>0.60000000000000009</v>
      </c>
      <c r="AO1578" s="118">
        <f t="shared" si="518"/>
        <v>1</v>
      </c>
      <c r="AP1578" s="119">
        <f t="shared" si="519"/>
        <v>0.10000000000000014</v>
      </c>
      <c r="AQ1578" s="122">
        <f t="shared" si="524"/>
        <v>0</v>
      </c>
      <c r="AR1578" s="131">
        <f t="shared" si="520"/>
        <v>7</v>
      </c>
    </row>
    <row r="1579" spans="1:44" x14ac:dyDescent="0.25">
      <c r="A1579" s="65" t="s">
        <v>273</v>
      </c>
      <c r="B1579" s="65" t="str">
        <f t="shared" si="525"/>
        <v>DIWA5</v>
      </c>
      <c r="C1579" s="117">
        <f t="shared" si="526"/>
        <v>0</v>
      </c>
      <c r="D1579" s="116" t="str">
        <f t="shared" si="527"/>
        <v>SIN</v>
      </c>
      <c r="E1579" s="65" t="s">
        <v>182</v>
      </c>
      <c r="F1579" s="124" t="s">
        <v>221</v>
      </c>
      <c r="G1579" s="117">
        <v>42178</v>
      </c>
      <c r="H1579" s="65">
        <v>516345</v>
      </c>
      <c r="I1579" s="65">
        <v>100430</v>
      </c>
      <c r="J1579" s="65">
        <v>0</v>
      </c>
      <c r="K1579" s="65">
        <v>3</v>
      </c>
      <c r="L1579" s="65"/>
      <c r="M1579" s="65">
        <v>4</v>
      </c>
      <c r="N1579" s="65">
        <v>5.9</v>
      </c>
      <c r="O1579" s="65"/>
      <c r="P1579" s="65"/>
      <c r="Q1579" s="65">
        <v>0.4</v>
      </c>
      <c r="R1579" s="65"/>
      <c r="S1579" s="65">
        <v>74</v>
      </c>
      <c r="T1579" s="65">
        <v>49</v>
      </c>
      <c r="U1579" s="65">
        <v>2</v>
      </c>
      <c r="V1579" s="65">
        <v>0</v>
      </c>
      <c r="W1579" s="65">
        <v>11</v>
      </c>
      <c r="X1579" s="65">
        <v>7</v>
      </c>
      <c r="Y1579" s="65">
        <v>0</v>
      </c>
      <c r="Z1579" s="65">
        <v>0</v>
      </c>
      <c r="AA1579" s="65">
        <v>0</v>
      </c>
      <c r="AB1579" s="65">
        <v>31</v>
      </c>
      <c r="AC1579" s="65">
        <v>4</v>
      </c>
      <c r="AD1579" s="65">
        <v>0</v>
      </c>
      <c r="AE1579" s="118">
        <f t="shared" si="509"/>
        <v>74</v>
      </c>
      <c r="AF1579" s="119">
        <f t="shared" si="522"/>
        <v>0.24666666666667017</v>
      </c>
      <c r="AG1579" s="118">
        <f t="shared" si="510"/>
        <v>49</v>
      </c>
      <c r="AH1579" s="119">
        <f t="shared" si="511"/>
        <v>0.32666666666666383</v>
      </c>
      <c r="AI1579" s="118">
        <f t="shared" si="512"/>
        <v>11</v>
      </c>
      <c r="AJ1579" s="119">
        <f t="shared" si="513"/>
        <v>0.24444444444444399</v>
      </c>
      <c r="AK1579" s="118">
        <f t="shared" si="514"/>
        <v>7</v>
      </c>
      <c r="AL1579" s="119">
        <f t="shared" si="515"/>
        <v>0.2333333333333335</v>
      </c>
      <c r="AM1579" s="118">
        <f t="shared" si="516"/>
        <v>2</v>
      </c>
      <c r="AN1579" s="119">
        <f t="shared" si="517"/>
        <v>0.13333333333333353</v>
      </c>
      <c r="AO1579" s="118">
        <f t="shared" si="518"/>
        <v>0</v>
      </c>
      <c r="AP1579" s="119">
        <f t="shared" si="519"/>
        <v>1.3877787807814457E-16</v>
      </c>
      <c r="AQ1579" s="122">
        <f t="shared" si="524"/>
        <v>0</v>
      </c>
      <c r="AR1579" s="131">
        <f t="shared" si="520"/>
        <v>8</v>
      </c>
    </row>
    <row r="1580" spans="1:44" x14ac:dyDescent="0.25">
      <c r="A1580" s="65" t="s">
        <v>273</v>
      </c>
      <c r="B1580" s="65" t="str">
        <f t="shared" si="525"/>
        <v>DIWA5</v>
      </c>
      <c r="C1580" s="117">
        <f t="shared" si="526"/>
        <v>0</v>
      </c>
      <c r="D1580" s="116" t="str">
        <f t="shared" si="527"/>
        <v>SIN</v>
      </c>
      <c r="E1580" s="65" t="s">
        <v>182</v>
      </c>
      <c r="F1580" s="124" t="s">
        <v>221</v>
      </c>
      <c r="G1580" s="117">
        <v>42178</v>
      </c>
      <c r="H1580" s="65">
        <v>780539</v>
      </c>
      <c r="I1580" s="65">
        <v>98835</v>
      </c>
      <c r="J1580" s="65">
        <v>0</v>
      </c>
      <c r="K1580" s="65">
        <v>6</v>
      </c>
      <c r="L1580" s="65"/>
      <c r="M1580" s="65">
        <v>3</v>
      </c>
      <c r="N1580" s="65">
        <v>5.9</v>
      </c>
      <c r="O1580" s="65"/>
      <c r="P1580" s="65"/>
      <c r="Q1580" s="65">
        <v>0.69</v>
      </c>
      <c r="R1580" s="65"/>
      <c r="S1580" s="65">
        <v>200</v>
      </c>
      <c r="T1580" s="65">
        <v>159</v>
      </c>
      <c r="U1580" s="65">
        <v>9</v>
      </c>
      <c r="V1580" s="65">
        <v>1</v>
      </c>
      <c r="W1580" s="65">
        <v>21</v>
      </c>
      <c r="X1580" s="65">
        <v>15</v>
      </c>
      <c r="Y1580" s="65">
        <v>1</v>
      </c>
      <c r="Z1580" s="65">
        <v>1</v>
      </c>
      <c r="AA1580" s="65">
        <v>1</v>
      </c>
      <c r="AB1580" s="65">
        <v>31</v>
      </c>
      <c r="AC1580" s="65">
        <v>6</v>
      </c>
      <c r="AD1580" s="65">
        <v>1</v>
      </c>
      <c r="AE1580" s="118">
        <f t="shared" si="509"/>
        <v>200</v>
      </c>
      <c r="AF1580" s="119">
        <f t="shared" si="522"/>
        <v>0.66666666666667007</v>
      </c>
      <c r="AG1580" s="118">
        <f t="shared" si="510"/>
        <v>159</v>
      </c>
      <c r="AH1580" s="119">
        <f t="shared" si="511"/>
        <v>1</v>
      </c>
      <c r="AI1580" s="118">
        <f t="shared" si="512"/>
        <v>21</v>
      </c>
      <c r="AJ1580" s="119">
        <f t="shared" si="513"/>
        <v>0.46666666666666601</v>
      </c>
      <c r="AK1580" s="118">
        <f t="shared" si="514"/>
        <v>15</v>
      </c>
      <c r="AL1580" s="119">
        <f t="shared" si="515"/>
        <v>0.50000000000000011</v>
      </c>
      <c r="AM1580" s="118">
        <f t="shared" si="516"/>
        <v>9</v>
      </c>
      <c r="AN1580" s="119">
        <f t="shared" si="517"/>
        <v>0.60000000000000009</v>
      </c>
      <c r="AO1580" s="118">
        <f t="shared" si="518"/>
        <v>1</v>
      </c>
      <c r="AP1580" s="119">
        <f t="shared" si="519"/>
        <v>0.10000000000000014</v>
      </c>
      <c r="AQ1580" s="122">
        <f t="shared" si="524"/>
        <v>0</v>
      </c>
      <c r="AR1580" s="131">
        <f t="shared" si="520"/>
        <v>9</v>
      </c>
    </row>
    <row r="1581" spans="1:44" x14ac:dyDescent="0.25">
      <c r="A1581" s="65" t="s">
        <v>273</v>
      </c>
      <c r="B1581" s="65" t="str">
        <f t="shared" si="525"/>
        <v>DIWA5</v>
      </c>
      <c r="C1581" s="117">
        <f t="shared" si="526"/>
        <v>0</v>
      </c>
      <c r="D1581" s="116" t="str">
        <f t="shared" si="527"/>
        <v>SIN</v>
      </c>
      <c r="E1581" s="65" t="s">
        <v>182</v>
      </c>
      <c r="F1581" s="124" t="s">
        <v>221</v>
      </c>
      <c r="G1581" s="117">
        <v>42177</v>
      </c>
      <c r="H1581" s="65">
        <v>532438</v>
      </c>
      <c r="I1581" s="65">
        <v>44674</v>
      </c>
      <c r="J1581" s="65">
        <v>0</v>
      </c>
      <c r="K1581" s="65">
        <v>3</v>
      </c>
      <c r="L1581" s="65"/>
      <c r="M1581" s="65">
        <v>4</v>
      </c>
      <c r="N1581" s="65">
        <v>5.9</v>
      </c>
      <c r="O1581" s="65"/>
      <c r="P1581" s="65"/>
      <c r="Q1581" s="65">
        <v>0.53</v>
      </c>
      <c r="R1581" s="65"/>
      <c r="S1581" s="65">
        <v>68</v>
      </c>
      <c r="T1581" s="65">
        <v>73</v>
      </c>
      <c r="U1581" s="65">
        <v>3</v>
      </c>
      <c r="V1581" s="65">
        <v>1</v>
      </c>
      <c r="W1581" s="65">
        <v>8</v>
      </c>
      <c r="X1581" s="65">
        <v>10</v>
      </c>
      <c r="Y1581" s="65">
        <v>1</v>
      </c>
      <c r="Z1581" s="65">
        <v>0</v>
      </c>
      <c r="AA1581" s="65">
        <v>0</v>
      </c>
      <c r="AB1581" s="65">
        <v>29</v>
      </c>
      <c r="AC1581" s="65">
        <v>4</v>
      </c>
      <c r="AD1581" s="65">
        <v>1</v>
      </c>
      <c r="AE1581" s="118">
        <f t="shared" si="509"/>
        <v>68</v>
      </c>
      <c r="AF1581" s="119">
        <f t="shared" si="522"/>
        <v>0.22666666666667021</v>
      </c>
      <c r="AG1581" s="118">
        <f t="shared" si="510"/>
        <v>73</v>
      </c>
      <c r="AH1581" s="119">
        <f t="shared" si="511"/>
        <v>0.48666666666666353</v>
      </c>
      <c r="AI1581" s="118">
        <f t="shared" si="512"/>
        <v>8</v>
      </c>
      <c r="AJ1581" s="119">
        <f t="shared" si="513"/>
        <v>0.17777777777777731</v>
      </c>
      <c r="AK1581" s="118">
        <f t="shared" si="514"/>
        <v>10</v>
      </c>
      <c r="AL1581" s="119">
        <f t="shared" si="515"/>
        <v>0.33339999999999997</v>
      </c>
      <c r="AM1581" s="118">
        <f t="shared" si="516"/>
        <v>3</v>
      </c>
      <c r="AN1581" s="119">
        <f t="shared" si="517"/>
        <v>0.20000000000000018</v>
      </c>
      <c r="AO1581" s="118">
        <f t="shared" si="518"/>
        <v>1</v>
      </c>
      <c r="AP1581" s="119">
        <f t="shared" si="519"/>
        <v>0.10000000000000014</v>
      </c>
      <c r="AQ1581" s="122">
        <f t="shared" si="524"/>
        <v>0</v>
      </c>
      <c r="AR1581" s="131">
        <f t="shared" si="520"/>
        <v>10</v>
      </c>
    </row>
    <row r="1582" spans="1:44" x14ac:dyDescent="0.25">
      <c r="A1582" s="65" t="s">
        <v>272</v>
      </c>
      <c r="B1582" s="65" t="str">
        <f t="shared" si="525"/>
        <v>DIWA5</v>
      </c>
      <c r="C1582" s="117">
        <f t="shared" si="526"/>
        <v>0</v>
      </c>
      <c r="D1582" s="116" t="str">
        <f t="shared" si="527"/>
        <v>SIN</v>
      </c>
      <c r="E1582" s="65" t="s">
        <v>182</v>
      </c>
      <c r="F1582" s="124" t="s">
        <v>221</v>
      </c>
      <c r="G1582" s="117">
        <v>42161</v>
      </c>
      <c r="H1582" s="65">
        <v>926122</v>
      </c>
      <c r="I1582" s="65">
        <v>44162</v>
      </c>
      <c r="J1582" s="65">
        <v>0</v>
      </c>
      <c r="K1582" s="65">
        <v>3</v>
      </c>
      <c r="L1582" s="65"/>
      <c r="M1582" s="65">
        <v>1</v>
      </c>
      <c r="N1582" s="65">
        <v>6.4</v>
      </c>
      <c r="O1582" s="65"/>
      <c r="P1582" s="65"/>
      <c r="Q1582" s="65">
        <v>7.0000000000000007E-2</v>
      </c>
      <c r="R1582" s="65"/>
      <c r="S1582" s="65">
        <v>48</v>
      </c>
      <c r="T1582" s="65">
        <v>33</v>
      </c>
      <c r="U1582" s="65">
        <v>2</v>
      </c>
      <c r="V1582" s="65">
        <v>0</v>
      </c>
      <c r="W1582" s="65">
        <v>5</v>
      </c>
      <c r="X1582" s="65">
        <v>6</v>
      </c>
      <c r="Y1582" s="65">
        <v>0</v>
      </c>
      <c r="Z1582" s="65">
        <v>0</v>
      </c>
      <c r="AA1582" s="65">
        <v>0</v>
      </c>
      <c r="AB1582" s="65">
        <v>36</v>
      </c>
      <c r="AC1582" s="65">
        <v>4</v>
      </c>
      <c r="AD1582" s="65">
        <v>0</v>
      </c>
      <c r="AE1582" s="118">
        <f t="shared" si="509"/>
        <v>48</v>
      </c>
      <c r="AF1582" s="119">
        <f t="shared" si="522"/>
        <v>0.16000000000000367</v>
      </c>
      <c r="AG1582" s="118">
        <f t="shared" si="510"/>
        <v>33</v>
      </c>
      <c r="AH1582" s="119">
        <f t="shared" si="511"/>
        <v>0.21999999999999736</v>
      </c>
      <c r="AI1582" s="118">
        <f t="shared" si="512"/>
        <v>5</v>
      </c>
      <c r="AJ1582" s="119">
        <f t="shared" si="513"/>
        <v>0.11111111111111063</v>
      </c>
      <c r="AK1582" s="118">
        <f t="shared" si="514"/>
        <v>6</v>
      </c>
      <c r="AL1582" s="119">
        <f t="shared" si="515"/>
        <v>0.20000000000000018</v>
      </c>
      <c r="AM1582" s="118">
        <f t="shared" si="516"/>
        <v>2</v>
      </c>
      <c r="AN1582" s="119">
        <f t="shared" si="517"/>
        <v>0.13333333333333353</v>
      </c>
      <c r="AO1582" s="118">
        <f t="shared" si="518"/>
        <v>0</v>
      </c>
      <c r="AP1582" s="119">
        <f t="shared" si="519"/>
        <v>1.3877787807814457E-16</v>
      </c>
      <c r="AQ1582" s="122">
        <f t="shared" si="524"/>
        <v>0</v>
      </c>
      <c r="AR1582" s="131">
        <f t="shared" si="520"/>
        <v>11</v>
      </c>
    </row>
    <row r="1583" spans="1:44" x14ac:dyDescent="0.25">
      <c r="A1583" s="65" t="s">
        <v>272</v>
      </c>
      <c r="B1583" s="65" t="str">
        <f t="shared" si="525"/>
        <v>DIWA5</v>
      </c>
      <c r="C1583" s="117">
        <f t="shared" si="526"/>
        <v>0</v>
      </c>
      <c r="D1583" s="116" t="str">
        <f t="shared" si="527"/>
        <v>SIN</v>
      </c>
      <c r="E1583" s="65" t="s">
        <v>182</v>
      </c>
      <c r="F1583" s="124" t="s">
        <v>221</v>
      </c>
      <c r="G1583" s="117">
        <v>42161</v>
      </c>
      <c r="H1583" s="65">
        <v>804241</v>
      </c>
      <c r="I1583" s="65">
        <v>49614</v>
      </c>
      <c r="J1583" s="65">
        <v>0</v>
      </c>
      <c r="K1583" s="65">
        <v>3</v>
      </c>
      <c r="L1583" s="65"/>
      <c r="M1583" s="65">
        <v>3</v>
      </c>
      <c r="N1583" s="65">
        <v>6.1</v>
      </c>
      <c r="O1583" s="65"/>
      <c r="P1583" s="65"/>
      <c r="Q1583" s="65">
        <v>0.34</v>
      </c>
      <c r="R1583" s="65"/>
      <c r="S1583" s="65">
        <v>85</v>
      </c>
      <c r="T1583" s="65">
        <v>52</v>
      </c>
      <c r="U1583" s="65">
        <v>43</v>
      </c>
      <c r="V1583" s="65">
        <v>0</v>
      </c>
      <c r="W1583" s="65">
        <v>6</v>
      </c>
      <c r="X1583" s="65">
        <v>10</v>
      </c>
      <c r="Y1583" s="65">
        <v>0</v>
      </c>
      <c r="Z1583" s="65">
        <v>0</v>
      </c>
      <c r="AA1583" s="65">
        <v>0</v>
      </c>
      <c r="AB1583" s="65">
        <v>40</v>
      </c>
      <c r="AC1583" s="65">
        <v>5</v>
      </c>
      <c r="AD1583" s="65">
        <v>1</v>
      </c>
      <c r="AE1583" s="118">
        <f t="shared" si="509"/>
        <v>85</v>
      </c>
      <c r="AF1583" s="119">
        <f t="shared" si="522"/>
        <v>0.28333333333333705</v>
      </c>
      <c r="AG1583" s="118">
        <f t="shared" si="510"/>
        <v>52</v>
      </c>
      <c r="AH1583" s="119">
        <f t="shared" si="511"/>
        <v>0.34666666666666379</v>
      </c>
      <c r="AI1583" s="118">
        <f t="shared" si="512"/>
        <v>6</v>
      </c>
      <c r="AJ1583" s="119">
        <f t="shared" si="513"/>
        <v>0.13333333333333286</v>
      </c>
      <c r="AK1583" s="118">
        <f t="shared" si="514"/>
        <v>10</v>
      </c>
      <c r="AL1583" s="119">
        <f t="shared" si="515"/>
        <v>0.33339999999999997</v>
      </c>
      <c r="AM1583" s="118">
        <f t="shared" si="516"/>
        <v>43</v>
      </c>
      <c r="AN1583" s="119">
        <f t="shared" si="517"/>
        <v>1</v>
      </c>
      <c r="AO1583" s="118">
        <f t="shared" si="518"/>
        <v>0</v>
      </c>
      <c r="AP1583" s="119">
        <f t="shared" si="519"/>
        <v>1.3877787807814457E-16</v>
      </c>
      <c r="AQ1583" s="122">
        <f t="shared" si="524"/>
        <v>0</v>
      </c>
      <c r="AR1583" s="131">
        <f t="shared" si="520"/>
        <v>12</v>
      </c>
    </row>
    <row r="1584" spans="1:44" x14ac:dyDescent="0.25">
      <c r="A1584" s="65"/>
      <c r="B1584" s="65" t="str">
        <f t="shared" si="525"/>
        <v>DIWA5</v>
      </c>
      <c r="C1584" s="117">
        <f t="shared" si="526"/>
        <v>0</v>
      </c>
      <c r="D1584" s="65" t="str">
        <f t="shared" si="527"/>
        <v>SIN</v>
      </c>
      <c r="E1584" s="65" t="s">
        <v>182</v>
      </c>
      <c r="F1584" s="124" t="s">
        <v>221</v>
      </c>
      <c r="G1584" s="117">
        <v>42128</v>
      </c>
      <c r="H1584" s="65">
        <v>309843</v>
      </c>
      <c r="I1584" s="65">
        <v>96867</v>
      </c>
      <c r="J1584" s="65">
        <v>0</v>
      </c>
      <c r="K1584" s="65">
        <v>3</v>
      </c>
      <c r="L1584" s="65"/>
      <c r="M1584" s="65">
        <v>5</v>
      </c>
      <c r="N1584" s="65">
        <v>6</v>
      </c>
      <c r="O1584" s="65"/>
      <c r="P1584" s="65"/>
      <c r="Q1584" s="65">
        <v>1.1100000000000001</v>
      </c>
      <c r="R1584" s="65"/>
      <c r="S1584" s="65">
        <v>197</v>
      </c>
      <c r="T1584" s="65">
        <v>80</v>
      </c>
      <c r="U1584" s="65">
        <v>23</v>
      </c>
      <c r="V1584" s="65">
        <v>0</v>
      </c>
      <c r="W1584" s="65">
        <v>11</v>
      </c>
      <c r="X1584" s="65">
        <v>14</v>
      </c>
      <c r="Y1584" s="65">
        <v>0</v>
      </c>
      <c r="Z1584" s="65">
        <v>0</v>
      </c>
      <c r="AA1584" s="65">
        <v>1</v>
      </c>
      <c r="AB1584" s="65">
        <v>44</v>
      </c>
      <c r="AC1584" s="65">
        <v>6</v>
      </c>
      <c r="AD1584" s="65">
        <v>1</v>
      </c>
      <c r="AE1584" s="118">
        <f t="shared" si="509"/>
        <v>197</v>
      </c>
      <c r="AF1584" s="119">
        <f t="shared" si="522"/>
        <v>0.65666666666667017</v>
      </c>
      <c r="AG1584" s="118">
        <f t="shared" si="510"/>
        <v>80</v>
      </c>
      <c r="AH1584" s="119">
        <f t="shared" si="511"/>
        <v>0.53333333333333033</v>
      </c>
      <c r="AI1584" s="118">
        <f t="shared" si="512"/>
        <v>11</v>
      </c>
      <c r="AJ1584" s="119">
        <f t="shared" si="513"/>
        <v>0.24444444444444399</v>
      </c>
      <c r="AK1584" s="118">
        <f t="shared" si="514"/>
        <v>14</v>
      </c>
      <c r="AL1584" s="119">
        <f t="shared" si="515"/>
        <v>0.46666666666666679</v>
      </c>
      <c r="AM1584" s="118">
        <f t="shared" si="516"/>
        <v>23</v>
      </c>
      <c r="AN1584" s="119">
        <f t="shared" si="517"/>
        <v>1</v>
      </c>
      <c r="AO1584" s="118">
        <f t="shared" si="518"/>
        <v>0</v>
      </c>
      <c r="AP1584" s="119">
        <f t="shared" si="519"/>
        <v>1.3877787807814457E-16</v>
      </c>
      <c r="AQ1584" s="122">
        <f t="shared" si="524"/>
        <v>0</v>
      </c>
      <c r="AR1584" s="131">
        <f t="shared" si="520"/>
        <v>13</v>
      </c>
    </row>
    <row r="1585" spans="1:44" x14ac:dyDescent="0.25">
      <c r="A1585" s="65" t="s">
        <v>272</v>
      </c>
      <c r="B1585" s="65" t="str">
        <f t="shared" si="525"/>
        <v>DIWA5</v>
      </c>
      <c r="C1585" s="117">
        <f t="shared" si="526"/>
        <v>0</v>
      </c>
      <c r="D1585" s="65" t="str">
        <f t="shared" si="527"/>
        <v>SIN</v>
      </c>
      <c r="E1585" s="65" t="s">
        <v>182</v>
      </c>
      <c r="F1585" s="124" t="s">
        <v>222</v>
      </c>
      <c r="G1585" s="117">
        <v>42374</v>
      </c>
      <c r="H1585" s="65">
        <v>389927</v>
      </c>
      <c r="I1585" s="65">
        <v>24702</v>
      </c>
      <c r="J1585" s="65">
        <v>0</v>
      </c>
      <c r="K1585" s="65">
        <v>5</v>
      </c>
      <c r="L1585" s="65"/>
      <c r="M1585" s="65">
        <v>7</v>
      </c>
      <c r="N1585" s="65">
        <v>5.9</v>
      </c>
      <c r="O1585" s="65"/>
      <c r="P1585" s="65"/>
      <c r="Q1585" s="65">
        <v>0.19</v>
      </c>
      <c r="R1585" s="65"/>
      <c r="S1585" s="65">
        <v>249</v>
      </c>
      <c r="T1585" s="65">
        <v>65</v>
      </c>
      <c r="U1585" s="65">
        <v>8</v>
      </c>
      <c r="V1585" s="65">
        <v>0</v>
      </c>
      <c r="W1585" s="65">
        <v>11</v>
      </c>
      <c r="X1585" s="65">
        <v>16</v>
      </c>
      <c r="Y1585" s="65">
        <v>0</v>
      </c>
      <c r="Z1585" s="65">
        <v>1</v>
      </c>
      <c r="AA1585" s="65">
        <v>0</v>
      </c>
      <c r="AB1585" s="65">
        <v>38</v>
      </c>
      <c r="AC1585" s="65">
        <v>7</v>
      </c>
      <c r="AD1585" s="65">
        <v>0</v>
      </c>
      <c r="AE1585" s="118">
        <f t="shared" si="509"/>
        <v>249</v>
      </c>
      <c r="AF1585" s="119">
        <f t="shared" si="522"/>
        <v>0.83</v>
      </c>
      <c r="AG1585" s="118">
        <f t="shared" si="510"/>
        <v>65</v>
      </c>
      <c r="AH1585" s="119">
        <f t="shared" si="511"/>
        <v>0.4333333333333303</v>
      </c>
      <c r="AI1585" s="118">
        <f t="shared" si="512"/>
        <v>11</v>
      </c>
      <c r="AJ1585" s="119">
        <f t="shared" si="513"/>
        <v>0.24444444444444399</v>
      </c>
      <c r="AK1585" s="118">
        <f t="shared" si="514"/>
        <v>16</v>
      </c>
      <c r="AL1585" s="119">
        <f t="shared" si="515"/>
        <v>0.53333333333333344</v>
      </c>
      <c r="AM1585" s="118">
        <f t="shared" si="516"/>
        <v>8</v>
      </c>
      <c r="AN1585" s="119">
        <f t="shared" si="517"/>
        <v>0.53333333333333344</v>
      </c>
      <c r="AO1585" s="118">
        <f t="shared" si="518"/>
        <v>0</v>
      </c>
      <c r="AP1585" s="119">
        <f t="shared" si="519"/>
        <v>1.3877787807814457E-16</v>
      </c>
      <c r="AQ1585" s="122">
        <f t="shared" si="524"/>
        <v>1</v>
      </c>
      <c r="AR1585" s="131">
        <f t="shared" si="520"/>
        <v>1</v>
      </c>
    </row>
    <row r="1586" spans="1:44" x14ac:dyDescent="0.25">
      <c r="A1586" s="65"/>
      <c r="B1586" s="65" t="str">
        <f t="shared" si="525"/>
        <v>DIWA5</v>
      </c>
      <c r="C1586" s="117">
        <f t="shared" si="526"/>
        <v>0</v>
      </c>
      <c r="D1586" s="65" t="str">
        <f t="shared" si="527"/>
        <v>SIN</v>
      </c>
      <c r="E1586" s="65" t="s">
        <v>182</v>
      </c>
      <c r="F1586" s="124" t="s">
        <v>222</v>
      </c>
      <c r="G1586" s="117">
        <v>42286</v>
      </c>
      <c r="H1586" s="65">
        <v>365225</v>
      </c>
      <c r="I1586" s="65">
        <v>53686</v>
      </c>
      <c r="J1586" s="65">
        <v>0</v>
      </c>
      <c r="K1586" s="65">
        <v>6</v>
      </c>
      <c r="L1586" s="65"/>
      <c r="M1586" s="65">
        <v>5</v>
      </c>
      <c r="N1586" s="65">
        <v>5.9</v>
      </c>
      <c r="O1586" s="65"/>
      <c r="P1586" s="65"/>
      <c r="Q1586" s="65">
        <v>0.1</v>
      </c>
      <c r="R1586" s="65"/>
      <c r="S1586" s="65">
        <v>105</v>
      </c>
      <c r="T1586" s="65">
        <v>28</v>
      </c>
      <c r="U1586" s="65">
        <v>7</v>
      </c>
      <c r="V1586" s="65">
        <v>0</v>
      </c>
      <c r="W1586" s="65">
        <v>6</v>
      </c>
      <c r="X1586" s="65">
        <v>8</v>
      </c>
      <c r="Y1586" s="65">
        <v>0</v>
      </c>
      <c r="Z1586" s="65">
        <v>0</v>
      </c>
      <c r="AA1586" s="65">
        <v>0</v>
      </c>
      <c r="AB1586" s="65">
        <v>29</v>
      </c>
      <c r="AC1586" s="65">
        <v>4</v>
      </c>
      <c r="AD1586" s="65">
        <v>1</v>
      </c>
      <c r="AE1586" s="118">
        <f t="shared" si="509"/>
        <v>105</v>
      </c>
      <c r="AF1586" s="119">
        <f t="shared" si="522"/>
        <v>0.35000000000000414</v>
      </c>
      <c r="AG1586" s="118">
        <f t="shared" si="510"/>
        <v>28</v>
      </c>
      <c r="AH1586" s="119">
        <f t="shared" si="511"/>
        <v>0.18666666666666409</v>
      </c>
      <c r="AI1586" s="118">
        <f t="shared" si="512"/>
        <v>6</v>
      </c>
      <c r="AJ1586" s="119">
        <f t="shared" si="513"/>
        <v>0.13333333333333286</v>
      </c>
      <c r="AK1586" s="118">
        <f t="shared" si="514"/>
        <v>8</v>
      </c>
      <c r="AL1586" s="119">
        <f t="shared" si="515"/>
        <v>0.26666666666666683</v>
      </c>
      <c r="AM1586" s="118">
        <f t="shared" si="516"/>
        <v>7</v>
      </c>
      <c r="AN1586" s="119">
        <f t="shared" si="517"/>
        <v>0.46666666666666679</v>
      </c>
      <c r="AO1586" s="118">
        <f t="shared" si="518"/>
        <v>0</v>
      </c>
      <c r="AP1586" s="119">
        <f t="shared" si="519"/>
        <v>1.3877787807814457E-16</v>
      </c>
      <c r="AQ1586" s="122">
        <f t="shared" si="524"/>
        <v>0</v>
      </c>
      <c r="AR1586" s="131">
        <f t="shared" si="520"/>
        <v>2</v>
      </c>
    </row>
    <row r="1587" spans="1:44" x14ac:dyDescent="0.25">
      <c r="A1587" s="65" t="s">
        <v>272</v>
      </c>
      <c r="B1587" s="65" t="str">
        <f t="shared" si="525"/>
        <v>DIWA5</v>
      </c>
      <c r="C1587" s="117">
        <f t="shared" si="526"/>
        <v>0</v>
      </c>
      <c r="D1587" s="116" t="str">
        <f t="shared" si="527"/>
        <v>SIN</v>
      </c>
      <c r="E1587" s="65" t="s">
        <v>182</v>
      </c>
      <c r="F1587" s="124" t="s">
        <v>222</v>
      </c>
      <c r="G1587" s="117">
        <v>42243</v>
      </c>
      <c r="H1587" s="65">
        <v>825125</v>
      </c>
      <c r="I1587" s="65">
        <v>17035</v>
      </c>
      <c r="J1587" s="65">
        <v>0</v>
      </c>
      <c r="K1587" s="65">
        <v>4</v>
      </c>
      <c r="L1587" s="65"/>
      <c r="M1587" s="65">
        <v>1</v>
      </c>
      <c r="N1587" s="65">
        <v>6.2</v>
      </c>
      <c r="O1587" s="65"/>
      <c r="P1587" s="65"/>
      <c r="Q1587" s="65">
        <v>0.16</v>
      </c>
      <c r="R1587" s="65"/>
      <c r="S1587" s="65">
        <v>57</v>
      </c>
      <c r="T1587" s="65">
        <v>33</v>
      </c>
      <c r="U1587" s="65">
        <v>2</v>
      </c>
      <c r="V1587" s="65">
        <v>0</v>
      </c>
      <c r="W1587" s="65">
        <v>10</v>
      </c>
      <c r="X1587" s="65">
        <v>6</v>
      </c>
      <c r="Y1587" s="65">
        <v>1</v>
      </c>
      <c r="Z1587" s="65">
        <v>0</v>
      </c>
      <c r="AA1587" s="65">
        <v>0</v>
      </c>
      <c r="AB1587" s="65">
        <v>31</v>
      </c>
      <c r="AC1587" s="65">
        <v>5</v>
      </c>
      <c r="AD1587" s="65">
        <v>1</v>
      </c>
      <c r="AE1587" s="118">
        <f t="shared" si="509"/>
        <v>57</v>
      </c>
      <c r="AF1587" s="119">
        <f t="shared" si="522"/>
        <v>0.19000000000000361</v>
      </c>
      <c r="AG1587" s="118">
        <f t="shared" si="510"/>
        <v>33</v>
      </c>
      <c r="AH1587" s="119">
        <f t="shared" si="511"/>
        <v>0.21999999999999736</v>
      </c>
      <c r="AI1587" s="118">
        <f t="shared" si="512"/>
        <v>10</v>
      </c>
      <c r="AJ1587" s="119">
        <f t="shared" si="513"/>
        <v>0.22222222222222177</v>
      </c>
      <c r="AK1587" s="118">
        <f t="shared" si="514"/>
        <v>6</v>
      </c>
      <c r="AL1587" s="119">
        <f t="shared" si="515"/>
        <v>0.20000000000000018</v>
      </c>
      <c r="AM1587" s="118">
        <f t="shared" si="516"/>
        <v>2</v>
      </c>
      <c r="AN1587" s="119">
        <f t="shared" si="517"/>
        <v>0.13333333333333353</v>
      </c>
      <c r="AO1587" s="118">
        <f t="shared" si="518"/>
        <v>0</v>
      </c>
      <c r="AP1587" s="119">
        <f t="shared" si="519"/>
        <v>1.3877787807814457E-16</v>
      </c>
      <c r="AQ1587" s="122">
        <f t="shared" si="524"/>
        <v>0</v>
      </c>
      <c r="AR1587" s="131">
        <f t="shared" si="520"/>
        <v>3</v>
      </c>
    </row>
    <row r="1588" spans="1:44" x14ac:dyDescent="0.25">
      <c r="A1588" s="65" t="s">
        <v>273</v>
      </c>
      <c r="B1588" s="65" t="str">
        <f t="shared" si="525"/>
        <v>DIWA5</v>
      </c>
      <c r="C1588" s="117">
        <f t="shared" si="526"/>
        <v>0</v>
      </c>
      <c r="D1588" s="116" t="str">
        <f t="shared" si="527"/>
        <v>SIN</v>
      </c>
      <c r="E1588" s="65" t="s">
        <v>182</v>
      </c>
      <c r="F1588" s="124" t="s">
        <v>222</v>
      </c>
      <c r="G1588" s="117">
        <v>42243</v>
      </c>
      <c r="H1588" s="65">
        <v>776760</v>
      </c>
      <c r="I1588" s="65">
        <v>9826</v>
      </c>
      <c r="J1588" s="65">
        <v>0</v>
      </c>
      <c r="K1588" s="65">
        <v>3</v>
      </c>
      <c r="L1588" s="65"/>
      <c r="M1588" s="65">
        <v>1</v>
      </c>
      <c r="N1588" s="65">
        <v>6.2</v>
      </c>
      <c r="O1588" s="65"/>
      <c r="P1588" s="65"/>
      <c r="Q1588" s="65">
        <v>0.09</v>
      </c>
      <c r="R1588" s="65"/>
      <c r="S1588" s="65">
        <v>70</v>
      </c>
      <c r="T1588" s="65">
        <v>31</v>
      </c>
      <c r="U1588" s="65">
        <v>2</v>
      </c>
      <c r="V1588" s="65">
        <v>0</v>
      </c>
      <c r="W1588" s="65">
        <v>4</v>
      </c>
      <c r="X1588" s="65">
        <v>9</v>
      </c>
      <c r="Y1588" s="65">
        <v>1</v>
      </c>
      <c r="Z1588" s="65">
        <v>0</v>
      </c>
      <c r="AA1588" s="65">
        <v>0</v>
      </c>
      <c r="AB1588" s="65">
        <v>31</v>
      </c>
      <c r="AC1588" s="65">
        <v>4</v>
      </c>
      <c r="AD1588" s="65">
        <v>0</v>
      </c>
      <c r="AE1588" s="118">
        <f t="shared" si="509"/>
        <v>70</v>
      </c>
      <c r="AF1588" s="119">
        <f t="shared" si="522"/>
        <v>0.23333333333333686</v>
      </c>
      <c r="AG1588" s="118">
        <f t="shared" si="510"/>
        <v>31</v>
      </c>
      <c r="AH1588" s="119">
        <f t="shared" si="511"/>
        <v>0.20666666666666406</v>
      </c>
      <c r="AI1588" s="118">
        <f t="shared" si="512"/>
        <v>4</v>
      </c>
      <c r="AJ1588" s="119">
        <f t="shared" si="513"/>
        <v>8.8888888888888407E-2</v>
      </c>
      <c r="AK1588" s="118">
        <f t="shared" si="514"/>
        <v>9</v>
      </c>
      <c r="AL1588" s="119">
        <f t="shared" si="515"/>
        <v>0.30000000000000016</v>
      </c>
      <c r="AM1588" s="118">
        <f t="shared" si="516"/>
        <v>2</v>
      </c>
      <c r="AN1588" s="119">
        <f t="shared" si="517"/>
        <v>0.13333333333333353</v>
      </c>
      <c r="AO1588" s="118">
        <f t="shared" si="518"/>
        <v>0</v>
      </c>
      <c r="AP1588" s="119">
        <f t="shared" si="519"/>
        <v>1.3877787807814457E-16</v>
      </c>
      <c r="AQ1588" s="122">
        <f t="shared" si="524"/>
        <v>0</v>
      </c>
      <c r="AR1588" s="131">
        <f t="shared" si="520"/>
        <v>4</v>
      </c>
    </row>
    <row r="1589" spans="1:44" x14ac:dyDescent="0.25">
      <c r="A1589" s="65" t="s">
        <v>273</v>
      </c>
      <c r="B1589" s="65" t="str">
        <f t="shared" si="525"/>
        <v>DIWA5</v>
      </c>
      <c r="C1589" s="117">
        <f t="shared" si="526"/>
        <v>0</v>
      </c>
      <c r="D1589" s="116" t="str">
        <f t="shared" si="527"/>
        <v>SIN</v>
      </c>
      <c r="E1589" s="65" t="s">
        <v>182</v>
      </c>
      <c r="F1589" s="124" t="s">
        <v>222</v>
      </c>
      <c r="G1589" s="117">
        <v>42243</v>
      </c>
      <c r="H1589" s="65">
        <v>806887</v>
      </c>
      <c r="I1589" s="65">
        <v>18064</v>
      </c>
      <c r="J1589" s="65">
        <v>0</v>
      </c>
      <c r="K1589" s="65">
        <v>3</v>
      </c>
      <c r="L1589" s="65"/>
      <c r="M1589" s="65">
        <v>1</v>
      </c>
      <c r="N1589" s="65">
        <v>6.3</v>
      </c>
      <c r="O1589" s="65"/>
      <c r="P1589" s="65"/>
      <c r="Q1589" s="65">
        <v>0.19</v>
      </c>
      <c r="R1589" s="65"/>
      <c r="S1589" s="65">
        <v>71</v>
      </c>
      <c r="T1589" s="65">
        <v>33</v>
      </c>
      <c r="U1589" s="65">
        <v>4</v>
      </c>
      <c r="V1589" s="65">
        <v>0</v>
      </c>
      <c r="W1589" s="65">
        <v>4</v>
      </c>
      <c r="X1589" s="65">
        <v>9</v>
      </c>
      <c r="Y1589" s="65">
        <v>1</v>
      </c>
      <c r="Z1589" s="65">
        <v>0</v>
      </c>
      <c r="AA1589" s="65">
        <v>1</v>
      </c>
      <c r="AB1589" s="65">
        <v>32</v>
      </c>
      <c r="AC1589" s="65">
        <v>3</v>
      </c>
      <c r="AD1589" s="65">
        <v>0</v>
      </c>
      <c r="AE1589" s="118">
        <f t="shared" si="509"/>
        <v>71</v>
      </c>
      <c r="AF1589" s="119">
        <f t="shared" si="522"/>
        <v>0.23666666666667019</v>
      </c>
      <c r="AG1589" s="118">
        <f t="shared" si="510"/>
        <v>33</v>
      </c>
      <c r="AH1589" s="119">
        <f t="shared" si="511"/>
        <v>0.21999999999999736</v>
      </c>
      <c r="AI1589" s="118">
        <f t="shared" si="512"/>
        <v>4</v>
      </c>
      <c r="AJ1589" s="119">
        <f t="shared" si="513"/>
        <v>8.8888888888888407E-2</v>
      </c>
      <c r="AK1589" s="118">
        <f t="shared" si="514"/>
        <v>9</v>
      </c>
      <c r="AL1589" s="119">
        <f t="shared" si="515"/>
        <v>0.30000000000000016</v>
      </c>
      <c r="AM1589" s="118">
        <f t="shared" si="516"/>
        <v>4</v>
      </c>
      <c r="AN1589" s="119">
        <f t="shared" si="517"/>
        <v>0.26666666666666683</v>
      </c>
      <c r="AO1589" s="118">
        <f t="shared" si="518"/>
        <v>0</v>
      </c>
      <c r="AP1589" s="119">
        <f t="shared" si="519"/>
        <v>1.3877787807814457E-16</v>
      </c>
      <c r="AQ1589" s="122">
        <f t="shared" si="524"/>
        <v>0</v>
      </c>
      <c r="AR1589" s="131">
        <f t="shared" si="520"/>
        <v>5</v>
      </c>
    </row>
    <row r="1590" spans="1:44" x14ac:dyDescent="0.25">
      <c r="A1590" s="65" t="s">
        <v>273</v>
      </c>
      <c r="B1590" s="65" t="str">
        <f t="shared" si="525"/>
        <v>DIWA5</v>
      </c>
      <c r="C1590" s="117">
        <f t="shared" si="526"/>
        <v>0</v>
      </c>
      <c r="D1590" s="116" t="str">
        <f t="shared" si="527"/>
        <v>SIN</v>
      </c>
      <c r="E1590" s="65" t="s">
        <v>182</v>
      </c>
      <c r="F1590" s="124" t="s">
        <v>222</v>
      </c>
      <c r="G1590" s="117">
        <v>42243</v>
      </c>
      <c r="H1590" s="65">
        <v>816715</v>
      </c>
      <c r="I1590" s="65">
        <v>13226</v>
      </c>
      <c r="J1590" s="65">
        <v>0</v>
      </c>
      <c r="K1590" s="65">
        <v>19</v>
      </c>
      <c r="L1590" s="65"/>
      <c r="M1590" s="65">
        <v>8</v>
      </c>
      <c r="N1590" s="65">
        <v>6.2</v>
      </c>
      <c r="O1590" s="65"/>
      <c r="P1590" s="65"/>
      <c r="Q1590" s="65">
        <v>0.1</v>
      </c>
      <c r="R1590" s="65"/>
      <c r="S1590" s="65">
        <v>29</v>
      </c>
      <c r="T1590" s="65">
        <v>111</v>
      </c>
      <c r="U1590" s="65">
        <v>2</v>
      </c>
      <c r="V1590" s="65">
        <v>2</v>
      </c>
      <c r="W1590" s="65">
        <v>8</v>
      </c>
      <c r="X1590" s="65">
        <v>4</v>
      </c>
      <c r="Y1590" s="65">
        <v>1</v>
      </c>
      <c r="Z1590" s="65">
        <v>1</v>
      </c>
      <c r="AA1590" s="65">
        <v>1</v>
      </c>
      <c r="AB1590" s="65">
        <v>46</v>
      </c>
      <c r="AC1590" s="65">
        <v>14</v>
      </c>
      <c r="AD1590" s="65">
        <v>2</v>
      </c>
      <c r="AE1590" s="118">
        <f t="shared" si="509"/>
        <v>29</v>
      </c>
      <c r="AF1590" s="119">
        <f t="shared" si="522"/>
        <v>9.6666666666670453E-2</v>
      </c>
      <c r="AG1590" s="118">
        <f t="shared" si="510"/>
        <v>111</v>
      </c>
      <c r="AH1590" s="119">
        <f t="shared" si="511"/>
        <v>0.73999999999999833</v>
      </c>
      <c r="AI1590" s="118">
        <f t="shared" si="512"/>
        <v>8</v>
      </c>
      <c r="AJ1590" s="119">
        <f t="shared" si="513"/>
        <v>0.17777777777777731</v>
      </c>
      <c r="AK1590" s="118">
        <f t="shared" si="514"/>
        <v>4</v>
      </c>
      <c r="AL1590" s="119">
        <f t="shared" si="515"/>
        <v>0.13333333333333353</v>
      </c>
      <c r="AM1590" s="118">
        <f t="shared" si="516"/>
        <v>2</v>
      </c>
      <c r="AN1590" s="119">
        <f t="shared" si="517"/>
        <v>0.13333333333333353</v>
      </c>
      <c r="AO1590" s="118">
        <f t="shared" si="518"/>
        <v>2</v>
      </c>
      <c r="AP1590" s="119">
        <f t="shared" si="519"/>
        <v>0.20000000000000015</v>
      </c>
      <c r="AQ1590" s="122">
        <f t="shared" si="524"/>
        <v>0</v>
      </c>
      <c r="AR1590" s="131">
        <f t="shared" si="520"/>
        <v>6</v>
      </c>
    </row>
    <row r="1591" spans="1:44" x14ac:dyDescent="0.25">
      <c r="A1591" s="65" t="s">
        <v>273</v>
      </c>
      <c r="B1591" s="65" t="str">
        <f t="shared" si="525"/>
        <v>DIWA5</v>
      </c>
      <c r="C1591" s="117">
        <f t="shared" si="526"/>
        <v>0</v>
      </c>
      <c r="D1591" s="116" t="str">
        <f t="shared" si="527"/>
        <v>SIN</v>
      </c>
      <c r="E1591" s="65" t="s">
        <v>182</v>
      </c>
      <c r="F1591" s="124" t="s">
        <v>222</v>
      </c>
      <c r="G1591" s="117">
        <v>42243</v>
      </c>
      <c r="H1591" s="65">
        <v>812730</v>
      </c>
      <c r="I1591" s="65">
        <v>23980</v>
      </c>
      <c r="J1591" s="65">
        <v>0</v>
      </c>
      <c r="K1591" s="65">
        <v>3</v>
      </c>
      <c r="L1591" s="65"/>
      <c r="M1591" s="65">
        <v>1</v>
      </c>
      <c r="N1591" s="65">
        <v>6.4</v>
      </c>
      <c r="O1591" s="65"/>
      <c r="P1591" s="65"/>
      <c r="Q1591" s="65">
        <v>0.43</v>
      </c>
      <c r="R1591" s="65"/>
      <c r="S1591" s="65">
        <v>85</v>
      </c>
      <c r="T1591" s="65">
        <v>57</v>
      </c>
      <c r="U1591" s="65">
        <v>12</v>
      </c>
      <c r="V1591" s="65">
        <v>0</v>
      </c>
      <c r="W1591" s="65">
        <v>7</v>
      </c>
      <c r="X1591" s="65">
        <v>10</v>
      </c>
      <c r="Y1591" s="65">
        <v>1</v>
      </c>
      <c r="Z1591" s="65">
        <v>0</v>
      </c>
      <c r="AA1591" s="65">
        <v>0</v>
      </c>
      <c r="AB1591" s="65">
        <v>67</v>
      </c>
      <c r="AC1591" s="65">
        <v>10</v>
      </c>
      <c r="AD1591" s="65">
        <v>0</v>
      </c>
      <c r="AE1591" s="118">
        <f t="shared" si="509"/>
        <v>85</v>
      </c>
      <c r="AF1591" s="119">
        <f t="shared" si="522"/>
        <v>0.28333333333333705</v>
      </c>
      <c r="AG1591" s="118">
        <f t="shared" si="510"/>
        <v>57</v>
      </c>
      <c r="AH1591" s="119">
        <f t="shared" si="511"/>
        <v>0.37999999999999706</v>
      </c>
      <c r="AI1591" s="118">
        <f t="shared" si="512"/>
        <v>7</v>
      </c>
      <c r="AJ1591" s="119">
        <f t="shared" si="513"/>
        <v>0.15555555555555509</v>
      </c>
      <c r="AK1591" s="118">
        <f t="shared" si="514"/>
        <v>10</v>
      </c>
      <c r="AL1591" s="119">
        <f t="shared" si="515"/>
        <v>0.33339999999999997</v>
      </c>
      <c r="AM1591" s="118">
        <f t="shared" si="516"/>
        <v>12</v>
      </c>
      <c r="AN1591" s="119">
        <f t="shared" si="517"/>
        <v>0.8</v>
      </c>
      <c r="AO1591" s="118">
        <f t="shared" si="518"/>
        <v>0</v>
      </c>
      <c r="AP1591" s="119">
        <f t="shared" si="519"/>
        <v>1.3877787807814457E-16</v>
      </c>
      <c r="AQ1591" s="122">
        <f t="shared" si="524"/>
        <v>0</v>
      </c>
      <c r="AR1591" s="131">
        <f t="shared" si="520"/>
        <v>7</v>
      </c>
    </row>
    <row r="1592" spans="1:44" x14ac:dyDescent="0.25">
      <c r="A1592" s="65" t="s">
        <v>272</v>
      </c>
      <c r="B1592" s="65" t="str">
        <f t="shared" si="525"/>
        <v>DIWA5</v>
      </c>
      <c r="C1592" s="117">
        <f t="shared" si="526"/>
        <v>0</v>
      </c>
      <c r="D1592" s="116" t="str">
        <f t="shared" si="527"/>
        <v>SIN</v>
      </c>
      <c r="E1592" s="65" t="s">
        <v>182</v>
      </c>
      <c r="F1592" s="124" t="s">
        <v>222</v>
      </c>
      <c r="G1592" s="117">
        <v>42243</v>
      </c>
      <c r="H1592" s="65">
        <v>821106</v>
      </c>
      <c r="I1592" s="65">
        <v>12334</v>
      </c>
      <c r="J1592" s="65">
        <v>0</v>
      </c>
      <c r="K1592" s="65">
        <v>3</v>
      </c>
      <c r="L1592" s="65"/>
      <c r="M1592" s="65">
        <v>0</v>
      </c>
      <c r="N1592" s="65">
        <v>6.4</v>
      </c>
      <c r="O1592" s="65"/>
      <c r="P1592" s="65"/>
      <c r="Q1592" s="65">
        <v>7.0000000000000007E-2</v>
      </c>
      <c r="R1592" s="65"/>
      <c r="S1592" s="65">
        <v>36</v>
      </c>
      <c r="T1592" s="65">
        <v>24</v>
      </c>
      <c r="U1592" s="65">
        <v>2</v>
      </c>
      <c r="V1592" s="65">
        <v>0</v>
      </c>
      <c r="W1592" s="65">
        <v>3</v>
      </c>
      <c r="X1592" s="65">
        <v>5</v>
      </c>
      <c r="Y1592" s="65">
        <v>0</v>
      </c>
      <c r="Z1592" s="65">
        <v>0</v>
      </c>
      <c r="AA1592" s="65">
        <v>0</v>
      </c>
      <c r="AB1592" s="65">
        <v>27</v>
      </c>
      <c r="AC1592" s="65">
        <v>3</v>
      </c>
      <c r="AD1592" s="65">
        <v>0</v>
      </c>
      <c r="AE1592" s="118">
        <f t="shared" si="509"/>
        <v>36</v>
      </c>
      <c r="AF1592" s="119">
        <f t="shared" si="522"/>
        <v>0.12000000000000374</v>
      </c>
      <c r="AG1592" s="118">
        <f t="shared" si="510"/>
        <v>24</v>
      </c>
      <c r="AH1592" s="119">
        <f t="shared" si="511"/>
        <v>0.15999999999999748</v>
      </c>
      <c r="AI1592" s="118">
        <f t="shared" si="512"/>
        <v>3</v>
      </c>
      <c r="AJ1592" s="119">
        <f t="shared" si="513"/>
        <v>6.666666666666618E-2</v>
      </c>
      <c r="AK1592" s="118">
        <f t="shared" si="514"/>
        <v>5</v>
      </c>
      <c r="AL1592" s="119">
        <f t="shared" si="515"/>
        <v>0.16666666666666685</v>
      </c>
      <c r="AM1592" s="118">
        <f t="shared" si="516"/>
        <v>2</v>
      </c>
      <c r="AN1592" s="119">
        <f t="shared" si="517"/>
        <v>0.13333333333333353</v>
      </c>
      <c r="AO1592" s="118">
        <f t="shared" si="518"/>
        <v>0</v>
      </c>
      <c r="AP1592" s="119">
        <f t="shared" si="519"/>
        <v>1.3877787807814457E-16</v>
      </c>
      <c r="AQ1592" s="122">
        <f t="shared" si="524"/>
        <v>0</v>
      </c>
      <c r="AR1592" s="131">
        <f t="shared" si="520"/>
        <v>8</v>
      </c>
    </row>
    <row r="1593" spans="1:44" x14ac:dyDescent="0.25">
      <c r="A1593" s="65" t="s">
        <v>273</v>
      </c>
      <c r="B1593" s="65" t="str">
        <f t="shared" si="525"/>
        <v>DIWA5</v>
      </c>
      <c r="C1593" s="117">
        <f t="shared" si="526"/>
        <v>0</v>
      </c>
      <c r="D1593" s="116" t="str">
        <f t="shared" si="527"/>
        <v>SIN</v>
      </c>
      <c r="E1593" s="65" t="s">
        <v>182</v>
      </c>
      <c r="F1593" s="124" t="s">
        <v>222</v>
      </c>
      <c r="G1593" s="117">
        <v>42242</v>
      </c>
      <c r="H1593" s="65" t="s">
        <v>280</v>
      </c>
      <c r="I1593" s="65" t="s">
        <v>282</v>
      </c>
      <c r="J1593" s="65">
        <v>0</v>
      </c>
      <c r="K1593" s="65">
        <v>6</v>
      </c>
      <c r="L1593" s="65"/>
      <c r="M1593" s="65">
        <v>3</v>
      </c>
      <c r="N1593" s="65">
        <v>6.4</v>
      </c>
      <c r="O1593" s="65"/>
      <c r="P1593" s="65"/>
      <c r="Q1593" s="65">
        <v>0.36</v>
      </c>
      <c r="R1593" s="65"/>
      <c r="S1593" s="65">
        <v>35</v>
      </c>
      <c r="T1593" s="65">
        <v>57</v>
      </c>
      <c r="U1593" s="65">
        <v>93</v>
      </c>
      <c r="V1593" s="65">
        <v>0</v>
      </c>
      <c r="W1593" s="65">
        <v>5</v>
      </c>
      <c r="X1593" s="65">
        <v>3</v>
      </c>
      <c r="Y1593" s="65">
        <v>1</v>
      </c>
      <c r="Z1593" s="65">
        <v>0</v>
      </c>
      <c r="AA1593" s="65">
        <v>0</v>
      </c>
      <c r="AB1593" s="65">
        <v>57</v>
      </c>
      <c r="AC1593" s="65">
        <v>5</v>
      </c>
      <c r="AD1593" s="65">
        <v>1</v>
      </c>
      <c r="AE1593" s="118">
        <f t="shared" si="509"/>
        <v>35</v>
      </c>
      <c r="AF1593" s="119">
        <f t="shared" si="522"/>
        <v>0.11666666666667042</v>
      </c>
      <c r="AG1593" s="118">
        <f t="shared" si="510"/>
        <v>57</v>
      </c>
      <c r="AH1593" s="119">
        <f t="shared" si="511"/>
        <v>0.37999999999999706</v>
      </c>
      <c r="AI1593" s="118">
        <f t="shared" si="512"/>
        <v>5</v>
      </c>
      <c r="AJ1593" s="119">
        <f t="shared" si="513"/>
        <v>0.11111111111111063</v>
      </c>
      <c r="AK1593" s="118">
        <f t="shared" si="514"/>
        <v>3</v>
      </c>
      <c r="AL1593" s="119">
        <f t="shared" si="515"/>
        <v>0.1000000000000002</v>
      </c>
      <c r="AM1593" s="118">
        <f t="shared" si="516"/>
        <v>93</v>
      </c>
      <c r="AN1593" s="119">
        <f t="shared" si="517"/>
        <v>1</v>
      </c>
      <c r="AO1593" s="118">
        <f t="shared" si="518"/>
        <v>0</v>
      </c>
      <c r="AP1593" s="119">
        <f t="shared" si="519"/>
        <v>1.3877787807814457E-16</v>
      </c>
      <c r="AQ1593" s="122">
        <f t="shared" si="524"/>
        <v>0</v>
      </c>
      <c r="AR1593" s="131">
        <f t="shared" si="520"/>
        <v>9</v>
      </c>
    </row>
    <row r="1594" spans="1:44" x14ac:dyDescent="0.25">
      <c r="A1594" s="65"/>
      <c r="B1594" s="65" t="str">
        <f t="shared" si="525"/>
        <v>DIWA5</v>
      </c>
      <c r="C1594" s="117">
        <f t="shared" si="526"/>
        <v>0</v>
      </c>
      <c r="D1594" s="65" t="str">
        <f t="shared" si="527"/>
        <v>SIN</v>
      </c>
      <c r="E1594" s="65" t="s">
        <v>182</v>
      </c>
      <c r="F1594" s="124" t="s">
        <v>222</v>
      </c>
      <c r="G1594" s="117">
        <v>42138</v>
      </c>
      <c r="H1594" s="65">
        <v>311539</v>
      </c>
      <c r="I1594" s="65">
        <v>91675</v>
      </c>
      <c r="J1594" s="65">
        <v>0</v>
      </c>
      <c r="K1594" s="65">
        <v>2</v>
      </c>
      <c r="L1594" s="65"/>
      <c r="M1594" s="65">
        <v>5</v>
      </c>
      <c r="N1594" s="65">
        <v>5.7</v>
      </c>
      <c r="O1594" s="65"/>
      <c r="P1594" s="65"/>
      <c r="Q1594" s="65">
        <v>0.33</v>
      </c>
      <c r="R1594" s="65"/>
      <c r="S1594" s="65">
        <v>178</v>
      </c>
      <c r="T1594" s="65">
        <v>58</v>
      </c>
      <c r="U1594" s="65">
        <v>10</v>
      </c>
      <c r="V1594" s="65">
        <v>0</v>
      </c>
      <c r="W1594" s="65">
        <v>10</v>
      </c>
      <c r="X1594" s="65">
        <v>11</v>
      </c>
      <c r="Y1594" s="65">
        <v>2</v>
      </c>
      <c r="Z1594" s="65">
        <v>0</v>
      </c>
      <c r="AA1594" s="65">
        <v>0</v>
      </c>
      <c r="AB1594" s="65">
        <v>29</v>
      </c>
      <c r="AC1594" s="65">
        <v>5</v>
      </c>
      <c r="AD1594" s="65">
        <v>1</v>
      </c>
      <c r="AE1594" s="118">
        <f t="shared" si="509"/>
        <v>178</v>
      </c>
      <c r="AF1594" s="119">
        <f t="shared" si="522"/>
        <v>0.59333333333333749</v>
      </c>
      <c r="AG1594" s="118">
        <f t="shared" si="510"/>
        <v>58</v>
      </c>
      <c r="AH1594" s="119">
        <f t="shared" si="511"/>
        <v>0.38666666666666372</v>
      </c>
      <c r="AI1594" s="118">
        <f t="shared" si="512"/>
        <v>10</v>
      </c>
      <c r="AJ1594" s="119">
        <f t="shared" si="513"/>
        <v>0.22222222222222177</v>
      </c>
      <c r="AK1594" s="118">
        <f t="shared" si="514"/>
        <v>11</v>
      </c>
      <c r="AL1594" s="119">
        <f t="shared" si="515"/>
        <v>0.36666666666666681</v>
      </c>
      <c r="AM1594" s="118">
        <f t="shared" si="516"/>
        <v>10</v>
      </c>
      <c r="AN1594" s="119">
        <f t="shared" si="517"/>
        <v>0.66666666666666674</v>
      </c>
      <c r="AO1594" s="118">
        <f t="shared" si="518"/>
        <v>0</v>
      </c>
      <c r="AP1594" s="119">
        <f t="shared" si="519"/>
        <v>1.3877787807814457E-16</v>
      </c>
      <c r="AQ1594" s="122">
        <f t="shared" si="524"/>
        <v>0</v>
      </c>
      <c r="AR1594" s="131">
        <f t="shared" si="520"/>
        <v>10</v>
      </c>
    </row>
    <row r="1595" spans="1:44" x14ac:dyDescent="0.25">
      <c r="A1595" s="65" t="s">
        <v>273</v>
      </c>
      <c r="B1595" s="65" t="str">
        <f t="shared" si="525"/>
        <v>DIWA5</v>
      </c>
      <c r="C1595" s="117">
        <f t="shared" si="526"/>
        <v>41658</v>
      </c>
      <c r="D1595" s="65" t="str">
        <f t="shared" si="527"/>
        <v>SIN</v>
      </c>
      <c r="E1595" s="65" t="s">
        <v>182</v>
      </c>
      <c r="F1595" s="124" t="s">
        <v>259</v>
      </c>
      <c r="G1595" s="117">
        <v>42416</v>
      </c>
      <c r="H1595" s="65">
        <v>43205</v>
      </c>
      <c r="I1595" s="65">
        <v>35766</v>
      </c>
      <c r="J1595" s="65">
        <v>0</v>
      </c>
      <c r="K1595" s="65">
        <v>2</v>
      </c>
      <c r="L1595" s="65"/>
      <c r="M1595" s="65">
        <v>4</v>
      </c>
      <c r="N1595" s="65">
        <v>6.6</v>
      </c>
      <c r="O1595" s="65"/>
      <c r="P1595" s="65"/>
      <c r="Q1595" s="65">
        <v>0.02</v>
      </c>
      <c r="R1595" s="65" t="s">
        <v>295</v>
      </c>
      <c r="S1595" s="65">
        <v>50</v>
      </c>
      <c r="T1595" s="65">
        <v>29</v>
      </c>
      <c r="U1595" s="65">
        <v>150</v>
      </c>
      <c r="V1595" s="65">
        <v>0</v>
      </c>
      <c r="W1595" s="65">
        <v>11</v>
      </c>
      <c r="X1595" s="65">
        <v>4</v>
      </c>
      <c r="Y1595" s="65">
        <v>1</v>
      </c>
      <c r="Z1595" s="65">
        <v>0</v>
      </c>
      <c r="AA1595" s="65">
        <v>0</v>
      </c>
      <c r="AB1595" s="65">
        <v>46</v>
      </c>
      <c r="AC1595" s="65">
        <v>4</v>
      </c>
      <c r="AD1595" s="65">
        <v>0</v>
      </c>
      <c r="AE1595" s="118">
        <f t="shared" si="509"/>
        <v>50</v>
      </c>
      <c r="AF1595" s="119">
        <f t="shared" si="522"/>
        <v>0.16666666666667032</v>
      </c>
      <c r="AG1595" s="118">
        <f t="shared" si="510"/>
        <v>29</v>
      </c>
      <c r="AH1595" s="119">
        <f t="shared" si="511"/>
        <v>0.19333333333333075</v>
      </c>
      <c r="AI1595" s="118">
        <f t="shared" si="512"/>
        <v>11</v>
      </c>
      <c r="AJ1595" s="119">
        <f t="shared" si="513"/>
        <v>0.24444444444444399</v>
      </c>
      <c r="AK1595" s="118">
        <f t="shared" si="514"/>
        <v>4</v>
      </c>
      <c r="AL1595" s="119">
        <f t="shared" si="515"/>
        <v>0.13333333333333353</v>
      </c>
      <c r="AM1595" s="118">
        <f t="shared" si="516"/>
        <v>150</v>
      </c>
      <c r="AN1595" s="119">
        <f t="shared" si="517"/>
        <v>1</v>
      </c>
      <c r="AO1595" s="118">
        <f t="shared" si="518"/>
        <v>0</v>
      </c>
      <c r="AP1595" s="119">
        <f t="shared" si="519"/>
        <v>1.3877787807814457E-16</v>
      </c>
      <c r="AQ1595" s="122">
        <f t="shared" si="524"/>
        <v>1</v>
      </c>
      <c r="AR1595" s="131">
        <f t="shared" si="520"/>
        <v>1</v>
      </c>
    </row>
    <row r="1596" spans="1:44" x14ac:dyDescent="0.25">
      <c r="A1596" s="65" t="s">
        <v>273</v>
      </c>
      <c r="B1596" s="65" t="str">
        <f t="shared" si="525"/>
        <v>DIWA5</v>
      </c>
      <c r="C1596" s="117">
        <f t="shared" si="526"/>
        <v>41658</v>
      </c>
      <c r="D1596" s="65" t="str">
        <f t="shared" si="527"/>
        <v>SIN</v>
      </c>
      <c r="E1596" s="65" t="s">
        <v>182</v>
      </c>
      <c r="F1596" s="124" t="s">
        <v>259</v>
      </c>
      <c r="G1596" s="117">
        <v>42349</v>
      </c>
      <c r="H1596" s="65">
        <v>22353</v>
      </c>
      <c r="I1596" s="65">
        <v>14914</v>
      </c>
      <c r="J1596" s="65">
        <v>0</v>
      </c>
      <c r="K1596" s="120">
        <v>3</v>
      </c>
      <c r="L1596" s="65"/>
      <c r="M1596" s="120">
        <v>3</v>
      </c>
      <c r="N1596" s="65">
        <v>6.8</v>
      </c>
      <c r="O1596" s="65">
        <v>33.299999999999997</v>
      </c>
      <c r="P1596" s="65">
        <v>1.63</v>
      </c>
      <c r="Q1596" s="65">
        <v>0</v>
      </c>
      <c r="R1596" s="65"/>
      <c r="S1596" s="120">
        <v>29</v>
      </c>
      <c r="T1596" s="120">
        <v>13</v>
      </c>
      <c r="U1596" s="120">
        <v>137</v>
      </c>
      <c r="V1596" s="120">
        <v>0</v>
      </c>
      <c r="W1596" s="120">
        <v>5</v>
      </c>
      <c r="X1596" s="120">
        <v>1</v>
      </c>
      <c r="Y1596" s="120">
        <v>0</v>
      </c>
      <c r="Z1596" s="120">
        <v>0</v>
      </c>
      <c r="AA1596" s="120">
        <v>0</v>
      </c>
      <c r="AB1596" s="65">
        <v>56</v>
      </c>
      <c r="AC1596" s="120">
        <v>4</v>
      </c>
      <c r="AD1596" s="120">
        <v>1</v>
      </c>
      <c r="AE1596" s="118">
        <f t="shared" si="509"/>
        <v>29</v>
      </c>
      <c r="AF1596" s="119">
        <f t="shared" si="522"/>
        <v>9.6666666666670453E-2</v>
      </c>
      <c r="AG1596" s="118">
        <f t="shared" si="510"/>
        <v>13</v>
      </c>
      <c r="AH1596" s="119">
        <f t="shared" si="511"/>
        <v>8.6666666666664199E-2</v>
      </c>
      <c r="AI1596" s="118">
        <f t="shared" si="512"/>
        <v>5</v>
      </c>
      <c r="AJ1596" s="119">
        <f t="shared" si="513"/>
        <v>0.11111111111111063</v>
      </c>
      <c r="AK1596" s="118">
        <f t="shared" si="514"/>
        <v>1</v>
      </c>
      <c r="AL1596" s="119">
        <f t="shared" si="515"/>
        <v>3.3333333333333541E-2</v>
      </c>
      <c r="AM1596" s="118">
        <f t="shared" si="516"/>
        <v>137</v>
      </c>
      <c r="AN1596" s="119">
        <f t="shared" si="517"/>
        <v>1</v>
      </c>
      <c r="AO1596" s="118">
        <f t="shared" si="518"/>
        <v>0</v>
      </c>
      <c r="AP1596" s="119">
        <f t="shared" si="519"/>
        <v>1.3877787807814457E-16</v>
      </c>
      <c r="AQ1596" s="122">
        <f t="shared" si="524"/>
        <v>0</v>
      </c>
      <c r="AR1596" s="131">
        <f t="shared" si="520"/>
        <v>2</v>
      </c>
    </row>
    <row r="1597" spans="1:44" x14ac:dyDescent="0.25">
      <c r="A1597" s="65" t="s">
        <v>273</v>
      </c>
      <c r="B1597" s="65" t="str">
        <f t="shared" si="525"/>
        <v>DIWA5</v>
      </c>
      <c r="C1597" s="117">
        <f t="shared" si="526"/>
        <v>41658</v>
      </c>
      <c r="D1597" s="65" t="str">
        <f t="shared" si="527"/>
        <v>SIN</v>
      </c>
      <c r="E1597" s="65" t="s">
        <v>182</v>
      </c>
      <c r="F1597" s="124" t="s">
        <v>259</v>
      </c>
      <c r="G1597" s="117">
        <v>42243</v>
      </c>
      <c r="H1597" s="65">
        <v>11582</v>
      </c>
      <c r="I1597" s="65">
        <v>4143</v>
      </c>
      <c r="J1597" s="65">
        <v>0</v>
      </c>
      <c r="K1597" s="120">
        <v>2</v>
      </c>
      <c r="L1597" s="65"/>
      <c r="M1597" s="120">
        <v>2</v>
      </c>
      <c r="N1597" s="65">
        <v>6.8</v>
      </c>
      <c r="O1597" s="65">
        <v>34.4</v>
      </c>
      <c r="P1597" s="65">
        <v>1.25</v>
      </c>
      <c r="Q1597" s="65">
        <v>0</v>
      </c>
      <c r="R1597" s="65"/>
      <c r="S1597" s="120">
        <v>22</v>
      </c>
      <c r="T1597" s="120">
        <v>7</v>
      </c>
      <c r="U1597" s="120">
        <v>109</v>
      </c>
      <c r="V1597" s="120">
        <v>0</v>
      </c>
      <c r="W1597" s="120">
        <v>3</v>
      </c>
      <c r="X1597" s="120">
        <v>2</v>
      </c>
      <c r="Y1597" s="120">
        <v>0</v>
      </c>
      <c r="Z1597" s="120">
        <v>0</v>
      </c>
      <c r="AA1597" s="120">
        <v>0</v>
      </c>
      <c r="AB1597" s="65">
        <v>44</v>
      </c>
      <c r="AC1597" s="120">
        <v>2</v>
      </c>
      <c r="AD1597" s="120">
        <v>0</v>
      </c>
      <c r="AE1597" s="118">
        <f t="shared" si="509"/>
        <v>22</v>
      </c>
      <c r="AF1597" s="119">
        <f t="shared" si="522"/>
        <v>7.3333333333337164E-2</v>
      </c>
      <c r="AG1597" s="118">
        <f t="shared" si="510"/>
        <v>7</v>
      </c>
      <c r="AH1597" s="119">
        <f t="shared" si="511"/>
        <v>4.6666666666664192E-2</v>
      </c>
      <c r="AI1597" s="118">
        <f t="shared" si="512"/>
        <v>3</v>
      </c>
      <c r="AJ1597" s="119">
        <f t="shared" si="513"/>
        <v>6.666666666666618E-2</v>
      </c>
      <c r="AK1597" s="118">
        <f t="shared" si="514"/>
        <v>2</v>
      </c>
      <c r="AL1597" s="119">
        <f t="shared" si="515"/>
        <v>6.6666666666666874E-2</v>
      </c>
      <c r="AM1597" s="118">
        <f t="shared" si="516"/>
        <v>109</v>
      </c>
      <c r="AN1597" s="119">
        <f t="shared" si="517"/>
        <v>1</v>
      </c>
      <c r="AO1597" s="118">
        <f t="shared" si="518"/>
        <v>0</v>
      </c>
      <c r="AP1597" s="119">
        <f t="shared" si="519"/>
        <v>1.3877787807814457E-16</v>
      </c>
      <c r="AQ1597" s="122">
        <f t="shared" si="524"/>
        <v>0</v>
      </c>
      <c r="AR1597" s="131">
        <f t="shared" si="520"/>
        <v>3</v>
      </c>
    </row>
    <row r="1598" spans="1:44" x14ac:dyDescent="0.25">
      <c r="A1598" s="65" t="s">
        <v>273</v>
      </c>
      <c r="B1598" s="65" t="str">
        <f t="shared" si="525"/>
        <v>DIWA5</v>
      </c>
      <c r="C1598" s="117">
        <f t="shared" si="526"/>
        <v>41658</v>
      </c>
      <c r="D1598" s="65" t="str">
        <f t="shared" si="527"/>
        <v>SIN</v>
      </c>
      <c r="E1598" s="65" t="s">
        <v>182</v>
      </c>
      <c r="F1598" s="124" t="s">
        <v>259</v>
      </c>
      <c r="G1598" s="117">
        <v>42243</v>
      </c>
      <c r="H1598" s="65">
        <v>11582</v>
      </c>
      <c r="I1598" s="65">
        <v>4143</v>
      </c>
      <c r="J1598" s="65">
        <v>0</v>
      </c>
      <c r="K1598" s="120">
        <v>2</v>
      </c>
      <c r="L1598" s="65"/>
      <c r="M1598" s="120">
        <v>2</v>
      </c>
      <c r="N1598" s="65">
        <v>6.8</v>
      </c>
      <c r="O1598" s="65">
        <v>34.4</v>
      </c>
      <c r="P1598" s="65">
        <v>1.25</v>
      </c>
      <c r="Q1598" s="65">
        <v>0</v>
      </c>
      <c r="R1598" s="65"/>
      <c r="S1598" s="120">
        <v>22</v>
      </c>
      <c r="T1598" s="120">
        <v>7</v>
      </c>
      <c r="U1598" s="120">
        <v>109</v>
      </c>
      <c r="V1598" s="120">
        <v>0</v>
      </c>
      <c r="W1598" s="120">
        <v>3</v>
      </c>
      <c r="X1598" s="120">
        <v>2</v>
      </c>
      <c r="Y1598" s="120">
        <v>0</v>
      </c>
      <c r="Z1598" s="120">
        <v>0</v>
      </c>
      <c r="AA1598" s="120">
        <v>0</v>
      </c>
      <c r="AB1598" s="120">
        <v>44</v>
      </c>
      <c r="AC1598" s="120">
        <v>2</v>
      </c>
      <c r="AD1598" s="120">
        <v>0</v>
      </c>
      <c r="AE1598" s="118">
        <f t="shared" si="509"/>
        <v>22</v>
      </c>
      <c r="AF1598" s="119">
        <f t="shared" si="522"/>
        <v>7.3333333333337164E-2</v>
      </c>
      <c r="AG1598" s="118">
        <f t="shared" si="510"/>
        <v>7</v>
      </c>
      <c r="AH1598" s="119">
        <f t="shared" si="511"/>
        <v>4.6666666666664192E-2</v>
      </c>
      <c r="AI1598" s="118">
        <f t="shared" si="512"/>
        <v>3</v>
      </c>
      <c r="AJ1598" s="119">
        <f t="shared" si="513"/>
        <v>6.666666666666618E-2</v>
      </c>
      <c r="AK1598" s="118">
        <f t="shared" si="514"/>
        <v>2</v>
      </c>
      <c r="AL1598" s="119">
        <f t="shared" si="515"/>
        <v>6.6666666666666874E-2</v>
      </c>
      <c r="AM1598" s="118">
        <f t="shared" si="516"/>
        <v>109</v>
      </c>
      <c r="AN1598" s="119">
        <f t="shared" si="517"/>
        <v>1</v>
      </c>
      <c r="AO1598" s="118">
        <f t="shared" si="518"/>
        <v>0</v>
      </c>
      <c r="AP1598" s="119">
        <f t="shared" si="519"/>
        <v>1.3877787807814457E-16</v>
      </c>
      <c r="AQ1598" s="122">
        <f t="shared" si="524"/>
        <v>0</v>
      </c>
      <c r="AR1598" s="131">
        <f t="shared" si="520"/>
        <v>4</v>
      </c>
    </row>
    <row r="1599" spans="1:44" x14ac:dyDescent="0.25">
      <c r="A1599" s="65" t="s">
        <v>272</v>
      </c>
      <c r="B1599" s="65" t="str">
        <f t="shared" si="525"/>
        <v>DIWA5</v>
      </c>
      <c r="C1599" s="117">
        <f t="shared" si="526"/>
        <v>41658</v>
      </c>
      <c r="D1599" s="116" t="str">
        <f t="shared" si="527"/>
        <v>SIN</v>
      </c>
      <c r="E1599" s="65" t="s">
        <v>182</v>
      </c>
      <c r="F1599" s="124" t="s">
        <v>259</v>
      </c>
      <c r="G1599" s="117">
        <v>42243</v>
      </c>
      <c r="H1599" s="65">
        <v>816248</v>
      </c>
      <c r="I1599" s="65">
        <v>16732</v>
      </c>
      <c r="J1599" s="65">
        <v>0</v>
      </c>
      <c r="K1599" s="65">
        <v>3</v>
      </c>
      <c r="L1599" s="65"/>
      <c r="M1599" s="65">
        <v>1</v>
      </c>
      <c r="N1599" s="65">
        <v>6.3</v>
      </c>
      <c r="O1599" s="65"/>
      <c r="P1599" s="65"/>
      <c r="Q1599" s="65">
        <v>0.36</v>
      </c>
      <c r="R1599" s="65"/>
      <c r="S1599" s="65">
        <v>56</v>
      </c>
      <c r="T1599" s="65">
        <v>51</v>
      </c>
      <c r="U1599" s="65">
        <v>4</v>
      </c>
      <c r="V1599" s="65">
        <v>0</v>
      </c>
      <c r="W1599" s="65">
        <v>6</v>
      </c>
      <c r="X1599" s="65">
        <v>6</v>
      </c>
      <c r="Y1599" s="65">
        <v>1</v>
      </c>
      <c r="Z1599" s="65">
        <v>0</v>
      </c>
      <c r="AA1599" s="65">
        <v>0</v>
      </c>
      <c r="AB1599" s="65">
        <v>33</v>
      </c>
      <c r="AC1599" s="65">
        <v>4</v>
      </c>
      <c r="AD1599" s="65">
        <v>0</v>
      </c>
      <c r="AE1599" s="118">
        <f t="shared" si="509"/>
        <v>56</v>
      </c>
      <c r="AF1599" s="119">
        <f t="shared" si="522"/>
        <v>0.18666666666667028</v>
      </c>
      <c r="AG1599" s="118">
        <f t="shared" si="510"/>
        <v>51</v>
      </c>
      <c r="AH1599" s="119">
        <f t="shared" si="511"/>
        <v>0.33999999999999714</v>
      </c>
      <c r="AI1599" s="118">
        <f t="shared" si="512"/>
        <v>6</v>
      </c>
      <c r="AJ1599" s="119">
        <f t="shared" si="513"/>
        <v>0.13333333333333286</v>
      </c>
      <c r="AK1599" s="118">
        <f t="shared" si="514"/>
        <v>6</v>
      </c>
      <c r="AL1599" s="119">
        <f t="shared" si="515"/>
        <v>0.20000000000000018</v>
      </c>
      <c r="AM1599" s="118">
        <f t="shared" si="516"/>
        <v>4</v>
      </c>
      <c r="AN1599" s="119">
        <f t="shared" si="517"/>
        <v>0.26666666666666683</v>
      </c>
      <c r="AO1599" s="118">
        <f t="shared" si="518"/>
        <v>0</v>
      </c>
      <c r="AP1599" s="119">
        <f t="shared" si="519"/>
        <v>1.3877787807814457E-16</v>
      </c>
      <c r="AQ1599" s="122">
        <f t="shared" ref="AQ1599:AQ1630" si="528">IF(F1599=F1598,0,1)</f>
        <v>0</v>
      </c>
      <c r="AR1599" s="131">
        <f t="shared" si="520"/>
        <v>5</v>
      </c>
    </row>
    <row r="1600" spans="1:44" x14ac:dyDescent="0.25">
      <c r="A1600" s="65" t="s">
        <v>288</v>
      </c>
      <c r="B1600" s="65" t="str">
        <f t="shared" si="525"/>
        <v>DIWA5</v>
      </c>
      <c r="C1600" s="117">
        <f t="shared" si="526"/>
        <v>41658</v>
      </c>
      <c r="D1600" s="65" t="str">
        <f t="shared" si="527"/>
        <v>SIN</v>
      </c>
      <c r="E1600" s="65" t="s">
        <v>182</v>
      </c>
      <c r="F1600" s="124" t="s">
        <v>259</v>
      </c>
      <c r="G1600" s="117">
        <v>42242</v>
      </c>
      <c r="H1600" s="65">
        <v>851976</v>
      </c>
      <c r="I1600" s="65">
        <v>14092</v>
      </c>
      <c r="J1600" s="65">
        <v>0</v>
      </c>
      <c r="K1600" s="65">
        <v>5</v>
      </c>
      <c r="L1600" s="65"/>
      <c r="M1600" s="65">
        <v>1</v>
      </c>
      <c r="N1600" s="65">
        <v>5.9</v>
      </c>
      <c r="O1600" s="65"/>
      <c r="P1600" s="65"/>
      <c r="Q1600" s="65">
        <v>0.1</v>
      </c>
      <c r="R1600" s="65"/>
      <c r="S1600" s="65">
        <v>39</v>
      </c>
      <c r="T1600" s="65">
        <v>122</v>
      </c>
      <c r="U1600" s="65">
        <v>2</v>
      </c>
      <c r="V1600" s="65">
        <v>1</v>
      </c>
      <c r="W1600" s="65">
        <v>6</v>
      </c>
      <c r="X1600" s="65">
        <v>5</v>
      </c>
      <c r="Y1600" s="65">
        <v>1</v>
      </c>
      <c r="Z1600" s="65">
        <v>1</v>
      </c>
      <c r="AA1600" s="65">
        <v>0</v>
      </c>
      <c r="AB1600" s="65">
        <v>30</v>
      </c>
      <c r="AC1600" s="65">
        <v>4</v>
      </c>
      <c r="AD1600" s="65">
        <v>1</v>
      </c>
      <c r="AE1600" s="118">
        <f t="shared" si="509"/>
        <v>39</v>
      </c>
      <c r="AF1600" s="119">
        <f t="shared" si="522"/>
        <v>0.13000000000000372</v>
      </c>
      <c r="AG1600" s="118">
        <f t="shared" si="510"/>
        <v>122</v>
      </c>
      <c r="AH1600" s="119">
        <f t="shared" si="511"/>
        <v>0.81333333333333213</v>
      </c>
      <c r="AI1600" s="118">
        <f t="shared" si="512"/>
        <v>6</v>
      </c>
      <c r="AJ1600" s="119">
        <f t="shared" si="513"/>
        <v>0.13333333333333286</v>
      </c>
      <c r="AK1600" s="118">
        <f t="shared" si="514"/>
        <v>5</v>
      </c>
      <c r="AL1600" s="119">
        <f t="shared" si="515"/>
        <v>0.16666666666666685</v>
      </c>
      <c r="AM1600" s="118">
        <f t="shared" si="516"/>
        <v>2</v>
      </c>
      <c r="AN1600" s="119">
        <f t="shared" si="517"/>
        <v>0.13333333333333353</v>
      </c>
      <c r="AO1600" s="118">
        <f t="shared" si="518"/>
        <v>1</v>
      </c>
      <c r="AP1600" s="119">
        <f t="shared" si="519"/>
        <v>0.10000000000000014</v>
      </c>
      <c r="AQ1600" s="122">
        <f t="shared" si="528"/>
        <v>0</v>
      </c>
      <c r="AR1600" s="131">
        <f t="shared" si="520"/>
        <v>6</v>
      </c>
    </row>
    <row r="1601" spans="1:44" x14ac:dyDescent="0.25">
      <c r="A1601" s="65"/>
      <c r="B1601" s="65" t="str">
        <f t="shared" si="525"/>
        <v>DIWA5</v>
      </c>
      <c r="C1601" s="117">
        <f t="shared" si="526"/>
        <v>41658</v>
      </c>
      <c r="D1601" s="65" t="str">
        <f t="shared" si="527"/>
        <v>SIN</v>
      </c>
      <c r="E1601" s="65" t="s">
        <v>182</v>
      </c>
      <c r="F1601" s="124" t="s">
        <v>260</v>
      </c>
      <c r="G1601" s="117">
        <v>42323</v>
      </c>
      <c r="H1601" s="65">
        <v>240229</v>
      </c>
      <c r="I1601" s="65">
        <v>42204</v>
      </c>
      <c r="J1601" s="65">
        <v>0</v>
      </c>
      <c r="K1601" s="65">
        <v>2</v>
      </c>
      <c r="L1601" s="65"/>
      <c r="M1601" s="65">
        <v>4</v>
      </c>
      <c r="N1601" s="65">
        <v>5.9</v>
      </c>
      <c r="O1601" s="65"/>
      <c r="P1601" s="65"/>
      <c r="Q1601" s="65">
        <v>0.06</v>
      </c>
      <c r="R1601" s="65"/>
      <c r="S1601" s="65">
        <v>153</v>
      </c>
      <c r="T1601" s="65">
        <v>46</v>
      </c>
      <c r="U1601" s="65">
        <v>20</v>
      </c>
      <c r="V1601" s="65">
        <v>0</v>
      </c>
      <c r="W1601" s="65">
        <v>6</v>
      </c>
      <c r="X1601" s="65">
        <v>11</v>
      </c>
      <c r="Y1601" s="65">
        <v>0</v>
      </c>
      <c r="Z1601" s="65">
        <v>0</v>
      </c>
      <c r="AA1601" s="65">
        <v>1</v>
      </c>
      <c r="AB1601" s="65">
        <v>31</v>
      </c>
      <c r="AC1601" s="65">
        <v>7</v>
      </c>
      <c r="AD1601" s="65">
        <v>0</v>
      </c>
      <c r="AE1601" s="118">
        <f t="shared" si="509"/>
        <v>153</v>
      </c>
      <c r="AF1601" s="119">
        <f t="shared" si="522"/>
        <v>0.510000000000005</v>
      </c>
      <c r="AG1601" s="118">
        <f t="shared" si="510"/>
        <v>46</v>
      </c>
      <c r="AH1601" s="119">
        <f t="shared" si="511"/>
        <v>0.30666666666666387</v>
      </c>
      <c r="AI1601" s="118">
        <f t="shared" si="512"/>
        <v>6</v>
      </c>
      <c r="AJ1601" s="119">
        <f t="shared" si="513"/>
        <v>0.13333333333333286</v>
      </c>
      <c r="AK1601" s="118">
        <f t="shared" si="514"/>
        <v>11</v>
      </c>
      <c r="AL1601" s="119">
        <f t="shared" si="515"/>
        <v>0.36666666666666681</v>
      </c>
      <c r="AM1601" s="118">
        <f t="shared" si="516"/>
        <v>20</v>
      </c>
      <c r="AN1601" s="119">
        <f t="shared" si="517"/>
        <v>1</v>
      </c>
      <c r="AO1601" s="118">
        <f t="shared" si="518"/>
        <v>0</v>
      </c>
      <c r="AP1601" s="119">
        <f t="shared" si="519"/>
        <v>1.3877787807814457E-16</v>
      </c>
      <c r="AQ1601" s="122">
        <f t="shared" si="528"/>
        <v>1</v>
      </c>
      <c r="AR1601" s="131">
        <f t="shared" si="520"/>
        <v>1</v>
      </c>
    </row>
    <row r="1602" spans="1:44" x14ac:dyDescent="0.25">
      <c r="A1602" s="65" t="s">
        <v>272</v>
      </c>
      <c r="B1602" s="65" t="str">
        <f t="shared" si="525"/>
        <v>DIWA5</v>
      </c>
      <c r="C1602" s="117">
        <f t="shared" si="526"/>
        <v>41658</v>
      </c>
      <c r="D1602" s="116" t="str">
        <f t="shared" si="527"/>
        <v>SIN</v>
      </c>
      <c r="E1602" s="65" t="s">
        <v>182</v>
      </c>
      <c r="F1602" s="124" t="s">
        <v>260</v>
      </c>
      <c r="G1602" s="117">
        <v>42243</v>
      </c>
      <c r="H1602" s="65">
        <v>862873</v>
      </c>
      <c r="I1602" s="65">
        <v>27509</v>
      </c>
      <c r="J1602" s="65">
        <v>0</v>
      </c>
      <c r="K1602" s="65">
        <v>4</v>
      </c>
      <c r="L1602" s="65"/>
      <c r="M1602" s="65">
        <v>4</v>
      </c>
      <c r="N1602" s="65">
        <v>7</v>
      </c>
      <c r="O1602" s="65"/>
      <c r="P1602" s="65"/>
      <c r="Q1602" s="65">
        <v>2.2799999999999998</v>
      </c>
      <c r="R1602" s="65"/>
      <c r="S1602" s="65">
        <v>27</v>
      </c>
      <c r="T1602" s="65">
        <v>29</v>
      </c>
      <c r="U1602" s="65">
        <v>11</v>
      </c>
      <c r="V1602" s="65">
        <v>0</v>
      </c>
      <c r="W1602" s="65">
        <v>5</v>
      </c>
      <c r="X1602" s="65">
        <v>2</v>
      </c>
      <c r="Y1602" s="65">
        <v>1</v>
      </c>
      <c r="Z1602" s="65">
        <v>0</v>
      </c>
      <c r="AA1602" s="65">
        <v>0</v>
      </c>
      <c r="AB1602" s="65">
        <v>45</v>
      </c>
      <c r="AC1602" s="65">
        <v>3</v>
      </c>
      <c r="AD1602" s="65">
        <v>1</v>
      </c>
      <c r="AE1602" s="118">
        <f t="shared" ref="AE1602:AE1664" si="529">+ROUND(S1602,0)</f>
        <v>27</v>
      </c>
      <c r="AF1602" s="119">
        <f t="shared" si="522"/>
        <v>9.0000000000003799E-2</v>
      </c>
      <c r="AG1602" s="118">
        <f t="shared" ref="AG1602:AG1664" si="530">+ROUND(T1602,0)</f>
        <v>29</v>
      </c>
      <c r="AH1602" s="119">
        <f t="shared" ref="AH1602:AH1664" si="531">IF(AG1602&gt;=150,1,VLOOKUP(AG1602,$AV$3:$AW$228,2,0))</f>
        <v>0.19333333333333075</v>
      </c>
      <c r="AI1602" s="118">
        <f t="shared" ref="AI1602:AI1664" si="532">+ROUND(W1602,0)</f>
        <v>5</v>
      </c>
      <c r="AJ1602" s="119">
        <f t="shared" ref="AJ1602:AJ1664" si="533">IF(AI1602&gt;=45,1,VLOOKUP(AI1602,$AX$3:$AY$226,2,0))</f>
        <v>0.11111111111111063</v>
      </c>
      <c r="AK1602" s="118">
        <f t="shared" ref="AK1602:AK1664" si="534">+ROUND(X1602,0)</f>
        <v>2</v>
      </c>
      <c r="AL1602" s="119">
        <f t="shared" ref="AL1602:AL1664" si="535">IF(AK1602&gt;=30,1,VLOOKUP(AK1602,$AZ$3:$BA$226,2,0))</f>
        <v>6.6666666666666874E-2</v>
      </c>
      <c r="AM1602" s="118">
        <f t="shared" ref="AM1602:AM1664" si="536">+ROUND(U1602,0)</f>
        <v>11</v>
      </c>
      <c r="AN1602" s="119">
        <f t="shared" ref="AN1602:AN1664" si="537">IF(AM1602&gt;=15,1,VLOOKUP(AM1602,$BB$3:$BC$226,2,0))</f>
        <v>0.73333333333333339</v>
      </c>
      <c r="AO1602" s="118">
        <f t="shared" ref="AO1602:AO1664" si="538">ROUND(V1602,0)</f>
        <v>0</v>
      </c>
      <c r="AP1602" s="119">
        <f t="shared" ref="AP1602:AP1664" si="539">IF(AO1602&gt;=10,1,VLOOKUP(AO1602,$BD$3:$BE$226,2,0))</f>
        <v>1.3877787807814457E-16</v>
      </c>
      <c r="AQ1602" s="122">
        <f t="shared" si="528"/>
        <v>0</v>
      </c>
      <c r="AR1602" s="131">
        <f t="shared" si="520"/>
        <v>2</v>
      </c>
    </row>
    <row r="1603" spans="1:44" x14ac:dyDescent="0.25">
      <c r="A1603" s="65" t="s">
        <v>272</v>
      </c>
      <c r="B1603" s="65" t="str">
        <f t="shared" si="525"/>
        <v>DIWA5</v>
      </c>
      <c r="C1603" s="117">
        <f t="shared" si="526"/>
        <v>41658</v>
      </c>
      <c r="D1603" s="116" t="str">
        <f t="shared" si="527"/>
        <v>SIN</v>
      </c>
      <c r="E1603" s="65" t="s">
        <v>182</v>
      </c>
      <c r="F1603" s="124" t="s">
        <v>260</v>
      </c>
      <c r="G1603" s="117">
        <v>42243</v>
      </c>
      <c r="H1603" s="65" t="s">
        <v>281</v>
      </c>
      <c r="I1603" s="65" t="s">
        <v>283</v>
      </c>
      <c r="J1603" s="65">
        <v>0</v>
      </c>
      <c r="K1603" s="65">
        <v>5</v>
      </c>
      <c r="L1603" s="65"/>
      <c r="M1603" s="65">
        <v>1</v>
      </c>
      <c r="N1603" s="65">
        <v>6.1</v>
      </c>
      <c r="O1603" s="65"/>
      <c r="P1603" s="65"/>
      <c r="Q1603" s="65">
        <v>0.16</v>
      </c>
      <c r="R1603" s="65"/>
      <c r="S1603" s="65">
        <v>58</v>
      </c>
      <c r="T1603" s="65">
        <v>39</v>
      </c>
      <c r="U1603" s="65">
        <v>3</v>
      </c>
      <c r="V1603" s="65">
        <v>0</v>
      </c>
      <c r="W1603" s="65">
        <v>13</v>
      </c>
      <c r="X1603" s="65">
        <v>6</v>
      </c>
      <c r="Y1603" s="65">
        <v>0</v>
      </c>
      <c r="Z1603" s="65">
        <v>0</v>
      </c>
      <c r="AA1603" s="65">
        <v>0</v>
      </c>
      <c r="AB1603" s="65">
        <v>36</v>
      </c>
      <c r="AC1603" s="65">
        <v>6</v>
      </c>
      <c r="AD1603" s="65">
        <v>1</v>
      </c>
      <c r="AE1603" s="118">
        <f t="shared" si="529"/>
        <v>58</v>
      </c>
      <c r="AF1603" s="119">
        <f t="shared" si="522"/>
        <v>0.19333333333333694</v>
      </c>
      <c r="AG1603" s="118">
        <f t="shared" si="530"/>
        <v>39</v>
      </c>
      <c r="AH1603" s="119">
        <f t="shared" si="531"/>
        <v>0.25999999999999729</v>
      </c>
      <c r="AI1603" s="118">
        <f t="shared" si="532"/>
        <v>13</v>
      </c>
      <c r="AJ1603" s="119">
        <f t="shared" si="533"/>
        <v>0.28888888888888842</v>
      </c>
      <c r="AK1603" s="118">
        <f t="shared" si="534"/>
        <v>6</v>
      </c>
      <c r="AL1603" s="119">
        <f t="shared" si="535"/>
        <v>0.20000000000000018</v>
      </c>
      <c r="AM1603" s="118">
        <f t="shared" si="536"/>
        <v>3</v>
      </c>
      <c r="AN1603" s="119">
        <f t="shared" si="537"/>
        <v>0.20000000000000018</v>
      </c>
      <c r="AO1603" s="118">
        <f t="shared" si="538"/>
        <v>0</v>
      </c>
      <c r="AP1603" s="119">
        <f t="shared" si="539"/>
        <v>1.3877787807814457E-16</v>
      </c>
      <c r="AQ1603" s="122">
        <f t="shared" si="528"/>
        <v>0</v>
      </c>
      <c r="AR1603" s="131">
        <f t="shared" ref="AR1603:AR1664" si="540">+IF(AQ1603=1,AQ1603,(AR1602+1))</f>
        <v>3</v>
      </c>
    </row>
    <row r="1604" spans="1:44" x14ac:dyDescent="0.25">
      <c r="A1604" s="65" t="s">
        <v>272</v>
      </c>
      <c r="B1604" s="65" t="str">
        <f t="shared" si="525"/>
        <v>DIWA5</v>
      </c>
      <c r="C1604" s="117">
        <f t="shared" si="526"/>
        <v>41658</v>
      </c>
      <c r="D1604" s="116" t="str">
        <f t="shared" si="527"/>
        <v>SIN</v>
      </c>
      <c r="E1604" s="65" t="s">
        <v>182</v>
      </c>
      <c r="F1604" s="124" t="s">
        <v>260</v>
      </c>
      <c r="G1604" s="117">
        <v>42243</v>
      </c>
      <c r="H1604" s="65">
        <v>200597</v>
      </c>
      <c r="I1604" s="65">
        <v>6077</v>
      </c>
      <c r="J1604" s="65">
        <v>0</v>
      </c>
      <c r="K1604" s="65">
        <v>5</v>
      </c>
      <c r="L1604" s="65"/>
      <c r="M1604" s="65">
        <v>8</v>
      </c>
      <c r="N1604" s="65">
        <v>6.9</v>
      </c>
      <c r="O1604" s="65"/>
      <c r="P1604" s="65"/>
      <c r="Q1604" s="65">
        <v>0.05</v>
      </c>
      <c r="R1604" s="65"/>
      <c r="S1604" s="65">
        <v>65</v>
      </c>
      <c r="T1604" s="65">
        <v>26</v>
      </c>
      <c r="U1604" s="65">
        <v>10</v>
      </c>
      <c r="V1604" s="65">
        <v>0</v>
      </c>
      <c r="W1604" s="65">
        <v>4</v>
      </c>
      <c r="X1604" s="65">
        <v>6</v>
      </c>
      <c r="Y1604" s="65">
        <v>0</v>
      </c>
      <c r="Z1604" s="65">
        <v>0</v>
      </c>
      <c r="AA1604" s="65">
        <v>0</v>
      </c>
      <c r="AB1604" s="65">
        <v>81</v>
      </c>
      <c r="AC1604" s="65">
        <v>3</v>
      </c>
      <c r="AD1604" s="65">
        <v>1</v>
      </c>
      <c r="AE1604" s="118">
        <f t="shared" si="529"/>
        <v>65</v>
      </c>
      <c r="AF1604" s="119">
        <f t="shared" si="522"/>
        <v>0.21666666666667023</v>
      </c>
      <c r="AG1604" s="118">
        <f t="shared" si="530"/>
        <v>26</v>
      </c>
      <c r="AH1604" s="119">
        <f t="shared" si="531"/>
        <v>0.17333333333333079</v>
      </c>
      <c r="AI1604" s="118">
        <f t="shared" si="532"/>
        <v>4</v>
      </c>
      <c r="AJ1604" s="119">
        <f t="shared" si="533"/>
        <v>8.8888888888888407E-2</v>
      </c>
      <c r="AK1604" s="118">
        <f t="shared" si="534"/>
        <v>6</v>
      </c>
      <c r="AL1604" s="119">
        <f t="shared" si="535"/>
        <v>0.20000000000000018</v>
      </c>
      <c r="AM1604" s="118">
        <f t="shared" si="536"/>
        <v>10</v>
      </c>
      <c r="AN1604" s="119">
        <f t="shared" si="537"/>
        <v>0.66666666666666674</v>
      </c>
      <c r="AO1604" s="118">
        <f t="shared" si="538"/>
        <v>0</v>
      </c>
      <c r="AP1604" s="119">
        <f t="shared" si="539"/>
        <v>1.3877787807814457E-16</v>
      </c>
      <c r="AQ1604" s="122">
        <f t="shared" si="528"/>
        <v>0</v>
      </c>
      <c r="AR1604" s="131">
        <f t="shared" si="540"/>
        <v>4</v>
      </c>
    </row>
    <row r="1605" spans="1:44" x14ac:dyDescent="0.25">
      <c r="A1605" s="65" t="s">
        <v>272</v>
      </c>
      <c r="B1605" s="65" t="str">
        <f t="shared" si="525"/>
        <v>DIWA5</v>
      </c>
      <c r="C1605" s="117">
        <f t="shared" si="526"/>
        <v>41658</v>
      </c>
      <c r="D1605" s="116" t="str">
        <f t="shared" si="527"/>
        <v>SIN</v>
      </c>
      <c r="E1605" s="65" t="s">
        <v>182</v>
      </c>
      <c r="F1605" s="124" t="s">
        <v>260</v>
      </c>
      <c r="G1605" s="117">
        <v>42243</v>
      </c>
      <c r="H1605" s="65">
        <v>190356</v>
      </c>
      <c r="I1605" s="65">
        <v>1067</v>
      </c>
      <c r="J1605" s="65">
        <v>0</v>
      </c>
      <c r="K1605" s="65">
        <v>2</v>
      </c>
      <c r="L1605" s="65"/>
      <c r="M1605" s="65">
        <v>4</v>
      </c>
      <c r="N1605" s="65">
        <v>6</v>
      </c>
      <c r="O1605" s="65"/>
      <c r="P1605" s="65"/>
      <c r="Q1605" s="65">
        <v>0.03</v>
      </c>
      <c r="R1605" s="65"/>
      <c r="S1605" s="65">
        <v>64</v>
      </c>
      <c r="T1605" s="65">
        <v>29</v>
      </c>
      <c r="U1605" s="65">
        <v>3</v>
      </c>
      <c r="V1605" s="65">
        <v>0</v>
      </c>
      <c r="W1605" s="65">
        <v>4</v>
      </c>
      <c r="X1605" s="65">
        <v>7</v>
      </c>
      <c r="Y1605" s="65">
        <v>0</v>
      </c>
      <c r="Z1605" s="65">
        <v>0</v>
      </c>
      <c r="AA1605" s="65">
        <v>0</v>
      </c>
      <c r="AB1605" s="65">
        <v>27</v>
      </c>
      <c r="AC1605" s="65">
        <v>3</v>
      </c>
      <c r="AD1605" s="65">
        <v>0</v>
      </c>
      <c r="AE1605" s="118">
        <f t="shared" si="529"/>
        <v>64</v>
      </c>
      <c r="AF1605" s="119">
        <f t="shared" si="522"/>
        <v>0.2133333333333369</v>
      </c>
      <c r="AG1605" s="118">
        <f t="shared" si="530"/>
        <v>29</v>
      </c>
      <c r="AH1605" s="119">
        <f t="shared" si="531"/>
        <v>0.19333333333333075</v>
      </c>
      <c r="AI1605" s="118">
        <f t="shared" si="532"/>
        <v>4</v>
      </c>
      <c r="AJ1605" s="119">
        <f t="shared" si="533"/>
        <v>8.8888888888888407E-2</v>
      </c>
      <c r="AK1605" s="118">
        <f t="shared" si="534"/>
        <v>7</v>
      </c>
      <c r="AL1605" s="119">
        <f t="shared" si="535"/>
        <v>0.2333333333333335</v>
      </c>
      <c r="AM1605" s="118">
        <f t="shared" si="536"/>
        <v>3</v>
      </c>
      <c r="AN1605" s="119">
        <f t="shared" si="537"/>
        <v>0.20000000000000018</v>
      </c>
      <c r="AO1605" s="118">
        <f t="shared" si="538"/>
        <v>0</v>
      </c>
      <c r="AP1605" s="119">
        <f t="shared" si="539"/>
        <v>1.3877787807814457E-16</v>
      </c>
      <c r="AQ1605" s="122">
        <f t="shared" si="528"/>
        <v>0</v>
      </c>
      <c r="AR1605" s="131">
        <f t="shared" si="540"/>
        <v>5</v>
      </c>
    </row>
    <row r="1606" spans="1:44" x14ac:dyDescent="0.25">
      <c r="A1606" s="65" t="s">
        <v>272</v>
      </c>
      <c r="B1606" s="65" t="str">
        <f t="shared" si="525"/>
        <v>DIWA5</v>
      </c>
      <c r="C1606" s="117">
        <f t="shared" si="526"/>
        <v>41658</v>
      </c>
      <c r="D1606" s="116" t="str">
        <f t="shared" si="527"/>
        <v>SIN</v>
      </c>
      <c r="E1606" s="65" t="s">
        <v>182</v>
      </c>
      <c r="F1606" s="124" t="s">
        <v>260</v>
      </c>
      <c r="G1606" s="117">
        <v>42242</v>
      </c>
      <c r="H1606" s="65">
        <v>917752</v>
      </c>
      <c r="I1606" s="65">
        <v>18939</v>
      </c>
      <c r="J1606" s="65">
        <v>0</v>
      </c>
      <c r="K1606" s="65">
        <v>4</v>
      </c>
      <c r="L1606" s="65"/>
      <c r="M1606" s="65">
        <v>1</v>
      </c>
      <c r="N1606" s="65">
        <v>6.5</v>
      </c>
      <c r="O1606" s="65"/>
      <c r="P1606" s="65"/>
      <c r="Q1606" s="65">
        <v>0.09</v>
      </c>
      <c r="R1606" s="65"/>
      <c r="S1606" s="65">
        <v>26</v>
      </c>
      <c r="T1606" s="65">
        <v>30</v>
      </c>
      <c r="U1606" s="65">
        <v>4</v>
      </c>
      <c r="V1606" s="65">
        <v>0</v>
      </c>
      <c r="W1606" s="65">
        <v>11</v>
      </c>
      <c r="X1606" s="65">
        <v>4</v>
      </c>
      <c r="Y1606" s="65">
        <v>1</v>
      </c>
      <c r="Z1606" s="65">
        <v>0</v>
      </c>
      <c r="AA1606" s="65">
        <v>0</v>
      </c>
      <c r="AB1606" s="65">
        <v>29</v>
      </c>
      <c r="AC1606" s="65">
        <v>3</v>
      </c>
      <c r="AD1606" s="65">
        <v>0</v>
      </c>
      <c r="AE1606" s="118">
        <f t="shared" si="529"/>
        <v>26</v>
      </c>
      <c r="AF1606" s="119">
        <f t="shared" si="522"/>
        <v>8.6666666666670472E-2</v>
      </c>
      <c r="AG1606" s="118">
        <f t="shared" si="530"/>
        <v>30</v>
      </c>
      <c r="AH1606" s="119">
        <f t="shared" si="531"/>
        <v>0.1999999999999974</v>
      </c>
      <c r="AI1606" s="118">
        <f t="shared" si="532"/>
        <v>11</v>
      </c>
      <c r="AJ1606" s="119">
        <f t="shared" si="533"/>
        <v>0.24444444444444399</v>
      </c>
      <c r="AK1606" s="118">
        <f t="shared" si="534"/>
        <v>4</v>
      </c>
      <c r="AL1606" s="119">
        <f t="shared" si="535"/>
        <v>0.13333333333333353</v>
      </c>
      <c r="AM1606" s="118">
        <f t="shared" si="536"/>
        <v>4</v>
      </c>
      <c r="AN1606" s="119">
        <f t="shared" si="537"/>
        <v>0.26666666666666683</v>
      </c>
      <c r="AO1606" s="118">
        <f t="shared" si="538"/>
        <v>0</v>
      </c>
      <c r="AP1606" s="119">
        <f t="shared" si="539"/>
        <v>1.3877787807814457E-16</v>
      </c>
      <c r="AQ1606" s="122">
        <f t="shared" si="528"/>
        <v>0</v>
      </c>
      <c r="AR1606" s="131">
        <f t="shared" si="540"/>
        <v>6</v>
      </c>
    </row>
    <row r="1607" spans="1:44" x14ac:dyDescent="0.25">
      <c r="A1607" s="65"/>
      <c r="B1607" s="65" t="str">
        <f t="shared" si="525"/>
        <v>DIWA5</v>
      </c>
      <c r="C1607" s="117">
        <f t="shared" si="526"/>
        <v>41658</v>
      </c>
      <c r="D1607" s="65" t="str">
        <f t="shared" si="527"/>
        <v>SIN</v>
      </c>
      <c r="E1607" s="65" t="s">
        <v>182</v>
      </c>
      <c r="F1607" s="124" t="s">
        <v>261</v>
      </c>
      <c r="G1607" s="117">
        <v>42373</v>
      </c>
      <c r="H1607" s="65">
        <v>238241</v>
      </c>
      <c r="I1607" s="65">
        <v>48952</v>
      </c>
      <c r="J1607" s="65">
        <v>0</v>
      </c>
      <c r="K1607" s="65">
        <v>5</v>
      </c>
      <c r="L1607" s="65"/>
      <c r="M1607" s="65">
        <v>11</v>
      </c>
      <c r="N1607" s="65">
        <v>6.6</v>
      </c>
      <c r="O1607" s="65"/>
      <c r="P1607" s="65"/>
      <c r="Q1607" s="65">
        <v>0.22</v>
      </c>
      <c r="R1607" s="65"/>
      <c r="S1607" s="65">
        <v>694</v>
      </c>
      <c r="T1607" s="65">
        <v>39</v>
      </c>
      <c r="U1607" s="65">
        <v>15</v>
      </c>
      <c r="V1607" s="65">
        <v>0</v>
      </c>
      <c r="W1607" s="65">
        <v>6</v>
      </c>
      <c r="X1607" s="65">
        <v>18</v>
      </c>
      <c r="Y1607" s="65">
        <v>0</v>
      </c>
      <c r="Z1607" s="65">
        <v>1</v>
      </c>
      <c r="AA1607" s="65">
        <v>1</v>
      </c>
      <c r="AB1607" s="65">
        <v>89</v>
      </c>
      <c r="AC1607" s="65">
        <v>8</v>
      </c>
      <c r="AD1607" s="65">
        <v>1</v>
      </c>
      <c r="AE1607" s="118">
        <f t="shared" si="529"/>
        <v>694</v>
      </c>
      <c r="AF1607" s="119">
        <f t="shared" si="522"/>
        <v>1.5</v>
      </c>
      <c r="AG1607" s="118">
        <f t="shared" si="530"/>
        <v>39</v>
      </c>
      <c r="AH1607" s="119">
        <f t="shared" si="531"/>
        <v>0.25999999999999729</v>
      </c>
      <c r="AI1607" s="118">
        <f t="shared" si="532"/>
        <v>6</v>
      </c>
      <c r="AJ1607" s="119">
        <f t="shared" si="533"/>
        <v>0.13333333333333286</v>
      </c>
      <c r="AK1607" s="118">
        <f t="shared" si="534"/>
        <v>18</v>
      </c>
      <c r="AL1607" s="119">
        <f t="shared" si="535"/>
        <v>0.60000000000000009</v>
      </c>
      <c r="AM1607" s="118">
        <f t="shared" si="536"/>
        <v>15</v>
      </c>
      <c r="AN1607" s="119">
        <f t="shared" si="537"/>
        <v>1</v>
      </c>
      <c r="AO1607" s="118">
        <f t="shared" si="538"/>
        <v>0</v>
      </c>
      <c r="AP1607" s="119">
        <f t="shared" si="539"/>
        <v>1.3877787807814457E-16</v>
      </c>
      <c r="AQ1607" s="122">
        <f t="shared" si="528"/>
        <v>1</v>
      </c>
      <c r="AR1607" s="131">
        <f t="shared" si="540"/>
        <v>1</v>
      </c>
    </row>
    <row r="1608" spans="1:44" x14ac:dyDescent="0.25">
      <c r="A1608" s="65" t="s">
        <v>272</v>
      </c>
      <c r="B1608" s="65" t="str">
        <f t="shared" si="525"/>
        <v>DIWA5</v>
      </c>
      <c r="C1608" s="117">
        <f t="shared" si="526"/>
        <v>41658</v>
      </c>
      <c r="D1608" s="116" t="str">
        <f t="shared" si="527"/>
        <v>SIN</v>
      </c>
      <c r="E1608" s="65" t="s">
        <v>182</v>
      </c>
      <c r="F1608" s="124" t="s">
        <v>261</v>
      </c>
      <c r="G1608" s="117">
        <v>42243</v>
      </c>
      <c r="H1608" s="65">
        <v>785041</v>
      </c>
      <c r="I1608" s="65">
        <v>3235</v>
      </c>
      <c r="J1608" s="65">
        <v>0</v>
      </c>
      <c r="K1608" s="65">
        <v>5</v>
      </c>
      <c r="L1608" s="65"/>
      <c r="M1608" s="65">
        <v>4</v>
      </c>
      <c r="N1608" s="65">
        <v>7.1</v>
      </c>
      <c r="O1608" s="65"/>
      <c r="P1608" s="65"/>
      <c r="Q1608" s="65">
        <v>0.04</v>
      </c>
      <c r="R1608" s="65"/>
      <c r="S1608" s="65">
        <v>50</v>
      </c>
      <c r="T1608" s="65">
        <v>34</v>
      </c>
      <c r="U1608" s="65">
        <v>1</v>
      </c>
      <c r="V1608" s="65">
        <v>0</v>
      </c>
      <c r="W1608" s="65">
        <v>3</v>
      </c>
      <c r="X1608" s="65">
        <v>6</v>
      </c>
      <c r="Y1608" s="65">
        <v>1</v>
      </c>
      <c r="Z1608" s="65">
        <v>0</v>
      </c>
      <c r="AA1608" s="65">
        <v>0</v>
      </c>
      <c r="AB1608" s="65">
        <v>60</v>
      </c>
      <c r="AC1608" s="65">
        <v>2</v>
      </c>
      <c r="AD1608" s="65">
        <v>1</v>
      </c>
      <c r="AE1608" s="118">
        <f t="shared" si="529"/>
        <v>50</v>
      </c>
      <c r="AF1608" s="119">
        <f t="shared" si="522"/>
        <v>0.16666666666667032</v>
      </c>
      <c r="AG1608" s="118">
        <f t="shared" si="530"/>
        <v>34</v>
      </c>
      <c r="AH1608" s="119">
        <f t="shared" si="531"/>
        <v>0.22666666666666402</v>
      </c>
      <c r="AI1608" s="118">
        <f t="shared" si="532"/>
        <v>3</v>
      </c>
      <c r="AJ1608" s="119">
        <f t="shared" si="533"/>
        <v>6.666666666666618E-2</v>
      </c>
      <c r="AK1608" s="118">
        <f t="shared" si="534"/>
        <v>6</v>
      </c>
      <c r="AL1608" s="119">
        <f t="shared" si="535"/>
        <v>0.20000000000000018</v>
      </c>
      <c r="AM1608" s="118">
        <f t="shared" si="536"/>
        <v>1</v>
      </c>
      <c r="AN1608" s="119">
        <f t="shared" si="537"/>
        <v>6.666666666666686E-2</v>
      </c>
      <c r="AO1608" s="118">
        <f t="shared" si="538"/>
        <v>0</v>
      </c>
      <c r="AP1608" s="119">
        <f t="shared" si="539"/>
        <v>1.3877787807814457E-16</v>
      </c>
      <c r="AQ1608" s="122">
        <f t="shared" si="528"/>
        <v>0</v>
      </c>
      <c r="AR1608" s="131">
        <f t="shared" si="540"/>
        <v>2</v>
      </c>
    </row>
    <row r="1609" spans="1:44" x14ac:dyDescent="0.25">
      <c r="A1609" s="65" t="s">
        <v>272</v>
      </c>
      <c r="B1609" s="65" t="str">
        <f t="shared" si="525"/>
        <v>DIWA5</v>
      </c>
      <c r="C1609" s="117">
        <f t="shared" si="526"/>
        <v>41658</v>
      </c>
      <c r="D1609" s="116" t="str">
        <f t="shared" si="527"/>
        <v>SIN</v>
      </c>
      <c r="E1609" s="65" t="s">
        <v>182</v>
      </c>
      <c r="F1609" s="124" t="s">
        <v>261</v>
      </c>
      <c r="G1609" s="117">
        <v>42243</v>
      </c>
      <c r="H1609" s="65">
        <v>833703</v>
      </c>
      <c r="I1609" s="65">
        <v>3468</v>
      </c>
      <c r="J1609" s="65">
        <v>0</v>
      </c>
      <c r="K1609" s="65">
        <v>5</v>
      </c>
      <c r="L1609" s="65"/>
      <c r="M1609" s="65">
        <v>6</v>
      </c>
      <c r="N1609" s="65">
        <v>7</v>
      </c>
      <c r="O1609" s="65"/>
      <c r="P1609" s="65"/>
      <c r="Q1609" s="65">
        <v>0</v>
      </c>
      <c r="R1609" s="65"/>
      <c r="S1609" s="65">
        <v>46</v>
      </c>
      <c r="T1609" s="65">
        <v>30</v>
      </c>
      <c r="U1609" s="65">
        <v>2</v>
      </c>
      <c r="V1609" s="65">
        <v>0</v>
      </c>
      <c r="W1609" s="65">
        <v>5</v>
      </c>
      <c r="X1609" s="65">
        <v>6</v>
      </c>
      <c r="Y1609" s="65">
        <v>0</v>
      </c>
      <c r="Z1609" s="65">
        <v>0</v>
      </c>
      <c r="AA1609" s="65">
        <v>0</v>
      </c>
      <c r="AB1609" s="65">
        <v>89</v>
      </c>
      <c r="AC1609" s="65">
        <v>2</v>
      </c>
      <c r="AD1609" s="65">
        <v>1</v>
      </c>
      <c r="AE1609" s="118">
        <f t="shared" si="529"/>
        <v>46</v>
      </c>
      <c r="AF1609" s="119">
        <f t="shared" si="522"/>
        <v>0.15333333333333701</v>
      </c>
      <c r="AG1609" s="118">
        <f t="shared" si="530"/>
        <v>30</v>
      </c>
      <c r="AH1609" s="119">
        <f t="shared" si="531"/>
        <v>0.1999999999999974</v>
      </c>
      <c r="AI1609" s="118">
        <f t="shared" si="532"/>
        <v>5</v>
      </c>
      <c r="AJ1609" s="119">
        <f t="shared" si="533"/>
        <v>0.11111111111111063</v>
      </c>
      <c r="AK1609" s="118">
        <f t="shared" si="534"/>
        <v>6</v>
      </c>
      <c r="AL1609" s="119">
        <f t="shared" si="535"/>
        <v>0.20000000000000018</v>
      </c>
      <c r="AM1609" s="118">
        <f t="shared" si="536"/>
        <v>2</v>
      </c>
      <c r="AN1609" s="119">
        <f t="shared" si="537"/>
        <v>0.13333333333333353</v>
      </c>
      <c r="AO1609" s="118">
        <f t="shared" si="538"/>
        <v>0</v>
      </c>
      <c r="AP1609" s="119">
        <f t="shared" si="539"/>
        <v>1.3877787807814457E-16</v>
      </c>
      <c r="AQ1609" s="122">
        <f t="shared" si="528"/>
        <v>0</v>
      </c>
      <c r="AR1609" s="131">
        <f t="shared" si="540"/>
        <v>3</v>
      </c>
    </row>
    <row r="1610" spans="1:44" x14ac:dyDescent="0.25">
      <c r="A1610" s="65" t="s">
        <v>285</v>
      </c>
      <c r="B1610" s="65" t="str">
        <f t="shared" si="525"/>
        <v>DIWA5</v>
      </c>
      <c r="C1610" s="117">
        <f t="shared" si="526"/>
        <v>41658</v>
      </c>
      <c r="D1610" s="65" t="str">
        <f t="shared" si="527"/>
        <v>SIN</v>
      </c>
      <c r="E1610" s="65" t="s">
        <v>182</v>
      </c>
      <c r="F1610" s="124" t="s">
        <v>261</v>
      </c>
      <c r="G1610" s="117">
        <v>42243</v>
      </c>
      <c r="H1610" s="65">
        <v>793830</v>
      </c>
      <c r="I1610" s="65">
        <v>4445</v>
      </c>
      <c r="J1610" s="65">
        <v>0</v>
      </c>
      <c r="K1610" s="65">
        <v>5</v>
      </c>
      <c r="L1610" s="65"/>
      <c r="M1610" s="65">
        <v>5</v>
      </c>
      <c r="N1610" s="65">
        <v>6.8</v>
      </c>
      <c r="O1610" s="65"/>
      <c r="P1610" s="65"/>
      <c r="Q1610" s="65">
        <v>0.06</v>
      </c>
      <c r="R1610" s="65"/>
      <c r="S1610" s="65">
        <v>19</v>
      </c>
      <c r="T1610" s="65">
        <v>17</v>
      </c>
      <c r="U1610" s="65">
        <v>1</v>
      </c>
      <c r="V1610" s="65">
        <v>0</v>
      </c>
      <c r="W1610" s="65">
        <v>4</v>
      </c>
      <c r="X1610" s="65">
        <v>3</v>
      </c>
      <c r="Y1610" s="65">
        <v>1</v>
      </c>
      <c r="Z1610" s="65">
        <v>0</v>
      </c>
      <c r="AA1610" s="65">
        <v>0</v>
      </c>
      <c r="AB1610" s="65">
        <v>77</v>
      </c>
      <c r="AC1610" s="65">
        <v>2</v>
      </c>
      <c r="AD1610" s="65">
        <v>1</v>
      </c>
      <c r="AE1610" s="118">
        <f t="shared" si="529"/>
        <v>19</v>
      </c>
      <c r="AF1610" s="119">
        <f t="shared" si="522"/>
        <v>6.3333333333337183E-2</v>
      </c>
      <c r="AG1610" s="118">
        <f t="shared" si="530"/>
        <v>17</v>
      </c>
      <c r="AH1610" s="119">
        <f t="shared" si="531"/>
        <v>0.11333333333333087</v>
      </c>
      <c r="AI1610" s="118">
        <f t="shared" si="532"/>
        <v>4</v>
      </c>
      <c r="AJ1610" s="119">
        <f t="shared" si="533"/>
        <v>8.8888888888888407E-2</v>
      </c>
      <c r="AK1610" s="118">
        <f t="shared" si="534"/>
        <v>3</v>
      </c>
      <c r="AL1610" s="119">
        <f t="shared" si="535"/>
        <v>0.1000000000000002</v>
      </c>
      <c r="AM1610" s="118">
        <f t="shared" si="536"/>
        <v>1</v>
      </c>
      <c r="AN1610" s="119">
        <f t="shared" si="537"/>
        <v>6.666666666666686E-2</v>
      </c>
      <c r="AO1610" s="118">
        <f t="shared" si="538"/>
        <v>0</v>
      </c>
      <c r="AP1610" s="119">
        <f t="shared" si="539"/>
        <v>1.3877787807814457E-16</v>
      </c>
      <c r="AQ1610" s="122">
        <f t="shared" si="528"/>
        <v>0</v>
      </c>
      <c r="AR1610" s="131">
        <f t="shared" si="540"/>
        <v>4</v>
      </c>
    </row>
    <row r="1611" spans="1:44" x14ac:dyDescent="0.25">
      <c r="A1611" s="65"/>
      <c r="B1611" s="65" t="str">
        <f t="shared" si="525"/>
        <v>DIWA5</v>
      </c>
      <c r="C1611" s="117">
        <f t="shared" si="526"/>
        <v>41658</v>
      </c>
      <c r="D1611" s="65" t="str">
        <f t="shared" si="527"/>
        <v>SIN</v>
      </c>
      <c r="E1611" s="65" t="s">
        <v>182</v>
      </c>
      <c r="F1611" s="124" t="s">
        <v>261</v>
      </c>
      <c r="G1611" s="117">
        <v>42243</v>
      </c>
      <c r="H1611" s="65">
        <v>190356</v>
      </c>
      <c r="I1611" s="65">
        <v>1067</v>
      </c>
      <c r="J1611" s="65">
        <v>0</v>
      </c>
      <c r="K1611" s="65">
        <v>2</v>
      </c>
      <c r="L1611" s="65"/>
      <c r="M1611" s="65">
        <v>4</v>
      </c>
      <c r="N1611" s="65">
        <v>6</v>
      </c>
      <c r="O1611" s="65"/>
      <c r="P1611" s="65"/>
      <c r="Q1611" s="65">
        <v>0.03</v>
      </c>
      <c r="R1611" s="65"/>
      <c r="S1611" s="65">
        <v>64</v>
      </c>
      <c r="T1611" s="65">
        <v>29</v>
      </c>
      <c r="U1611" s="65">
        <v>3</v>
      </c>
      <c r="V1611" s="65">
        <v>0</v>
      </c>
      <c r="W1611" s="65">
        <v>4</v>
      </c>
      <c r="X1611" s="65">
        <v>7</v>
      </c>
      <c r="Y1611" s="65">
        <v>0</v>
      </c>
      <c r="Z1611" s="65">
        <v>0</v>
      </c>
      <c r="AA1611" s="65">
        <v>0</v>
      </c>
      <c r="AB1611" s="65">
        <v>27</v>
      </c>
      <c r="AC1611" s="65">
        <v>3</v>
      </c>
      <c r="AD1611" s="65">
        <v>0</v>
      </c>
      <c r="AE1611" s="118">
        <f t="shared" si="529"/>
        <v>64</v>
      </c>
      <c r="AF1611" s="119">
        <f t="shared" si="522"/>
        <v>0.2133333333333369</v>
      </c>
      <c r="AG1611" s="118">
        <f t="shared" si="530"/>
        <v>29</v>
      </c>
      <c r="AH1611" s="119">
        <f t="shared" si="531"/>
        <v>0.19333333333333075</v>
      </c>
      <c r="AI1611" s="118">
        <f t="shared" si="532"/>
        <v>4</v>
      </c>
      <c r="AJ1611" s="119">
        <f t="shared" si="533"/>
        <v>8.8888888888888407E-2</v>
      </c>
      <c r="AK1611" s="118">
        <f t="shared" si="534"/>
        <v>7</v>
      </c>
      <c r="AL1611" s="119">
        <f t="shared" si="535"/>
        <v>0.2333333333333335</v>
      </c>
      <c r="AM1611" s="118">
        <f t="shared" si="536"/>
        <v>3</v>
      </c>
      <c r="AN1611" s="119">
        <f t="shared" si="537"/>
        <v>0.20000000000000018</v>
      </c>
      <c r="AO1611" s="118">
        <f t="shared" si="538"/>
        <v>0</v>
      </c>
      <c r="AP1611" s="119">
        <f t="shared" si="539"/>
        <v>1.3877787807814457E-16</v>
      </c>
      <c r="AQ1611" s="122">
        <f t="shared" si="528"/>
        <v>0</v>
      </c>
      <c r="AR1611" s="131">
        <f t="shared" si="540"/>
        <v>5</v>
      </c>
    </row>
    <row r="1612" spans="1:44" x14ac:dyDescent="0.25">
      <c r="A1612" s="65" t="s">
        <v>272</v>
      </c>
      <c r="B1612" s="65" t="str">
        <f t="shared" si="525"/>
        <v>DIWA5</v>
      </c>
      <c r="C1612" s="117">
        <f t="shared" si="526"/>
        <v>41658</v>
      </c>
      <c r="D1612" s="116" t="str">
        <f t="shared" si="527"/>
        <v>SIN</v>
      </c>
      <c r="E1612" s="65" t="s">
        <v>182</v>
      </c>
      <c r="F1612" s="124" t="s">
        <v>261</v>
      </c>
      <c r="G1612" s="117">
        <v>42242</v>
      </c>
      <c r="H1612" s="65">
        <v>786792</v>
      </c>
      <c r="I1612" s="65">
        <v>5606</v>
      </c>
      <c r="J1612" s="65">
        <v>0</v>
      </c>
      <c r="K1612" s="65">
        <v>5</v>
      </c>
      <c r="L1612" s="65"/>
      <c r="M1612" s="65">
        <v>6</v>
      </c>
      <c r="N1612" s="65">
        <v>6.8</v>
      </c>
      <c r="O1612" s="65"/>
      <c r="P1612" s="65"/>
      <c r="Q1612" s="65">
        <v>7.0000000000000007E-2</v>
      </c>
      <c r="R1612" s="65"/>
      <c r="S1612" s="65">
        <v>62</v>
      </c>
      <c r="T1612" s="65">
        <v>27</v>
      </c>
      <c r="U1612" s="65">
        <v>2</v>
      </c>
      <c r="V1612" s="65">
        <v>0</v>
      </c>
      <c r="W1612" s="65">
        <v>4</v>
      </c>
      <c r="X1612" s="65">
        <v>7</v>
      </c>
      <c r="Y1612" s="65">
        <v>0</v>
      </c>
      <c r="Z1612" s="65">
        <v>0</v>
      </c>
      <c r="AA1612" s="65">
        <v>0</v>
      </c>
      <c r="AB1612" s="65">
        <v>76</v>
      </c>
      <c r="AC1612" s="65">
        <v>3</v>
      </c>
      <c r="AD1612" s="65">
        <v>1</v>
      </c>
      <c r="AE1612" s="118">
        <f t="shared" si="529"/>
        <v>62</v>
      </c>
      <c r="AF1612" s="119">
        <f t="shared" si="522"/>
        <v>0.20666666666667025</v>
      </c>
      <c r="AG1612" s="118">
        <f t="shared" si="530"/>
        <v>27</v>
      </c>
      <c r="AH1612" s="119">
        <f t="shared" si="531"/>
        <v>0.17999999999999744</v>
      </c>
      <c r="AI1612" s="118">
        <f t="shared" si="532"/>
        <v>4</v>
      </c>
      <c r="AJ1612" s="119">
        <f t="shared" si="533"/>
        <v>8.8888888888888407E-2</v>
      </c>
      <c r="AK1612" s="118">
        <f t="shared" si="534"/>
        <v>7</v>
      </c>
      <c r="AL1612" s="119">
        <f t="shared" si="535"/>
        <v>0.2333333333333335</v>
      </c>
      <c r="AM1612" s="118">
        <f t="shared" si="536"/>
        <v>2</v>
      </c>
      <c r="AN1612" s="119">
        <f t="shared" si="537"/>
        <v>0.13333333333333353</v>
      </c>
      <c r="AO1612" s="118">
        <f t="shared" si="538"/>
        <v>0</v>
      </c>
      <c r="AP1612" s="119">
        <f t="shared" si="539"/>
        <v>1.3877787807814457E-16</v>
      </c>
      <c r="AQ1612" s="122">
        <f t="shared" si="528"/>
        <v>0</v>
      </c>
      <c r="AR1612" s="131">
        <f t="shared" si="540"/>
        <v>6</v>
      </c>
    </row>
    <row r="1613" spans="1:44" x14ac:dyDescent="0.25">
      <c r="A1613" s="65" t="s">
        <v>272</v>
      </c>
      <c r="B1613" s="65" t="str">
        <f t="shared" si="525"/>
        <v>DIWA5</v>
      </c>
      <c r="C1613" s="117">
        <f t="shared" si="526"/>
        <v>41658</v>
      </c>
      <c r="D1613" s="116" t="str">
        <f t="shared" si="527"/>
        <v>SIN</v>
      </c>
      <c r="E1613" s="65" t="s">
        <v>182</v>
      </c>
      <c r="F1613" s="124" t="s">
        <v>261</v>
      </c>
      <c r="G1613" s="117">
        <v>42242</v>
      </c>
      <c r="H1613" s="65">
        <v>807865</v>
      </c>
      <c r="I1613" s="65">
        <v>1844</v>
      </c>
      <c r="J1613" s="65">
        <v>0</v>
      </c>
      <c r="K1613" s="65">
        <v>5</v>
      </c>
      <c r="L1613" s="65"/>
      <c r="M1613" s="65">
        <v>5</v>
      </c>
      <c r="N1613" s="65">
        <v>6.8</v>
      </c>
      <c r="O1613" s="65"/>
      <c r="P1613" s="65"/>
      <c r="Q1613" s="65">
        <v>0.78</v>
      </c>
      <c r="R1613" s="65"/>
      <c r="S1613" s="65">
        <v>25</v>
      </c>
      <c r="T1613" s="65">
        <v>25</v>
      </c>
      <c r="U1613" s="65">
        <v>2</v>
      </c>
      <c r="V1613" s="65">
        <v>0</v>
      </c>
      <c r="W1613" s="65">
        <v>1</v>
      </c>
      <c r="X1613" s="65">
        <v>4</v>
      </c>
      <c r="Y1613" s="65">
        <v>0</v>
      </c>
      <c r="Z1613" s="65">
        <v>0</v>
      </c>
      <c r="AA1613" s="65">
        <v>0</v>
      </c>
      <c r="AB1613" s="65">
        <v>89</v>
      </c>
      <c r="AC1613" s="65">
        <v>2</v>
      </c>
      <c r="AD1613" s="65">
        <v>1</v>
      </c>
      <c r="AE1613" s="118">
        <f t="shared" si="529"/>
        <v>25</v>
      </c>
      <c r="AF1613" s="119">
        <f t="shared" si="522"/>
        <v>8.3333333333337145E-2</v>
      </c>
      <c r="AG1613" s="118">
        <f t="shared" si="530"/>
        <v>25</v>
      </c>
      <c r="AH1613" s="119">
        <f t="shared" si="531"/>
        <v>0.16666666666666413</v>
      </c>
      <c r="AI1613" s="118">
        <f t="shared" si="532"/>
        <v>1</v>
      </c>
      <c r="AJ1613" s="119">
        <f t="shared" si="533"/>
        <v>2.222222222222173E-2</v>
      </c>
      <c r="AK1613" s="118">
        <f t="shared" si="534"/>
        <v>4</v>
      </c>
      <c r="AL1613" s="119">
        <f t="shared" si="535"/>
        <v>0.13333333333333353</v>
      </c>
      <c r="AM1613" s="118">
        <f t="shared" si="536"/>
        <v>2</v>
      </c>
      <c r="AN1613" s="119">
        <f t="shared" si="537"/>
        <v>0.13333333333333353</v>
      </c>
      <c r="AO1613" s="118">
        <f t="shared" si="538"/>
        <v>0</v>
      </c>
      <c r="AP1613" s="119">
        <f t="shared" si="539"/>
        <v>1.3877787807814457E-16</v>
      </c>
      <c r="AQ1613" s="122">
        <f t="shared" si="528"/>
        <v>0</v>
      </c>
      <c r="AR1613" s="131">
        <f t="shared" si="540"/>
        <v>7</v>
      </c>
    </row>
    <row r="1614" spans="1:44" x14ac:dyDescent="0.25">
      <c r="A1614" s="65"/>
      <c r="B1614" s="65" t="str">
        <f t="shared" si="525"/>
        <v>DIWA5</v>
      </c>
      <c r="C1614" s="117">
        <f t="shared" si="526"/>
        <v>41658</v>
      </c>
      <c r="D1614" s="65" t="str">
        <f t="shared" si="527"/>
        <v>SIN</v>
      </c>
      <c r="E1614" s="65" t="s">
        <v>182</v>
      </c>
      <c r="F1614" s="124" t="s">
        <v>261</v>
      </c>
      <c r="G1614" s="117">
        <v>42136</v>
      </c>
      <c r="H1614" s="65">
        <v>153941</v>
      </c>
      <c r="I1614" s="65">
        <v>53689</v>
      </c>
      <c r="J1614" s="65">
        <v>0</v>
      </c>
      <c r="K1614" s="65">
        <v>2</v>
      </c>
      <c r="L1614" s="65"/>
      <c r="M1614" s="65">
        <v>4</v>
      </c>
      <c r="N1614" s="65">
        <v>5.7</v>
      </c>
      <c r="O1614" s="65"/>
      <c r="P1614" s="65"/>
      <c r="Q1614" s="65">
        <v>0.19</v>
      </c>
      <c r="R1614" s="65"/>
      <c r="S1614" s="65">
        <v>166</v>
      </c>
      <c r="T1614" s="65">
        <v>34</v>
      </c>
      <c r="U1614" s="65">
        <v>48</v>
      </c>
      <c r="V1614" s="65">
        <v>0</v>
      </c>
      <c r="W1614" s="65">
        <v>10</v>
      </c>
      <c r="X1614" s="65">
        <v>14</v>
      </c>
      <c r="Y1614" s="65">
        <v>0</v>
      </c>
      <c r="Z1614" s="65">
        <v>0</v>
      </c>
      <c r="AA1614" s="65">
        <v>1</v>
      </c>
      <c r="AB1614" s="65">
        <v>33</v>
      </c>
      <c r="AC1614" s="65">
        <v>4</v>
      </c>
      <c r="AD1614" s="65">
        <v>0</v>
      </c>
      <c r="AE1614" s="118">
        <f t="shared" si="529"/>
        <v>166</v>
      </c>
      <c r="AF1614" s="119">
        <f t="shared" si="522"/>
        <v>0.5533333333333379</v>
      </c>
      <c r="AG1614" s="118">
        <f t="shared" si="530"/>
        <v>34</v>
      </c>
      <c r="AH1614" s="119">
        <f t="shared" si="531"/>
        <v>0.22666666666666402</v>
      </c>
      <c r="AI1614" s="118">
        <f t="shared" si="532"/>
        <v>10</v>
      </c>
      <c r="AJ1614" s="119">
        <f t="shared" si="533"/>
        <v>0.22222222222222177</v>
      </c>
      <c r="AK1614" s="118">
        <f t="shared" si="534"/>
        <v>14</v>
      </c>
      <c r="AL1614" s="119">
        <f t="shared" si="535"/>
        <v>0.46666666666666679</v>
      </c>
      <c r="AM1614" s="118">
        <f t="shared" si="536"/>
        <v>48</v>
      </c>
      <c r="AN1614" s="119">
        <f t="shared" si="537"/>
        <v>1</v>
      </c>
      <c r="AO1614" s="118">
        <f t="shared" si="538"/>
        <v>0</v>
      </c>
      <c r="AP1614" s="119">
        <f t="shared" si="539"/>
        <v>1.3877787807814457E-16</v>
      </c>
      <c r="AQ1614" s="122">
        <f t="shared" si="528"/>
        <v>0</v>
      </c>
      <c r="AR1614" s="131">
        <f t="shared" si="540"/>
        <v>8</v>
      </c>
    </row>
    <row r="1615" spans="1:44" x14ac:dyDescent="0.25">
      <c r="A1615" s="65" t="s">
        <v>273</v>
      </c>
      <c r="B1615" s="65" t="str">
        <f t="shared" si="525"/>
        <v>DIWA5</v>
      </c>
      <c r="C1615" s="117">
        <f t="shared" si="526"/>
        <v>41658</v>
      </c>
      <c r="D1615" s="65" t="str">
        <f t="shared" si="527"/>
        <v>SIN</v>
      </c>
      <c r="E1615" s="65" t="s">
        <v>182</v>
      </c>
      <c r="F1615" s="124" t="s">
        <v>262</v>
      </c>
      <c r="G1615" s="117">
        <v>42416</v>
      </c>
      <c r="H1615" s="65">
        <v>279873</v>
      </c>
      <c r="I1615" s="65">
        <v>29581</v>
      </c>
      <c r="J1615" s="65">
        <v>0</v>
      </c>
      <c r="K1615" s="65">
        <v>4</v>
      </c>
      <c r="L1615" s="65"/>
      <c r="M1615" s="65">
        <v>4</v>
      </c>
      <c r="N1615" s="65">
        <v>6.9</v>
      </c>
      <c r="O1615" s="65"/>
      <c r="P1615" s="65"/>
      <c r="Q1615" s="65">
        <v>0</v>
      </c>
      <c r="R1615" s="65" t="s">
        <v>295</v>
      </c>
      <c r="S1615" s="65">
        <v>46</v>
      </c>
      <c r="T1615" s="65">
        <v>20</v>
      </c>
      <c r="U1615" s="65">
        <v>8</v>
      </c>
      <c r="V1615" s="65">
        <v>0</v>
      </c>
      <c r="W1615" s="65">
        <v>4</v>
      </c>
      <c r="X1615" s="65">
        <v>7</v>
      </c>
      <c r="Y1615" s="65">
        <v>0</v>
      </c>
      <c r="Z1615" s="65">
        <v>0</v>
      </c>
      <c r="AA1615" s="65">
        <v>0</v>
      </c>
      <c r="AB1615" s="65">
        <v>32</v>
      </c>
      <c r="AC1615" s="65">
        <v>4</v>
      </c>
      <c r="AD1615" s="65">
        <v>0</v>
      </c>
      <c r="AE1615" s="118">
        <f t="shared" si="529"/>
        <v>46</v>
      </c>
      <c r="AF1615" s="119">
        <f t="shared" si="522"/>
        <v>0.15333333333333701</v>
      </c>
      <c r="AG1615" s="118">
        <f t="shared" si="530"/>
        <v>20</v>
      </c>
      <c r="AH1615" s="119">
        <f t="shared" si="531"/>
        <v>0.13333333333333086</v>
      </c>
      <c r="AI1615" s="118">
        <f t="shared" si="532"/>
        <v>4</v>
      </c>
      <c r="AJ1615" s="119">
        <f t="shared" si="533"/>
        <v>8.8888888888888407E-2</v>
      </c>
      <c r="AK1615" s="118">
        <f t="shared" si="534"/>
        <v>7</v>
      </c>
      <c r="AL1615" s="119">
        <f t="shared" si="535"/>
        <v>0.2333333333333335</v>
      </c>
      <c r="AM1615" s="118">
        <f t="shared" si="536"/>
        <v>8</v>
      </c>
      <c r="AN1615" s="119">
        <f t="shared" si="537"/>
        <v>0.53333333333333344</v>
      </c>
      <c r="AO1615" s="118">
        <f t="shared" si="538"/>
        <v>0</v>
      </c>
      <c r="AP1615" s="119">
        <f t="shared" si="539"/>
        <v>1.3877787807814457E-16</v>
      </c>
      <c r="AQ1615" s="122">
        <f t="shared" si="528"/>
        <v>1</v>
      </c>
      <c r="AR1615" s="131">
        <f t="shared" si="540"/>
        <v>1</v>
      </c>
    </row>
    <row r="1616" spans="1:44" x14ac:dyDescent="0.25">
      <c r="A1616" s="65"/>
      <c r="B1616" s="65" t="str">
        <f t="shared" si="525"/>
        <v>DIWA5</v>
      </c>
      <c r="C1616" s="117">
        <f t="shared" si="526"/>
        <v>41658</v>
      </c>
      <c r="D1616" s="65" t="str">
        <f t="shared" si="527"/>
        <v>SIN</v>
      </c>
      <c r="E1616" s="65" t="s">
        <v>182</v>
      </c>
      <c r="F1616" s="124" t="s">
        <v>262</v>
      </c>
      <c r="G1616" s="117">
        <v>42338</v>
      </c>
      <c r="H1616" s="65">
        <v>252731</v>
      </c>
      <c r="I1616" s="65">
        <v>48235</v>
      </c>
      <c r="J1616" s="65">
        <v>0</v>
      </c>
      <c r="K1616" s="65">
        <v>2</v>
      </c>
      <c r="L1616" s="65"/>
      <c r="M1616" s="65">
        <v>5</v>
      </c>
      <c r="N1616" s="65">
        <v>5.8</v>
      </c>
      <c r="O1616" s="65"/>
      <c r="P1616" s="65"/>
      <c r="Q1616" s="65">
        <v>7.0000000000000007E-2</v>
      </c>
      <c r="R1616" s="65"/>
      <c r="S1616" s="65">
        <v>206</v>
      </c>
      <c r="T1616" s="65">
        <v>35</v>
      </c>
      <c r="U1616" s="65">
        <v>21</v>
      </c>
      <c r="V1616" s="65">
        <v>0</v>
      </c>
      <c r="W1616" s="65">
        <v>7</v>
      </c>
      <c r="X1616" s="65">
        <v>13</v>
      </c>
      <c r="Y1616" s="65">
        <v>0</v>
      </c>
      <c r="Z1616" s="65">
        <v>0</v>
      </c>
      <c r="AA1616" s="65">
        <v>1</v>
      </c>
      <c r="AB1616" s="65">
        <v>36</v>
      </c>
      <c r="AC1616" s="65">
        <v>10</v>
      </c>
      <c r="AD1616" s="65">
        <v>0</v>
      </c>
      <c r="AE1616" s="118">
        <f t="shared" si="529"/>
        <v>206</v>
      </c>
      <c r="AF1616" s="119">
        <f t="shared" si="522"/>
        <v>0.68666666666666987</v>
      </c>
      <c r="AG1616" s="118">
        <f t="shared" si="530"/>
        <v>35</v>
      </c>
      <c r="AH1616" s="119">
        <f t="shared" si="531"/>
        <v>0.23333333333333067</v>
      </c>
      <c r="AI1616" s="118">
        <f t="shared" si="532"/>
        <v>7</v>
      </c>
      <c r="AJ1616" s="119">
        <f t="shared" si="533"/>
        <v>0.15555555555555509</v>
      </c>
      <c r="AK1616" s="118">
        <f t="shared" si="534"/>
        <v>13</v>
      </c>
      <c r="AL1616" s="119">
        <f t="shared" si="535"/>
        <v>0.43333333333333346</v>
      </c>
      <c r="AM1616" s="118">
        <f t="shared" si="536"/>
        <v>21</v>
      </c>
      <c r="AN1616" s="119">
        <f t="shared" si="537"/>
        <v>1</v>
      </c>
      <c r="AO1616" s="118">
        <f t="shared" si="538"/>
        <v>0</v>
      </c>
      <c r="AP1616" s="119">
        <f t="shared" si="539"/>
        <v>1.3877787807814457E-16</v>
      </c>
      <c r="AQ1616" s="122">
        <f t="shared" si="528"/>
        <v>0</v>
      </c>
      <c r="AR1616" s="131">
        <f t="shared" si="540"/>
        <v>2</v>
      </c>
    </row>
    <row r="1617" spans="1:44" x14ac:dyDescent="0.25">
      <c r="A1617" s="65" t="s">
        <v>272</v>
      </c>
      <c r="B1617" s="65" t="str">
        <f t="shared" si="525"/>
        <v>DIWA5</v>
      </c>
      <c r="C1617" s="117">
        <f t="shared" si="526"/>
        <v>41658</v>
      </c>
      <c r="D1617" s="116" t="str">
        <f t="shared" si="527"/>
        <v>SIN</v>
      </c>
      <c r="E1617" s="65" t="s">
        <v>182</v>
      </c>
      <c r="F1617" s="124" t="s">
        <v>262</v>
      </c>
      <c r="G1617" s="117">
        <v>42243</v>
      </c>
      <c r="H1617" s="65">
        <v>812780</v>
      </c>
      <c r="I1617" s="65">
        <v>3445</v>
      </c>
      <c r="J1617" s="65">
        <v>0</v>
      </c>
      <c r="K1617" s="65">
        <v>5</v>
      </c>
      <c r="L1617" s="65"/>
      <c r="M1617" s="65">
        <v>5</v>
      </c>
      <c r="N1617" s="65">
        <v>6.8</v>
      </c>
      <c r="O1617" s="65"/>
      <c r="P1617" s="65"/>
      <c r="Q1617" s="65">
        <v>0.04</v>
      </c>
      <c r="R1617" s="65"/>
      <c r="S1617" s="65">
        <v>81</v>
      </c>
      <c r="T1617" s="65">
        <v>65</v>
      </c>
      <c r="U1617" s="65">
        <v>3</v>
      </c>
      <c r="V1617" s="65">
        <v>0</v>
      </c>
      <c r="W1617" s="65">
        <v>4</v>
      </c>
      <c r="X1617" s="65">
        <v>10</v>
      </c>
      <c r="Y1617" s="65">
        <v>0</v>
      </c>
      <c r="Z1617" s="65">
        <v>0</v>
      </c>
      <c r="AA1617" s="65">
        <v>0</v>
      </c>
      <c r="AB1617" s="65">
        <v>79</v>
      </c>
      <c r="AC1617" s="65">
        <v>4</v>
      </c>
      <c r="AD1617" s="65">
        <v>1</v>
      </c>
      <c r="AE1617" s="118">
        <f t="shared" si="529"/>
        <v>81</v>
      </c>
      <c r="AF1617" s="119">
        <f t="shared" ref="AF1617:AF1664" si="541">IF(AE1617&gt;500,1.5,IF(AE1617&gt;300,1.3,VLOOKUP(AE1617,$AT$3:$AU$304,2,0)))</f>
        <v>0.27000000000000363</v>
      </c>
      <c r="AG1617" s="118">
        <f t="shared" si="530"/>
        <v>65</v>
      </c>
      <c r="AH1617" s="119">
        <f t="shared" si="531"/>
        <v>0.4333333333333303</v>
      </c>
      <c r="AI1617" s="118">
        <f t="shared" si="532"/>
        <v>4</v>
      </c>
      <c r="AJ1617" s="119">
        <f t="shared" si="533"/>
        <v>8.8888888888888407E-2</v>
      </c>
      <c r="AK1617" s="118">
        <f t="shared" si="534"/>
        <v>10</v>
      </c>
      <c r="AL1617" s="119">
        <f t="shared" si="535"/>
        <v>0.33339999999999997</v>
      </c>
      <c r="AM1617" s="118">
        <f t="shared" si="536"/>
        <v>3</v>
      </c>
      <c r="AN1617" s="119">
        <f t="shared" si="537"/>
        <v>0.20000000000000018</v>
      </c>
      <c r="AO1617" s="118">
        <f t="shared" si="538"/>
        <v>0</v>
      </c>
      <c r="AP1617" s="119">
        <f t="shared" si="539"/>
        <v>1.3877787807814457E-16</v>
      </c>
      <c r="AQ1617" s="122">
        <f t="shared" si="528"/>
        <v>0</v>
      </c>
      <c r="AR1617" s="131">
        <f t="shared" si="540"/>
        <v>3</v>
      </c>
    </row>
    <row r="1618" spans="1:44" x14ac:dyDescent="0.25">
      <c r="A1618" s="65" t="s">
        <v>272</v>
      </c>
      <c r="B1618" s="65" t="str">
        <f t="shared" si="525"/>
        <v>DIWA5</v>
      </c>
      <c r="C1618" s="117">
        <f t="shared" si="526"/>
        <v>41658</v>
      </c>
      <c r="D1618" s="116" t="str">
        <f t="shared" si="527"/>
        <v>SIN</v>
      </c>
      <c r="E1618" s="65" t="s">
        <v>182</v>
      </c>
      <c r="F1618" s="124" t="s">
        <v>262</v>
      </c>
      <c r="G1618" s="117">
        <v>42243</v>
      </c>
      <c r="H1618" s="65">
        <v>839891</v>
      </c>
      <c r="I1618" s="65">
        <v>3763</v>
      </c>
      <c r="J1618" s="65">
        <v>0</v>
      </c>
      <c r="K1618" s="65">
        <v>6</v>
      </c>
      <c r="L1618" s="65"/>
      <c r="M1618" s="65">
        <v>5</v>
      </c>
      <c r="N1618" s="65">
        <v>6.9</v>
      </c>
      <c r="O1618" s="65"/>
      <c r="P1618" s="65"/>
      <c r="Q1618" s="65">
        <v>0.13</v>
      </c>
      <c r="R1618" s="65"/>
      <c r="S1618" s="65">
        <v>31</v>
      </c>
      <c r="T1618" s="65">
        <v>33</v>
      </c>
      <c r="U1618" s="65">
        <v>2</v>
      </c>
      <c r="V1618" s="65">
        <v>0</v>
      </c>
      <c r="W1618" s="65">
        <v>5</v>
      </c>
      <c r="X1618" s="65">
        <v>4</v>
      </c>
      <c r="Y1618" s="65">
        <v>0</v>
      </c>
      <c r="Z1618" s="65">
        <v>0</v>
      </c>
      <c r="AA1618" s="65">
        <v>0</v>
      </c>
      <c r="AB1618" s="65">
        <v>74</v>
      </c>
      <c r="AC1618" s="65">
        <v>3</v>
      </c>
      <c r="AD1618" s="65">
        <v>1</v>
      </c>
      <c r="AE1618" s="118">
        <f t="shared" si="529"/>
        <v>31</v>
      </c>
      <c r="AF1618" s="119">
        <f t="shared" si="541"/>
        <v>0.10333333333333711</v>
      </c>
      <c r="AG1618" s="118">
        <f t="shared" si="530"/>
        <v>33</v>
      </c>
      <c r="AH1618" s="119">
        <f t="shared" si="531"/>
        <v>0.21999999999999736</v>
      </c>
      <c r="AI1618" s="118">
        <f t="shared" si="532"/>
        <v>5</v>
      </c>
      <c r="AJ1618" s="119">
        <f t="shared" si="533"/>
        <v>0.11111111111111063</v>
      </c>
      <c r="AK1618" s="118">
        <f t="shared" si="534"/>
        <v>4</v>
      </c>
      <c r="AL1618" s="119">
        <f t="shared" si="535"/>
        <v>0.13333333333333353</v>
      </c>
      <c r="AM1618" s="118">
        <f t="shared" si="536"/>
        <v>2</v>
      </c>
      <c r="AN1618" s="119">
        <f t="shared" si="537"/>
        <v>0.13333333333333353</v>
      </c>
      <c r="AO1618" s="118">
        <f t="shared" si="538"/>
        <v>0</v>
      </c>
      <c r="AP1618" s="119">
        <f t="shared" si="539"/>
        <v>1.3877787807814457E-16</v>
      </c>
      <c r="AQ1618" s="122">
        <f t="shared" si="528"/>
        <v>0</v>
      </c>
      <c r="AR1618" s="131">
        <f t="shared" si="540"/>
        <v>4</v>
      </c>
    </row>
    <row r="1619" spans="1:44" x14ac:dyDescent="0.25">
      <c r="A1619" s="65" t="s">
        <v>272</v>
      </c>
      <c r="B1619" s="65" t="str">
        <f t="shared" si="525"/>
        <v>DIWA5</v>
      </c>
      <c r="C1619" s="117">
        <f t="shared" si="526"/>
        <v>41658</v>
      </c>
      <c r="D1619" s="116" t="str">
        <f t="shared" si="527"/>
        <v>SIN</v>
      </c>
      <c r="E1619" s="65" t="s">
        <v>182</v>
      </c>
      <c r="F1619" s="124" t="s">
        <v>262</v>
      </c>
      <c r="G1619" s="117">
        <v>42242</v>
      </c>
      <c r="H1619" s="65">
        <v>808038</v>
      </c>
      <c r="I1619" s="65">
        <v>2181</v>
      </c>
      <c r="J1619" s="65">
        <v>0</v>
      </c>
      <c r="K1619" s="65">
        <v>5</v>
      </c>
      <c r="L1619" s="65"/>
      <c r="M1619" s="65">
        <v>5</v>
      </c>
      <c r="N1619" s="65">
        <v>6.9</v>
      </c>
      <c r="O1619" s="65"/>
      <c r="P1619" s="65"/>
      <c r="Q1619" s="65">
        <v>0.13</v>
      </c>
      <c r="R1619" s="65"/>
      <c r="S1619" s="65">
        <v>32</v>
      </c>
      <c r="T1619" s="65">
        <v>52</v>
      </c>
      <c r="U1619" s="65">
        <v>1</v>
      </c>
      <c r="V1619" s="65">
        <v>0</v>
      </c>
      <c r="W1619" s="65">
        <v>2</v>
      </c>
      <c r="X1619" s="65">
        <v>4</v>
      </c>
      <c r="Y1619" s="65">
        <v>0</v>
      </c>
      <c r="Z1619" s="65">
        <v>0</v>
      </c>
      <c r="AA1619" s="65">
        <v>0</v>
      </c>
      <c r="AB1619" s="65">
        <v>80</v>
      </c>
      <c r="AC1619" s="65">
        <v>4</v>
      </c>
      <c r="AD1619" s="65">
        <v>1</v>
      </c>
      <c r="AE1619" s="118">
        <f t="shared" si="529"/>
        <v>32</v>
      </c>
      <c r="AF1619" s="119">
        <f t="shared" si="541"/>
        <v>0.10666666666667043</v>
      </c>
      <c r="AG1619" s="118">
        <f t="shared" si="530"/>
        <v>52</v>
      </c>
      <c r="AH1619" s="119">
        <f t="shared" si="531"/>
        <v>0.34666666666666379</v>
      </c>
      <c r="AI1619" s="118">
        <f t="shared" si="532"/>
        <v>2</v>
      </c>
      <c r="AJ1619" s="119">
        <f t="shared" si="533"/>
        <v>4.4444444444443953E-2</v>
      </c>
      <c r="AK1619" s="118">
        <f t="shared" si="534"/>
        <v>4</v>
      </c>
      <c r="AL1619" s="119">
        <f t="shared" si="535"/>
        <v>0.13333333333333353</v>
      </c>
      <c r="AM1619" s="118">
        <f t="shared" si="536"/>
        <v>1</v>
      </c>
      <c r="AN1619" s="119">
        <f t="shared" si="537"/>
        <v>6.666666666666686E-2</v>
      </c>
      <c r="AO1619" s="118">
        <f t="shared" si="538"/>
        <v>0</v>
      </c>
      <c r="AP1619" s="119">
        <f t="shared" si="539"/>
        <v>1.3877787807814457E-16</v>
      </c>
      <c r="AQ1619" s="122">
        <f t="shared" si="528"/>
        <v>0</v>
      </c>
      <c r="AR1619" s="131">
        <f t="shared" si="540"/>
        <v>5</v>
      </c>
    </row>
    <row r="1620" spans="1:44" x14ac:dyDescent="0.25">
      <c r="A1620" s="65" t="s">
        <v>272</v>
      </c>
      <c r="B1620" s="65" t="str">
        <f t="shared" si="525"/>
        <v>DIWA5</v>
      </c>
      <c r="C1620" s="117">
        <f t="shared" si="526"/>
        <v>41658</v>
      </c>
      <c r="D1620" s="116" t="str">
        <f t="shared" si="527"/>
        <v>SIN</v>
      </c>
      <c r="E1620" s="65" t="s">
        <v>182</v>
      </c>
      <c r="F1620" s="124" t="s">
        <v>262</v>
      </c>
      <c r="G1620" s="117">
        <v>42242</v>
      </c>
      <c r="H1620" s="65">
        <v>838939</v>
      </c>
      <c r="I1620" s="65">
        <v>6016</v>
      </c>
      <c r="J1620" s="65">
        <v>0</v>
      </c>
      <c r="K1620" s="65">
        <v>4</v>
      </c>
      <c r="L1620" s="65"/>
      <c r="M1620" s="65">
        <v>6</v>
      </c>
      <c r="N1620" s="65">
        <v>6.8</v>
      </c>
      <c r="O1620" s="65"/>
      <c r="P1620" s="65"/>
      <c r="Q1620" s="65">
        <v>7.0000000000000007E-2</v>
      </c>
      <c r="R1620" s="65"/>
      <c r="S1620" s="65">
        <v>24</v>
      </c>
      <c r="T1620" s="65">
        <v>19</v>
      </c>
      <c r="U1620" s="65">
        <v>2</v>
      </c>
      <c r="V1620" s="65">
        <v>0</v>
      </c>
      <c r="W1620" s="65">
        <v>1</v>
      </c>
      <c r="X1620" s="65">
        <v>3</v>
      </c>
      <c r="Y1620" s="65">
        <v>0</v>
      </c>
      <c r="Z1620" s="65">
        <v>0</v>
      </c>
      <c r="AA1620" s="65">
        <v>0</v>
      </c>
      <c r="AB1620" s="65">
        <v>84</v>
      </c>
      <c r="AC1620" s="65">
        <v>2</v>
      </c>
      <c r="AD1620" s="65">
        <v>1</v>
      </c>
      <c r="AE1620" s="118">
        <f t="shared" si="529"/>
        <v>24</v>
      </c>
      <c r="AF1620" s="119">
        <f t="shared" si="541"/>
        <v>8.0000000000003818E-2</v>
      </c>
      <c r="AG1620" s="118">
        <f t="shared" si="530"/>
        <v>19</v>
      </c>
      <c r="AH1620" s="119">
        <f t="shared" si="531"/>
        <v>0.12666666666666421</v>
      </c>
      <c r="AI1620" s="118">
        <f t="shared" si="532"/>
        <v>1</v>
      </c>
      <c r="AJ1620" s="119">
        <f t="shared" si="533"/>
        <v>2.222222222222173E-2</v>
      </c>
      <c r="AK1620" s="118">
        <f t="shared" si="534"/>
        <v>3</v>
      </c>
      <c r="AL1620" s="119">
        <f t="shared" si="535"/>
        <v>0.1000000000000002</v>
      </c>
      <c r="AM1620" s="118">
        <f t="shared" si="536"/>
        <v>2</v>
      </c>
      <c r="AN1620" s="119">
        <f t="shared" si="537"/>
        <v>0.13333333333333353</v>
      </c>
      <c r="AO1620" s="118">
        <f t="shared" si="538"/>
        <v>0</v>
      </c>
      <c r="AP1620" s="119">
        <f t="shared" si="539"/>
        <v>1.3877787807814457E-16</v>
      </c>
      <c r="AQ1620" s="122">
        <f t="shared" si="528"/>
        <v>0</v>
      </c>
      <c r="AR1620" s="131">
        <f t="shared" si="540"/>
        <v>6</v>
      </c>
    </row>
    <row r="1621" spans="1:44" x14ac:dyDescent="0.25">
      <c r="A1621" s="65" t="s">
        <v>273</v>
      </c>
      <c r="B1621" s="65" t="str">
        <f t="shared" si="525"/>
        <v>DIWA5</v>
      </c>
      <c r="C1621" s="117">
        <f t="shared" si="526"/>
        <v>41658</v>
      </c>
      <c r="D1621" s="65" t="str">
        <f t="shared" si="527"/>
        <v>SIN</v>
      </c>
      <c r="E1621" s="65" t="s">
        <v>182</v>
      </c>
      <c r="F1621" s="124" t="s">
        <v>263</v>
      </c>
      <c r="G1621" s="117">
        <v>42416</v>
      </c>
      <c r="H1621" s="65">
        <v>277886</v>
      </c>
      <c r="I1621" s="65">
        <v>25283</v>
      </c>
      <c r="J1621" s="65">
        <v>0</v>
      </c>
      <c r="K1621" s="65">
        <v>13</v>
      </c>
      <c r="L1621" s="65"/>
      <c r="M1621" s="65">
        <v>4</v>
      </c>
      <c r="N1621" s="65">
        <v>7</v>
      </c>
      <c r="O1621" s="65"/>
      <c r="P1621" s="65"/>
      <c r="Q1621" s="65">
        <v>0</v>
      </c>
      <c r="R1621" s="65" t="s">
        <v>295</v>
      </c>
      <c r="S1621" s="65">
        <v>42</v>
      </c>
      <c r="T1621" s="65">
        <v>26</v>
      </c>
      <c r="U1621" s="65">
        <v>4</v>
      </c>
      <c r="V1621" s="65">
        <v>0</v>
      </c>
      <c r="W1621" s="65">
        <v>3</v>
      </c>
      <c r="X1621" s="65">
        <v>7</v>
      </c>
      <c r="Y1621" s="65">
        <v>0</v>
      </c>
      <c r="Z1621" s="65">
        <v>0</v>
      </c>
      <c r="AA1621" s="65">
        <v>0</v>
      </c>
      <c r="AB1621" s="65">
        <v>35</v>
      </c>
      <c r="AC1621" s="65">
        <v>4</v>
      </c>
      <c r="AD1621" s="65">
        <v>0</v>
      </c>
      <c r="AE1621" s="118">
        <f t="shared" si="529"/>
        <v>42</v>
      </c>
      <c r="AF1621" s="119">
        <f t="shared" si="541"/>
        <v>0.1400000000000037</v>
      </c>
      <c r="AG1621" s="118">
        <f t="shared" si="530"/>
        <v>26</v>
      </c>
      <c r="AH1621" s="119">
        <f t="shared" si="531"/>
        <v>0.17333333333333079</v>
      </c>
      <c r="AI1621" s="118">
        <f t="shared" si="532"/>
        <v>3</v>
      </c>
      <c r="AJ1621" s="119">
        <f t="shared" si="533"/>
        <v>6.666666666666618E-2</v>
      </c>
      <c r="AK1621" s="118">
        <f t="shared" si="534"/>
        <v>7</v>
      </c>
      <c r="AL1621" s="119">
        <f t="shared" si="535"/>
        <v>0.2333333333333335</v>
      </c>
      <c r="AM1621" s="118">
        <f t="shared" si="536"/>
        <v>4</v>
      </c>
      <c r="AN1621" s="119">
        <f t="shared" si="537"/>
        <v>0.26666666666666683</v>
      </c>
      <c r="AO1621" s="118">
        <f t="shared" si="538"/>
        <v>0</v>
      </c>
      <c r="AP1621" s="119">
        <f t="shared" si="539"/>
        <v>1.3877787807814457E-16</v>
      </c>
      <c r="AQ1621" s="122">
        <f t="shared" si="528"/>
        <v>1</v>
      </c>
      <c r="AR1621" s="131">
        <f t="shared" si="540"/>
        <v>1</v>
      </c>
    </row>
    <row r="1622" spans="1:44" x14ac:dyDescent="0.25">
      <c r="A1622" s="65"/>
      <c r="B1622" s="65" t="str">
        <f t="shared" si="525"/>
        <v>DIWA5</v>
      </c>
      <c r="C1622" s="117">
        <f t="shared" si="526"/>
        <v>41658</v>
      </c>
      <c r="D1622" s="65" t="str">
        <f t="shared" si="527"/>
        <v>SIN</v>
      </c>
      <c r="E1622" s="65" t="s">
        <v>182</v>
      </c>
      <c r="F1622" s="124" t="s">
        <v>263</v>
      </c>
      <c r="G1622" s="117">
        <v>42334</v>
      </c>
      <c r="H1622" s="65">
        <v>250293</v>
      </c>
      <c r="I1622" s="65">
        <v>49940</v>
      </c>
      <c r="J1622" s="65">
        <v>0</v>
      </c>
      <c r="K1622" s="65">
        <v>2</v>
      </c>
      <c r="L1622" s="65"/>
      <c r="M1622" s="65">
        <v>5</v>
      </c>
      <c r="N1622" s="65">
        <v>5.9</v>
      </c>
      <c r="O1622" s="65"/>
      <c r="P1622" s="65"/>
      <c r="Q1622" s="65">
        <v>0.22</v>
      </c>
      <c r="R1622" s="65"/>
      <c r="S1622" s="65">
        <v>163</v>
      </c>
      <c r="T1622" s="65">
        <v>33</v>
      </c>
      <c r="U1622" s="65">
        <v>22</v>
      </c>
      <c r="V1622" s="65">
        <v>0</v>
      </c>
      <c r="W1622" s="65">
        <v>6</v>
      </c>
      <c r="X1622" s="65">
        <v>13</v>
      </c>
      <c r="Y1622" s="65">
        <v>0</v>
      </c>
      <c r="Z1622" s="65">
        <v>0</v>
      </c>
      <c r="AA1622" s="65">
        <v>0</v>
      </c>
      <c r="AB1622" s="65">
        <v>38</v>
      </c>
      <c r="AC1622" s="65">
        <v>6</v>
      </c>
      <c r="AD1622" s="65">
        <v>0</v>
      </c>
      <c r="AE1622" s="118">
        <f t="shared" si="529"/>
        <v>163</v>
      </c>
      <c r="AF1622" s="119">
        <f t="shared" si="541"/>
        <v>0.543333333333338</v>
      </c>
      <c r="AG1622" s="118">
        <f t="shared" si="530"/>
        <v>33</v>
      </c>
      <c r="AH1622" s="119">
        <f t="shared" si="531"/>
        <v>0.21999999999999736</v>
      </c>
      <c r="AI1622" s="118">
        <f t="shared" si="532"/>
        <v>6</v>
      </c>
      <c r="AJ1622" s="119">
        <f t="shared" si="533"/>
        <v>0.13333333333333286</v>
      </c>
      <c r="AK1622" s="118">
        <f t="shared" si="534"/>
        <v>13</v>
      </c>
      <c r="AL1622" s="119">
        <f t="shared" si="535"/>
        <v>0.43333333333333346</v>
      </c>
      <c r="AM1622" s="118">
        <f t="shared" si="536"/>
        <v>22</v>
      </c>
      <c r="AN1622" s="119">
        <f t="shared" si="537"/>
        <v>1</v>
      </c>
      <c r="AO1622" s="118">
        <f t="shared" si="538"/>
        <v>0</v>
      </c>
      <c r="AP1622" s="119">
        <f t="shared" si="539"/>
        <v>1.3877787807814457E-16</v>
      </c>
      <c r="AQ1622" s="122">
        <f t="shared" si="528"/>
        <v>0</v>
      </c>
      <c r="AR1622" s="131">
        <f t="shared" si="540"/>
        <v>2</v>
      </c>
    </row>
    <row r="1623" spans="1:44" x14ac:dyDescent="0.25">
      <c r="A1623" s="65" t="s">
        <v>272</v>
      </c>
      <c r="B1623" s="65" t="str">
        <f t="shared" si="525"/>
        <v>DIWA5</v>
      </c>
      <c r="C1623" s="117">
        <f t="shared" si="526"/>
        <v>41658</v>
      </c>
      <c r="D1623" s="116" t="str">
        <f t="shared" si="527"/>
        <v>SIN</v>
      </c>
      <c r="E1623" s="65" t="s">
        <v>182</v>
      </c>
      <c r="F1623" s="124" t="s">
        <v>263</v>
      </c>
      <c r="G1623" s="117">
        <v>42243</v>
      </c>
      <c r="H1623" s="65">
        <v>823916</v>
      </c>
      <c r="I1623" s="65">
        <v>5460</v>
      </c>
      <c r="J1623" s="65">
        <v>0</v>
      </c>
      <c r="K1623" s="65">
        <v>6</v>
      </c>
      <c r="L1623" s="65"/>
      <c r="M1623" s="65">
        <v>5</v>
      </c>
      <c r="N1623" s="65">
        <v>6.6</v>
      </c>
      <c r="O1623" s="65"/>
      <c r="P1623" s="65"/>
      <c r="Q1623" s="65">
        <v>0.03</v>
      </c>
      <c r="R1623" s="65"/>
      <c r="S1623" s="65">
        <v>46</v>
      </c>
      <c r="T1623" s="65">
        <v>66</v>
      </c>
      <c r="U1623" s="65">
        <v>2</v>
      </c>
      <c r="V1623" s="65">
        <v>0</v>
      </c>
      <c r="W1623" s="65">
        <v>5</v>
      </c>
      <c r="X1623" s="65">
        <v>6</v>
      </c>
      <c r="Y1623" s="65">
        <v>0</v>
      </c>
      <c r="Z1623" s="65">
        <v>0</v>
      </c>
      <c r="AA1623" s="65">
        <v>0</v>
      </c>
      <c r="AB1623" s="65">
        <v>81</v>
      </c>
      <c r="AC1623" s="65">
        <v>3</v>
      </c>
      <c r="AD1623" s="65">
        <v>1</v>
      </c>
      <c r="AE1623" s="118">
        <f t="shared" si="529"/>
        <v>46</v>
      </c>
      <c r="AF1623" s="119">
        <f t="shared" si="541"/>
        <v>0.15333333333333701</v>
      </c>
      <c r="AG1623" s="118">
        <f t="shared" si="530"/>
        <v>66</v>
      </c>
      <c r="AH1623" s="119">
        <f t="shared" si="531"/>
        <v>0.43999999999999695</v>
      </c>
      <c r="AI1623" s="118">
        <f t="shared" si="532"/>
        <v>5</v>
      </c>
      <c r="AJ1623" s="119">
        <f t="shared" si="533"/>
        <v>0.11111111111111063</v>
      </c>
      <c r="AK1623" s="118">
        <f t="shared" si="534"/>
        <v>6</v>
      </c>
      <c r="AL1623" s="119">
        <f t="shared" si="535"/>
        <v>0.20000000000000018</v>
      </c>
      <c r="AM1623" s="118">
        <f t="shared" si="536"/>
        <v>2</v>
      </c>
      <c r="AN1623" s="119">
        <f t="shared" si="537"/>
        <v>0.13333333333333353</v>
      </c>
      <c r="AO1623" s="118">
        <f t="shared" si="538"/>
        <v>0</v>
      </c>
      <c r="AP1623" s="119">
        <f t="shared" si="539"/>
        <v>1.3877787807814457E-16</v>
      </c>
      <c r="AQ1623" s="122">
        <f t="shared" si="528"/>
        <v>0</v>
      </c>
      <c r="AR1623" s="131">
        <f t="shared" si="540"/>
        <v>3</v>
      </c>
    </row>
    <row r="1624" spans="1:44" x14ac:dyDescent="0.25">
      <c r="A1624" s="65" t="s">
        <v>272</v>
      </c>
      <c r="B1624" s="65" t="str">
        <f t="shared" si="525"/>
        <v>DIWA5</v>
      </c>
      <c r="C1624" s="117">
        <f t="shared" si="526"/>
        <v>41658</v>
      </c>
      <c r="D1624" s="116" t="str">
        <f t="shared" si="527"/>
        <v>SIN</v>
      </c>
      <c r="E1624" s="65" t="s">
        <v>182</v>
      </c>
      <c r="F1624" s="124" t="s">
        <v>263</v>
      </c>
      <c r="G1624" s="117">
        <v>42243</v>
      </c>
      <c r="H1624" s="65">
        <v>881649</v>
      </c>
      <c r="I1624" s="65">
        <v>4843</v>
      </c>
      <c r="J1624" s="65">
        <v>0</v>
      </c>
      <c r="K1624" s="65">
        <v>4</v>
      </c>
      <c r="L1624" s="65"/>
      <c r="M1624" s="65">
        <v>5</v>
      </c>
      <c r="N1624" s="65">
        <v>7</v>
      </c>
      <c r="O1624" s="65"/>
      <c r="P1624" s="65"/>
      <c r="Q1624" s="65">
        <v>0.06</v>
      </c>
      <c r="R1624" s="65"/>
      <c r="S1624" s="65">
        <v>18</v>
      </c>
      <c r="T1624" s="65">
        <v>27</v>
      </c>
      <c r="U1624" s="65">
        <v>1</v>
      </c>
      <c r="V1624" s="65">
        <v>0</v>
      </c>
      <c r="W1624" s="65">
        <v>1</v>
      </c>
      <c r="X1624" s="65">
        <v>2</v>
      </c>
      <c r="Y1624" s="65">
        <v>0</v>
      </c>
      <c r="Z1624" s="65">
        <v>0</v>
      </c>
      <c r="AA1624" s="65">
        <v>0</v>
      </c>
      <c r="AB1624" s="65">
        <v>78</v>
      </c>
      <c r="AC1624" s="65">
        <v>2</v>
      </c>
      <c r="AD1624" s="65">
        <v>1</v>
      </c>
      <c r="AE1624" s="118">
        <f t="shared" si="529"/>
        <v>18</v>
      </c>
      <c r="AF1624" s="119">
        <f t="shared" si="541"/>
        <v>6.0000000000003849E-2</v>
      </c>
      <c r="AG1624" s="118">
        <f t="shared" si="530"/>
        <v>27</v>
      </c>
      <c r="AH1624" s="119">
        <f t="shared" si="531"/>
        <v>0.17999999999999744</v>
      </c>
      <c r="AI1624" s="118">
        <f t="shared" si="532"/>
        <v>1</v>
      </c>
      <c r="AJ1624" s="119">
        <f t="shared" si="533"/>
        <v>2.222222222222173E-2</v>
      </c>
      <c r="AK1624" s="118">
        <f t="shared" si="534"/>
        <v>2</v>
      </c>
      <c r="AL1624" s="119">
        <f t="shared" si="535"/>
        <v>6.6666666666666874E-2</v>
      </c>
      <c r="AM1624" s="118">
        <f t="shared" si="536"/>
        <v>1</v>
      </c>
      <c r="AN1624" s="119">
        <f t="shared" si="537"/>
        <v>6.666666666666686E-2</v>
      </c>
      <c r="AO1624" s="118">
        <f t="shared" si="538"/>
        <v>0</v>
      </c>
      <c r="AP1624" s="119">
        <f t="shared" si="539"/>
        <v>1.3877787807814457E-16</v>
      </c>
      <c r="AQ1624" s="122">
        <f t="shared" si="528"/>
        <v>0</v>
      </c>
      <c r="AR1624" s="131">
        <f t="shared" si="540"/>
        <v>4</v>
      </c>
    </row>
    <row r="1625" spans="1:44" x14ac:dyDescent="0.25">
      <c r="A1625" s="65" t="s">
        <v>284</v>
      </c>
      <c r="B1625" s="65" t="str">
        <f t="shared" si="525"/>
        <v>DIWA5</v>
      </c>
      <c r="C1625" s="117">
        <f t="shared" si="526"/>
        <v>41658</v>
      </c>
      <c r="D1625" s="65" t="str">
        <f t="shared" si="527"/>
        <v>SIN</v>
      </c>
      <c r="E1625" s="65" t="s">
        <v>182</v>
      </c>
      <c r="F1625" s="124" t="s">
        <v>263</v>
      </c>
      <c r="G1625" s="117">
        <v>42243</v>
      </c>
      <c r="H1625" s="65">
        <v>901163</v>
      </c>
      <c r="I1625" s="65">
        <v>2280</v>
      </c>
      <c r="J1625" s="65">
        <v>0</v>
      </c>
      <c r="K1625" s="65">
        <v>6</v>
      </c>
      <c r="L1625" s="65"/>
      <c r="M1625" s="65">
        <v>5</v>
      </c>
      <c r="N1625" s="65">
        <v>6.8</v>
      </c>
      <c r="O1625" s="65"/>
      <c r="P1625" s="65"/>
      <c r="Q1625" s="65">
        <v>0.23</v>
      </c>
      <c r="R1625" s="65"/>
      <c r="S1625" s="65">
        <v>77</v>
      </c>
      <c r="T1625" s="65">
        <v>32</v>
      </c>
      <c r="U1625" s="65">
        <v>4</v>
      </c>
      <c r="V1625" s="65">
        <v>0</v>
      </c>
      <c r="W1625" s="65">
        <v>17</v>
      </c>
      <c r="X1625" s="65">
        <v>9</v>
      </c>
      <c r="Y1625" s="65">
        <v>1</v>
      </c>
      <c r="Z1625" s="65">
        <v>0</v>
      </c>
      <c r="AA1625" s="65">
        <v>0</v>
      </c>
      <c r="AB1625" s="65">
        <v>75</v>
      </c>
      <c r="AC1625" s="65">
        <v>3</v>
      </c>
      <c r="AD1625" s="65">
        <v>1</v>
      </c>
      <c r="AE1625" s="118">
        <f t="shared" si="529"/>
        <v>77</v>
      </c>
      <c r="AF1625" s="119">
        <f t="shared" si="541"/>
        <v>0.25666666666667021</v>
      </c>
      <c r="AG1625" s="118">
        <f t="shared" si="530"/>
        <v>32</v>
      </c>
      <c r="AH1625" s="119">
        <f t="shared" si="531"/>
        <v>0.21333333333333071</v>
      </c>
      <c r="AI1625" s="118">
        <f t="shared" si="532"/>
        <v>17</v>
      </c>
      <c r="AJ1625" s="119">
        <f t="shared" si="533"/>
        <v>0.37777777777777721</v>
      </c>
      <c r="AK1625" s="118">
        <f t="shared" si="534"/>
        <v>9</v>
      </c>
      <c r="AL1625" s="119">
        <f t="shared" si="535"/>
        <v>0.30000000000000016</v>
      </c>
      <c r="AM1625" s="118">
        <f t="shared" si="536"/>
        <v>4</v>
      </c>
      <c r="AN1625" s="119">
        <f t="shared" si="537"/>
        <v>0.26666666666666683</v>
      </c>
      <c r="AO1625" s="118">
        <f t="shared" si="538"/>
        <v>0</v>
      </c>
      <c r="AP1625" s="119">
        <f t="shared" si="539"/>
        <v>1.3877787807814457E-16</v>
      </c>
      <c r="AQ1625" s="122">
        <f t="shared" si="528"/>
        <v>0</v>
      </c>
      <c r="AR1625" s="131">
        <f t="shared" si="540"/>
        <v>5</v>
      </c>
    </row>
    <row r="1626" spans="1:44" x14ac:dyDescent="0.25">
      <c r="A1626" s="65" t="s">
        <v>272</v>
      </c>
      <c r="B1626" s="65" t="str">
        <f t="shared" si="525"/>
        <v>DIWA5</v>
      </c>
      <c r="C1626" s="117">
        <f t="shared" si="526"/>
        <v>41658</v>
      </c>
      <c r="D1626" s="116" t="str">
        <f t="shared" si="527"/>
        <v>SIN</v>
      </c>
      <c r="E1626" s="65" t="s">
        <v>182</v>
      </c>
      <c r="F1626" s="124" t="s">
        <v>263</v>
      </c>
      <c r="G1626" s="117">
        <v>42242</v>
      </c>
      <c r="H1626" s="65">
        <v>838803</v>
      </c>
      <c r="I1626" s="65">
        <v>2526</v>
      </c>
      <c r="J1626" s="65">
        <v>0</v>
      </c>
      <c r="K1626" s="65">
        <v>5</v>
      </c>
      <c r="L1626" s="65"/>
      <c r="M1626" s="65">
        <v>6</v>
      </c>
      <c r="N1626" s="65">
        <v>6.9</v>
      </c>
      <c r="O1626" s="65"/>
      <c r="P1626" s="65"/>
      <c r="Q1626" s="65">
        <v>0.03</v>
      </c>
      <c r="R1626" s="65"/>
      <c r="S1626" s="65">
        <v>61</v>
      </c>
      <c r="T1626" s="65">
        <v>89</v>
      </c>
      <c r="U1626" s="65">
        <v>2</v>
      </c>
      <c r="V1626" s="65">
        <v>1</v>
      </c>
      <c r="W1626" s="65">
        <v>3</v>
      </c>
      <c r="X1626" s="65">
        <v>7</v>
      </c>
      <c r="Y1626" s="65">
        <v>0</v>
      </c>
      <c r="Z1626" s="65">
        <v>0</v>
      </c>
      <c r="AA1626" s="65">
        <v>0</v>
      </c>
      <c r="AB1626" s="65">
        <v>78</v>
      </c>
      <c r="AC1626" s="65">
        <v>2</v>
      </c>
      <c r="AD1626" s="65">
        <v>1</v>
      </c>
      <c r="AE1626" s="118">
        <f t="shared" si="529"/>
        <v>61</v>
      </c>
      <c r="AF1626" s="119">
        <f t="shared" si="541"/>
        <v>0.20333333333333692</v>
      </c>
      <c r="AG1626" s="118">
        <f t="shared" si="530"/>
        <v>89</v>
      </c>
      <c r="AH1626" s="119">
        <f t="shared" si="531"/>
        <v>0.59333333333333071</v>
      </c>
      <c r="AI1626" s="118">
        <f t="shared" si="532"/>
        <v>3</v>
      </c>
      <c r="AJ1626" s="119">
        <f t="shared" si="533"/>
        <v>6.666666666666618E-2</v>
      </c>
      <c r="AK1626" s="118">
        <f t="shared" si="534"/>
        <v>7</v>
      </c>
      <c r="AL1626" s="119">
        <f t="shared" si="535"/>
        <v>0.2333333333333335</v>
      </c>
      <c r="AM1626" s="118">
        <f t="shared" si="536"/>
        <v>2</v>
      </c>
      <c r="AN1626" s="119">
        <f t="shared" si="537"/>
        <v>0.13333333333333353</v>
      </c>
      <c r="AO1626" s="118">
        <f t="shared" si="538"/>
        <v>1</v>
      </c>
      <c r="AP1626" s="119">
        <f t="shared" si="539"/>
        <v>0.10000000000000014</v>
      </c>
      <c r="AQ1626" s="122">
        <f t="shared" si="528"/>
        <v>0</v>
      </c>
      <c r="AR1626" s="131">
        <f t="shared" si="540"/>
        <v>6</v>
      </c>
    </row>
    <row r="1627" spans="1:44" x14ac:dyDescent="0.25">
      <c r="A1627" s="65" t="s">
        <v>272</v>
      </c>
      <c r="B1627" s="65" t="str">
        <f t="shared" si="525"/>
        <v>DIWA5</v>
      </c>
      <c r="C1627" s="117">
        <f t="shared" si="526"/>
        <v>41658</v>
      </c>
      <c r="D1627" s="116" t="str">
        <f t="shared" si="527"/>
        <v>SIN</v>
      </c>
      <c r="E1627" s="65" t="s">
        <v>182</v>
      </c>
      <c r="F1627" s="124" t="s">
        <v>263</v>
      </c>
      <c r="G1627" s="117">
        <v>42242</v>
      </c>
      <c r="H1627" s="65">
        <v>895207</v>
      </c>
      <c r="I1627" s="65">
        <v>4087</v>
      </c>
      <c r="J1627" s="65">
        <v>0</v>
      </c>
      <c r="K1627" s="65">
        <v>5</v>
      </c>
      <c r="L1627" s="65"/>
      <c r="M1627" s="65">
        <v>6</v>
      </c>
      <c r="N1627" s="65">
        <v>7</v>
      </c>
      <c r="O1627" s="65"/>
      <c r="P1627" s="65"/>
      <c r="Q1627" s="65">
        <v>0.02</v>
      </c>
      <c r="R1627" s="65"/>
      <c r="S1627" s="65">
        <v>13</v>
      </c>
      <c r="T1627" s="65">
        <v>27</v>
      </c>
      <c r="U1627" s="65">
        <v>2</v>
      </c>
      <c r="V1627" s="65">
        <v>0</v>
      </c>
      <c r="W1627" s="65">
        <v>2</v>
      </c>
      <c r="X1627" s="65">
        <v>2</v>
      </c>
      <c r="Y1627" s="65">
        <v>0</v>
      </c>
      <c r="Z1627" s="65">
        <v>0</v>
      </c>
      <c r="AA1627" s="65">
        <v>0</v>
      </c>
      <c r="AB1627" s="65">
        <v>82</v>
      </c>
      <c r="AC1627" s="65">
        <v>3</v>
      </c>
      <c r="AD1627" s="65">
        <v>1</v>
      </c>
      <c r="AE1627" s="118">
        <f t="shared" si="529"/>
        <v>13</v>
      </c>
      <c r="AF1627" s="119">
        <f t="shared" si="541"/>
        <v>4.3333333333337179E-2</v>
      </c>
      <c r="AG1627" s="118">
        <f t="shared" si="530"/>
        <v>27</v>
      </c>
      <c r="AH1627" s="119">
        <f t="shared" si="531"/>
        <v>0.17999999999999744</v>
      </c>
      <c r="AI1627" s="118">
        <f t="shared" si="532"/>
        <v>2</v>
      </c>
      <c r="AJ1627" s="119">
        <f t="shared" si="533"/>
        <v>4.4444444444443953E-2</v>
      </c>
      <c r="AK1627" s="118">
        <f t="shared" si="534"/>
        <v>2</v>
      </c>
      <c r="AL1627" s="119">
        <f t="shared" si="535"/>
        <v>6.6666666666666874E-2</v>
      </c>
      <c r="AM1627" s="118">
        <f t="shared" si="536"/>
        <v>2</v>
      </c>
      <c r="AN1627" s="119">
        <f t="shared" si="537"/>
        <v>0.13333333333333353</v>
      </c>
      <c r="AO1627" s="118">
        <f t="shared" si="538"/>
        <v>0</v>
      </c>
      <c r="AP1627" s="119">
        <f t="shared" si="539"/>
        <v>1.3877787807814457E-16</v>
      </c>
      <c r="AQ1627" s="122">
        <f t="shared" si="528"/>
        <v>0</v>
      </c>
      <c r="AR1627" s="131">
        <f t="shared" si="540"/>
        <v>7</v>
      </c>
    </row>
    <row r="1628" spans="1:44" x14ac:dyDescent="0.25">
      <c r="A1628" s="65"/>
      <c r="B1628" s="65" t="str">
        <f t="shared" si="525"/>
        <v>DIWA5</v>
      </c>
      <c r="C1628" s="117">
        <f t="shared" si="526"/>
        <v>41658</v>
      </c>
      <c r="D1628" s="65" t="str">
        <f t="shared" si="527"/>
        <v>SIN</v>
      </c>
      <c r="E1628" s="65" t="s">
        <v>182</v>
      </c>
      <c r="F1628" s="124" t="s">
        <v>263</v>
      </c>
      <c r="G1628" s="117">
        <v>42242</v>
      </c>
      <c r="H1628" s="65">
        <v>219169</v>
      </c>
      <c r="I1628" s="65">
        <v>18888</v>
      </c>
      <c r="J1628" s="65">
        <v>0</v>
      </c>
      <c r="K1628" s="65">
        <v>3</v>
      </c>
      <c r="L1628" s="65"/>
      <c r="M1628" s="65">
        <v>4</v>
      </c>
      <c r="N1628" s="65">
        <v>6.3</v>
      </c>
      <c r="O1628" s="65"/>
      <c r="P1628" s="65"/>
      <c r="Q1628" s="65">
        <v>0.21</v>
      </c>
      <c r="R1628" s="65"/>
      <c r="S1628" s="65">
        <v>57</v>
      </c>
      <c r="T1628" s="65">
        <v>20</v>
      </c>
      <c r="U1628" s="65">
        <v>18</v>
      </c>
      <c r="V1628" s="65">
        <v>0</v>
      </c>
      <c r="W1628" s="65">
        <v>4</v>
      </c>
      <c r="X1628" s="65">
        <v>6</v>
      </c>
      <c r="Y1628" s="65">
        <v>0</v>
      </c>
      <c r="Z1628" s="65">
        <v>0</v>
      </c>
      <c r="AA1628" s="65">
        <v>0</v>
      </c>
      <c r="AB1628" s="65">
        <v>32</v>
      </c>
      <c r="AC1628" s="65">
        <v>5</v>
      </c>
      <c r="AD1628" s="65">
        <v>0</v>
      </c>
      <c r="AE1628" s="118">
        <f t="shared" si="529"/>
        <v>57</v>
      </c>
      <c r="AF1628" s="119">
        <f t="shared" si="541"/>
        <v>0.19000000000000361</v>
      </c>
      <c r="AG1628" s="118">
        <f t="shared" si="530"/>
        <v>20</v>
      </c>
      <c r="AH1628" s="119">
        <f t="shared" si="531"/>
        <v>0.13333333333333086</v>
      </c>
      <c r="AI1628" s="118">
        <f t="shared" si="532"/>
        <v>4</v>
      </c>
      <c r="AJ1628" s="119">
        <f t="shared" si="533"/>
        <v>8.8888888888888407E-2</v>
      </c>
      <c r="AK1628" s="118">
        <f t="shared" si="534"/>
        <v>6</v>
      </c>
      <c r="AL1628" s="119">
        <f t="shared" si="535"/>
        <v>0.20000000000000018</v>
      </c>
      <c r="AM1628" s="118">
        <f t="shared" si="536"/>
        <v>18</v>
      </c>
      <c r="AN1628" s="119">
        <f t="shared" si="537"/>
        <v>1</v>
      </c>
      <c r="AO1628" s="118">
        <f t="shared" si="538"/>
        <v>0</v>
      </c>
      <c r="AP1628" s="119">
        <f t="shared" si="539"/>
        <v>1.3877787807814457E-16</v>
      </c>
      <c r="AQ1628" s="122">
        <f t="shared" si="528"/>
        <v>0</v>
      </c>
      <c r="AR1628" s="131">
        <f t="shared" si="540"/>
        <v>8</v>
      </c>
    </row>
    <row r="1629" spans="1:44" x14ac:dyDescent="0.25">
      <c r="A1629" s="134" t="s">
        <v>273</v>
      </c>
      <c r="B1629" s="134" t="str">
        <f t="shared" si="525"/>
        <v>DIWA5</v>
      </c>
      <c r="C1629" s="135">
        <f t="shared" si="526"/>
        <v>41658</v>
      </c>
      <c r="D1629" s="134" t="str">
        <f t="shared" si="527"/>
        <v>SIN</v>
      </c>
      <c r="E1629" s="134" t="s">
        <v>182</v>
      </c>
      <c r="F1629" s="136" t="s">
        <v>264</v>
      </c>
      <c r="G1629" s="135">
        <v>42439</v>
      </c>
      <c r="H1629" s="134">
        <v>284853</v>
      </c>
      <c r="I1629" s="134">
        <v>36788</v>
      </c>
      <c r="J1629" s="134">
        <v>0</v>
      </c>
      <c r="K1629" s="134">
        <v>3</v>
      </c>
      <c r="L1629" s="134"/>
      <c r="M1629" s="134">
        <v>5</v>
      </c>
      <c r="N1629" s="134">
        <v>7</v>
      </c>
      <c r="O1629" s="134"/>
      <c r="P1629" s="134"/>
      <c r="Q1629" s="134">
        <v>0.02</v>
      </c>
      <c r="R1629" s="134" t="s">
        <v>295</v>
      </c>
      <c r="S1629" s="134">
        <v>43</v>
      </c>
      <c r="T1629" s="134">
        <v>23</v>
      </c>
      <c r="U1629" s="134">
        <v>4</v>
      </c>
      <c r="V1629" s="134">
        <v>0</v>
      </c>
      <c r="W1629" s="134">
        <v>2</v>
      </c>
      <c r="X1629" s="134">
        <v>5</v>
      </c>
      <c r="Y1629" s="134">
        <v>0</v>
      </c>
      <c r="Z1629" s="134">
        <v>0</v>
      </c>
      <c r="AA1629" s="134">
        <v>0</v>
      </c>
      <c r="AB1629" s="134">
        <v>38</v>
      </c>
      <c r="AC1629" s="134">
        <v>3</v>
      </c>
      <c r="AD1629" s="134">
        <v>0</v>
      </c>
      <c r="AE1629" s="134">
        <f t="shared" si="529"/>
        <v>43</v>
      </c>
      <c r="AF1629" s="134">
        <f t="shared" si="541"/>
        <v>0.14333333333333703</v>
      </c>
      <c r="AG1629" s="134">
        <f t="shared" si="530"/>
        <v>23</v>
      </c>
      <c r="AH1629" s="134">
        <f t="shared" si="531"/>
        <v>0.15333333333333082</v>
      </c>
      <c r="AI1629" s="134">
        <f t="shared" si="532"/>
        <v>2</v>
      </c>
      <c r="AJ1629" s="134">
        <f t="shared" si="533"/>
        <v>4.4444444444443953E-2</v>
      </c>
      <c r="AK1629" s="134">
        <f t="shared" si="534"/>
        <v>5</v>
      </c>
      <c r="AL1629" s="134">
        <f t="shared" si="535"/>
        <v>0.16666666666666685</v>
      </c>
      <c r="AM1629" s="134">
        <f t="shared" si="536"/>
        <v>4</v>
      </c>
      <c r="AN1629" s="134">
        <f t="shared" si="537"/>
        <v>0.26666666666666683</v>
      </c>
      <c r="AO1629" s="134">
        <f t="shared" si="538"/>
        <v>0</v>
      </c>
      <c r="AP1629" s="134">
        <f t="shared" si="539"/>
        <v>1.3877787807814457E-16</v>
      </c>
      <c r="AQ1629" s="137">
        <f t="shared" si="528"/>
        <v>1</v>
      </c>
      <c r="AR1629" s="131">
        <f t="shared" si="540"/>
        <v>1</v>
      </c>
    </row>
    <row r="1630" spans="1:44" x14ac:dyDescent="0.25">
      <c r="A1630" s="65"/>
      <c r="B1630" s="65" t="str">
        <f t="shared" si="525"/>
        <v>DIWA5</v>
      </c>
      <c r="C1630" s="117">
        <f t="shared" si="526"/>
        <v>41658</v>
      </c>
      <c r="D1630" s="65" t="str">
        <f t="shared" si="527"/>
        <v>SIN</v>
      </c>
      <c r="E1630" s="65" t="s">
        <v>182</v>
      </c>
      <c r="F1630" s="124" t="s">
        <v>264</v>
      </c>
      <c r="G1630" s="117">
        <v>42331</v>
      </c>
      <c r="H1630" s="65">
        <v>247933</v>
      </c>
      <c r="I1630" s="65">
        <v>42350</v>
      </c>
      <c r="J1630" s="65">
        <v>0</v>
      </c>
      <c r="K1630" s="65">
        <v>5</v>
      </c>
      <c r="L1630" s="65"/>
      <c r="M1630" s="65">
        <v>12</v>
      </c>
      <c r="N1630" s="65">
        <v>6.5</v>
      </c>
      <c r="O1630" s="65"/>
      <c r="P1630" s="65"/>
      <c r="Q1630" s="65">
        <v>0.38</v>
      </c>
      <c r="R1630" s="65"/>
      <c r="S1630" s="65">
        <v>160</v>
      </c>
      <c r="T1630" s="65">
        <v>34</v>
      </c>
      <c r="U1630" s="65">
        <v>13</v>
      </c>
      <c r="V1630" s="65">
        <v>0</v>
      </c>
      <c r="W1630" s="65">
        <v>5</v>
      </c>
      <c r="X1630" s="65">
        <v>12</v>
      </c>
      <c r="Y1630" s="65">
        <v>0</v>
      </c>
      <c r="Z1630" s="65">
        <v>0</v>
      </c>
      <c r="AA1630" s="65">
        <v>1</v>
      </c>
      <c r="AB1630" s="65">
        <v>91</v>
      </c>
      <c r="AC1630" s="65">
        <v>5</v>
      </c>
      <c r="AD1630" s="65">
        <v>1</v>
      </c>
      <c r="AE1630" s="118">
        <f t="shared" si="529"/>
        <v>160</v>
      </c>
      <c r="AF1630" s="119">
        <f t="shared" si="541"/>
        <v>0.5333333333333381</v>
      </c>
      <c r="AG1630" s="118">
        <f t="shared" si="530"/>
        <v>34</v>
      </c>
      <c r="AH1630" s="119">
        <f t="shared" si="531"/>
        <v>0.22666666666666402</v>
      </c>
      <c r="AI1630" s="118">
        <f t="shared" si="532"/>
        <v>5</v>
      </c>
      <c r="AJ1630" s="119">
        <f t="shared" si="533"/>
        <v>0.11111111111111063</v>
      </c>
      <c r="AK1630" s="118">
        <f t="shared" si="534"/>
        <v>12</v>
      </c>
      <c r="AL1630" s="119">
        <f t="shared" si="535"/>
        <v>0.40000000000000013</v>
      </c>
      <c r="AM1630" s="118">
        <f t="shared" si="536"/>
        <v>13</v>
      </c>
      <c r="AN1630" s="119">
        <f t="shared" si="537"/>
        <v>0.8666666666666667</v>
      </c>
      <c r="AO1630" s="118">
        <f t="shared" si="538"/>
        <v>0</v>
      </c>
      <c r="AP1630" s="119">
        <f t="shared" si="539"/>
        <v>1.3877787807814457E-16</v>
      </c>
      <c r="AQ1630" s="122">
        <f t="shared" si="528"/>
        <v>0</v>
      </c>
      <c r="AR1630" s="131">
        <f t="shared" si="540"/>
        <v>2</v>
      </c>
    </row>
    <row r="1631" spans="1:44" x14ac:dyDescent="0.25">
      <c r="A1631" s="65" t="s">
        <v>272</v>
      </c>
      <c r="B1631" s="65" t="str">
        <f t="shared" si="525"/>
        <v>DIWA5</v>
      </c>
      <c r="C1631" s="117">
        <f t="shared" si="526"/>
        <v>41658</v>
      </c>
      <c r="D1631" s="116" t="str">
        <f t="shared" si="527"/>
        <v>SIN</v>
      </c>
      <c r="E1631" s="65" t="s">
        <v>182</v>
      </c>
      <c r="F1631" s="124" t="s">
        <v>264</v>
      </c>
      <c r="G1631" s="117">
        <v>42243</v>
      </c>
      <c r="H1631" s="65">
        <v>924400</v>
      </c>
      <c r="I1631" s="65">
        <v>4750</v>
      </c>
      <c r="J1631" s="65">
        <v>0</v>
      </c>
      <c r="K1631" s="65">
        <v>5</v>
      </c>
      <c r="L1631" s="65"/>
      <c r="M1631" s="65">
        <v>5</v>
      </c>
      <c r="N1631" s="65">
        <v>7</v>
      </c>
      <c r="O1631" s="65"/>
      <c r="P1631" s="65"/>
      <c r="Q1631" s="65">
        <v>0.18</v>
      </c>
      <c r="R1631" s="65"/>
      <c r="S1631" s="65">
        <v>84</v>
      </c>
      <c r="T1631" s="65">
        <v>21</v>
      </c>
      <c r="U1631" s="65">
        <v>2</v>
      </c>
      <c r="V1631" s="65">
        <v>0</v>
      </c>
      <c r="W1631" s="65">
        <v>4</v>
      </c>
      <c r="X1631" s="65">
        <v>8</v>
      </c>
      <c r="Y1631" s="65">
        <v>0</v>
      </c>
      <c r="Z1631" s="65">
        <v>0</v>
      </c>
      <c r="AA1631" s="65">
        <v>1</v>
      </c>
      <c r="AB1631" s="65">
        <v>81</v>
      </c>
      <c r="AC1631" s="65">
        <v>3</v>
      </c>
      <c r="AD1631" s="65">
        <v>1</v>
      </c>
      <c r="AE1631" s="118">
        <f t="shared" si="529"/>
        <v>84</v>
      </c>
      <c r="AF1631" s="119">
        <f t="shared" si="541"/>
        <v>0.28000000000000369</v>
      </c>
      <c r="AG1631" s="118">
        <f t="shared" si="530"/>
        <v>21</v>
      </c>
      <c r="AH1631" s="119">
        <f t="shared" si="531"/>
        <v>0.13999999999999752</v>
      </c>
      <c r="AI1631" s="118">
        <f t="shared" si="532"/>
        <v>4</v>
      </c>
      <c r="AJ1631" s="119">
        <f t="shared" si="533"/>
        <v>8.8888888888888407E-2</v>
      </c>
      <c r="AK1631" s="118">
        <f t="shared" si="534"/>
        <v>8</v>
      </c>
      <c r="AL1631" s="119">
        <f t="shared" si="535"/>
        <v>0.26666666666666683</v>
      </c>
      <c r="AM1631" s="118">
        <f t="shared" si="536"/>
        <v>2</v>
      </c>
      <c r="AN1631" s="119">
        <f t="shared" si="537"/>
        <v>0.13333333333333353</v>
      </c>
      <c r="AO1631" s="118">
        <f t="shared" si="538"/>
        <v>0</v>
      </c>
      <c r="AP1631" s="119">
        <f t="shared" si="539"/>
        <v>1.3877787807814457E-16</v>
      </c>
      <c r="AQ1631" s="122">
        <f t="shared" ref="AQ1631:AQ1664" si="542">IF(F1631=F1630,0,1)</f>
        <v>0</v>
      </c>
      <c r="AR1631" s="131">
        <f t="shared" si="540"/>
        <v>3</v>
      </c>
    </row>
    <row r="1632" spans="1:44" x14ac:dyDescent="0.25">
      <c r="A1632" s="65" t="s">
        <v>272</v>
      </c>
      <c r="B1632" s="65" t="str">
        <f t="shared" ref="B1632:B1664" si="543">IF(F1632&lt;="K030","DIWA2",IF(F1632&lt;="K152","DIWA3",IF(F1632&lt;="K171","DIWA5","")))</f>
        <v>DIWA5</v>
      </c>
      <c r="C1632" s="117">
        <f t="shared" ref="C1632:C1664" si="544">VLOOKUP(F1632,$BG$3:$BJ$230,4,0)</f>
        <v>41658</v>
      </c>
      <c r="D1632" s="116" t="str">
        <f t="shared" ref="D1632:D1664" si="545">IF(C1632&gt;G1632,"CON","SIN")</f>
        <v>SIN</v>
      </c>
      <c r="E1632" s="65" t="s">
        <v>182</v>
      </c>
      <c r="F1632" s="124" t="s">
        <v>264</v>
      </c>
      <c r="G1632" s="117">
        <v>42243</v>
      </c>
      <c r="H1632" s="65">
        <v>922960</v>
      </c>
      <c r="I1632" s="65">
        <v>3122</v>
      </c>
      <c r="J1632" s="65">
        <v>0</v>
      </c>
      <c r="K1632" s="65">
        <v>5</v>
      </c>
      <c r="L1632" s="65"/>
      <c r="M1632" s="65">
        <v>5</v>
      </c>
      <c r="N1632" s="65">
        <v>7</v>
      </c>
      <c r="O1632" s="65"/>
      <c r="P1632" s="65"/>
      <c r="Q1632" s="65">
        <v>0.85</v>
      </c>
      <c r="R1632" s="65"/>
      <c r="S1632" s="65">
        <v>5</v>
      </c>
      <c r="T1632" s="65">
        <v>13</v>
      </c>
      <c r="U1632" s="65">
        <v>3</v>
      </c>
      <c r="V1632" s="65">
        <v>0</v>
      </c>
      <c r="W1632" s="65">
        <v>4</v>
      </c>
      <c r="X1632" s="65">
        <v>2</v>
      </c>
      <c r="Y1632" s="65">
        <v>1</v>
      </c>
      <c r="Z1632" s="65">
        <v>0</v>
      </c>
      <c r="AA1632" s="65">
        <v>0</v>
      </c>
      <c r="AB1632" s="65">
        <v>70</v>
      </c>
      <c r="AC1632" s="65">
        <v>4</v>
      </c>
      <c r="AD1632" s="65">
        <v>1</v>
      </c>
      <c r="AE1632" s="118">
        <f t="shared" si="529"/>
        <v>5</v>
      </c>
      <c r="AF1632" s="119">
        <f t="shared" si="541"/>
        <v>1.6666666666670507E-2</v>
      </c>
      <c r="AG1632" s="118">
        <f t="shared" si="530"/>
        <v>13</v>
      </c>
      <c r="AH1632" s="119">
        <f t="shared" si="531"/>
        <v>8.6666666666664199E-2</v>
      </c>
      <c r="AI1632" s="118">
        <f t="shared" si="532"/>
        <v>4</v>
      </c>
      <c r="AJ1632" s="119">
        <f t="shared" si="533"/>
        <v>8.8888888888888407E-2</v>
      </c>
      <c r="AK1632" s="118">
        <f t="shared" si="534"/>
        <v>2</v>
      </c>
      <c r="AL1632" s="119">
        <f t="shared" si="535"/>
        <v>6.6666666666666874E-2</v>
      </c>
      <c r="AM1632" s="118">
        <f t="shared" si="536"/>
        <v>3</v>
      </c>
      <c r="AN1632" s="119">
        <f t="shared" si="537"/>
        <v>0.20000000000000018</v>
      </c>
      <c r="AO1632" s="118">
        <f t="shared" si="538"/>
        <v>0</v>
      </c>
      <c r="AP1632" s="119">
        <f t="shared" si="539"/>
        <v>1.3877787807814457E-16</v>
      </c>
      <c r="AQ1632" s="122">
        <f t="shared" si="542"/>
        <v>0</v>
      </c>
      <c r="AR1632" s="131">
        <f t="shared" si="540"/>
        <v>4</v>
      </c>
    </row>
    <row r="1633" spans="1:44" x14ac:dyDescent="0.25">
      <c r="A1633" s="65" t="s">
        <v>272</v>
      </c>
      <c r="B1633" s="65" t="str">
        <f t="shared" si="543"/>
        <v>DIWA5</v>
      </c>
      <c r="C1633" s="117">
        <f t="shared" si="544"/>
        <v>41658</v>
      </c>
      <c r="D1633" s="116" t="str">
        <f t="shared" si="545"/>
        <v>SIN</v>
      </c>
      <c r="E1633" s="65" t="s">
        <v>182</v>
      </c>
      <c r="F1633" s="124" t="s">
        <v>264</v>
      </c>
      <c r="G1633" s="117">
        <v>42243</v>
      </c>
      <c r="H1633" s="65">
        <v>895285</v>
      </c>
      <c r="I1633" s="65">
        <v>3786</v>
      </c>
      <c r="J1633" s="65">
        <v>0</v>
      </c>
      <c r="K1633" s="65">
        <v>4</v>
      </c>
      <c r="L1633" s="65"/>
      <c r="M1633" s="65">
        <v>5</v>
      </c>
      <c r="N1633" s="65">
        <v>7</v>
      </c>
      <c r="O1633" s="65"/>
      <c r="P1633" s="65"/>
      <c r="Q1633" s="65">
        <v>0.03</v>
      </c>
      <c r="R1633" s="65"/>
      <c r="S1633" s="65">
        <v>17</v>
      </c>
      <c r="T1633" s="65">
        <v>17</v>
      </c>
      <c r="U1633" s="65">
        <v>1</v>
      </c>
      <c r="V1633" s="65">
        <v>0</v>
      </c>
      <c r="W1633" s="65">
        <v>4</v>
      </c>
      <c r="X1633" s="65">
        <v>2</v>
      </c>
      <c r="Y1633" s="65">
        <v>0</v>
      </c>
      <c r="Z1633" s="65">
        <v>0</v>
      </c>
      <c r="AA1633" s="65">
        <v>0</v>
      </c>
      <c r="AB1633" s="65">
        <v>80</v>
      </c>
      <c r="AC1633" s="65">
        <v>2</v>
      </c>
      <c r="AD1633" s="65">
        <v>1</v>
      </c>
      <c r="AE1633" s="118">
        <f t="shared" si="529"/>
        <v>17</v>
      </c>
      <c r="AF1633" s="119">
        <f t="shared" si="541"/>
        <v>5.6666666666670515E-2</v>
      </c>
      <c r="AG1633" s="118">
        <f t="shared" si="530"/>
        <v>17</v>
      </c>
      <c r="AH1633" s="119">
        <f t="shared" si="531"/>
        <v>0.11333333333333087</v>
      </c>
      <c r="AI1633" s="118">
        <f t="shared" si="532"/>
        <v>4</v>
      </c>
      <c r="AJ1633" s="119">
        <f t="shared" si="533"/>
        <v>8.8888888888888407E-2</v>
      </c>
      <c r="AK1633" s="118">
        <f t="shared" si="534"/>
        <v>2</v>
      </c>
      <c r="AL1633" s="119">
        <f t="shared" si="535"/>
        <v>6.6666666666666874E-2</v>
      </c>
      <c r="AM1633" s="118">
        <f t="shared" si="536"/>
        <v>1</v>
      </c>
      <c r="AN1633" s="119">
        <f t="shared" si="537"/>
        <v>6.666666666666686E-2</v>
      </c>
      <c r="AO1633" s="118">
        <f t="shared" si="538"/>
        <v>0</v>
      </c>
      <c r="AP1633" s="119">
        <f t="shared" si="539"/>
        <v>1.3877787807814457E-16</v>
      </c>
      <c r="AQ1633" s="122">
        <f t="shared" si="542"/>
        <v>0</v>
      </c>
      <c r="AR1633" s="131">
        <f t="shared" si="540"/>
        <v>5</v>
      </c>
    </row>
    <row r="1634" spans="1:44" x14ac:dyDescent="0.25">
      <c r="A1634" s="65" t="s">
        <v>272</v>
      </c>
      <c r="B1634" s="65" t="str">
        <f t="shared" si="543"/>
        <v>DIWA5</v>
      </c>
      <c r="C1634" s="117">
        <f t="shared" si="544"/>
        <v>41658</v>
      </c>
      <c r="D1634" s="116" t="str">
        <f t="shared" si="545"/>
        <v>SIN</v>
      </c>
      <c r="E1634" s="65" t="s">
        <v>182</v>
      </c>
      <c r="F1634" s="124" t="s">
        <v>264</v>
      </c>
      <c r="G1634" s="117">
        <v>42242</v>
      </c>
      <c r="H1634" s="65">
        <v>929780</v>
      </c>
      <c r="I1634" s="65">
        <v>3084</v>
      </c>
      <c r="J1634" s="65">
        <v>0</v>
      </c>
      <c r="K1634" s="65">
        <v>6</v>
      </c>
      <c r="L1634" s="65"/>
      <c r="M1634" s="65">
        <v>5</v>
      </c>
      <c r="N1634" s="65">
        <v>6.9</v>
      </c>
      <c r="O1634" s="65"/>
      <c r="P1634" s="65"/>
      <c r="Q1634" s="65">
        <v>0.03</v>
      </c>
      <c r="R1634" s="65"/>
      <c r="S1634" s="65">
        <v>30</v>
      </c>
      <c r="T1634" s="65">
        <v>26</v>
      </c>
      <c r="U1634" s="65">
        <v>1</v>
      </c>
      <c r="V1634" s="65">
        <v>0</v>
      </c>
      <c r="W1634" s="65">
        <v>9</v>
      </c>
      <c r="X1634" s="65">
        <v>4</v>
      </c>
      <c r="Y1634" s="65">
        <v>0</v>
      </c>
      <c r="Z1634" s="65">
        <v>0</v>
      </c>
      <c r="AA1634" s="65">
        <v>0</v>
      </c>
      <c r="AB1634" s="65">
        <v>66</v>
      </c>
      <c r="AC1634" s="65">
        <v>3</v>
      </c>
      <c r="AD1634" s="65">
        <v>1</v>
      </c>
      <c r="AE1634" s="118">
        <f t="shared" si="529"/>
        <v>30</v>
      </c>
      <c r="AF1634" s="119">
        <f t="shared" si="541"/>
        <v>0.10000000000000378</v>
      </c>
      <c r="AG1634" s="118">
        <f t="shared" si="530"/>
        <v>26</v>
      </c>
      <c r="AH1634" s="119">
        <f t="shared" si="531"/>
        <v>0.17333333333333079</v>
      </c>
      <c r="AI1634" s="118">
        <f t="shared" si="532"/>
        <v>9</v>
      </c>
      <c r="AJ1634" s="119">
        <f t="shared" si="533"/>
        <v>0.19999999999999954</v>
      </c>
      <c r="AK1634" s="118">
        <f t="shared" si="534"/>
        <v>4</v>
      </c>
      <c r="AL1634" s="119">
        <f t="shared" si="535"/>
        <v>0.13333333333333353</v>
      </c>
      <c r="AM1634" s="118">
        <f t="shared" si="536"/>
        <v>1</v>
      </c>
      <c r="AN1634" s="119">
        <f t="shared" si="537"/>
        <v>6.666666666666686E-2</v>
      </c>
      <c r="AO1634" s="118">
        <f t="shared" si="538"/>
        <v>0</v>
      </c>
      <c r="AP1634" s="119">
        <f t="shared" si="539"/>
        <v>1.3877787807814457E-16</v>
      </c>
      <c r="AQ1634" s="122">
        <f t="shared" si="542"/>
        <v>0</v>
      </c>
      <c r="AR1634" s="131">
        <f t="shared" si="540"/>
        <v>6</v>
      </c>
    </row>
    <row r="1635" spans="1:44" x14ac:dyDescent="0.25">
      <c r="A1635" s="65" t="s">
        <v>272</v>
      </c>
      <c r="B1635" s="65" t="str">
        <f t="shared" si="543"/>
        <v>DIWA5</v>
      </c>
      <c r="C1635" s="117">
        <f t="shared" si="544"/>
        <v>41658</v>
      </c>
      <c r="D1635" s="116" t="str">
        <f t="shared" si="545"/>
        <v>SIN</v>
      </c>
      <c r="E1635" s="65" t="s">
        <v>182</v>
      </c>
      <c r="F1635" s="124" t="s">
        <v>264</v>
      </c>
      <c r="G1635" s="117">
        <v>42237</v>
      </c>
      <c r="H1635" s="65">
        <v>212920</v>
      </c>
      <c r="I1635" s="65">
        <v>6833</v>
      </c>
      <c r="J1635" s="65">
        <v>0</v>
      </c>
      <c r="K1635" s="65">
        <v>5</v>
      </c>
      <c r="L1635" s="65"/>
      <c r="M1635" s="65">
        <v>9</v>
      </c>
      <c r="N1635" s="65">
        <v>6.7</v>
      </c>
      <c r="O1635" s="65"/>
      <c r="P1635" s="65"/>
      <c r="Q1635" s="65">
        <v>0.03</v>
      </c>
      <c r="R1635" s="65"/>
      <c r="S1635" s="65">
        <v>64</v>
      </c>
      <c r="T1635" s="65">
        <v>14</v>
      </c>
      <c r="U1635" s="65">
        <v>10</v>
      </c>
      <c r="V1635" s="65">
        <v>0</v>
      </c>
      <c r="W1635" s="65">
        <v>2</v>
      </c>
      <c r="X1635" s="65">
        <v>6</v>
      </c>
      <c r="Y1635" s="65">
        <v>0</v>
      </c>
      <c r="Z1635" s="65">
        <v>0</v>
      </c>
      <c r="AA1635" s="65">
        <v>0</v>
      </c>
      <c r="AB1635" s="65">
        <v>85</v>
      </c>
      <c r="AC1635" s="65">
        <v>4</v>
      </c>
      <c r="AD1635" s="65">
        <v>1</v>
      </c>
      <c r="AE1635" s="118">
        <f t="shared" si="529"/>
        <v>64</v>
      </c>
      <c r="AF1635" s="119">
        <f t="shared" si="541"/>
        <v>0.2133333333333369</v>
      </c>
      <c r="AG1635" s="118">
        <f t="shared" si="530"/>
        <v>14</v>
      </c>
      <c r="AH1635" s="119">
        <f t="shared" si="531"/>
        <v>9.3333333333330867E-2</v>
      </c>
      <c r="AI1635" s="118">
        <f t="shared" si="532"/>
        <v>2</v>
      </c>
      <c r="AJ1635" s="119">
        <f t="shared" si="533"/>
        <v>4.4444444444443953E-2</v>
      </c>
      <c r="AK1635" s="118">
        <f t="shared" si="534"/>
        <v>6</v>
      </c>
      <c r="AL1635" s="119">
        <f t="shared" si="535"/>
        <v>0.20000000000000018</v>
      </c>
      <c r="AM1635" s="118">
        <f t="shared" si="536"/>
        <v>10</v>
      </c>
      <c r="AN1635" s="119">
        <f t="shared" si="537"/>
        <v>0.66666666666666674</v>
      </c>
      <c r="AO1635" s="118">
        <f t="shared" si="538"/>
        <v>0</v>
      </c>
      <c r="AP1635" s="119">
        <f t="shared" si="539"/>
        <v>1.3877787807814457E-16</v>
      </c>
      <c r="AQ1635" s="122">
        <f t="shared" si="542"/>
        <v>0</v>
      </c>
      <c r="AR1635" s="131">
        <f t="shared" si="540"/>
        <v>7</v>
      </c>
    </row>
    <row r="1636" spans="1:44" x14ac:dyDescent="0.25">
      <c r="A1636" s="65" t="s">
        <v>285</v>
      </c>
      <c r="B1636" s="65" t="str">
        <f t="shared" si="543"/>
        <v>DIWA5</v>
      </c>
      <c r="C1636" s="117">
        <f t="shared" si="544"/>
        <v>41658</v>
      </c>
      <c r="D1636" s="65" t="str">
        <f t="shared" si="545"/>
        <v>SIN</v>
      </c>
      <c r="E1636" s="65" t="s">
        <v>182</v>
      </c>
      <c r="F1636" s="124" t="s">
        <v>264</v>
      </c>
      <c r="G1636" s="117">
        <v>42237</v>
      </c>
      <c r="H1636" s="65">
        <v>796361</v>
      </c>
      <c r="I1636" s="65">
        <v>5488</v>
      </c>
      <c r="J1636" s="65">
        <v>0</v>
      </c>
      <c r="K1636" s="65">
        <v>5</v>
      </c>
      <c r="L1636" s="65"/>
      <c r="M1636" s="65">
        <v>5</v>
      </c>
      <c r="N1636" s="65">
        <v>6.8</v>
      </c>
      <c r="O1636" s="65"/>
      <c r="P1636" s="65"/>
      <c r="Q1636" s="65">
        <v>0.02</v>
      </c>
      <c r="R1636" s="65"/>
      <c r="S1636" s="65">
        <v>56</v>
      </c>
      <c r="T1636" s="65">
        <v>39</v>
      </c>
      <c r="U1636" s="65">
        <v>2</v>
      </c>
      <c r="V1636" s="65">
        <v>0</v>
      </c>
      <c r="W1636" s="65">
        <v>3</v>
      </c>
      <c r="X1636" s="65">
        <v>6</v>
      </c>
      <c r="Y1636" s="65">
        <v>0</v>
      </c>
      <c r="Z1636" s="65">
        <v>0</v>
      </c>
      <c r="AA1636" s="65">
        <v>0</v>
      </c>
      <c r="AB1636" s="65">
        <v>76</v>
      </c>
      <c r="AC1636" s="65">
        <v>4</v>
      </c>
      <c r="AD1636" s="65">
        <v>1</v>
      </c>
      <c r="AE1636" s="118">
        <f t="shared" si="529"/>
        <v>56</v>
      </c>
      <c r="AF1636" s="119">
        <f t="shared" si="541"/>
        <v>0.18666666666667028</v>
      </c>
      <c r="AG1636" s="118">
        <f t="shared" si="530"/>
        <v>39</v>
      </c>
      <c r="AH1636" s="119">
        <f t="shared" si="531"/>
        <v>0.25999999999999729</v>
      </c>
      <c r="AI1636" s="118">
        <f t="shared" si="532"/>
        <v>3</v>
      </c>
      <c r="AJ1636" s="119">
        <f t="shared" si="533"/>
        <v>6.666666666666618E-2</v>
      </c>
      <c r="AK1636" s="118">
        <f t="shared" si="534"/>
        <v>6</v>
      </c>
      <c r="AL1636" s="119">
        <f t="shared" si="535"/>
        <v>0.20000000000000018</v>
      </c>
      <c r="AM1636" s="118">
        <f t="shared" si="536"/>
        <v>2</v>
      </c>
      <c r="AN1636" s="119">
        <f t="shared" si="537"/>
        <v>0.13333333333333353</v>
      </c>
      <c r="AO1636" s="118">
        <f t="shared" si="538"/>
        <v>0</v>
      </c>
      <c r="AP1636" s="119">
        <f t="shared" si="539"/>
        <v>1.3877787807814457E-16</v>
      </c>
      <c r="AQ1636" s="122">
        <f t="shared" si="542"/>
        <v>0</v>
      </c>
      <c r="AR1636" s="131">
        <f t="shared" si="540"/>
        <v>8</v>
      </c>
    </row>
    <row r="1637" spans="1:44" x14ac:dyDescent="0.25">
      <c r="A1637" s="65"/>
      <c r="B1637" s="65" t="str">
        <f t="shared" si="543"/>
        <v>DIWA5</v>
      </c>
      <c r="C1637" s="117">
        <f t="shared" si="544"/>
        <v>41658</v>
      </c>
      <c r="D1637" s="65" t="str">
        <f t="shared" si="545"/>
        <v>SIN</v>
      </c>
      <c r="E1637" s="65" t="s">
        <v>182</v>
      </c>
      <c r="F1637" s="124" t="s">
        <v>264</v>
      </c>
      <c r="G1637" s="117">
        <v>42237</v>
      </c>
      <c r="H1637" s="65">
        <v>212920</v>
      </c>
      <c r="I1637" s="65">
        <v>6833</v>
      </c>
      <c r="J1637" s="65">
        <v>0</v>
      </c>
      <c r="K1637" s="65">
        <v>5</v>
      </c>
      <c r="L1637" s="65"/>
      <c r="M1637" s="65">
        <v>9</v>
      </c>
      <c r="N1637" s="65">
        <v>6.7</v>
      </c>
      <c r="O1637" s="65"/>
      <c r="P1637" s="65"/>
      <c r="Q1637" s="65">
        <v>0.03</v>
      </c>
      <c r="R1637" s="65"/>
      <c r="S1637" s="65">
        <v>64</v>
      </c>
      <c r="T1637" s="65">
        <v>14</v>
      </c>
      <c r="U1637" s="65">
        <v>10</v>
      </c>
      <c r="V1637" s="65">
        <v>0</v>
      </c>
      <c r="W1637" s="65">
        <v>2</v>
      </c>
      <c r="X1637" s="65">
        <v>6</v>
      </c>
      <c r="Y1637" s="65">
        <v>0</v>
      </c>
      <c r="Z1637" s="65">
        <v>0</v>
      </c>
      <c r="AA1637" s="65">
        <v>0</v>
      </c>
      <c r="AB1637" s="65">
        <v>85</v>
      </c>
      <c r="AC1637" s="65">
        <v>4</v>
      </c>
      <c r="AD1637" s="65">
        <v>1</v>
      </c>
      <c r="AE1637" s="118">
        <f t="shared" si="529"/>
        <v>64</v>
      </c>
      <c r="AF1637" s="119">
        <f t="shared" si="541"/>
        <v>0.2133333333333369</v>
      </c>
      <c r="AG1637" s="118">
        <f t="shared" si="530"/>
        <v>14</v>
      </c>
      <c r="AH1637" s="119">
        <f t="shared" si="531"/>
        <v>9.3333333333330867E-2</v>
      </c>
      <c r="AI1637" s="118">
        <f t="shared" si="532"/>
        <v>2</v>
      </c>
      <c r="AJ1637" s="119">
        <f t="shared" si="533"/>
        <v>4.4444444444443953E-2</v>
      </c>
      <c r="AK1637" s="118">
        <f t="shared" si="534"/>
        <v>6</v>
      </c>
      <c r="AL1637" s="119">
        <f t="shared" si="535"/>
        <v>0.20000000000000018</v>
      </c>
      <c r="AM1637" s="118">
        <f t="shared" si="536"/>
        <v>10</v>
      </c>
      <c r="AN1637" s="119">
        <f t="shared" si="537"/>
        <v>0.66666666666666674</v>
      </c>
      <c r="AO1637" s="118">
        <f t="shared" si="538"/>
        <v>0</v>
      </c>
      <c r="AP1637" s="119">
        <f t="shared" si="539"/>
        <v>1.3877787807814457E-16</v>
      </c>
      <c r="AQ1637" s="122">
        <f t="shared" si="542"/>
        <v>0</v>
      </c>
      <c r="AR1637" s="131">
        <f t="shared" si="540"/>
        <v>9</v>
      </c>
    </row>
    <row r="1638" spans="1:44" x14ac:dyDescent="0.25">
      <c r="A1638" s="65"/>
      <c r="B1638" s="65" t="str">
        <f t="shared" si="543"/>
        <v>DIWA5</v>
      </c>
      <c r="C1638" s="117">
        <f t="shared" si="544"/>
        <v>41658</v>
      </c>
      <c r="D1638" s="65" t="str">
        <f t="shared" si="545"/>
        <v>SIN</v>
      </c>
      <c r="E1638" s="65" t="s">
        <v>182</v>
      </c>
      <c r="F1638" s="124" t="s">
        <v>265</v>
      </c>
      <c r="G1638" s="117">
        <v>42336</v>
      </c>
      <c r="H1638" s="65">
        <v>249590</v>
      </c>
      <c r="I1638" s="65">
        <v>44450</v>
      </c>
      <c r="J1638" s="65">
        <v>0</v>
      </c>
      <c r="K1638" s="65">
        <v>2</v>
      </c>
      <c r="L1638" s="65"/>
      <c r="M1638" s="65">
        <v>5</v>
      </c>
      <c r="N1638" s="65">
        <v>5.8</v>
      </c>
      <c r="O1638" s="65"/>
      <c r="P1638" s="65"/>
      <c r="Q1638" s="65">
        <v>0.08</v>
      </c>
      <c r="R1638" s="65"/>
      <c r="S1638" s="65">
        <v>100</v>
      </c>
      <c r="T1638" s="65">
        <v>37</v>
      </c>
      <c r="U1638" s="65">
        <v>20</v>
      </c>
      <c r="V1638" s="65">
        <v>0</v>
      </c>
      <c r="W1638" s="65">
        <v>8</v>
      </c>
      <c r="X1638" s="65">
        <v>11</v>
      </c>
      <c r="Y1638" s="65">
        <v>0</v>
      </c>
      <c r="Z1638" s="65">
        <v>0</v>
      </c>
      <c r="AA1638" s="65">
        <v>1</v>
      </c>
      <c r="AB1638" s="65">
        <v>33</v>
      </c>
      <c r="AC1638" s="65">
        <v>5</v>
      </c>
      <c r="AD1638" s="65">
        <v>0</v>
      </c>
      <c r="AE1638" s="118">
        <f t="shared" si="529"/>
        <v>100</v>
      </c>
      <c r="AF1638" s="119">
        <f t="shared" si="541"/>
        <v>0.33333333333333737</v>
      </c>
      <c r="AG1638" s="118">
        <f t="shared" si="530"/>
        <v>37</v>
      </c>
      <c r="AH1638" s="119">
        <f t="shared" si="531"/>
        <v>0.24666666666666398</v>
      </c>
      <c r="AI1638" s="118">
        <f t="shared" si="532"/>
        <v>8</v>
      </c>
      <c r="AJ1638" s="119">
        <f t="shared" si="533"/>
        <v>0.17777777777777731</v>
      </c>
      <c r="AK1638" s="118">
        <f t="shared" si="534"/>
        <v>11</v>
      </c>
      <c r="AL1638" s="119">
        <f t="shared" si="535"/>
        <v>0.36666666666666681</v>
      </c>
      <c r="AM1638" s="118">
        <f t="shared" si="536"/>
        <v>20</v>
      </c>
      <c r="AN1638" s="119">
        <f t="shared" si="537"/>
        <v>1</v>
      </c>
      <c r="AO1638" s="118">
        <f t="shared" si="538"/>
        <v>0</v>
      </c>
      <c r="AP1638" s="119">
        <f t="shared" si="539"/>
        <v>1.3877787807814457E-16</v>
      </c>
      <c r="AQ1638" s="122">
        <f t="shared" si="542"/>
        <v>1</v>
      </c>
      <c r="AR1638" s="131">
        <f t="shared" si="540"/>
        <v>1</v>
      </c>
    </row>
    <row r="1639" spans="1:44" x14ac:dyDescent="0.25">
      <c r="A1639" s="65" t="s">
        <v>272</v>
      </c>
      <c r="B1639" s="65" t="str">
        <f t="shared" si="543"/>
        <v>DIWA5</v>
      </c>
      <c r="C1639" s="117">
        <f t="shared" si="544"/>
        <v>41658</v>
      </c>
      <c r="D1639" s="116" t="str">
        <f t="shared" si="545"/>
        <v>SIN</v>
      </c>
      <c r="E1639" s="65" t="s">
        <v>182</v>
      </c>
      <c r="F1639" s="124" t="s">
        <v>265</v>
      </c>
      <c r="G1639" s="117">
        <v>42242</v>
      </c>
      <c r="H1639" s="65">
        <v>811464</v>
      </c>
      <c r="I1639" s="65">
        <v>22976</v>
      </c>
      <c r="J1639" s="65">
        <v>0</v>
      </c>
      <c r="K1639" s="65">
        <v>4</v>
      </c>
      <c r="L1639" s="65"/>
      <c r="M1639" s="65">
        <v>4</v>
      </c>
      <c r="N1639" s="65">
        <v>6.2</v>
      </c>
      <c r="O1639" s="65">
        <v>31.5</v>
      </c>
      <c r="P1639" s="65"/>
      <c r="Q1639" s="65">
        <v>0.02</v>
      </c>
      <c r="R1639" s="65"/>
      <c r="S1639" s="65">
        <v>46</v>
      </c>
      <c r="T1639" s="65">
        <v>66</v>
      </c>
      <c r="U1639" s="65">
        <v>2</v>
      </c>
      <c r="V1639" s="65">
        <v>0</v>
      </c>
      <c r="W1639" s="65">
        <v>10</v>
      </c>
      <c r="X1639" s="65">
        <v>5</v>
      </c>
      <c r="Y1639" s="65">
        <v>0</v>
      </c>
      <c r="Z1639" s="65">
        <v>0</v>
      </c>
      <c r="AA1639" s="65">
        <v>1</v>
      </c>
      <c r="AB1639" s="65">
        <v>40</v>
      </c>
      <c r="AC1639" s="65">
        <v>9</v>
      </c>
      <c r="AD1639" s="65">
        <v>1</v>
      </c>
      <c r="AE1639" s="118">
        <f t="shared" si="529"/>
        <v>46</v>
      </c>
      <c r="AF1639" s="119">
        <f t="shared" si="541"/>
        <v>0.15333333333333701</v>
      </c>
      <c r="AG1639" s="118">
        <f t="shared" si="530"/>
        <v>66</v>
      </c>
      <c r="AH1639" s="119">
        <f t="shared" si="531"/>
        <v>0.43999999999999695</v>
      </c>
      <c r="AI1639" s="118">
        <f t="shared" si="532"/>
        <v>10</v>
      </c>
      <c r="AJ1639" s="119">
        <f t="shared" si="533"/>
        <v>0.22222222222222177</v>
      </c>
      <c r="AK1639" s="118">
        <f t="shared" si="534"/>
        <v>5</v>
      </c>
      <c r="AL1639" s="119">
        <f t="shared" si="535"/>
        <v>0.16666666666666685</v>
      </c>
      <c r="AM1639" s="118">
        <f t="shared" si="536"/>
        <v>2</v>
      </c>
      <c r="AN1639" s="119">
        <f t="shared" si="537"/>
        <v>0.13333333333333353</v>
      </c>
      <c r="AO1639" s="118">
        <f t="shared" si="538"/>
        <v>0</v>
      </c>
      <c r="AP1639" s="119">
        <f t="shared" si="539"/>
        <v>1.3877787807814457E-16</v>
      </c>
      <c r="AQ1639" s="122">
        <f t="shared" si="542"/>
        <v>0</v>
      </c>
      <c r="AR1639" s="131">
        <f t="shared" si="540"/>
        <v>2</v>
      </c>
    </row>
    <row r="1640" spans="1:44" x14ac:dyDescent="0.25">
      <c r="A1640" s="65" t="s">
        <v>272</v>
      </c>
      <c r="B1640" s="65" t="str">
        <f t="shared" si="543"/>
        <v>DIWA5</v>
      </c>
      <c r="C1640" s="117">
        <f t="shared" si="544"/>
        <v>41658</v>
      </c>
      <c r="D1640" s="116" t="str">
        <f t="shared" si="545"/>
        <v>SIN</v>
      </c>
      <c r="E1640" s="65" t="s">
        <v>182</v>
      </c>
      <c r="F1640" s="124" t="s">
        <v>265</v>
      </c>
      <c r="G1640" s="117">
        <v>42242</v>
      </c>
      <c r="H1640" s="65">
        <v>551336</v>
      </c>
      <c r="I1640" s="65">
        <v>19068</v>
      </c>
      <c r="J1640" s="65">
        <v>0</v>
      </c>
      <c r="K1640" s="65">
        <v>2</v>
      </c>
      <c r="L1640" s="65"/>
      <c r="M1640" s="65">
        <v>3</v>
      </c>
      <c r="N1640" s="65">
        <v>6.9</v>
      </c>
      <c r="O1640" s="65">
        <v>34.700000000000003</v>
      </c>
      <c r="P1640" s="65"/>
      <c r="Q1640" s="65">
        <v>0</v>
      </c>
      <c r="R1640" s="65"/>
      <c r="S1640" s="65">
        <v>35</v>
      </c>
      <c r="T1640" s="65">
        <v>27</v>
      </c>
      <c r="U1640" s="65">
        <v>3</v>
      </c>
      <c r="V1640" s="65">
        <v>0</v>
      </c>
      <c r="W1640" s="65">
        <v>2</v>
      </c>
      <c r="X1640" s="65">
        <v>6</v>
      </c>
      <c r="Y1640" s="65">
        <v>0</v>
      </c>
      <c r="Z1640" s="65">
        <v>0</v>
      </c>
      <c r="AA1640" s="65">
        <v>0</v>
      </c>
      <c r="AB1640" s="65">
        <v>31</v>
      </c>
      <c r="AC1640" s="65">
        <v>3</v>
      </c>
      <c r="AD1640" s="65">
        <v>0</v>
      </c>
      <c r="AE1640" s="118">
        <f t="shared" si="529"/>
        <v>35</v>
      </c>
      <c r="AF1640" s="119">
        <f t="shared" si="541"/>
        <v>0.11666666666667042</v>
      </c>
      <c r="AG1640" s="118">
        <f t="shared" si="530"/>
        <v>27</v>
      </c>
      <c r="AH1640" s="119">
        <f t="shared" si="531"/>
        <v>0.17999999999999744</v>
      </c>
      <c r="AI1640" s="118">
        <f t="shared" si="532"/>
        <v>2</v>
      </c>
      <c r="AJ1640" s="119">
        <f t="shared" si="533"/>
        <v>4.4444444444443953E-2</v>
      </c>
      <c r="AK1640" s="118">
        <f t="shared" si="534"/>
        <v>6</v>
      </c>
      <c r="AL1640" s="119">
        <f t="shared" si="535"/>
        <v>0.20000000000000018</v>
      </c>
      <c r="AM1640" s="118">
        <f t="shared" si="536"/>
        <v>3</v>
      </c>
      <c r="AN1640" s="119">
        <f t="shared" si="537"/>
        <v>0.20000000000000018</v>
      </c>
      <c r="AO1640" s="118">
        <f t="shared" si="538"/>
        <v>0</v>
      </c>
      <c r="AP1640" s="119">
        <f t="shared" si="539"/>
        <v>1.3877787807814457E-16</v>
      </c>
      <c r="AQ1640" s="122">
        <f t="shared" si="542"/>
        <v>0</v>
      </c>
      <c r="AR1640" s="131">
        <f t="shared" si="540"/>
        <v>3</v>
      </c>
    </row>
    <row r="1641" spans="1:44" x14ac:dyDescent="0.25">
      <c r="A1641" s="65" t="s">
        <v>272</v>
      </c>
      <c r="B1641" s="65" t="str">
        <f t="shared" si="543"/>
        <v>DIWA5</v>
      </c>
      <c r="C1641" s="117">
        <f t="shared" si="544"/>
        <v>41658</v>
      </c>
      <c r="D1641" s="116" t="str">
        <f t="shared" si="545"/>
        <v>SIN</v>
      </c>
      <c r="E1641" s="65" t="s">
        <v>182</v>
      </c>
      <c r="F1641" s="124" t="s">
        <v>265</v>
      </c>
      <c r="G1641" s="117">
        <v>42237</v>
      </c>
      <c r="H1641" s="65">
        <v>850249</v>
      </c>
      <c r="I1641" s="65">
        <v>5841</v>
      </c>
      <c r="J1641" s="65">
        <v>0</v>
      </c>
      <c r="K1641" s="65">
        <v>6</v>
      </c>
      <c r="L1641" s="65"/>
      <c r="M1641" s="65">
        <v>5</v>
      </c>
      <c r="N1641" s="65">
        <v>6.7</v>
      </c>
      <c r="O1641" s="65"/>
      <c r="P1641" s="65"/>
      <c r="Q1641" s="65">
        <v>0.02</v>
      </c>
      <c r="R1641" s="65"/>
      <c r="S1641" s="65">
        <v>155</v>
      </c>
      <c r="T1641" s="65">
        <v>62</v>
      </c>
      <c r="U1641" s="65">
        <v>3</v>
      </c>
      <c r="V1641" s="65">
        <v>0</v>
      </c>
      <c r="W1641" s="65">
        <v>5</v>
      </c>
      <c r="X1641" s="65">
        <v>10</v>
      </c>
      <c r="Y1641" s="65">
        <v>0</v>
      </c>
      <c r="Z1641" s="65">
        <v>1</v>
      </c>
      <c r="AA1641" s="65">
        <v>0</v>
      </c>
      <c r="AB1641" s="65">
        <v>76</v>
      </c>
      <c r="AC1641" s="65">
        <v>3</v>
      </c>
      <c r="AD1641" s="65">
        <v>1</v>
      </c>
      <c r="AE1641" s="118">
        <f t="shared" si="529"/>
        <v>155</v>
      </c>
      <c r="AF1641" s="119">
        <f t="shared" si="541"/>
        <v>0.5166666666666716</v>
      </c>
      <c r="AG1641" s="118">
        <f t="shared" si="530"/>
        <v>62</v>
      </c>
      <c r="AH1641" s="119">
        <f t="shared" si="531"/>
        <v>0.41333333333333033</v>
      </c>
      <c r="AI1641" s="118">
        <f t="shared" si="532"/>
        <v>5</v>
      </c>
      <c r="AJ1641" s="119">
        <f t="shared" si="533"/>
        <v>0.11111111111111063</v>
      </c>
      <c r="AK1641" s="118">
        <f t="shared" si="534"/>
        <v>10</v>
      </c>
      <c r="AL1641" s="119">
        <f t="shared" si="535"/>
        <v>0.33339999999999997</v>
      </c>
      <c r="AM1641" s="118">
        <f t="shared" si="536"/>
        <v>3</v>
      </c>
      <c r="AN1641" s="119">
        <f t="shared" si="537"/>
        <v>0.20000000000000018</v>
      </c>
      <c r="AO1641" s="118">
        <f t="shared" si="538"/>
        <v>0</v>
      </c>
      <c r="AP1641" s="119">
        <f t="shared" si="539"/>
        <v>1.3877787807814457E-16</v>
      </c>
      <c r="AQ1641" s="122">
        <f t="shared" si="542"/>
        <v>0</v>
      </c>
      <c r="AR1641" s="131">
        <f t="shared" si="540"/>
        <v>4</v>
      </c>
    </row>
    <row r="1642" spans="1:44" x14ac:dyDescent="0.25">
      <c r="A1642" s="65" t="s">
        <v>272</v>
      </c>
      <c r="B1642" s="65" t="str">
        <f t="shared" si="543"/>
        <v>DIWA5</v>
      </c>
      <c r="C1642" s="117">
        <f t="shared" si="544"/>
        <v>41658</v>
      </c>
      <c r="D1642" s="116" t="str">
        <f t="shared" si="545"/>
        <v>SIN</v>
      </c>
      <c r="E1642" s="65" t="s">
        <v>182</v>
      </c>
      <c r="F1642" s="124" t="s">
        <v>265</v>
      </c>
      <c r="G1642" s="117">
        <v>42237</v>
      </c>
      <c r="H1642" s="65">
        <v>850549</v>
      </c>
      <c r="I1642" s="65">
        <v>4559</v>
      </c>
      <c r="J1642" s="65">
        <v>0</v>
      </c>
      <c r="K1642" s="65">
        <v>5</v>
      </c>
      <c r="L1642" s="65"/>
      <c r="M1642" s="65">
        <v>6</v>
      </c>
      <c r="N1642" s="65">
        <v>7</v>
      </c>
      <c r="O1642" s="65"/>
      <c r="P1642" s="65"/>
      <c r="Q1642" s="65">
        <v>0</v>
      </c>
      <c r="R1642" s="65"/>
      <c r="S1642" s="65">
        <v>28</v>
      </c>
      <c r="T1642" s="65">
        <v>26</v>
      </c>
      <c r="U1642" s="65">
        <v>2</v>
      </c>
      <c r="V1642" s="65">
        <v>0</v>
      </c>
      <c r="W1642" s="65">
        <v>3</v>
      </c>
      <c r="X1642" s="65">
        <v>3</v>
      </c>
      <c r="Y1642" s="65">
        <v>0</v>
      </c>
      <c r="Z1642" s="65">
        <v>0</v>
      </c>
      <c r="AA1642" s="65">
        <v>0</v>
      </c>
      <c r="AB1642" s="65">
        <v>75</v>
      </c>
      <c r="AC1642" s="65">
        <v>3</v>
      </c>
      <c r="AD1642" s="65">
        <v>1</v>
      </c>
      <c r="AE1642" s="118">
        <f t="shared" si="529"/>
        <v>28</v>
      </c>
      <c r="AF1642" s="119">
        <f t="shared" si="541"/>
        <v>9.3333333333337126E-2</v>
      </c>
      <c r="AG1642" s="118">
        <f t="shared" si="530"/>
        <v>26</v>
      </c>
      <c r="AH1642" s="119">
        <f t="shared" si="531"/>
        <v>0.17333333333333079</v>
      </c>
      <c r="AI1642" s="118">
        <f t="shared" si="532"/>
        <v>3</v>
      </c>
      <c r="AJ1642" s="119">
        <f t="shared" si="533"/>
        <v>6.666666666666618E-2</v>
      </c>
      <c r="AK1642" s="118">
        <f t="shared" si="534"/>
        <v>3</v>
      </c>
      <c r="AL1642" s="119">
        <f t="shared" si="535"/>
        <v>0.1000000000000002</v>
      </c>
      <c r="AM1642" s="118">
        <f t="shared" si="536"/>
        <v>2</v>
      </c>
      <c r="AN1642" s="119">
        <f t="shared" si="537"/>
        <v>0.13333333333333353</v>
      </c>
      <c r="AO1642" s="118">
        <f t="shared" si="538"/>
        <v>0</v>
      </c>
      <c r="AP1642" s="119">
        <f t="shared" si="539"/>
        <v>1.3877787807814457E-16</v>
      </c>
      <c r="AQ1642" s="122">
        <f t="shared" si="542"/>
        <v>0</v>
      </c>
      <c r="AR1642" s="131">
        <f t="shared" si="540"/>
        <v>5</v>
      </c>
    </row>
    <row r="1643" spans="1:44" x14ac:dyDescent="0.25">
      <c r="A1643" s="65"/>
      <c r="B1643" s="65" t="str">
        <f t="shared" si="543"/>
        <v>DIWA5</v>
      </c>
      <c r="C1643" s="117">
        <f t="shared" si="544"/>
        <v>41658</v>
      </c>
      <c r="D1643" s="65" t="str">
        <f t="shared" si="545"/>
        <v>SIN</v>
      </c>
      <c r="E1643" s="65" t="s">
        <v>182</v>
      </c>
      <c r="F1643" s="124" t="s">
        <v>266</v>
      </c>
      <c r="G1643" s="117">
        <v>42322</v>
      </c>
      <c r="H1643" s="65">
        <v>251011</v>
      </c>
      <c r="I1643" s="65">
        <v>45181</v>
      </c>
      <c r="J1643" s="65">
        <v>0</v>
      </c>
      <c r="K1643" s="65">
        <v>2</v>
      </c>
      <c r="L1643" s="65"/>
      <c r="M1643" s="65">
        <v>4</v>
      </c>
      <c r="N1643" s="65">
        <v>5.9</v>
      </c>
      <c r="O1643" s="65"/>
      <c r="P1643" s="65"/>
      <c r="Q1643" s="65">
        <v>0.06</v>
      </c>
      <c r="R1643" s="65"/>
      <c r="S1643" s="65">
        <v>157</v>
      </c>
      <c r="T1643" s="65">
        <v>32</v>
      </c>
      <c r="U1643" s="65">
        <v>14</v>
      </c>
      <c r="V1643" s="65">
        <v>0</v>
      </c>
      <c r="W1643" s="65">
        <v>7</v>
      </c>
      <c r="X1643" s="65">
        <v>10</v>
      </c>
      <c r="Y1643" s="65">
        <v>0</v>
      </c>
      <c r="Z1643" s="65">
        <v>0</v>
      </c>
      <c r="AA1643" s="65">
        <v>1</v>
      </c>
      <c r="AB1643" s="65">
        <v>29</v>
      </c>
      <c r="AC1643" s="65">
        <v>6</v>
      </c>
      <c r="AD1643" s="65">
        <v>0</v>
      </c>
      <c r="AE1643" s="118">
        <f t="shared" si="529"/>
        <v>157</v>
      </c>
      <c r="AF1643" s="119">
        <f t="shared" si="541"/>
        <v>0.5233333333333382</v>
      </c>
      <c r="AG1643" s="118">
        <f t="shared" si="530"/>
        <v>32</v>
      </c>
      <c r="AH1643" s="119">
        <f t="shared" si="531"/>
        <v>0.21333333333333071</v>
      </c>
      <c r="AI1643" s="118">
        <f t="shared" si="532"/>
        <v>7</v>
      </c>
      <c r="AJ1643" s="119">
        <f t="shared" si="533"/>
        <v>0.15555555555555509</v>
      </c>
      <c r="AK1643" s="118">
        <f t="shared" si="534"/>
        <v>10</v>
      </c>
      <c r="AL1643" s="119">
        <f t="shared" si="535"/>
        <v>0.33339999999999997</v>
      </c>
      <c r="AM1643" s="118">
        <f t="shared" si="536"/>
        <v>14</v>
      </c>
      <c r="AN1643" s="119">
        <f t="shared" si="537"/>
        <v>0.93333333333333335</v>
      </c>
      <c r="AO1643" s="118">
        <f t="shared" si="538"/>
        <v>0</v>
      </c>
      <c r="AP1643" s="119">
        <f t="shared" si="539"/>
        <v>1.3877787807814457E-16</v>
      </c>
      <c r="AQ1643" s="122">
        <f t="shared" si="542"/>
        <v>1</v>
      </c>
      <c r="AR1643" s="131">
        <f t="shared" si="540"/>
        <v>1</v>
      </c>
    </row>
    <row r="1644" spans="1:44" x14ac:dyDescent="0.25">
      <c r="A1644" s="65" t="s">
        <v>272</v>
      </c>
      <c r="B1644" s="65" t="str">
        <f t="shared" si="543"/>
        <v>DIWA5</v>
      </c>
      <c r="C1644" s="117">
        <f t="shared" si="544"/>
        <v>41658</v>
      </c>
      <c r="D1644" s="116" t="str">
        <f t="shared" si="545"/>
        <v>SIN</v>
      </c>
      <c r="E1644" s="65" t="s">
        <v>182</v>
      </c>
      <c r="F1644" s="124" t="s">
        <v>266</v>
      </c>
      <c r="G1644" s="117">
        <v>42243</v>
      </c>
      <c r="H1644" s="65">
        <v>798781</v>
      </c>
      <c r="I1644" s="65">
        <v>18488</v>
      </c>
      <c r="J1644" s="65">
        <v>0</v>
      </c>
      <c r="K1644" s="65">
        <v>4</v>
      </c>
      <c r="L1644" s="65"/>
      <c r="M1644" s="65">
        <v>1</v>
      </c>
      <c r="N1644" s="65">
        <v>6.8</v>
      </c>
      <c r="O1644" s="65">
        <v>35.299999999999997</v>
      </c>
      <c r="P1644" s="65"/>
      <c r="Q1644" s="65">
        <v>0.02</v>
      </c>
      <c r="R1644" s="65"/>
      <c r="S1644" s="65">
        <v>74</v>
      </c>
      <c r="T1644" s="65">
        <v>63</v>
      </c>
      <c r="U1644" s="65">
        <v>5</v>
      </c>
      <c r="V1644" s="65">
        <v>0</v>
      </c>
      <c r="W1644" s="65">
        <v>11</v>
      </c>
      <c r="X1644" s="65">
        <v>8</v>
      </c>
      <c r="Y1644" s="65">
        <v>1</v>
      </c>
      <c r="Z1644" s="65">
        <v>0</v>
      </c>
      <c r="AA1644" s="65">
        <v>1</v>
      </c>
      <c r="AB1644" s="65">
        <v>32</v>
      </c>
      <c r="AC1644" s="65">
        <v>4</v>
      </c>
      <c r="AD1644" s="65">
        <v>1</v>
      </c>
      <c r="AE1644" s="118">
        <f t="shared" si="529"/>
        <v>74</v>
      </c>
      <c r="AF1644" s="119">
        <f t="shared" si="541"/>
        <v>0.24666666666667017</v>
      </c>
      <c r="AG1644" s="118">
        <f t="shared" si="530"/>
        <v>63</v>
      </c>
      <c r="AH1644" s="119">
        <f t="shared" si="531"/>
        <v>0.41999999999999699</v>
      </c>
      <c r="AI1644" s="118">
        <f t="shared" si="532"/>
        <v>11</v>
      </c>
      <c r="AJ1644" s="119">
        <f t="shared" si="533"/>
        <v>0.24444444444444399</v>
      </c>
      <c r="AK1644" s="118">
        <f t="shared" si="534"/>
        <v>8</v>
      </c>
      <c r="AL1644" s="119">
        <f t="shared" si="535"/>
        <v>0.26666666666666683</v>
      </c>
      <c r="AM1644" s="118">
        <f t="shared" si="536"/>
        <v>5</v>
      </c>
      <c r="AN1644" s="119">
        <f t="shared" si="537"/>
        <v>0.33333333333333348</v>
      </c>
      <c r="AO1644" s="118">
        <f t="shared" si="538"/>
        <v>0</v>
      </c>
      <c r="AP1644" s="119">
        <f t="shared" si="539"/>
        <v>1.3877787807814457E-16</v>
      </c>
      <c r="AQ1644" s="122">
        <f t="shared" si="542"/>
        <v>0</v>
      </c>
      <c r="AR1644" s="131">
        <f t="shared" si="540"/>
        <v>2</v>
      </c>
    </row>
    <row r="1645" spans="1:44" x14ac:dyDescent="0.25">
      <c r="A1645" s="65" t="s">
        <v>272</v>
      </c>
      <c r="B1645" s="65" t="str">
        <f t="shared" si="543"/>
        <v>DIWA5</v>
      </c>
      <c r="C1645" s="117">
        <f t="shared" si="544"/>
        <v>41658</v>
      </c>
      <c r="D1645" s="116" t="str">
        <f t="shared" si="545"/>
        <v>SIN</v>
      </c>
      <c r="E1645" s="65" t="s">
        <v>182</v>
      </c>
      <c r="F1645" s="124" t="s">
        <v>266</v>
      </c>
      <c r="G1645" s="117">
        <v>42242</v>
      </c>
      <c r="H1645" s="65">
        <v>821402</v>
      </c>
      <c r="I1645" s="65">
        <v>16021</v>
      </c>
      <c r="J1645" s="65">
        <v>0</v>
      </c>
      <c r="K1645" s="65">
        <v>2</v>
      </c>
      <c r="L1645" s="65"/>
      <c r="M1645" s="65">
        <v>1</v>
      </c>
      <c r="N1645" s="65">
        <v>6.8</v>
      </c>
      <c r="O1645" s="65">
        <v>34</v>
      </c>
      <c r="P1645" s="65"/>
      <c r="Q1645" s="65">
        <v>0</v>
      </c>
      <c r="R1645" s="65"/>
      <c r="S1645" s="65">
        <v>30</v>
      </c>
      <c r="T1645" s="65">
        <v>39</v>
      </c>
      <c r="U1645" s="65">
        <v>1</v>
      </c>
      <c r="V1645" s="65">
        <v>0</v>
      </c>
      <c r="W1645" s="65">
        <v>3</v>
      </c>
      <c r="X1645" s="65">
        <v>4</v>
      </c>
      <c r="Y1645" s="65">
        <v>0</v>
      </c>
      <c r="Z1645" s="65">
        <v>0</v>
      </c>
      <c r="AA1645" s="65">
        <v>0</v>
      </c>
      <c r="AB1645" s="65">
        <v>26</v>
      </c>
      <c r="AC1645" s="65">
        <v>2</v>
      </c>
      <c r="AD1645" s="65">
        <v>0</v>
      </c>
      <c r="AE1645" s="118">
        <f t="shared" si="529"/>
        <v>30</v>
      </c>
      <c r="AF1645" s="119">
        <f t="shared" si="541"/>
        <v>0.10000000000000378</v>
      </c>
      <c r="AG1645" s="118">
        <f t="shared" si="530"/>
        <v>39</v>
      </c>
      <c r="AH1645" s="119">
        <f t="shared" si="531"/>
        <v>0.25999999999999729</v>
      </c>
      <c r="AI1645" s="118">
        <f t="shared" si="532"/>
        <v>3</v>
      </c>
      <c r="AJ1645" s="119">
        <f t="shared" si="533"/>
        <v>6.666666666666618E-2</v>
      </c>
      <c r="AK1645" s="118">
        <f t="shared" si="534"/>
        <v>4</v>
      </c>
      <c r="AL1645" s="119">
        <f t="shared" si="535"/>
        <v>0.13333333333333353</v>
      </c>
      <c r="AM1645" s="118">
        <f t="shared" si="536"/>
        <v>1</v>
      </c>
      <c r="AN1645" s="119">
        <f t="shared" si="537"/>
        <v>6.666666666666686E-2</v>
      </c>
      <c r="AO1645" s="118">
        <f t="shared" si="538"/>
        <v>0</v>
      </c>
      <c r="AP1645" s="119">
        <f t="shared" si="539"/>
        <v>1.3877787807814457E-16</v>
      </c>
      <c r="AQ1645" s="122">
        <f t="shared" si="542"/>
        <v>0</v>
      </c>
      <c r="AR1645" s="131">
        <f t="shared" si="540"/>
        <v>3</v>
      </c>
    </row>
    <row r="1646" spans="1:44" x14ac:dyDescent="0.25">
      <c r="A1646" s="65" t="s">
        <v>272</v>
      </c>
      <c r="B1646" s="65" t="str">
        <f t="shared" si="543"/>
        <v>DIWA5</v>
      </c>
      <c r="C1646" s="117">
        <f t="shared" si="544"/>
        <v>41658</v>
      </c>
      <c r="D1646" s="116" t="str">
        <f t="shared" si="545"/>
        <v>SIN</v>
      </c>
      <c r="E1646" s="65" t="s">
        <v>182</v>
      </c>
      <c r="F1646" s="124" t="s">
        <v>266</v>
      </c>
      <c r="G1646" s="117">
        <v>42242</v>
      </c>
      <c r="H1646" s="65">
        <v>823788</v>
      </c>
      <c r="I1646" s="65">
        <v>12866</v>
      </c>
      <c r="J1646" s="65">
        <v>0</v>
      </c>
      <c r="K1646" s="65">
        <v>3</v>
      </c>
      <c r="L1646" s="65"/>
      <c r="M1646" s="65">
        <v>4</v>
      </c>
      <c r="N1646" s="65">
        <v>7</v>
      </c>
      <c r="O1646" s="65">
        <v>36.4</v>
      </c>
      <c r="P1646" s="65"/>
      <c r="Q1646" s="65">
        <v>0</v>
      </c>
      <c r="R1646" s="65"/>
      <c r="S1646" s="65">
        <v>17</v>
      </c>
      <c r="T1646" s="65">
        <v>53</v>
      </c>
      <c r="U1646" s="65">
        <v>6</v>
      </c>
      <c r="V1646" s="65">
        <v>0</v>
      </c>
      <c r="W1646" s="65">
        <v>5</v>
      </c>
      <c r="X1646" s="65">
        <v>2</v>
      </c>
      <c r="Y1646" s="65">
        <v>0</v>
      </c>
      <c r="Z1646" s="65">
        <v>0</v>
      </c>
      <c r="AA1646" s="65">
        <v>0</v>
      </c>
      <c r="AB1646" s="65">
        <v>39</v>
      </c>
      <c r="AC1646" s="65">
        <v>3</v>
      </c>
      <c r="AD1646" s="65">
        <v>1</v>
      </c>
      <c r="AE1646" s="118">
        <f t="shared" si="529"/>
        <v>17</v>
      </c>
      <c r="AF1646" s="119">
        <f t="shared" si="541"/>
        <v>5.6666666666670515E-2</v>
      </c>
      <c r="AG1646" s="118">
        <f t="shared" si="530"/>
        <v>53</v>
      </c>
      <c r="AH1646" s="119">
        <f t="shared" si="531"/>
        <v>0.35333333333333045</v>
      </c>
      <c r="AI1646" s="118">
        <f t="shared" si="532"/>
        <v>5</v>
      </c>
      <c r="AJ1646" s="119">
        <f t="shared" si="533"/>
        <v>0.11111111111111063</v>
      </c>
      <c r="AK1646" s="118">
        <f t="shared" si="534"/>
        <v>2</v>
      </c>
      <c r="AL1646" s="119">
        <f t="shared" si="535"/>
        <v>6.6666666666666874E-2</v>
      </c>
      <c r="AM1646" s="118">
        <f t="shared" si="536"/>
        <v>6</v>
      </c>
      <c r="AN1646" s="119">
        <f t="shared" si="537"/>
        <v>0.40000000000000013</v>
      </c>
      <c r="AO1646" s="118">
        <f t="shared" si="538"/>
        <v>0</v>
      </c>
      <c r="AP1646" s="119">
        <f t="shared" si="539"/>
        <v>1.3877787807814457E-16</v>
      </c>
      <c r="AQ1646" s="122">
        <f t="shared" si="542"/>
        <v>0</v>
      </c>
      <c r="AR1646" s="131">
        <f t="shared" si="540"/>
        <v>4</v>
      </c>
    </row>
    <row r="1647" spans="1:44" x14ac:dyDescent="0.25">
      <c r="A1647" s="65" t="s">
        <v>272</v>
      </c>
      <c r="B1647" s="65" t="str">
        <f t="shared" si="543"/>
        <v>DIWA5</v>
      </c>
      <c r="C1647" s="117">
        <f t="shared" si="544"/>
        <v>41658</v>
      </c>
      <c r="D1647" s="116" t="str">
        <f t="shared" si="545"/>
        <v>SIN</v>
      </c>
      <c r="E1647" s="65" t="s">
        <v>182</v>
      </c>
      <c r="F1647" s="124" t="s">
        <v>266</v>
      </c>
      <c r="G1647" s="117">
        <v>42242</v>
      </c>
      <c r="H1647" s="65">
        <v>822314</v>
      </c>
      <c r="I1647" s="65">
        <v>17830</v>
      </c>
      <c r="J1647" s="65">
        <v>0</v>
      </c>
      <c r="K1647" s="65">
        <v>3</v>
      </c>
      <c r="L1647" s="65"/>
      <c r="M1647" s="65">
        <v>1</v>
      </c>
      <c r="N1647" s="65">
        <v>6.6</v>
      </c>
      <c r="O1647" s="65">
        <v>35</v>
      </c>
      <c r="P1647" s="65"/>
      <c r="Q1647" s="65">
        <v>0.02</v>
      </c>
      <c r="R1647" s="65"/>
      <c r="S1647" s="65">
        <v>36</v>
      </c>
      <c r="T1647" s="65">
        <v>66</v>
      </c>
      <c r="U1647" s="65">
        <v>2</v>
      </c>
      <c r="V1647" s="65">
        <v>0</v>
      </c>
      <c r="W1647" s="65">
        <v>4</v>
      </c>
      <c r="X1647" s="65">
        <v>4</v>
      </c>
      <c r="Y1647" s="65">
        <v>0</v>
      </c>
      <c r="Z1647" s="65">
        <v>0</v>
      </c>
      <c r="AA1647" s="65">
        <v>0</v>
      </c>
      <c r="AB1647" s="65">
        <v>29</v>
      </c>
      <c r="AC1647" s="65">
        <v>2</v>
      </c>
      <c r="AD1647" s="65">
        <v>1</v>
      </c>
      <c r="AE1647" s="118">
        <f t="shared" si="529"/>
        <v>36</v>
      </c>
      <c r="AF1647" s="119">
        <f t="shared" si="541"/>
        <v>0.12000000000000374</v>
      </c>
      <c r="AG1647" s="118">
        <f t="shared" si="530"/>
        <v>66</v>
      </c>
      <c r="AH1647" s="119">
        <f t="shared" si="531"/>
        <v>0.43999999999999695</v>
      </c>
      <c r="AI1647" s="118">
        <f t="shared" si="532"/>
        <v>4</v>
      </c>
      <c r="AJ1647" s="119">
        <f t="shared" si="533"/>
        <v>8.8888888888888407E-2</v>
      </c>
      <c r="AK1647" s="118">
        <f t="shared" si="534"/>
        <v>4</v>
      </c>
      <c r="AL1647" s="119">
        <f t="shared" si="535"/>
        <v>0.13333333333333353</v>
      </c>
      <c r="AM1647" s="118">
        <f t="shared" si="536"/>
        <v>2</v>
      </c>
      <c r="AN1647" s="119">
        <f t="shared" si="537"/>
        <v>0.13333333333333353</v>
      </c>
      <c r="AO1647" s="118">
        <f t="shared" si="538"/>
        <v>0</v>
      </c>
      <c r="AP1647" s="119">
        <f t="shared" si="539"/>
        <v>1.3877787807814457E-16</v>
      </c>
      <c r="AQ1647" s="122">
        <f t="shared" si="542"/>
        <v>0</v>
      </c>
      <c r="AR1647" s="131">
        <f t="shared" si="540"/>
        <v>5</v>
      </c>
    </row>
    <row r="1648" spans="1:44" x14ac:dyDescent="0.25">
      <c r="A1648" s="65" t="s">
        <v>272</v>
      </c>
      <c r="B1648" s="65" t="str">
        <f t="shared" si="543"/>
        <v>DIWA5</v>
      </c>
      <c r="C1648" s="117">
        <f t="shared" si="544"/>
        <v>41658</v>
      </c>
      <c r="D1648" s="116" t="str">
        <f t="shared" si="545"/>
        <v>SIN</v>
      </c>
      <c r="E1648" s="65" t="s">
        <v>182</v>
      </c>
      <c r="F1648" s="124" t="s">
        <v>266</v>
      </c>
      <c r="G1648" s="117">
        <v>42242</v>
      </c>
      <c r="H1648" s="65">
        <v>778826</v>
      </c>
      <c r="I1648" s="65">
        <v>25002</v>
      </c>
      <c r="J1648" s="65">
        <v>0</v>
      </c>
      <c r="K1648" s="65">
        <v>4</v>
      </c>
      <c r="L1648" s="65"/>
      <c r="M1648" s="65">
        <v>5</v>
      </c>
      <c r="N1648" s="65">
        <v>6.4</v>
      </c>
      <c r="O1648" s="65">
        <v>32.9</v>
      </c>
      <c r="P1648" s="65"/>
      <c r="Q1648" s="65">
        <v>0</v>
      </c>
      <c r="R1648" s="65"/>
      <c r="S1648" s="65">
        <v>51</v>
      </c>
      <c r="T1648" s="65">
        <v>58</v>
      </c>
      <c r="U1648" s="65">
        <v>1</v>
      </c>
      <c r="V1648" s="65">
        <v>0</v>
      </c>
      <c r="W1648" s="65">
        <v>5</v>
      </c>
      <c r="X1648" s="65">
        <v>5</v>
      </c>
      <c r="Y1648" s="65">
        <v>0</v>
      </c>
      <c r="Z1648" s="65">
        <v>0</v>
      </c>
      <c r="AA1648" s="65">
        <v>0</v>
      </c>
      <c r="AB1648" s="65">
        <v>35</v>
      </c>
      <c r="AC1648" s="65">
        <v>6</v>
      </c>
      <c r="AD1648" s="65">
        <v>1</v>
      </c>
      <c r="AE1648" s="118">
        <f t="shared" si="529"/>
        <v>51</v>
      </c>
      <c r="AF1648" s="119">
        <f t="shared" si="541"/>
        <v>0.17000000000000365</v>
      </c>
      <c r="AG1648" s="118">
        <f t="shared" si="530"/>
        <v>58</v>
      </c>
      <c r="AH1648" s="119">
        <f t="shared" si="531"/>
        <v>0.38666666666666372</v>
      </c>
      <c r="AI1648" s="118">
        <f t="shared" si="532"/>
        <v>5</v>
      </c>
      <c r="AJ1648" s="119">
        <f t="shared" si="533"/>
        <v>0.11111111111111063</v>
      </c>
      <c r="AK1648" s="118">
        <f t="shared" si="534"/>
        <v>5</v>
      </c>
      <c r="AL1648" s="119">
        <f t="shared" si="535"/>
        <v>0.16666666666666685</v>
      </c>
      <c r="AM1648" s="118">
        <f t="shared" si="536"/>
        <v>1</v>
      </c>
      <c r="AN1648" s="119">
        <f t="shared" si="537"/>
        <v>6.666666666666686E-2</v>
      </c>
      <c r="AO1648" s="118">
        <f t="shared" si="538"/>
        <v>0</v>
      </c>
      <c r="AP1648" s="119">
        <f t="shared" si="539"/>
        <v>1.3877787807814457E-16</v>
      </c>
      <c r="AQ1648" s="122">
        <f t="shared" si="542"/>
        <v>0</v>
      </c>
      <c r="AR1648" s="131">
        <f t="shared" si="540"/>
        <v>6</v>
      </c>
    </row>
    <row r="1649" spans="1:44" x14ac:dyDescent="0.25">
      <c r="A1649" s="134" t="s">
        <v>273</v>
      </c>
      <c r="B1649" s="134" t="str">
        <f t="shared" si="543"/>
        <v>DIWA5</v>
      </c>
      <c r="C1649" s="135">
        <f t="shared" si="544"/>
        <v>41658</v>
      </c>
      <c r="D1649" s="134" t="str">
        <f t="shared" si="545"/>
        <v>SIN</v>
      </c>
      <c r="E1649" s="134" t="s">
        <v>182</v>
      </c>
      <c r="F1649" s="136" t="s">
        <v>267</v>
      </c>
      <c r="G1649" s="135">
        <v>42440</v>
      </c>
      <c r="H1649" s="134">
        <v>284958</v>
      </c>
      <c r="I1649" s="134">
        <v>39470</v>
      </c>
      <c r="J1649" s="134">
        <v>0</v>
      </c>
      <c r="K1649" s="134">
        <v>4</v>
      </c>
      <c r="L1649" s="134"/>
      <c r="M1649" s="134">
        <v>4</v>
      </c>
      <c r="N1649" s="134">
        <v>7</v>
      </c>
      <c r="O1649" s="134"/>
      <c r="P1649" s="134"/>
      <c r="Q1649" s="134">
        <v>0</v>
      </c>
      <c r="R1649" s="134" t="s">
        <v>295</v>
      </c>
      <c r="S1649" s="134">
        <v>62</v>
      </c>
      <c r="T1649" s="134">
        <v>25</v>
      </c>
      <c r="U1649" s="134">
        <v>3</v>
      </c>
      <c r="V1649" s="134">
        <v>0</v>
      </c>
      <c r="W1649" s="134">
        <v>6</v>
      </c>
      <c r="X1649" s="134">
        <v>6</v>
      </c>
      <c r="Y1649" s="134">
        <v>0</v>
      </c>
      <c r="Z1649" s="134">
        <v>0</v>
      </c>
      <c r="AA1649" s="134">
        <v>0</v>
      </c>
      <c r="AB1649" s="134">
        <v>31</v>
      </c>
      <c r="AC1649" s="134">
        <v>3</v>
      </c>
      <c r="AD1649" s="134">
        <v>0</v>
      </c>
      <c r="AE1649" s="134">
        <f t="shared" si="529"/>
        <v>62</v>
      </c>
      <c r="AF1649" s="134">
        <f t="shared" si="541"/>
        <v>0.20666666666667025</v>
      </c>
      <c r="AG1649" s="134">
        <f t="shared" si="530"/>
        <v>25</v>
      </c>
      <c r="AH1649" s="134">
        <f t="shared" si="531"/>
        <v>0.16666666666666413</v>
      </c>
      <c r="AI1649" s="134">
        <f t="shared" si="532"/>
        <v>6</v>
      </c>
      <c r="AJ1649" s="134">
        <f t="shared" si="533"/>
        <v>0.13333333333333286</v>
      </c>
      <c r="AK1649" s="134">
        <f t="shared" si="534"/>
        <v>6</v>
      </c>
      <c r="AL1649" s="134">
        <f t="shared" si="535"/>
        <v>0.20000000000000018</v>
      </c>
      <c r="AM1649" s="134">
        <f t="shared" si="536"/>
        <v>3</v>
      </c>
      <c r="AN1649" s="134">
        <f t="shared" si="537"/>
        <v>0.20000000000000018</v>
      </c>
      <c r="AO1649" s="134">
        <f t="shared" si="538"/>
        <v>0</v>
      </c>
      <c r="AP1649" s="134">
        <f t="shared" si="539"/>
        <v>1.3877787807814457E-16</v>
      </c>
      <c r="AQ1649" s="137">
        <f t="shared" si="542"/>
        <v>1</v>
      </c>
      <c r="AR1649" s="131">
        <f t="shared" si="540"/>
        <v>1</v>
      </c>
    </row>
    <row r="1650" spans="1:44" x14ac:dyDescent="0.25">
      <c r="A1650" s="65"/>
      <c r="B1650" s="65" t="str">
        <f t="shared" si="543"/>
        <v>DIWA5</v>
      </c>
      <c r="C1650" s="117">
        <f t="shared" si="544"/>
        <v>41658</v>
      </c>
      <c r="D1650" s="65" t="str">
        <f t="shared" si="545"/>
        <v>SIN</v>
      </c>
      <c r="E1650" s="65" t="s">
        <v>182</v>
      </c>
      <c r="F1650" s="124" t="s">
        <v>267</v>
      </c>
      <c r="G1650" s="117">
        <v>42321</v>
      </c>
      <c r="H1650" s="65">
        <v>245566</v>
      </c>
      <c r="I1650" s="65">
        <v>48945</v>
      </c>
      <c r="J1650" s="65">
        <v>0</v>
      </c>
      <c r="K1650" s="65">
        <v>3</v>
      </c>
      <c r="L1650" s="65"/>
      <c r="M1650" s="65">
        <v>5</v>
      </c>
      <c r="N1650" s="65">
        <v>6</v>
      </c>
      <c r="O1650" s="65"/>
      <c r="P1650" s="65"/>
      <c r="Q1650" s="65">
        <v>0.4</v>
      </c>
      <c r="R1650" s="65"/>
      <c r="S1650" s="65">
        <v>177</v>
      </c>
      <c r="T1650" s="65">
        <v>32</v>
      </c>
      <c r="U1650" s="65">
        <v>15</v>
      </c>
      <c r="V1650" s="65">
        <v>0</v>
      </c>
      <c r="W1650" s="65">
        <v>14</v>
      </c>
      <c r="X1650" s="65">
        <v>12</v>
      </c>
      <c r="Y1650" s="65">
        <v>0</v>
      </c>
      <c r="Z1650" s="65">
        <v>0</v>
      </c>
      <c r="AA1650" s="65">
        <v>1</v>
      </c>
      <c r="AB1650" s="65">
        <v>28</v>
      </c>
      <c r="AC1650" s="65">
        <v>6</v>
      </c>
      <c r="AD1650" s="65">
        <v>0</v>
      </c>
      <c r="AE1650" s="118">
        <f t="shared" si="529"/>
        <v>177</v>
      </c>
      <c r="AF1650" s="119">
        <f t="shared" si="541"/>
        <v>0.59000000000000419</v>
      </c>
      <c r="AG1650" s="118">
        <f t="shared" si="530"/>
        <v>32</v>
      </c>
      <c r="AH1650" s="119">
        <f t="shared" si="531"/>
        <v>0.21333333333333071</v>
      </c>
      <c r="AI1650" s="118">
        <f t="shared" si="532"/>
        <v>14</v>
      </c>
      <c r="AJ1650" s="119">
        <f t="shared" si="533"/>
        <v>0.31111111111111062</v>
      </c>
      <c r="AK1650" s="118">
        <f t="shared" si="534"/>
        <v>12</v>
      </c>
      <c r="AL1650" s="119">
        <f t="shared" si="535"/>
        <v>0.40000000000000013</v>
      </c>
      <c r="AM1650" s="118">
        <f t="shared" si="536"/>
        <v>15</v>
      </c>
      <c r="AN1650" s="119">
        <f t="shared" si="537"/>
        <v>1</v>
      </c>
      <c r="AO1650" s="118">
        <f t="shared" si="538"/>
        <v>0</v>
      </c>
      <c r="AP1650" s="119">
        <f t="shared" si="539"/>
        <v>1.3877787807814457E-16</v>
      </c>
      <c r="AQ1650" s="122">
        <f t="shared" si="542"/>
        <v>0</v>
      </c>
      <c r="AR1650" s="131">
        <f t="shared" si="540"/>
        <v>2</v>
      </c>
    </row>
    <row r="1651" spans="1:44" x14ac:dyDescent="0.25">
      <c r="A1651" s="65" t="s">
        <v>272</v>
      </c>
      <c r="B1651" s="65" t="str">
        <f t="shared" si="543"/>
        <v>DIWA5</v>
      </c>
      <c r="C1651" s="117">
        <f t="shared" si="544"/>
        <v>41658</v>
      </c>
      <c r="D1651" s="116" t="str">
        <f t="shared" si="545"/>
        <v>SIN</v>
      </c>
      <c r="E1651" s="65" t="s">
        <v>182</v>
      </c>
      <c r="F1651" s="124" t="s">
        <v>267</v>
      </c>
      <c r="G1651" s="117">
        <v>42243</v>
      </c>
      <c r="H1651" s="65">
        <v>783031</v>
      </c>
      <c r="I1651" s="65">
        <v>9179</v>
      </c>
      <c r="J1651" s="65">
        <v>0</v>
      </c>
      <c r="K1651" s="65">
        <v>1</v>
      </c>
      <c r="L1651" s="65"/>
      <c r="M1651" s="65">
        <v>1</v>
      </c>
      <c r="N1651" s="65">
        <v>6.8</v>
      </c>
      <c r="O1651" s="65">
        <v>34.6</v>
      </c>
      <c r="P1651" s="65"/>
      <c r="Q1651" s="65">
        <v>0</v>
      </c>
      <c r="R1651" s="65"/>
      <c r="S1651" s="65">
        <v>17</v>
      </c>
      <c r="T1651" s="65">
        <v>17</v>
      </c>
      <c r="U1651" s="65">
        <v>2</v>
      </c>
      <c r="V1651" s="65">
        <v>0</v>
      </c>
      <c r="W1651" s="65">
        <v>2</v>
      </c>
      <c r="X1651" s="65">
        <v>2</v>
      </c>
      <c r="Y1651" s="65">
        <v>0</v>
      </c>
      <c r="Z1651" s="65">
        <v>0</v>
      </c>
      <c r="AA1651" s="65">
        <v>0</v>
      </c>
      <c r="AB1651" s="65">
        <v>25</v>
      </c>
      <c r="AC1651" s="65">
        <v>2</v>
      </c>
      <c r="AD1651" s="65">
        <v>0</v>
      </c>
      <c r="AE1651" s="118">
        <f t="shared" si="529"/>
        <v>17</v>
      </c>
      <c r="AF1651" s="119">
        <f t="shared" si="541"/>
        <v>5.6666666666670515E-2</v>
      </c>
      <c r="AG1651" s="118">
        <f t="shared" si="530"/>
        <v>17</v>
      </c>
      <c r="AH1651" s="119">
        <f t="shared" si="531"/>
        <v>0.11333333333333087</v>
      </c>
      <c r="AI1651" s="118">
        <f t="shared" si="532"/>
        <v>2</v>
      </c>
      <c r="AJ1651" s="119">
        <f t="shared" si="533"/>
        <v>4.4444444444443953E-2</v>
      </c>
      <c r="AK1651" s="118">
        <f t="shared" si="534"/>
        <v>2</v>
      </c>
      <c r="AL1651" s="119">
        <f t="shared" si="535"/>
        <v>6.6666666666666874E-2</v>
      </c>
      <c r="AM1651" s="118">
        <f t="shared" si="536"/>
        <v>2</v>
      </c>
      <c r="AN1651" s="119">
        <f t="shared" si="537"/>
        <v>0.13333333333333353</v>
      </c>
      <c r="AO1651" s="118">
        <f t="shared" si="538"/>
        <v>0</v>
      </c>
      <c r="AP1651" s="119">
        <f t="shared" si="539"/>
        <v>1.3877787807814457E-16</v>
      </c>
      <c r="AQ1651" s="122">
        <f t="shared" si="542"/>
        <v>0</v>
      </c>
      <c r="AR1651" s="131">
        <f t="shared" si="540"/>
        <v>3</v>
      </c>
    </row>
    <row r="1652" spans="1:44" x14ac:dyDescent="0.25">
      <c r="A1652" s="65" t="s">
        <v>272</v>
      </c>
      <c r="B1652" s="65" t="str">
        <f t="shared" si="543"/>
        <v>DIWA5</v>
      </c>
      <c r="C1652" s="117">
        <f t="shared" si="544"/>
        <v>41658</v>
      </c>
      <c r="D1652" s="116" t="str">
        <f t="shared" si="545"/>
        <v>SIN</v>
      </c>
      <c r="E1652" s="65" t="s">
        <v>182</v>
      </c>
      <c r="F1652" s="124" t="s">
        <v>267</v>
      </c>
      <c r="G1652" s="117">
        <v>42243</v>
      </c>
      <c r="H1652" s="65">
        <v>816018</v>
      </c>
      <c r="I1652" s="65">
        <v>18129</v>
      </c>
      <c r="J1652" s="65">
        <v>0</v>
      </c>
      <c r="K1652" s="65">
        <v>3</v>
      </c>
      <c r="L1652" s="65"/>
      <c r="M1652" s="65">
        <v>1</v>
      </c>
      <c r="N1652" s="65">
        <v>7</v>
      </c>
      <c r="O1652" s="65">
        <v>34.9</v>
      </c>
      <c r="P1652" s="65"/>
      <c r="Q1652" s="65">
        <v>0.03</v>
      </c>
      <c r="R1652" s="65"/>
      <c r="S1652" s="65">
        <v>72</v>
      </c>
      <c r="T1652" s="65">
        <v>57</v>
      </c>
      <c r="U1652" s="65">
        <v>5</v>
      </c>
      <c r="V1652" s="65">
        <v>0</v>
      </c>
      <c r="W1652" s="65">
        <v>10</v>
      </c>
      <c r="X1652" s="65">
        <v>7</v>
      </c>
      <c r="Y1652" s="65">
        <v>0</v>
      </c>
      <c r="Z1652" s="65">
        <v>0</v>
      </c>
      <c r="AA1652" s="65">
        <v>1</v>
      </c>
      <c r="AB1652" s="65">
        <v>29</v>
      </c>
      <c r="AC1652" s="65">
        <v>3</v>
      </c>
      <c r="AD1652" s="65">
        <v>0</v>
      </c>
      <c r="AE1652" s="118">
        <f t="shared" si="529"/>
        <v>72</v>
      </c>
      <c r="AF1652" s="119">
        <f t="shared" si="541"/>
        <v>0.24000000000000352</v>
      </c>
      <c r="AG1652" s="118">
        <f t="shared" si="530"/>
        <v>57</v>
      </c>
      <c r="AH1652" s="119">
        <f t="shared" si="531"/>
        <v>0.37999999999999706</v>
      </c>
      <c r="AI1652" s="118">
        <f t="shared" si="532"/>
        <v>10</v>
      </c>
      <c r="AJ1652" s="119">
        <f t="shared" si="533"/>
        <v>0.22222222222222177</v>
      </c>
      <c r="AK1652" s="118">
        <f t="shared" si="534"/>
        <v>7</v>
      </c>
      <c r="AL1652" s="119">
        <f t="shared" si="535"/>
        <v>0.2333333333333335</v>
      </c>
      <c r="AM1652" s="118">
        <f t="shared" si="536"/>
        <v>5</v>
      </c>
      <c r="AN1652" s="119">
        <f t="shared" si="537"/>
        <v>0.33333333333333348</v>
      </c>
      <c r="AO1652" s="118">
        <f t="shared" si="538"/>
        <v>0</v>
      </c>
      <c r="AP1652" s="119">
        <f t="shared" si="539"/>
        <v>1.3877787807814457E-16</v>
      </c>
      <c r="AQ1652" s="122">
        <f t="shared" si="542"/>
        <v>0</v>
      </c>
      <c r="AR1652" s="131">
        <f t="shared" si="540"/>
        <v>4</v>
      </c>
    </row>
    <row r="1653" spans="1:44" x14ac:dyDescent="0.25">
      <c r="A1653" s="65" t="s">
        <v>272</v>
      </c>
      <c r="B1653" s="65" t="str">
        <f t="shared" si="543"/>
        <v>DIWA5</v>
      </c>
      <c r="C1653" s="117">
        <f t="shared" si="544"/>
        <v>41658</v>
      </c>
      <c r="D1653" s="116" t="str">
        <f t="shared" si="545"/>
        <v>SIN</v>
      </c>
      <c r="E1653" s="65" t="s">
        <v>182</v>
      </c>
      <c r="F1653" s="124" t="s">
        <v>267</v>
      </c>
      <c r="G1653" s="117">
        <v>42243</v>
      </c>
      <c r="H1653" s="65">
        <v>565940</v>
      </c>
      <c r="I1653" s="65">
        <v>21464</v>
      </c>
      <c r="J1653" s="65">
        <v>0</v>
      </c>
      <c r="K1653" s="65">
        <v>2</v>
      </c>
      <c r="L1653" s="65"/>
      <c r="M1653" s="65">
        <v>3</v>
      </c>
      <c r="N1653" s="65">
        <v>6.8</v>
      </c>
      <c r="O1653" s="65">
        <v>34.5</v>
      </c>
      <c r="P1653" s="65"/>
      <c r="Q1653" s="65">
        <v>0</v>
      </c>
      <c r="R1653" s="65"/>
      <c r="S1653" s="65">
        <v>40</v>
      </c>
      <c r="T1653" s="65">
        <v>26</v>
      </c>
      <c r="U1653" s="65">
        <v>2</v>
      </c>
      <c r="V1653" s="65">
        <v>0</v>
      </c>
      <c r="W1653" s="65">
        <v>2</v>
      </c>
      <c r="X1653" s="65">
        <v>5</v>
      </c>
      <c r="Y1653" s="65">
        <v>0</v>
      </c>
      <c r="Z1653" s="65">
        <v>0</v>
      </c>
      <c r="AA1653" s="65">
        <v>0</v>
      </c>
      <c r="AB1653" s="65">
        <v>27</v>
      </c>
      <c r="AC1653" s="65">
        <v>2</v>
      </c>
      <c r="AD1653" s="65">
        <v>0</v>
      </c>
      <c r="AE1653" s="118">
        <f t="shared" si="529"/>
        <v>40</v>
      </c>
      <c r="AF1653" s="119">
        <f t="shared" si="541"/>
        <v>0.13333333333333705</v>
      </c>
      <c r="AG1653" s="118">
        <f t="shared" si="530"/>
        <v>26</v>
      </c>
      <c r="AH1653" s="119">
        <f t="shared" si="531"/>
        <v>0.17333333333333079</v>
      </c>
      <c r="AI1653" s="118">
        <f t="shared" si="532"/>
        <v>2</v>
      </c>
      <c r="AJ1653" s="119">
        <f t="shared" si="533"/>
        <v>4.4444444444443953E-2</v>
      </c>
      <c r="AK1653" s="118">
        <f t="shared" si="534"/>
        <v>5</v>
      </c>
      <c r="AL1653" s="119">
        <f t="shared" si="535"/>
        <v>0.16666666666666685</v>
      </c>
      <c r="AM1653" s="118">
        <f t="shared" si="536"/>
        <v>2</v>
      </c>
      <c r="AN1653" s="119">
        <f t="shared" si="537"/>
        <v>0.13333333333333353</v>
      </c>
      <c r="AO1653" s="118">
        <f t="shared" si="538"/>
        <v>0</v>
      </c>
      <c r="AP1653" s="119">
        <f t="shared" si="539"/>
        <v>1.3877787807814457E-16</v>
      </c>
      <c r="AQ1653" s="122">
        <f t="shared" si="542"/>
        <v>0</v>
      </c>
      <c r="AR1653" s="131">
        <f t="shared" si="540"/>
        <v>5</v>
      </c>
    </row>
    <row r="1654" spans="1:44" x14ac:dyDescent="0.25">
      <c r="A1654" s="65"/>
      <c r="B1654" s="65" t="str">
        <f t="shared" si="543"/>
        <v>DIWA5</v>
      </c>
      <c r="C1654" s="117">
        <f t="shared" si="544"/>
        <v>41658</v>
      </c>
      <c r="D1654" s="65" t="str">
        <f t="shared" si="545"/>
        <v>SIN</v>
      </c>
      <c r="E1654" s="65" t="s">
        <v>182</v>
      </c>
      <c r="F1654" s="124" t="s">
        <v>268</v>
      </c>
      <c r="G1654" s="117">
        <v>42318</v>
      </c>
      <c r="H1654" s="65">
        <v>244891</v>
      </c>
      <c r="I1654" s="65">
        <v>47752</v>
      </c>
      <c r="J1654" s="65">
        <v>0</v>
      </c>
      <c r="K1654" s="65">
        <v>3</v>
      </c>
      <c r="L1654" s="65"/>
      <c r="M1654" s="65">
        <v>6</v>
      </c>
      <c r="N1654" s="65">
        <v>5.9</v>
      </c>
      <c r="O1654" s="65"/>
      <c r="P1654" s="65"/>
      <c r="Q1654" s="65">
        <v>0.38</v>
      </c>
      <c r="R1654" s="65"/>
      <c r="S1654" s="65">
        <v>262</v>
      </c>
      <c r="T1654" s="65">
        <v>31</v>
      </c>
      <c r="U1654" s="65">
        <v>28</v>
      </c>
      <c r="V1654" s="65">
        <v>0</v>
      </c>
      <c r="W1654" s="65">
        <v>10</v>
      </c>
      <c r="X1654" s="65">
        <v>15</v>
      </c>
      <c r="Y1654" s="65">
        <v>0</v>
      </c>
      <c r="Z1654" s="65">
        <v>0</v>
      </c>
      <c r="AA1654" s="65">
        <v>1</v>
      </c>
      <c r="AB1654" s="65">
        <v>36</v>
      </c>
      <c r="AC1654" s="65">
        <v>9</v>
      </c>
      <c r="AD1654" s="65">
        <v>0</v>
      </c>
      <c r="AE1654" s="118">
        <f t="shared" si="529"/>
        <v>262</v>
      </c>
      <c r="AF1654" s="119">
        <f t="shared" si="541"/>
        <v>0.87333333333333463</v>
      </c>
      <c r="AG1654" s="118">
        <f t="shared" si="530"/>
        <v>31</v>
      </c>
      <c r="AH1654" s="119">
        <f t="shared" si="531"/>
        <v>0.20666666666666406</v>
      </c>
      <c r="AI1654" s="118">
        <f t="shared" si="532"/>
        <v>10</v>
      </c>
      <c r="AJ1654" s="119">
        <f t="shared" si="533"/>
        <v>0.22222222222222177</v>
      </c>
      <c r="AK1654" s="118">
        <f t="shared" si="534"/>
        <v>15</v>
      </c>
      <c r="AL1654" s="119">
        <f t="shared" si="535"/>
        <v>0.50000000000000011</v>
      </c>
      <c r="AM1654" s="118">
        <f t="shared" si="536"/>
        <v>28</v>
      </c>
      <c r="AN1654" s="119">
        <f t="shared" si="537"/>
        <v>1</v>
      </c>
      <c r="AO1654" s="118">
        <f t="shared" si="538"/>
        <v>0</v>
      </c>
      <c r="AP1654" s="119">
        <f t="shared" si="539"/>
        <v>1.3877787807814457E-16</v>
      </c>
      <c r="AQ1654" s="122">
        <f t="shared" si="542"/>
        <v>1</v>
      </c>
      <c r="AR1654" s="131">
        <f t="shared" si="540"/>
        <v>1</v>
      </c>
    </row>
    <row r="1655" spans="1:44" x14ac:dyDescent="0.25">
      <c r="A1655" s="65" t="s">
        <v>272</v>
      </c>
      <c r="B1655" s="65" t="str">
        <f t="shared" si="543"/>
        <v>DIWA5</v>
      </c>
      <c r="C1655" s="117">
        <f t="shared" si="544"/>
        <v>41658</v>
      </c>
      <c r="D1655" s="116" t="str">
        <f t="shared" si="545"/>
        <v>SIN</v>
      </c>
      <c r="E1655" s="65" t="s">
        <v>182</v>
      </c>
      <c r="F1655" s="124" t="s">
        <v>268</v>
      </c>
      <c r="G1655" s="117">
        <v>42243</v>
      </c>
      <c r="H1655" s="65">
        <v>541282</v>
      </c>
      <c r="I1655" s="65">
        <v>25089</v>
      </c>
      <c r="J1655" s="65">
        <v>0</v>
      </c>
      <c r="K1655" s="65">
        <v>2</v>
      </c>
      <c r="L1655" s="65"/>
      <c r="M1655" s="65">
        <v>3</v>
      </c>
      <c r="N1655" s="65">
        <v>6.8</v>
      </c>
      <c r="O1655" s="65">
        <v>35.200000000000003</v>
      </c>
      <c r="P1655" s="65"/>
      <c r="Q1655" s="65">
        <v>0</v>
      </c>
      <c r="R1655" s="65"/>
      <c r="S1655" s="65">
        <v>30</v>
      </c>
      <c r="T1655" s="65">
        <v>17</v>
      </c>
      <c r="U1655" s="65">
        <v>2</v>
      </c>
      <c r="V1655" s="65">
        <v>0</v>
      </c>
      <c r="W1655" s="65">
        <v>3</v>
      </c>
      <c r="X1655" s="65">
        <v>4</v>
      </c>
      <c r="Y1655" s="65">
        <v>0</v>
      </c>
      <c r="Z1655" s="65">
        <v>0</v>
      </c>
      <c r="AA1655" s="65">
        <v>0</v>
      </c>
      <c r="AB1655" s="65">
        <v>31</v>
      </c>
      <c r="AC1655" s="65">
        <v>2</v>
      </c>
      <c r="AD1655" s="65">
        <v>0</v>
      </c>
      <c r="AE1655" s="118">
        <f t="shared" si="529"/>
        <v>30</v>
      </c>
      <c r="AF1655" s="119">
        <f t="shared" si="541"/>
        <v>0.10000000000000378</v>
      </c>
      <c r="AG1655" s="118">
        <f t="shared" si="530"/>
        <v>17</v>
      </c>
      <c r="AH1655" s="119">
        <f t="shared" si="531"/>
        <v>0.11333333333333087</v>
      </c>
      <c r="AI1655" s="118">
        <f t="shared" si="532"/>
        <v>3</v>
      </c>
      <c r="AJ1655" s="119">
        <f t="shared" si="533"/>
        <v>6.666666666666618E-2</v>
      </c>
      <c r="AK1655" s="118">
        <f t="shared" si="534"/>
        <v>4</v>
      </c>
      <c r="AL1655" s="119">
        <f t="shared" si="535"/>
        <v>0.13333333333333353</v>
      </c>
      <c r="AM1655" s="118">
        <f t="shared" si="536"/>
        <v>2</v>
      </c>
      <c r="AN1655" s="119">
        <f t="shared" si="537"/>
        <v>0.13333333333333353</v>
      </c>
      <c r="AO1655" s="118">
        <f t="shared" si="538"/>
        <v>0</v>
      </c>
      <c r="AP1655" s="119">
        <f t="shared" si="539"/>
        <v>1.3877787807814457E-16</v>
      </c>
      <c r="AQ1655" s="122">
        <f t="shared" si="542"/>
        <v>0</v>
      </c>
      <c r="AR1655" s="131">
        <f t="shared" si="540"/>
        <v>2</v>
      </c>
    </row>
    <row r="1656" spans="1:44" x14ac:dyDescent="0.25">
      <c r="A1656" s="65" t="s">
        <v>272</v>
      </c>
      <c r="B1656" s="65" t="str">
        <f t="shared" si="543"/>
        <v>DIWA5</v>
      </c>
      <c r="C1656" s="117">
        <f t="shared" si="544"/>
        <v>41658</v>
      </c>
      <c r="D1656" s="116" t="str">
        <f t="shared" si="545"/>
        <v>SIN</v>
      </c>
      <c r="E1656" s="65" t="s">
        <v>182</v>
      </c>
      <c r="F1656" s="124" t="s">
        <v>268</v>
      </c>
      <c r="G1656" s="117">
        <v>42243</v>
      </c>
      <c r="H1656" s="65">
        <v>801753</v>
      </c>
      <c r="I1656" s="65">
        <v>18219</v>
      </c>
      <c r="J1656" s="65">
        <v>0</v>
      </c>
      <c r="K1656" s="65">
        <v>3</v>
      </c>
      <c r="L1656" s="65"/>
      <c r="M1656" s="65">
        <v>1</v>
      </c>
      <c r="N1656" s="65">
        <v>6.9</v>
      </c>
      <c r="O1656" s="65">
        <v>35</v>
      </c>
      <c r="P1656" s="65"/>
      <c r="Q1656" s="65">
        <v>0</v>
      </c>
      <c r="R1656" s="65"/>
      <c r="S1656" s="65">
        <v>698</v>
      </c>
      <c r="T1656" s="65">
        <v>44</v>
      </c>
      <c r="U1656" s="65">
        <v>4</v>
      </c>
      <c r="V1656" s="65">
        <v>0</v>
      </c>
      <c r="W1656" s="65">
        <v>3</v>
      </c>
      <c r="X1656" s="65">
        <v>30</v>
      </c>
      <c r="Y1656" s="65">
        <v>0</v>
      </c>
      <c r="Z1656" s="65">
        <v>0</v>
      </c>
      <c r="AA1656" s="65">
        <v>1</v>
      </c>
      <c r="AB1656" s="65">
        <v>28</v>
      </c>
      <c r="AC1656" s="65">
        <v>3</v>
      </c>
      <c r="AD1656" s="65">
        <v>0</v>
      </c>
      <c r="AE1656" s="118">
        <f t="shared" si="529"/>
        <v>698</v>
      </c>
      <c r="AF1656" s="119">
        <f t="shared" si="541"/>
        <v>1.5</v>
      </c>
      <c r="AG1656" s="118">
        <f t="shared" si="530"/>
        <v>44</v>
      </c>
      <c r="AH1656" s="119">
        <f t="shared" si="531"/>
        <v>0.29333333333333056</v>
      </c>
      <c r="AI1656" s="118">
        <f t="shared" si="532"/>
        <v>3</v>
      </c>
      <c r="AJ1656" s="119">
        <f t="shared" si="533"/>
        <v>6.666666666666618E-2</v>
      </c>
      <c r="AK1656" s="118">
        <f t="shared" si="534"/>
        <v>30</v>
      </c>
      <c r="AL1656" s="119">
        <f t="shared" si="535"/>
        <v>1</v>
      </c>
      <c r="AM1656" s="118">
        <f t="shared" si="536"/>
        <v>4</v>
      </c>
      <c r="AN1656" s="119">
        <f t="shared" si="537"/>
        <v>0.26666666666666683</v>
      </c>
      <c r="AO1656" s="118">
        <f t="shared" si="538"/>
        <v>0</v>
      </c>
      <c r="AP1656" s="119">
        <f t="shared" si="539"/>
        <v>1.3877787807814457E-16</v>
      </c>
      <c r="AQ1656" s="122">
        <f t="shared" si="542"/>
        <v>0</v>
      </c>
      <c r="AR1656" s="131">
        <f t="shared" si="540"/>
        <v>3</v>
      </c>
    </row>
    <row r="1657" spans="1:44" x14ac:dyDescent="0.25">
      <c r="A1657" s="65" t="s">
        <v>272</v>
      </c>
      <c r="B1657" s="65" t="str">
        <f t="shared" si="543"/>
        <v>DIWA5</v>
      </c>
      <c r="C1657" s="117">
        <f t="shared" si="544"/>
        <v>41658</v>
      </c>
      <c r="D1657" s="116" t="str">
        <f t="shared" si="545"/>
        <v>SIN</v>
      </c>
      <c r="E1657" s="65" t="s">
        <v>182</v>
      </c>
      <c r="F1657" s="124" t="s">
        <v>268</v>
      </c>
      <c r="G1657" s="117">
        <v>42243</v>
      </c>
      <c r="H1657" s="65">
        <v>788899</v>
      </c>
      <c r="I1657" s="65">
        <v>9657</v>
      </c>
      <c r="J1657" s="65">
        <v>0</v>
      </c>
      <c r="K1657" s="65">
        <v>2</v>
      </c>
      <c r="L1657" s="65"/>
      <c r="M1657" s="65">
        <v>1</v>
      </c>
      <c r="N1657" s="65">
        <v>6.7</v>
      </c>
      <c r="O1657" s="65">
        <v>34.799999999999997</v>
      </c>
      <c r="P1657" s="65"/>
      <c r="Q1657" s="65">
        <v>0.02</v>
      </c>
      <c r="R1657" s="65"/>
      <c r="S1657" s="65">
        <v>33</v>
      </c>
      <c r="T1657" s="65">
        <v>24</v>
      </c>
      <c r="U1657" s="65">
        <v>2</v>
      </c>
      <c r="V1657" s="65">
        <v>0</v>
      </c>
      <c r="W1657" s="65">
        <v>6</v>
      </c>
      <c r="X1657" s="65">
        <v>4</v>
      </c>
      <c r="Y1657" s="65">
        <v>0</v>
      </c>
      <c r="Z1657" s="65">
        <v>0</v>
      </c>
      <c r="AA1657" s="65">
        <v>0</v>
      </c>
      <c r="AB1657" s="65">
        <v>29</v>
      </c>
      <c r="AC1657" s="65">
        <v>2</v>
      </c>
      <c r="AD1657" s="65">
        <v>0</v>
      </c>
      <c r="AE1657" s="118">
        <f t="shared" si="529"/>
        <v>33</v>
      </c>
      <c r="AF1657" s="119">
        <f t="shared" si="541"/>
        <v>0.11000000000000376</v>
      </c>
      <c r="AG1657" s="118">
        <f t="shared" si="530"/>
        <v>24</v>
      </c>
      <c r="AH1657" s="119">
        <f t="shared" si="531"/>
        <v>0.15999999999999748</v>
      </c>
      <c r="AI1657" s="118">
        <f t="shared" si="532"/>
        <v>6</v>
      </c>
      <c r="AJ1657" s="119">
        <f t="shared" si="533"/>
        <v>0.13333333333333286</v>
      </c>
      <c r="AK1657" s="118">
        <f t="shared" si="534"/>
        <v>4</v>
      </c>
      <c r="AL1657" s="119">
        <f t="shared" si="535"/>
        <v>0.13333333333333353</v>
      </c>
      <c r="AM1657" s="118">
        <f t="shared" si="536"/>
        <v>2</v>
      </c>
      <c r="AN1657" s="119">
        <f t="shared" si="537"/>
        <v>0.13333333333333353</v>
      </c>
      <c r="AO1657" s="118">
        <f t="shared" si="538"/>
        <v>0</v>
      </c>
      <c r="AP1657" s="119">
        <f t="shared" si="539"/>
        <v>1.3877787807814457E-16</v>
      </c>
      <c r="AQ1657" s="122">
        <f t="shared" si="542"/>
        <v>0</v>
      </c>
      <c r="AR1657" s="131">
        <f t="shared" si="540"/>
        <v>4</v>
      </c>
    </row>
    <row r="1658" spans="1:44" x14ac:dyDescent="0.25">
      <c r="A1658" s="65" t="s">
        <v>272</v>
      </c>
      <c r="B1658" s="65" t="str">
        <f t="shared" si="543"/>
        <v>DIWA5</v>
      </c>
      <c r="C1658" s="117">
        <f t="shared" si="544"/>
        <v>41658</v>
      </c>
      <c r="D1658" s="116" t="str">
        <f t="shared" si="545"/>
        <v>SIN</v>
      </c>
      <c r="E1658" s="65" t="s">
        <v>182</v>
      </c>
      <c r="F1658" s="124" t="s">
        <v>268</v>
      </c>
      <c r="G1658" s="117">
        <v>42243</v>
      </c>
      <c r="H1658" s="65">
        <v>799358</v>
      </c>
      <c r="I1658" s="65">
        <v>13937</v>
      </c>
      <c r="J1658" s="65">
        <v>0</v>
      </c>
      <c r="K1658" s="65">
        <v>7</v>
      </c>
      <c r="L1658" s="65"/>
      <c r="M1658" s="65">
        <v>1</v>
      </c>
      <c r="N1658" s="65">
        <v>7</v>
      </c>
      <c r="O1658" s="65">
        <v>36.299999999999997</v>
      </c>
      <c r="P1658" s="65"/>
      <c r="Q1658" s="65">
        <v>0.02</v>
      </c>
      <c r="R1658" s="65"/>
      <c r="S1658" s="65">
        <v>14</v>
      </c>
      <c r="T1658" s="65">
        <v>43</v>
      </c>
      <c r="U1658" s="65">
        <v>5</v>
      </c>
      <c r="V1658" s="65">
        <v>0</v>
      </c>
      <c r="W1658" s="65">
        <v>4</v>
      </c>
      <c r="X1658" s="65">
        <v>2</v>
      </c>
      <c r="Y1658" s="65">
        <v>0</v>
      </c>
      <c r="Z1658" s="65">
        <v>0</v>
      </c>
      <c r="AA1658" s="65">
        <v>0</v>
      </c>
      <c r="AB1658" s="65">
        <v>27</v>
      </c>
      <c r="AC1658" s="65">
        <v>3</v>
      </c>
      <c r="AD1658" s="65">
        <v>1</v>
      </c>
      <c r="AE1658" s="118">
        <f t="shared" si="529"/>
        <v>14</v>
      </c>
      <c r="AF1658" s="119">
        <f t="shared" si="541"/>
        <v>4.6666666666670513E-2</v>
      </c>
      <c r="AG1658" s="118">
        <f t="shared" si="530"/>
        <v>43</v>
      </c>
      <c r="AH1658" s="119">
        <f t="shared" si="531"/>
        <v>0.28666666666666391</v>
      </c>
      <c r="AI1658" s="118">
        <f t="shared" si="532"/>
        <v>4</v>
      </c>
      <c r="AJ1658" s="119">
        <f t="shared" si="533"/>
        <v>8.8888888888888407E-2</v>
      </c>
      <c r="AK1658" s="118">
        <f t="shared" si="534"/>
        <v>2</v>
      </c>
      <c r="AL1658" s="119">
        <f t="shared" si="535"/>
        <v>6.6666666666666874E-2</v>
      </c>
      <c r="AM1658" s="118">
        <f t="shared" si="536"/>
        <v>5</v>
      </c>
      <c r="AN1658" s="119">
        <f t="shared" si="537"/>
        <v>0.33333333333333348</v>
      </c>
      <c r="AO1658" s="118">
        <f t="shared" si="538"/>
        <v>0</v>
      </c>
      <c r="AP1658" s="119">
        <f t="shared" si="539"/>
        <v>1.3877787807814457E-16</v>
      </c>
      <c r="AQ1658" s="122">
        <f t="shared" si="542"/>
        <v>0</v>
      </c>
      <c r="AR1658" s="131">
        <f t="shared" si="540"/>
        <v>5</v>
      </c>
    </row>
    <row r="1659" spans="1:44" x14ac:dyDescent="0.25">
      <c r="A1659" s="65"/>
      <c r="B1659" s="65" t="str">
        <f t="shared" si="543"/>
        <v>DIWA5</v>
      </c>
      <c r="C1659" s="117">
        <f t="shared" si="544"/>
        <v>41658</v>
      </c>
      <c r="D1659" s="65" t="str">
        <f t="shared" si="545"/>
        <v>SIN</v>
      </c>
      <c r="E1659" s="65" t="s">
        <v>182</v>
      </c>
      <c r="F1659" s="124" t="s">
        <v>269</v>
      </c>
      <c r="G1659" s="117">
        <v>42373</v>
      </c>
      <c r="H1659" s="65">
        <v>247747</v>
      </c>
      <c r="I1659" s="65">
        <v>53235</v>
      </c>
      <c r="J1659" s="65">
        <v>0</v>
      </c>
      <c r="K1659" s="65">
        <v>4</v>
      </c>
      <c r="L1659" s="65"/>
      <c r="M1659" s="65">
        <v>11</v>
      </c>
      <c r="N1659" s="65">
        <v>6.4</v>
      </c>
      <c r="O1659" s="65"/>
      <c r="P1659" s="65"/>
      <c r="Q1659" s="65">
        <v>0.08</v>
      </c>
      <c r="R1659" s="65"/>
      <c r="S1659" s="65">
        <v>426</v>
      </c>
      <c r="T1659" s="65">
        <v>47</v>
      </c>
      <c r="U1659" s="65">
        <v>14</v>
      </c>
      <c r="V1659" s="65">
        <v>0</v>
      </c>
      <c r="W1659" s="65">
        <v>9</v>
      </c>
      <c r="X1659" s="65">
        <v>15</v>
      </c>
      <c r="Y1659" s="65">
        <v>0</v>
      </c>
      <c r="Z1659" s="65">
        <v>1</v>
      </c>
      <c r="AA1659" s="65">
        <v>1</v>
      </c>
      <c r="AB1659" s="65">
        <v>81</v>
      </c>
      <c r="AC1659" s="65">
        <v>5</v>
      </c>
      <c r="AD1659" s="65">
        <v>1</v>
      </c>
      <c r="AE1659" s="118">
        <f t="shared" si="529"/>
        <v>426</v>
      </c>
      <c r="AF1659" s="119">
        <f t="shared" si="541"/>
        <v>1.3</v>
      </c>
      <c r="AG1659" s="118">
        <f t="shared" si="530"/>
        <v>47</v>
      </c>
      <c r="AH1659" s="119">
        <f t="shared" si="531"/>
        <v>0.31333333333333052</v>
      </c>
      <c r="AI1659" s="118">
        <f t="shared" si="532"/>
        <v>9</v>
      </c>
      <c r="AJ1659" s="119">
        <f t="shared" si="533"/>
        <v>0.19999999999999954</v>
      </c>
      <c r="AK1659" s="118">
        <f t="shared" si="534"/>
        <v>15</v>
      </c>
      <c r="AL1659" s="119">
        <f t="shared" si="535"/>
        <v>0.50000000000000011</v>
      </c>
      <c r="AM1659" s="118">
        <f t="shared" si="536"/>
        <v>14</v>
      </c>
      <c r="AN1659" s="119">
        <f t="shared" si="537"/>
        <v>0.93333333333333335</v>
      </c>
      <c r="AO1659" s="118">
        <f t="shared" si="538"/>
        <v>0</v>
      </c>
      <c r="AP1659" s="119">
        <f t="shared" si="539"/>
        <v>1.3877787807814457E-16</v>
      </c>
      <c r="AQ1659" s="122">
        <f t="shared" si="542"/>
        <v>1</v>
      </c>
      <c r="AR1659" s="131">
        <f t="shared" si="540"/>
        <v>1</v>
      </c>
    </row>
    <row r="1660" spans="1:44" x14ac:dyDescent="0.25">
      <c r="A1660" s="65" t="s">
        <v>272</v>
      </c>
      <c r="B1660" s="65" t="str">
        <f t="shared" si="543"/>
        <v>DIWA5</v>
      </c>
      <c r="C1660" s="117">
        <f t="shared" si="544"/>
        <v>41658</v>
      </c>
      <c r="D1660" s="116" t="str">
        <f t="shared" si="545"/>
        <v>SIN</v>
      </c>
      <c r="E1660" s="65" t="s">
        <v>182</v>
      </c>
      <c r="F1660" s="124" t="s">
        <v>269</v>
      </c>
      <c r="G1660" s="117">
        <v>42243</v>
      </c>
      <c r="H1660" s="65">
        <v>792320</v>
      </c>
      <c r="I1660" s="65">
        <v>8951</v>
      </c>
      <c r="J1660" s="65">
        <v>0</v>
      </c>
      <c r="K1660" s="65">
        <v>5</v>
      </c>
      <c r="L1660" s="65"/>
      <c r="M1660" s="65">
        <v>1</v>
      </c>
      <c r="N1660" s="65">
        <v>7.1</v>
      </c>
      <c r="O1660" s="65">
        <v>35.200000000000003</v>
      </c>
      <c r="P1660" s="65"/>
      <c r="Q1660" s="65">
        <v>0</v>
      </c>
      <c r="R1660" s="65"/>
      <c r="S1660" s="65">
        <v>29</v>
      </c>
      <c r="T1660" s="65">
        <v>83</v>
      </c>
      <c r="U1660" s="65">
        <v>5</v>
      </c>
      <c r="V1660" s="65">
        <v>0</v>
      </c>
      <c r="W1660" s="65">
        <v>3</v>
      </c>
      <c r="X1660" s="65">
        <v>2</v>
      </c>
      <c r="Y1660" s="65">
        <v>0</v>
      </c>
      <c r="Z1660" s="65">
        <v>1</v>
      </c>
      <c r="AA1660" s="65">
        <v>0</v>
      </c>
      <c r="AB1660" s="65">
        <v>37</v>
      </c>
      <c r="AC1660" s="65">
        <v>9</v>
      </c>
      <c r="AD1660" s="65">
        <v>1</v>
      </c>
      <c r="AE1660" s="118">
        <f t="shared" si="529"/>
        <v>29</v>
      </c>
      <c r="AF1660" s="119">
        <f t="shared" si="541"/>
        <v>9.6666666666670453E-2</v>
      </c>
      <c r="AG1660" s="118">
        <f t="shared" si="530"/>
        <v>83</v>
      </c>
      <c r="AH1660" s="119">
        <f t="shared" si="531"/>
        <v>0.55333333333333046</v>
      </c>
      <c r="AI1660" s="118">
        <f t="shared" si="532"/>
        <v>3</v>
      </c>
      <c r="AJ1660" s="119">
        <f t="shared" si="533"/>
        <v>6.666666666666618E-2</v>
      </c>
      <c r="AK1660" s="118">
        <f t="shared" si="534"/>
        <v>2</v>
      </c>
      <c r="AL1660" s="119">
        <f t="shared" si="535"/>
        <v>6.6666666666666874E-2</v>
      </c>
      <c r="AM1660" s="118">
        <f t="shared" si="536"/>
        <v>5</v>
      </c>
      <c r="AN1660" s="119">
        <f t="shared" si="537"/>
        <v>0.33333333333333348</v>
      </c>
      <c r="AO1660" s="118">
        <f t="shared" si="538"/>
        <v>0</v>
      </c>
      <c r="AP1660" s="119">
        <f t="shared" si="539"/>
        <v>1.3877787807814457E-16</v>
      </c>
      <c r="AQ1660" s="122">
        <f t="shared" si="542"/>
        <v>0</v>
      </c>
      <c r="AR1660" s="131">
        <f t="shared" si="540"/>
        <v>2</v>
      </c>
    </row>
    <row r="1661" spans="1:44" x14ac:dyDescent="0.25">
      <c r="A1661" s="65" t="s">
        <v>272</v>
      </c>
      <c r="B1661" s="65" t="str">
        <f t="shared" si="543"/>
        <v>DIWA5</v>
      </c>
      <c r="C1661" s="117">
        <f t="shared" si="544"/>
        <v>41658</v>
      </c>
      <c r="D1661" s="116" t="str">
        <f t="shared" si="545"/>
        <v>SIN</v>
      </c>
      <c r="E1661" s="65" t="s">
        <v>182</v>
      </c>
      <c r="F1661" s="124" t="s">
        <v>269</v>
      </c>
      <c r="G1661" s="117">
        <v>42243</v>
      </c>
      <c r="H1661" s="65">
        <v>805058</v>
      </c>
      <c r="I1661" s="65">
        <v>18361</v>
      </c>
      <c r="J1661" s="65">
        <v>0</v>
      </c>
      <c r="K1661" s="65">
        <v>2</v>
      </c>
      <c r="L1661" s="65"/>
      <c r="M1661" s="65">
        <v>1</v>
      </c>
      <c r="N1661" s="65">
        <v>6.9</v>
      </c>
      <c r="O1661" s="65">
        <v>35.4</v>
      </c>
      <c r="P1661" s="65"/>
      <c r="Q1661" s="65">
        <v>0.02</v>
      </c>
      <c r="R1661" s="65"/>
      <c r="S1661" s="65">
        <v>21</v>
      </c>
      <c r="T1661" s="65">
        <v>22</v>
      </c>
      <c r="U1661" s="65">
        <v>2</v>
      </c>
      <c r="V1661" s="65">
        <v>0</v>
      </c>
      <c r="W1661" s="65">
        <v>1</v>
      </c>
      <c r="X1661" s="65">
        <v>3</v>
      </c>
      <c r="Y1661" s="65">
        <v>0</v>
      </c>
      <c r="Z1661" s="65">
        <v>0</v>
      </c>
      <c r="AA1661" s="65">
        <v>0</v>
      </c>
      <c r="AB1661" s="65">
        <v>29</v>
      </c>
      <c r="AC1661" s="65">
        <v>2</v>
      </c>
      <c r="AD1661" s="65">
        <v>0</v>
      </c>
      <c r="AE1661" s="118">
        <f t="shared" si="529"/>
        <v>21</v>
      </c>
      <c r="AF1661" s="119">
        <f t="shared" si="541"/>
        <v>7.0000000000003837E-2</v>
      </c>
      <c r="AG1661" s="118">
        <f t="shared" si="530"/>
        <v>22</v>
      </c>
      <c r="AH1661" s="119">
        <f t="shared" si="531"/>
        <v>0.14666666666666417</v>
      </c>
      <c r="AI1661" s="118">
        <f t="shared" si="532"/>
        <v>1</v>
      </c>
      <c r="AJ1661" s="119">
        <f t="shared" si="533"/>
        <v>2.222222222222173E-2</v>
      </c>
      <c r="AK1661" s="118">
        <f t="shared" si="534"/>
        <v>3</v>
      </c>
      <c r="AL1661" s="119">
        <f t="shared" si="535"/>
        <v>0.1000000000000002</v>
      </c>
      <c r="AM1661" s="118">
        <f t="shared" si="536"/>
        <v>2</v>
      </c>
      <c r="AN1661" s="119">
        <f t="shared" si="537"/>
        <v>0.13333333333333353</v>
      </c>
      <c r="AO1661" s="118">
        <f t="shared" si="538"/>
        <v>0</v>
      </c>
      <c r="AP1661" s="119">
        <f t="shared" si="539"/>
        <v>1.3877787807814457E-16</v>
      </c>
      <c r="AQ1661" s="122">
        <f t="shared" si="542"/>
        <v>0</v>
      </c>
      <c r="AR1661" s="131">
        <f t="shared" si="540"/>
        <v>3</v>
      </c>
    </row>
    <row r="1662" spans="1:44" x14ac:dyDescent="0.25">
      <c r="A1662" s="65" t="s">
        <v>272</v>
      </c>
      <c r="B1662" s="65" t="str">
        <f t="shared" si="543"/>
        <v>DIWA5</v>
      </c>
      <c r="C1662" s="117">
        <f t="shared" si="544"/>
        <v>41658</v>
      </c>
      <c r="D1662" s="116" t="str">
        <f t="shared" si="545"/>
        <v>SIN</v>
      </c>
      <c r="E1662" s="65" t="s">
        <v>182</v>
      </c>
      <c r="F1662" s="124" t="s">
        <v>269</v>
      </c>
      <c r="G1662" s="117">
        <v>42243</v>
      </c>
      <c r="H1662" s="65">
        <v>804571</v>
      </c>
      <c r="I1662" s="65">
        <v>16692</v>
      </c>
      <c r="J1662" s="65">
        <v>0</v>
      </c>
      <c r="K1662" s="65">
        <v>3</v>
      </c>
      <c r="L1662" s="65"/>
      <c r="M1662" s="65">
        <v>1</v>
      </c>
      <c r="N1662" s="65">
        <v>6.8</v>
      </c>
      <c r="O1662" s="65">
        <v>32.200000000000003</v>
      </c>
      <c r="P1662" s="65"/>
      <c r="Q1662" s="65">
        <v>0.03</v>
      </c>
      <c r="R1662" s="65"/>
      <c r="S1662" s="65">
        <v>55</v>
      </c>
      <c r="T1662" s="65">
        <v>33</v>
      </c>
      <c r="U1662" s="65">
        <v>2</v>
      </c>
      <c r="V1662" s="65">
        <v>0</v>
      </c>
      <c r="W1662" s="65">
        <v>2</v>
      </c>
      <c r="X1662" s="65">
        <v>7</v>
      </c>
      <c r="Y1662" s="65">
        <v>0</v>
      </c>
      <c r="Z1662" s="65">
        <v>0</v>
      </c>
      <c r="AA1662" s="65">
        <v>0</v>
      </c>
      <c r="AB1662" s="65">
        <v>30</v>
      </c>
      <c r="AC1662" s="65">
        <v>3</v>
      </c>
      <c r="AD1662" s="65">
        <v>0</v>
      </c>
      <c r="AE1662" s="118">
        <f t="shared" si="529"/>
        <v>55</v>
      </c>
      <c r="AF1662" s="119">
        <f t="shared" si="541"/>
        <v>0.18333333333333696</v>
      </c>
      <c r="AG1662" s="118">
        <f t="shared" si="530"/>
        <v>33</v>
      </c>
      <c r="AH1662" s="119">
        <f t="shared" si="531"/>
        <v>0.21999999999999736</v>
      </c>
      <c r="AI1662" s="118">
        <f t="shared" si="532"/>
        <v>2</v>
      </c>
      <c r="AJ1662" s="119">
        <f t="shared" si="533"/>
        <v>4.4444444444443953E-2</v>
      </c>
      <c r="AK1662" s="118">
        <f t="shared" si="534"/>
        <v>7</v>
      </c>
      <c r="AL1662" s="119">
        <f t="shared" si="535"/>
        <v>0.2333333333333335</v>
      </c>
      <c r="AM1662" s="118">
        <f t="shared" si="536"/>
        <v>2</v>
      </c>
      <c r="AN1662" s="119">
        <f t="shared" si="537"/>
        <v>0.13333333333333353</v>
      </c>
      <c r="AO1662" s="118">
        <f t="shared" si="538"/>
        <v>0</v>
      </c>
      <c r="AP1662" s="119">
        <f t="shared" si="539"/>
        <v>1.3877787807814457E-16</v>
      </c>
      <c r="AQ1662" s="122">
        <f t="shared" si="542"/>
        <v>0</v>
      </c>
      <c r="AR1662" s="131">
        <f t="shared" si="540"/>
        <v>4</v>
      </c>
    </row>
    <row r="1663" spans="1:44" x14ac:dyDescent="0.25">
      <c r="A1663" s="65" t="s">
        <v>272</v>
      </c>
      <c r="B1663" s="65" t="str">
        <f t="shared" si="543"/>
        <v>DIWA5</v>
      </c>
      <c r="C1663" s="117">
        <f t="shared" si="544"/>
        <v>41658</v>
      </c>
      <c r="D1663" s="116" t="str">
        <f t="shared" si="545"/>
        <v>SIN</v>
      </c>
      <c r="E1663" s="65" t="s">
        <v>182</v>
      </c>
      <c r="F1663" s="124" t="s">
        <v>269</v>
      </c>
      <c r="G1663" s="117">
        <v>42243</v>
      </c>
      <c r="H1663" s="65">
        <v>823764</v>
      </c>
      <c r="I1663" s="65">
        <v>16590</v>
      </c>
      <c r="J1663" s="65">
        <v>0</v>
      </c>
      <c r="K1663" s="65">
        <v>6</v>
      </c>
      <c r="L1663" s="65"/>
      <c r="M1663" s="65">
        <v>1</v>
      </c>
      <c r="N1663" s="65">
        <v>6.8</v>
      </c>
      <c r="O1663" s="65">
        <v>35</v>
      </c>
      <c r="P1663" s="65"/>
      <c r="Q1663" s="65">
        <v>0.02</v>
      </c>
      <c r="R1663" s="65"/>
      <c r="S1663" s="65">
        <v>191</v>
      </c>
      <c r="T1663" s="65">
        <v>160</v>
      </c>
      <c r="U1663" s="65">
        <v>4</v>
      </c>
      <c r="V1663" s="65">
        <v>1</v>
      </c>
      <c r="W1663" s="65">
        <v>28</v>
      </c>
      <c r="X1663" s="65">
        <v>9</v>
      </c>
      <c r="Y1663" s="65">
        <v>1</v>
      </c>
      <c r="Z1663" s="65">
        <v>1</v>
      </c>
      <c r="AA1663" s="65">
        <v>0</v>
      </c>
      <c r="AB1663" s="65">
        <v>30</v>
      </c>
      <c r="AC1663" s="65">
        <v>3</v>
      </c>
      <c r="AD1663" s="65">
        <v>1</v>
      </c>
      <c r="AE1663" s="118">
        <f t="shared" si="529"/>
        <v>191</v>
      </c>
      <c r="AF1663" s="119">
        <f t="shared" si="541"/>
        <v>0.63666666666667038</v>
      </c>
      <c r="AG1663" s="118">
        <f t="shared" si="530"/>
        <v>160</v>
      </c>
      <c r="AH1663" s="119">
        <f t="shared" si="531"/>
        <v>1</v>
      </c>
      <c r="AI1663" s="118">
        <f t="shared" si="532"/>
        <v>28</v>
      </c>
      <c r="AJ1663" s="119">
        <f t="shared" si="533"/>
        <v>0.62222222222222168</v>
      </c>
      <c r="AK1663" s="118">
        <f t="shared" si="534"/>
        <v>9</v>
      </c>
      <c r="AL1663" s="119">
        <f t="shared" si="535"/>
        <v>0.30000000000000016</v>
      </c>
      <c r="AM1663" s="118">
        <f t="shared" si="536"/>
        <v>4</v>
      </c>
      <c r="AN1663" s="119">
        <f t="shared" si="537"/>
        <v>0.26666666666666683</v>
      </c>
      <c r="AO1663" s="118">
        <f t="shared" si="538"/>
        <v>1</v>
      </c>
      <c r="AP1663" s="119">
        <f t="shared" si="539"/>
        <v>0.10000000000000014</v>
      </c>
      <c r="AQ1663" s="122">
        <f t="shared" si="542"/>
        <v>0</v>
      </c>
      <c r="AR1663" s="131">
        <f t="shared" si="540"/>
        <v>5</v>
      </c>
    </row>
    <row r="1664" spans="1:44" x14ac:dyDescent="0.25">
      <c r="A1664" s="65" t="s">
        <v>285</v>
      </c>
      <c r="B1664" s="65" t="str">
        <f t="shared" si="543"/>
        <v>DIWA5</v>
      </c>
      <c r="C1664" s="117">
        <f t="shared" si="544"/>
        <v>41658</v>
      </c>
      <c r="D1664" s="65" t="str">
        <f t="shared" si="545"/>
        <v>SIN</v>
      </c>
      <c r="E1664" s="65" t="s">
        <v>182</v>
      </c>
      <c r="F1664" s="124" t="s">
        <v>269</v>
      </c>
      <c r="G1664" s="117">
        <v>42243</v>
      </c>
      <c r="H1664" s="65">
        <v>11582</v>
      </c>
      <c r="I1664" s="65">
        <v>4143</v>
      </c>
      <c r="J1664" s="65">
        <v>0</v>
      </c>
      <c r="K1664" s="65">
        <v>2</v>
      </c>
      <c r="L1664" s="65"/>
      <c r="M1664" s="65">
        <v>2</v>
      </c>
      <c r="N1664" s="65">
        <v>6.8</v>
      </c>
      <c r="O1664" s="65">
        <v>34.4</v>
      </c>
      <c r="P1664" s="65"/>
      <c r="Q1664" s="65">
        <v>0</v>
      </c>
      <c r="R1664" s="65"/>
      <c r="S1664" s="65">
        <v>22</v>
      </c>
      <c r="T1664" s="65">
        <v>7</v>
      </c>
      <c r="U1664" s="65">
        <v>109</v>
      </c>
      <c r="V1664" s="65">
        <v>0</v>
      </c>
      <c r="W1664" s="65">
        <v>3</v>
      </c>
      <c r="X1664" s="65">
        <v>2</v>
      </c>
      <c r="Y1664" s="65">
        <v>0</v>
      </c>
      <c r="Z1664" s="65">
        <v>0</v>
      </c>
      <c r="AA1664" s="65">
        <v>0</v>
      </c>
      <c r="AB1664" s="65">
        <v>44</v>
      </c>
      <c r="AC1664" s="65">
        <v>2</v>
      </c>
      <c r="AD1664" s="65">
        <v>0</v>
      </c>
      <c r="AE1664" s="118">
        <f t="shared" si="529"/>
        <v>22</v>
      </c>
      <c r="AF1664" s="119">
        <f t="shared" si="541"/>
        <v>7.3333333333337164E-2</v>
      </c>
      <c r="AG1664" s="118">
        <f t="shared" si="530"/>
        <v>7</v>
      </c>
      <c r="AH1664" s="119">
        <f t="shared" si="531"/>
        <v>4.6666666666664192E-2</v>
      </c>
      <c r="AI1664" s="118">
        <f t="shared" si="532"/>
        <v>3</v>
      </c>
      <c r="AJ1664" s="119">
        <f t="shared" si="533"/>
        <v>6.666666666666618E-2</v>
      </c>
      <c r="AK1664" s="118">
        <f t="shared" si="534"/>
        <v>2</v>
      </c>
      <c r="AL1664" s="119">
        <f t="shared" si="535"/>
        <v>6.6666666666666874E-2</v>
      </c>
      <c r="AM1664" s="118">
        <f t="shared" si="536"/>
        <v>109</v>
      </c>
      <c r="AN1664" s="119">
        <f t="shared" si="537"/>
        <v>1</v>
      </c>
      <c r="AO1664" s="118">
        <f t="shared" si="538"/>
        <v>0</v>
      </c>
      <c r="AP1664" s="119">
        <f t="shared" si="539"/>
        <v>1.3877787807814457E-16</v>
      </c>
      <c r="AQ1664" s="122">
        <f t="shared" si="542"/>
        <v>0</v>
      </c>
      <c r="AR1664" s="131">
        <f t="shared" si="540"/>
        <v>6</v>
      </c>
    </row>
  </sheetData>
  <autoFilter ref="A1:AR1664">
    <sortState ref="A2:AR1664">
      <sortCondition ref="F1:F1629"/>
    </sortState>
  </autoFilter>
  <sortState ref="A2:AR1271">
    <sortCondition ref="F2:F1271"/>
    <sortCondition descending="1" ref="G2:G1271"/>
  </sortState>
  <mergeCells count="1">
    <mergeCell ref="AT1:BE1"/>
  </mergeCells>
  <conditionalFormatting sqref="H710 H2:H708 H712:H988">
    <cfRule type="duplicateValues" dxfId="0" priority="56"/>
  </conditionalFormatting>
  <pageMargins left="0.7" right="0.7" top="0.75" bottom="0.75" header="0.3" footer="0.3"/>
  <pageSetup orientation="portrait" horizontalDpi="4294967293" vertic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STATUS GENERAL</vt:lpstr>
      <vt:lpstr>lim cajas</vt:lpstr>
      <vt:lpstr>IND DESGAT DIWA II-III</vt:lpstr>
      <vt:lpstr>IND DESGAT DIWA V</vt:lpstr>
      <vt:lpstr>td cajas</vt:lpstr>
      <vt:lpstr>BD CAJAS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Mauricio Naranjo</dc:creator>
  <cp:lastModifiedBy>Paula Andrea</cp:lastModifiedBy>
  <dcterms:created xsi:type="dcterms:W3CDTF">2013-02-06T20:58:41Z</dcterms:created>
  <dcterms:modified xsi:type="dcterms:W3CDTF">2016-04-08T17:34:09Z</dcterms:modified>
</cp:coreProperties>
</file>